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omments2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G:\MACHADO\7. Projects\2017 Depreciation Study\Workpapers\"/>
    </mc:Choice>
  </mc:AlternateContent>
  <bookViews>
    <workbookView xWindow="0" yWindow="90" windowWidth="12195" windowHeight="6630" activeTab="2"/>
  </bookViews>
  <sheets>
    <sheet name="Wkpr - Studied Balances" sheetId="6" r:id="rId1"/>
    <sheet name="Wkpr - Studied Bal. - Trnsprtn" sheetId="7" r:id="rId2"/>
    <sheet name="Wkpr - Plant Balance Detail" sheetId="3" r:id="rId3"/>
    <sheet name="Wkpr -FA_CM Net Book Value Rprt" sheetId="1" r:id="rId4"/>
    <sheet name="Wkpr - Allocation_Factors" sheetId="4" r:id="rId5"/>
    <sheet name="Wkpr - Existing Depr Rates" sheetId="5" r:id="rId6"/>
  </sheets>
  <definedNames>
    <definedName name="_xlnm._FilterDatabase" localSheetId="5" hidden="1">'Wkpr - Existing Depr Rates'!$A$1:$AB$709</definedName>
    <definedName name="_xlnm._FilterDatabase" localSheetId="2" hidden="1">'Wkpr - Plant Balance Detail'!$A$2:$DE$635</definedName>
    <definedName name="_xlnm._FilterDatabase" localSheetId="3" hidden="1">'Wkpr -FA_CM Net Book Value Rprt'!$A$2:$BA$635</definedName>
    <definedName name="_xlnm.Auto_Open" localSheetId="1">#REF!</definedName>
    <definedName name="_xlnm.Auto_Open">#REF!</definedName>
    <definedName name="Macro1" localSheetId="1">#REF!</definedName>
    <definedName name="Macro1">#REF!</definedName>
    <definedName name="Macro2" localSheetId="1">#REF!</definedName>
    <definedName name="Macro2">#REF!</definedName>
    <definedName name="Macro3" localSheetId="1">#REF!</definedName>
    <definedName name="Macro3">#REF!</definedName>
    <definedName name="Macro4" localSheetId="1">#REF!</definedName>
    <definedName name="Macro4">#REF!</definedName>
    <definedName name="Macro5" localSheetId="1">#REF!</definedName>
    <definedName name="Macro5">#REF!</definedName>
    <definedName name="Macro6" localSheetId="1">#REF!</definedName>
    <definedName name="Macro6">#REF!</definedName>
    <definedName name="Recover" localSheetId="1">#REF!</definedName>
    <definedName name="Recover">#REF!</definedName>
    <definedName name="TableName">"Dummy"</definedName>
  </definedNames>
  <calcPr calcId="152511"/>
</workbook>
</file>

<file path=xl/calcChain.xml><?xml version="1.0" encoding="utf-8"?>
<calcChain xmlns="http://schemas.openxmlformats.org/spreadsheetml/2006/main">
  <c r="N38" i="6" l="1"/>
  <c r="J38" i="6"/>
  <c r="O38" i="6" l="1"/>
  <c r="N511" i="6"/>
  <c r="N499" i="6"/>
  <c r="N486" i="6"/>
  <c r="N473" i="6"/>
  <c r="N368" i="6"/>
  <c r="N353" i="6"/>
  <c r="N336" i="6"/>
  <c r="N320" i="6"/>
  <c r="G306" i="6"/>
  <c r="N306" i="6" s="1"/>
  <c r="N292" i="6"/>
  <c r="Q38" i="6" l="1"/>
  <c r="R38" i="6"/>
  <c r="O89" i="7"/>
  <c r="O102" i="7"/>
  <c r="O101" i="7"/>
  <c r="O100" i="7"/>
  <c r="O99" i="7"/>
  <c r="O98" i="7"/>
  <c r="O97" i="7"/>
  <c r="O93" i="7"/>
  <c r="O92" i="7"/>
  <c r="O91" i="7"/>
  <c r="O90" i="7"/>
  <c r="O85" i="7"/>
  <c r="O84" i="7"/>
  <c r="O83" i="7"/>
  <c r="O82" i="7"/>
  <c r="O81" i="7"/>
  <c r="O80" i="7"/>
  <c r="O76" i="7"/>
  <c r="O75" i="7"/>
  <c r="O74" i="7"/>
  <c r="O73" i="7"/>
  <c r="O72" i="7"/>
  <c r="O71" i="7"/>
  <c r="O67" i="7"/>
  <c r="O66" i="7"/>
  <c r="O65" i="7"/>
  <c r="O64" i="7"/>
  <c r="O63" i="7"/>
  <c r="O59" i="7"/>
  <c r="O58" i="7"/>
  <c r="O57" i="7"/>
  <c r="O56" i="7"/>
  <c r="O52" i="7"/>
  <c r="O51" i="7"/>
  <c r="O50" i="7"/>
  <c r="O49" i="7"/>
  <c r="O48" i="7"/>
  <c r="O43" i="7"/>
  <c r="O42" i="7"/>
  <c r="O41" i="7"/>
  <c r="O40" i="7"/>
  <c r="O36" i="7"/>
  <c r="O35" i="7"/>
  <c r="O34" i="7"/>
  <c r="O33" i="7"/>
  <c r="O32" i="7"/>
  <c r="O31" i="7"/>
  <c r="O30" i="7"/>
  <c r="O26" i="7"/>
  <c r="O25" i="7"/>
  <c r="O24" i="7"/>
  <c r="O23" i="7"/>
  <c r="O22" i="7"/>
  <c r="O21" i="7"/>
  <c r="O20" i="7"/>
  <c r="O16" i="7"/>
  <c r="O15" i="7"/>
  <c r="O14" i="7"/>
  <c r="O13" i="7"/>
  <c r="O12" i="7"/>
  <c r="O11" i="7"/>
  <c r="O10" i="7"/>
  <c r="J1" i="7" l="1"/>
  <c r="D214" i="6" l="1"/>
  <c r="G1" i="6"/>
  <c r="D510" i="6" l="1"/>
  <c r="D508" i="6"/>
  <c r="D507" i="6"/>
  <c r="D506" i="6"/>
  <c r="D505" i="6"/>
  <c r="D498" i="6"/>
  <c r="D496" i="6"/>
  <c r="D495" i="6"/>
  <c r="D494" i="6"/>
  <c r="D493" i="6"/>
  <c r="D489" i="6"/>
  <c r="D485" i="6"/>
  <c r="D483" i="6"/>
  <c r="D482" i="6"/>
  <c r="D481" i="6"/>
  <c r="D480" i="6"/>
  <c r="D479" i="6"/>
  <c r="D472" i="6"/>
  <c r="D470" i="6"/>
  <c r="D469" i="6"/>
  <c r="D465" i="6"/>
  <c r="D464" i="6"/>
  <c r="D463" i="6"/>
  <c r="D459" i="6"/>
  <c r="D458" i="6"/>
  <c r="D457" i="6"/>
  <c r="D456" i="6"/>
  <c r="D455" i="6"/>
  <c r="D454" i="6"/>
  <c r="D453" i="6"/>
  <c r="D452" i="6"/>
  <c r="D448" i="6"/>
  <c r="D447" i="6"/>
  <c r="D446" i="6"/>
  <c r="D445" i="6"/>
  <c r="D444" i="6"/>
  <c r="D443" i="6"/>
  <c r="D442" i="6"/>
  <c r="D441" i="6"/>
  <c r="D440" i="6"/>
  <c r="D436" i="6"/>
  <c r="D435" i="6"/>
  <c r="D434" i="6"/>
  <c r="D433" i="6"/>
  <c r="D432" i="6"/>
  <c r="D431" i="6"/>
  <c r="D430" i="6"/>
  <c r="D429" i="6"/>
  <c r="D425" i="6"/>
  <c r="D424" i="6"/>
  <c r="D423" i="6"/>
  <c r="D422" i="6"/>
  <c r="D418" i="6"/>
  <c r="D417" i="6"/>
  <c r="D416" i="6"/>
  <c r="D415" i="6"/>
  <c r="D414" i="6"/>
  <c r="D413" i="6"/>
  <c r="D412" i="6"/>
  <c r="D411" i="6"/>
  <c r="D410" i="6"/>
  <c r="D409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87" i="6"/>
  <c r="D386" i="6"/>
  <c r="D382" i="6"/>
  <c r="D380" i="6"/>
  <c r="D379" i="6"/>
  <c r="D378" i="6"/>
  <c r="D377" i="6"/>
  <c r="D376" i="6"/>
  <c r="D372" i="6"/>
  <c r="D371" i="6"/>
  <c r="D367" i="6"/>
  <c r="D365" i="6"/>
  <c r="D364" i="6"/>
  <c r="D363" i="6"/>
  <c r="D362" i="6"/>
  <c r="D361" i="6"/>
  <c r="D357" i="6"/>
  <c r="D356" i="6"/>
  <c r="D352" i="6"/>
  <c r="D350" i="6"/>
  <c r="D349" i="6"/>
  <c r="D348" i="6"/>
  <c r="D347" i="6"/>
  <c r="D346" i="6"/>
  <c r="D345" i="6"/>
  <c r="D344" i="6"/>
  <c r="D340" i="6"/>
  <c r="D339" i="6"/>
  <c r="D335" i="6"/>
  <c r="D333" i="6"/>
  <c r="D332" i="6"/>
  <c r="D330" i="6"/>
  <c r="D329" i="6"/>
  <c r="D328" i="6"/>
  <c r="D327" i="6"/>
  <c r="D319" i="6"/>
  <c r="D317" i="6"/>
  <c r="D316" i="6"/>
  <c r="D315" i="6"/>
  <c r="D314" i="6"/>
  <c r="D313" i="6"/>
  <c r="D309" i="6"/>
  <c r="D305" i="6"/>
  <c r="D303" i="6"/>
  <c r="D302" i="6"/>
  <c r="D301" i="6"/>
  <c r="D300" i="6"/>
  <c r="D299" i="6"/>
  <c r="D295" i="6"/>
  <c r="D291" i="6"/>
  <c r="D289" i="6"/>
  <c r="D288" i="6"/>
  <c r="D287" i="6"/>
  <c r="D286" i="6"/>
  <c r="D285" i="6"/>
  <c r="D284" i="6"/>
  <c r="D280" i="6"/>
  <c r="D279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2" i="6"/>
  <c r="D231" i="6"/>
  <c r="D230" i="6"/>
  <c r="D229" i="6"/>
  <c r="D228" i="6"/>
  <c r="D227" i="6"/>
  <c r="D226" i="6"/>
  <c r="D225" i="6"/>
  <c r="D224" i="6"/>
  <c r="D223" i="6"/>
  <c r="D215" i="6"/>
  <c r="D213" i="6"/>
  <c r="D209" i="6"/>
  <c r="D208" i="6"/>
  <c r="D207" i="6"/>
  <c r="D206" i="6"/>
  <c r="D205" i="6"/>
  <c r="D204" i="6"/>
  <c r="D200" i="6"/>
  <c r="D199" i="6"/>
  <c r="D198" i="6"/>
  <c r="D197" i="6"/>
  <c r="D196" i="6"/>
  <c r="D195" i="6"/>
  <c r="D191" i="6"/>
  <c r="D190" i="6"/>
  <c r="D189" i="6"/>
  <c r="D185" i="6"/>
  <c r="D184" i="6"/>
  <c r="D183" i="6"/>
  <c r="D182" i="6"/>
  <c r="D178" i="6"/>
  <c r="D177" i="6"/>
  <c r="D176" i="6"/>
  <c r="D175" i="6"/>
  <c r="D174" i="6"/>
  <c r="D170" i="6"/>
  <c r="D169" i="6"/>
  <c r="D168" i="6"/>
  <c r="D167" i="6"/>
  <c r="D166" i="6"/>
  <c r="D165" i="6"/>
  <c r="D160" i="6"/>
  <c r="D159" i="6"/>
  <c r="D158" i="6"/>
  <c r="D157" i="6"/>
  <c r="D156" i="6"/>
  <c r="D155" i="6"/>
  <c r="D154" i="6"/>
  <c r="D153" i="6"/>
  <c r="D149" i="6"/>
  <c r="D148" i="6"/>
  <c r="D147" i="6"/>
  <c r="D146" i="6"/>
  <c r="D145" i="6"/>
  <c r="D144" i="6"/>
  <c r="D143" i="6"/>
  <c r="D142" i="6"/>
  <c r="D141" i="6"/>
  <c r="D140" i="6"/>
  <c r="D139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99" i="6"/>
  <c r="D98" i="6"/>
  <c r="D97" i="6"/>
  <c r="D96" i="6"/>
  <c r="D95" i="6"/>
  <c r="D94" i="6"/>
  <c r="D93" i="6"/>
  <c r="D92" i="6"/>
  <c r="D88" i="6"/>
  <c r="D87" i="6"/>
  <c r="D86" i="6"/>
  <c r="D85" i="6"/>
  <c r="D84" i="6"/>
  <c r="D83" i="6"/>
  <c r="D82" i="6"/>
  <c r="D81" i="6"/>
  <c r="D80" i="6"/>
  <c r="D79" i="6"/>
  <c r="D78" i="6"/>
  <c r="D74" i="6"/>
  <c r="D73" i="6"/>
  <c r="D72" i="6"/>
  <c r="D71" i="6"/>
  <c r="D70" i="6"/>
  <c r="D69" i="6"/>
  <c r="D68" i="6"/>
  <c r="D67" i="6"/>
  <c r="D66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34" i="6"/>
  <c r="D33" i="6"/>
  <c r="D32" i="6"/>
  <c r="D31" i="6"/>
  <c r="D30" i="6"/>
  <c r="D29" i="6"/>
  <c r="D25" i="6"/>
  <c r="D24" i="6"/>
  <c r="D23" i="6"/>
  <c r="D22" i="6"/>
  <c r="D21" i="6"/>
  <c r="D20" i="6"/>
  <c r="D16" i="6"/>
  <c r="D15" i="6"/>
  <c r="D14" i="6"/>
  <c r="D13" i="6"/>
  <c r="D12" i="6"/>
  <c r="D11" i="6"/>
  <c r="D10" i="6"/>
  <c r="D9" i="6"/>
  <c r="CW638" i="3" l="1"/>
  <c r="CV638" i="3"/>
  <c r="CU638" i="3"/>
  <c r="CT638" i="3"/>
  <c r="CS638" i="3"/>
  <c r="DE635" i="3" l="1"/>
  <c r="DD635" i="3"/>
  <c r="DC635" i="3"/>
  <c r="DB635" i="3"/>
  <c r="DA635" i="3"/>
  <c r="DE634" i="3"/>
  <c r="DD634" i="3"/>
  <c r="DC634" i="3"/>
  <c r="DB634" i="3"/>
  <c r="DA634" i="3"/>
  <c r="DE633" i="3"/>
  <c r="DD633" i="3"/>
  <c r="DC633" i="3"/>
  <c r="DB633" i="3"/>
  <c r="DA633" i="3"/>
  <c r="DE632" i="3"/>
  <c r="DD632" i="3"/>
  <c r="DC632" i="3"/>
  <c r="DB632" i="3"/>
  <c r="DA632" i="3"/>
  <c r="DE631" i="3"/>
  <c r="DD631" i="3"/>
  <c r="DC631" i="3"/>
  <c r="DB631" i="3"/>
  <c r="DA631" i="3"/>
  <c r="DE630" i="3"/>
  <c r="DD630" i="3"/>
  <c r="DC630" i="3"/>
  <c r="DB630" i="3"/>
  <c r="DA630" i="3"/>
  <c r="DE629" i="3"/>
  <c r="DD629" i="3"/>
  <c r="DC629" i="3"/>
  <c r="DB629" i="3"/>
  <c r="DA629" i="3"/>
  <c r="DE628" i="3"/>
  <c r="DD628" i="3"/>
  <c r="DC628" i="3"/>
  <c r="DB628" i="3"/>
  <c r="DA628" i="3"/>
  <c r="DE627" i="3"/>
  <c r="DD627" i="3"/>
  <c r="DC627" i="3"/>
  <c r="DB627" i="3"/>
  <c r="DA627" i="3"/>
  <c r="DE626" i="3"/>
  <c r="DD626" i="3"/>
  <c r="DC626" i="3"/>
  <c r="DB626" i="3"/>
  <c r="DA626" i="3"/>
  <c r="DE625" i="3"/>
  <c r="DD625" i="3"/>
  <c r="DC625" i="3"/>
  <c r="DB625" i="3"/>
  <c r="DA625" i="3"/>
  <c r="DE624" i="3"/>
  <c r="DD624" i="3"/>
  <c r="DC624" i="3"/>
  <c r="DB624" i="3"/>
  <c r="DA624" i="3"/>
  <c r="DE623" i="3"/>
  <c r="DD623" i="3"/>
  <c r="DC623" i="3"/>
  <c r="DB623" i="3"/>
  <c r="DA623" i="3"/>
  <c r="DE622" i="3"/>
  <c r="DD622" i="3"/>
  <c r="DC622" i="3"/>
  <c r="DB622" i="3"/>
  <c r="DA622" i="3"/>
  <c r="DE621" i="3"/>
  <c r="DD621" i="3"/>
  <c r="DC621" i="3"/>
  <c r="DB621" i="3"/>
  <c r="DA621" i="3"/>
  <c r="DE620" i="3"/>
  <c r="DD620" i="3"/>
  <c r="DC620" i="3"/>
  <c r="DB620" i="3"/>
  <c r="DA620" i="3"/>
  <c r="DE619" i="3"/>
  <c r="DD619" i="3"/>
  <c r="DC619" i="3"/>
  <c r="DB619" i="3"/>
  <c r="DA619" i="3"/>
  <c r="DE618" i="3"/>
  <c r="DD618" i="3"/>
  <c r="DC618" i="3"/>
  <c r="DB618" i="3"/>
  <c r="DA618" i="3"/>
  <c r="DE617" i="3"/>
  <c r="DD617" i="3"/>
  <c r="DC617" i="3"/>
  <c r="DB617" i="3"/>
  <c r="DA617" i="3"/>
  <c r="DE616" i="3"/>
  <c r="DD616" i="3"/>
  <c r="DC616" i="3"/>
  <c r="DB616" i="3"/>
  <c r="DA616" i="3"/>
  <c r="DE615" i="3"/>
  <c r="DD615" i="3"/>
  <c r="DC615" i="3"/>
  <c r="DB615" i="3"/>
  <c r="DA615" i="3"/>
  <c r="DE614" i="3"/>
  <c r="DD614" i="3"/>
  <c r="DC614" i="3"/>
  <c r="DB614" i="3"/>
  <c r="DA614" i="3"/>
  <c r="DE613" i="3"/>
  <c r="DD613" i="3"/>
  <c r="DC613" i="3"/>
  <c r="DB613" i="3"/>
  <c r="DA613" i="3"/>
  <c r="DE612" i="3"/>
  <c r="DD612" i="3"/>
  <c r="DC612" i="3"/>
  <c r="DB612" i="3"/>
  <c r="DA612" i="3"/>
  <c r="DE611" i="3"/>
  <c r="DD611" i="3"/>
  <c r="DC611" i="3"/>
  <c r="DB611" i="3"/>
  <c r="DA611" i="3"/>
  <c r="DE610" i="3"/>
  <c r="DD610" i="3"/>
  <c r="DC610" i="3"/>
  <c r="DB610" i="3"/>
  <c r="DA610" i="3"/>
  <c r="DE609" i="3"/>
  <c r="DD609" i="3"/>
  <c r="DC609" i="3"/>
  <c r="DB609" i="3"/>
  <c r="DA609" i="3"/>
  <c r="DE608" i="3"/>
  <c r="DD608" i="3"/>
  <c r="DC608" i="3"/>
  <c r="DB608" i="3"/>
  <c r="DA608" i="3"/>
  <c r="DE607" i="3"/>
  <c r="DD607" i="3"/>
  <c r="DC607" i="3"/>
  <c r="DB607" i="3"/>
  <c r="DA607" i="3"/>
  <c r="DE606" i="3"/>
  <c r="DD606" i="3"/>
  <c r="DC606" i="3"/>
  <c r="DB606" i="3"/>
  <c r="DA606" i="3"/>
  <c r="DE605" i="3"/>
  <c r="DD605" i="3"/>
  <c r="DC605" i="3"/>
  <c r="DB605" i="3"/>
  <c r="DA605" i="3"/>
  <c r="DE604" i="3"/>
  <c r="DD604" i="3"/>
  <c r="DC604" i="3"/>
  <c r="DB604" i="3"/>
  <c r="DA604" i="3"/>
  <c r="DE603" i="3"/>
  <c r="DD603" i="3"/>
  <c r="DC603" i="3"/>
  <c r="DB603" i="3"/>
  <c r="DA603" i="3"/>
  <c r="DE602" i="3"/>
  <c r="DD602" i="3"/>
  <c r="DC602" i="3"/>
  <c r="DB602" i="3"/>
  <c r="DA602" i="3"/>
  <c r="DE601" i="3"/>
  <c r="DD601" i="3"/>
  <c r="DC601" i="3"/>
  <c r="DB601" i="3"/>
  <c r="DA601" i="3"/>
  <c r="DE600" i="3"/>
  <c r="DD600" i="3"/>
  <c r="DC600" i="3"/>
  <c r="DB600" i="3"/>
  <c r="DA600" i="3"/>
  <c r="DE599" i="3"/>
  <c r="DD599" i="3"/>
  <c r="DC599" i="3"/>
  <c r="DB599" i="3"/>
  <c r="DA599" i="3"/>
  <c r="DE597" i="3"/>
  <c r="DD597" i="3"/>
  <c r="DC597" i="3"/>
  <c r="DB597" i="3"/>
  <c r="DA597" i="3"/>
  <c r="DE596" i="3"/>
  <c r="DD596" i="3"/>
  <c r="DC596" i="3"/>
  <c r="DB596" i="3"/>
  <c r="DA596" i="3"/>
  <c r="DE595" i="3"/>
  <c r="DD595" i="3"/>
  <c r="DC595" i="3"/>
  <c r="DB595" i="3"/>
  <c r="DA595" i="3"/>
  <c r="DE594" i="3"/>
  <c r="DD594" i="3"/>
  <c r="DC594" i="3"/>
  <c r="DB594" i="3"/>
  <c r="DA594" i="3"/>
  <c r="DE593" i="3"/>
  <c r="DD593" i="3"/>
  <c r="DC593" i="3"/>
  <c r="DB593" i="3"/>
  <c r="DA593" i="3"/>
  <c r="DE592" i="3"/>
  <c r="DD592" i="3"/>
  <c r="DC592" i="3"/>
  <c r="DB592" i="3"/>
  <c r="DA592" i="3"/>
  <c r="DE591" i="3"/>
  <c r="DD591" i="3"/>
  <c r="DC591" i="3"/>
  <c r="DB591" i="3"/>
  <c r="DA591" i="3"/>
  <c r="DE590" i="3"/>
  <c r="DD590" i="3"/>
  <c r="DC590" i="3"/>
  <c r="DB590" i="3"/>
  <c r="DA590" i="3"/>
  <c r="DE589" i="3"/>
  <c r="DD589" i="3"/>
  <c r="DC589" i="3"/>
  <c r="DB589" i="3"/>
  <c r="DA589" i="3"/>
  <c r="DE588" i="3"/>
  <c r="DD588" i="3"/>
  <c r="DC588" i="3"/>
  <c r="DB588" i="3"/>
  <c r="DA588" i="3"/>
  <c r="DE587" i="3"/>
  <c r="DD587" i="3"/>
  <c r="DC587" i="3"/>
  <c r="DB587" i="3"/>
  <c r="DA587" i="3"/>
  <c r="DE585" i="3"/>
  <c r="DD585" i="3"/>
  <c r="DC585" i="3"/>
  <c r="DB585" i="3"/>
  <c r="DA585" i="3"/>
  <c r="DE584" i="3"/>
  <c r="DD584" i="3"/>
  <c r="DC584" i="3"/>
  <c r="DB584" i="3"/>
  <c r="DA584" i="3"/>
  <c r="DE583" i="3"/>
  <c r="DD583" i="3"/>
  <c r="DC583" i="3"/>
  <c r="DB583" i="3"/>
  <c r="DA583" i="3"/>
  <c r="DE582" i="3"/>
  <c r="DD582" i="3"/>
  <c r="DC582" i="3"/>
  <c r="DB582" i="3"/>
  <c r="DA582" i="3"/>
  <c r="DE581" i="3"/>
  <c r="DD581" i="3"/>
  <c r="DC581" i="3"/>
  <c r="DB581" i="3"/>
  <c r="DA581" i="3"/>
  <c r="DE580" i="3"/>
  <c r="DD580" i="3"/>
  <c r="DC580" i="3"/>
  <c r="DB580" i="3"/>
  <c r="DA580" i="3"/>
  <c r="DE579" i="3"/>
  <c r="DD579" i="3"/>
  <c r="DC579" i="3"/>
  <c r="DB579" i="3"/>
  <c r="DA579" i="3"/>
  <c r="DE578" i="3"/>
  <c r="DD578" i="3"/>
  <c r="DC578" i="3"/>
  <c r="DB578" i="3"/>
  <c r="DA578" i="3"/>
  <c r="DE577" i="3"/>
  <c r="DD577" i="3"/>
  <c r="DC577" i="3"/>
  <c r="DB577" i="3"/>
  <c r="DA577" i="3"/>
  <c r="DE576" i="3"/>
  <c r="DD576" i="3"/>
  <c r="DC576" i="3"/>
  <c r="DB576" i="3"/>
  <c r="DA576" i="3"/>
  <c r="DE575" i="3"/>
  <c r="DD575" i="3"/>
  <c r="DC575" i="3"/>
  <c r="DB575" i="3"/>
  <c r="DA575" i="3"/>
  <c r="DE574" i="3"/>
  <c r="DD574" i="3"/>
  <c r="DC574" i="3"/>
  <c r="DB574" i="3"/>
  <c r="DA574" i="3"/>
  <c r="DE573" i="3"/>
  <c r="DD573" i="3"/>
  <c r="DC573" i="3"/>
  <c r="DB573" i="3"/>
  <c r="DA573" i="3"/>
  <c r="DE572" i="3"/>
  <c r="DD572" i="3"/>
  <c r="DC572" i="3"/>
  <c r="DB572" i="3"/>
  <c r="DA572" i="3"/>
  <c r="DE571" i="3"/>
  <c r="DD571" i="3"/>
  <c r="DC571" i="3"/>
  <c r="DB571" i="3"/>
  <c r="DA571" i="3"/>
  <c r="DE570" i="3"/>
  <c r="DD570" i="3"/>
  <c r="DC570" i="3"/>
  <c r="DB570" i="3"/>
  <c r="DA570" i="3"/>
  <c r="DE569" i="3"/>
  <c r="DD569" i="3"/>
  <c r="DC569" i="3"/>
  <c r="DB569" i="3"/>
  <c r="DA569" i="3"/>
  <c r="DE568" i="3"/>
  <c r="DD568" i="3"/>
  <c r="DC568" i="3"/>
  <c r="DB568" i="3"/>
  <c r="DA568" i="3"/>
  <c r="DE567" i="3"/>
  <c r="DD567" i="3"/>
  <c r="DC567" i="3"/>
  <c r="DB567" i="3"/>
  <c r="DA567" i="3"/>
  <c r="DE566" i="3"/>
  <c r="DD566" i="3"/>
  <c r="DC566" i="3"/>
  <c r="DB566" i="3"/>
  <c r="DA566" i="3"/>
  <c r="DE565" i="3"/>
  <c r="DD565" i="3"/>
  <c r="DC565" i="3"/>
  <c r="DB565" i="3"/>
  <c r="DA565" i="3"/>
  <c r="DE564" i="3"/>
  <c r="DD564" i="3"/>
  <c r="DC564" i="3"/>
  <c r="DB564" i="3"/>
  <c r="DA564" i="3"/>
  <c r="DE563" i="3"/>
  <c r="DD563" i="3"/>
  <c r="DC563" i="3"/>
  <c r="DB563" i="3"/>
  <c r="DA563" i="3"/>
  <c r="DE562" i="3"/>
  <c r="DD562" i="3"/>
  <c r="DC562" i="3"/>
  <c r="DB562" i="3"/>
  <c r="DA562" i="3"/>
  <c r="DE561" i="3"/>
  <c r="DD561" i="3"/>
  <c r="DC561" i="3"/>
  <c r="DB561" i="3"/>
  <c r="DA561" i="3"/>
  <c r="DE560" i="3"/>
  <c r="DD560" i="3"/>
  <c r="DC560" i="3"/>
  <c r="DB560" i="3"/>
  <c r="DA560" i="3"/>
  <c r="DE559" i="3"/>
  <c r="DD559" i="3"/>
  <c r="DC559" i="3"/>
  <c r="DB559" i="3"/>
  <c r="DA559" i="3"/>
  <c r="DE558" i="3"/>
  <c r="DD558" i="3"/>
  <c r="DC558" i="3"/>
  <c r="DB558" i="3"/>
  <c r="DA558" i="3"/>
  <c r="DE557" i="3"/>
  <c r="DD557" i="3"/>
  <c r="DC557" i="3"/>
  <c r="DB557" i="3"/>
  <c r="DA557" i="3"/>
  <c r="DE556" i="3"/>
  <c r="DD556" i="3"/>
  <c r="DC556" i="3"/>
  <c r="DB556" i="3"/>
  <c r="DA556" i="3"/>
  <c r="DE555" i="3"/>
  <c r="DD555" i="3"/>
  <c r="DC555" i="3"/>
  <c r="DB555" i="3"/>
  <c r="DA555" i="3"/>
  <c r="DE554" i="3"/>
  <c r="DD554" i="3"/>
  <c r="DC554" i="3"/>
  <c r="DB554" i="3"/>
  <c r="DA554" i="3"/>
  <c r="DE553" i="3"/>
  <c r="DD553" i="3"/>
  <c r="DC553" i="3"/>
  <c r="DB553" i="3"/>
  <c r="DA553" i="3"/>
  <c r="DE552" i="3"/>
  <c r="DD552" i="3"/>
  <c r="DC552" i="3"/>
  <c r="DB552" i="3"/>
  <c r="DA552" i="3"/>
  <c r="DE551" i="3"/>
  <c r="DD551" i="3"/>
  <c r="DC551" i="3"/>
  <c r="DB551" i="3"/>
  <c r="DA551" i="3"/>
  <c r="DE550" i="3"/>
  <c r="DD550" i="3"/>
  <c r="DC550" i="3"/>
  <c r="DB550" i="3"/>
  <c r="DA550" i="3"/>
  <c r="DE549" i="3"/>
  <c r="DD549" i="3"/>
  <c r="DC549" i="3"/>
  <c r="DB549" i="3"/>
  <c r="DA549" i="3"/>
  <c r="DE548" i="3"/>
  <c r="DD548" i="3"/>
  <c r="DC548" i="3"/>
  <c r="DB548" i="3"/>
  <c r="DA548" i="3"/>
  <c r="DE547" i="3"/>
  <c r="DD547" i="3"/>
  <c r="DC547" i="3"/>
  <c r="DB547" i="3"/>
  <c r="DA547" i="3"/>
  <c r="DE546" i="3"/>
  <c r="DD546" i="3"/>
  <c r="DC546" i="3"/>
  <c r="DB546" i="3"/>
  <c r="DA546" i="3"/>
  <c r="DE545" i="3"/>
  <c r="DD545" i="3"/>
  <c r="DC545" i="3"/>
  <c r="DB545" i="3"/>
  <c r="DA545" i="3"/>
  <c r="DE544" i="3"/>
  <c r="DD544" i="3"/>
  <c r="DC544" i="3"/>
  <c r="DB544" i="3"/>
  <c r="DA544" i="3"/>
  <c r="DE543" i="3"/>
  <c r="DD543" i="3"/>
  <c r="DC543" i="3"/>
  <c r="DB543" i="3"/>
  <c r="DA543" i="3"/>
  <c r="DE540" i="3"/>
  <c r="DD540" i="3"/>
  <c r="DC540" i="3"/>
  <c r="DB540" i="3"/>
  <c r="DA540" i="3"/>
  <c r="DE539" i="3"/>
  <c r="DD539" i="3"/>
  <c r="DC539" i="3"/>
  <c r="DB539" i="3"/>
  <c r="DA539" i="3"/>
  <c r="DE538" i="3"/>
  <c r="DD538" i="3"/>
  <c r="DC538" i="3"/>
  <c r="DB538" i="3"/>
  <c r="DA538" i="3"/>
  <c r="DE537" i="3"/>
  <c r="DD537" i="3"/>
  <c r="DC537" i="3"/>
  <c r="DB537" i="3"/>
  <c r="DA537" i="3"/>
  <c r="DE536" i="3"/>
  <c r="DD536" i="3"/>
  <c r="DC536" i="3"/>
  <c r="DB536" i="3"/>
  <c r="DA536" i="3"/>
  <c r="DE535" i="3"/>
  <c r="DD535" i="3"/>
  <c r="DC535" i="3"/>
  <c r="DB535" i="3"/>
  <c r="DA535" i="3"/>
  <c r="DE534" i="3"/>
  <c r="DD534" i="3"/>
  <c r="DC534" i="3"/>
  <c r="DB534" i="3"/>
  <c r="DA534" i="3"/>
  <c r="DE533" i="3"/>
  <c r="DD533" i="3"/>
  <c r="DC533" i="3"/>
  <c r="DB533" i="3"/>
  <c r="DA533" i="3"/>
  <c r="DE532" i="3"/>
  <c r="DD532" i="3"/>
  <c r="DC532" i="3"/>
  <c r="DB532" i="3"/>
  <c r="DA532" i="3"/>
  <c r="DE531" i="3"/>
  <c r="DD531" i="3"/>
  <c r="DC531" i="3"/>
  <c r="DB531" i="3"/>
  <c r="DA531" i="3"/>
  <c r="DE530" i="3"/>
  <c r="DD530" i="3"/>
  <c r="DC530" i="3"/>
  <c r="DB530" i="3"/>
  <c r="DA530" i="3"/>
  <c r="DE529" i="3"/>
  <c r="DD529" i="3"/>
  <c r="DC529" i="3"/>
  <c r="DB529" i="3"/>
  <c r="DA529" i="3"/>
  <c r="DE528" i="3"/>
  <c r="DD528" i="3"/>
  <c r="DC528" i="3"/>
  <c r="DB528" i="3"/>
  <c r="DA528" i="3"/>
  <c r="DE527" i="3"/>
  <c r="DD527" i="3"/>
  <c r="DC527" i="3"/>
  <c r="DB527" i="3"/>
  <c r="DA527" i="3"/>
  <c r="DE526" i="3"/>
  <c r="DD526" i="3"/>
  <c r="DC526" i="3"/>
  <c r="DB526" i="3"/>
  <c r="DA526" i="3"/>
  <c r="DE525" i="3"/>
  <c r="DD525" i="3"/>
  <c r="DC525" i="3"/>
  <c r="DB525" i="3"/>
  <c r="DA525" i="3"/>
  <c r="DE524" i="3"/>
  <c r="DD524" i="3"/>
  <c r="DC524" i="3"/>
  <c r="DB524" i="3"/>
  <c r="DA524" i="3"/>
  <c r="DE523" i="3"/>
  <c r="DD523" i="3"/>
  <c r="DC523" i="3"/>
  <c r="DB523" i="3"/>
  <c r="DA523" i="3"/>
  <c r="DE522" i="3"/>
  <c r="DD522" i="3"/>
  <c r="DC522" i="3"/>
  <c r="DB522" i="3"/>
  <c r="DA522" i="3"/>
  <c r="DE521" i="3"/>
  <c r="DD521" i="3"/>
  <c r="DC521" i="3"/>
  <c r="DB521" i="3"/>
  <c r="DA521" i="3"/>
  <c r="DE520" i="3"/>
  <c r="DD520" i="3"/>
  <c r="DC520" i="3"/>
  <c r="DB520" i="3"/>
  <c r="DA520" i="3"/>
  <c r="DE519" i="3"/>
  <c r="DD519" i="3"/>
  <c r="DC519" i="3"/>
  <c r="DB519" i="3"/>
  <c r="DA519" i="3"/>
  <c r="DE518" i="3"/>
  <c r="DD518" i="3"/>
  <c r="DC518" i="3"/>
  <c r="DB518" i="3"/>
  <c r="DA518" i="3"/>
  <c r="DE517" i="3"/>
  <c r="DD517" i="3"/>
  <c r="DC517" i="3"/>
  <c r="DB517" i="3"/>
  <c r="DA517" i="3"/>
  <c r="DE516" i="3"/>
  <c r="DD516" i="3"/>
  <c r="DC516" i="3"/>
  <c r="DB516" i="3"/>
  <c r="DA516" i="3"/>
  <c r="DE515" i="3"/>
  <c r="DD515" i="3"/>
  <c r="DC515" i="3"/>
  <c r="DB515" i="3"/>
  <c r="DA515" i="3"/>
  <c r="DE513" i="3"/>
  <c r="DD513" i="3"/>
  <c r="DC513" i="3"/>
  <c r="DB513" i="3"/>
  <c r="DA513" i="3"/>
  <c r="DE512" i="3"/>
  <c r="DD512" i="3"/>
  <c r="DC512" i="3"/>
  <c r="DB512" i="3"/>
  <c r="DA512" i="3"/>
  <c r="DE511" i="3"/>
  <c r="DD511" i="3"/>
  <c r="DC511" i="3"/>
  <c r="DB511" i="3"/>
  <c r="DA511" i="3"/>
  <c r="DE510" i="3"/>
  <c r="DD510" i="3"/>
  <c r="DC510" i="3"/>
  <c r="DB510" i="3"/>
  <c r="DA510" i="3"/>
  <c r="DE509" i="3"/>
  <c r="DD509" i="3"/>
  <c r="DC509" i="3"/>
  <c r="DB509" i="3"/>
  <c r="DA509" i="3"/>
  <c r="DE508" i="3"/>
  <c r="DD508" i="3"/>
  <c r="DC508" i="3"/>
  <c r="DB508" i="3"/>
  <c r="DA508" i="3"/>
  <c r="DE507" i="3"/>
  <c r="DD507" i="3"/>
  <c r="DC507" i="3"/>
  <c r="DB507" i="3"/>
  <c r="DA507" i="3"/>
  <c r="DE506" i="3"/>
  <c r="DD506" i="3"/>
  <c r="DC506" i="3"/>
  <c r="DB506" i="3"/>
  <c r="DA506" i="3"/>
  <c r="DE505" i="3"/>
  <c r="DD505" i="3"/>
  <c r="DC505" i="3"/>
  <c r="DB505" i="3"/>
  <c r="DA505" i="3"/>
  <c r="DE504" i="3"/>
  <c r="DD504" i="3"/>
  <c r="DC504" i="3"/>
  <c r="DB504" i="3"/>
  <c r="DA504" i="3"/>
  <c r="DE503" i="3"/>
  <c r="DD503" i="3"/>
  <c r="DC503" i="3"/>
  <c r="DB503" i="3"/>
  <c r="DA503" i="3"/>
  <c r="DE502" i="3"/>
  <c r="DD502" i="3"/>
  <c r="DC502" i="3"/>
  <c r="DB502" i="3"/>
  <c r="DA502" i="3"/>
  <c r="DE501" i="3"/>
  <c r="DD501" i="3"/>
  <c r="DC501" i="3"/>
  <c r="DB501" i="3"/>
  <c r="DA501" i="3"/>
  <c r="DE500" i="3"/>
  <c r="DD500" i="3"/>
  <c r="DC500" i="3"/>
  <c r="DB500" i="3"/>
  <c r="DA500" i="3"/>
  <c r="DE499" i="3"/>
  <c r="DD499" i="3"/>
  <c r="DC499" i="3"/>
  <c r="DB499" i="3"/>
  <c r="DA499" i="3"/>
  <c r="DE498" i="3"/>
  <c r="DD498" i="3"/>
  <c r="DC498" i="3"/>
  <c r="DB498" i="3"/>
  <c r="DA498" i="3"/>
  <c r="DE497" i="3"/>
  <c r="DD497" i="3"/>
  <c r="DC497" i="3"/>
  <c r="DB497" i="3"/>
  <c r="DA497" i="3"/>
  <c r="DE496" i="3"/>
  <c r="DD496" i="3"/>
  <c r="DC496" i="3"/>
  <c r="DB496" i="3"/>
  <c r="DA496" i="3"/>
  <c r="DE495" i="3"/>
  <c r="DD495" i="3"/>
  <c r="DC495" i="3"/>
  <c r="DB495" i="3"/>
  <c r="DA495" i="3"/>
  <c r="DE493" i="3"/>
  <c r="DD493" i="3"/>
  <c r="DC493" i="3"/>
  <c r="DB493" i="3"/>
  <c r="DA493" i="3"/>
  <c r="DE492" i="3"/>
  <c r="DD492" i="3"/>
  <c r="DC492" i="3"/>
  <c r="DB492" i="3"/>
  <c r="DA492" i="3"/>
  <c r="DE491" i="3"/>
  <c r="DD491" i="3"/>
  <c r="DC491" i="3"/>
  <c r="DB491" i="3"/>
  <c r="DA491" i="3"/>
  <c r="DE490" i="3"/>
  <c r="DD490" i="3"/>
  <c r="DC490" i="3"/>
  <c r="DB490" i="3"/>
  <c r="DA490" i="3"/>
  <c r="DE489" i="3"/>
  <c r="DD489" i="3"/>
  <c r="DC489" i="3"/>
  <c r="DB489" i="3"/>
  <c r="DA489" i="3"/>
  <c r="DE488" i="3"/>
  <c r="DD488" i="3"/>
  <c r="DC488" i="3"/>
  <c r="DB488" i="3"/>
  <c r="DA488" i="3"/>
  <c r="DE487" i="3"/>
  <c r="DD487" i="3"/>
  <c r="DC487" i="3"/>
  <c r="DB487" i="3"/>
  <c r="DA487" i="3"/>
  <c r="DE486" i="3"/>
  <c r="DD486" i="3"/>
  <c r="DC486" i="3"/>
  <c r="DB486" i="3"/>
  <c r="DA486" i="3"/>
  <c r="DE485" i="3"/>
  <c r="DD485" i="3"/>
  <c r="DC485" i="3"/>
  <c r="DB485" i="3"/>
  <c r="DA485" i="3"/>
  <c r="DE484" i="3"/>
  <c r="DD484" i="3"/>
  <c r="DC484" i="3"/>
  <c r="DB484" i="3"/>
  <c r="DA484" i="3"/>
  <c r="DE483" i="3"/>
  <c r="DD483" i="3"/>
  <c r="DC483" i="3"/>
  <c r="DB483" i="3"/>
  <c r="DA483" i="3"/>
  <c r="DE482" i="3"/>
  <c r="DD482" i="3"/>
  <c r="DC482" i="3"/>
  <c r="DB482" i="3"/>
  <c r="DA482" i="3"/>
  <c r="DE481" i="3"/>
  <c r="DD481" i="3"/>
  <c r="DC481" i="3"/>
  <c r="DB481" i="3"/>
  <c r="DA481" i="3"/>
  <c r="DE480" i="3"/>
  <c r="DD480" i="3"/>
  <c r="DC480" i="3"/>
  <c r="DB480" i="3"/>
  <c r="DA480" i="3"/>
  <c r="DE479" i="3"/>
  <c r="DD479" i="3"/>
  <c r="DC479" i="3"/>
  <c r="DB479" i="3"/>
  <c r="DA479" i="3"/>
  <c r="DE478" i="3"/>
  <c r="DD478" i="3"/>
  <c r="DC478" i="3"/>
  <c r="DB478" i="3"/>
  <c r="DA478" i="3"/>
  <c r="DE477" i="3"/>
  <c r="DD477" i="3"/>
  <c r="DC477" i="3"/>
  <c r="DB477" i="3"/>
  <c r="DA477" i="3"/>
  <c r="DE476" i="3"/>
  <c r="DD476" i="3"/>
  <c r="DC476" i="3"/>
  <c r="DB476" i="3"/>
  <c r="DA476" i="3"/>
  <c r="DE475" i="3"/>
  <c r="DD475" i="3"/>
  <c r="DC475" i="3"/>
  <c r="DB475" i="3"/>
  <c r="DA475" i="3"/>
  <c r="DE474" i="3"/>
  <c r="DD474" i="3"/>
  <c r="DC474" i="3"/>
  <c r="DB474" i="3"/>
  <c r="DA474" i="3"/>
  <c r="DE473" i="3"/>
  <c r="DD473" i="3"/>
  <c r="DC473" i="3"/>
  <c r="DB473" i="3"/>
  <c r="DA473" i="3"/>
  <c r="DE472" i="3"/>
  <c r="DD472" i="3"/>
  <c r="DC472" i="3"/>
  <c r="DB472" i="3"/>
  <c r="DA472" i="3"/>
  <c r="DE471" i="3"/>
  <c r="DD471" i="3"/>
  <c r="DC471" i="3"/>
  <c r="DB471" i="3"/>
  <c r="DA471" i="3"/>
  <c r="DE470" i="3"/>
  <c r="DD470" i="3"/>
  <c r="DC470" i="3"/>
  <c r="DB470" i="3"/>
  <c r="DA470" i="3"/>
  <c r="DE469" i="3"/>
  <c r="DD469" i="3"/>
  <c r="DC469" i="3"/>
  <c r="DB469" i="3"/>
  <c r="DA469" i="3"/>
  <c r="DE468" i="3"/>
  <c r="DD468" i="3"/>
  <c r="DC468" i="3"/>
  <c r="DB468" i="3"/>
  <c r="DA468" i="3"/>
  <c r="DE467" i="3"/>
  <c r="DD467" i="3"/>
  <c r="DC467" i="3"/>
  <c r="DB467" i="3"/>
  <c r="DA467" i="3"/>
  <c r="DE466" i="3"/>
  <c r="DD466" i="3"/>
  <c r="DC466" i="3"/>
  <c r="DB466" i="3"/>
  <c r="DA466" i="3"/>
  <c r="DE465" i="3"/>
  <c r="DD465" i="3"/>
  <c r="DC465" i="3"/>
  <c r="DB465" i="3"/>
  <c r="DA465" i="3"/>
  <c r="DE464" i="3"/>
  <c r="DD464" i="3"/>
  <c r="DC464" i="3"/>
  <c r="DB464" i="3"/>
  <c r="DA464" i="3"/>
  <c r="DE463" i="3"/>
  <c r="DD463" i="3"/>
  <c r="DC463" i="3"/>
  <c r="DB463" i="3"/>
  <c r="DA463" i="3"/>
  <c r="DE462" i="3"/>
  <c r="DD462" i="3"/>
  <c r="DC462" i="3"/>
  <c r="DB462" i="3"/>
  <c r="DA462" i="3"/>
  <c r="DE461" i="3"/>
  <c r="DD461" i="3"/>
  <c r="DC461" i="3"/>
  <c r="DB461" i="3"/>
  <c r="DA461" i="3"/>
  <c r="DE460" i="3"/>
  <c r="DD460" i="3"/>
  <c r="DC460" i="3"/>
  <c r="DB460" i="3"/>
  <c r="DA460" i="3"/>
  <c r="DE459" i="3"/>
  <c r="DD459" i="3"/>
  <c r="DC459" i="3"/>
  <c r="DB459" i="3"/>
  <c r="DA459" i="3"/>
  <c r="DE458" i="3"/>
  <c r="DD458" i="3"/>
  <c r="DC458" i="3"/>
  <c r="DB458" i="3"/>
  <c r="DA458" i="3"/>
  <c r="DE456" i="3"/>
  <c r="DD456" i="3"/>
  <c r="DC456" i="3"/>
  <c r="DB456" i="3"/>
  <c r="DA456" i="3"/>
  <c r="DE455" i="3"/>
  <c r="DD455" i="3"/>
  <c r="DC455" i="3"/>
  <c r="DB455" i="3"/>
  <c r="DA455" i="3"/>
  <c r="DE454" i="3"/>
  <c r="DD454" i="3"/>
  <c r="DC454" i="3"/>
  <c r="DB454" i="3"/>
  <c r="DA454" i="3"/>
  <c r="DE453" i="3"/>
  <c r="DD453" i="3"/>
  <c r="DC453" i="3"/>
  <c r="DB453" i="3"/>
  <c r="DA453" i="3"/>
  <c r="DE452" i="3"/>
  <c r="DD452" i="3"/>
  <c r="DC452" i="3"/>
  <c r="DB452" i="3"/>
  <c r="DA452" i="3"/>
  <c r="DE451" i="3"/>
  <c r="DD451" i="3"/>
  <c r="DC451" i="3"/>
  <c r="DB451" i="3"/>
  <c r="DA451" i="3"/>
  <c r="DE450" i="3"/>
  <c r="DD450" i="3"/>
  <c r="DC450" i="3"/>
  <c r="DB450" i="3"/>
  <c r="DA450" i="3"/>
  <c r="DE449" i="3"/>
  <c r="DD449" i="3"/>
  <c r="DC449" i="3"/>
  <c r="DB449" i="3"/>
  <c r="DA449" i="3"/>
  <c r="DE447" i="3"/>
  <c r="DD447" i="3"/>
  <c r="DC447" i="3"/>
  <c r="DB447" i="3"/>
  <c r="DA447" i="3"/>
  <c r="DE446" i="3"/>
  <c r="DD446" i="3"/>
  <c r="DC446" i="3"/>
  <c r="DB446" i="3"/>
  <c r="DA446" i="3"/>
  <c r="DE445" i="3"/>
  <c r="DD445" i="3"/>
  <c r="DC445" i="3"/>
  <c r="DB445" i="3"/>
  <c r="DA445" i="3"/>
  <c r="DE444" i="3"/>
  <c r="DD444" i="3"/>
  <c r="DC444" i="3"/>
  <c r="DB444" i="3"/>
  <c r="DA444" i="3"/>
  <c r="DE443" i="3"/>
  <c r="DD443" i="3"/>
  <c r="DC443" i="3"/>
  <c r="DB443" i="3"/>
  <c r="DA443" i="3"/>
  <c r="DE442" i="3"/>
  <c r="DD442" i="3"/>
  <c r="DC442" i="3"/>
  <c r="DB442" i="3"/>
  <c r="DA442" i="3"/>
  <c r="DE440" i="3"/>
  <c r="DD440" i="3"/>
  <c r="DC440" i="3"/>
  <c r="DB440" i="3"/>
  <c r="DA440" i="3"/>
  <c r="DE439" i="3"/>
  <c r="DD439" i="3"/>
  <c r="DC439" i="3"/>
  <c r="DB439" i="3"/>
  <c r="DA439" i="3"/>
  <c r="DE438" i="3"/>
  <c r="DD438" i="3"/>
  <c r="DC438" i="3"/>
  <c r="DB438" i="3"/>
  <c r="DA438" i="3"/>
  <c r="DE437" i="3"/>
  <c r="DD437" i="3"/>
  <c r="DC437" i="3"/>
  <c r="DB437" i="3"/>
  <c r="DA437" i="3"/>
  <c r="DE436" i="3"/>
  <c r="DD436" i="3"/>
  <c r="DC436" i="3"/>
  <c r="DB436" i="3"/>
  <c r="DA436" i="3"/>
  <c r="DE435" i="3"/>
  <c r="DD435" i="3"/>
  <c r="DC435" i="3"/>
  <c r="DB435" i="3"/>
  <c r="DA435" i="3"/>
  <c r="DE434" i="3"/>
  <c r="DD434" i="3"/>
  <c r="DC434" i="3"/>
  <c r="DB434" i="3"/>
  <c r="DA434" i="3"/>
  <c r="DE433" i="3"/>
  <c r="DD433" i="3"/>
  <c r="DC433" i="3"/>
  <c r="DB433" i="3"/>
  <c r="DA433" i="3"/>
  <c r="DE432" i="3"/>
  <c r="DD432" i="3"/>
  <c r="DC432" i="3"/>
  <c r="DB432" i="3"/>
  <c r="DA432" i="3"/>
  <c r="DE431" i="3"/>
  <c r="DD431" i="3"/>
  <c r="DC431" i="3"/>
  <c r="DB431" i="3"/>
  <c r="DA431" i="3"/>
  <c r="DE430" i="3"/>
  <c r="DD430" i="3"/>
  <c r="DC430" i="3"/>
  <c r="DB430" i="3"/>
  <c r="DA430" i="3"/>
  <c r="DE429" i="3"/>
  <c r="DD429" i="3"/>
  <c r="DC429" i="3"/>
  <c r="DB429" i="3"/>
  <c r="DA429" i="3"/>
  <c r="DE428" i="3"/>
  <c r="DD428" i="3"/>
  <c r="DC428" i="3"/>
  <c r="DB428" i="3"/>
  <c r="DA428" i="3"/>
  <c r="DE427" i="3"/>
  <c r="DD427" i="3"/>
  <c r="DC427" i="3"/>
  <c r="DB427" i="3"/>
  <c r="DA427" i="3"/>
  <c r="DE426" i="3"/>
  <c r="DD426" i="3"/>
  <c r="DC426" i="3"/>
  <c r="DB426" i="3"/>
  <c r="DA426" i="3"/>
  <c r="DE425" i="3"/>
  <c r="DD425" i="3"/>
  <c r="DC425" i="3"/>
  <c r="DB425" i="3"/>
  <c r="DA425" i="3"/>
  <c r="DE424" i="3"/>
  <c r="DD424" i="3"/>
  <c r="DC424" i="3"/>
  <c r="DB424" i="3"/>
  <c r="DA424" i="3"/>
  <c r="DE423" i="3"/>
  <c r="DD423" i="3"/>
  <c r="DC423" i="3"/>
  <c r="DB423" i="3"/>
  <c r="DA423" i="3"/>
  <c r="DE422" i="3"/>
  <c r="DD422" i="3"/>
  <c r="DC422" i="3"/>
  <c r="DB422" i="3"/>
  <c r="DA422" i="3"/>
  <c r="DE421" i="3"/>
  <c r="DD421" i="3"/>
  <c r="DC421" i="3"/>
  <c r="DB421" i="3"/>
  <c r="DA421" i="3"/>
  <c r="DE420" i="3"/>
  <c r="DD420" i="3"/>
  <c r="DC420" i="3"/>
  <c r="DB420" i="3"/>
  <c r="DA420" i="3"/>
  <c r="DE419" i="3"/>
  <c r="DD419" i="3"/>
  <c r="DC419" i="3"/>
  <c r="DB419" i="3"/>
  <c r="DA419" i="3"/>
  <c r="DE418" i="3"/>
  <c r="DD418" i="3"/>
  <c r="DC418" i="3"/>
  <c r="DB418" i="3"/>
  <c r="DA418" i="3"/>
  <c r="DE417" i="3"/>
  <c r="DD417" i="3"/>
  <c r="DC417" i="3"/>
  <c r="DB417" i="3"/>
  <c r="DA417" i="3"/>
  <c r="DE416" i="3"/>
  <c r="DD416" i="3"/>
  <c r="DC416" i="3"/>
  <c r="DB416" i="3"/>
  <c r="DA416" i="3"/>
  <c r="DE415" i="3"/>
  <c r="DD415" i="3"/>
  <c r="DC415" i="3"/>
  <c r="DB415" i="3"/>
  <c r="DA415" i="3"/>
  <c r="DE414" i="3"/>
  <c r="DD414" i="3"/>
  <c r="DC414" i="3"/>
  <c r="DB414" i="3"/>
  <c r="DA414" i="3"/>
  <c r="DE413" i="3"/>
  <c r="DD413" i="3"/>
  <c r="DC413" i="3"/>
  <c r="DB413" i="3"/>
  <c r="DA413" i="3"/>
  <c r="DE412" i="3"/>
  <c r="DD412" i="3"/>
  <c r="DC412" i="3"/>
  <c r="DB412" i="3"/>
  <c r="DA412" i="3"/>
  <c r="DE411" i="3"/>
  <c r="DD411" i="3"/>
  <c r="DC411" i="3"/>
  <c r="DB411" i="3"/>
  <c r="DA411" i="3"/>
  <c r="DE410" i="3"/>
  <c r="DD410" i="3"/>
  <c r="DC410" i="3"/>
  <c r="DB410" i="3"/>
  <c r="DA410" i="3"/>
  <c r="DE409" i="3"/>
  <c r="DD409" i="3"/>
  <c r="DC409" i="3"/>
  <c r="DB409" i="3"/>
  <c r="DA409" i="3"/>
  <c r="DE408" i="3"/>
  <c r="DD408" i="3"/>
  <c r="DC408" i="3"/>
  <c r="DB408" i="3"/>
  <c r="DA408" i="3"/>
  <c r="DE407" i="3"/>
  <c r="DD407" i="3"/>
  <c r="DC407" i="3"/>
  <c r="DB407" i="3"/>
  <c r="DA407" i="3"/>
  <c r="DE406" i="3"/>
  <c r="DD406" i="3"/>
  <c r="DC406" i="3"/>
  <c r="DB406" i="3"/>
  <c r="DA406" i="3"/>
  <c r="DE405" i="3"/>
  <c r="DD405" i="3"/>
  <c r="DC405" i="3"/>
  <c r="DB405" i="3"/>
  <c r="DA405" i="3"/>
  <c r="DE404" i="3"/>
  <c r="DD404" i="3"/>
  <c r="DC404" i="3"/>
  <c r="DB404" i="3"/>
  <c r="DA404" i="3"/>
  <c r="DE403" i="3"/>
  <c r="DD403" i="3"/>
  <c r="DC403" i="3"/>
  <c r="DB403" i="3"/>
  <c r="DA403" i="3"/>
  <c r="DE402" i="3"/>
  <c r="DD402" i="3"/>
  <c r="DC402" i="3"/>
  <c r="DB402" i="3"/>
  <c r="DA402" i="3"/>
  <c r="DE401" i="3"/>
  <c r="DD401" i="3"/>
  <c r="DC401" i="3"/>
  <c r="DB401" i="3"/>
  <c r="DA401" i="3"/>
  <c r="DE400" i="3"/>
  <c r="DD400" i="3"/>
  <c r="DC400" i="3"/>
  <c r="DB400" i="3"/>
  <c r="DA400" i="3"/>
  <c r="DE399" i="3"/>
  <c r="DD399" i="3"/>
  <c r="DC399" i="3"/>
  <c r="DB399" i="3"/>
  <c r="DA399" i="3"/>
  <c r="DE398" i="3"/>
  <c r="DD398" i="3"/>
  <c r="DC398" i="3"/>
  <c r="DB398" i="3"/>
  <c r="DA398" i="3"/>
  <c r="DE397" i="3"/>
  <c r="DD397" i="3"/>
  <c r="DC397" i="3"/>
  <c r="DB397" i="3"/>
  <c r="DA397" i="3"/>
  <c r="DE396" i="3"/>
  <c r="DD396" i="3"/>
  <c r="DC396" i="3"/>
  <c r="DB396" i="3"/>
  <c r="DA396" i="3"/>
  <c r="DE395" i="3"/>
  <c r="DD395" i="3"/>
  <c r="DC395" i="3"/>
  <c r="DB395" i="3"/>
  <c r="DA395" i="3"/>
  <c r="DE394" i="3"/>
  <c r="DD394" i="3"/>
  <c r="DC394" i="3"/>
  <c r="DB394" i="3"/>
  <c r="DA394" i="3"/>
  <c r="DE393" i="3"/>
  <c r="DD393" i="3"/>
  <c r="DC393" i="3"/>
  <c r="DB393" i="3"/>
  <c r="DA393" i="3"/>
  <c r="DE392" i="3"/>
  <c r="DD392" i="3"/>
  <c r="DC392" i="3"/>
  <c r="DB392" i="3"/>
  <c r="DA392" i="3"/>
  <c r="DE391" i="3"/>
  <c r="DD391" i="3"/>
  <c r="DC391" i="3"/>
  <c r="DB391" i="3"/>
  <c r="DA391" i="3"/>
  <c r="DE390" i="3"/>
  <c r="DD390" i="3"/>
  <c r="DC390" i="3"/>
  <c r="DB390" i="3"/>
  <c r="DA390" i="3"/>
  <c r="DE389" i="3"/>
  <c r="DD389" i="3"/>
  <c r="DC389" i="3"/>
  <c r="DB389" i="3"/>
  <c r="DA389" i="3"/>
  <c r="DE388" i="3"/>
  <c r="DD388" i="3"/>
  <c r="DC388" i="3"/>
  <c r="DB388" i="3"/>
  <c r="DA388" i="3"/>
  <c r="DE387" i="3"/>
  <c r="DD387" i="3"/>
  <c r="DC387" i="3"/>
  <c r="DB387" i="3"/>
  <c r="DA387" i="3"/>
  <c r="DE386" i="3"/>
  <c r="DD386" i="3"/>
  <c r="DC386" i="3"/>
  <c r="DB386" i="3"/>
  <c r="DA386" i="3"/>
  <c r="DE385" i="3"/>
  <c r="DD385" i="3"/>
  <c r="DC385" i="3"/>
  <c r="DB385" i="3"/>
  <c r="DA385" i="3"/>
  <c r="DE381" i="3"/>
  <c r="DD381" i="3"/>
  <c r="DC381" i="3"/>
  <c r="DB381" i="3"/>
  <c r="DA381" i="3"/>
  <c r="DE380" i="3"/>
  <c r="DD380" i="3"/>
  <c r="DC380" i="3"/>
  <c r="DB380" i="3"/>
  <c r="DA380" i="3"/>
  <c r="DE379" i="3"/>
  <c r="DD379" i="3"/>
  <c r="DC379" i="3"/>
  <c r="DB379" i="3"/>
  <c r="DA379" i="3"/>
  <c r="DE378" i="3"/>
  <c r="DD378" i="3"/>
  <c r="DC378" i="3"/>
  <c r="DB378" i="3"/>
  <c r="DA378" i="3"/>
  <c r="DE377" i="3"/>
  <c r="DD377" i="3"/>
  <c r="DC377" i="3"/>
  <c r="DB377" i="3"/>
  <c r="DA377" i="3"/>
  <c r="DE376" i="3"/>
  <c r="DD376" i="3"/>
  <c r="DC376" i="3"/>
  <c r="DB376" i="3"/>
  <c r="DA376" i="3"/>
  <c r="DE375" i="3"/>
  <c r="DD375" i="3"/>
  <c r="DC375" i="3"/>
  <c r="DB375" i="3"/>
  <c r="DA375" i="3"/>
  <c r="DE374" i="3"/>
  <c r="DD374" i="3"/>
  <c r="DC374" i="3"/>
  <c r="DB374" i="3"/>
  <c r="DA374" i="3"/>
  <c r="DE373" i="3"/>
  <c r="DD373" i="3"/>
  <c r="DC373" i="3"/>
  <c r="DB373" i="3"/>
  <c r="DA373" i="3"/>
  <c r="DE372" i="3"/>
  <c r="DD372" i="3"/>
  <c r="DC372" i="3"/>
  <c r="DB372" i="3"/>
  <c r="DA372" i="3"/>
  <c r="DE371" i="3"/>
  <c r="DD371" i="3"/>
  <c r="DC371" i="3"/>
  <c r="DB371" i="3"/>
  <c r="DA371" i="3"/>
  <c r="DE370" i="3"/>
  <c r="DD370" i="3"/>
  <c r="DC370" i="3"/>
  <c r="DB370" i="3"/>
  <c r="DA370" i="3"/>
  <c r="DE369" i="3"/>
  <c r="DD369" i="3"/>
  <c r="DC369" i="3"/>
  <c r="DB369" i="3"/>
  <c r="DA369" i="3"/>
  <c r="DE368" i="3"/>
  <c r="DD368" i="3"/>
  <c r="DC368" i="3"/>
  <c r="DB368" i="3"/>
  <c r="DA368" i="3"/>
  <c r="DE367" i="3"/>
  <c r="DD367" i="3"/>
  <c r="DC367" i="3"/>
  <c r="DB367" i="3"/>
  <c r="DA367" i="3"/>
  <c r="DE366" i="3"/>
  <c r="DD366" i="3"/>
  <c r="DC366" i="3"/>
  <c r="DB366" i="3"/>
  <c r="DA366" i="3"/>
  <c r="DE365" i="3"/>
  <c r="DD365" i="3"/>
  <c r="DC365" i="3"/>
  <c r="DB365" i="3"/>
  <c r="DA365" i="3"/>
  <c r="DE364" i="3"/>
  <c r="DD364" i="3"/>
  <c r="DC364" i="3"/>
  <c r="DB364" i="3"/>
  <c r="DA364" i="3"/>
  <c r="DE363" i="3"/>
  <c r="DD363" i="3"/>
  <c r="DC363" i="3"/>
  <c r="DB363" i="3"/>
  <c r="DA363" i="3"/>
  <c r="DE362" i="3"/>
  <c r="DD362" i="3"/>
  <c r="DC362" i="3"/>
  <c r="DB362" i="3"/>
  <c r="DA362" i="3"/>
  <c r="DE361" i="3"/>
  <c r="DD361" i="3"/>
  <c r="DC361" i="3"/>
  <c r="DB361" i="3"/>
  <c r="DA361" i="3"/>
  <c r="DE360" i="3"/>
  <c r="DD360" i="3"/>
  <c r="DC360" i="3"/>
  <c r="DB360" i="3"/>
  <c r="DA360" i="3"/>
  <c r="DE359" i="3"/>
  <c r="DD359" i="3"/>
  <c r="DC359" i="3"/>
  <c r="DB359" i="3"/>
  <c r="DA359" i="3"/>
  <c r="DE358" i="3"/>
  <c r="DD358" i="3"/>
  <c r="DC358" i="3"/>
  <c r="DB358" i="3"/>
  <c r="DA358" i="3"/>
  <c r="DE357" i="3"/>
  <c r="DD357" i="3"/>
  <c r="DC357" i="3"/>
  <c r="DB357" i="3"/>
  <c r="DA357" i="3"/>
  <c r="DE356" i="3"/>
  <c r="DD356" i="3"/>
  <c r="DC356" i="3"/>
  <c r="DB356" i="3"/>
  <c r="DA356" i="3"/>
  <c r="DE355" i="3"/>
  <c r="DD355" i="3"/>
  <c r="DC355" i="3"/>
  <c r="DB355" i="3"/>
  <c r="DA355" i="3"/>
  <c r="DE354" i="3"/>
  <c r="DD354" i="3"/>
  <c r="DC354" i="3"/>
  <c r="DB354" i="3"/>
  <c r="DA354" i="3"/>
  <c r="DE353" i="3"/>
  <c r="DD353" i="3"/>
  <c r="DC353" i="3"/>
  <c r="DB353" i="3"/>
  <c r="DA353" i="3"/>
  <c r="DE352" i="3"/>
  <c r="DD352" i="3"/>
  <c r="DC352" i="3"/>
  <c r="DB352" i="3"/>
  <c r="DA352" i="3"/>
  <c r="DE351" i="3"/>
  <c r="DD351" i="3"/>
  <c r="DC351" i="3"/>
  <c r="DB351" i="3"/>
  <c r="DA351" i="3"/>
  <c r="DE350" i="3"/>
  <c r="DD350" i="3"/>
  <c r="DC350" i="3"/>
  <c r="DB350" i="3"/>
  <c r="DA350" i="3"/>
  <c r="DE349" i="3"/>
  <c r="DD349" i="3"/>
  <c r="DC349" i="3"/>
  <c r="DB349" i="3"/>
  <c r="DA349" i="3"/>
  <c r="DE348" i="3"/>
  <c r="DD348" i="3"/>
  <c r="DC348" i="3"/>
  <c r="DB348" i="3"/>
  <c r="DA348" i="3"/>
  <c r="DE347" i="3"/>
  <c r="DD347" i="3"/>
  <c r="DC347" i="3"/>
  <c r="DB347" i="3"/>
  <c r="DA347" i="3"/>
  <c r="DE346" i="3"/>
  <c r="DD346" i="3"/>
  <c r="DC346" i="3"/>
  <c r="DB346" i="3"/>
  <c r="DA346" i="3"/>
  <c r="DE345" i="3"/>
  <c r="DD345" i="3"/>
  <c r="DC345" i="3"/>
  <c r="DB345" i="3"/>
  <c r="DA345" i="3"/>
  <c r="DE344" i="3"/>
  <c r="DD344" i="3"/>
  <c r="DC344" i="3"/>
  <c r="DB344" i="3"/>
  <c r="DA344" i="3"/>
  <c r="DE343" i="3"/>
  <c r="DD343" i="3"/>
  <c r="DC343" i="3"/>
  <c r="DB343" i="3"/>
  <c r="DA343" i="3"/>
  <c r="DE342" i="3"/>
  <c r="DD342" i="3"/>
  <c r="DC342" i="3"/>
  <c r="DB342" i="3"/>
  <c r="DA342" i="3"/>
  <c r="DE341" i="3"/>
  <c r="DD341" i="3"/>
  <c r="DC341" i="3"/>
  <c r="DB341" i="3"/>
  <c r="DA341" i="3"/>
  <c r="DE340" i="3"/>
  <c r="DD340" i="3"/>
  <c r="DC340" i="3"/>
  <c r="DB340" i="3"/>
  <c r="DA340" i="3"/>
  <c r="DE339" i="3"/>
  <c r="DD339" i="3"/>
  <c r="DC339" i="3"/>
  <c r="DB339" i="3"/>
  <c r="DA339" i="3"/>
  <c r="DE338" i="3"/>
  <c r="DD338" i="3"/>
  <c r="DC338" i="3"/>
  <c r="DB338" i="3"/>
  <c r="DA338" i="3"/>
  <c r="DE337" i="3"/>
  <c r="DD337" i="3"/>
  <c r="DC337" i="3"/>
  <c r="DB337" i="3"/>
  <c r="DA337" i="3"/>
  <c r="DE336" i="3"/>
  <c r="DD336" i="3"/>
  <c r="DC336" i="3"/>
  <c r="DB336" i="3"/>
  <c r="DA336" i="3"/>
  <c r="DE335" i="3"/>
  <c r="DD335" i="3"/>
  <c r="DC335" i="3"/>
  <c r="DB335" i="3"/>
  <c r="DA335" i="3"/>
  <c r="DE334" i="3"/>
  <c r="DD334" i="3"/>
  <c r="DC334" i="3"/>
  <c r="DB334" i="3"/>
  <c r="DA334" i="3"/>
  <c r="DE333" i="3"/>
  <c r="DD333" i="3"/>
  <c r="DC333" i="3"/>
  <c r="DB333" i="3"/>
  <c r="DA333" i="3"/>
  <c r="DE332" i="3"/>
  <c r="DD332" i="3"/>
  <c r="DC332" i="3"/>
  <c r="DB332" i="3"/>
  <c r="DA332" i="3"/>
  <c r="DE331" i="3"/>
  <c r="DD331" i="3"/>
  <c r="DC331" i="3"/>
  <c r="DB331" i="3"/>
  <c r="DA331" i="3"/>
  <c r="DE330" i="3"/>
  <c r="DD330" i="3"/>
  <c r="DC330" i="3"/>
  <c r="DB330" i="3"/>
  <c r="DA330" i="3"/>
  <c r="DE329" i="3"/>
  <c r="DD329" i="3"/>
  <c r="DC329" i="3"/>
  <c r="DB329" i="3"/>
  <c r="DA329" i="3"/>
  <c r="DE328" i="3"/>
  <c r="DD328" i="3"/>
  <c r="DC328" i="3"/>
  <c r="DB328" i="3"/>
  <c r="DA328" i="3"/>
  <c r="DE327" i="3"/>
  <c r="DD327" i="3"/>
  <c r="DC327" i="3"/>
  <c r="DB327" i="3"/>
  <c r="DA327" i="3"/>
  <c r="DE325" i="3"/>
  <c r="DD325" i="3"/>
  <c r="DC325" i="3"/>
  <c r="DB325" i="3"/>
  <c r="DA325" i="3"/>
  <c r="DE324" i="3"/>
  <c r="DD324" i="3"/>
  <c r="DC324" i="3"/>
  <c r="DB324" i="3"/>
  <c r="DA324" i="3"/>
  <c r="DE323" i="3"/>
  <c r="DD323" i="3"/>
  <c r="DC323" i="3"/>
  <c r="DB323" i="3"/>
  <c r="DA323" i="3"/>
  <c r="DE322" i="3"/>
  <c r="DD322" i="3"/>
  <c r="DC322" i="3"/>
  <c r="DB322" i="3"/>
  <c r="DA322" i="3"/>
  <c r="DE321" i="3"/>
  <c r="DD321" i="3"/>
  <c r="DC321" i="3"/>
  <c r="DB321" i="3"/>
  <c r="DA321" i="3"/>
  <c r="DE320" i="3"/>
  <c r="DD320" i="3"/>
  <c r="DC320" i="3"/>
  <c r="DB320" i="3"/>
  <c r="DA320" i="3"/>
  <c r="DE319" i="3"/>
  <c r="DD319" i="3"/>
  <c r="DC319" i="3"/>
  <c r="DB319" i="3"/>
  <c r="DA319" i="3"/>
  <c r="DE318" i="3"/>
  <c r="DD318" i="3"/>
  <c r="DC318" i="3"/>
  <c r="DB318" i="3"/>
  <c r="DA318" i="3"/>
  <c r="DE317" i="3"/>
  <c r="DD317" i="3"/>
  <c r="DC317" i="3"/>
  <c r="DB317" i="3"/>
  <c r="DA317" i="3"/>
  <c r="DE316" i="3"/>
  <c r="DD316" i="3"/>
  <c r="DC316" i="3"/>
  <c r="DB316" i="3"/>
  <c r="DA316" i="3"/>
  <c r="DE315" i="3"/>
  <c r="DD315" i="3"/>
  <c r="DC315" i="3"/>
  <c r="DB315" i="3"/>
  <c r="DA315" i="3"/>
  <c r="DE314" i="3"/>
  <c r="DD314" i="3"/>
  <c r="DC314" i="3"/>
  <c r="DB314" i="3"/>
  <c r="DA314" i="3"/>
  <c r="DE313" i="3"/>
  <c r="DD313" i="3"/>
  <c r="DC313" i="3"/>
  <c r="DB313" i="3"/>
  <c r="DA313" i="3"/>
  <c r="DE312" i="3"/>
  <c r="DD312" i="3"/>
  <c r="DC312" i="3"/>
  <c r="DB312" i="3"/>
  <c r="DA312" i="3"/>
  <c r="DE311" i="3"/>
  <c r="DD311" i="3"/>
  <c r="DC311" i="3"/>
  <c r="DB311" i="3"/>
  <c r="DA311" i="3"/>
  <c r="DE310" i="3"/>
  <c r="DD310" i="3"/>
  <c r="DC310" i="3"/>
  <c r="DB310" i="3"/>
  <c r="DA310" i="3"/>
  <c r="DE309" i="3"/>
  <c r="DD309" i="3"/>
  <c r="DC309" i="3"/>
  <c r="DB309" i="3"/>
  <c r="DA309" i="3"/>
  <c r="DE308" i="3"/>
  <c r="DD308" i="3"/>
  <c r="DC308" i="3"/>
  <c r="DB308" i="3"/>
  <c r="DA308" i="3"/>
  <c r="DE307" i="3"/>
  <c r="DD307" i="3"/>
  <c r="DC307" i="3"/>
  <c r="DB307" i="3"/>
  <c r="DA307" i="3"/>
  <c r="DE306" i="3"/>
  <c r="DD306" i="3"/>
  <c r="DC306" i="3"/>
  <c r="DB306" i="3"/>
  <c r="DA306" i="3"/>
  <c r="DE305" i="3"/>
  <c r="DD305" i="3"/>
  <c r="DC305" i="3"/>
  <c r="DB305" i="3"/>
  <c r="DA305" i="3"/>
  <c r="DE304" i="3"/>
  <c r="DD304" i="3"/>
  <c r="DC304" i="3"/>
  <c r="DB304" i="3"/>
  <c r="DA304" i="3"/>
  <c r="DE303" i="3"/>
  <c r="DD303" i="3"/>
  <c r="DC303" i="3"/>
  <c r="DB303" i="3"/>
  <c r="DA303" i="3"/>
  <c r="DE302" i="3"/>
  <c r="DD302" i="3"/>
  <c r="DC302" i="3"/>
  <c r="DB302" i="3"/>
  <c r="DA302" i="3"/>
  <c r="DE301" i="3"/>
  <c r="DD301" i="3"/>
  <c r="DC301" i="3"/>
  <c r="DB301" i="3"/>
  <c r="DA301" i="3"/>
  <c r="DE300" i="3"/>
  <c r="DD300" i="3"/>
  <c r="DC300" i="3"/>
  <c r="DB300" i="3"/>
  <c r="DA300" i="3"/>
  <c r="DE299" i="3"/>
  <c r="DD299" i="3"/>
  <c r="DC299" i="3"/>
  <c r="DB299" i="3"/>
  <c r="DA299" i="3"/>
  <c r="DE298" i="3"/>
  <c r="DD298" i="3"/>
  <c r="DC298" i="3"/>
  <c r="DB298" i="3"/>
  <c r="DA298" i="3"/>
  <c r="DE297" i="3"/>
  <c r="DD297" i="3"/>
  <c r="DC297" i="3"/>
  <c r="DB297" i="3"/>
  <c r="DA297" i="3"/>
  <c r="DE296" i="3"/>
  <c r="DD296" i="3"/>
  <c r="DC296" i="3"/>
  <c r="DB296" i="3"/>
  <c r="DA296" i="3"/>
  <c r="DE295" i="3"/>
  <c r="DD295" i="3"/>
  <c r="DC295" i="3"/>
  <c r="DB295" i="3"/>
  <c r="DA295" i="3"/>
  <c r="DE294" i="3"/>
  <c r="DD294" i="3"/>
  <c r="DC294" i="3"/>
  <c r="DB294" i="3"/>
  <c r="DA294" i="3"/>
  <c r="DE293" i="3"/>
  <c r="DD293" i="3"/>
  <c r="DC293" i="3"/>
  <c r="DB293" i="3"/>
  <c r="DA293" i="3"/>
  <c r="DE292" i="3"/>
  <c r="DD292" i="3"/>
  <c r="DC292" i="3"/>
  <c r="DB292" i="3"/>
  <c r="DA292" i="3"/>
  <c r="DE291" i="3"/>
  <c r="DD291" i="3"/>
  <c r="DC291" i="3"/>
  <c r="DB291" i="3"/>
  <c r="DA291" i="3"/>
  <c r="DE290" i="3"/>
  <c r="DD290" i="3"/>
  <c r="DC290" i="3"/>
  <c r="DB290" i="3"/>
  <c r="DA290" i="3"/>
  <c r="DE289" i="3"/>
  <c r="DD289" i="3"/>
  <c r="DC289" i="3"/>
  <c r="DB289" i="3"/>
  <c r="DA289" i="3"/>
  <c r="DE288" i="3"/>
  <c r="DD288" i="3"/>
  <c r="DC288" i="3"/>
  <c r="DB288" i="3"/>
  <c r="DA288" i="3"/>
  <c r="DE287" i="3"/>
  <c r="DD287" i="3"/>
  <c r="DC287" i="3"/>
  <c r="DB287" i="3"/>
  <c r="DA287" i="3"/>
  <c r="DE286" i="3"/>
  <c r="DD286" i="3"/>
  <c r="DC286" i="3"/>
  <c r="DB286" i="3"/>
  <c r="DA286" i="3"/>
  <c r="DE285" i="3"/>
  <c r="DD285" i="3"/>
  <c r="DC285" i="3"/>
  <c r="DB285" i="3"/>
  <c r="DA285" i="3"/>
  <c r="DE284" i="3"/>
  <c r="DD284" i="3"/>
  <c r="DC284" i="3"/>
  <c r="DB284" i="3"/>
  <c r="DA284" i="3"/>
  <c r="DE283" i="3"/>
  <c r="DD283" i="3"/>
  <c r="DC283" i="3"/>
  <c r="DB283" i="3"/>
  <c r="DA283" i="3"/>
  <c r="DE282" i="3"/>
  <c r="DD282" i="3"/>
  <c r="DC282" i="3"/>
  <c r="DB282" i="3"/>
  <c r="DA282" i="3"/>
  <c r="DE281" i="3"/>
  <c r="DD281" i="3"/>
  <c r="DC281" i="3"/>
  <c r="DB281" i="3"/>
  <c r="DA281" i="3"/>
  <c r="DE280" i="3"/>
  <c r="DD280" i="3"/>
  <c r="DC280" i="3"/>
  <c r="DB280" i="3"/>
  <c r="DA280" i="3"/>
  <c r="DE279" i="3"/>
  <c r="DD279" i="3"/>
  <c r="DC279" i="3"/>
  <c r="DB279" i="3"/>
  <c r="DA279" i="3"/>
  <c r="DE278" i="3"/>
  <c r="DD278" i="3"/>
  <c r="DC278" i="3"/>
  <c r="DB278" i="3"/>
  <c r="DA278" i="3"/>
  <c r="DE277" i="3"/>
  <c r="DD277" i="3"/>
  <c r="DC277" i="3"/>
  <c r="DB277" i="3"/>
  <c r="DA277" i="3"/>
  <c r="DE276" i="3"/>
  <c r="DD276" i="3"/>
  <c r="DC276" i="3"/>
  <c r="DB276" i="3"/>
  <c r="DA276" i="3"/>
  <c r="DE275" i="3"/>
  <c r="DD275" i="3"/>
  <c r="DC275" i="3"/>
  <c r="DB275" i="3"/>
  <c r="DA275" i="3"/>
  <c r="DE274" i="3"/>
  <c r="DD274" i="3"/>
  <c r="DC274" i="3"/>
  <c r="DB274" i="3"/>
  <c r="DA274" i="3"/>
  <c r="DE273" i="3"/>
  <c r="DD273" i="3"/>
  <c r="DC273" i="3"/>
  <c r="DB273" i="3"/>
  <c r="DA273" i="3"/>
  <c r="DE272" i="3"/>
  <c r="DD272" i="3"/>
  <c r="DC272" i="3"/>
  <c r="DB272" i="3"/>
  <c r="DA272" i="3"/>
  <c r="DE271" i="3"/>
  <c r="DD271" i="3"/>
  <c r="DC271" i="3"/>
  <c r="DB271" i="3"/>
  <c r="DA271" i="3"/>
  <c r="DE270" i="3"/>
  <c r="DD270" i="3"/>
  <c r="DC270" i="3"/>
  <c r="DB270" i="3"/>
  <c r="DA270" i="3"/>
  <c r="DE269" i="3"/>
  <c r="DD269" i="3"/>
  <c r="DC269" i="3"/>
  <c r="DB269" i="3"/>
  <c r="DA269" i="3"/>
  <c r="DE268" i="3"/>
  <c r="DD268" i="3"/>
  <c r="DC268" i="3"/>
  <c r="DB268" i="3"/>
  <c r="DA268" i="3"/>
  <c r="DE267" i="3"/>
  <c r="DD267" i="3"/>
  <c r="DC267" i="3"/>
  <c r="DB267" i="3"/>
  <c r="DA267" i="3"/>
  <c r="DE266" i="3"/>
  <c r="DD266" i="3"/>
  <c r="DC266" i="3"/>
  <c r="DB266" i="3"/>
  <c r="DA266" i="3"/>
  <c r="DE265" i="3"/>
  <c r="DD265" i="3"/>
  <c r="DC265" i="3"/>
  <c r="DB265" i="3"/>
  <c r="DA265" i="3"/>
  <c r="DE264" i="3"/>
  <c r="DD264" i="3"/>
  <c r="DC264" i="3"/>
  <c r="DB264" i="3"/>
  <c r="DA264" i="3"/>
  <c r="DE263" i="3"/>
  <c r="DD263" i="3"/>
  <c r="DC263" i="3"/>
  <c r="DB263" i="3"/>
  <c r="DA263" i="3"/>
  <c r="DE262" i="3"/>
  <c r="DD262" i="3"/>
  <c r="DC262" i="3"/>
  <c r="DB262" i="3"/>
  <c r="DA262" i="3"/>
  <c r="DE261" i="3"/>
  <c r="DD261" i="3"/>
  <c r="DC261" i="3"/>
  <c r="DB261" i="3"/>
  <c r="DA261" i="3"/>
  <c r="DE260" i="3"/>
  <c r="DD260" i="3"/>
  <c r="DC260" i="3"/>
  <c r="DB260" i="3"/>
  <c r="DA260" i="3"/>
  <c r="DE259" i="3"/>
  <c r="DD259" i="3"/>
  <c r="DC259" i="3"/>
  <c r="DB259" i="3"/>
  <c r="DA259" i="3"/>
  <c r="DE258" i="3"/>
  <c r="DD258" i="3"/>
  <c r="DC258" i="3"/>
  <c r="DB258" i="3"/>
  <c r="DA258" i="3"/>
  <c r="DE257" i="3"/>
  <c r="DD257" i="3"/>
  <c r="DC257" i="3"/>
  <c r="DB257" i="3"/>
  <c r="DA257" i="3"/>
  <c r="DE256" i="3"/>
  <c r="DD256" i="3"/>
  <c r="DC256" i="3"/>
  <c r="DB256" i="3"/>
  <c r="DA256" i="3"/>
  <c r="DE255" i="3"/>
  <c r="DD255" i="3"/>
  <c r="DC255" i="3"/>
  <c r="DB255" i="3"/>
  <c r="DA255" i="3"/>
  <c r="DE254" i="3"/>
  <c r="DD254" i="3"/>
  <c r="DC254" i="3"/>
  <c r="DB254" i="3"/>
  <c r="DA254" i="3"/>
  <c r="DE253" i="3"/>
  <c r="DD253" i="3"/>
  <c r="DC253" i="3"/>
  <c r="DB253" i="3"/>
  <c r="DA253" i="3"/>
  <c r="DE252" i="3"/>
  <c r="DD252" i="3"/>
  <c r="DC252" i="3"/>
  <c r="DB252" i="3"/>
  <c r="DA252" i="3"/>
  <c r="DE251" i="3"/>
  <c r="DD251" i="3"/>
  <c r="DC251" i="3"/>
  <c r="DB251" i="3"/>
  <c r="DA251" i="3"/>
  <c r="DE250" i="3"/>
  <c r="DD250" i="3"/>
  <c r="DC250" i="3"/>
  <c r="DB250" i="3"/>
  <c r="DA250" i="3"/>
  <c r="DE249" i="3"/>
  <c r="DD249" i="3"/>
  <c r="DC249" i="3"/>
  <c r="DB249" i="3"/>
  <c r="DA249" i="3"/>
  <c r="DE248" i="3"/>
  <c r="DD248" i="3"/>
  <c r="DC248" i="3"/>
  <c r="DB248" i="3"/>
  <c r="DA248" i="3"/>
  <c r="DE247" i="3"/>
  <c r="DD247" i="3"/>
  <c r="DC247" i="3"/>
  <c r="DB247" i="3"/>
  <c r="DA247" i="3"/>
  <c r="DE246" i="3"/>
  <c r="DD246" i="3"/>
  <c r="DC246" i="3"/>
  <c r="DB246" i="3"/>
  <c r="DA246" i="3"/>
  <c r="DE245" i="3"/>
  <c r="DD245" i="3"/>
  <c r="DC245" i="3"/>
  <c r="DB245" i="3"/>
  <c r="DA245" i="3"/>
  <c r="DE244" i="3"/>
  <c r="DD244" i="3"/>
  <c r="DC244" i="3"/>
  <c r="DB244" i="3"/>
  <c r="DA244" i="3"/>
  <c r="DE243" i="3"/>
  <c r="DD243" i="3"/>
  <c r="DC243" i="3"/>
  <c r="DB243" i="3"/>
  <c r="DA243" i="3"/>
  <c r="DE242" i="3"/>
  <c r="DD242" i="3"/>
  <c r="DC242" i="3"/>
  <c r="DB242" i="3"/>
  <c r="DA242" i="3"/>
  <c r="DE241" i="3"/>
  <c r="DD241" i="3"/>
  <c r="DC241" i="3"/>
  <c r="DB241" i="3"/>
  <c r="DA241" i="3"/>
  <c r="DE240" i="3"/>
  <c r="DD240" i="3"/>
  <c r="DC240" i="3"/>
  <c r="DB240" i="3"/>
  <c r="DA240" i="3"/>
  <c r="DE239" i="3"/>
  <c r="DD239" i="3"/>
  <c r="DC239" i="3"/>
  <c r="DB239" i="3"/>
  <c r="DA239" i="3"/>
  <c r="DE238" i="3"/>
  <c r="DD238" i="3"/>
  <c r="DC238" i="3"/>
  <c r="DB238" i="3"/>
  <c r="DA238" i="3"/>
  <c r="DE237" i="3"/>
  <c r="DD237" i="3"/>
  <c r="DC237" i="3"/>
  <c r="DB237" i="3"/>
  <c r="DA237" i="3"/>
  <c r="DE236" i="3"/>
  <c r="DD236" i="3"/>
  <c r="DC236" i="3"/>
  <c r="DB236" i="3"/>
  <c r="DA236" i="3"/>
  <c r="DE235" i="3"/>
  <c r="DD235" i="3"/>
  <c r="DC235" i="3"/>
  <c r="DB235" i="3"/>
  <c r="DA235" i="3"/>
  <c r="DE234" i="3"/>
  <c r="DD234" i="3"/>
  <c r="DC234" i="3"/>
  <c r="DB234" i="3"/>
  <c r="DA234" i="3"/>
  <c r="DE233" i="3"/>
  <c r="DD233" i="3"/>
  <c r="DC233" i="3"/>
  <c r="DB233" i="3"/>
  <c r="DA233" i="3"/>
  <c r="DE232" i="3"/>
  <c r="DD232" i="3"/>
  <c r="DC232" i="3"/>
  <c r="DB232" i="3"/>
  <c r="DA232" i="3"/>
  <c r="DE231" i="3"/>
  <c r="DD231" i="3"/>
  <c r="DC231" i="3"/>
  <c r="DB231" i="3"/>
  <c r="DA231" i="3"/>
  <c r="DE230" i="3"/>
  <c r="DD230" i="3"/>
  <c r="DC230" i="3"/>
  <c r="DB230" i="3"/>
  <c r="DA230" i="3"/>
  <c r="DE229" i="3"/>
  <c r="DD229" i="3"/>
  <c r="DC229" i="3"/>
  <c r="DB229" i="3"/>
  <c r="DA229" i="3"/>
  <c r="DE228" i="3"/>
  <c r="DD228" i="3"/>
  <c r="DC228" i="3"/>
  <c r="DB228" i="3"/>
  <c r="DA228" i="3"/>
  <c r="DE227" i="3"/>
  <c r="DD227" i="3"/>
  <c r="DC227" i="3"/>
  <c r="DB227" i="3"/>
  <c r="DA227" i="3"/>
  <c r="DE226" i="3"/>
  <c r="DD226" i="3"/>
  <c r="DC226" i="3"/>
  <c r="DB226" i="3"/>
  <c r="DA226" i="3"/>
  <c r="DE225" i="3"/>
  <c r="DD225" i="3"/>
  <c r="DC225" i="3"/>
  <c r="DB225" i="3"/>
  <c r="DA225" i="3"/>
  <c r="DE224" i="3"/>
  <c r="DD224" i="3"/>
  <c r="DC224" i="3"/>
  <c r="DB224" i="3"/>
  <c r="DA224" i="3"/>
  <c r="DE223" i="3"/>
  <c r="DD223" i="3"/>
  <c r="DC223" i="3"/>
  <c r="DB223" i="3"/>
  <c r="DA223" i="3"/>
  <c r="DE222" i="3"/>
  <c r="DD222" i="3"/>
  <c r="DC222" i="3"/>
  <c r="DB222" i="3"/>
  <c r="DA222" i="3"/>
  <c r="DE221" i="3"/>
  <c r="DD221" i="3"/>
  <c r="DC221" i="3"/>
  <c r="DB221" i="3"/>
  <c r="DA221" i="3"/>
  <c r="DE220" i="3"/>
  <c r="DD220" i="3"/>
  <c r="DC220" i="3"/>
  <c r="DB220" i="3"/>
  <c r="DA220" i="3"/>
  <c r="DE219" i="3"/>
  <c r="DD219" i="3"/>
  <c r="DC219" i="3"/>
  <c r="DB219" i="3"/>
  <c r="DA219" i="3"/>
  <c r="DE218" i="3"/>
  <c r="DD218" i="3"/>
  <c r="DC218" i="3"/>
  <c r="DB218" i="3"/>
  <c r="DA218" i="3"/>
  <c r="DE217" i="3"/>
  <c r="DD217" i="3"/>
  <c r="DC217" i="3"/>
  <c r="DB217" i="3"/>
  <c r="DA217" i="3"/>
  <c r="DE216" i="3"/>
  <c r="DD216" i="3"/>
  <c r="DC216" i="3"/>
  <c r="DB216" i="3"/>
  <c r="DA216" i="3"/>
  <c r="DE215" i="3"/>
  <c r="DD215" i="3"/>
  <c r="DC215" i="3"/>
  <c r="DB215" i="3"/>
  <c r="DA215" i="3"/>
  <c r="DE214" i="3"/>
  <c r="DD214" i="3"/>
  <c r="DC214" i="3"/>
  <c r="DB214" i="3"/>
  <c r="DA214" i="3"/>
  <c r="DE213" i="3"/>
  <c r="DD213" i="3"/>
  <c r="DC213" i="3"/>
  <c r="DB213" i="3"/>
  <c r="DA213" i="3"/>
  <c r="DE212" i="3"/>
  <c r="DD212" i="3"/>
  <c r="DC212" i="3"/>
  <c r="DB212" i="3"/>
  <c r="DA212" i="3"/>
  <c r="DE211" i="3"/>
  <c r="DD211" i="3"/>
  <c r="DC211" i="3"/>
  <c r="DB211" i="3"/>
  <c r="DA211" i="3"/>
  <c r="DE210" i="3"/>
  <c r="DD210" i="3"/>
  <c r="DC210" i="3"/>
  <c r="DB210" i="3"/>
  <c r="DA210" i="3"/>
  <c r="DE209" i="3"/>
  <c r="DD209" i="3"/>
  <c r="DC209" i="3"/>
  <c r="DB209" i="3"/>
  <c r="DA209" i="3"/>
  <c r="DE208" i="3"/>
  <c r="DD208" i="3"/>
  <c r="DC208" i="3"/>
  <c r="DB208" i="3"/>
  <c r="DA208" i="3"/>
  <c r="DE207" i="3"/>
  <c r="DD207" i="3"/>
  <c r="DC207" i="3"/>
  <c r="DB207" i="3"/>
  <c r="DA207" i="3"/>
  <c r="DE206" i="3"/>
  <c r="DD206" i="3"/>
  <c r="DC206" i="3"/>
  <c r="DB206" i="3"/>
  <c r="DA206" i="3"/>
  <c r="DE205" i="3"/>
  <c r="DD205" i="3"/>
  <c r="DC205" i="3"/>
  <c r="DB205" i="3"/>
  <c r="DA205" i="3"/>
  <c r="DE204" i="3"/>
  <c r="DD204" i="3"/>
  <c r="DC204" i="3"/>
  <c r="DB204" i="3"/>
  <c r="DA204" i="3"/>
  <c r="DE203" i="3"/>
  <c r="DD203" i="3"/>
  <c r="DC203" i="3"/>
  <c r="DB203" i="3"/>
  <c r="DA203" i="3"/>
  <c r="DE202" i="3"/>
  <c r="DD202" i="3"/>
  <c r="DC202" i="3"/>
  <c r="DB202" i="3"/>
  <c r="DA202" i="3"/>
  <c r="DE201" i="3"/>
  <c r="DD201" i="3"/>
  <c r="DC201" i="3"/>
  <c r="DB201" i="3"/>
  <c r="DA201" i="3"/>
  <c r="DE200" i="3"/>
  <c r="DD200" i="3"/>
  <c r="DC200" i="3"/>
  <c r="DB200" i="3"/>
  <c r="DA200" i="3"/>
  <c r="DE199" i="3"/>
  <c r="DD199" i="3"/>
  <c r="DC199" i="3"/>
  <c r="DB199" i="3"/>
  <c r="DA199" i="3"/>
  <c r="DE198" i="3"/>
  <c r="DD198" i="3"/>
  <c r="DC198" i="3"/>
  <c r="DB198" i="3"/>
  <c r="DA198" i="3"/>
  <c r="DE197" i="3"/>
  <c r="DD197" i="3"/>
  <c r="DC197" i="3"/>
  <c r="DB197" i="3"/>
  <c r="DA197" i="3"/>
  <c r="DE195" i="3"/>
  <c r="DD195" i="3"/>
  <c r="DC195" i="3"/>
  <c r="DB195" i="3"/>
  <c r="DA195" i="3"/>
  <c r="DE194" i="3"/>
  <c r="DD194" i="3"/>
  <c r="DC194" i="3"/>
  <c r="DB194" i="3"/>
  <c r="DA194" i="3"/>
  <c r="DE193" i="3"/>
  <c r="DD193" i="3"/>
  <c r="DC193" i="3"/>
  <c r="DB193" i="3"/>
  <c r="DA193" i="3"/>
  <c r="DE192" i="3"/>
  <c r="DD192" i="3"/>
  <c r="DC192" i="3"/>
  <c r="DB192" i="3"/>
  <c r="DA192" i="3"/>
  <c r="DE191" i="3"/>
  <c r="DD191" i="3"/>
  <c r="DC191" i="3"/>
  <c r="DB191" i="3"/>
  <c r="DA191" i="3"/>
  <c r="DE190" i="3"/>
  <c r="DD190" i="3"/>
  <c r="DC190" i="3"/>
  <c r="DB190" i="3"/>
  <c r="DA190" i="3"/>
  <c r="DE189" i="3"/>
  <c r="DD189" i="3"/>
  <c r="DC189" i="3"/>
  <c r="DB189" i="3"/>
  <c r="DA189" i="3"/>
  <c r="DE188" i="3"/>
  <c r="DD188" i="3"/>
  <c r="DC188" i="3"/>
  <c r="DB188" i="3"/>
  <c r="DA188" i="3"/>
  <c r="DE187" i="3"/>
  <c r="DD187" i="3"/>
  <c r="DC187" i="3"/>
  <c r="DB187" i="3"/>
  <c r="DA187" i="3"/>
  <c r="DE186" i="3"/>
  <c r="DD186" i="3"/>
  <c r="DC186" i="3"/>
  <c r="DB186" i="3"/>
  <c r="DA186" i="3"/>
  <c r="DE185" i="3"/>
  <c r="DD185" i="3"/>
  <c r="DC185" i="3"/>
  <c r="DB185" i="3"/>
  <c r="DA185" i="3"/>
  <c r="DE184" i="3"/>
  <c r="DD184" i="3"/>
  <c r="DC184" i="3"/>
  <c r="DB184" i="3"/>
  <c r="DA184" i="3"/>
  <c r="DE183" i="3"/>
  <c r="DD183" i="3"/>
  <c r="DC183" i="3"/>
  <c r="DB183" i="3"/>
  <c r="DA183" i="3"/>
  <c r="DE182" i="3"/>
  <c r="DD182" i="3"/>
  <c r="DC182" i="3"/>
  <c r="DB182" i="3"/>
  <c r="DA182" i="3"/>
  <c r="DE181" i="3"/>
  <c r="DD181" i="3"/>
  <c r="DC181" i="3"/>
  <c r="DB181" i="3"/>
  <c r="DA181" i="3"/>
  <c r="DE180" i="3"/>
  <c r="DD180" i="3"/>
  <c r="DC180" i="3"/>
  <c r="DB180" i="3"/>
  <c r="DA180" i="3"/>
  <c r="DE179" i="3"/>
  <c r="DD179" i="3"/>
  <c r="DC179" i="3"/>
  <c r="DB179" i="3"/>
  <c r="DA179" i="3"/>
  <c r="DE178" i="3"/>
  <c r="DD178" i="3"/>
  <c r="DC178" i="3"/>
  <c r="DB178" i="3"/>
  <c r="DA178" i="3"/>
  <c r="DE177" i="3"/>
  <c r="DD177" i="3"/>
  <c r="DC177" i="3"/>
  <c r="DB177" i="3"/>
  <c r="DA177" i="3"/>
  <c r="DE176" i="3"/>
  <c r="DD176" i="3"/>
  <c r="DC176" i="3"/>
  <c r="DB176" i="3"/>
  <c r="DA176" i="3"/>
  <c r="DE175" i="3"/>
  <c r="DD175" i="3"/>
  <c r="DC175" i="3"/>
  <c r="DB175" i="3"/>
  <c r="DA175" i="3"/>
  <c r="DE174" i="3"/>
  <c r="DD174" i="3"/>
  <c r="DC174" i="3"/>
  <c r="DB174" i="3"/>
  <c r="DA174" i="3"/>
  <c r="DE173" i="3"/>
  <c r="DD173" i="3"/>
  <c r="DC173" i="3"/>
  <c r="DB173" i="3"/>
  <c r="DA173" i="3"/>
  <c r="DE172" i="3"/>
  <c r="DD172" i="3"/>
  <c r="DC172" i="3"/>
  <c r="DB172" i="3"/>
  <c r="DA172" i="3"/>
  <c r="DE171" i="3"/>
  <c r="DD171" i="3"/>
  <c r="DC171" i="3"/>
  <c r="DB171" i="3"/>
  <c r="DA171" i="3"/>
  <c r="DE170" i="3"/>
  <c r="DD170" i="3"/>
  <c r="DC170" i="3"/>
  <c r="DB170" i="3"/>
  <c r="DA170" i="3"/>
  <c r="DE169" i="3"/>
  <c r="DD169" i="3"/>
  <c r="DC169" i="3"/>
  <c r="DB169" i="3"/>
  <c r="DA169" i="3"/>
  <c r="DE168" i="3"/>
  <c r="DD168" i="3"/>
  <c r="DC168" i="3"/>
  <c r="DB168" i="3"/>
  <c r="DA168" i="3"/>
  <c r="DE167" i="3"/>
  <c r="DD167" i="3"/>
  <c r="DC167" i="3"/>
  <c r="DB167" i="3"/>
  <c r="DA167" i="3"/>
  <c r="DE166" i="3"/>
  <c r="DD166" i="3"/>
  <c r="DC166" i="3"/>
  <c r="DB166" i="3"/>
  <c r="DA166" i="3"/>
  <c r="DE165" i="3"/>
  <c r="DD165" i="3"/>
  <c r="DC165" i="3"/>
  <c r="DB165" i="3"/>
  <c r="DA165" i="3"/>
  <c r="DE164" i="3"/>
  <c r="DD164" i="3"/>
  <c r="DC164" i="3"/>
  <c r="DB164" i="3"/>
  <c r="DA164" i="3"/>
  <c r="DE163" i="3"/>
  <c r="DD163" i="3"/>
  <c r="DC163" i="3"/>
  <c r="DB163" i="3"/>
  <c r="DA163" i="3"/>
  <c r="DE162" i="3"/>
  <c r="DD162" i="3"/>
  <c r="DC162" i="3"/>
  <c r="DB162" i="3"/>
  <c r="DA162" i="3"/>
  <c r="DE161" i="3"/>
  <c r="DD161" i="3"/>
  <c r="DC161" i="3"/>
  <c r="DB161" i="3"/>
  <c r="DA161" i="3"/>
  <c r="DE160" i="3"/>
  <c r="DD160" i="3"/>
  <c r="DC160" i="3"/>
  <c r="DB160" i="3"/>
  <c r="DA160" i="3"/>
  <c r="DE159" i="3"/>
  <c r="DD159" i="3"/>
  <c r="DC159" i="3"/>
  <c r="DB159" i="3"/>
  <c r="DA159" i="3"/>
  <c r="DE158" i="3"/>
  <c r="DD158" i="3"/>
  <c r="DC158" i="3"/>
  <c r="DB158" i="3"/>
  <c r="DA158" i="3"/>
  <c r="DE157" i="3"/>
  <c r="DD157" i="3"/>
  <c r="DC157" i="3"/>
  <c r="DB157" i="3"/>
  <c r="DA157" i="3"/>
  <c r="DE156" i="3"/>
  <c r="DD156" i="3"/>
  <c r="DC156" i="3"/>
  <c r="DB156" i="3"/>
  <c r="DA156" i="3"/>
  <c r="DE155" i="3"/>
  <c r="DD155" i="3"/>
  <c r="DC155" i="3"/>
  <c r="DB155" i="3"/>
  <c r="DA155" i="3"/>
  <c r="DE154" i="3"/>
  <c r="DD154" i="3"/>
  <c r="DC154" i="3"/>
  <c r="DB154" i="3"/>
  <c r="DA154" i="3"/>
  <c r="DE153" i="3"/>
  <c r="DD153" i="3"/>
  <c r="DC153" i="3"/>
  <c r="DB153" i="3"/>
  <c r="DA153" i="3"/>
  <c r="DE152" i="3"/>
  <c r="DD152" i="3"/>
  <c r="DC152" i="3"/>
  <c r="DB152" i="3"/>
  <c r="DA152" i="3"/>
  <c r="DE151" i="3"/>
  <c r="DD151" i="3"/>
  <c r="DC151" i="3"/>
  <c r="DB151" i="3"/>
  <c r="DA151" i="3"/>
  <c r="DE150" i="3"/>
  <c r="DD150" i="3"/>
  <c r="DC150" i="3"/>
  <c r="DB150" i="3"/>
  <c r="DA150" i="3"/>
  <c r="DE149" i="3"/>
  <c r="DD149" i="3"/>
  <c r="DC149" i="3"/>
  <c r="DB149" i="3"/>
  <c r="DA149" i="3"/>
  <c r="DE148" i="3"/>
  <c r="DD148" i="3"/>
  <c r="DC148" i="3"/>
  <c r="DB148" i="3"/>
  <c r="DA148" i="3"/>
  <c r="DE147" i="3"/>
  <c r="DD147" i="3"/>
  <c r="DC147" i="3"/>
  <c r="DB147" i="3"/>
  <c r="DA147" i="3"/>
  <c r="DE146" i="3"/>
  <c r="DD146" i="3"/>
  <c r="DC146" i="3"/>
  <c r="DB146" i="3"/>
  <c r="DA146" i="3"/>
  <c r="DE145" i="3"/>
  <c r="DD145" i="3"/>
  <c r="DC145" i="3"/>
  <c r="DB145" i="3"/>
  <c r="DA145" i="3"/>
  <c r="DE144" i="3"/>
  <c r="DD144" i="3"/>
  <c r="DC144" i="3"/>
  <c r="DB144" i="3"/>
  <c r="DA144" i="3"/>
  <c r="DE143" i="3"/>
  <c r="DD143" i="3"/>
  <c r="DC143" i="3"/>
  <c r="DB143" i="3"/>
  <c r="DA143" i="3"/>
  <c r="DE142" i="3"/>
  <c r="DD142" i="3"/>
  <c r="DC142" i="3"/>
  <c r="DB142" i="3"/>
  <c r="DA142" i="3"/>
  <c r="DE141" i="3"/>
  <c r="DD141" i="3"/>
  <c r="DC141" i="3"/>
  <c r="DB141" i="3"/>
  <c r="DA141" i="3"/>
  <c r="DE140" i="3"/>
  <c r="DD140" i="3"/>
  <c r="DC140" i="3"/>
  <c r="DB140" i="3"/>
  <c r="DA140" i="3"/>
  <c r="DE139" i="3"/>
  <c r="DD139" i="3"/>
  <c r="DC139" i="3"/>
  <c r="DB139" i="3"/>
  <c r="DA139" i="3"/>
  <c r="DE138" i="3"/>
  <c r="DD138" i="3"/>
  <c r="DC138" i="3"/>
  <c r="DB138" i="3"/>
  <c r="DA138" i="3"/>
  <c r="DE137" i="3"/>
  <c r="DD137" i="3"/>
  <c r="DC137" i="3"/>
  <c r="DB137" i="3"/>
  <c r="DA137" i="3"/>
  <c r="DE136" i="3"/>
  <c r="DD136" i="3"/>
  <c r="DC136" i="3"/>
  <c r="DB136" i="3"/>
  <c r="DA136" i="3"/>
  <c r="DE135" i="3"/>
  <c r="DD135" i="3"/>
  <c r="DC135" i="3"/>
  <c r="DB135" i="3"/>
  <c r="DA135" i="3"/>
  <c r="DE134" i="3"/>
  <c r="DD134" i="3"/>
  <c r="DC134" i="3"/>
  <c r="DB134" i="3"/>
  <c r="DA134" i="3"/>
  <c r="DE133" i="3"/>
  <c r="DD133" i="3"/>
  <c r="DC133" i="3"/>
  <c r="DB133" i="3"/>
  <c r="DA133" i="3"/>
  <c r="DE132" i="3"/>
  <c r="DD132" i="3"/>
  <c r="DC132" i="3"/>
  <c r="DB132" i="3"/>
  <c r="DA132" i="3"/>
  <c r="DE131" i="3"/>
  <c r="DD131" i="3"/>
  <c r="DC131" i="3"/>
  <c r="DB131" i="3"/>
  <c r="DA131" i="3"/>
  <c r="DE130" i="3"/>
  <c r="DD130" i="3"/>
  <c r="DC130" i="3"/>
  <c r="DB130" i="3"/>
  <c r="DA130" i="3"/>
  <c r="DE129" i="3"/>
  <c r="DD129" i="3"/>
  <c r="DC129" i="3"/>
  <c r="DB129" i="3"/>
  <c r="DA129" i="3"/>
  <c r="DE128" i="3"/>
  <c r="DD128" i="3"/>
  <c r="DC128" i="3"/>
  <c r="DB128" i="3"/>
  <c r="DA128" i="3"/>
  <c r="DE127" i="3"/>
  <c r="DD127" i="3"/>
  <c r="DC127" i="3"/>
  <c r="DB127" i="3"/>
  <c r="DA127" i="3"/>
  <c r="DE126" i="3"/>
  <c r="DD126" i="3"/>
  <c r="DC126" i="3"/>
  <c r="DB126" i="3"/>
  <c r="DA126" i="3"/>
  <c r="DE125" i="3"/>
  <c r="DD125" i="3"/>
  <c r="DC125" i="3"/>
  <c r="DB125" i="3"/>
  <c r="DA125" i="3"/>
  <c r="DE124" i="3"/>
  <c r="DD124" i="3"/>
  <c r="DC124" i="3"/>
  <c r="DB124" i="3"/>
  <c r="DA124" i="3"/>
  <c r="DE123" i="3"/>
  <c r="DD123" i="3"/>
  <c r="DC123" i="3"/>
  <c r="DB123" i="3"/>
  <c r="DA123" i="3"/>
  <c r="DE122" i="3"/>
  <c r="DD122" i="3"/>
  <c r="DC122" i="3"/>
  <c r="DB122" i="3"/>
  <c r="DA122" i="3"/>
  <c r="DE121" i="3"/>
  <c r="DD121" i="3"/>
  <c r="DC121" i="3"/>
  <c r="DB121" i="3"/>
  <c r="DA121" i="3"/>
  <c r="DE120" i="3"/>
  <c r="DD120" i="3"/>
  <c r="DC120" i="3"/>
  <c r="DB120" i="3"/>
  <c r="DA120" i="3"/>
  <c r="DE119" i="3"/>
  <c r="DD119" i="3"/>
  <c r="DC119" i="3"/>
  <c r="DB119" i="3"/>
  <c r="DA119" i="3"/>
  <c r="DE118" i="3"/>
  <c r="DD118" i="3"/>
  <c r="DC118" i="3"/>
  <c r="DB118" i="3"/>
  <c r="DA118" i="3"/>
  <c r="DE117" i="3"/>
  <c r="DD117" i="3"/>
  <c r="DC117" i="3"/>
  <c r="DB117" i="3"/>
  <c r="DA117" i="3"/>
  <c r="DE116" i="3"/>
  <c r="DD116" i="3"/>
  <c r="DC116" i="3"/>
  <c r="DB116" i="3"/>
  <c r="DA116" i="3"/>
  <c r="DE115" i="3"/>
  <c r="DD115" i="3"/>
  <c r="DC115" i="3"/>
  <c r="DB115" i="3"/>
  <c r="DA115" i="3"/>
  <c r="DE114" i="3"/>
  <c r="DD114" i="3"/>
  <c r="DC114" i="3"/>
  <c r="DB114" i="3"/>
  <c r="DA114" i="3"/>
  <c r="DE113" i="3"/>
  <c r="DD113" i="3"/>
  <c r="DC113" i="3"/>
  <c r="DB113" i="3"/>
  <c r="DA113" i="3"/>
  <c r="DE112" i="3"/>
  <c r="DD112" i="3"/>
  <c r="DC112" i="3"/>
  <c r="DB112" i="3"/>
  <c r="DA112" i="3"/>
  <c r="DE110" i="3"/>
  <c r="DD110" i="3"/>
  <c r="DC110" i="3"/>
  <c r="DB110" i="3"/>
  <c r="DA110" i="3"/>
  <c r="DE109" i="3"/>
  <c r="DD109" i="3"/>
  <c r="DC109" i="3"/>
  <c r="DB109" i="3"/>
  <c r="DA109" i="3"/>
  <c r="DE108" i="3"/>
  <c r="DD108" i="3"/>
  <c r="DC108" i="3"/>
  <c r="DB108" i="3"/>
  <c r="DA108" i="3"/>
  <c r="DE107" i="3"/>
  <c r="DD107" i="3"/>
  <c r="DC107" i="3"/>
  <c r="DB107" i="3"/>
  <c r="DA107" i="3"/>
  <c r="DE106" i="3"/>
  <c r="DD106" i="3"/>
  <c r="DC106" i="3"/>
  <c r="DB106" i="3"/>
  <c r="DA106" i="3"/>
  <c r="DE105" i="3"/>
  <c r="DD105" i="3"/>
  <c r="DC105" i="3"/>
  <c r="DB105" i="3"/>
  <c r="DA105" i="3"/>
  <c r="DE104" i="3"/>
  <c r="DD104" i="3"/>
  <c r="DC104" i="3"/>
  <c r="DB104" i="3"/>
  <c r="DA104" i="3"/>
  <c r="DE103" i="3"/>
  <c r="DD103" i="3"/>
  <c r="DC103" i="3"/>
  <c r="DB103" i="3"/>
  <c r="DA103" i="3"/>
  <c r="DE102" i="3"/>
  <c r="DD102" i="3"/>
  <c r="DC102" i="3"/>
  <c r="DB102" i="3"/>
  <c r="DA102" i="3"/>
  <c r="DE101" i="3"/>
  <c r="DD101" i="3"/>
  <c r="DC101" i="3"/>
  <c r="DB101" i="3"/>
  <c r="DA101" i="3"/>
  <c r="DE100" i="3"/>
  <c r="DD100" i="3"/>
  <c r="DC100" i="3"/>
  <c r="DB100" i="3"/>
  <c r="DA100" i="3"/>
  <c r="DE99" i="3"/>
  <c r="DD99" i="3"/>
  <c r="DC99" i="3"/>
  <c r="DB99" i="3"/>
  <c r="DA99" i="3"/>
  <c r="DE98" i="3"/>
  <c r="DD98" i="3"/>
  <c r="DC98" i="3"/>
  <c r="DB98" i="3"/>
  <c r="DA98" i="3"/>
  <c r="DE97" i="3"/>
  <c r="DD97" i="3"/>
  <c r="DC97" i="3"/>
  <c r="DB97" i="3"/>
  <c r="DA97" i="3"/>
  <c r="DE96" i="3"/>
  <c r="DD96" i="3"/>
  <c r="DC96" i="3"/>
  <c r="DB96" i="3"/>
  <c r="DA96" i="3"/>
  <c r="DE95" i="3"/>
  <c r="DD95" i="3"/>
  <c r="DC95" i="3"/>
  <c r="DB95" i="3"/>
  <c r="DA95" i="3"/>
  <c r="DE94" i="3"/>
  <c r="DD94" i="3"/>
  <c r="DC94" i="3"/>
  <c r="DB94" i="3"/>
  <c r="DA94" i="3"/>
  <c r="DE93" i="3"/>
  <c r="DD93" i="3"/>
  <c r="DC93" i="3"/>
  <c r="DB93" i="3"/>
  <c r="DA93" i="3"/>
  <c r="DE92" i="3"/>
  <c r="DD92" i="3"/>
  <c r="DC92" i="3"/>
  <c r="DB92" i="3"/>
  <c r="DA92" i="3"/>
  <c r="DE91" i="3"/>
  <c r="DD91" i="3"/>
  <c r="DC91" i="3"/>
  <c r="DB91" i="3"/>
  <c r="DA91" i="3"/>
  <c r="DE90" i="3"/>
  <c r="DD90" i="3"/>
  <c r="DC90" i="3"/>
  <c r="DB90" i="3"/>
  <c r="DA90" i="3"/>
  <c r="DE86" i="3"/>
  <c r="DD86" i="3"/>
  <c r="DC86" i="3"/>
  <c r="DB86" i="3"/>
  <c r="DA86" i="3"/>
  <c r="DE85" i="3"/>
  <c r="DD85" i="3"/>
  <c r="DC85" i="3"/>
  <c r="DB85" i="3"/>
  <c r="DA85" i="3"/>
  <c r="DE84" i="3"/>
  <c r="DD84" i="3"/>
  <c r="DC84" i="3"/>
  <c r="DB84" i="3"/>
  <c r="DA84" i="3"/>
  <c r="DE83" i="3"/>
  <c r="DD83" i="3"/>
  <c r="DC83" i="3"/>
  <c r="DB83" i="3"/>
  <c r="DA83" i="3"/>
  <c r="DE82" i="3"/>
  <c r="DD82" i="3"/>
  <c r="DC82" i="3"/>
  <c r="DB82" i="3"/>
  <c r="DA82" i="3"/>
  <c r="DE81" i="3"/>
  <c r="DD81" i="3"/>
  <c r="DC81" i="3"/>
  <c r="DB81" i="3"/>
  <c r="DA81" i="3"/>
  <c r="DE80" i="3"/>
  <c r="DD80" i="3"/>
  <c r="DC80" i="3"/>
  <c r="DB80" i="3"/>
  <c r="DA80" i="3"/>
  <c r="DE79" i="3"/>
  <c r="DD79" i="3"/>
  <c r="DC79" i="3"/>
  <c r="DB79" i="3"/>
  <c r="DA79" i="3"/>
  <c r="DE78" i="3"/>
  <c r="DD78" i="3"/>
  <c r="DC78" i="3"/>
  <c r="DB78" i="3"/>
  <c r="DA78" i="3"/>
  <c r="DE77" i="3"/>
  <c r="DD77" i="3"/>
  <c r="DC77" i="3"/>
  <c r="DB77" i="3"/>
  <c r="DA77" i="3"/>
  <c r="DE76" i="3"/>
  <c r="DD76" i="3"/>
  <c r="DC76" i="3"/>
  <c r="DB76" i="3"/>
  <c r="DA76" i="3"/>
  <c r="DE75" i="3"/>
  <c r="DD75" i="3"/>
  <c r="DC75" i="3"/>
  <c r="DB75" i="3"/>
  <c r="DA75" i="3"/>
  <c r="DE74" i="3"/>
  <c r="DD74" i="3"/>
  <c r="DC74" i="3"/>
  <c r="DB74" i="3"/>
  <c r="DA74" i="3"/>
  <c r="DE73" i="3"/>
  <c r="DD73" i="3"/>
  <c r="DC73" i="3"/>
  <c r="DB73" i="3"/>
  <c r="DA73" i="3"/>
  <c r="DE72" i="3"/>
  <c r="DD72" i="3"/>
  <c r="DC72" i="3"/>
  <c r="DB72" i="3"/>
  <c r="DA72" i="3"/>
  <c r="DE71" i="3"/>
  <c r="DD71" i="3"/>
  <c r="DC71" i="3"/>
  <c r="DB71" i="3"/>
  <c r="DA71" i="3"/>
  <c r="DE70" i="3"/>
  <c r="DD70" i="3"/>
  <c r="DC70" i="3"/>
  <c r="DB70" i="3"/>
  <c r="DA70" i="3"/>
  <c r="DE69" i="3"/>
  <c r="DD69" i="3"/>
  <c r="DC69" i="3"/>
  <c r="DB69" i="3"/>
  <c r="DA69" i="3"/>
  <c r="DE68" i="3"/>
  <c r="DD68" i="3"/>
  <c r="DC68" i="3"/>
  <c r="DB68" i="3"/>
  <c r="DA68" i="3"/>
  <c r="DE67" i="3"/>
  <c r="DD67" i="3"/>
  <c r="DC67" i="3"/>
  <c r="DB67" i="3"/>
  <c r="DA67" i="3"/>
  <c r="DE66" i="3"/>
  <c r="DD66" i="3"/>
  <c r="DC66" i="3"/>
  <c r="DB66" i="3"/>
  <c r="DA66" i="3"/>
  <c r="DE65" i="3"/>
  <c r="DD65" i="3"/>
  <c r="DC65" i="3"/>
  <c r="DB65" i="3"/>
  <c r="DA65" i="3"/>
  <c r="DE64" i="3"/>
  <c r="DD64" i="3"/>
  <c r="DC64" i="3"/>
  <c r="DB64" i="3"/>
  <c r="DA64" i="3"/>
  <c r="DE63" i="3"/>
  <c r="DD63" i="3"/>
  <c r="DC63" i="3"/>
  <c r="DB63" i="3"/>
  <c r="DA63" i="3"/>
  <c r="DE62" i="3"/>
  <c r="DD62" i="3"/>
  <c r="DC62" i="3"/>
  <c r="DB62" i="3"/>
  <c r="DA62" i="3"/>
  <c r="DE61" i="3"/>
  <c r="DD61" i="3"/>
  <c r="DC61" i="3"/>
  <c r="DB61" i="3"/>
  <c r="DA61" i="3"/>
  <c r="DE60" i="3"/>
  <c r="DD60" i="3"/>
  <c r="DC60" i="3"/>
  <c r="DB60" i="3"/>
  <c r="DA60" i="3"/>
  <c r="DE59" i="3"/>
  <c r="DD59" i="3"/>
  <c r="DC59" i="3"/>
  <c r="DB59" i="3"/>
  <c r="DA59" i="3"/>
  <c r="DE58" i="3"/>
  <c r="DD58" i="3"/>
  <c r="DC58" i="3"/>
  <c r="DB58" i="3"/>
  <c r="DA58" i="3"/>
  <c r="DE57" i="3"/>
  <c r="DD57" i="3"/>
  <c r="DC57" i="3"/>
  <c r="DB57" i="3"/>
  <c r="DA57" i="3"/>
  <c r="DE56" i="3"/>
  <c r="DD56" i="3"/>
  <c r="DC56" i="3"/>
  <c r="DB56" i="3"/>
  <c r="DA56" i="3"/>
  <c r="DE54" i="3"/>
  <c r="DD54" i="3"/>
  <c r="DC54" i="3"/>
  <c r="DB54" i="3"/>
  <c r="DA54" i="3"/>
  <c r="DE53" i="3"/>
  <c r="DD53" i="3"/>
  <c r="DC53" i="3"/>
  <c r="DB53" i="3"/>
  <c r="DA53" i="3"/>
  <c r="DE51" i="3"/>
  <c r="DD51" i="3"/>
  <c r="DC51" i="3"/>
  <c r="DB51" i="3"/>
  <c r="DA51" i="3"/>
  <c r="DE50" i="3"/>
  <c r="DD50" i="3"/>
  <c r="DC50" i="3"/>
  <c r="DB50" i="3"/>
  <c r="DA50" i="3"/>
  <c r="DE49" i="3"/>
  <c r="DD49" i="3"/>
  <c r="DC49" i="3"/>
  <c r="DB49" i="3"/>
  <c r="DA49" i="3"/>
  <c r="DE47" i="3"/>
  <c r="DD47" i="3"/>
  <c r="DC47" i="3"/>
  <c r="DB47" i="3"/>
  <c r="DA47" i="3"/>
  <c r="DE46" i="3"/>
  <c r="DD46" i="3"/>
  <c r="DC46" i="3"/>
  <c r="DB46" i="3"/>
  <c r="DA46" i="3"/>
  <c r="DE45" i="3"/>
  <c r="DD45" i="3"/>
  <c r="DC45" i="3"/>
  <c r="DB45" i="3"/>
  <c r="DA45" i="3"/>
  <c r="DE44" i="3"/>
  <c r="DD44" i="3"/>
  <c r="DC44" i="3"/>
  <c r="DB44" i="3"/>
  <c r="DA44" i="3"/>
  <c r="DE43" i="3"/>
  <c r="DD43" i="3"/>
  <c r="DC43" i="3"/>
  <c r="DB43" i="3"/>
  <c r="DA43" i="3"/>
  <c r="DE42" i="3"/>
  <c r="DD42" i="3"/>
  <c r="DC42" i="3"/>
  <c r="DB42" i="3"/>
  <c r="DA42" i="3"/>
  <c r="DE41" i="3"/>
  <c r="DD41" i="3"/>
  <c r="DC41" i="3"/>
  <c r="DB41" i="3"/>
  <c r="DA41" i="3"/>
  <c r="DE40" i="3"/>
  <c r="DD40" i="3"/>
  <c r="DC40" i="3"/>
  <c r="DB40" i="3"/>
  <c r="DA40" i="3"/>
  <c r="DE39" i="3"/>
  <c r="DD39" i="3"/>
  <c r="DC39" i="3"/>
  <c r="DB39" i="3"/>
  <c r="DA39" i="3"/>
  <c r="DE38" i="3"/>
  <c r="DD38" i="3"/>
  <c r="DC38" i="3"/>
  <c r="DB38" i="3"/>
  <c r="DA38" i="3"/>
  <c r="DE37" i="3"/>
  <c r="DD37" i="3"/>
  <c r="DC37" i="3"/>
  <c r="DB37" i="3"/>
  <c r="DA37" i="3"/>
  <c r="DE36" i="3"/>
  <c r="DD36" i="3"/>
  <c r="DC36" i="3"/>
  <c r="DB36" i="3"/>
  <c r="DA36" i="3"/>
  <c r="DE35" i="3"/>
  <c r="DD35" i="3"/>
  <c r="DC35" i="3"/>
  <c r="DB35" i="3"/>
  <c r="DA35" i="3"/>
  <c r="DE34" i="3"/>
  <c r="DD34" i="3"/>
  <c r="DC34" i="3"/>
  <c r="DB34" i="3"/>
  <c r="DA34" i="3"/>
  <c r="DE33" i="3"/>
  <c r="DD33" i="3"/>
  <c r="DC33" i="3"/>
  <c r="DB33" i="3"/>
  <c r="DA33" i="3"/>
  <c r="DE32" i="3"/>
  <c r="DD32" i="3"/>
  <c r="DC32" i="3"/>
  <c r="DB32" i="3"/>
  <c r="DA32" i="3"/>
  <c r="DE31" i="3"/>
  <c r="DD31" i="3"/>
  <c r="DC31" i="3"/>
  <c r="DB31" i="3"/>
  <c r="DA31" i="3"/>
  <c r="DE30" i="3"/>
  <c r="DD30" i="3"/>
  <c r="DC30" i="3"/>
  <c r="DB30" i="3"/>
  <c r="DA30" i="3"/>
  <c r="DE29" i="3"/>
  <c r="DD29" i="3"/>
  <c r="DC29" i="3"/>
  <c r="DB29" i="3"/>
  <c r="DA29" i="3"/>
  <c r="DE26" i="3"/>
  <c r="DD26" i="3"/>
  <c r="DC26" i="3"/>
  <c r="DB26" i="3"/>
  <c r="DA26" i="3"/>
  <c r="DE25" i="3"/>
  <c r="DD25" i="3"/>
  <c r="DC25" i="3"/>
  <c r="DB25" i="3"/>
  <c r="DA25" i="3"/>
  <c r="DE24" i="3"/>
  <c r="DD24" i="3"/>
  <c r="DC24" i="3"/>
  <c r="DB24" i="3"/>
  <c r="DA24" i="3"/>
  <c r="DE23" i="3"/>
  <c r="DD23" i="3"/>
  <c r="DC23" i="3"/>
  <c r="DB23" i="3"/>
  <c r="DA23" i="3"/>
  <c r="DE22" i="3"/>
  <c r="DD22" i="3"/>
  <c r="DC22" i="3"/>
  <c r="DB22" i="3"/>
  <c r="DA22" i="3"/>
  <c r="DE21" i="3"/>
  <c r="DD21" i="3"/>
  <c r="DC21" i="3"/>
  <c r="DB21" i="3"/>
  <c r="DA21" i="3"/>
  <c r="DE20" i="3"/>
  <c r="DD20" i="3"/>
  <c r="DC20" i="3"/>
  <c r="DB20" i="3"/>
  <c r="DA20" i="3"/>
  <c r="DE19" i="3"/>
  <c r="DD19" i="3"/>
  <c r="DC19" i="3"/>
  <c r="DB19" i="3"/>
  <c r="DA19" i="3"/>
  <c r="DE18" i="3"/>
  <c r="DD18" i="3"/>
  <c r="DC18" i="3"/>
  <c r="DB18" i="3"/>
  <c r="DA18" i="3"/>
  <c r="DE17" i="3"/>
  <c r="DD17" i="3"/>
  <c r="DC17" i="3"/>
  <c r="DB17" i="3"/>
  <c r="DA17" i="3"/>
  <c r="DE16" i="3"/>
  <c r="DD16" i="3"/>
  <c r="DC16" i="3"/>
  <c r="DB16" i="3"/>
  <c r="DA16" i="3"/>
  <c r="DE15" i="3"/>
  <c r="DD15" i="3"/>
  <c r="DC15" i="3"/>
  <c r="DB15" i="3"/>
  <c r="DA15" i="3"/>
  <c r="DE14" i="3"/>
  <c r="DD14" i="3"/>
  <c r="DC14" i="3"/>
  <c r="DB14" i="3"/>
  <c r="DA14" i="3"/>
  <c r="DE13" i="3"/>
  <c r="DD13" i="3"/>
  <c r="DC13" i="3"/>
  <c r="DB13" i="3"/>
  <c r="DA13" i="3"/>
  <c r="DE12" i="3"/>
  <c r="DD12" i="3"/>
  <c r="DC12" i="3"/>
  <c r="DB12" i="3"/>
  <c r="DA12" i="3"/>
  <c r="DE10" i="3"/>
  <c r="DD10" i="3"/>
  <c r="DC10" i="3"/>
  <c r="DB10" i="3"/>
  <c r="DA10" i="3"/>
  <c r="DE9" i="3"/>
  <c r="DD9" i="3"/>
  <c r="DC9" i="3"/>
  <c r="DB9" i="3"/>
  <c r="DA9" i="3"/>
  <c r="DE8" i="3"/>
  <c r="DD8" i="3"/>
  <c r="DC8" i="3"/>
  <c r="DB8" i="3"/>
  <c r="DA8" i="3"/>
  <c r="CK635" i="3" l="1"/>
  <c r="CJ635" i="3"/>
  <c r="CI635" i="3"/>
  <c r="CH635" i="3"/>
  <c r="CG635" i="3"/>
  <c r="CK634" i="3"/>
  <c r="CJ634" i="3"/>
  <c r="CI634" i="3"/>
  <c r="CH634" i="3"/>
  <c r="CG634" i="3"/>
  <c r="CK633" i="3"/>
  <c r="CJ633" i="3"/>
  <c r="CI633" i="3"/>
  <c r="CH633" i="3"/>
  <c r="CG633" i="3"/>
  <c r="CK632" i="3"/>
  <c r="CJ632" i="3"/>
  <c r="CI632" i="3"/>
  <c r="CH632" i="3"/>
  <c r="CG632" i="3"/>
  <c r="CK631" i="3"/>
  <c r="CJ631" i="3"/>
  <c r="CI631" i="3"/>
  <c r="CH631" i="3"/>
  <c r="CG631" i="3"/>
  <c r="CK630" i="3"/>
  <c r="CJ630" i="3"/>
  <c r="CI630" i="3"/>
  <c r="CH630" i="3"/>
  <c r="CG630" i="3"/>
  <c r="CK629" i="3"/>
  <c r="CJ629" i="3"/>
  <c r="CI629" i="3"/>
  <c r="CH629" i="3"/>
  <c r="CG629" i="3"/>
  <c r="CK628" i="3"/>
  <c r="CJ628" i="3"/>
  <c r="CI628" i="3"/>
  <c r="CH628" i="3"/>
  <c r="CG628" i="3"/>
  <c r="CK627" i="3"/>
  <c r="CJ627" i="3"/>
  <c r="CI627" i="3"/>
  <c r="CH627" i="3"/>
  <c r="CG627" i="3"/>
  <c r="CK626" i="3"/>
  <c r="CJ626" i="3"/>
  <c r="CI626" i="3"/>
  <c r="CH626" i="3"/>
  <c r="CG626" i="3"/>
  <c r="CK625" i="3"/>
  <c r="CJ625" i="3"/>
  <c r="CI625" i="3"/>
  <c r="CH625" i="3"/>
  <c r="CG625" i="3"/>
  <c r="CK624" i="3"/>
  <c r="CJ624" i="3"/>
  <c r="CI624" i="3"/>
  <c r="CH624" i="3"/>
  <c r="CG624" i="3"/>
  <c r="CK623" i="3"/>
  <c r="CJ623" i="3"/>
  <c r="CI623" i="3"/>
  <c r="CH623" i="3"/>
  <c r="CG623" i="3"/>
  <c r="CK622" i="3"/>
  <c r="CJ622" i="3"/>
  <c r="CI622" i="3"/>
  <c r="CH622" i="3"/>
  <c r="CG622" i="3"/>
  <c r="CK621" i="3"/>
  <c r="CJ621" i="3"/>
  <c r="CI621" i="3"/>
  <c r="CH621" i="3"/>
  <c r="CG621" i="3"/>
  <c r="CK620" i="3"/>
  <c r="CJ620" i="3"/>
  <c r="CI620" i="3"/>
  <c r="CH620" i="3"/>
  <c r="CG620" i="3"/>
  <c r="CK619" i="3"/>
  <c r="CJ619" i="3"/>
  <c r="CI619" i="3"/>
  <c r="CH619" i="3"/>
  <c r="CG619" i="3"/>
  <c r="CK618" i="3"/>
  <c r="CJ618" i="3"/>
  <c r="CI618" i="3"/>
  <c r="CH618" i="3"/>
  <c r="CG618" i="3"/>
  <c r="CK610" i="3"/>
  <c r="CJ610" i="3"/>
  <c r="CI610" i="3"/>
  <c r="CH610" i="3"/>
  <c r="CG610" i="3"/>
  <c r="CK608" i="3"/>
  <c r="CJ608" i="3"/>
  <c r="CI608" i="3"/>
  <c r="CH608" i="3"/>
  <c r="CG608" i="3"/>
  <c r="CK598" i="3"/>
  <c r="CJ598" i="3"/>
  <c r="CI598" i="3"/>
  <c r="CH598" i="3"/>
  <c r="CG598" i="3"/>
  <c r="CK596" i="3"/>
  <c r="CJ596" i="3"/>
  <c r="CI596" i="3"/>
  <c r="CH596" i="3"/>
  <c r="CG596" i="3"/>
  <c r="CK587" i="3"/>
  <c r="CJ587" i="3"/>
  <c r="CI587" i="3"/>
  <c r="CH587" i="3"/>
  <c r="CG587" i="3"/>
  <c r="CK586" i="3"/>
  <c r="CJ586" i="3"/>
  <c r="CI586" i="3"/>
  <c r="CH586" i="3"/>
  <c r="CG586" i="3"/>
  <c r="CK584" i="3"/>
  <c r="CJ584" i="3"/>
  <c r="CI584" i="3"/>
  <c r="CH584" i="3"/>
  <c r="CG584" i="3"/>
  <c r="CK578" i="3"/>
  <c r="CJ578" i="3"/>
  <c r="CI578" i="3"/>
  <c r="CH578" i="3"/>
  <c r="CG578" i="3"/>
  <c r="CK577" i="3"/>
  <c r="CJ577" i="3"/>
  <c r="CI577" i="3"/>
  <c r="CH577" i="3"/>
  <c r="CG577" i="3"/>
  <c r="CK571" i="3"/>
  <c r="CJ571" i="3"/>
  <c r="CI571" i="3"/>
  <c r="CH571" i="3"/>
  <c r="CG571" i="3"/>
  <c r="CK570" i="3"/>
  <c r="CJ570" i="3"/>
  <c r="CI570" i="3"/>
  <c r="CH570" i="3"/>
  <c r="CG570" i="3"/>
  <c r="CK568" i="3"/>
  <c r="CJ568" i="3"/>
  <c r="CI568" i="3"/>
  <c r="CH568" i="3"/>
  <c r="CG568" i="3"/>
  <c r="CK566" i="3"/>
  <c r="CJ566" i="3"/>
  <c r="CI566" i="3"/>
  <c r="CH566" i="3"/>
  <c r="CG566" i="3"/>
  <c r="CK565" i="3"/>
  <c r="CJ565" i="3"/>
  <c r="CI565" i="3"/>
  <c r="CH565" i="3"/>
  <c r="CG565" i="3"/>
  <c r="CK556" i="3"/>
  <c r="CJ556" i="3"/>
  <c r="CI556" i="3"/>
  <c r="CH556" i="3"/>
  <c r="CG556" i="3"/>
  <c r="CK554" i="3"/>
  <c r="CJ554" i="3"/>
  <c r="CI554" i="3"/>
  <c r="CH554" i="3"/>
  <c r="CG554" i="3"/>
  <c r="CK545" i="3"/>
  <c r="CJ545" i="3"/>
  <c r="CI545" i="3"/>
  <c r="CH545" i="3"/>
  <c r="CG545" i="3"/>
  <c r="CK544" i="3"/>
  <c r="CJ544" i="3"/>
  <c r="CI544" i="3"/>
  <c r="CH544" i="3"/>
  <c r="CG544" i="3"/>
  <c r="CK543" i="3"/>
  <c r="CJ543" i="3"/>
  <c r="CI543" i="3"/>
  <c r="CH543" i="3"/>
  <c r="CG543" i="3"/>
  <c r="CK542" i="3"/>
  <c r="CJ542" i="3"/>
  <c r="CI542" i="3"/>
  <c r="CH542" i="3"/>
  <c r="CG542" i="3"/>
  <c r="CK541" i="3"/>
  <c r="CJ541" i="3"/>
  <c r="CI541" i="3"/>
  <c r="CH541" i="3"/>
  <c r="CG541" i="3"/>
  <c r="CK540" i="3"/>
  <c r="CJ540" i="3"/>
  <c r="CI540" i="3"/>
  <c r="CH540" i="3"/>
  <c r="CG540" i="3"/>
  <c r="CK538" i="3"/>
  <c r="CJ538" i="3"/>
  <c r="CI538" i="3"/>
  <c r="CH538" i="3"/>
  <c r="CG538" i="3"/>
  <c r="CK533" i="3"/>
  <c r="CJ533" i="3"/>
  <c r="CI533" i="3"/>
  <c r="CH533" i="3"/>
  <c r="CG533" i="3"/>
  <c r="CK532" i="3"/>
  <c r="CJ532" i="3"/>
  <c r="CI532" i="3"/>
  <c r="CH532" i="3"/>
  <c r="CG532" i="3"/>
  <c r="CK523" i="3"/>
  <c r="CJ523" i="3"/>
  <c r="CI523" i="3"/>
  <c r="CH523" i="3"/>
  <c r="CG523" i="3"/>
  <c r="CK519" i="3"/>
  <c r="CJ519" i="3"/>
  <c r="CI519" i="3"/>
  <c r="CH519" i="3"/>
  <c r="CG519" i="3"/>
  <c r="CK515" i="3"/>
  <c r="CJ515" i="3"/>
  <c r="CI515" i="3"/>
  <c r="CH515" i="3"/>
  <c r="CG515" i="3"/>
  <c r="CK514" i="3"/>
  <c r="CJ514" i="3"/>
  <c r="CI514" i="3"/>
  <c r="CH514" i="3"/>
  <c r="CG514" i="3"/>
  <c r="CK513" i="3"/>
  <c r="CJ513" i="3"/>
  <c r="CI513" i="3"/>
  <c r="CH513" i="3"/>
  <c r="CG513" i="3"/>
  <c r="CK512" i="3"/>
  <c r="CJ512" i="3"/>
  <c r="CI512" i="3"/>
  <c r="CH512" i="3"/>
  <c r="CG512" i="3"/>
  <c r="CK511" i="3"/>
  <c r="CJ511" i="3"/>
  <c r="CI511" i="3"/>
  <c r="CH511" i="3"/>
  <c r="CG511" i="3"/>
  <c r="CK510" i="3"/>
  <c r="CJ510" i="3"/>
  <c r="CI510" i="3"/>
  <c r="CH510" i="3"/>
  <c r="CG510" i="3"/>
  <c r="CK509" i="3"/>
  <c r="CJ509" i="3"/>
  <c r="CI509" i="3"/>
  <c r="CH509" i="3"/>
  <c r="CG509" i="3"/>
  <c r="CK508" i="3"/>
  <c r="CJ508" i="3"/>
  <c r="CI508" i="3"/>
  <c r="CH508" i="3"/>
  <c r="CG508" i="3"/>
  <c r="CK507" i="3"/>
  <c r="CJ507" i="3"/>
  <c r="CI507" i="3"/>
  <c r="CH507" i="3"/>
  <c r="CG507" i="3"/>
  <c r="CK506" i="3"/>
  <c r="CJ506" i="3"/>
  <c r="CI506" i="3"/>
  <c r="CH506" i="3"/>
  <c r="CG506" i="3"/>
  <c r="CK505" i="3"/>
  <c r="CJ505" i="3"/>
  <c r="CI505" i="3"/>
  <c r="CH505" i="3"/>
  <c r="CG505" i="3"/>
  <c r="CK504" i="3"/>
  <c r="CJ504" i="3"/>
  <c r="CI504" i="3"/>
  <c r="CH504" i="3"/>
  <c r="CG504" i="3"/>
  <c r="CK503" i="3"/>
  <c r="CJ503" i="3"/>
  <c r="CI503" i="3"/>
  <c r="CH503" i="3"/>
  <c r="CG503" i="3"/>
  <c r="CK502" i="3"/>
  <c r="CJ502" i="3"/>
  <c r="CI502" i="3"/>
  <c r="CH502" i="3"/>
  <c r="CG502" i="3"/>
  <c r="CK501" i="3"/>
  <c r="CJ501" i="3"/>
  <c r="CI501" i="3"/>
  <c r="CH501" i="3"/>
  <c r="CG501" i="3"/>
  <c r="CK500" i="3"/>
  <c r="CJ500" i="3"/>
  <c r="CI500" i="3"/>
  <c r="CH500" i="3"/>
  <c r="CG500" i="3"/>
  <c r="CK499" i="3"/>
  <c r="CJ499" i="3"/>
  <c r="CI499" i="3"/>
  <c r="CH499" i="3"/>
  <c r="CG499" i="3"/>
  <c r="CK498" i="3"/>
  <c r="CJ498" i="3"/>
  <c r="CI498" i="3"/>
  <c r="CH498" i="3"/>
  <c r="CG498" i="3"/>
  <c r="CK497" i="3"/>
  <c r="CJ497" i="3"/>
  <c r="CI497" i="3"/>
  <c r="CH497" i="3"/>
  <c r="CG497" i="3"/>
  <c r="CK496" i="3"/>
  <c r="CJ496" i="3"/>
  <c r="CI496" i="3"/>
  <c r="CH496" i="3"/>
  <c r="CG496" i="3"/>
  <c r="CK495" i="3"/>
  <c r="CJ495" i="3"/>
  <c r="CI495" i="3"/>
  <c r="CH495" i="3"/>
  <c r="CG495" i="3"/>
  <c r="CK494" i="3"/>
  <c r="CJ494" i="3"/>
  <c r="CI494" i="3"/>
  <c r="CH494" i="3"/>
  <c r="CG494" i="3"/>
  <c r="CK493" i="3"/>
  <c r="CJ493" i="3"/>
  <c r="CI493" i="3"/>
  <c r="CH493" i="3"/>
  <c r="CG493" i="3"/>
  <c r="CK492" i="3"/>
  <c r="CJ492" i="3"/>
  <c r="CI492" i="3"/>
  <c r="CH492" i="3"/>
  <c r="CG492" i="3"/>
  <c r="CK491" i="3"/>
  <c r="CJ491" i="3"/>
  <c r="CI491" i="3"/>
  <c r="CH491" i="3"/>
  <c r="CG491" i="3"/>
  <c r="CK490" i="3"/>
  <c r="CJ490" i="3"/>
  <c r="CI490" i="3"/>
  <c r="CH490" i="3"/>
  <c r="CG490" i="3"/>
  <c r="CK489" i="3"/>
  <c r="CJ489" i="3"/>
  <c r="CI489" i="3"/>
  <c r="CH489" i="3"/>
  <c r="CG489" i="3"/>
  <c r="CK488" i="3"/>
  <c r="CJ488" i="3"/>
  <c r="CI488" i="3"/>
  <c r="CH488" i="3"/>
  <c r="CG488" i="3"/>
  <c r="CK487" i="3"/>
  <c r="CJ487" i="3"/>
  <c r="CI487" i="3"/>
  <c r="CH487" i="3"/>
  <c r="CG487" i="3"/>
  <c r="CK486" i="3"/>
  <c r="CJ486" i="3"/>
  <c r="CI486" i="3"/>
  <c r="CH486" i="3"/>
  <c r="CG486" i="3"/>
  <c r="CK485" i="3"/>
  <c r="CJ485" i="3"/>
  <c r="CI485" i="3"/>
  <c r="CH485" i="3"/>
  <c r="CG485" i="3"/>
  <c r="CK479" i="3"/>
  <c r="CJ479" i="3"/>
  <c r="CI479" i="3"/>
  <c r="CH479" i="3"/>
  <c r="CG479" i="3"/>
  <c r="CK457" i="3"/>
  <c r="CJ457" i="3"/>
  <c r="CI457" i="3"/>
  <c r="CH457" i="3"/>
  <c r="CG457" i="3"/>
  <c r="CK449" i="3"/>
  <c r="CJ449" i="3"/>
  <c r="CI449" i="3"/>
  <c r="CH449" i="3"/>
  <c r="CG449" i="3"/>
  <c r="CK448" i="3"/>
  <c r="CJ448" i="3"/>
  <c r="CI448" i="3"/>
  <c r="CH448" i="3"/>
  <c r="CG448" i="3"/>
  <c r="CK442" i="3"/>
  <c r="CJ442" i="3"/>
  <c r="CI442" i="3"/>
  <c r="CH442" i="3"/>
  <c r="CG442" i="3"/>
  <c r="CK441" i="3"/>
  <c r="CJ441" i="3"/>
  <c r="CI441" i="3"/>
  <c r="CH441" i="3"/>
  <c r="CG441" i="3"/>
  <c r="CK439" i="3"/>
  <c r="CJ439" i="3"/>
  <c r="CI439" i="3"/>
  <c r="CH439" i="3"/>
  <c r="CG439" i="3"/>
  <c r="CK426" i="3"/>
  <c r="CJ426" i="3"/>
  <c r="CI426" i="3"/>
  <c r="CH426" i="3"/>
  <c r="CG426" i="3"/>
  <c r="CK416" i="3"/>
  <c r="CJ416" i="3"/>
  <c r="CI416" i="3"/>
  <c r="CH416" i="3"/>
  <c r="CG416" i="3"/>
  <c r="CK412" i="3"/>
  <c r="CJ412" i="3"/>
  <c r="CI412" i="3"/>
  <c r="CH412" i="3"/>
  <c r="CG412" i="3"/>
  <c r="CK399" i="3"/>
  <c r="CJ399" i="3"/>
  <c r="CI399" i="3"/>
  <c r="CH399" i="3"/>
  <c r="CG399" i="3"/>
  <c r="CK397" i="3"/>
  <c r="CJ397" i="3"/>
  <c r="CI397" i="3"/>
  <c r="CH397" i="3"/>
  <c r="CG397" i="3"/>
  <c r="CK395" i="3"/>
  <c r="CJ395" i="3"/>
  <c r="CI395" i="3"/>
  <c r="CH395" i="3"/>
  <c r="CG395" i="3"/>
  <c r="CK393" i="3"/>
  <c r="CJ393" i="3"/>
  <c r="CI393" i="3"/>
  <c r="CH393" i="3"/>
  <c r="CG393" i="3"/>
  <c r="CK387" i="3"/>
  <c r="CJ387" i="3"/>
  <c r="CI387" i="3"/>
  <c r="CH387" i="3"/>
  <c r="CG387" i="3"/>
  <c r="CK386" i="3"/>
  <c r="CJ386" i="3"/>
  <c r="CI386" i="3"/>
  <c r="CH386" i="3"/>
  <c r="CG386" i="3"/>
  <c r="CK384" i="3"/>
  <c r="CJ384" i="3"/>
  <c r="CI384" i="3"/>
  <c r="CH384" i="3"/>
  <c r="CG384" i="3"/>
  <c r="CK383" i="3"/>
  <c r="CJ383" i="3"/>
  <c r="CI383" i="3"/>
  <c r="CH383" i="3"/>
  <c r="CG383" i="3"/>
  <c r="CK382" i="3"/>
  <c r="CJ382" i="3"/>
  <c r="CI382" i="3"/>
  <c r="CH382" i="3"/>
  <c r="CG382" i="3"/>
  <c r="CK381" i="3"/>
  <c r="CJ381" i="3"/>
  <c r="CI381" i="3"/>
  <c r="CH381" i="3"/>
  <c r="CG381" i="3"/>
  <c r="CK376" i="3"/>
  <c r="CJ376" i="3"/>
  <c r="CI376" i="3"/>
  <c r="CH376" i="3"/>
  <c r="CG376" i="3"/>
  <c r="CK371" i="3"/>
  <c r="CJ371" i="3"/>
  <c r="CI371" i="3"/>
  <c r="CH371" i="3"/>
  <c r="CG371" i="3"/>
  <c r="CK362" i="3"/>
  <c r="CJ362" i="3"/>
  <c r="CI362" i="3"/>
  <c r="CH362" i="3"/>
  <c r="CG362" i="3"/>
  <c r="CK352" i="3"/>
  <c r="CJ352" i="3"/>
  <c r="CI352" i="3"/>
  <c r="CH352" i="3"/>
  <c r="CG352" i="3"/>
  <c r="CK349" i="3"/>
  <c r="CJ349" i="3"/>
  <c r="CI349" i="3"/>
  <c r="CH349" i="3"/>
  <c r="CG349" i="3"/>
  <c r="CK330" i="3"/>
  <c r="CJ330" i="3"/>
  <c r="CI330" i="3"/>
  <c r="CH330" i="3"/>
  <c r="CG330" i="3"/>
  <c r="CK329" i="3"/>
  <c r="CJ329" i="3"/>
  <c r="CI329" i="3"/>
  <c r="CH329" i="3"/>
  <c r="CG329" i="3"/>
  <c r="CK328" i="3"/>
  <c r="CJ328" i="3"/>
  <c r="CI328" i="3"/>
  <c r="CH328" i="3"/>
  <c r="CG328" i="3"/>
  <c r="CK327" i="3"/>
  <c r="CJ327" i="3"/>
  <c r="CI327" i="3"/>
  <c r="CH327" i="3"/>
  <c r="CG327" i="3"/>
  <c r="CK326" i="3"/>
  <c r="CJ326" i="3"/>
  <c r="CI326" i="3"/>
  <c r="CH326" i="3"/>
  <c r="CG326" i="3"/>
  <c r="CK313" i="3"/>
  <c r="CJ313" i="3"/>
  <c r="CI313" i="3"/>
  <c r="CH313" i="3"/>
  <c r="CG313" i="3"/>
  <c r="CK308" i="3"/>
  <c r="CJ308" i="3"/>
  <c r="CI308" i="3"/>
  <c r="CH308" i="3"/>
  <c r="CG308" i="3"/>
  <c r="CK306" i="3"/>
  <c r="CJ306" i="3"/>
  <c r="CI306" i="3"/>
  <c r="CH306" i="3"/>
  <c r="CG306" i="3"/>
  <c r="CK273" i="3"/>
  <c r="CJ273" i="3"/>
  <c r="CI273" i="3"/>
  <c r="CH273" i="3"/>
  <c r="CG273" i="3"/>
  <c r="CK272" i="3"/>
  <c r="CJ272" i="3"/>
  <c r="CI272" i="3"/>
  <c r="CH272" i="3"/>
  <c r="CG272" i="3"/>
  <c r="CK271" i="3"/>
  <c r="CJ271" i="3"/>
  <c r="CI271" i="3"/>
  <c r="CH271" i="3"/>
  <c r="CG271" i="3"/>
  <c r="CK262" i="3"/>
  <c r="CJ262" i="3"/>
  <c r="CI262" i="3"/>
  <c r="CH262" i="3"/>
  <c r="CG262" i="3"/>
  <c r="CK253" i="3"/>
  <c r="CJ253" i="3"/>
  <c r="CI253" i="3"/>
  <c r="CH253" i="3"/>
  <c r="CG253" i="3"/>
  <c r="CK244" i="3"/>
  <c r="CJ244" i="3"/>
  <c r="CI244" i="3"/>
  <c r="CH244" i="3"/>
  <c r="CG244" i="3"/>
  <c r="CK230" i="3"/>
  <c r="CJ230" i="3"/>
  <c r="CI230" i="3"/>
  <c r="CH230" i="3"/>
  <c r="CG230" i="3"/>
  <c r="CK217" i="3"/>
  <c r="CJ217" i="3"/>
  <c r="CI217" i="3"/>
  <c r="CH217" i="3"/>
  <c r="CG217" i="3"/>
  <c r="CK200" i="3"/>
  <c r="CJ200" i="3"/>
  <c r="CI200" i="3"/>
  <c r="CH200" i="3"/>
  <c r="CG200" i="3"/>
  <c r="CK198" i="3"/>
  <c r="CJ198" i="3"/>
  <c r="CI198" i="3"/>
  <c r="CH198" i="3"/>
  <c r="CG198" i="3"/>
  <c r="CK197" i="3"/>
  <c r="CJ197" i="3"/>
  <c r="CI197" i="3"/>
  <c r="CH197" i="3"/>
  <c r="CG197" i="3"/>
  <c r="CK196" i="3"/>
  <c r="CJ196" i="3"/>
  <c r="CI196" i="3"/>
  <c r="CH196" i="3"/>
  <c r="CG196" i="3"/>
  <c r="CK195" i="3"/>
  <c r="CJ195" i="3"/>
  <c r="CI195" i="3"/>
  <c r="CH195" i="3"/>
  <c r="CG195" i="3"/>
  <c r="CK194" i="3"/>
  <c r="CJ194" i="3"/>
  <c r="CI194" i="3"/>
  <c r="CH194" i="3"/>
  <c r="CG194" i="3"/>
  <c r="CK169" i="3"/>
  <c r="CJ169" i="3"/>
  <c r="CI169" i="3"/>
  <c r="CH169" i="3"/>
  <c r="CG169" i="3"/>
  <c r="CK168" i="3"/>
  <c r="CJ168" i="3"/>
  <c r="CI168" i="3"/>
  <c r="CH168" i="3"/>
  <c r="CG168" i="3"/>
  <c r="CK167" i="3"/>
  <c r="CJ167" i="3"/>
  <c r="CI167" i="3"/>
  <c r="CH167" i="3"/>
  <c r="CG167" i="3"/>
  <c r="CK166" i="3"/>
  <c r="CJ166" i="3"/>
  <c r="CI166" i="3"/>
  <c r="CH166" i="3"/>
  <c r="CG166" i="3"/>
  <c r="CK165" i="3"/>
  <c r="CJ165" i="3"/>
  <c r="CI165" i="3"/>
  <c r="CH165" i="3"/>
  <c r="CG165" i="3"/>
  <c r="CK158" i="3"/>
  <c r="CJ158" i="3"/>
  <c r="CI158" i="3"/>
  <c r="CH158" i="3"/>
  <c r="CG158" i="3"/>
  <c r="CK157" i="3"/>
  <c r="CJ157" i="3"/>
  <c r="CI157" i="3"/>
  <c r="CH157" i="3"/>
  <c r="CG157" i="3"/>
  <c r="CK150" i="3"/>
  <c r="CJ150" i="3"/>
  <c r="CI150" i="3"/>
  <c r="CH150" i="3"/>
  <c r="CG150" i="3"/>
  <c r="CK143" i="3"/>
  <c r="CJ143" i="3"/>
  <c r="CI143" i="3"/>
  <c r="CH143" i="3"/>
  <c r="CG143" i="3"/>
  <c r="CK142" i="3"/>
  <c r="CJ142" i="3"/>
  <c r="CI142" i="3"/>
  <c r="CH142" i="3"/>
  <c r="CG142" i="3"/>
  <c r="CK139" i="3"/>
  <c r="CJ139" i="3"/>
  <c r="CI139" i="3"/>
  <c r="CH139" i="3"/>
  <c r="CG139" i="3"/>
  <c r="CK127" i="3"/>
  <c r="CJ127" i="3"/>
  <c r="CI127" i="3"/>
  <c r="CH127" i="3"/>
  <c r="CG127" i="3"/>
  <c r="CK126" i="3"/>
  <c r="CJ126" i="3"/>
  <c r="CI126" i="3"/>
  <c r="CH126" i="3"/>
  <c r="CG126" i="3"/>
  <c r="CK114" i="3"/>
  <c r="CJ114" i="3"/>
  <c r="CI114" i="3"/>
  <c r="CH114" i="3"/>
  <c r="CG114" i="3"/>
  <c r="CK109" i="3"/>
  <c r="CJ109" i="3"/>
  <c r="CI109" i="3"/>
  <c r="CH109" i="3"/>
  <c r="CG109" i="3"/>
  <c r="CK108" i="3"/>
  <c r="CJ108" i="3"/>
  <c r="CI108" i="3"/>
  <c r="CH108" i="3"/>
  <c r="CG108" i="3"/>
  <c r="CK95" i="3"/>
  <c r="CJ95" i="3"/>
  <c r="CI95" i="3"/>
  <c r="CH95" i="3"/>
  <c r="CG95" i="3"/>
  <c r="CK94" i="3"/>
  <c r="CJ94" i="3"/>
  <c r="CI94" i="3"/>
  <c r="CH94" i="3"/>
  <c r="CG94" i="3"/>
  <c r="CK93" i="3"/>
  <c r="CJ93" i="3"/>
  <c r="CI93" i="3"/>
  <c r="CH93" i="3"/>
  <c r="CG93" i="3"/>
  <c r="CK90" i="3"/>
  <c r="CJ90" i="3"/>
  <c r="CI90" i="3"/>
  <c r="CH90" i="3"/>
  <c r="CG90" i="3"/>
  <c r="CK89" i="3"/>
  <c r="CJ89" i="3"/>
  <c r="CI89" i="3"/>
  <c r="CH89" i="3"/>
  <c r="CG89" i="3"/>
  <c r="CK88" i="3"/>
  <c r="CJ88" i="3"/>
  <c r="CI88" i="3"/>
  <c r="CH88" i="3"/>
  <c r="CG88" i="3"/>
  <c r="CK87" i="3"/>
  <c r="CJ87" i="3"/>
  <c r="CI87" i="3"/>
  <c r="CH87" i="3"/>
  <c r="CG87" i="3"/>
  <c r="CK83" i="3"/>
  <c r="CJ83" i="3"/>
  <c r="CI83" i="3"/>
  <c r="CH83" i="3"/>
  <c r="CG83" i="3"/>
  <c r="CK72" i="3"/>
  <c r="CJ72" i="3"/>
  <c r="CI72" i="3"/>
  <c r="CH72" i="3"/>
  <c r="CG72" i="3"/>
  <c r="CK70" i="3"/>
  <c r="CJ70" i="3"/>
  <c r="CI70" i="3"/>
  <c r="CH70" i="3"/>
  <c r="CG70" i="3"/>
  <c r="CK69" i="3"/>
  <c r="CJ69" i="3"/>
  <c r="CI69" i="3"/>
  <c r="CH69" i="3"/>
  <c r="CG69" i="3"/>
  <c r="CK68" i="3"/>
  <c r="CJ68" i="3"/>
  <c r="CI68" i="3"/>
  <c r="CH68" i="3"/>
  <c r="CG68" i="3"/>
  <c r="CK55" i="3"/>
  <c r="CJ55" i="3"/>
  <c r="CI55" i="3"/>
  <c r="CH55" i="3"/>
  <c r="CG55" i="3"/>
  <c r="CK53" i="3"/>
  <c r="CJ53" i="3"/>
  <c r="CI53" i="3"/>
  <c r="CH53" i="3"/>
  <c r="CG53" i="3"/>
  <c r="CK52" i="3"/>
  <c r="CJ52" i="3"/>
  <c r="CI52" i="3"/>
  <c r="CH52" i="3"/>
  <c r="CG52" i="3"/>
  <c r="CK48" i="3"/>
  <c r="CJ48" i="3"/>
  <c r="CI48" i="3"/>
  <c r="CH48" i="3"/>
  <c r="CG48" i="3"/>
  <c r="CK43" i="3"/>
  <c r="CJ43" i="3"/>
  <c r="CI43" i="3"/>
  <c r="CH43" i="3"/>
  <c r="CG43" i="3"/>
  <c r="CK36" i="3"/>
  <c r="CJ36" i="3"/>
  <c r="CI36" i="3"/>
  <c r="CH36" i="3"/>
  <c r="CG36" i="3"/>
  <c r="CK29" i="3"/>
  <c r="CJ29" i="3"/>
  <c r="CI29" i="3"/>
  <c r="CH29" i="3"/>
  <c r="CG29" i="3"/>
  <c r="CK28" i="3"/>
  <c r="CJ28" i="3"/>
  <c r="CI28" i="3"/>
  <c r="CH28" i="3"/>
  <c r="CG28" i="3"/>
  <c r="CK27" i="3"/>
  <c r="CJ27" i="3"/>
  <c r="CI27" i="3"/>
  <c r="CH27" i="3"/>
  <c r="CG27" i="3"/>
  <c r="CK25" i="3"/>
  <c r="CJ25" i="3"/>
  <c r="CI25" i="3"/>
  <c r="CH25" i="3"/>
  <c r="CG25" i="3"/>
  <c r="CK15" i="3"/>
  <c r="CJ15" i="3"/>
  <c r="CI15" i="3"/>
  <c r="CH15" i="3"/>
  <c r="CG15" i="3"/>
  <c r="CK11" i="3"/>
  <c r="CJ11" i="3"/>
  <c r="CI11" i="3"/>
  <c r="CH11" i="3"/>
  <c r="CG11" i="3"/>
  <c r="CK8" i="3"/>
  <c r="CJ8" i="3"/>
  <c r="CI8" i="3"/>
  <c r="CH8" i="3"/>
  <c r="CG8" i="3"/>
  <c r="CK7" i="3"/>
  <c r="CJ7" i="3"/>
  <c r="CI7" i="3"/>
  <c r="CH7" i="3"/>
  <c r="CG7" i="3"/>
  <c r="CK6" i="3"/>
  <c r="CJ6" i="3"/>
  <c r="CI6" i="3"/>
  <c r="CH6" i="3"/>
  <c r="CG6" i="3"/>
  <c r="CK5" i="3"/>
  <c r="CJ5" i="3"/>
  <c r="CI5" i="3"/>
  <c r="CH5" i="3"/>
  <c r="CG5" i="3"/>
  <c r="CK4" i="3"/>
  <c r="CJ4" i="3"/>
  <c r="CI4" i="3"/>
  <c r="CH4" i="3"/>
  <c r="CG4" i="3"/>
  <c r="CK3" i="3"/>
  <c r="CJ3" i="3"/>
  <c r="CI3" i="3"/>
  <c r="CH3" i="3"/>
  <c r="CG3" i="3"/>
  <c r="BO4" i="3"/>
  <c r="BO5" i="3"/>
  <c r="BO6" i="3"/>
  <c r="BO7" i="3"/>
  <c r="BO8" i="3"/>
  <c r="BO9" i="3"/>
  <c r="BO10" i="3"/>
  <c r="BO11" i="3"/>
  <c r="BO12" i="3"/>
  <c r="BO13" i="3"/>
  <c r="BO14" i="3"/>
  <c r="BO15" i="3"/>
  <c r="BP15" i="3" s="1"/>
  <c r="BO16" i="3"/>
  <c r="BO17" i="3"/>
  <c r="BO18" i="3"/>
  <c r="BO19" i="3"/>
  <c r="BO20" i="3"/>
  <c r="BO21" i="3"/>
  <c r="BO22" i="3"/>
  <c r="BO23" i="3"/>
  <c r="BO24" i="3"/>
  <c r="BO25" i="3"/>
  <c r="BP25" i="3" s="1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P43" i="3" s="1"/>
  <c r="BO44" i="3"/>
  <c r="BO45" i="3"/>
  <c r="BO46" i="3"/>
  <c r="BO47" i="3"/>
  <c r="BO48" i="3"/>
  <c r="BO49" i="3"/>
  <c r="BO50" i="3"/>
  <c r="BO51" i="3"/>
  <c r="BO52" i="3"/>
  <c r="BO53" i="3"/>
  <c r="BO54" i="3"/>
  <c r="BO55" i="3"/>
  <c r="BO56" i="3"/>
  <c r="BO57" i="3"/>
  <c r="BO58" i="3"/>
  <c r="BO59" i="3"/>
  <c r="BO60" i="3"/>
  <c r="BO61" i="3"/>
  <c r="BO62" i="3"/>
  <c r="BO63" i="3"/>
  <c r="BO64" i="3"/>
  <c r="BO65" i="3"/>
  <c r="BO66" i="3"/>
  <c r="BO67" i="3"/>
  <c r="BO68" i="3"/>
  <c r="BO69" i="3"/>
  <c r="BO70" i="3"/>
  <c r="BO71" i="3"/>
  <c r="BO72" i="3"/>
  <c r="BO73" i="3"/>
  <c r="BO74" i="3"/>
  <c r="BO75" i="3"/>
  <c r="BO76" i="3"/>
  <c r="BO77" i="3"/>
  <c r="BO78" i="3"/>
  <c r="BO79" i="3"/>
  <c r="BO80" i="3"/>
  <c r="BO81" i="3"/>
  <c r="BO82" i="3"/>
  <c r="BO83" i="3"/>
  <c r="BO84" i="3"/>
  <c r="BO85" i="3"/>
  <c r="BO86" i="3"/>
  <c r="BO87" i="3"/>
  <c r="BO88" i="3"/>
  <c r="BO89" i="3"/>
  <c r="BO90" i="3"/>
  <c r="BO91" i="3"/>
  <c r="BO92" i="3"/>
  <c r="BO93" i="3"/>
  <c r="BO94" i="3"/>
  <c r="BO95" i="3"/>
  <c r="BO96" i="3"/>
  <c r="BO97" i="3"/>
  <c r="BO98" i="3"/>
  <c r="BO99" i="3"/>
  <c r="BO100" i="3"/>
  <c r="BO101" i="3"/>
  <c r="BO102" i="3"/>
  <c r="BO103" i="3"/>
  <c r="BO104" i="3"/>
  <c r="BO105" i="3"/>
  <c r="BO106" i="3"/>
  <c r="BO107" i="3"/>
  <c r="BO108" i="3"/>
  <c r="BO109" i="3"/>
  <c r="BO110" i="3"/>
  <c r="BO111" i="3"/>
  <c r="BO112" i="3"/>
  <c r="BO113" i="3"/>
  <c r="BO114" i="3"/>
  <c r="BO115" i="3"/>
  <c r="BO116" i="3"/>
  <c r="BO117" i="3"/>
  <c r="BO118" i="3"/>
  <c r="BO119" i="3"/>
  <c r="BO120" i="3"/>
  <c r="BO121" i="3"/>
  <c r="BO122" i="3"/>
  <c r="BO123" i="3"/>
  <c r="BO124" i="3"/>
  <c r="BO125" i="3"/>
  <c r="BO126" i="3"/>
  <c r="BO127" i="3"/>
  <c r="BO128" i="3"/>
  <c r="BO129" i="3"/>
  <c r="BO130" i="3"/>
  <c r="BO131" i="3"/>
  <c r="BO132" i="3"/>
  <c r="BO133" i="3"/>
  <c r="BO134" i="3"/>
  <c r="BO135" i="3"/>
  <c r="BO136" i="3"/>
  <c r="BO137" i="3"/>
  <c r="BO138" i="3"/>
  <c r="BO139" i="3"/>
  <c r="BO140" i="3"/>
  <c r="BO141" i="3"/>
  <c r="BO142" i="3"/>
  <c r="BO143" i="3"/>
  <c r="BO144" i="3"/>
  <c r="BO145" i="3"/>
  <c r="BO146" i="3"/>
  <c r="BO147" i="3"/>
  <c r="BO148" i="3"/>
  <c r="BO149" i="3"/>
  <c r="BO150" i="3"/>
  <c r="BO151" i="3"/>
  <c r="BO152" i="3"/>
  <c r="BO153" i="3"/>
  <c r="BO154" i="3"/>
  <c r="BO155" i="3"/>
  <c r="BO156" i="3"/>
  <c r="BO157" i="3"/>
  <c r="BO158" i="3"/>
  <c r="BO159" i="3"/>
  <c r="BO160" i="3"/>
  <c r="BO161" i="3"/>
  <c r="BO162" i="3"/>
  <c r="BO163" i="3"/>
  <c r="BO164" i="3"/>
  <c r="BO165" i="3"/>
  <c r="BO166" i="3"/>
  <c r="BO167" i="3"/>
  <c r="BO168" i="3"/>
  <c r="BO169" i="3"/>
  <c r="BO170" i="3"/>
  <c r="BO171" i="3"/>
  <c r="BO172" i="3"/>
  <c r="BO173" i="3"/>
  <c r="BO174" i="3"/>
  <c r="BO175" i="3"/>
  <c r="BO176" i="3"/>
  <c r="BO177" i="3"/>
  <c r="BO178" i="3"/>
  <c r="BO179" i="3"/>
  <c r="BO180" i="3"/>
  <c r="BO181" i="3"/>
  <c r="BO182" i="3"/>
  <c r="BO183" i="3"/>
  <c r="BO184" i="3"/>
  <c r="BO185" i="3"/>
  <c r="BO186" i="3"/>
  <c r="BO187" i="3"/>
  <c r="BO188" i="3"/>
  <c r="BO189" i="3"/>
  <c r="BO190" i="3"/>
  <c r="BO191" i="3"/>
  <c r="BO192" i="3"/>
  <c r="BO193" i="3"/>
  <c r="BO194" i="3"/>
  <c r="BO195" i="3"/>
  <c r="BO196" i="3"/>
  <c r="BO197" i="3"/>
  <c r="BO198" i="3"/>
  <c r="BO199" i="3"/>
  <c r="BO200" i="3"/>
  <c r="BO201" i="3"/>
  <c r="BO202" i="3"/>
  <c r="BO203" i="3"/>
  <c r="BO204" i="3"/>
  <c r="BO205" i="3"/>
  <c r="BO206" i="3"/>
  <c r="BO207" i="3"/>
  <c r="BO208" i="3"/>
  <c r="BO209" i="3"/>
  <c r="BO210" i="3"/>
  <c r="BO211" i="3"/>
  <c r="BO212" i="3"/>
  <c r="BO213" i="3"/>
  <c r="BO214" i="3"/>
  <c r="BO215" i="3"/>
  <c r="BO216" i="3"/>
  <c r="BO217" i="3"/>
  <c r="BO218" i="3"/>
  <c r="BO219" i="3"/>
  <c r="BO220" i="3"/>
  <c r="BO221" i="3"/>
  <c r="BO222" i="3"/>
  <c r="BO223" i="3"/>
  <c r="BO224" i="3"/>
  <c r="BO225" i="3"/>
  <c r="BO226" i="3"/>
  <c r="BO227" i="3"/>
  <c r="BO228" i="3"/>
  <c r="BO229" i="3"/>
  <c r="BO230" i="3"/>
  <c r="BO231" i="3"/>
  <c r="BO232" i="3"/>
  <c r="BO233" i="3"/>
  <c r="BO234" i="3"/>
  <c r="BO235" i="3"/>
  <c r="BO236" i="3"/>
  <c r="BO237" i="3"/>
  <c r="BO238" i="3"/>
  <c r="BO239" i="3"/>
  <c r="BO240" i="3"/>
  <c r="BO241" i="3"/>
  <c r="BO242" i="3"/>
  <c r="BO243" i="3"/>
  <c r="BO244" i="3"/>
  <c r="BO245" i="3"/>
  <c r="BO246" i="3"/>
  <c r="BO247" i="3"/>
  <c r="BO248" i="3"/>
  <c r="BO249" i="3"/>
  <c r="BO250" i="3"/>
  <c r="BO251" i="3"/>
  <c r="BO252" i="3"/>
  <c r="BO253" i="3"/>
  <c r="BO254" i="3"/>
  <c r="BO255" i="3"/>
  <c r="BO256" i="3"/>
  <c r="BO257" i="3"/>
  <c r="BO258" i="3"/>
  <c r="BO259" i="3"/>
  <c r="BO260" i="3"/>
  <c r="BO261" i="3"/>
  <c r="BO262" i="3"/>
  <c r="BO263" i="3"/>
  <c r="BO264" i="3"/>
  <c r="BO265" i="3"/>
  <c r="BO266" i="3"/>
  <c r="BO267" i="3"/>
  <c r="BO268" i="3"/>
  <c r="BO269" i="3"/>
  <c r="BO270" i="3"/>
  <c r="BO271" i="3"/>
  <c r="BO272" i="3"/>
  <c r="BO273" i="3"/>
  <c r="BO274" i="3"/>
  <c r="BO275" i="3"/>
  <c r="BO276" i="3"/>
  <c r="BO277" i="3"/>
  <c r="BO278" i="3"/>
  <c r="BO279" i="3"/>
  <c r="BO280" i="3"/>
  <c r="BO281" i="3"/>
  <c r="BO282" i="3"/>
  <c r="BO283" i="3"/>
  <c r="BO284" i="3"/>
  <c r="BO285" i="3"/>
  <c r="BO286" i="3"/>
  <c r="BO287" i="3"/>
  <c r="BO288" i="3"/>
  <c r="BO289" i="3"/>
  <c r="BO290" i="3"/>
  <c r="BO291" i="3"/>
  <c r="BO292" i="3"/>
  <c r="BO293" i="3"/>
  <c r="BO294" i="3"/>
  <c r="BO295" i="3"/>
  <c r="BO296" i="3"/>
  <c r="BO297" i="3"/>
  <c r="BO298" i="3"/>
  <c r="BO299" i="3"/>
  <c r="BO300" i="3"/>
  <c r="BO301" i="3"/>
  <c r="BO302" i="3"/>
  <c r="BO303" i="3"/>
  <c r="BO304" i="3"/>
  <c r="BO305" i="3"/>
  <c r="BO306" i="3"/>
  <c r="BO307" i="3"/>
  <c r="BO308" i="3"/>
  <c r="BO309" i="3"/>
  <c r="BO310" i="3"/>
  <c r="BO311" i="3"/>
  <c r="BO312" i="3"/>
  <c r="BO313" i="3"/>
  <c r="BO314" i="3"/>
  <c r="BO315" i="3"/>
  <c r="BO316" i="3"/>
  <c r="BO317" i="3"/>
  <c r="BO318" i="3"/>
  <c r="BO319" i="3"/>
  <c r="BO320" i="3"/>
  <c r="BO321" i="3"/>
  <c r="BO322" i="3"/>
  <c r="BO323" i="3"/>
  <c r="BO324" i="3"/>
  <c r="BO325" i="3"/>
  <c r="BO326" i="3"/>
  <c r="BO327" i="3"/>
  <c r="BO328" i="3"/>
  <c r="BO329" i="3"/>
  <c r="BO330" i="3"/>
  <c r="BO331" i="3"/>
  <c r="BO332" i="3"/>
  <c r="BO333" i="3"/>
  <c r="BO334" i="3"/>
  <c r="BO335" i="3"/>
  <c r="BO336" i="3"/>
  <c r="BO337" i="3"/>
  <c r="BO338" i="3"/>
  <c r="BO339" i="3"/>
  <c r="BO340" i="3"/>
  <c r="BO341" i="3"/>
  <c r="BO342" i="3"/>
  <c r="BO343" i="3"/>
  <c r="BO344" i="3"/>
  <c r="BO345" i="3"/>
  <c r="BO346" i="3"/>
  <c r="BO347" i="3"/>
  <c r="BO348" i="3"/>
  <c r="BO349" i="3"/>
  <c r="BO350" i="3"/>
  <c r="BO351" i="3"/>
  <c r="BO352" i="3"/>
  <c r="BO353" i="3"/>
  <c r="BO354" i="3"/>
  <c r="BO355" i="3"/>
  <c r="BO356" i="3"/>
  <c r="BO357" i="3"/>
  <c r="BO358" i="3"/>
  <c r="BO359" i="3"/>
  <c r="BO360" i="3"/>
  <c r="BO361" i="3"/>
  <c r="BO362" i="3"/>
  <c r="BO363" i="3"/>
  <c r="BO364" i="3"/>
  <c r="BO365" i="3"/>
  <c r="BO366" i="3"/>
  <c r="BO367" i="3"/>
  <c r="BO368" i="3"/>
  <c r="BO369" i="3"/>
  <c r="BO370" i="3"/>
  <c r="BO371" i="3"/>
  <c r="BO372" i="3"/>
  <c r="BO373" i="3"/>
  <c r="BO374" i="3"/>
  <c r="BO375" i="3"/>
  <c r="BO376" i="3"/>
  <c r="BO377" i="3"/>
  <c r="BO378" i="3"/>
  <c r="BO379" i="3"/>
  <c r="BO380" i="3"/>
  <c r="BO381" i="3"/>
  <c r="BO382" i="3"/>
  <c r="BO383" i="3"/>
  <c r="BO384" i="3"/>
  <c r="BO385" i="3"/>
  <c r="BO386" i="3"/>
  <c r="BO387" i="3"/>
  <c r="BO388" i="3"/>
  <c r="BO389" i="3"/>
  <c r="BO390" i="3"/>
  <c r="BO391" i="3"/>
  <c r="BO392" i="3"/>
  <c r="BO393" i="3"/>
  <c r="BO394" i="3"/>
  <c r="BO395" i="3"/>
  <c r="BO396" i="3"/>
  <c r="BO397" i="3"/>
  <c r="BO398" i="3"/>
  <c r="BO399" i="3"/>
  <c r="BO400" i="3"/>
  <c r="BO401" i="3"/>
  <c r="BO402" i="3"/>
  <c r="BO403" i="3"/>
  <c r="BO404" i="3"/>
  <c r="BO405" i="3"/>
  <c r="BO406" i="3"/>
  <c r="BO407" i="3"/>
  <c r="BO408" i="3"/>
  <c r="BO409" i="3"/>
  <c r="BO410" i="3"/>
  <c r="BO411" i="3"/>
  <c r="BO412" i="3"/>
  <c r="BO413" i="3"/>
  <c r="BO414" i="3"/>
  <c r="BO415" i="3"/>
  <c r="BO416" i="3"/>
  <c r="BO417" i="3"/>
  <c r="BO418" i="3"/>
  <c r="BO419" i="3"/>
  <c r="BO420" i="3"/>
  <c r="BO421" i="3"/>
  <c r="BO422" i="3"/>
  <c r="BO423" i="3"/>
  <c r="BO424" i="3"/>
  <c r="BO425" i="3"/>
  <c r="BO426" i="3"/>
  <c r="BO427" i="3"/>
  <c r="BO428" i="3"/>
  <c r="BO429" i="3"/>
  <c r="BO430" i="3"/>
  <c r="BO431" i="3"/>
  <c r="BO432" i="3"/>
  <c r="BO433" i="3"/>
  <c r="BO434" i="3"/>
  <c r="BO435" i="3"/>
  <c r="BO436" i="3"/>
  <c r="BO437" i="3"/>
  <c r="BO438" i="3"/>
  <c r="BO439" i="3"/>
  <c r="BO440" i="3"/>
  <c r="BO441" i="3"/>
  <c r="BO442" i="3"/>
  <c r="BO443" i="3"/>
  <c r="BO444" i="3"/>
  <c r="BO445" i="3"/>
  <c r="BO446" i="3"/>
  <c r="BO447" i="3"/>
  <c r="BO448" i="3"/>
  <c r="BO449" i="3"/>
  <c r="BO450" i="3"/>
  <c r="BO451" i="3"/>
  <c r="BO452" i="3"/>
  <c r="BO453" i="3"/>
  <c r="BO454" i="3"/>
  <c r="BO455" i="3"/>
  <c r="BO456" i="3"/>
  <c r="BO457" i="3"/>
  <c r="BO458" i="3"/>
  <c r="BO459" i="3"/>
  <c r="BO460" i="3"/>
  <c r="BO461" i="3"/>
  <c r="BO462" i="3"/>
  <c r="BO463" i="3"/>
  <c r="BO464" i="3"/>
  <c r="BO465" i="3"/>
  <c r="BO466" i="3"/>
  <c r="BO467" i="3"/>
  <c r="BO468" i="3"/>
  <c r="BO469" i="3"/>
  <c r="BO470" i="3"/>
  <c r="BO471" i="3"/>
  <c r="BO472" i="3"/>
  <c r="BO473" i="3"/>
  <c r="BO474" i="3"/>
  <c r="BO475" i="3"/>
  <c r="BO476" i="3"/>
  <c r="BO477" i="3"/>
  <c r="BO478" i="3"/>
  <c r="BO479" i="3"/>
  <c r="BO480" i="3"/>
  <c r="BO481" i="3"/>
  <c r="BO482" i="3"/>
  <c r="BO483" i="3"/>
  <c r="BO484" i="3"/>
  <c r="BO485" i="3"/>
  <c r="BO486" i="3"/>
  <c r="BO487" i="3"/>
  <c r="BO488" i="3"/>
  <c r="BO489" i="3"/>
  <c r="BO490" i="3"/>
  <c r="BO491" i="3"/>
  <c r="BO492" i="3"/>
  <c r="BO493" i="3"/>
  <c r="BO494" i="3"/>
  <c r="BO495" i="3"/>
  <c r="BO496" i="3"/>
  <c r="BO497" i="3"/>
  <c r="BO498" i="3"/>
  <c r="BO499" i="3"/>
  <c r="BO500" i="3"/>
  <c r="BO501" i="3"/>
  <c r="BO502" i="3"/>
  <c r="BO503" i="3"/>
  <c r="BO504" i="3"/>
  <c r="BO505" i="3"/>
  <c r="BO506" i="3"/>
  <c r="BO507" i="3"/>
  <c r="BO508" i="3"/>
  <c r="BO509" i="3"/>
  <c r="BO510" i="3"/>
  <c r="BO511" i="3"/>
  <c r="BO512" i="3"/>
  <c r="BO513" i="3"/>
  <c r="BO514" i="3"/>
  <c r="BO515" i="3"/>
  <c r="BO516" i="3"/>
  <c r="BO517" i="3"/>
  <c r="BO518" i="3"/>
  <c r="BO519" i="3"/>
  <c r="BO520" i="3"/>
  <c r="BO521" i="3"/>
  <c r="BO522" i="3"/>
  <c r="BO523" i="3"/>
  <c r="BO524" i="3"/>
  <c r="BO525" i="3"/>
  <c r="BO526" i="3"/>
  <c r="BO527" i="3"/>
  <c r="BO528" i="3"/>
  <c r="BO529" i="3"/>
  <c r="BO530" i="3"/>
  <c r="BO531" i="3"/>
  <c r="BO532" i="3"/>
  <c r="BO533" i="3"/>
  <c r="BO534" i="3"/>
  <c r="BO535" i="3"/>
  <c r="BO536" i="3"/>
  <c r="BO537" i="3"/>
  <c r="BO538" i="3"/>
  <c r="BO539" i="3"/>
  <c r="BO540" i="3"/>
  <c r="BP540" i="3" s="1"/>
  <c r="BO541" i="3"/>
  <c r="BO542" i="3"/>
  <c r="BO543" i="3"/>
  <c r="BO544" i="3"/>
  <c r="BP544" i="3" s="1"/>
  <c r="BO545" i="3"/>
  <c r="BO546" i="3"/>
  <c r="BO547" i="3"/>
  <c r="BO548" i="3"/>
  <c r="BO549" i="3"/>
  <c r="BO550" i="3"/>
  <c r="BO551" i="3"/>
  <c r="BO552" i="3"/>
  <c r="BO553" i="3"/>
  <c r="BO554" i="3"/>
  <c r="BO555" i="3"/>
  <c r="BO556" i="3"/>
  <c r="BO557" i="3"/>
  <c r="BO558" i="3"/>
  <c r="BO559" i="3"/>
  <c r="BO560" i="3"/>
  <c r="BO561" i="3"/>
  <c r="BO562" i="3"/>
  <c r="BO563" i="3"/>
  <c r="BO564" i="3"/>
  <c r="BO565" i="3"/>
  <c r="BO566" i="3"/>
  <c r="BO567" i="3"/>
  <c r="BO568" i="3"/>
  <c r="BO569" i="3"/>
  <c r="BO570" i="3"/>
  <c r="BP570" i="3" s="1"/>
  <c r="BO571" i="3"/>
  <c r="BO572" i="3"/>
  <c r="BO573" i="3"/>
  <c r="BO574" i="3"/>
  <c r="BO575" i="3"/>
  <c r="BO576" i="3"/>
  <c r="BO577" i="3"/>
  <c r="BO578" i="3"/>
  <c r="BP578" i="3" s="1"/>
  <c r="BO579" i="3"/>
  <c r="BO580" i="3"/>
  <c r="BO581" i="3"/>
  <c r="BO582" i="3"/>
  <c r="BO583" i="3"/>
  <c r="BO584" i="3"/>
  <c r="BP584" i="3" s="1"/>
  <c r="BO585" i="3"/>
  <c r="BO586" i="3"/>
  <c r="BO587" i="3"/>
  <c r="BO588" i="3"/>
  <c r="BO589" i="3"/>
  <c r="BO590" i="3"/>
  <c r="BO591" i="3"/>
  <c r="BO592" i="3"/>
  <c r="BO593" i="3"/>
  <c r="BO594" i="3"/>
  <c r="BO595" i="3"/>
  <c r="BO596" i="3"/>
  <c r="BO597" i="3"/>
  <c r="BO598" i="3"/>
  <c r="BO599" i="3"/>
  <c r="BO600" i="3"/>
  <c r="BO601" i="3"/>
  <c r="BO602" i="3"/>
  <c r="BO603" i="3"/>
  <c r="BO604" i="3"/>
  <c r="BO605" i="3"/>
  <c r="BO606" i="3"/>
  <c r="BO607" i="3"/>
  <c r="BO608" i="3"/>
  <c r="BO609" i="3"/>
  <c r="BO610" i="3"/>
  <c r="BO611" i="3"/>
  <c r="BO612" i="3"/>
  <c r="BO613" i="3"/>
  <c r="BO614" i="3"/>
  <c r="BO615" i="3"/>
  <c r="BO616" i="3"/>
  <c r="BO617" i="3"/>
  <c r="BO618" i="3"/>
  <c r="BO619" i="3"/>
  <c r="BO620" i="3"/>
  <c r="BO621" i="3"/>
  <c r="BO622" i="3"/>
  <c r="BO623" i="3"/>
  <c r="BO624" i="3"/>
  <c r="BO625" i="3"/>
  <c r="BO626" i="3"/>
  <c r="BO627" i="3"/>
  <c r="BO628" i="3"/>
  <c r="BO629" i="3"/>
  <c r="BO630" i="3"/>
  <c r="BO631" i="3"/>
  <c r="BO632" i="3"/>
  <c r="BO633" i="3"/>
  <c r="BO634" i="3"/>
  <c r="BO635" i="3"/>
  <c r="BO3" i="3"/>
  <c r="L98" i="7" l="1"/>
  <c r="L102" i="7"/>
  <c r="L99" i="7"/>
  <c r="L93" i="7"/>
  <c r="BP554" i="3"/>
  <c r="L83" i="7"/>
  <c r="L76" i="7"/>
  <c r="L73" i="7"/>
  <c r="L74" i="7"/>
  <c r="L35" i="7"/>
  <c r="L36" i="7"/>
  <c r="L32" i="7"/>
  <c r="L25" i="7"/>
  <c r="L26" i="7"/>
  <c r="L67" i="7"/>
  <c r="L64" i="7"/>
  <c r="L65" i="7"/>
  <c r="L59" i="7"/>
  <c r="L56" i="7"/>
  <c r="L51" i="7"/>
  <c r="L43" i="7"/>
  <c r="L92" i="7"/>
  <c r="BP565" i="3"/>
  <c r="L84" i="7"/>
  <c r="L81" i="7"/>
  <c r="L30" i="7"/>
  <c r="L21" i="7"/>
  <c r="L20" i="7"/>
  <c r="L14" i="7"/>
  <c r="L12" i="7"/>
  <c r="L13" i="7"/>
  <c r="L57" i="7"/>
  <c r="L58" i="7"/>
  <c r="L50" i="7"/>
  <c r="L49" i="7"/>
  <c r="L40" i="7"/>
  <c r="L97" i="7"/>
  <c r="BP568" i="3"/>
  <c r="L85" i="7"/>
  <c r="L31" i="7"/>
  <c r="L23" i="7"/>
  <c r="L16" i="7"/>
  <c r="L42" i="7"/>
  <c r="L101" i="7"/>
  <c r="L100" i="7"/>
  <c r="L90" i="7"/>
  <c r="L82" i="7"/>
  <c r="L80" i="7"/>
  <c r="L75" i="7"/>
  <c r="L72" i="7"/>
  <c r="L71" i="7"/>
  <c r="L34" i="7"/>
  <c r="L33" i="7"/>
  <c r="L24" i="7"/>
  <c r="L22" i="7"/>
  <c r="L15" i="7"/>
  <c r="L11" i="7"/>
  <c r="L10" i="7"/>
  <c r="L63" i="7"/>
  <c r="L52" i="7"/>
  <c r="L48" i="7"/>
  <c r="L41" i="7"/>
  <c r="BP577" i="3"/>
  <c r="BP571" i="3"/>
  <c r="L89" i="7"/>
  <c r="BP566" i="3"/>
  <c r="BP542" i="3"/>
  <c r="BP545" i="3"/>
  <c r="BP442" i="3"/>
  <c r="BP6" i="3"/>
  <c r="BP541" i="3"/>
  <c r="BP5" i="3"/>
  <c r="BP3" i="3"/>
  <c r="BP556" i="3"/>
  <c r="BP8" i="3"/>
  <c r="BP4" i="3"/>
  <c r="BP543" i="3"/>
  <c r="BP7" i="3"/>
  <c r="G17" i="4"/>
  <c r="G16" i="4"/>
  <c r="C15" i="4"/>
  <c r="G15" i="4" s="1"/>
  <c r="G14" i="4"/>
  <c r="G13" i="4"/>
  <c r="G12" i="4"/>
  <c r="E11" i="4"/>
  <c r="G11" i="4" s="1"/>
  <c r="E10" i="4"/>
  <c r="D10" i="4"/>
  <c r="G10" i="4" s="1"/>
  <c r="G8" i="4"/>
  <c r="G7" i="4"/>
  <c r="C6" i="4"/>
  <c r="G6" i="4" s="1"/>
  <c r="G5" i="4"/>
  <c r="E5" i="4"/>
  <c r="D4" i="4"/>
  <c r="G4" i="4" s="1"/>
  <c r="E3" i="4"/>
  <c r="D3" i="4"/>
  <c r="C3" i="4"/>
  <c r="B3" i="4"/>
  <c r="G3" i="4" s="1"/>
  <c r="E2" i="4"/>
  <c r="D2" i="4"/>
  <c r="C2" i="4"/>
  <c r="B2" i="4"/>
  <c r="G2" i="4" s="1"/>
  <c r="R654" i="3" l="1"/>
  <c r="R653" i="3"/>
  <c r="R652" i="3" l="1"/>
  <c r="R650" i="3"/>
  <c r="R649" i="3"/>
  <c r="R642" i="3"/>
  <c r="R636" i="3" l="1"/>
  <c r="R644" i="3" s="1"/>
  <c r="R646" i="3" s="1"/>
  <c r="R656" i="3" s="1"/>
  <c r="AH642" i="3" l="1"/>
  <c r="AH636" i="3" l="1"/>
  <c r="AH644" i="3" s="1"/>
  <c r="AH646" i="3" s="1"/>
  <c r="AH656" i="3" s="1"/>
  <c r="AW641" i="3" l="1"/>
  <c r="AW640" i="3"/>
  <c r="AW639" i="3"/>
  <c r="AW642" i="3" s="1"/>
  <c r="D4" i="3" l="1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3" i="3"/>
  <c r="AW4" i="3"/>
  <c r="AW5" i="3"/>
  <c r="AW6" i="3"/>
  <c r="AW7" i="3"/>
  <c r="AW8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6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290" i="3"/>
  <c r="AW291" i="3"/>
  <c r="AW292" i="3"/>
  <c r="AW293" i="3"/>
  <c r="AW294" i="3"/>
  <c r="AW295" i="3"/>
  <c r="AW296" i="3"/>
  <c r="AW297" i="3"/>
  <c r="AW298" i="3"/>
  <c r="AW299" i="3"/>
  <c r="AW300" i="3"/>
  <c r="AW301" i="3"/>
  <c r="AW302" i="3"/>
  <c r="AW303" i="3"/>
  <c r="AW304" i="3"/>
  <c r="AW305" i="3"/>
  <c r="AW306" i="3"/>
  <c r="AW307" i="3"/>
  <c r="AW308" i="3"/>
  <c r="AW309" i="3"/>
  <c r="AW310" i="3"/>
  <c r="AW311" i="3"/>
  <c r="AW312" i="3"/>
  <c r="AW313" i="3"/>
  <c r="AW314" i="3"/>
  <c r="AW315" i="3"/>
  <c r="AW316" i="3"/>
  <c r="AW317" i="3"/>
  <c r="AW318" i="3"/>
  <c r="AW319" i="3"/>
  <c r="AW320" i="3"/>
  <c r="AW321" i="3"/>
  <c r="AW322" i="3"/>
  <c r="AW323" i="3"/>
  <c r="AW324" i="3"/>
  <c r="AW325" i="3"/>
  <c r="AW326" i="3"/>
  <c r="AW327" i="3"/>
  <c r="AW328" i="3"/>
  <c r="AW329" i="3"/>
  <c r="AW330" i="3"/>
  <c r="AW331" i="3"/>
  <c r="AW332" i="3"/>
  <c r="AW333" i="3"/>
  <c r="AW334" i="3"/>
  <c r="AW335" i="3"/>
  <c r="AW336" i="3"/>
  <c r="AW337" i="3"/>
  <c r="AW338" i="3"/>
  <c r="AW339" i="3"/>
  <c r="AW340" i="3"/>
  <c r="AW341" i="3"/>
  <c r="AW342" i="3"/>
  <c r="AW343" i="3"/>
  <c r="AW344" i="3"/>
  <c r="AW345" i="3"/>
  <c r="AW346" i="3"/>
  <c r="AW347" i="3"/>
  <c r="AW348" i="3"/>
  <c r="AW349" i="3"/>
  <c r="AW350" i="3"/>
  <c r="AW351" i="3"/>
  <c r="AW352" i="3"/>
  <c r="AW353" i="3"/>
  <c r="AW354" i="3"/>
  <c r="AW355" i="3"/>
  <c r="AW356" i="3"/>
  <c r="AW357" i="3"/>
  <c r="AW358" i="3"/>
  <c r="AW359" i="3"/>
  <c r="AW360" i="3"/>
  <c r="AW361" i="3"/>
  <c r="AW362" i="3"/>
  <c r="AW363" i="3"/>
  <c r="AW364" i="3"/>
  <c r="AW365" i="3"/>
  <c r="AW366" i="3"/>
  <c r="AW367" i="3"/>
  <c r="AW368" i="3"/>
  <c r="AW369" i="3"/>
  <c r="AW370" i="3"/>
  <c r="AW371" i="3"/>
  <c r="AW372" i="3"/>
  <c r="AW373" i="3"/>
  <c r="AW374" i="3"/>
  <c r="AW375" i="3"/>
  <c r="AW376" i="3"/>
  <c r="AW377" i="3"/>
  <c r="AW378" i="3"/>
  <c r="AW379" i="3"/>
  <c r="AW380" i="3"/>
  <c r="AW381" i="3"/>
  <c r="AW382" i="3"/>
  <c r="AW383" i="3"/>
  <c r="AW384" i="3"/>
  <c r="AW385" i="3"/>
  <c r="AW386" i="3"/>
  <c r="AW387" i="3"/>
  <c r="AW388" i="3"/>
  <c r="AW389" i="3"/>
  <c r="AW390" i="3"/>
  <c r="AW391" i="3"/>
  <c r="AW392" i="3"/>
  <c r="AW393" i="3"/>
  <c r="AW394" i="3"/>
  <c r="AW395" i="3"/>
  <c r="AW396" i="3"/>
  <c r="AW397" i="3"/>
  <c r="AW398" i="3"/>
  <c r="AW399" i="3"/>
  <c r="AW400" i="3"/>
  <c r="AW401" i="3"/>
  <c r="AW402" i="3"/>
  <c r="AW403" i="3"/>
  <c r="AW404" i="3"/>
  <c r="AW405" i="3"/>
  <c r="AW406" i="3"/>
  <c r="AW407" i="3"/>
  <c r="AW408" i="3"/>
  <c r="AW409" i="3"/>
  <c r="AW410" i="3"/>
  <c r="AW411" i="3"/>
  <c r="AW412" i="3"/>
  <c r="AW413" i="3"/>
  <c r="AW414" i="3"/>
  <c r="AW415" i="3"/>
  <c r="AW416" i="3"/>
  <c r="AW417" i="3"/>
  <c r="AW418" i="3"/>
  <c r="AW419" i="3"/>
  <c r="AW420" i="3"/>
  <c r="AW421" i="3"/>
  <c r="AW422" i="3"/>
  <c r="AW423" i="3"/>
  <c r="AW424" i="3"/>
  <c r="AW425" i="3"/>
  <c r="AW426" i="3"/>
  <c r="AW427" i="3"/>
  <c r="AW428" i="3"/>
  <c r="AW429" i="3"/>
  <c r="AW430" i="3"/>
  <c r="AW431" i="3"/>
  <c r="AW432" i="3"/>
  <c r="AW433" i="3"/>
  <c r="AW434" i="3"/>
  <c r="AW435" i="3"/>
  <c r="AW436" i="3"/>
  <c r="AW437" i="3"/>
  <c r="AW438" i="3"/>
  <c r="AW439" i="3"/>
  <c r="AW440" i="3"/>
  <c r="AW441" i="3"/>
  <c r="AW442" i="3"/>
  <c r="AW443" i="3"/>
  <c r="AW444" i="3"/>
  <c r="AW445" i="3"/>
  <c r="AW446" i="3"/>
  <c r="AW447" i="3"/>
  <c r="AW448" i="3"/>
  <c r="AW449" i="3"/>
  <c r="AW450" i="3"/>
  <c r="AW451" i="3"/>
  <c r="AW452" i="3"/>
  <c r="AW453" i="3"/>
  <c r="AW454" i="3"/>
  <c r="AW455" i="3"/>
  <c r="AW456" i="3"/>
  <c r="AW457" i="3"/>
  <c r="AW458" i="3"/>
  <c r="AW459" i="3"/>
  <c r="AW460" i="3"/>
  <c r="AW461" i="3"/>
  <c r="AW462" i="3"/>
  <c r="AW463" i="3"/>
  <c r="AW464" i="3"/>
  <c r="AW465" i="3"/>
  <c r="AW466" i="3"/>
  <c r="AW467" i="3"/>
  <c r="AW468" i="3"/>
  <c r="AW469" i="3"/>
  <c r="AW470" i="3"/>
  <c r="AW471" i="3"/>
  <c r="AW472" i="3"/>
  <c r="AW473" i="3"/>
  <c r="AW474" i="3"/>
  <c r="AW475" i="3"/>
  <c r="AW476" i="3"/>
  <c r="AW477" i="3"/>
  <c r="AW478" i="3"/>
  <c r="AW479" i="3"/>
  <c r="AW480" i="3"/>
  <c r="AW481" i="3"/>
  <c r="AW482" i="3"/>
  <c r="AW483" i="3"/>
  <c r="AW484" i="3"/>
  <c r="AW485" i="3"/>
  <c r="AW486" i="3"/>
  <c r="AW487" i="3"/>
  <c r="AW488" i="3"/>
  <c r="AW489" i="3"/>
  <c r="AW490" i="3"/>
  <c r="AW491" i="3"/>
  <c r="AW492" i="3"/>
  <c r="AW493" i="3"/>
  <c r="AW494" i="3"/>
  <c r="AW495" i="3"/>
  <c r="AW496" i="3"/>
  <c r="AW497" i="3"/>
  <c r="AW498" i="3"/>
  <c r="AW499" i="3"/>
  <c r="AW500" i="3"/>
  <c r="AW501" i="3"/>
  <c r="AW502" i="3"/>
  <c r="AW503" i="3"/>
  <c r="AW504" i="3"/>
  <c r="AW505" i="3"/>
  <c r="AW506" i="3"/>
  <c r="AW507" i="3"/>
  <c r="AW508" i="3"/>
  <c r="AW509" i="3"/>
  <c r="AW510" i="3"/>
  <c r="AW511" i="3"/>
  <c r="AW512" i="3"/>
  <c r="AW513" i="3"/>
  <c r="AW514" i="3"/>
  <c r="AW515" i="3"/>
  <c r="AW516" i="3"/>
  <c r="AW517" i="3"/>
  <c r="AW518" i="3"/>
  <c r="AW519" i="3"/>
  <c r="AW520" i="3"/>
  <c r="AW521" i="3"/>
  <c r="AW522" i="3"/>
  <c r="AW523" i="3"/>
  <c r="AW524" i="3"/>
  <c r="AW525" i="3"/>
  <c r="AW526" i="3"/>
  <c r="AW527" i="3"/>
  <c r="AW528" i="3"/>
  <c r="AW529" i="3"/>
  <c r="AW530" i="3"/>
  <c r="AW531" i="3"/>
  <c r="AW532" i="3"/>
  <c r="AW533" i="3"/>
  <c r="AW534" i="3"/>
  <c r="AW535" i="3"/>
  <c r="AW536" i="3"/>
  <c r="AW537" i="3"/>
  <c r="AW538" i="3"/>
  <c r="AW539" i="3"/>
  <c r="AW540" i="3"/>
  <c r="AW541" i="3"/>
  <c r="AW542" i="3"/>
  <c r="AW543" i="3"/>
  <c r="AW544" i="3"/>
  <c r="AW545" i="3"/>
  <c r="AW546" i="3"/>
  <c r="AW547" i="3"/>
  <c r="AW548" i="3"/>
  <c r="AW549" i="3"/>
  <c r="AW550" i="3"/>
  <c r="AW551" i="3"/>
  <c r="AW552" i="3"/>
  <c r="AW553" i="3"/>
  <c r="AW554" i="3"/>
  <c r="AW555" i="3"/>
  <c r="AW556" i="3"/>
  <c r="AW557" i="3"/>
  <c r="AW558" i="3"/>
  <c r="AW559" i="3"/>
  <c r="AW560" i="3"/>
  <c r="AW561" i="3"/>
  <c r="AW562" i="3"/>
  <c r="AW563" i="3"/>
  <c r="AW564" i="3"/>
  <c r="AW565" i="3"/>
  <c r="AW566" i="3"/>
  <c r="AW567" i="3"/>
  <c r="AW568" i="3"/>
  <c r="AW569" i="3"/>
  <c r="AW570" i="3"/>
  <c r="AW571" i="3"/>
  <c r="AW572" i="3"/>
  <c r="AW573" i="3"/>
  <c r="AW574" i="3"/>
  <c r="AW575" i="3"/>
  <c r="AW576" i="3"/>
  <c r="AW577" i="3"/>
  <c r="AW578" i="3"/>
  <c r="AW579" i="3"/>
  <c r="AW580" i="3"/>
  <c r="AW581" i="3"/>
  <c r="AW582" i="3"/>
  <c r="AW583" i="3"/>
  <c r="AW584" i="3"/>
  <c r="AW585" i="3"/>
  <c r="AW586" i="3"/>
  <c r="AW587" i="3"/>
  <c r="AW588" i="3"/>
  <c r="AW589" i="3"/>
  <c r="AW590" i="3"/>
  <c r="AW591" i="3"/>
  <c r="AW592" i="3"/>
  <c r="AW593" i="3"/>
  <c r="AW594" i="3"/>
  <c r="AW595" i="3"/>
  <c r="AW596" i="3"/>
  <c r="AW597" i="3"/>
  <c r="AW598" i="3"/>
  <c r="AW599" i="3"/>
  <c r="AW600" i="3"/>
  <c r="AW601" i="3"/>
  <c r="AW602" i="3"/>
  <c r="AW603" i="3"/>
  <c r="AW604" i="3"/>
  <c r="AW605" i="3"/>
  <c r="AW606" i="3"/>
  <c r="AW607" i="3"/>
  <c r="AW608" i="3"/>
  <c r="AW609" i="3"/>
  <c r="AW610" i="3"/>
  <c r="AW611" i="3"/>
  <c r="AW612" i="3"/>
  <c r="AW613" i="3"/>
  <c r="AW614" i="3"/>
  <c r="AW615" i="3"/>
  <c r="AW616" i="3"/>
  <c r="AW617" i="3"/>
  <c r="AW618" i="3"/>
  <c r="AW619" i="3"/>
  <c r="AW620" i="3"/>
  <c r="AW621" i="3"/>
  <c r="AW622" i="3"/>
  <c r="AW623" i="3"/>
  <c r="AW624" i="3"/>
  <c r="AW625" i="3"/>
  <c r="AW626" i="3"/>
  <c r="AW627" i="3"/>
  <c r="AW628" i="3"/>
  <c r="AW629" i="3"/>
  <c r="AW630" i="3"/>
  <c r="AW631" i="3"/>
  <c r="AW632" i="3"/>
  <c r="AW633" i="3"/>
  <c r="AW634" i="3"/>
  <c r="AW635" i="3"/>
  <c r="AW3" i="3"/>
  <c r="S4" i="3"/>
  <c r="T4" i="3"/>
  <c r="S5" i="3"/>
  <c r="T5" i="3"/>
  <c r="S6" i="3"/>
  <c r="T6" i="3"/>
  <c r="S7" i="3"/>
  <c r="T7" i="3"/>
  <c r="S8" i="3"/>
  <c r="T8" i="3"/>
  <c r="S9" i="3"/>
  <c r="T9" i="3"/>
  <c r="S10" i="3"/>
  <c r="T10" i="3"/>
  <c r="S11" i="3"/>
  <c r="T11" i="3"/>
  <c r="S12" i="3"/>
  <c r="T12" i="3"/>
  <c r="S13" i="3"/>
  <c r="T13" i="3"/>
  <c r="S14" i="3"/>
  <c r="T14" i="3"/>
  <c r="S15" i="3"/>
  <c r="T15" i="3"/>
  <c r="S16" i="3"/>
  <c r="T16" i="3"/>
  <c r="S17" i="3"/>
  <c r="T17" i="3"/>
  <c r="S18" i="3"/>
  <c r="T18" i="3"/>
  <c r="S19" i="3"/>
  <c r="T19" i="3"/>
  <c r="S20" i="3"/>
  <c r="T20" i="3"/>
  <c r="S21" i="3"/>
  <c r="T21" i="3"/>
  <c r="S22" i="3"/>
  <c r="T22" i="3"/>
  <c r="S23" i="3"/>
  <c r="T23" i="3"/>
  <c r="S24" i="3"/>
  <c r="T24" i="3"/>
  <c r="S25" i="3"/>
  <c r="T25" i="3"/>
  <c r="S26" i="3"/>
  <c r="T26" i="3"/>
  <c r="S27" i="3"/>
  <c r="T27" i="3"/>
  <c r="S28" i="3"/>
  <c r="T28" i="3"/>
  <c r="S29" i="3"/>
  <c r="T29" i="3"/>
  <c r="S30" i="3"/>
  <c r="T30" i="3"/>
  <c r="S31" i="3"/>
  <c r="T31" i="3"/>
  <c r="S32" i="3"/>
  <c r="T32" i="3"/>
  <c r="S33" i="3"/>
  <c r="T33" i="3"/>
  <c r="S34" i="3"/>
  <c r="T34" i="3"/>
  <c r="S35" i="3"/>
  <c r="T35" i="3"/>
  <c r="S36" i="3"/>
  <c r="T36" i="3"/>
  <c r="S37" i="3"/>
  <c r="T37" i="3"/>
  <c r="S38" i="3"/>
  <c r="T38" i="3"/>
  <c r="S39" i="3"/>
  <c r="T39" i="3"/>
  <c r="S40" i="3"/>
  <c r="T40" i="3"/>
  <c r="S41" i="3"/>
  <c r="T41" i="3"/>
  <c r="S42" i="3"/>
  <c r="T42" i="3"/>
  <c r="S43" i="3"/>
  <c r="T43" i="3"/>
  <c r="S44" i="3"/>
  <c r="T44" i="3"/>
  <c r="S45" i="3"/>
  <c r="T45" i="3"/>
  <c r="S46" i="3"/>
  <c r="T46" i="3"/>
  <c r="S47" i="3"/>
  <c r="T47" i="3"/>
  <c r="S48" i="3"/>
  <c r="T48" i="3"/>
  <c r="S49" i="3"/>
  <c r="T49" i="3"/>
  <c r="S50" i="3"/>
  <c r="T50" i="3"/>
  <c r="S51" i="3"/>
  <c r="T51" i="3"/>
  <c r="S52" i="3"/>
  <c r="T52" i="3"/>
  <c r="S53" i="3"/>
  <c r="T53" i="3"/>
  <c r="S54" i="3"/>
  <c r="T54" i="3"/>
  <c r="S55" i="3"/>
  <c r="T55" i="3"/>
  <c r="S56" i="3"/>
  <c r="T56" i="3"/>
  <c r="S57" i="3"/>
  <c r="T57" i="3"/>
  <c r="S58" i="3"/>
  <c r="T58" i="3"/>
  <c r="S59" i="3"/>
  <c r="T59" i="3"/>
  <c r="S60" i="3"/>
  <c r="T60" i="3"/>
  <c r="S61" i="3"/>
  <c r="T61" i="3"/>
  <c r="S62" i="3"/>
  <c r="T62" i="3"/>
  <c r="S63" i="3"/>
  <c r="T63" i="3"/>
  <c r="S64" i="3"/>
  <c r="T64" i="3"/>
  <c r="S65" i="3"/>
  <c r="T65" i="3"/>
  <c r="S66" i="3"/>
  <c r="T66" i="3"/>
  <c r="S67" i="3"/>
  <c r="T67" i="3"/>
  <c r="S68" i="3"/>
  <c r="T68" i="3"/>
  <c r="S69" i="3"/>
  <c r="T69" i="3"/>
  <c r="S70" i="3"/>
  <c r="T70" i="3"/>
  <c r="S71" i="3"/>
  <c r="T71" i="3"/>
  <c r="S72" i="3"/>
  <c r="T72" i="3"/>
  <c r="S73" i="3"/>
  <c r="T73" i="3"/>
  <c r="S74" i="3"/>
  <c r="T74" i="3"/>
  <c r="S75" i="3"/>
  <c r="T75" i="3"/>
  <c r="S76" i="3"/>
  <c r="T76" i="3"/>
  <c r="S77" i="3"/>
  <c r="T77" i="3"/>
  <c r="S78" i="3"/>
  <c r="T78" i="3"/>
  <c r="S79" i="3"/>
  <c r="T79" i="3"/>
  <c r="S80" i="3"/>
  <c r="T80" i="3"/>
  <c r="S81" i="3"/>
  <c r="T81" i="3"/>
  <c r="S82" i="3"/>
  <c r="T82" i="3"/>
  <c r="S83" i="3"/>
  <c r="T83" i="3"/>
  <c r="S84" i="3"/>
  <c r="T84" i="3"/>
  <c r="S85" i="3"/>
  <c r="T85" i="3"/>
  <c r="S86" i="3"/>
  <c r="T86" i="3"/>
  <c r="S87" i="3"/>
  <c r="T87" i="3"/>
  <c r="S88" i="3"/>
  <c r="T88" i="3"/>
  <c r="S89" i="3"/>
  <c r="T89" i="3"/>
  <c r="S90" i="3"/>
  <c r="T90" i="3"/>
  <c r="S91" i="3"/>
  <c r="T91" i="3"/>
  <c r="S92" i="3"/>
  <c r="T92" i="3"/>
  <c r="S93" i="3"/>
  <c r="T93" i="3"/>
  <c r="S94" i="3"/>
  <c r="T94" i="3"/>
  <c r="S95" i="3"/>
  <c r="T95" i="3"/>
  <c r="S96" i="3"/>
  <c r="T96" i="3"/>
  <c r="S97" i="3"/>
  <c r="T97" i="3"/>
  <c r="S98" i="3"/>
  <c r="T98" i="3"/>
  <c r="S99" i="3"/>
  <c r="T99" i="3"/>
  <c r="S100" i="3"/>
  <c r="T100" i="3"/>
  <c r="S101" i="3"/>
  <c r="T101" i="3"/>
  <c r="S102" i="3"/>
  <c r="T102" i="3"/>
  <c r="S103" i="3"/>
  <c r="T103" i="3"/>
  <c r="S104" i="3"/>
  <c r="T104" i="3"/>
  <c r="S105" i="3"/>
  <c r="T105" i="3"/>
  <c r="S106" i="3"/>
  <c r="T106" i="3"/>
  <c r="S107" i="3"/>
  <c r="T107" i="3"/>
  <c r="S108" i="3"/>
  <c r="T108" i="3"/>
  <c r="S109" i="3"/>
  <c r="T109" i="3"/>
  <c r="S110" i="3"/>
  <c r="T110" i="3"/>
  <c r="S111" i="3"/>
  <c r="T111" i="3"/>
  <c r="S112" i="3"/>
  <c r="T112" i="3"/>
  <c r="S113" i="3"/>
  <c r="T113" i="3"/>
  <c r="S114" i="3"/>
  <c r="T114" i="3"/>
  <c r="S115" i="3"/>
  <c r="T115" i="3"/>
  <c r="S116" i="3"/>
  <c r="T116" i="3"/>
  <c r="S117" i="3"/>
  <c r="T117" i="3"/>
  <c r="S118" i="3"/>
  <c r="T118" i="3"/>
  <c r="S119" i="3"/>
  <c r="T119" i="3"/>
  <c r="S120" i="3"/>
  <c r="T120" i="3"/>
  <c r="S121" i="3"/>
  <c r="T121" i="3"/>
  <c r="S122" i="3"/>
  <c r="T122" i="3"/>
  <c r="S123" i="3"/>
  <c r="T123" i="3"/>
  <c r="S124" i="3"/>
  <c r="T124" i="3"/>
  <c r="S125" i="3"/>
  <c r="T125" i="3"/>
  <c r="S126" i="3"/>
  <c r="T126" i="3"/>
  <c r="S127" i="3"/>
  <c r="T127" i="3"/>
  <c r="S128" i="3"/>
  <c r="T128" i="3"/>
  <c r="S129" i="3"/>
  <c r="T129" i="3"/>
  <c r="S130" i="3"/>
  <c r="T130" i="3"/>
  <c r="S131" i="3"/>
  <c r="T131" i="3"/>
  <c r="S132" i="3"/>
  <c r="T132" i="3"/>
  <c r="S133" i="3"/>
  <c r="T133" i="3"/>
  <c r="S134" i="3"/>
  <c r="T134" i="3"/>
  <c r="S135" i="3"/>
  <c r="T135" i="3"/>
  <c r="S136" i="3"/>
  <c r="T136" i="3"/>
  <c r="S137" i="3"/>
  <c r="T137" i="3"/>
  <c r="S138" i="3"/>
  <c r="T138" i="3"/>
  <c r="S139" i="3"/>
  <c r="T139" i="3"/>
  <c r="S140" i="3"/>
  <c r="T140" i="3"/>
  <c r="S141" i="3"/>
  <c r="T141" i="3"/>
  <c r="S142" i="3"/>
  <c r="T142" i="3"/>
  <c r="S143" i="3"/>
  <c r="T143" i="3"/>
  <c r="S144" i="3"/>
  <c r="T144" i="3"/>
  <c r="S145" i="3"/>
  <c r="T145" i="3"/>
  <c r="S146" i="3"/>
  <c r="T146" i="3"/>
  <c r="S147" i="3"/>
  <c r="T147" i="3"/>
  <c r="S148" i="3"/>
  <c r="T148" i="3"/>
  <c r="S149" i="3"/>
  <c r="T149" i="3"/>
  <c r="S150" i="3"/>
  <c r="T150" i="3"/>
  <c r="S151" i="3"/>
  <c r="T151" i="3"/>
  <c r="S152" i="3"/>
  <c r="T152" i="3"/>
  <c r="S153" i="3"/>
  <c r="T153" i="3"/>
  <c r="S154" i="3"/>
  <c r="T154" i="3"/>
  <c r="S155" i="3"/>
  <c r="T155" i="3"/>
  <c r="S156" i="3"/>
  <c r="T156" i="3"/>
  <c r="S157" i="3"/>
  <c r="T157" i="3"/>
  <c r="S158" i="3"/>
  <c r="T158" i="3"/>
  <c r="S159" i="3"/>
  <c r="T159" i="3"/>
  <c r="S160" i="3"/>
  <c r="T160" i="3"/>
  <c r="S161" i="3"/>
  <c r="T161" i="3"/>
  <c r="S162" i="3"/>
  <c r="T162" i="3"/>
  <c r="S163" i="3"/>
  <c r="T163" i="3"/>
  <c r="S164" i="3"/>
  <c r="T164" i="3"/>
  <c r="S165" i="3"/>
  <c r="T165" i="3"/>
  <c r="S166" i="3"/>
  <c r="T166" i="3"/>
  <c r="S167" i="3"/>
  <c r="T167" i="3"/>
  <c r="S168" i="3"/>
  <c r="T168" i="3"/>
  <c r="S169" i="3"/>
  <c r="T169" i="3"/>
  <c r="S170" i="3"/>
  <c r="T170" i="3"/>
  <c r="S171" i="3"/>
  <c r="T171" i="3"/>
  <c r="S172" i="3"/>
  <c r="T172" i="3"/>
  <c r="S173" i="3"/>
  <c r="T173" i="3"/>
  <c r="S174" i="3"/>
  <c r="T174" i="3"/>
  <c r="S175" i="3"/>
  <c r="T175" i="3"/>
  <c r="S176" i="3"/>
  <c r="T176" i="3"/>
  <c r="S177" i="3"/>
  <c r="T177" i="3"/>
  <c r="S178" i="3"/>
  <c r="T178" i="3"/>
  <c r="S179" i="3"/>
  <c r="T179" i="3"/>
  <c r="S180" i="3"/>
  <c r="T180" i="3"/>
  <c r="S181" i="3"/>
  <c r="T181" i="3"/>
  <c r="S182" i="3"/>
  <c r="T182" i="3"/>
  <c r="S183" i="3"/>
  <c r="T183" i="3"/>
  <c r="S184" i="3"/>
  <c r="T184" i="3"/>
  <c r="S185" i="3"/>
  <c r="T185" i="3"/>
  <c r="S186" i="3"/>
  <c r="T186" i="3"/>
  <c r="S187" i="3"/>
  <c r="T187" i="3"/>
  <c r="S188" i="3"/>
  <c r="T188" i="3"/>
  <c r="S189" i="3"/>
  <c r="T189" i="3"/>
  <c r="S190" i="3"/>
  <c r="T190" i="3"/>
  <c r="S191" i="3"/>
  <c r="T191" i="3"/>
  <c r="S192" i="3"/>
  <c r="T192" i="3"/>
  <c r="S193" i="3"/>
  <c r="T193" i="3"/>
  <c r="S194" i="3"/>
  <c r="T194" i="3"/>
  <c r="S195" i="3"/>
  <c r="T195" i="3"/>
  <c r="S196" i="3"/>
  <c r="T196" i="3"/>
  <c r="S197" i="3"/>
  <c r="T197" i="3"/>
  <c r="S198" i="3"/>
  <c r="T198" i="3"/>
  <c r="S199" i="3"/>
  <c r="T199" i="3"/>
  <c r="S200" i="3"/>
  <c r="T200" i="3"/>
  <c r="S201" i="3"/>
  <c r="T201" i="3"/>
  <c r="S202" i="3"/>
  <c r="T202" i="3"/>
  <c r="S203" i="3"/>
  <c r="T203" i="3"/>
  <c r="S204" i="3"/>
  <c r="T204" i="3"/>
  <c r="S205" i="3"/>
  <c r="T205" i="3"/>
  <c r="S206" i="3"/>
  <c r="T206" i="3"/>
  <c r="S207" i="3"/>
  <c r="T207" i="3"/>
  <c r="S208" i="3"/>
  <c r="T208" i="3"/>
  <c r="S209" i="3"/>
  <c r="T209" i="3"/>
  <c r="S210" i="3"/>
  <c r="T210" i="3"/>
  <c r="S211" i="3"/>
  <c r="T211" i="3"/>
  <c r="S212" i="3"/>
  <c r="T212" i="3"/>
  <c r="S213" i="3"/>
  <c r="T213" i="3"/>
  <c r="S214" i="3"/>
  <c r="T214" i="3"/>
  <c r="S215" i="3"/>
  <c r="T215" i="3"/>
  <c r="S216" i="3"/>
  <c r="T216" i="3"/>
  <c r="S217" i="3"/>
  <c r="T217" i="3"/>
  <c r="S218" i="3"/>
  <c r="T218" i="3"/>
  <c r="S219" i="3"/>
  <c r="T219" i="3"/>
  <c r="S220" i="3"/>
  <c r="T220" i="3"/>
  <c r="S221" i="3"/>
  <c r="T221" i="3"/>
  <c r="S222" i="3"/>
  <c r="T222" i="3"/>
  <c r="S223" i="3"/>
  <c r="T223" i="3"/>
  <c r="S224" i="3"/>
  <c r="T224" i="3"/>
  <c r="S225" i="3"/>
  <c r="T225" i="3"/>
  <c r="S226" i="3"/>
  <c r="T226" i="3"/>
  <c r="S227" i="3"/>
  <c r="T227" i="3"/>
  <c r="S228" i="3"/>
  <c r="T228" i="3"/>
  <c r="S229" i="3"/>
  <c r="T229" i="3"/>
  <c r="S230" i="3"/>
  <c r="T230" i="3"/>
  <c r="S231" i="3"/>
  <c r="T231" i="3"/>
  <c r="S232" i="3"/>
  <c r="T232" i="3"/>
  <c r="S233" i="3"/>
  <c r="T233" i="3"/>
  <c r="S234" i="3"/>
  <c r="T234" i="3"/>
  <c r="S235" i="3"/>
  <c r="T235" i="3"/>
  <c r="S236" i="3"/>
  <c r="T236" i="3"/>
  <c r="S237" i="3"/>
  <c r="T237" i="3"/>
  <c r="S238" i="3"/>
  <c r="T238" i="3"/>
  <c r="S239" i="3"/>
  <c r="T239" i="3"/>
  <c r="S240" i="3"/>
  <c r="T240" i="3"/>
  <c r="S241" i="3"/>
  <c r="T241" i="3"/>
  <c r="S242" i="3"/>
  <c r="T242" i="3"/>
  <c r="S243" i="3"/>
  <c r="T243" i="3"/>
  <c r="S244" i="3"/>
  <c r="T244" i="3"/>
  <c r="S245" i="3"/>
  <c r="T245" i="3"/>
  <c r="S246" i="3"/>
  <c r="T246" i="3"/>
  <c r="S247" i="3"/>
  <c r="T247" i="3"/>
  <c r="S248" i="3"/>
  <c r="T248" i="3"/>
  <c r="S249" i="3"/>
  <c r="T249" i="3"/>
  <c r="S250" i="3"/>
  <c r="T250" i="3"/>
  <c r="S251" i="3"/>
  <c r="T251" i="3"/>
  <c r="S252" i="3"/>
  <c r="T252" i="3"/>
  <c r="S253" i="3"/>
  <c r="T253" i="3"/>
  <c r="S254" i="3"/>
  <c r="T254" i="3"/>
  <c r="S255" i="3"/>
  <c r="T255" i="3"/>
  <c r="S256" i="3"/>
  <c r="T256" i="3"/>
  <c r="S257" i="3"/>
  <c r="T257" i="3"/>
  <c r="S258" i="3"/>
  <c r="T258" i="3"/>
  <c r="S259" i="3"/>
  <c r="T259" i="3"/>
  <c r="S260" i="3"/>
  <c r="T260" i="3"/>
  <c r="S261" i="3"/>
  <c r="T261" i="3"/>
  <c r="S262" i="3"/>
  <c r="T262" i="3"/>
  <c r="S263" i="3"/>
  <c r="T263" i="3"/>
  <c r="S264" i="3"/>
  <c r="T264" i="3"/>
  <c r="S265" i="3"/>
  <c r="T265" i="3"/>
  <c r="S266" i="3"/>
  <c r="T266" i="3"/>
  <c r="S267" i="3"/>
  <c r="T267" i="3"/>
  <c r="S268" i="3"/>
  <c r="T268" i="3"/>
  <c r="S269" i="3"/>
  <c r="T269" i="3"/>
  <c r="S270" i="3"/>
  <c r="T270" i="3"/>
  <c r="S271" i="3"/>
  <c r="T271" i="3"/>
  <c r="S272" i="3"/>
  <c r="T272" i="3"/>
  <c r="S273" i="3"/>
  <c r="T273" i="3"/>
  <c r="S274" i="3"/>
  <c r="T274" i="3"/>
  <c r="S275" i="3"/>
  <c r="T275" i="3"/>
  <c r="S276" i="3"/>
  <c r="T276" i="3"/>
  <c r="S277" i="3"/>
  <c r="T277" i="3"/>
  <c r="S278" i="3"/>
  <c r="T278" i="3"/>
  <c r="S279" i="3"/>
  <c r="T279" i="3"/>
  <c r="S280" i="3"/>
  <c r="T280" i="3"/>
  <c r="S281" i="3"/>
  <c r="T281" i="3"/>
  <c r="S282" i="3"/>
  <c r="T282" i="3"/>
  <c r="S283" i="3"/>
  <c r="T283" i="3"/>
  <c r="S284" i="3"/>
  <c r="T284" i="3"/>
  <c r="S285" i="3"/>
  <c r="T285" i="3"/>
  <c r="S286" i="3"/>
  <c r="T286" i="3"/>
  <c r="S287" i="3"/>
  <c r="T287" i="3"/>
  <c r="S288" i="3"/>
  <c r="T288" i="3"/>
  <c r="S289" i="3"/>
  <c r="T289" i="3"/>
  <c r="S290" i="3"/>
  <c r="T290" i="3"/>
  <c r="S291" i="3"/>
  <c r="T291" i="3"/>
  <c r="S292" i="3"/>
  <c r="T292" i="3"/>
  <c r="S293" i="3"/>
  <c r="T293" i="3"/>
  <c r="S294" i="3"/>
  <c r="T294" i="3"/>
  <c r="S295" i="3"/>
  <c r="T295" i="3"/>
  <c r="S296" i="3"/>
  <c r="T296" i="3"/>
  <c r="S297" i="3"/>
  <c r="T297" i="3"/>
  <c r="S298" i="3"/>
  <c r="T298" i="3"/>
  <c r="S299" i="3"/>
  <c r="T299" i="3"/>
  <c r="S300" i="3"/>
  <c r="T300" i="3"/>
  <c r="S301" i="3"/>
  <c r="T301" i="3"/>
  <c r="S302" i="3"/>
  <c r="T302" i="3"/>
  <c r="S303" i="3"/>
  <c r="T303" i="3"/>
  <c r="S304" i="3"/>
  <c r="T304" i="3"/>
  <c r="S305" i="3"/>
  <c r="T305" i="3"/>
  <c r="S306" i="3"/>
  <c r="T306" i="3"/>
  <c r="S307" i="3"/>
  <c r="T307" i="3"/>
  <c r="S308" i="3"/>
  <c r="T308" i="3"/>
  <c r="S309" i="3"/>
  <c r="T309" i="3"/>
  <c r="S310" i="3"/>
  <c r="T310" i="3"/>
  <c r="S311" i="3"/>
  <c r="T311" i="3"/>
  <c r="S312" i="3"/>
  <c r="T312" i="3"/>
  <c r="S313" i="3"/>
  <c r="T313" i="3"/>
  <c r="S314" i="3"/>
  <c r="T314" i="3"/>
  <c r="S315" i="3"/>
  <c r="T315" i="3"/>
  <c r="S316" i="3"/>
  <c r="T316" i="3"/>
  <c r="S317" i="3"/>
  <c r="T317" i="3"/>
  <c r="S318" i="3"/>
  <c r="T318" i="3"/>
  <c r="S319" i="3"/>
  <c r="T319" i="3"/>
  <c r="S320" i="3"/>
  <c r="T320" i="3"/>
  <c r="S321" i="3"/>
  <c r="T321" i="3"/>
  <c r="S322" i="3"/>
  <c r="T322" i="3"/>
  <c r="S323" i="3"/>
  <c r="T323" i="3"/>
  <c r="S324" i="3"/>
  <c r="T324" i="3"/>
  <c r="S325" i="3"/>
  <c r="T325" i="3"/>
  <c r="S326" i="3"/>
  <c r="T326" i="3"/>
  <c r="S327" i="3"/>
  <c r="T327" i="3"/>
  <c r="S328" i="3"/>
  <c r="T328" i="3"/>
  <c r="S329" i="3"/>
  <c r="T329" i="3"/>
  <c r="S330" i="3"/>
  <c r="T330" i="3"/>
  <c r="S331" i="3"/>
  <c r="T331" i="3"/>
  <c r="S332" i="3"/>
  <c r="T332" i="3"/>
  <c r="S333" i="3"/>
  <c r="T333" i="3"/>
  <c r="S334" i="3"/>
  <c r="T334" i="3"/>
  <c r="S335" i="3"/>
  <c r="T335" i="3"/>
  <c r="S336" i="3"/>
  <c r="T336" i="3"/>
  <c r="S337" i="3"/>
  <c r="T337" i="3"/>
  <c r="S338" i="3"/>
  <c r="T338" i="3"/>
  <c r="S339" i="3"/>
  <c r="T339" i="3"/>
  <c r="S340" i="3"/>
  <c r="T340" i="3"/>
  <c r="S341" i="3"/>
  <c r="T341" i="3"/>
  <c r="S342" i="3"/>
  <c r="T342" i="3"/>
  <c r="S343" i="3"/>
  <c r="T343" i="3"/>
  <c r="S344" i="3"/>
  <c r="T344" i="3"/>
  <c r="S345" i="3"/>
  <c r="T345" i="3"/>
  <c r="S346" i="3"/>
  <c r="T346" i="3"/>
  <c r="S347" i="3"/>
  <c r="T347" i="3"/>
  <c r="S348" i="3"/>
  <c r="T348" i="3"/>
  <c r="S349" i="3"/>
  <c r="T349" i="3"/>
  <c r="S350" i="3"/>
  <c r="T350" i="3"/>
  <c r="S351" i="3"/>
  <c r="T351" i="3"/>
  <c r="S352" i="3"/>
  <c r="T352" i="3"/>
  <c r="S353" i="3"/>
  <c r="T353" i="3"/>
  <c r="S354" i="3"/>
  <c r="T354" i="3"/>
  <c r="S355" i="3"/>
  <c r="T355" i="3"/>
  <c r="S356" i="3"/>
  <c r="T356" i="3"/>
  <c r="S357" i="3"/>
  <c r="T357" i="3"/>
  <c r="S358" i="3"/>
  <c r="T358" i="3"/>
  <c r="S359" i="3"/>
  <c r="T359" i="3"/>
  <c r="S360" i="3"/>
  <c r="T360" i="3"/>
  <c r="S361" i="3"/>
  <c r="T361" i="3"/>
  <c r="S362" i="3"/>
  <c r="T362" i="3"/>
  <c r="S363" i="3"/>
  <c r="T363" i="3"/>
  <c r="S364" i="3"/>
  <c r="T364" i="3"/>
  <c r="S365" i="3"/>
  <c r="T365" i="3"/>
  <c r="S366" i="3"/>
  <c r="T366" i="3"/>
  <c r="S367" i="3"/>
  <c r="T367" i="3"/>
  <c r="S368" i="3"/>
  <c r="T368" i="3"/>
  <c r="S369" i="3"/>
  <c r="T369" i="3"/>
  <c r="S370" i="3"/>
  <c r="T370" i="3"/>
  <c r="S371" i="3"/>
  <c r="T371" i="3"/>
  <c r="S372" i="3"/>
  <c r="T372" i="3"/>
  <c r="S373" i="3"/>
  <c r="T373" i="3"/>
  <c r="S374" i="3"/>
  <c r="T374" i="3"/>
  <c r="S375" i="3"/>
  <c r="T375" i="3"/>
  <c r="S376" i="3"/>
  <c r="T376" i="3"/>
  <c r="S377" i="3"/>
  <c r="T377" i="3"/>
  <c r="S378" i="3"/>
  <c r="T378" i="3"/>
  <c r="S379" i="3"/>
  <c r="T379" i="3"/>
  <c r="S380" i="3"/>
  <c r="T380" i="3"/>
  <c r="S381" i="3"/>
  <c r="T381" i="3"/>
  <c r="S382" i="3"/>
  <c r="T382" i="3"/>
  <c r="S383" i="3"/>
  <c r="T383" i="3"/>
  <c r="S384" i="3"/>
  <c r="T384" i="3"/>
  <c r="S385" i="3"/>
  <c r="T385" i="3"/>
  <c r="S386" i="3"/>
  <c r="T386" i="3"/>
  <c r="S387" i="3"/>
  <c r="T387" i="3"/>
  <c r="S388" i="3"/>
  <c r="T388" i="3"/>
  <c r="S389" i="3"/>
  <c r="T389" i="3"/>
  <c r="S390" i="3"/>
  <c r="T390" i="3"/>
  <c r="S391" i="3"/>
  <c r="T391" i="3"/>
  <c r="S392" i="3"/>
  <c r="T392" i="3"/>
  <c r="S393" i="3"/>
  <c r="T393" i="3"/>
  <c r="S394" i="3"/>
  <c r="T394" i="3"/>
  <c r="S395" i="3"/>
  <c r="T395" i="3"/>
  <c r="S396" i="3"/>
  <c r="T396" i="3"/>
  <c r="S397" i="3"/>
  <c r="T397" i="3"/>
  <c r="S398" i="3"/>
  <c r="T398" i="3"/>
  <c r="S399" i="3"/>
  <c r="T399" i="3"/>
  <c r="S400" i="3"/>
  <c r="T400" i="3"/>
  <c r="S401" i="3"/>
  <c r="T401" i="3"/>
  <c r="S402" i="3"/>
  <c r="T402" i="3"/>
  <c r="S403" i="3"/>
  <c r="T403" i="3"/>
  <c r="S404" i="3"/>
  <c r="T404" i="3"/>
  <c r="S405" i="3"/>
  <c r="T405" i="3"/>
  <c r="S406" i="3"/>
  <c r="T406" i="3"/>
  <c r="S407" i="3"/>
  <c r="T407" i="3"/>
  <c r="S408" i="3"/>
  <c r="T408" i="3"/>
  <c r="S409" i="3"/>
  <c r="T409" i="3"/>
  <c r="S410" i="3"/>
  <c r="T410" i="3"/>
  <c r="S411" i="3"/>
  <c r="T411" i="3"/>
  <c r="S412" i="3"/>
  <c r="T412" i="3"/>
  <c r="S413" i="3"/>
  <c r="T413" i="3"/>
  <c r="S414" i="3"/>
  <c r="T414" i="3"/>
  <c r="S415" i="3"/>
  <c r="T415" i="3"/>
  <c r="S416" i="3"/>
  <c r="T416" i="3"/>
  <c r="S417" i="3"/>
  <c r="T417" i="3"/>
  <c r="S418" i="3"/>
  <c r="T418" i="3"/>
  <c r="S419" i="3"/>
  <c r="T419" i="3"/>
  <c r="S420" i="3"/>
  <c r="T420" i="3"/>
  <c r="S421" i="3"/>
  <c r="T421" i="3"/>
  <c r="S422" i="3"/>
  <c r="T422" i="3"/>
  <c r="S423" i="3"/>
  <c r="T423" i="3"/>
  <c r="S424" i="3"/>
  <c r="T424" i="3"/>
  <c r="S425" i="3"/>
  <c r="T425" i="3"/>
  <c r="S426" i="3"/>
  <c r="T426" i="3"/>
  <c r="S427" i="3"/>
  <c r="T427" i="3"/>
  <c r="S428" i="3"/>
  <c r="T428" i="3"/>
  <c r="S429" i="3"/>
  <c r="T429" i="3"/>
  <c r="S430" i="3"/>
  <c r="T430" i="3"/>
  <c r="S431" i="3"/>
  <c r="T431" i="3"/>
  <c r="S432" i="3"/>
  <c r="T432" i="3"/>
  <c r="S433" i="3"/>
  <c r="T433" i="3"/>
  <c r="S434" i="3"/>
  <c r="T434" i="3"/>
  <c r="S435" i="3"/>
  <c r="T435" i="3"/>
  <c r="S436" i="3"/>
  <c r="T436" i="3"/>
  <c r="S437" i="3"/>
  <c r="T437" i="3"/>
  <c r="S438" i="3"/>
  <c r="T438" i="3"/>
  <c r="S439" i="3"/>
  <c r="T439" i="3"/>
  <c r="S440" i="3"/>
  <c r="T440" i="3"/>
  <c r="S441" i="3"/>
  <c r="T441" i="3"/>
  <c r="S442" i="3"/>
  <c r="T442" i="3"/>
  <c r="S443" i="3"/>
  <c r="T443" i="3"/>
  <c r="S444" i="3"/>
  <c r="T444" i="3"/>
  <c r="S445" i="3"/>
  <c r="T445" i="3"/>
  <c r="S446" i="3"/>
  <c r="T446" i="3"/>
  <c r="S447" i="3"/>
  <c r="T447" i="3"/>
  <c r="S448" i="3"/>
  <c r="T448" i="3"/>
  <c r="S449" i="3"/>
  <c r="T449" i="3"/>
  <c r="S450" i="3"/>
  <c r="T450" i="3"/>
  <c r="S451" i="3"/>
  <c r="T451" i="3"/>
  <c r="S452" i="3"/>
  <c r="T452" i="3"/>
  <c r="S453" i="3"/>
  <c r="T453" i="3"/>
  <c r="S454" i="3"/>
  <c r="T454" i="3"/>
  <c r="S455" i="3"/>
  <c r="T455" i="3"/>
  <c r="S456" i="3"/>
  <c r="T456" i="3"/>
  <c r="S457" i="3"/>
  <c r="T457" i="3"/>
  <c r="S458" i="3"/>
  <c r="T458" i="3"/>
  <c r="S459" i="3"/>
  <c r="T459" i="3"/>
  <c r="S460" i="3"/>
  <c r="T460" i="3"/>
  <c r="S461" i="3"/>
  <c r="T461" i="3"/>
  <c r="S462" i="3"/>
  <c r="T462" i="3"/>
  <c r="S463" i="3"/>
  <c r="T463" i="3"/>
  <c r="S464" i="3"/>
  <c r="T464" i="3"/>
  <c r="S465" i="3"/>
  <c r="T465" i="3"/>
  <c r="S466" i="3"/>
  <c r="T466" i="3"/>
  <c r="S467" i="3"/>
  <c r="T467" i="3"/>
  <c r="S468" i="3"/>
  <c r="T468" i="3"/>
  <c r="S469" i="3"/>
  <c r="T469" i="3"/>
  <c r="S470" i="3"/>
  <c r="T470" i="3"/>
  <c r="S471" i="3"/>
  <c r="T471" i="3"/>
  <c r="S472" i="3"/>
  <c r="T472" i="3"/>
  <c r="S473" i="3"/>
  <c r="T473" i="3"/>
  <c r="S474" i="3"/>
  <c r="T474" i="3"/>
  <c r="S475" i="3"/>
  <c r="T475" i="3"/>
  <c r="S476" i="3"/>
  <c r="T476" i="3"/>
  <c r="S477" i="3"/>
  <c r="T477" i="3"/>
  <c r="S478" i="3"/>
  <c r="T478" i="3"/>
  <c r="S479" i="3"/>
  <c r="T479" i="3"/>
  <c r="S480" i="3"/>
  <c r="T480" i="3"/>
  <c r="S481" i="3"/>
  <c r="T481" i="3"/>
  <c r="S482" i="3"/>
  <c r="T482" i="3"/>
  <c r="S483" i="3"/>
  <c r="T483" i="3"/>
  <c r="S484" i="3"/>
  <c r="T484" i="3"/>
  <c r="S485" i="3"/>
  <c r="T485" i="3"/>
  <c r="S486" i="3"/>
  <c r="T486" i="3"/>
  <c r="S487" i="3"/>
  <c r="T487" i="3"/>
  <c r="S488" i="3"/>
  <c r="T488" i="3"/>
  <c r="S489" i="3"/>
  <c r="T489" i="3"/>
  <c r="S490" i="3"/>
  <c r="T490" i="3"/>
  <c r="S491" i="3"/>
  <c r="T491" i="3"/>
  <c r="S492" i="3"/>
  <c r="T492" i="3"/>
  <c r="S493" i="3"/>
  <c r="T493" i="3"/>
  <c r="S494" i="3"/>
  <c r="T494" i="3"/>
  <c r="S495" i="3"/>
  <c r="T495" i="3"/>
  <c r="S496" i="3"/>
  <c r="T496" i="3"/>
  <c r="S497" i="3"/>
  <c r="T497" i="3"/>
  <c r="S498" i="3"/>
  <c r="T498" i="3"/>
  <c r="S499" i="3"/>
  <c r="T499" i="3"/>
  <c r="S500" i="3"/>
  <c r="T500" i="3"/>
  <c r="S501" i="3"/>
  <c r="T501" i="3"/>
  <c r="S502" i="3"/>
  <c r="T502" i="3"/>
  <c r="S503" i="3"/>
  <c r="T503" i="3"/>
  <c r="S504" i="3"/>
  <c r="T504" i="3"/>
  <c r="S505" i="3"/>
  <c r="T505" i="3"/>
  <c r="S506" i="3"/>
  <c r="T506" i="3"/>
  <c r="S507" i="3"/>
  <c r="T507" i="3"/>
  <c r="S508" i="3"/>
  <c r="T508" i="3"/>
  <c r="S509" i="3"/>
  <c r="T509" i="3"/>
  <c r="S510" i="3"/>
  <c r="T510" i="3"/>
  <c r="S511" i="3"/>
  <c r="T511" i="3"/>
  <c r="S512" i="3"/>
  <c r="T512" i="3"/>
  <c r="S513" i="3"/>
  <c r="T513" i="3"/>
  <c r="S514" i="3"/>
  <c r="T514" i="3"/>
  <c r="S515" i="3"/>
  <c r="T515" i="3"/>
  <c r="S516" i="3"/>
  <c r="T516" i="3"/>
  <c r="S517" i="3"/>
  <c r="T517" i="3"/>
  <c r="S518" i="3"/>
  <c r="T518" i="3"/>
  <c r="S519" i="3"/>
  <c r="T519" i="3"/>
  <c r="S520" i="3"/>
  <c r="T520" i="3"/>
  <c r="S521" i="3"/>
  <c r="T521" i="3"/>
  <c r="S522" i="3"/>
  <c r="T522" i="3"/>
  <c r="S523" i="3"/>
  <c r="T523" i="3"/>
  <c r="S524" i="3"/>
  <c r="T524" i="3"/>
  <c r="S525" i="3"/>
  <c r="T525" i="3"/>
  <c r="S526" i="3"/>
  <c r="T526" i="3"/>
  <c r="S527" i="3"/>
  <c r="T527" i="3"/>
  <c r="S528" i="3"/>
  <c r="T528" i="3"/>
  <c r="S529" i="3"/>
  <c r="T529" i="3"/>
  <c r="S530" i="3"/>
  <c r="T530" i="3"/>
  <c r="S531" i="3"/>
  <c r="T531" i="3"/>
  <c r="S532" i="3"/>
  <c r="T532" i="3"/>
  <c r="S533" i="3"/>
  <c r="T533" i="3"/>
  <c r="S534" i="3"/>
  <c r="T534" i="3"/>
  <c r="S535" i="3"/>
  <c r="T535" i="3"/>
  <c r="S536" i="3"/>
  <c r="T536" i="3"/>
  <c r="S537" i="3"/>
  <c r="T537" i="3"/>
  <c r="S538" i="3"/>
  <c r="T538" i="3"/>
  <c r="S539" i="3"/>
  <c r="T539" i="3"/>
  <c r="S540" i="3"/>
  <c r="T540" i="3"/>
  <c r="S541" i="3"/>
  <c r="T541" i="3"/>
  <c r="S542" i="3"/>
  <c r="T542" i="3"/>
  <c r="S543" i="3"/>
  <c r="T543" i="3"/>
  <c r="S544" i="3"/>
  <c r="T544" i="3"/>
  <c r="S545" i="3"/>
  <c r="T545" i="3"/>
  <c r="S546" i="3"/>
  <c r="T546" i="3"/>
  <c r="S547" i="3"/>
  <c r="T547" i="3"/>
  <c r="S548" i="3"/>
  <c r="T548" i="3"/>
  <c r="S549" i="3"/>
  <c r="T549" i="3"/>
  <c r="S550" i="3"/>
  <c r="T550" i="3"/>
  <c r="S551" i="3"/>
  <c r="T551" i="3"/>
  <c r="S552" i="3"/>
  <c r="T552" i="3"/>
  <c r="S553" i="3"/>
  <c r="T553" i="3"/>
  <c r="S554" i="3"/>
  <c r="T554" i="3"/>
  <c r="S555" i="3"/>
  <c r="T555" i="3"/>
  <c r="S556" i="3"/>
  <c r="T556" i="3"/>
  <c r="S557" i="3"/>
  <c r="T557" i="3"/>
  <c r="S558" i="3"/>
  <c r="T558" i="3"/>
  <c r="S559" i="3"/>
  <c r="T559" i="3"/>
  <c r="S560" i="3"/>
  <c r="T560" i="3"/>
  <c r="S561" i="3"/>
  <c r="T561" i="3"/>
  <c r="S562" i="3"/>
  <c r="T562" i="3"/>
  <c r="S563" i="3"/>
  <c r="T563" i="3"/>
  <c r="S564" i="3"/>
  <c r="T564" i="3"/>
  <c r="S565" i="3"/>
  <c r="T565" i="3"/>
  <c r="S566" i="3"/>
  <c r="T566" i="3"/>
  <c r="S567" i="3"/>
  <c r="T567" i="3"/>
  <c r="S568" i="3"/>
  <c r="T568" i="3"/>
  <c r="S569" i="3"/>
  <c r="T569" i="3"/>
  <c r="S570" i="3"/>
  <c r="T570" i="3"/>
  <c r="S571" i="3"/>
  <c r="T571" i="3"/>
  <c r="S572" i="3"/>
  <c r="T572" i="3"/>
  <c r="S573" i="3"/>
  <c r="T573" i="3"/>
  <c r="S574" i="3"/>
  <c r="T574" i="3"/>
  <c r="S575" i="3"/>
  <c r="T575" i="3"/>
  <c r="S576" i="3"/>
  <c r="T576" i="3"/>
  <c r="S577" i="3"/>
  <c r="T577" i="3"/>
  <c r="S578" i="3"/>
  <c r="T578" i="3"/>
  <c r="S579" i="3"/>
  <c r="T579" i="3"/>
  <c r="S580" i="3"/>
  <c r="T580" i="3"/>
  <c r="S581" i="3"/>
  <c r="T581" i="3"/>
  <c r="S582" i="3"/>
  <c r="T582" i="3"/>
  <c r="S583" i="3"/>
  <c r="T583" i="3"/>
  <c r="S584" i="3"/>
  <c r="T584" i="3"/>
  <c r="S585" i="3"/>
  <c r="T585" i="3"/>
  <c r="S586" i="3"/>
  <c r="T586" i="3"/>
  <c r="S587" i="3"/>
  <c r="T587" i="3"/>
  <c r="S588" i="3"/>
  <c r="T588" i="3"/>
  <c r="S589" i="3"/>
  <c r="T589" i="3"/>
  <c r="S590" i="3"/>
  <c r="T590" i="3"/>
  <c r="S591" i="3"/>
  <c r="T591" i="3"/>
  <c r="S592" i="3"/>
  <c r="T592" i="3"/>
  <c r="S593" i="3"/>
  <c r="T593" i="3"/>
  <c r="S594" i="3"/>
  <c r="T594" i="3"/>
  <c r="S595" i="3"/>
  <c r="T595" i="3"/>
  <c r="S596" i="3"/>
  <c r="T596" i="3"/>
  <c r="S597" i="3"/>
  <c r="T597" i="3"/>
  <c r="S598" i="3"/>
  <c r="T598" i="3"/>
  <c r="S599" i="3"/>
  <c r="T599" i="3"/>
  <c r="S600" i="3"/>
  <c r="T600" i="3"/>
  <c r="S601" i="3"/>
  <c r="T601" i="3"/>
  <c r="S602" i="3"/>
  <c r="T602" i="3"/>
  <c r="S603" i="3"/>
  <c r="T603" i="3"/>
  <c r="S604" i="3"/>
  <c r="T604" i="3"/>
  <c r="S605" i="3"/>
  <c r="T605" i="3"/>
  <c r="S606" i="3"/>
  <c r="T606" i="3"/>
  <c r="S607" i="3"/>
  <c r="T607" i="3"/>
  <c r="S608" i="3"/>
  <c r="T608" i="3"/>
  <c r="S609" i="3"/>
  <c r="T609" i="3"/>
  <c r="S610" i="3"/>
  <c r="T610" i="3"/>
  <c r="S611" i="3"/>
  <c r="T611" i="3"/>
  <c r="S612" i="3"/>
  <c r="T612" i="3"/>
  <c r="S613" i="3"/>
  <c r="T613" i="3"/>
  <c r="S614" i="3"/>
  <c r="T614" i="3"/>
  <c r="S615" i="3"/>
  <c r="T615" i="3"/>
  <c r="S616" i="3"/>
  <c r="T616" i="3"/>
  <c r="S617" i="3"/>
  <c r="T617" i="3"/>
  <c r="S618" i="3"/>
  <c r="T618" i="3"/>
  <c r="S619" i="3"/>
  <c r="T619" i="3"/>
  <c r="S620" i="3"/>
  <c r="T620" i="3"/>
  <c r="S621" i="3"/>
  <c r="T621" i="3"/>
  <c r="S622" i="3"/>
  <c r="T622" i="3"/>
  <c r="S623" i="3"/>
  <c r="T623" i="3"/>
  <c r="S624" i="3"/>
  <c r="T624" i="3"/>
  <c r="S625" i="3"/>
  <c r="T625" i="3"/>
  <c r="S626" i="3"/>
  <c r="T626" i="3"/>
  <c r="S627" i="3"/>
  <c r="T627" i="3"/>
  <c r="S628" i="3"/>
  <c r="T628" i="3"/>
  <c r="S629" i="3"/>
  <c r="T629" i="3"/>
  <c r="S630" i="3"/>
  <c r="T630" i="3"/>
  <c r="S631" i="3"/>
  <c r="T631" i="3"/>
  <c r="S632" i="3"/>
  <c r="T632" i="3"/>
  <c r="S633" i="3"/>
  <c r="T633" i="3"/>
  <c r="S634" i="3"/>
  <c r="T634" i="3"/>
  <c r="S635" i="3"/>
  <c r="T635" i="3"/>
  <c r="T3" i="3"/>
  <c r="S3" i="3"/>
  <c r="B4" i="3"/>
  <c r="C4" i="3"/>
  <c r="B5" i="3"/>
  <c r="C5" i="3"/>
  <c r="B6" i="3"/>
  <c r="C6" i="3"/>
  <c r="B7" i="3"/>
  <c r="C7" i="3"/>
  <c r="B8" i="3"/>
  <c r="C8" i="3"/>
  <c r="B9" i="3"/>
  <c r="C9" i="3"/>
  <c r="B10" i="3"/>
  <c r="C10" i="3"/>
  <c r="B11" i="3"/>
  <c r="C11" i="3"/>
  <c r="B12" i="3"/>
  <c r="C12" i="3"/>
  <c r="B13" i="3"/>
  <c r="C13" i="3"/>
  <c r="B14" i="3"/>
  <c r="C14" i="3"/>
  <c r="B15" i="3"/>
  <c r="C15" i="3"/>
  <c r="B16" i="3"/>
  <c r="C16" i="3"/>
  <c r="B17" i="3"/>
  <c r="C17" i="3"/>
  <c r="B18" i="3"/>
  <c r="C18" i="3"/>
  <c r="B19" i="3"/>
  <c r="C19" i="3"/>
  <c r="B20" i="3"/>
  <c r="C20" i="3"/>
  <c r="B21" i="3"/>
  <c r="C21" i="3"/>
  <c r="B22" i="3"/>
  <c r="C22" i="3"/>
  <c r="B23" i="3"/>
  <c r="C23" i="3"/>
  <c r="B24" i="3"/>
  <c r="C24" i="3"/>
  <c r="B25" i="3"/>
  <c r="C25" i="3"/>
  <c r="B26" i="3"/>
  <c r="C26" i="3"/>
  <c r="B27" i="3"/>
  <c r="C27" i="3"/>
  <c r="B28" i="3"/>
  <c r="C28" i="3"/>
  <c r="B29" i="3"/>
  <c r="C29" i="3"/>
  <c r="B30" i="3"/>
  <c r="C30" i="3"/>
  <c r="B31" i="3"/>
  <c r="C31" i="3"/>
  <c r="B32" i="3"/>
  <c r="C32" i="3"/>
  <c r="B33" i="3"/>
  <c r="C33" i="3"/>
  <c r="B34" i="3"/>
  <c r="C34" i="3"/>
  <c r="B35" i="3"/>
  <c r="C35" i="3"/>
  <c r="B36" i="3"/>
  <c r="C36" i="3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45" i="3"/>
  <c r="C45" i="3"/>
  <c r="B46" i="3"/>
  <c r="C46" i="3"/>
  <c r="B47" i="3"/>
  <c r="C47" i="3"/>
  <c r="B48" i="3"/>
  <c r="C48" i="3"/>
  <c r="B49" i="3"/>
  <c r="C49" i="3"/>
  <c r="B50" i="3"/>
  <c r="C50" i="3"/>
  <c r="B51" i="3"/>
  <c r="C51" i="3"/>
  <c r="B52" i="3"/>
  <c r="C52" i="3"/>
  <c r="B53" i="3"/>
  <c r="C53" i="3"/>
  <c r="B54" i="3"/>
  <c r="C54" i="3"/>
  <c r="B55" i="3"/>
  <c r="C55" i="3"/>
  <c r="B56" i="3"/>
  <c r="C56" i="3"/>
  <c r="B57" i="3"/>
  <c r="C57" i="3"/>
  <c r="B58" i="3"/>
  <c r="C58" i="3"/>
  <c r="B59" i="3"/>
  <c r="C59" i="3"/>
  <c r="B60" i="3"/>
  <c r="C60" i="3"/>
  <c r="B61" i="3"/>
  <c r="C61" i="3"/>
  <c r="B62" i="3"/>
  <c r="C62" i="3"/>
  <c r="B63" i="3"/>
  <c r="C63" i="3"/>
  <c r="B64" i="3"/>
  <c r="C64" i="3"/>
  <c r="B65" i="3"/>
  <c r="C65" i="3"/>
  <c r="B66" i="3"/>
  <c r="C66" i="3"/>
  <c r="B67" i="3"/>
  <c r="C67" i="3"/>
  <c r="B68" i="3"/>
  <c r="C68" i="3"/>
  <c r="B69" i="3"/>
  <c r="C69" i="3"/>
  <c r="B70" i="3"/>
  <c r="C70" i="3"/>
  <c r="B71" i="3"/>
  <c r="C71" i="3"/>
  <c r="B72" i="3"/>
  <c r="C72" i="3"/>
  <c r="B73" i="3"/>
  <c r="C73" i="3"/>
  <c r="B74" i="3"/>
  <c r="C74" i="3"/>
  <c r="B75" i="3"/>
  <c r="C75" i="3"/>
  <c r="B76" i="3"/>
  <c r="C76" i="3"/>
  <c r="B77" i="3"/>
  <c r="C77" i="3"/>
  <c r="B78" i="3"/>
  <c r="C78" i="3"/>
  <c r="B79" i="3"/>
  <c r="C79" i="3"/>
  <c r="B80" i="3"/>
  <c r="C80" i="3"/>
  <c r="B81" i="3"/>
  <c r="C81" i="3"/>
  <c r="B82" i="3"/>
  <c r="C82" i="3"/>
  <c r="B83" i="3"/>
  <c r="C83" i="3"/>
  <c r="B84" i="3"/>
  <c r="C84" i="3"/>
  <c r="B85" i="3"/>
  <c r="C85" i="3"/>
  <c r="B86" i="3"/>
  <c r="C86" i="3"/>
  <c r="B87" i="3"/>
  <c r="C87" i="3"/>
  <c r="B88" i="3"/>
  <c r="C88" i="3"/>
  <c r="B89" i="3"/>
  <c r="C89" i="3"/>
  <c r="B90" i="3"/>
  <c r="C90" i="3"/>
  <c r="B91" i="3"/>
  <c r="C91" i="3"/>
  <c r="B92" i="3"/>
  <c r="C92" i="3"/>
  <c r="B93" i="3"/>
  <c r="C93" i="3"/>
  <c r="B94" i="3"/>
  <c r="C94" i="3"/>
  <c r="B95" i="3"/>
  <c r="C95" i="3"/>
  <c r="B96" i="3"/>
  <c r="C96" i="3"/>
  <c r="B97" i="3"/>
  <c r="C97" i="3"/>
  <c r="B98" i="3"/>
  <c r="C98" i="3"/>
  <c r="B99" i="3"/>
  <c r="C99" i="3"/>
  <c r="B100" i="3"/>
  <c r="C100" i="3"/>
  <c r="B101" i="3"/>
  <c r="C101" i="3"/>
  <c r="B102" i="3"/>
  <c r="C102" i="3"/>
  <c r="B103" i="3"/>
  <c r="C103" i="3"/>
  <c r="B104" i="3"/>
  <c r="C104" i="3"/>
  <c r="B105" i="3"/>
  <c r="C105" i="3"/>
  <c r="B106" i="3"/>
  <c r="C106" i="3"/>
  <c r="B107" i="3"/>
  <c r="C107" i="3"/>
  <c r="B108" i="3"/>
  <c r="C108" i="3"/>
  <c r="B109" i="3"/>
  <c r="C109" i="3"/>
  <c r="B110" i="3"/>
  <c r="C110" i="3"/>
  <c r="B111" i="3"/>
  <c r="C111" i="3"/>
  <c r="B112" i="3"/>
  <c r="C112" i="3"/>
  <c r="B113" i="3"/>
  <c r="C113" i="3"/>
  <c r="B114" i="3"/>
  <c r="C114" i="3"/>
  <c r="B115" i="3"/>
  <c r="C115" i="3"/>
  <c r="B116" i="3"/>
  <c r="C116" i="3"/>
  <c r="B117" i="3"/>
  <c r="C117" i="3"/>
  <c r="B118" i="3"/>
  <c r="C118" i="3"/>
  <c r="B119" i="3"/>
  <c r="C119" i="3"/>
  <c r="B120" i="3"/>
  <c r="C120" i="3"/>
  <c r="B121" i="3"/>
  <c r="C121" i="3"/>
  <c r="B122" i="3"/>
  <c r="C122" i="3"/>
  <c r="B123" i="3"/>
  <c r="C123" i="3"/>
  <c r="B124" i="3"/>
  <c r="C124" i="3"/>
  <c r="B125" i="3"/>
  <c r="C125" i="3"/>
  <c r="B126" i="3"/>
  <c r="C126" i="3"/>
  <c r="B127" i="3"/>
  <c r="C127" i="3"/>
  <c r="B128" i="3"/>
  <c r="C128" i="3"/>
  <c r="B129" i="3"/>
  <c r="C129" i="3"/>
  <c r="B130" i="3"/>
  <c r="C130" i="3"/>
  <c r="B131" i="3"/>
  <c r="C131" i="3"/>
  <c r="B132" i="3"/>
  <c r="C132" i="3"/>
  <c r="B133" i="3"/>
  <c r="C133" i="3"/>
  <c r="B134" i="3"/>
  <c r="C134" i="3"/>
  <c r="B135" i="3"/>
  <c r="C135" i="3"/>
  <c r="B136" i="3"/>
  <c r="C136" i="3"/>
  <c r="B137" i="3"/>
  <c r="C137" i="3"/>
  <c r="B138" i="3"/>
  <c r="C138" i="3"/>
  <c r="B139" i="3"/>
  <c r="C139" i="3"/>
  <c r="B140" i="3"/>
  <c r="C140" i="3"/>
  <c r="B141" i="3"/>
  <c r="C141" i="3"/>
  <c r="B142" i="3"/>
  <c r="C142" i="3"/>
  <c r="B143" i="3"/>
  <c r="C143" i="3"/>
  <c r="B144" i="3"/>
  <c r="C144" i="3"/>
  <c r="B145" i="3"/>
  <c r="C145" i="3"/>
  <c r="B146" i="3"/>
  <c r="C146" i="3"/>
  <c r="B147" i="3"/>
  <c r="C147" i="3"/>
  <c r="B148" i="3"/>
  <c r="C148" i="3"/>
  <c r="B149" i="3"/>
  <c r="C149" i="3"/>
  <c r="B150" i="3"/>
  <c r="C150" i="3"/>
  <c r="B151" i="3"/>
  <c r="C151" i="3"/>
  <c r="B152" i="3"/>
  <c r="C152" i="3"/>
  <c r="B153" i="3"/>
  <c r="C153" i="3"/>
  <c r="B154" i="3"/>
  <c r="C154" i="3"/>
  <c r="B155" i="3"/>
  <c r="C155" i="3"/>
  <c r="B156" i="3"/>
  <c r="C156" i="3"/>
  <c r="B157" i="3"/>
  <c r="C157" i="3"/>
  <c r="B158" i="3"/>
  <c r="C158" i="3"/>
  <c r="B159" i="3"/>
  <c r="C159" i="3"/>
  <c r="B160" i="3"/>
  <c r="C160" i="3"/>
  <c r="B161" i="3"/>
  <c r="C161" i="3"/>
  <c r="B162" i="3"/>
  <c r="C162" i="3"/>
  <c r="B163" i="3"/>
  <c r="C163" i="3"/>
  <c r="B164" i="3"/>
  <c r="C164" i="3"/>
  <c r="B165" i="3"/>
  <c r="C165" i="3"/>
  <c r="B166" i="3"/>
  <c r="C166" i="3"/>
  <c r="B167" i="3"/>
  <c r="C167" i="3"/>
  <c r="B168" i="3"/>
  <c r="C168" i="3"/>
  <c r="B169" i="3"/>
  <c r="C169" i="3"/>
  <c r="B170" i="3"/>
  <c r="C170" i="3"/>
  <c r="B171" i="3"/>
  <c r="C171" i="3"/>
  <c r="B172" i="3"/>
  <c r="C172" i="3"/>
  <c r="B173" i="3"/>
  <c r="C173" i="3"/>
  <c r="B174" i="3"/>
  <c r="C174" i="3"/>
  <c r="B175" i="3"/>
  <c r="C175" i="3"/>
  <c r="B176" i="3"/>
  <c r="C176" i="3"/>
  <c r="B177" i="3"/>
  <c r="C177" i="3"/>
  <c r="B178" i="3"/>
  <c r="C178" i="3"/>
  <c r="B179" i="3"/>
  <c r="C179" i="3"/>
  <c r="B180" i="3"/>
  <c r="C180" i="3"/>
  <c r="B181" i="3"/>
  <c r="C181" i="3"/>
  <c r="B182" i="3"/>
  <c r="C182" i="3"/>
  <c r="B183" i="3"/>
  <c r="C183" i="3"/>
  <c r="B184" i="3"/>
  <c r="C184" i="3"/>
  <c r="B185" i="3"/>
  <c r="C185" i="3"/>
  <c r="B186" i="3"/>
  <c r="C186" i="3"/>
  <c r="B187" i="3"/>
  <c r="C187" i="3"/>
  <c r="B188" i="3"/>
  <c r="C188" i="3"/>
  <c r="B189" i="3"/>
  <c r="C189" i="3"/>
  <c r="B190" i="3"/>
  <c r="C190" i="3"/>
  <c r="B191" i="3"/>
  <c r="C191" i="3"/>
  <c r="B192" i="3"/>
  <c r="C192" i="3"/>
  <c r="B193" i="3"/>
  <c r="C193" i="3"/>
  <c r="B194" i="3"/>
  <c r="C194" i="3"/>
  <c r="B195" i="3"/>
  <c r="C195" i="3"/>
  <c r="B196" i="3"/>
  <c r="C196" i="3"/>
  <c r="B197" i="3"/>
  <c r="C197" i="3"/>
  <c r="B198" i="3"/>
  <c r="C198" i="3"/>
  <c r="B199" i="3"/>
  <c r="C199" i="3"/>
  <c r="B200" i="3"/>
  <c r="C200" i="3"/>
  <c r="B201" i="3"/>
  <c r="C201" i="3"/>
  <c r="B202" i="3"/>
  <c r="C202" i="3"/>
  <c r="B203" i="3"/>
  <c r="C203" i="3"/>
  <c r="B204" i="3"/>
  <c r="C204" i="3"/>
  <c r="B205" i="3"/>
  <c r="C205" i="3"/>
  <c r="B206" i="3"/>
  <c r="C206" i="3"/>
  <c r="B207" i="3"/>
  <c r="C207" i="3"/>
  <c r="B208" i="3"/>
  <c r="C208" i="3"/>
  <c r="B209" i="3"/>
  <c r="C209" i="3"/>
  <c r="B210" i="3"/>
  <c r="C210" i="3"/>
  <c r="B211" i="3"/>
  <c r="C211" i="3"/>
  <c r="B212" i="3"/>
  <c r="C212" i="3"/>
  <c r="B213" i="3"/>
  <c r="C213" i="3"/>
  <c r="B214" i="3"/>
  <c r="C214" i="3"/>
  <c r="B215" i="3"/>
  <c r="C215" i="3"/>
  <c r="B216" i="3"/>
  <c r="C216" i="3"/>
  <c r="B217" i="3"/>
  <c r="C217" i="3"/>
  <c r="B218" i="3"/>
  <c r="C218" i="3"/>
  <c r="B219" i="3"/>
  <c r="C219" i="3"/>
  <c r="B220" i="3"/>
  <c r="C220" i="3"/>
  <c r="B221" i="3"/>
  <c r="C221" i="3"/>
  <c r="B222" i="3"/>
  <c r="C222" i="3"/>
  <c r="B223" i="3"/>
  <c r="C223" i="3"/>
  <c r="B224" i="3"/>
  <c r="C224" i="3"/>
  <c r="B225" i="3"/>
  <c r="C225" i="3"/>
  <c r="B226" i="3"/>
  <c r="C226" i="3"/>
  <c r="B227" i="3"/>
  <c r="C227" i="3"/>
  <c r="B228" i="3"/>
  <c r="C228" i="3"/>
  <c r="B229" i="3"/>
  <c r="C229" i="3"/>
  <c r="B230" i="3"/>
  <c r="C230" i="3"/>
  <c r="B231" i="3"/>
  <c r="C231" i="3"/>
  <c r="B232" i="3"/>
  <c r="C232" i="3"/>
  <c r="B233" i="3"/>
  <c r="C233" i="3"/>
  <c r="B234" i="3"/>
  <c r="C234" i="3"/>
  <c r="B235" i="3"/>
  <c r="C235" i="3"/>
  <c r="B236" i="3"/>
  <c r="C236" i="3"/>
  <c r="B237" i="3"/>
  <c r="C237" i="3"/>
  <c r="B238" i="3"/>
  <c r="C238" i="3"/>
  <c r="B239" i="3"/>
  <c r="C239" i="3"/>
  <c r="B240" i="3"/>
  <c r="C240" i="3"/>
  <c r="B241" i="3"/>
  <c r="C241" i="3"/>
  <c r="B242" i="3"/>
  <c r="C242" i="3"/>
  <c r="B243" i="3"/>
  <c r="C243" i="3"/>
  <c r="B244" i="3"/>
  <c r="C244" i="3"/>
  <c r="B245" i="3"/>
  <c r="C245" i="3"/>
  <c r="B246" i="3"/>
  <c r="C246" i="3"/>
  <c r="B247" i="3"/>
  <c r="C247" i="3"/>
  <c r="B248" i="3"/>
  <c r="C248" i="3"/>
  <c r="B249" i="3"/>
  <c r="C249" i="3"/>
  <c r="B250" i="3"/>
  <c r="C250" i="3"/>
  <c r="B251" i="3"/>
  <c r="C251" i="3"/>
  <c r="B252" i="3"/>
  <c r="C252" i="3"/>
  <c r="B253" i="3"/>
  <c r="C253" i="3"/>
  <c r="B254" i="3"/>
  <c r="C254" i="3"/>
  <c r="B255" i="3"/>
  <c r="C255" i="3"/>
  <c r="B256" i="3"/>
  <c r="C256" i="3"/>
  <c r="B257" i="3"/>
  <c r="C257" i="3"/>
  <c r="B258" i="3"/>
  <c r="C258" i="3"/>
  <c r="B259" i="3"/>
  <c r="C259" i="3"/>
  <c r="B260" i="3"/>
  <c r="C260" i="3"/>
  <c r="B261" i="3"/>
  <c r="C261" i="3"/>
  <c r="B262" i="3"/>
  <c r="C262" i="3"/>
  <c r="B263" i="3"/>
  <c r="C263" i="3"/>
  <c r="B264" i="3"/>
  <c r="C264" i="3"/>
  <c r="B265" i="3"/>
  <c r="C265" i="3"/>
  <c r="B266" i="3"/>
  <c r="C266" i="3"/>
  <c r="B267" i="3"/>
  <c r="C267" i="3"/>
  <c r="B268" i="3"/>
  <c r="C268" i="3"/>
  <c r="B269" i="3"/>
  <c r="C269" i="3"/>
  <c r="B270" i="3"/>
  <c r="C270" i="3"/>
  <c r="B271" i="3"/>
  <c r="C271" i="3"/>
  <c r="B272" i="3"/>
  <c r="C272" i="3"/>
  <c r="B273" i="3"/>
  <c r="C273" i="3"/>
  <c r="B274" i="3"/>
  <c r="C274" i="3"/>
  <c r="B275" i="3"/>
  <c r="C275" i="3"/>
  <c r="B276" i="3"/>
  <c r="C276" i="3"/>
  <c r="B277" i="3"/>
  <c r="C277" i="3"/>
  <c r="B278" i="3"/>
  <c r="C278" i="3"/>
  <c r="B279" i="3"/>
  <c r="C279" i="3"/>
  <c r="B280" i="3"/>
  <c r="C280" i="3"/>
  <c r="B281" i="3"/>
  <c r="C281" i="3"/>
  <c r="B282" i="3"/>
  <c r="C282" i="3"/>
  <c r="B283" i="3"/>
  <c r="C283" i="3"/>
  <c r="B284" i="3"/>
  <c r="C284" i="3"/>
  <c r="B285" i="3"/>
  <c r="C285" i="3"/>
  <c r="B286" i="3"/>
  <c r="C286" i="3"/>
  <c r="B287" i="3"/>
  <c r="C287" i="3"/>
  <c r="B288" i="3"/>
  <c r="C288" i="3"/>
  <c r="B289" i="3"/>
  <c r="C289" i="3"/>
  <c r="B290" i="3"/>
  <c r="C290" i="3"/>
  <c r="B291" i="3"/>
  <c r="C291" i="3"/>
  <c r="B292" i="3"/>
  <c r="C292" i="3"/>
  <c r="B293" i="3"/>
  <c r="C293" i="3"/>
  <c r="B294" i="3"/>
  <c r="C294" i="3"/>
  <c r="B295" i="3"/>
  <c r="C295" i="3"/>
  <c r="B296" i="3"/>
  <c r="C296" i="3"/>
  <c r="B297" i="3"/>
  <c r="C297" i="3"/>
  <c r="B298" i="3"/>
  <c r="C298" i="3"/>
  <c r="B299" i="3"/>
  <c r="C299" i="3"/>
  <c r="B300" i="3"/>
  <c r="C300" i="3"/>
  <c r="B301" i="3"/>
  <c r="C301" i="3"/>
  <c r="B302" i="3"/>
  <c r="C302" i="3"/>
  <c r="B303" i="3"/>
  <c r="C303" i="3"/>
  <c r="B304" i="3"/>
  <c r="C304" i="3"/>
  <c r="B305" i="3"/>
  <c r="C305" i="3"/>
  <c r="B306" i="3"/>
  <c r="C306" i="3"/>
  <c r="B307" i="3"/>
  <c r="C307" i="3"/>
  <c r="B308" i="3"/>
  <c r="C308" i="3"/>
  <c r="B309" i="3"/>
  <c r="C309" i="3"/>
  <c r="B310" i="3"/>
  <c r="C310" i="3"/>
  <c r="B311" i="3"/>
  <c r="C311" i="3"/>
  <c r="B312" i="3"/>
  <c r="C312" i="3"/>
  <c r="B313" i="3"/>
  <c r="C313" i="3"/>
  <c r="B314" i="3"/>
  <c r="C314" i="3"/>
  <c r="B315" i="3"/>
  <c r="C315" i="3"/>
  <c r="B316" i="3"/>
  <c r="C316" i="3"/>
  <c r="B317" i="3"/>
  <c r="C317" i="3"/>
  <c r="B318" i="3"/>
  <c r="C318" i="3"/>
  <c r="B319" i="3"/>
  <c r="C319" i="3"/>
  <c r="B320" i="3"/>
  <c r="C320" i="3"/>
  <c r="B321" i="3"/>
  <c r="C321" i="3"/>
  <c r="B322" i="3"/>
  <c r="C322" i="3"/>
  <c r="B323" i="3"/>
  <c r="C323" i="3"/>
  <c r="B324" i="3"/>
  <c r="C324" i="3"/>
  <c r="B325" i="3"/>
  <c r="C325" i="3"/>
  <c r="B326" i="3"/>
  <c r="C326" i="3"/>
  <c r="B327" i="3"/>
  <c r="C327" i="3"/>
  <c r="B328" i="3"/>
  <c r="C328" i="3"/>
  <c r="B329" i="3"/>
  <c r="C329" i="3"/>
  <c r="B330" i="3"/>
  <c r="C330" i="3"/>
  <c r="B331" i="3"/>
  <c r="C331" i="3"/>
  <c r="B332" i="3"/>
  <c r="C332" i="3"/>
  <c r="B333" i="3"/>
  <c r="C333" i="3"/>
  <c r="B334" i="3"/>
  <c r="C334" i="3"/>
  <c r="B335" i="3"/>
  <c r="C335" i="3"/>
  <c r="B336" i="3"/>
  <c r="C336" i="3"/>
  <c r="B337" i="3"/>
  <c r="C337" i="3"/>
  <c r="B338" i="3"/>
  <c r="C338" i="3"/>
  <c r="B339" i="3"/>
  <c r="C339" i="3"/>
  <c r="B340" i="3"/>
  <c r="C340" i="3"/>
  <c r="B341" i="3"/>
  <c r="C341" i="3"/>
  <c r="B342" i="3"/>
  <c r="C342" i="3"/>
  <c r="B343" i="3"/>
  <c r="C343" i="3"/>
  <c r="B344" i="3"/>
  <c r="C344" i="3"/>
  <c r="B345" i="3"/>
  <c r="C345" i="3"/>
  <c r="B346" i="3"/>
  <c r="C346" i="3"/>
  <c r="B347" i="3"/>
  <c r="C347" i="3"/>
  <c r="B348" i="3"/>
  <c r="C348" i="3"/>
  <c r="B349" i="3"/>
  <c r="C349" i="3"/>
  <c r="B350" i="3"/>
  <c r="C350" i="3"/>
  <c r="B351" i="3"/>
  <c r="C351" i="3"/>
  <c r="B352" i="3"/>
  <c r="C352" i="3"/>
  <c r="B353" i="3"/>
  <c r="C353" i="3"/>
  <c r="B354" i="3"/>
  <c r="C354" i="3"/>
  <c r="B355" i="3"/>
  <c r="C355" i="3"/>
  <c r="B356" i="3"/>
  <c r="C356" i="3"/>
  <c r="B357" i="3"/>
  <c r="C357" i="3"/>
  <c r="B358" i="3"/>
  <c r="C358" i="3"/>
  <c r="B359" i="3"/>
  <c r="C359" i="3"/>
  <c r="B360" i="3"/>
  <c r="C360" i="3"/>
  <c r="B361" i="3"/>
  <c r="C361" i="3"/>
  <c r="B362" i="3"/>
  <c r="C362" i="3"/>
  <c r="B363" i="3"/>
  <c r="C363" i="3"/>
  <c r="B364" i="3"/>
  <c r="C364" i="3"/>
  <c r="B365" i="3"/>
  <c r="C365" i="3"/>
  <c r="B366" i="3"/>
  <c r="C366" i="3"/>
  <c r="B367" i="3"/>
  <c r="C367" i="3"/>
  <c r="B368" i="3"/>
  <c r="C368" i="3"/>
  <c r="B369" i="3"/>
  <c r="C369" i="3"/>
  <c r="B370" i="3"/>
  <c r="C370" i="3"/>
  <c r="B371" i="3"/>
  <c r="C371" i="3"/>
  <c r="B372" i="3"/>
  <c r="C372" i="3"/>
  <c r="B373" i="3"/>
  <c r="C373" i="3"/>
  <c r="B374" i="3"/>
  <c r="C374" i="3"/>
  <c r="B375" i="3"/>
  <c r="C375" i="3"/>
  <c r="B376" i="3"/>
  <c r="C376" i="3"/>
  <c r="B377" i="3"/>
  <c r="C377" i="3"/>
  <c r="B378" i="3"/>
  <c r="C378" i="3"/>
  <c r="B379" i="3"/>
  <c r="C379" i="3"/>
  <c r="B380" i="3"/>
  <c r="C380" i="3"/>
  <c r="B381" i="3"/>
  <c r="C381" i="3"/>
  <c r="B382" i="3"/>
  <c r="C382" i="3"/>
  <c r="B383" i="3"/>
  <c r="C383" i="3"/>
  <c r="B384" i="3"/>
  <c r="C384" i="3"/>
  <c r="B385" i="3"/>
  <c r="C385" i="3"/>
  <c r="B386" i="3"/>
  <c r="C386" i="3"/>
  <c r="B387" i="3"/>
  <c r="C387" i="3"/>
  <c r="B388" i="3"/>
  <c r="C388" i="3"/>
  <c r="B389" i="3"/>
  <c r="C389" i="3"/>
  <c r="B390" i="3"/>
  <c r="C390" i="3"/>
  <c r="B391" i="3"/>
  <c r="C391" i="3"/>
  <c r="B392" i="3"/>
  <c r="C392" i="3"/>
  <c r="B393" i="3"/>
  <c r="C393" i="3"/>
  <c r="B394" i="3"/>
  <c r="C394" i="3"/>
  <c r="B395" i="3"/>
  <c r="C395" i="3"/>
  <c r="B396" i="3"/>
  <c r="C396" i="3"/>
  <c r="B397" i="3"/>
  <c r="C397" i="3"/>
  <c r="B398" i="3"/>
  <c r="C398" i="3"/>
  <c r="B399" i="3"/>
  <c r="C399" i="3"/>
  <c r="B400" i="3"/>
  <c r="C400" i="3"/>
  <c r="B401" i="3"/>
  <c r="C401" i="3"/>
  <c r="B402" i="3"/>
  <c r="C402" i="3"/>
  <c r="B403" i="3"/>
  <c r="C403" i="3"/>
  <c r="B404" i="3"/>
  <c r="C404" i="3"/>
  <c r="B405" i="3"/>
  <c r="C405" i="3"/>
  <c r="B406" i="3"/>
  <c r="C406" i="3"/>
  <c r="B407" i="3"/>
  <c r="C407" i="3"/>
  <c r="B408" i="3"/>
  <c r="C408" i="3"/>
  <c r="B409" i="3"/>
  <c r="C409" i="3"/>
  <c r="B410" i="3"/>
  <c r="C410" i="3"/>
  <c r="B411" i="3"/>
  <c r="C411" i="3"/>
  <c r="B412" i="3"/>
  <c r="C412" i="3"/>
  <c r="B413" i="3"/>
  <c r="C413" i="3"/>
  <c r="B414" i="3"/>
  <c r="C414" i="3"/>
  <c r="B415" i="3"/>
  <c r="C415" i="3"/>
  <c r="B416" i="3"/>
  <c r="C416" i="3"/>
  <c r="B417" i="3"/>
  <c r="C417" i="3"/>
  <c r="B418" i="3"/>
  <c r="C418" i="3"/>
  <c r="B419" i="3"/>
  <c r="C419" i="3"/>
  <c r="B420" i="3"/>
  <c r="C420" i="3"/>
  <c r="B421" i="3"/>
  <c r="C421" i="3"/>
  <c r="B422" i="3"/>
  <c r="C422" i="3"/>
  <c r="B423" i="3"/>
  <c r="C423" i="3"/>
  <c r="B424" i="3"/>
  <c r="C424" i="3"/>
  <c r="B425" i="3"/>
  <c r="C425" i="3"/>
  <c r="B426" i="3"/>
  <c r="C426" i="3"/>
  <c r="B427" i="3"/>
  <c r="C427" i="3"/>
  <c r="B428" i="3"/>
  <c r="C428" i="3"/>
  <c r="B429" i="3"/>
  <c r="C429" i="3"/>
  <c r="B430" i="3"/>
  <c r="C430" i="3"/>
  <c r="B431" i="3"/>
  <c r="C431" i="3"/>
  <c r="B432" i="3"/>
  <c r="C432" i="3"/>
  <c r="B433" i="3"/>
  <c r="C433" i="3"/>
  <c r="B434" i="3"/>
  <c r="C434" i="3"/>
  <c r="B435" i="3"/>
  <c r="C435" i="3"/>
  <c r="B436" i="3"/>
  <c r="C436" i="3"/>
  <c r="B437" i="3"/>
  <c r="C437" i="3"/>
  <c r="B438" i="3"/>
  <c r="C438" i="3"/>
  <c r="B439" i="3"/>
  <c r="C439" i="3"/>
  <c r="B440" i="3"/>
  <c r="C440" i="3"/>
  <c r="B441" i="3"/>
  <c r="C441" i="3"/>
  <c r="B442" i="3"/>
  <c r="C442" i="3"/>
  <c r="B443" i="3"/>
  <c r="C443" i="3"/>
  <c r="B444" i="3"/>
  <c r="C444" i="3"/>
  <c r="B445" i="3"/>
  <c r="C445" i="3"/>
  <c r="B446" i="3"/>
  <c r="C446" i="3"/>
  <c r="B447" i="3"/>
  <c r="C447" i="3"/>
  <c r="B448" i="3"/>
  <c r="C448" i="3"/>
  <c r="B449" i="3"/>
  <c r="C449" i="3"/>
  <c r="B450" i="3"/>
  <c r="C450" i="3"/>
  <c r="B451" i="3"/>
  <c r="C451" i="3"/>
  <c r="B452" i="3"/>
  <c r="C452" i="3"/>
  <c r="B453" i="3"/>
  <c r="C453" i="3"/>
  <c r="B454" i="3"/>
  <c r="C454" i="3"/>
  <c r="B455" i="3"/>
  <c r="C455" i="3"/>
  <c r="B456" i="3"/>
  <c r="C456" i="3"/>
  <c r="B457" i="3"/>
  <c r="C457" i="3"/>
  <c r="B458" i="3"/>
  <c r="C458" i="3"/>
  <c r="B459" i="3"/>
  <c r="C459" i="3"/>
  <c r="B460" i="3"/>
  <c r="C460" i="3"/>
  <c r="B461" i="3"/>
  <c r="C461" i="3"/>
  <c r="B462" i="3"/>
  <c r="C462" i="3"/>
  <c r="B463" i="3"/>
  <c r="C463" i="3"/>
  <c r="B464" i="3"/>
  <c r="C464" i="3"/>
  <c r="B465" i="3"/>
  <c r="C465" i="3"/>
  <c r="B466" i="3"/>
  <c r="C466" i="3"/>
  <c r="B467" i="3"/>
  <c r="C467" i="3"/>
  <c r="B468" i="3"/>
  <c r="C468" i="3"/>
  <c r="B469" i="3"/>
  <c r="C469" i="3"/>
  <c r="B470" i="3"/>
  <c r="C470" i="3"/>
  <c r="B471" i="3"/>
  <c r="C471" i="3"/>
  <c r="B472" i="3"/>
  <c r="C472" i="3"/>
  <c r="B473" i="3"/>
  <c r="C473" i="3"/>
  <c r="B474" i="3"/>
  <c r="C474" i="3"/>
  <c r="B475" i="3"/>
  <c r="C475" i="3"/>
  <c r="B476" i="3"/>
  <c r="C476" i="3"/>
  <c r="B477" i="3"/>
  <c r="C477" i="3"/>
  <c r="B478" i="3"/>
  <c r="C478" i="3"/>
  <c r="B479" i="3"/>
  <c r="C479" i="3"/>
  <c r="B480" i="3"/>
  <c r="C480" i="3"/>
  <c r="B481" i="3"/>
  <c r="C481" i="3"/>
  <c r="B482" i="3"/>
  <c r="C482" i="3"/>
  <c r="B483" i="3"/>
  <c r="C483" i="3"/>
  <c r="B484" i="3"/>
  <c r="C484" i="3"/>
  <c r="B485" i="3"/>
  <c r="C485" i="3"/>
  <c r="B486" i="3"/>
  <c r="C486" i="3"/>
  <c r="B487" i="3"/>
  <c r="C487" i="3"/>
  <c r="B488" i="3"/>
  <c r="C488" i="3"/>
  <c r="B489" i="3"/>
  <c r="C489" i="3"/>
  <c r="B490" i="3"/>
  <c r="C490" i="3"/>
  <c r="B491" i="3"/>
  <c r="C491" i="3"/>
  <c r="B492" i="3"/>
  <c r="C492" i="3"/>
  <c r="B493" i="3"/>
  <c r="C493" i="3"/>
  <c r="B494" i="3"/>
  <c r="C494" i="3"/>
  <c r="B495" i="3"/>
  <c r="C495" i="3"/>
  <c r="B496" i="3"/>
  <c r="C496" i="3"/>
  <c r="B497" i="3"/>
  <c r="C497" i="3"/>
  <c r="B498" i="3"/>
  <c r="C498" i="3"/>
  <c r="B499" i="3"/>
  <c r="C499" i="3"/>
  <c r="B500" i="3"/>
  <c r="C500" i="3"/>
  <c r="B501" i="3"/>
  <c r="C501" i="3"/>
  <c r="B502" i="3"/>
  <c r="C502" i="3"/>
  <c r="B503" i="3"/>
  <c r="C503" i="3"/>
  <c r="B504" i="3"/>
  <c r="C504" i="3"/>
  <c r="B505" i="3"/>
  <c r="C505" i="3"/>
  <c r="B506" i="3"/>
  <c r="C506" i="3"/>
  <c r="B507" i="3"/>
  <c r="C507" i="3"/>
  <c r="B508" i="3"/>
  <c r="C508" i="3"/>
  <c r="B509" i="3"/>
  <c r="C509" i="3"/>
  <c r="B510" i="3"/>
  <c r="C510" i="3"/>
  <c r="B511" i="3"/>
  <c r="C511" i="3"/>
  <c r="B512" i="3"/>
  <c r="C512" i="3"/>
  <c r="B513" i="3"/>
  <c r="C513" i="3"/>
  <c r="B514" i="3"/>
  <c r="C514" i="3"/>
  <c r="B515" i="3"/>
  <c r="C515" i="3"/>
  <c r="B516" i="3"/>
  <c r="C516" i="3"/>
  <c r="B517" i="3"/>
  <c r="C517" i="3"/>
  <c r="B518" i="3"/>
  <c r="C518" i="3"/>
  <c r="B519" i="3"/>
  <c r="C519" i="3"/>
  <c r="B520" i="3"/>
  <c r="C520" i="3"/>
  <c r="B521" i="3"/>
  <c r="C521" i="3"/>
  <c r="B522" i="3"/>
  <c r="C522" i="3"/>
  <c r="B523" i="3"/>
  <c r="C523" i="3"/>
  <c r="B524" i="3"/>
  <c r="C524" i="3"/>
  <c r="B525" i="3"/>
  <c r="C525" i="3"/>
  <c r="B526" i="3"/>
  <c r="C526" i="3"/>
  <c r="B527" i="3"/>
  <c r="C527" i="3"/>
  <c r="B528" i="3"/>
  <c r="C528" i="3"/>
  <c r="B529" i="3"/>
  <c r="C529" i="3"/>
  <c r="B530" i="3"/>
  <c r="C530" i="3"/>
  <c r="B531" i="3"/>
  <c r="C531" i="3"/>
  <c r="B532" i="3"/>
  <c r="C532" i="3"/>
  <c r="B533" i="3"/>
  <c r="C533" i="3"/>
  <c r="B534" i="3"/>
  <c r="C534" i="3"/>
  <c r="B535" i="3"/>
  <c r="C535" i="3"/>
  <c r="B536" i="3"/>
  <c r="C536" i="3"/>
  <c r="B537" i="3"/>
  <c r="C537" i="3"/>
  <c r="B538" i="3"/>
  <c r="C538" i="3"/>
  <c r="B539" i="3"/>
  <c r="C539" i="3"/>
  <c r="B540" i="3"/>
  <c r="C540" i="3"/>
  <c r="B541" i="3"/>
  <c r="C541" i="3"/>
  <c r="B542" i="3"/>
  <c r="C542" i="3"/>
  <c r="B543" i="3"/>
  <c r="C543" i="3"/>
  <c r="B544" i="3"/>
  <c r="C544" i="3"/>
  <c r="B545" i="3"/>
  <c r="C545" i="3"/>
  <c r="B546" i="3"/>
  <c r="C546" i="3"/>
  <c r="B547" i="3"/>
  <c r="C547" i="3"/>
  <c r="B548" i="3"/>
  <c r="C548" i="3"/>
  <c r="B549" i="3"/>
  <c r="C549" i="3"/>
  <c r="B550" i="3"/>
  <c r="C550" i="3"/>
  <c r="B551" i="3"/>
  <c r="C551" i="3"/>
  <c r="B552" i="3"/>
  <c r="C552" i="3"/>
  <c r="B553" i="3"/>
  <c r="C553" i="3"/>
  <c r="B554" i="3"/>
  <c r="C554" i="3"/>
  <c r="B555" i="3"/>
  <c r="C555" i="3"/>
  <c r="B556" i="3"/>
  <c r="C556" i="3"/>
  <c r="B557" i="3"/>
  <c r="C557" i="3"/>
  <c r="B558" i="3"/>
  <c r="C558" i="3"/>
  <c r="B559" i="3"/>
  <c r="C559" i="3"/>
  <c r="B560" i="3"/>
  <c r="C560" i="3"/>
  <c r="B561" i="3"/>
  <c r="C561" i="3"/>
  <c r="B562" i="3"/>
  <c r="C562" i="3"/>
  <c r="B563" i="3"/>
  <c r="C563" i="3"/>
  <c r="B564" i="3"/>
  <c r="C564" i="3"/>
  <c r="B565" i="3"/>
  <c r="C565" i="3"/>
  <c r="B566" i="3"/>
  <c r="C566" i="3"/>
  <c r="B567" i="3"/>
  <c r="C567" i="3"/>
  <c r="B568" i="3"/>
  <c r="C568" i="3"/>
  <c r="B569" i="3"/>
  <c r="C569" i="3"/>
  <c r="B570" i="3"/>
  <c r="C570" i="3"/>
  <c r="B571" i="3"/>
  <c r="C571" i="3"/>
  <c r="B572" i="3"/>
  <c r="C572" i="3"/>
  <c r="B573" i="3"/>
  <c r="C573" i="3"/>
  <c r="B574" i="3"/>
  <c r="C574" i="3"/>
  <c r="B575" i="3"/>
  <c r="C575" i="3"/>
  <c r="B576" i="3"/>
  <c r="C576" i="3"/>
  <c r="B577" i="3"/>
  <c r="C577" i="3"/>
  <c r="B578" i="3"/>
  <c r="C578" i="3"/>
  <c r="B579" i="3"/>
  <c r="C579" i="3"/>
  <c r="B580" i="3"/>
  <c r="C580" i="3"/>
  <c r="B581" i="3"/>
  <c r="C581" i="3"/>
  <c r="B582" i="3"/>
  <c r="C582" i="3"/>
  <c r="B583" i="3"/>
  <c r="C583" i="3"/>
  <c r="B584" i="3"/>
  <c r="C584" i="3"/>
  <c r="B585" i="3"/>
  <c r="C585" i="3"/>
  <c r="B586" i="3"/>
  <c r="C586" i="3"/>
  <c r="B587" i="3"/>
  <c r="C587" i="3"/>
  <c r="B588" i="3"/>
  <c r="C588" i="3"/>
  <c r="B589" i="3"/>
  <c r="C589" i="3"/>
  <c r="B590" i="3"/>
  <c r="C590" i="3"/>
  <c r="B591" i="3"/>
  <c r="C591" i="3"/>
  <c r="B592" i="3"/>
  <c r="C592" i="3"/>
  <c r="B593" i="3"/>
  <c r="C593" i="3"/>
  <c r="B594" i="3"/>
  <c r="C594" i="3"/>
  <c r="B595" i="3"/>
  <c r="C595" i="3"/>
  <c r="B596" i="3"/>
  <c r="C596" i="3"/>
  <c r="B597" i="3"/>
  <c r="C597" i="3"/>
  <c r="B598" i="3"/>
  <c r="C598" i="3"/>
  <c r="B599" i="3"/>
  <c r="C599" i="3"/>
  <c r="B600" i="3"/>
  <c r="C600" i="3"/>
  <c r="B601" i="3"/>
  <c r="C601" i="3"/>
  <c r="B602" i="3"/>
  <c r="C602" i="3"/>
  <c r="B603" i="3"/>
  <c r="C603" i="3"/>
  <c r="B604" i="3"/>
  <c r="C604" i="3"/>
  <c r="B605" i="3"/>
  <c r="C605" i="3"/>
  <c r="B606" i="3"/>
  <c r="C606" i="3"/>
  <c r="B607" i="3"/>
  <c r="C607" i="3"/>
  <c r="B608" i="3"/>
  <c r="C608" i="3"/>
  <c r="B609" i="3"/>
  <c r="C609" i="3"/>
  <c r="B610" i="3"/>
  <c r="C610" i="3"/>
  <c r="B611" i="3"/>
  <c r="C611" i="3"/>
  <c r="B612" i="3"/>
  <c r="C612" i="3"/>
  <c r="B613" i="3"/>
  <c r="C613" i="3"/>
  <c r="B614" i="3"/>
  <c r="C614" i="3"/>
  <c r="B615" i="3"/>
  <c r="C615" i="3"/>
  <c r="B616" i="3"/>
  <c r="C616" i="3"/>
  <c r="B617" i="3"/>
  <c r="C617" i="3"/>
  <c r="B618" i="3"/>
  <c r="C618" i="3"/>
  <c r="B619" i="3"/>
  <c r="C619" i="3"/>
  <c r="B620" i="3"/>
  <c r="C620" i="3"/>
  <c r="B621" i="3"/>
  <c r="C621" i="3"/>
  <c r="B622" i="3"/>
  <c r="C622" i="3"/>
  <c r="B623" i="3"/>
  <c r="C623" i="3"/>
  <c r="B624" i="3"/>
  <c r="C624" i="3"/>
  <c r="B625" i="3"/>
  <c r="C625" i="3"/>
  <c r="B626" i="3"/>
  <c r="C626" i="3"/>
  <c r="B627" i="3"/>
  <c r="C627" i="3"/>
  <c r="B628" i="3"/>
  <c r="C628" i="3"/>
  <c r="B629" i="3"/>
  <c r="C629" i="3"/>
  <c r="B630" i="3"/>
  <c r="C630" i="3"/>
  <c r="B631" i="3"/>
  <c r="C631" i="3"/>
  <c r="B632" i="3"/>
  <c r="C632" i="3"/>
  <c r="B633" i="3"/>
  <c r="C633" i="3"/>
  <c r="B634" i="3"/>
  <c r="C634" i="3"/>
  <c r="B635" i="3"/>
  <c r="C635" i="3"/>
  <c r="C3" i="3"/>
  <c r="B3" i="3"/>
  <c r="BL135" i="3" l="1"/>
  <c r="BL635" i="3"/>
  <c r="BL631" i="3"/>
  <c r="BL627" i="3"/>
  <c r="BL623" i="3"/>
  <c r="BL619" i="3"/>
  <c r="BL615" i="3"/>
  <c r="BL611" i="3"/>
  <c r="BL607" i="3"/>
  <c r="BL603" i="3"/>
  <c r="BM603" i="3" s="1"/>
  <c r="BL599" i="3"/>
  <c r="BM599" i="3" s="1"/>
  <c r="BL595" i="3"/>
  <c r="BM595" i="3" s="1"/>
  <c r="BL591" i="3"/>
  <c r="BL587" i="3"/>
  <c r="BL583" i="3"/>
  <c r="BM583" i="3" s="1"/>
  <c r="BL579" i="3"/>
  <c r="BM579" i="3" s="1"/>
  <c r="BL575" i="3"/>
  <c r="BL571" i="3"/>
  <c r="BM571" i="3" s="1"/>
  <c r="BL567" i="3"/>
  <c r="BL563" i="3"/>
  <c r="BM563" i="3" s="1"/>
  <c r="BL559" i="3"/>
  <c r="BL555" i="3"/>
  <c r="BL551" i="3"/>
  <c r="BM551" i="3" s="1"/>
  <c r="BL547" i="3"/>
  <c r="BM547" i="3" s="1"/>
  <c r="BL543" i="3"/>
  <c r="BL539" i="3"/>
  <c r="BM539" i="3" s="1"/>
  <c r="BL535" i="3"/>
  <c r="BM535" i="3" s="1"/>
  <c r="BL531" i="3"/>
  <c r="BM531" i="3" s="1"/>
  <c r="BL527" i="3"/>
  <c r="BL523" i="3"/>
  <c r="BM523" i="3" s="1"/>
  <c r="BL519" i="3"/>
  <c r="BM519" i="3" s="1"/>
  <c r="BL515" i="3"/>
  <c r="BM515" i="3" s="1"/>
  <c r="BL511" i="3"/>
  <c r="BL507" i="3"/>
  <c r="BM507" i="3" s="1"/>
  <c r="BL503" i="3"/>
  <c r="BM503" i="3" s="1"/>
  <c r="BL499" i="3"/>
  <c r="BM499" i="3" s="1"/>
  <c r="BL495" i="3"/>
  <c r="BL491" i="3"/>
  <c r="BL487" i="3"/>
  <c r="BM487" i="3" s="1"/>
  <c r="BL483" i="3"/>
  <c r="BM483" i="3" s="1"/>
  <c r="BL479" i="3"/>
  <c r="BL475" i="3"/>
  <c r="BM475" i="3" s="1"/>
  <c r="BL471" i="3"/>
  <c r="BM471" i="3" s="1"/>
  <c r="BL467" i="3"/>
  <c r="BM467" i="3" s="1"/>
  <c r="BL463" i="3"/>
  <c r="BL459" i="3"/>
  <c r="BM459" i="3" s="1"/>
  <c r="BL455" i="3"/>
  <c r="BM455" i="3" s="1"/>
  <c r="BL451" i="3"/>
  <c r="BM451" i="3" s="1"/>
  <c r="BL447" i="3"/>
  <c r="BL443" i="3"/>
  <c r="BM443" i="3" s="1"/>
  <c r="BL439" i="3"/>
  <c r="BM439" i="3" s="1"/>
  <c r="BL435" i="3"/>
  <c r="BM435" i="3" s="1"/>
  <c r="BL431" i="3"/>
  <c r="BL427" i="3"/>
  <c r="BL423" i="3"/>
  <c r="BL419" i="3"/>
  <c r="BM419" i="3" s="1"/>
  <c r="BL415" i="3"/>
  <c r="BL411" i="3"/>
  <c r="BM411" i="3" s="1"/>
  <c r="BL407" i="3"/>
  <c r="BM407" i="3" s="1"/>
  <c r="BL403" i="3"/>
  <c r="BM403" i="3" s="1"/>
  <c r="BL399" i="3"/>
  <c r="BL395" i="3"/>
  <c r="BM395" i="3" s="1"/>
  <c r="BL391" i="3"/>
  <c r="BM391" i="3" s="1"/>
  <c r="BL387" i="3"/>
  <c r="BM387" i="3" s="1"/>
  <c r="BL379" i="3"/>
  <c r="BL375" i="3"/>
  <c r="BM375" i="3" s="1"/>
  <c r="BL371" i="3"/>
  <c r="BL367" i="3"/>
  <c r="BM367" i="3" s="1"/>
  <c r="BL363" i="3"/>
  <c r="BL359" i="3"/>
  <c r="BM359" i="3" s="1"/>
  <c r="BL355" i="3"/>
  <c r="BM355" i="3" s="1"/>
  <c r="BL351" i="3"/>
  <c r="BM351" i="3" s="1"/>
  <c r="BL347" i="3"/>
  <c r="BL343" i="3"/>
  <c r="BM343" i="3" s="1"/>
  <c r="BL339" i="3"/>
  <c r="BM339" i="3" s="1"/>
  <c r="BL335" i="3"/>
  <c r="BM335" i="3" s="1"/>
  <c r="BL331" i="3"/>
  <c r="BL327" i="3"/>
  <c r="BM327" i="3" s="1"/>
  <c r="BL323" i="3"/>
  <c r="BM323" i="3" s="1"/>
  <c r="BL319" i="3"/>
  <c r="BM319" i="3" s="1"/>
  <c r="BL315" i="3"/>
  <c r="BL311" i="3"/>
  <c r="BM311" i="3" s="1"/>
  <c r="BL307" i="3"/>
  <c r="BM307" i="3" s="1"/>
  <c r="BL303" i="3"/>
  <c r="BM303" i="3" s="1"/>
  <c r="BL299" i="3"/>
  <c r="BL295" i="3"/>
  <c r="BM295" i="3" s="1"/>
  <c r="BL291" i="3"/>
  <c r="BM291" i="3" s="1"/>
  <c r="BL287" i="3"/>
  <c r="BM287" i="3" s="1"/>
  <c r="BL283" i="3"/>
  <c r="BL279" i="3"/>
  <c r="BL275" i="3"/>
  <c r="BL271" i="3"/>
  <c r="BM271" i="3" s="1"/>
  <c r="BL267" i="3"/>
  <c r="BL263" i="3"/>
  <c r="BM263" i="3" s="1"/>
  <c r="BL259" i="3"/>
  <c r="BM259" i="3" s="1"/>
  <c r="BL255" i="3"/>
  <c r="BM255" i="3" s="1"/>
  <c r="BL251" i="3"/>
  <c r="BL247" i="3"/>
  <c r="BM247" i="3" s="1"/>
  <c r="BL243" i="3"/>
  <c r="BM243" i="3" s="1"/>
  <c r="BL239" i="3"/>
  <c r="BM239" i="3" s="1"/>
  <c r="BL235" i="3"/>
  <c r="BL231" i="3"/>
  <c r="BM231" i="3" s="1"/>
  <c r="BL227" i="3"/>
  <c r="BL223" i="3"/>
  <c r="BM223" i="3" s="1"/>
  <c r="BL219" i="3"/>
  <c r="BL215" i="3"/>
  <c r="BL211" i="3"/>
  <c r="BL207" i="3"/>
  <c r="BM207" i="3" s="1"/>
  <c r="BL203" i="3"/>
  <c r="BL199" i="3"/>
  <c r="BM199" i="3" s="1"/>
  <c r="BL191" i="3"/>
  <c r="BM191" i="3" s="1"/>
  <c r="BL187" i="3"/>
  <c r="BM187" i="3" s="1"/>
  <c r="BL183" i="3"/>
  <c r="BL179" i="3"/>
  <c r="BM179" i="3" s="1"/>
  <c r="BL175" i="3"/>
  <c r="BM175" i="3" s="1"/>
  <c r="BL171" i="3"/>
  <c r="BM171" i="3" s="1"/>
  <c r="BL167" i="3"/>
  <c r="BL163" i="3"/>
  <c r="BM163" i="3" s="1"/>
  <c r="BL159" i="3"/>
  <c r="BL155" i="3"/>
  <c r="BM155" i="3" s="1"/>
  <c r="BL151" i="3"/>
  <c r="BL147" i="3"/>
  <c r="BL143" i="3"/>
  <c r="BM143" i="3" s="1"/>
  <c r="BL139" i="3"/>
  <c r="BM139" i="3" s="1"/>
  <c r="BL131" i="3"/>
  <c r="BL127" i="3"/>
  <c r="BL123" i="3"/>
  <c r="BM123" i="3" s="1"/>
  <c r="BL119" i="3"/>
  <c r="BM119" i="3" s="1"/>
  <c r="BL115" i="3"/>
  <c r="BL111" i="3"/>
  <c r="BL107" i="3"/>
  <c r="BM107" i="3" s="1"/>
  <c r="BL103" i="3"/>
  <c r="BM103" i="3" s="1"/>
  <c r="BL99" i="3"/>
  <c r="BL95" i="3"/>
  <c r="BL91" i="3"/>
  <c r="BL83" i="3"/>
  <c r="BM83" i="3" s="1"/>
  <c r="BL79" i="3"/>
  <c r="BL75" i="3"/>
  <c r="BL71" i="3"/>
  <c r="BL67" i="3"/>
  <c r="BM67" i="3" s="1"/>
  <c r="BL63" i="3"/>
  <c r="BL59" i="3"/>
  <c r="BL55" i="3"/>
  <c r="BM55" i="3" s="1"/>
  <c r="BL51" i="3"/>
  <c r="BM51" i="3" s="1"/>
  <c r="BL47" i="3"/>
  <c r="BL43" i="3"/>
  <c r="BL39" i="3"/>
  <c r="BM39" i="3" s="1"/>
  <c r="BL35" i="3"/>
  <c r="BM35" i="3" s="1"/>
  <c r="BL31" i="3"/>
  <c r="BL23" i="3"/>
  <c r="BL19" i="3"/>
  <c r="BL15" i="3"/>
  <c r="BM15" i="3" s="1"/>
  <c r="BL11" i="3"/>
  <c r="BL634" i="3"/>
  <c r="BM634" i="3" s="1"/>
  <c r="BL630" i="3"/>
  <c r="BL626" i="3"/>
  <c r="BM626" i="3" s="1"/>
  <c r="BL622" i="3"/>
  <c r="BL618" i="3"/>
  <c r="BM618" i="3" s="1"/>
  <c r="BL614" i="3"/>
  <c r="BM614" i="3" s="1"/>
  <c r="BL610" i="3"/>
  <c r="BM610" i="3" s="1"/>
  <c r="BL606" i="3"/>
  <c r="BL602" i="3"/>
  <c r="BM602" i="3" s="1"/>
  <c r="BL598" i="3"/>
  <c r="BM598" i="3" s="1"/>
  <c r="BL594" i="3"/>
  <c r="BM594" i="3" s="1"/>
  <c r="BL590" i="3"/>
  <c r="BL582" i="3"/>
  <c r="BM582" i="3" s="1"/>
  <c r="BL578" i="3"/>
  <c r="BM578" i="3" s="1"/>
  <c r="BL574" i="3"/>
  <c r="BM574" i="3" s="1"/>
  <c r="BL570" i="3"/>
  <c r="BL566" i="3"/>
  <c r="BM566" i="3" s="1"/>
  <c r="BL562" i="3"/>
  <c r="BM562" i="3" s="1"/>
  <c r="BL558" i="3"/>
  <c r="BM558" i="3" s="1"/>
  <c r="BL554" i="3"/>
  <c r="BL550" i="3"/>
  <c r="BL546" i="3"/>
  <c r="BL538" i="3"/>
  <c r="BM538" i="3" s="1"/>
  <c r="BL534" i="3"/>
  <c r="BL530" i="3"/>
  <c r="BM530" i="3" s="1"/>
  <c r="BL526" i="3"/>
  <c r="BM526" i="3" s="1"/>
  <c r="BL522" i="3"/>
  <c r="BM522" i="3" s="1"/>
  <c r="BL518" i="3"/>
  <c r="BL510" i="3"/>
  <c r="BM510" i="3" s="1"/>
  <c r="BL506" i="3"/>
  <c r="BM506" i="3" s="1"/>
  <c r="BL502" i="3"/>
  <c r="BM502" i="3" s="1"/>
  <c r="BL498" i="3"/>
  <c r="BL490" i="3"/>
  <c r="BM490" i="3" s="1"/>
  <c r="BL486" i="3"/>
  <c r="BL482" i="3"/>
  <c r="BM482" i="3" s="1"/>
  <c r="BL478" i="3"/>
  <c r="BL474" i="3"/>
  <c r="BL470" i="3"/>
  <c r="BL466" i="3"/>
  <c r="BM466" i="3" s="1"/>
  <c r="BL462" i="3"/>
  <c r="BL458" i="3"/>
  <c r="BM458" i="3" s="1"/>
  <c r="BL454" i="3"/>
  <c r="BM454" i="3" s="1"/>
  <c r="BL450" i="3"/>
  <c r="BM450" i="3" s="1"/>
  <c r="BL446" i="3"/>
  <c r="BL442" i="3"/>
  <c r="BM442" i="3" s="1"/>
  <c r="BL438" i="3"/>
  <c r="BM438" i="3" s="1"/>
  <c r="BL434" i="3"/>
  <c r="BM434" i="3" s="1"/>
  <c r="BL430" i="3"/>
  <c r="BL426" i="3"/>
  <c r="BM426" i="3" s="1"/>
  <c r="BL422" i="3"/>
  <c r="BL418" i="3"/>
  <c r="BM418" i="3" s="1"/>
  <c r="BL414" i="3"/>
  <c r="BL410" i="3"/>
  <c r="BL406" i="3"/>
  <c r="BM406" i="3" s="1"/>
  <c r="BL402" i="3"/>
  <c r="BM402" i="3" s="1"/>
  <c r="BL398" i="3"/>
  <c r="BL394" i="3"/>
  <c r="BM394" i="3" s="1"/>
  <c r="BL390" i="3"/>
  <c r="BM390" i="3" s="1"/>
  <c r="BL386" i="3"/>
  <c r="BM386" i="3" s="1"/>
  <c r="BL378" i="3"/>
  <c r="BL374" i="3"/>
  <c r="BM374" i="3" s="1"/>
  <c r="BL370" i="3"/>
  <c r="BM370" i="3" s="1"/>
  <c r="BL366" i="3"/>
  <c r="BM366" i="3" s="1"/>
  <c r="BL362" i="3"/>
  <c r="BL358" i="3"/>
  <c r="BM358" i="3" s="1"/>
  <c r="BL354" i="3"/>
  <c r="BM354" i="3" s="1"/>
  <c r="BL350" i="3"/>
  <c r="BM350" i="3" s="1"/>
  <c r="BL346" i="3"/>
  <c r="BL342" i="3"/>
  <c r="BM342" i="3" s="1"/>
  <c r="BL338" i="3"/>
  <c r="BL334" i="3"/>
  <c r="BM334" i="3" s="1"/>
  <c r="BL330" i="3"/>
  <c r="BL322" i="3"/>
  <c r="BM322" i="3" s="1"/>
  <c r="BL318" i="3"/>
  <c r="BM318" i="3" s="1"/>
  <c r="BL314" i="3"/>
  <c r="BM314" i="3" s="1"/>
  <c r="BL310" i="3"/>
  <c r="BL306" i="3"/>
  <c r="BM306" i="3" s="1"/>
  <c r="BL302" i="3"/>
  <c r="BM302" i="3" s="1"/>
  <c r="BL298" i="3"/>
  <c r="BM298" i="3" s="1"/>
  <c r="BL294" i="3"/>
  <c r="BL290" i="3"/>
  <c r="BM290" i="3" s="1"/>
  <c r="BL286" i="3"/>
  <c r="BL282" i="3"/>
  <c r="BM282" i="3" s="1"/>
  <c r="BL278" i="3"/>
  <c r="BL274" i="3"/>
  <c r="BL270" i="3"/>
  <c r="BL266" i="3"/>
  <c r="BM266" i="3" s="1"/>
  <c r="BL262" i="3"/>
  <c r="BL258" i="3"/>
  <c r="BM258" i="3" s="1"/>
  <c r="BL254" i="3"/>
  <c r="BM254" i="3" s="1"/>
  <c r="BL250" i="3"/>
  <c r="BM250" i="3" s="1"/>
  <c r="BL246" i="3"/>
  <c r="BL242" i="3"/>
  <c r="BM242" i="3" s="1"/>
  <c r="BL238" i="3"/>
  <c r="BM238" i="3" s="1"/>
  <c r="BL234" i="3"/>
  <c r="BM234" i="3" s="1"/>
  <c r="BL230" i="3"/>
  <c r="BL226" i="3"/>
  <c r="BM226" i="3" s="1"/>
  <c r="BL222" i="3"/>
  <c r="BL218" i="3"/>
  <c r="BM218" i="3" s="1"/>
  <c r="BL214" i="3"/>
  <c r="BL210" i="3"/>
  <c r="BL206" i="3"/>
  <c r="BM206" i="3" s="1"/>
  <c r="BL202" i="3"/>
  <c r="BM202" i="3" s="1"/>
  <c r="BL198" i="3"/>
  <c r="BL194" i="3"/>
  <c r="BM194" i="3" s="1"/>
  <c r="BL190" i="3"/>
  <c r="BM190" i="3" s="1"/>
  <c r="BL186" i="3"/>
  <c r="BM186" i="3" s="1"/>
  <c r="BL182" i="3"/>
  <c r="BL178" i="3"/>
  <c r="BM178" i="3" s="1"/>
  <c r="BL174" i="3"/>
  <c r="BM174" i="3" s="1"/>
  <c r="BL170" i="3"/>
  <c r="BM170" i="3" s="1"/>
  <c r="BL166" i="3"/>
  <c r="BL162" i="3"/>
  <c r="BM162" i="3" s="1"/>
  <c r="BL158" i="3"/>
  <c r="BM158" i="3" s="1"/>
  <c r="BL154" i="3"/>
  <c r="BM154" i="3" s="1"/>
  <c r="BL150" i="3"/>
  <c r="BL146" i="3"/>
  <c r="BL142" i="3"/>
  <c r="BM142" i="3" s="1"/>
  <c r="BL138" i="3"/>
  <c r="BM138" i="3" s="1"/>
  <c r="BL134" i="3"/>
  <c r="BL130" i="3"/>
  <c r="BM130" i="3" s="1"/>
  <c r="BL126" i="3"/>
  <c r="BM126" i="3" s="1"/>
  <c r="BL122" i="3"/>
  <c r="BM122" i="3" s="1"/>
  <c r="BL118" i="3"/>
  <c r="BL114" i="3"/>
  <c r="BM114" i="3" s="1"/>
  <c r="BL110" i="3"/>
  <c r="BM110" i="3" s="1"/>
  <c r="BL106" i="3"/>
  <c r="BM106" i="3" s="1"/>
  <c r="BL102" i="3"/>
  <c r="BL98" i="3"/>
  <c r="BM98" i="3" s="1"/>
  <c r="BL94" i="3"/>
  <c r="BM94" i="3" s="1"/>
  <c r="BL90" i="3"/>
  <c r="BM90" i="3" s="1"/>
  <c r="BL86" i="3"/>
  <c r="BL82" i="3"/>
  <c r="BM82" i="3" s="1"/>
  <c r="BL78" i="3"/>
  <c r="BL74" i="3"/>
  <c r="BM74" i="3" s="1"/>
  <c r="BL70" i="3"/>
  <c r="BL66" i="3"/>
  <c r="BM66" i="3" s="1"/>
  <c r="BL62" i="3"/>
  <c r="BM62" i="3" s="1"/>
  <c r="BL58" i="3"/>
  <c r="BM58" i="3" s="1"/>
  <c r="BL54" i="3"/>
  <c r="BL50" i="3"/>
  <c r="BM50" i="3" s="1"/>
  <c r="BL46" i="3"/>
  <c r="BM46" i="3" s="1"/>
  <c r="BL42" i="3"/>
  <c r="BM42" i="3" s="1"/>
  <c r="BL38" i="3"/>
  <c r="BL34" i="3"/>
  <c r="BM34" i="3" s="1"/>
  <c r="BL30" i="3"/>
  <c r="BL26" i="3"/>
  <c r="BM26" i="3" s="1"/>
  <c r="BL22" i="3"/>
  <c r="BL18" i="3"/>
  <c r="BL14" i="3"/>
  <c r="BM14" i="3" s="1"/>
  <c r="BL10" i="3"/>
  <c r="BM10" i="3" s="1"/>
  <c r="BL193" i="3"/>
  <c r="BL633" i="3"/>
  <c r="BL629" i="3"/>
  <c r="BL625" i="3"/>
  <c r="BL621" i="3"/>
  <c r="BL617" i="3"/>
  <c r="BL613" i="3"/>
  <c r="BL609" i="3"/>
  <c r="BL605" i="3"/>
  <c r="BL601" i="3"/>
  <c r="BL597" i="3"/>
  <c r="BL593" i="3"/>
  <c r="BL589" i="3"/>
  <c r="BL585" i="3"/>
  <c r="BL581" i="3"/>
  <c r="BL577" i="3"/>
  <c r="BL573" i="3"/>
  <c r="BL569" i="3"/>
  <c r="BL565" i="3"/>
  <c r="BL561" i="3"/>
  <c r="BL557" i="3"/>
  <c r="BL553" i="3"/>
  <c r="BL549" i="3"/>
  <c r="BL545" i="3"/>
  <c r="BL537" i="3"/>
  <c r="BL533" i="3"/>
  <c r="BL529" i="3"/>
  <c r="BL525" i="3"/>
  <c r="BL521" i="3"/>
  <c r="BL517" i="3"/>
  <c r="BL513" i="3"/>
  <c r="BL509" i="3"/>
  <c r="BL505" i="3"/>
  <c r="BL501" i="3"/>
  <c r="BL497" i="3"/>
  <c r="BL489" i="3"/>
  <c r="BL485" i="3"/>
  <c r="BL481" i="3"/>
  <c r="BL477" i="3"/>
  <c r="BL473" i="3"/>
  <c r="BL469" i="3"/>
  <c r="BL465" i="3"/>
  <c r="BL461" i="3"/>
  <c r="BL457" i="3"/>
  <c r="BL453" i="3"/>
  <c r="BL449" i="3"/>
  <c r="BL445" i="3"/>
  <c r="BL437" i="3"/>
  <c r="BL433" i="3"/>
  <c r="BL429" i="3"/>
  <c r="BL425" i="3"/>
  <c r="BL421" i="3"/>
  <c r="BL417" i="3"/>
  <c r="BL413" i="3"/>
  <c r="BL409" i="3"/>
  <c r="BL405" i="3"/>
  <c r="BM405" i="3" s="1"/>
  <c r="BL401" i="3"/>
  <c r="BL397" i="3"/>
  <c r="BM397" i="3" s="1"/>
  <c r="BL393" i="3"/>
  <c r="BM393" i="3" s="1"/>
  <c r="BL389" i="3"/>
  <c r="BM389" i="3" s="1"/>
  <c r="BL385" i="3"/>
  <c r="BL377" i="3"/>
  <c r="BM377" i="3" s="1"/>
  <c r="BL373" i="3"/>
  <c r="BM373" i="3" s="1"/>
  <c r="BL369" i="3"/>
  <c r="BM369" i="3" s="1"/>
  <c r="BL365" i="3"/>
  <c r="BL361" i="3"/>
  <c r="BM361" i="3" s="1"/>
  <c r="BL357" i="3"/>
  <c r="BL353" i="3"/>
  <c r="BM353" i="3" s="1"/>
  <c r="BL349" i="3"/>
  <c r="BL345" i="3"/>
  <c r="BM345" i="3" s="1"/>
  <c r="BL341" i="3"/>
  <c r="BM341" i="3" s="1"/>
  <c r="BL337" i="3"/>
  <c r="BM337" i="3" s="1"/>
  <c r="BL333" i="3"/>
  <c r="BL329" i="3"/>
  <c r="BM329" i="3" s="1"/>
  <c r="BL325" i="3"/>
  <c r="BM325" i="3" s="1"/>
  <c r="BL321" i="3"/>
  <c r="BM321" i="3" s="1"/>
  <c r="BL317" i="3"/>
  <c r="BL313" i="3"/>
  <c r="BM313" i="3" s="1"/>
  <c r="BL309" i="3"/>
  <c r="BM309" i="3" s="1"/>
  <c r="BL305" i="3"/>
  <c r="BM305" i="3" s="1"/>
  <c r="BL301" i="3"/>
  <c r="BL297" i="3"/>
  <c r="BM297" i="3" s="1"/>
  <c r="BL293" i="3"/>
  <c r="BM293" i="3" s="1"/>
  <c r="BL289" i="3"/>
  <c r="BM289" i="3" s="1"/>
  <c r="BL285" i="3"/>
  <c r="BL281" i="3"/>
  <c r="BL277" i="3"/>
  <c r="BL273" i="3"/>
  <c r="BM273" i="3" s="1"/>
  <c r="BL269" i="3"/>
  <c r="BL265" i="3"/>
  <c r="BM265" i="3" s="1"/>
  <c r="BL261" i="3"/>
  <c r="BM261" i="3" s="1"/>
  <c r="BL257" i="3"/>
  <c r="BM257" i="3" s="1"/>
  <c r="BL253" i="3"/>
  <c r="BL249" i="3"/>
  <c r="BM249" i="3" s="1"/>
  <c r="BL245" i="3"/>
  <c r="BM245" i="3" s="1"/>
  <c r="BL241" i="3"/>
  <c r="BM241" i="3" s="1"/>
  <c r="BL237" i="3"/>
  <c r="BL233" i="3"/>
  <c r="BM233" i="3" s="1"/>
  <c r="BL229" i="3"/>
  <c r="BL225" i="3"/>
  <c r="BM225" i="3" s="1"/>
  <c r="BL221" i="3"/>
  <c r="BL217" i="3"/>
  <c r="BL213" i="3"/>
  <c r="BL209" i="3"/>
  <c r="BM209" i="3" s="1"/>
  <c r="BL205" i="3"/>
  <c r="BL201" i="3"/>
  <c r="BM201" i="3" s="1"/>
  <c r="BL197" i="3"/>
  <c r="BM197" i="3" s="1"/>
  <c r="BL189" i="3"/>
  <c r="BM189" i="3" s="1"/>
  <c r="BL185" i="3"/>
  <c r="BL181" i="3"/>
  <c r="BM181" i="3" s="1"/>
  <c r="BL177" i="3"/>
  <c r="BL173" i="3"/>
  <c r="BM173" i="3" s="1"/>
  <c r="BL169" i="3"/>
  <c r="BL165" i="3"/>
  <c r="BM165" i="3" s="1"/>
  <c r="BL161" i="3"/>
  <c r="BM161" i="3" s="1"/>
  <c r="BL157" i="3"/>
  <c r="BM157" i="3" s="1"/>
  <c r="BL153" i="3"/>
  <c r="BL149" i="3"/>
  <c r="BL145" i="3"/>
  <c r="BM145" i="3" s="1"/>
  <c r="BL141" i="3"/>
  <c r="BM141" i="3" s="1"/>
  <c r="BL137" i="3"/>
  <c r="BL133" i="3"/>
  <c r="BL129" i="3"/>
  <c r="BM129" i="3" s="1"/>
  <c r="BL125" i="3"/>
  <c r="BM125" i="3" s="1"/>
  <c r="BL121" i="3"/>
  <c r="BL117" i="3"/>
  <c r="BL113" i="3"/>
  <c r="BL109" i="3"/>
  <c r="BM109" i="3" s="1"/>
  <c r="BL105" i="3"/>
  <c r="BL101" i="3"/>
  <c r="BM101" i="3" s="1"/>
  <c r="BL97" i="3"/>
  <c r="BM97" i="3" s="1"/>
  <c r="BL93" i="3"/>
  <c r="BM93" i="3" s="1"/>
  <c r="BL85" i="3"/>
  <c r="BL81" i="3"/>
  <c r="BL77" i="3"/>
  <c r="BM77" i="3" s="1"/>
  <c r="BL73" i="3"/>
  <c r="BM73" i="3" s="1"/>
  <c r="BL69" i="3"/>
  <c r="BL65" i="3"/>
  <c r="BM65" i="3" s="1"/>
  <c r="BL61" i="3"/>
  <c r="BM61" i="3" s="1"/>
  <c r="BL57" i="3"/>
  <c r="BM57" i="3" s="1"/>
  <c r="BL53" i="3"/>
  <c r="BL49" i="3"/>
  <c r="BL45" i="3"/>
  <c r="BL41" i="3"/>
  <c r="BM41" i="3" s="1"/>
  <c r="BL37" i="3"/>
  <c r="BL33" i="3"/>
  <c r="BM33" i="3" s="1"/>
  <c r="BL29" i="3"/>
  <c r="BM29" i="3" s="1"/>
  <c r="BL25" i="3"/>
  <c r="BM25" i="3" s="1"/>
  <c r="BL21" i="3"/>
  <c r="BL17" i="3"/>
  <c r="BL13" i="3"/>
  <c r="BM13" i="3" s="1"/>
  <c r="BL9" i="3"/>
  <c r="BM9" i="3" s="1"/>
  <c r="BL632" i="3"/>
  <c r="BL628" i="3"/>
  <c r="BL624" i="3"/>
  <c r="BM624" i="3" s="1"/>
  <c r="BL620" i="3"/>
  <c r="BM620" i="3" s="1"/>
  <c r="BL616" i="3"/>
  <c r="BL612" i="3"/>
  <c r="BL608" i="3"/>
  <c r="BM608" i="3" s="1"/>
  <c r="BL604" i="3"/>
  <c r="BM604" i="3" s="1"/>
  <c r="BL600" i="3"/>
  <c r="BL596" i="3"/>
  <c r="BM596" i="3" s="1"/>
  <c r="BL592" i="3"/>
  <c r="BL588" i="3"/>
  <c r="BM588" i="3" s="1"/>
  <c r="BL584" i="3"/>
  <c r="BL580" i="3"/>
  <c r="BM580" i="3" s="1"/>
  <c r="BL576" i="3"/>
  <c r="BM576" i="3" s="1"/>
  <c r="BL572" i="3"/>
  <c r="BM572" i="3" s="1"/>
  <c r="BL568" i="3"/>
  <c r="BL564" i="3"/>
  <c r="BL560" i="3"/>
  <c r="BM560" i="3" s="1"/>
  <c r="BL556" i="3"/>
  <c r="BM556" i="3" s="1"/>
  <c r="BL552" i="3"/>
  <c r="BL548" i="3"/>
  <c r="BM548" i="3" s="1"/>
  <c r="BL544" i="3"/>
  <c r="BL536" i="3"/>
  <c r="BM536" i="3" s="1"/>
  <c r="BL532" i="3"/>
  <c r="BL528" i="3"/>
  <c r="BM528" i="3" s="1"/>
  <c r="BL524" i="3"/>
  <c r="BM524" i="3" s="1"/>
  <c r="BL520" i="3"/>
  <c r="BM520" i="3" s="1"/>
  <c r="BL516" i="3"/>
  <c r="BL512" i="3"/>
  <c r="BL508" i="3"/>
  <c r="BM508" i="3" s="1"/>
  <c r="BL504" i="3"/>
  <c r="BM504" i="3" s="1"/>
  <c r="BL500" i="3"/>
  <c r="BL496" i="3"/>
  <c r="BL492" i="3"/>
  <c r="BM492" i="3" s="1"/>
  <c r="BL488" i="3"/>
  <c r="BM488" i="3" s="1"/>
  <c r="BL484" i="3"/>
  <c r="BL480" i="3"/>
  <c r="BL476" i="3"/>
  <c r="BM476" i="3" s="1"/>
  <c r="BL472" i="3"/>
  <c r="BM472" i="3" s="1"/>
  <c r="BL468" i="3"/>
  <c r="BL464" i="3"/>
  <c r="BM464" i="3" s="1"/>
  <c r="BL460" i="3"/>
  <c r="BL456" i="3"/>
  <c r="BM456" i="3" s="1"/>
  <c r="BL452" i="3"/>
  <c r="BL444" i="3"/>
  <c r="BL440" i="3"/>
  <c r="BM440" i="3" s="1"/>
  <c r="BL436" i="3"/>
  <c r="BM436" i="3" s="1"/>
  <c r="BL432" i="3"/>
  <c r="BL428" i="3"/>
  <c r="BM428" i="3" s="1"/>
  <c r="BL424" i="3"/>
  <c r="BM424" i="3" s="1"/>
  <c r="BL420" i="3"/>
  <c r="BM420" i="3" s="1"/>
  <c r="BL416" i="3"/>
  <c r="BL412" i="3"/>
  <c r="BL408" i="3"/>
  <c r="BM408" i="3" s="1"/>
  <c r="BL404" i="3"/>
  <c r="BM404" i="3" s="1"/>
  <c r="BL400" i="3"/>
  <c r="BL396" i="3"/>
  <c r="BM396" i="3" s="1"/>
  <c r="BL392" i="3"/>
  <c r="BL388" i="3"/>
  <c r="BM388" i="3" s="1"/>
  <c r="BL380" i="3"/>
  <c r="BL376" i="3"/>
  <c r="BL372" i="3"/>
  <c r="BM372" i="3" s="1"/>
  <c r="BL368" i="3"/>
  <c r="BM368" i="3" s="1"/>
  <c r="BL364" i="3"/>
  <c r="BL360" i="3"/>
  <c r="BM360" i="3" s="1"/>
  <c r="BL356" i="3"/>
  <c r="BM356" i="3" s="1"/>
  <c r="BL352" i="3"/>
  <c r="BM352" i="3" s="1"/>
  <c r="BL348" i="3"/>
  <c r="BL344" i="3"/>
  <c r="BL340" i="3"/>
  <c r="BM340" i="3" s="1"/>
  <c r="BL336" i="3"/>
  <c r="BM336" i="3" s="1"/>
  <c r="BL332" i="3"/>
  <c r="BL328" i="3"/>
  <c r="BM328" i="3" s="1"/>
  <c r="BL324" i="3"/>
  <c r="BM324" i="3" s="1"/>
  <c r="BL320" i="3"/>
  <c r="BM320" i="3" s="1"/>
  <c r="BL316" i="3"/>
  <c r="BL312" i="3"/>
  <c r="BM312" i="3" s="1"/>
  <c r="BL308" i="3"/>
  <c r="BM308" i="3" s="1"/>
  <c r="BL304" i="3"/>
  <c r="BM304" i="3" s="1"/>
  <c r="BL300" i="3"/>
  <c r="BL296" i="3"/>
  <c r="BM296" i="3" s="1"/>
  <c r="BL292" i="3"/>
  <c r="BM292" i="3" s="1"/>
  <c r="BL288" i="3"/>
  <c r="BM288" i="3" s="1"/>
  <c r="BL284" i="3"/>
  <c r="BL280" i="3"/>
  <c r="BL276" i="3"/>
  <c r="BL272" i="3"/>
  <c r="BM272" i="3" s="1"/>
  <c r="BL268" i="3"/>
  <c r="BL264" i="3"/>
  <c r="BM264" i="3" s="1"/>
  <c r="BL260" i="3"/>
  <c r="BM260" i="3" s="1"/>
  <c r="BL256" i="3"/>
  <c r="BM256" i="3" s="1"/>
  <c r="BL252" i="3"/>
  <c r="BL248" i="3"/>
  <c r="BM248" i="3" s="1"/>
  <c r="BL244" i="3"/>
  <c r="BM244" i="3" s="1"/>
  <c r="BL240" i="3"/>
  <c r="BM240" i="3" s="1"/>
  <c r="BL236" i="3"/>
  <c r="BL232" i="3"/>
  <c r="BM232" i="3" s="1"/>
  <c r="BL228" i="3"/>
  <c r="BL224" i="3"/>
  <c r="BM224" i="3" s="1"/>
  <c r="BL220" i="3"/>
  <c r="BL216" i="3"/>
  <c r="BM216" i="3" s="1"/>
  <c r="BL212" i="3"/>
  <c r="BM212" i="3" s="1"/>
  <c r="BL208" i="3"/>
  <c r="BM208" i="3" s="1"/>
  <c r="BL204" i="3"/>
  <c r="BL200" i="3"/>
  <c r="BM200" i="3" s="1"/>
  <c r="BL192" i="3"/>
  <c r="BM192" i="3" s="1"/>
  <c r="BL188" i="3"/>
  <c r="BM188" i="3" s="1"/>
  <c r="BL184" i="3"/>
  <c r="BL180" i="3"/>
  <c r="BM180" i="3" s="1"/>
  <c r="BL176" i="3"/>
  <c r="BM176" i="3" s="1"/>
  <c r="BL172" i="3"/>
  <c r="BM172" i="3" s="1"/>
  <c r="BL168" i="3"/>
  <c r="BL164" i="3"/>
  <c r="BM164" i="3" s="1"/>
  <c r="BL160" i="3"/>
  <c r="BM160" i="3" s="1"/>
  <c r="BL156" i="3"/>
  <c r="BM156" i="3" s="1"/>
  <c r="BL152" i="3"/>
  <c r="BL148" i="3"/>
  <c r="BL144" i="3"/>
  <c r="BM144" i="3" s="1"/>
  <c r="BL140" i="3"/>
  <c r="BM140" i="3" s="1"/>
  <c r="BL136" i="3"/>
  <c r="BL132" i="3"/>
  <c r="BM132" i="3" s="1"/>
  <c r="BL128" i="3"/>
  <c r="BM128" i="3" s="1"/>
  <c r="BL124" i="3"/>
  <c r="BM124" i="3" s="1"/>
  <c r="BL120" i="3"/>
  <c r="BL116" i="3"/>
  <c r="BM116" i="3" s="1"/>
  <c r="BL112" i="3"/>
  <c r="BM112" i="3" s="1"/>
  <c r="BL108" i="3"/>
  <c r="BM108" i="3" s="1"/>
  <c r="BL104" i="3"/>
  <c r="BL100" i="3"/>
  <c r="BM100" i="3" s="1"/>
  <c r="BL96" i="3"/>
  <c r="BM96" i="3" s="1"/>
  <c r="BL92" i="3"/>
  <c r="BM92" i="3" s="1"/>
  <c r="BL84" i="3"/>
  <c r="BL80" i="3"/>
  <c r="BL76" i="3"/>
  <c r="BL72" i="3"/>
  <c r="BM72" i="3" s="1"/>
  <c r="BL68" i="3"/>
  <c r="BL64" i="3"/>
  <c r="BM64" i="3" s="1"/>
  <c r="BL60" i="3"/>
  <c r="BM60" i="3" s="1"/>
  <c r="BL56" i="3"/>
  <c r="BM56" i="3" s="1"/>
  <c r="BL48" i="3"/>
  <c r="BL44" i="3"/>
  <c r="BM44" i="3" s="1"/>
  <c r="BL40" i="3"/>
  <c r="BM40" i="3" s="1"/>
  <c r="BL36" i="3"/>
  <c r="BM36" i="3" s="1"/>
  <c r="BL32" i="3"/>
  <c r="BL24" i="3"/>
  <c r="BM24" i="3" s="1"/>
  <c r="BL20" i="3"/>
  <c r="BL16" i="3"/>
  <c r="BM16" i="3" s="1"/>
  <c r="BL12" i="3"/>
  <c r="BL8" i="3"/>
  <c r="L291" i="6"/>
  <c r="L293" i="6" s="1"/>
  <c r="I291" i="6"/>
  <c r="I292" i="6" s="1"/>
  <c r="J101" i="7"/>
  <c r="J97" i="7"/>
  <c r="J90" i="7"/>
  <c r="J83" i="7"/>
  <c r="J76" i="7"/>
  <c r="J72" i="7"/>
  <c r="J65" i="7"/>
  <c r="J52" i="7"/>
  <c r="J50" i="7"/>
  <c r="J40" i="7"/>
  <c r="J34" i="7"/>
  <c r="J30" i="7"/>
  <c r="J23" i="7"/>
  <c r="J16" i="7"/>
  <c r="J12" i="7"/>
  <c r="J100" i="7"/>
  <c r="J93" i="7"/>
  <c r="J89" i="7"/>
  <c r="J82" i="7"/>
  <c r="J75" i="7"/>
  <c r="J71" i="7"/>
  <c r="J59" i="7"/>
  <c r="J57" i="7"/>
  <c r="J49" i="7"/>
  <c r="J42" i="7"/>
  <c r="J33" i="7"/>
  <c r="J26" i="7"/>
  <c r="J22" i="7"/>
  <c r="J15" i="7"/>
  <c r="J11" i="7"/>
  <c r="J99" i="7"/>
  <c r="J92" i="7"/>
  <c r="J85" i="7"/>
  <c r="J81" i="7"/>
  <c r="J74" i="7"/>
  <c r="J67" i="7"/>
  <c r="J64" i="7"/>
  <c r="J56" i="7"/>
  <c r="J51" i="7"/>
  <c r="J48" i="7"/>
  <c r="J41" i="7"/>
  <c r="J36" i="7"/>
  <c r="J32" i="7"/>
  <c r="J25" i="7"/>
  <c r="J21" i="7"/>
  <c r="J14" i="7"/>
  <c r="J10" i="7"/>
  <c r="J102" i="7"/>
  <c r="J98" i="7"/>
  <c r="J91" i="7"/>
  <c r="J84" i="7"/>
  <c r="J80" i="7"/>
  <c r="J73" i="7"/>
  <c r="J66" i="7"/>
  <c r="J63" i="7"/>
  <c r="J58" i="7"/>
  <c r="J43" i="7"/>
  <c r="J35" i="7"/>
  <c r="J31" i="7"/>
  <c r="J24" i="7"/>
  <c r="J20" i="7"/>
  <c r="J13" i="7"/>
  <c r="I508" i="6"/>
  <c r="L505" i="6"/>
  <c r="I496" i="6"/>
  <c r="L493" i="6"/>
  <c r="L485" i="6"/>
  <c r="L487" i="6" s="1"/>
  <c r="L482" i="6"/>
  <c r="L480" i="6"/>
  <c r="L470" i="6"/>
  <c r="L464" i="6"/>
  <c r="I459" i="6"/>
  <c r="L456" i="6"/>
  <c r="I455" i="6"/>
  <c r="L452" i="6"/>
  <c r="I448" i="6"/>
  <c r="L445" i="6"/>
  <c r="I444" i="6"/>
  <c r="L441" i="6"/>
  <c r="I440" i="6"/>
  <c r="I436" i="6"/>
  <c r="L433" i="6"/>
  <c r="I432" i="6"/>
  <c r="L429" i="6"/>
  <c r="L424" i="6"/>
  <c r="L422" i="6"/>
  <c r="L417" i="6"/>
  <c r="L415" i="6"/>
  <c r="L413" i="6"/>
  <c r="L508" i="6"/>
  <c r="I505" i="6"/>
  <c r="L495" i="6"/>
  <c r="L489" i="6"/>
  <c r="L483" i="6"/>
  <c r="L481" i="6"/>
  <c r="L479" i="6"/>
  <c r="L465" i="6"/>
  <c r="L463" i="6"/>
  <c r="I458" i="6"/>
  <c r="L457" i="6"/>
  <c r="L454" i="6"/>
  <c r="I445" i="6"/>
  <c r="I442" i="6"/>
  <c r="I433" i="6"/>
  <c r="I430" i="6"/>
  <c r="L404" i="6"/>
  <c r="I403" i="6"/>
  <c r="L400" i="6"/>
  <c r="I399" i="6"/>
  <c r="L396" i="6"/>
  <c r="I395" i="6"/>
  <c r="L392" i="6"/>
  <c r="L386" i="6"/>
  <c r="L380" i="6"/>
  <c r="L378" i="6"/>
  <c r="L376" i="6"/>
  <c r="L371" i="6"/>
  <c r="L365" i="6"/>
  <c r="L363" i="6"/>
  <c r="L361" i="6"/>
  <c r="L356" i="6"/>
  <c r="L350" i="6"/>
  <c r="L348" i="6"/>
  <c r="L346" i="6"/>
  <c r="L344" i="6"/>
  <c r="I339" i="6"/>
  <c r="L332" i="6"/>
  <c r="I331" i="6"/>
  <c r="L328" i="6"/>
  <c r="I327" i="6"/>
  <c r="L316" i="6"/>
  <c r="I315" i="6"/>
  <c r="L309" i="6"/>
  <c r="L305" i="6"/>
  <c r="L307" i="6" s="1"/>
  <c r="I303" i="6"/>
  <c r="L300" i="6"/>
  <c r="I299" i="6"/>
  <c r="L289" i="6"/>
  <c r="I288" i="6"/>
  <c r="L285" i="6"/>
  <c r="I284" i="6"/>
  <c r="I280" i="6"/>
  <c r="I279" i="6"/>
  <c r="I275" i="6"/>
  <c r="L272" i="6"/>
  <c r="I271" i="6"/>
  <c r="L268" i="6"/>
  <c r="I267" i="6"/>
  <c r="L264" i="6"/>
  <c r="I263" i="6"/>
  <c r="L260" i="6"/>
  <c r="I259" i="6"/>
  <c r="L256" i="6"/>
  <c r="I251" i="6"/>
  <c r="L248" i="6"/>
  <c r="I247" i="6"/>
  <c r="L244" i="6"/>
  <c r="I243" i="6"/>
  <c r="L240" i="6"/>
  <c r="I239" i="6"/>
  <c r="L236" i="6"/>
  <c r="I232" i="6"/>
  <c r="I510" i="6"/>
  <c r="I507" i="6"/>
  <c r="I506" i="6"/>
  <c r="I498" i="6"/>
  <c r="L496" i="6"/>
  <c r="I495" i="6"/>
  <c r="I494" i="6"/>
  <c r="I493" i="6"/>
  <c r="I489" i="6"/>
  <c r="I472" i="6"/>
  <c r="I470" i="6"/>
  <c r="L469" i="6"/>
  <c r="I418" i="6"/>
  <c r="I417" i="6"/>
  <c r="L416" i="6"/>
  <c r="L411" i="6"/>
  <c r="L409" i="6"/>
  <c r="L403" i="6"/>
  <c r="I400" i="6"/>
  <c r="I397" i="6"/>
  <c r="I394" i="6"/>
  <c r="L393" i="6"/>
  <c r="I387" i="6"/>
  <c r="I382" i="6"/>
  <c r="I379" i="6"/>
  <c r="I377" i="6"/>
  <c r="I372" i="6"/>
  <c r="I367" i="6"/>
  <c r="I364" i="6"/>
  <c r="I362" i="6"/>
  <c r="I357" i="6"/>
  <c r="I352" i="6"/>
  <c r="I349" i="6"/>
  <c r="I347" i="6"/>
  <c r="I345" i="6"/>
  <c r="I340" i="6"/>
  <c r="I333" i="6"/>
  <c r="I330" i="6"/>
  <c r="L329" i="6"/>
  <c r="L319" i="6"/>
  <c r="L321" i="6" s="1"/>
  <c r="L315" i="6"/>
  <c r="L302" i="6"/>
  <c r="L299" i="6"/>
  <c r="I289" i="6"/>
  <c r="I286" i="6"/>
  <c r="I272" i="6"/>
  <c r="I269" i="6"/>
  <c r="I266" i="6"/>
  <c r="L265" i="6"/>
  <c r="L262" i="6"/>
  <c r="L259" i="6"/>
  <c r="I256" i="6"/>
  <c r="L250" i="6"/>
  <c r="L247" i="6"/>
  <c r="I244" i="6"/>
  <c r="I241" i="6"/>
  <c r="I238" i="6"/>
  <c r="L237" i="6"/>
  <c r="L231" i="6"/>
  <c r="I229" i="6"/>
  <c r="L226" i="6"/>
  <c r="I225" i="6"/>
  <c r="L215" i="6"/>
  <c r="I214" i="6"/>
  <c r="L207" i="6"/>
  <c r="I206" i="6"/>
  <c r="L200" i="6"/>
  <c r="I199" i="6"/>
  <c r="L196" i="6"/>
  <c r="I195" i="6"/>
  <c r="L189" i="6"/>
  <c r="L185" i="6"/>
  <c r="L183" i="6"/>
  <c r="I177" i="6"/>
  <c r="L174" i="6"/>
  <c r="I170" i="6"/>
  <c r="L167" i="6"/>
  <c r="I166" i="6"/>
  <c r="L158" i="6"/>
  <c r="I157" i="6"/>
  <c r="L155" i="6"/>
  <c r="I154" i="6"/>
  <c r="L133" i="6"/>
  <c r="I132" i="6"/>
  <c r="L129" i="6"/>
  <c r="I128" i="6"/>
  <c r="L125" i="6"/>
  <c r="I124" i="6"/>
  <c r="L121" i="6"/>
  <c r="I120" i="6"/>
  <c r="L114" i="6"/>
  <c r="L112" i="6"/>
  <c r="L110" i="6"/>
  <c r="L108" i="6"/>
  <c r="L106" i="6"/>
  <c r="L104" i="6"/>
  <c r="L99" i="6"/>
  <c r="L97" i="6"/>
  <c r="L95" i="6"/>
  <c r="L93" i="6"/>
  <c r="L88" i="6"/>
  <c r="L86" i="6"/>
  <c r="L84" i="6"/>
  <c r="L82" i="6"/>
  <c r="L80" i="6"/>
  <c r="L78" i="6"/>
  <c r="L74" i="6"/>
  <c r="L72" i="6"/>
  <c r="L70" i="6"/>
  <c r="L68" i="6"/>
  <c r="L66" i="6"/>
  <c r="L62" i="6"/>
  <c r="I61" i="6"/>
  <c r="L58" i="6"/>
  <c r="I57" i="6"/>
  <c r="L54" i="6"/>
  <c r="I53" i="6"/>
  <c r="L50" i="6"/>
  <c r="I49" i="6"/>
  <c r="L46" i="6"/>
  <c r="I45" i="6"/>
  <c r="L23" i="6"/>
  <c r="I22" i="6"/>
  <c r="L15" i="6"/>
  <c r="L13" i="6"/>
  <c r="L11" i="6"/>
  <c r="I485" i="6"/>
  <c r="I483" i="6"/>
  <c r="I469" i="6"/>
  <c r="I465" i="6"/>
  <c r="L453" i="6"/>
  <c r="L447" i="6"/>
  <c r="L446" i="6"/>
  <c r="L444" i="6"/>
  <c r="L443" i="6"/>
  <c r="L442" i="6"/>
  <c r="I441" i="6"/>
  <c r="L440" i="6"/>
  <c r="L436" i="6"/>
  <c r="L435" i="6"/>
  <c r="L434" i="6"/>
  <c r="L432" i="6"/>
  <c r="L431" i="6"/>
  <c r="L430" i="6"/>
  <c r="I429" i="6"/>
  <c r="L425" i="6"/>
  <c r="I416" i="6"/>
  <c r="I415" i="6"/>
  <c r="L414" i="6"/>
  <c r="I411" i="6"/>
  <c r="L410" i="6"/>
  <c r="I409" i="6"/>
  <c r="L405" i="6"/>
  <c r="L402" i="6"/>
  <c r="L399" i="6"/>
  <c r="I396" i="6"/>
  <c r="I393" i="6"/>
  <c r="L510" i="6"/>
  <c r="L512" i="6" s="1"/>
  <c r="L507" i="6"/>
  <c r="L494" i="6"/>
  <c r="I480" i="6"/>
  <c r="L472" i="6"/>
  <c r="L474" i="6" s="1"/>
  <c r="I423" i="6"/>
  <c r="L418" i="6"/>
  <c r="I410" i="6"/>
  <c r="I404" i="6"/>
  <c r="I401" i="6"/>
  <c r="I398" i="6"/>
  <c r="L382" i="6"/>
  <c r="L377" i="6"/>
  <c r="I363" i="6"/>
  <c r="L362" i="6"/>
  <c r="I348" i="6"/>
  <c r="L347" i="6"/>
  <c r="L230" i="6"/>
  <c r="I227" i="6"/>
  <c r="I224" i="6"/>
  <c r="L223" i="6"/>
  <c r="L213" i="6"/>
  <c r="I208" i="6"/>
  <c r="I205" i="6"/>
  <c r="L204" i="6"/>
  <c r="L198" i="6"/>
  <c r="L195" i="6"/>
  <c r="I189" i="6"/>
  <c r="I184" i="6"/>
  <c r="I182" i="6"/>
  <c r="L176" i="6"/>
  <c r="L170" i="6"/>
  <c r="I167" i="6"/>
  <c r="L157" i="6"/>
  <c r="I155" i="6"/>
  <c r="I134" i="6"/>
  <c r="I131" i="6"/>
  <c r="L130" i="6"/>
  <c r="L127" i="6"/>
  <c r="L124" i="6"/>
  <c r="I121" i="6"/>
  <c r="I118" i="6"/>
  <c r="I113" i="6"/>
  <c r="I111" i="6"/>
  <c r="I109" i="6"/>
  <c r="I107" i="6"/>
  <c r="I105" i="6"/>
  <c r="I103" i="6"/>
  <c r="I98" i="6"/>
  <c r="I96" i="6"/>
  <c r="I94" i="6"/>
  <c r="I92" i="6"/>
  <c r="I87" i="6"/>
  <c r="I85" i="6"/>
  <c r="I83" i="6"/>
  <c r="I81" i="6"/>
  <c r="I79" i="6"/>
  <c r="I74" i="6"/>
  <c r="I72" i="6"/>
  <c r="I70" i="6"/>
  <c r="I68" i="6"/>
  <c r="I66" i="6"/>
  <c r="I60" i="6"/>
  <c r="L59" i="6"/>
  <c r="L56" i="6"/>
  <c r="L53" i="6"/>
  <c r="I50" i="6"/>
  <c r="I47" i="6"/>
  <c r="I44" i="6"/>
  <c r="L34" i="6"/>
  <c r="I33" i="6"/>
  <c r="L32" i="6"/>
  <c r="I31" i="6"/>
  <c r="L30" i="6"/>
  <c r="I29" i="6"/>
  <c r="L25" i="6"/>
  <c r="I23" i="6"/>
  <c r="I20" i="6"/>
  <c r="I15" i="6"/>
  <c r="I13" i="6"/>
  <c r="I11" i="6"/>
  <c r="I481" i="6"/>
  <c r="I464" i="6"/>
  <c r="L459" i="6"/>
  <c r="I457" i="6"/>
  <c r="L455" i="6"/>
  <c r="I453" i="6"/>
  <c r="I446" i="6"/>
  <c r="I435" i="6"/>
  <c r="I431" i="6"/>
  <c r="I424" i="6"/>
  <c r="I414" i="6"/>
  <c r="L412" i="6"/>
  <c r="I405" i="6"/>
  <c r="I402" i="6"/>
  <c r="I386" i="6"/>
  <c r="I378" i="6"/>
  <c r="I376" i="6"/>
  <c r="L372" i="6"/>
  <c r="I361" i="6"/>
  <c r="L357" i="6"/>
  <c r="I346" i="6"/>
  <c r="L345" i="6"/>
  <c r="L317" i="6"/>
  <c r="L314" i="6"/>
  <c r="L313" i="6"/>
  <c r="L301" i="6"/>
  <c r="L295" i="6"/>
  <c r="L288" i="6"/>
  <c r="L287" i="6"/>
  <c r="L286" i="6"/>
  <c r="I285" i="6"/>
  <c r="L284" i="6"/>
  <c r="L280" i="6"/>
  <c r="L261" i="6"/>
  <c r="L258" i="6"/>
  <c r="L257" i="6"/>
  <c r="L252" i="6"/>
  <c r="L249" i="6"/>
  <c r="L246" i="6"/>
  <c r="L245" i="6"/>
  <c r="L243" i="6"/>
  <c r="L242" i="6"/>
  <c r="L241" i="6"/>
  <c r="I240" i="6"/>
  <c r="L239" i="6"/>
  <c r="L238" i="6"/>
  <c r="I237" i="6"/>
  <c r="I236" i="6"/>
  <c r="L232" i="6"/>
  <c r="I231" i="6"/>
  <c r="I230" i="6"/>
  <c r="L229" i="6"/>
  <c r="I226" i="6"/>
  <c r="I223" i="6"/>
  <c r="I213" i="6"/>
  <c r="L209" i="6"/>
  <c r="I207" i="6"/>
  <c r="I204" i="6"/>
  <c r="I198" i="6"/>
  <c r="L197" i="6"/>
  <c r="L191" i="6"/>
  <c r="L178" i="6"/>
  <c r="I176" i="6"/>
  <c r="L175" i="6"/>
  <c r="L169" i="6"/>
  <c r="L166" i="6"/>
  <c r="I160" i="6"/>
  <c r="L159" i="6"/>
  <c r="L154" i="6"/>
  <c r="I149" i="6"/>
  <c r="I147" i="6"/>
  <c r="I145" i="6"/>
  <c r="I143" i="6"/>
  <c r="I141" i="6"/>
  <c r="I139" i="6"/>
  <c r="L135" i="6"/>
  <c r="I133" i="6"/>
  <c r="I130" i="6"/>
  <c r="I127" i="6"/>
  <c r="L126" i="6"/>
  <c r="L123" i="6"/>
  <c r="L120" i="6"/>
  <c r="L73" i="6"/>
  <c r="L71" i="6"/>
  <c r="L69" i="6"/>
  <c r="L67" i="6"/>
  <c r="I62" i="6"/>
  <c r="I59" i="6"/>
  <c r="I56" i="6"/>
  <c r="L55" i="6"/>
  <c r="L52" i="6"/>
  <c r="L49" i="6"/>
  <c r="I46" i="6"/>
  <c r="L22" i="6"/>
  <c r="L16" i="6"/>
  <c r="L14" i="6"/>
  <c r="L12" i="6"/>
  <c r="L10" i="6"/>
  <c r="L9" i="6"/>
  <c r="L506" i="6"/>
  <c r="L498" i="6"/>
  <c r="L500" i="6" s="1"/>
  <c r="I479" i="6"/>
  <c r="I422" i="6"/>
  <c r="I412" i="6"/>
  <c r="L397" i="6"/>
  <c r="L394" i="6"/>
  <c r="L387" i="6"/>
  <c r="L379" i="6"/>
  <c r="I371" i="6"/>
  <c r="L367" i="6"/>
  <c r="L369" i="6" s="1"/>
  <c r="I356" i="6"/>
  <c r="L352" i="6"/>
  <c r="L354" i="6" s="1"/>
  <c r="I344" i="6"/>
  <c r="L340" i="6"/>
  <c r="L339" i="6"/>
  <c r="L335" i="6"/>
  <c r="L337" i="6" s="1"/>
  <c r="L333" i="6"/>
  <c r="I332" i="6"/>
  <c r="L331" i="6"/>
  <c r="L330" i="6"/>
  <c r="I329" i="6"/>
  <c r="I328" i="6"/>
  <c r="L327" i="6"/>
  <c r="I319" i="6"/>
  <c r="I317" i="6"/>
  <c r="I316" i="6"/>
  <c r="I314" i="6"/>
  <c r="I313" i="6"/>
  <c r="I309" i="6"/>
  <c r="I305" i="6"/>
  <c r="L303" i="6"/>
  <c r="I302" i="6"/>
  <c r="I301" i="6"/>
  <c r="I300" i="6"/>
  <c r="I295" i="6"/>
  <c r="I287" i="6"/>
  <c r="L279" i="6"/>
  <c r="L275" i="6"/>
  <c r="L274" i="6"/>
  <c r="L273" i="6"/>
  <c r="L271" i="6"/>
  <c r="L270" i="6"/>
  <c r="L269" i="6"/>
  <c r="I268" i="6"/>
  <c r="L267" i="6"/>
  <c r="L266" i="6"/>
  <c r="I265" i="6"/>
  <c r="I264" i="6"/>
  <c r="L263" i="6"/>
  <c r="I262" i="6"/>
  <c r="I261" i="6"/>
  <c r="I260" i="6"/>
  <c r="I258" i="6"/>
  <c r="I257" i="6"/>
  <c r="I252" i="6"/>
  <c r="L251" i="6"/>
  <c r="I250" i="6"/>
  <c r="I249" i="6"/>
  <c r="I248" i="6"/>
  <c r="I246" i="6"/>
  <c r="I245" i="6"/>
  <c r="I242" i="6"/>
  <c r="L228" i="6"/>
  <c r="L225" i="6"/>
  <c r="I215" i="6"/>
  <c r="L206" i="6"/>
  <c r="I200" i="6"/>
  <c r="I197" i="6"/>
  <c r="I191" i="6"/>
  <c r="L190" i="6"/>
  <c r="I185" i="6"/>
  <c r="I183" i="6"/>
  <c r="I178" i="6"/>
  <c r="I175" i="6"/>
  <c r="I169" i="6"/>
  <c r="L168" i="6"/>
  <c r="L165" i="6"/>
  <c r="I159" i="6"/>
  <c r="L156" i="6"/>
  <c r="L153" i="6"/>
  <c r="L148" i="6"/>
  <c r="L146" i="6"/>
  <c r="L144" i="6"/>
  <c r="L142" i="6"/>
  <c r="L140" i="6"/>
  <c r="L132" i="6"/>
  <c r="I129" i="6"/>
  <c r="I126" i="6"/>
  <c r="I123" i="6"/>
  <c r="L122" i="6"/>
  <c r="L119" i="6"/>
  <c r="I114" i="6"/>
  <c r="I112" i="6"/>
  <c r="I110" i="6"/>
  <c r="I108" i="6"/>
  <c r="I106" i="6"/>
  <c r="I104" i="6"/>
  <c r="I99" i="6"/>
  <c r="I97" i="6"/>
  <c r="I95" i="6"/>
  <c r="I93" i="6"/>
  <c r="I88" i="6"/>
  <c r="I86" i="6"/>
  <c r="I84" i="6"/>
  <c r="I82" i="6"/>
  <c r="I80" i="6"/>
  <c r="I78" i="6"/>
  <c r="I73" i="6"/>
  <c r="I71" i="6"/>
  <c r="I69" i="6"/>
  <c r="I67" i="6"/>
  <c r="L61" i="6"/>
  <c r="I58" i="6"/>
  <c r="I55" i="6"/>
  <c r="I52" i="6"/>
  <c r="L51" i="6"/>
  <c r="L48" i="6"/>
  <c r="L45" i="6"/>
  <c r="I34" i="6"/>
  <c r="I32" i="6"/>
  <c r="I30" i="6"/>
  <c r="I25" i="6"/>
  <c r="L24" i="6"/>
  <c r="L21" i="6"/>
  <c r="I16" i="6"/>
  <c r="I14" i="6"/>
  <c r="I12" i="6"/>
  <c r="I10" i="6"/>
  <c r="I482" i="6"/>
  <c r="I463" i="6"/>
  <c r="L458" i="6"/>
  <c r="I456" i="6"/>
  <c r="I454" i="6"/>
  <c r="I452" i="6"/>
  <c r="I447" i="6"/>
  <c r="I443" i="6"/>
  <c r="I434" i="6"/>
  <c r="I425" i="6"/>
  <c r="L423" i="6"/>
  <c r="I413" i="6"/>
  <c r="L401" i="6"/>
  <c r="L398" i="6"/>
  <c r="L395" i="6"/>
  <c r="I392" i="6"/>
  <c r="I380" i="6"/>
  <c r="I365" i="6"/>
  <c r="L364" i="6"/>
  <c r="I350" i="6"/>
  <c r="L349" i="6"/>
  <c r="I335" i="6"/>
  <c r="I274" i="6"/>
  <c r="I273" i="6"/>
  <c r="I270" i="6"/>
  <c r="I228" i="6"/>
  <c r="L227" i="6"/>
  <c r="L224" i="6"/>
  <c r="L214" i="6"/>
  <c r="I209" i="6"/>
  <c r="L208" i="6"/>
  <c r="L205" i="6"/>
  <c r="L199" i="6"/>
  <c r="I196" i="6"/>
  <c r="I190" i="6"/>
  <c r="L184" i="6"/>
  <c r="L182" i="6"/>
  <c r="L177" i="6"/>
  <c r="I174" i="6"/>
  <c r="I168" i="6"/>
  <c r="I165" i="6"/>
  <c r="L160" i="6"/>
  <c r="I158" i="6"/>
  <c r="I156" i="6"/>
  <c r="I153" i="6"/>
  <c r="L149" i="6"/>
  <c r="I148" i="6"/>
  <c r="L147" i="6"/>
  <c r="I146" i="6"/>
  <c r="L143" i="6"/>
  <c r="I135" i="6"/>
  <c r="L111" i="6"/>
  <c r="L103" i="6"/>
  <c r="L92" i="6"/>
  <c r="L81" i="6"/>
  <c r="L29" i="6"/>
  <c r="L20" i="6"/>
  <c r="L145" i="6"/>
  <c r="I140" i="6"/>
  <c r="L134" i="6"/>
  <c r="L131" i="6"/>
  <c r="L128" i="6"/>
  <c r="I125" i="6"/>
  <c r="I122" i="6"/>
  <c r="I119" i="6"/>
  <c r="L113" i="6"/>
  <c r="L105" i="6"/>
  <c r="L94" i="6"/>
  <c r="L83" i="6"/>
  <c r="L31" i="6"/>
  <c r="I142" i="6"/>
  <c r="L139" i="6"/>
  <c r="L118" i="6"/>
  <c r="L107" i="6"/>
  <c r="L96" i="6"/>
  <c r="L85" i="6"/>
  <c r="L60" i="6"/>
  <c r="L57" i="6"/>
  <c r="I54" i="6"/>
  <c r="I51" i="6"/>
  <c r="I48" i="6"/>
  <c r="L33" i="6"/>
  <c r="I144" i="6"/>
  <c r="L141" i="6"/>
  <c r="L109" i="6"/>
  <c r="L98" i="6"/>
  <c r="L87" i="6"/>
  <c r="L79" i="6"/>
  <c r="L47" i="6"/>
  <c r="L44" i="6"/>
  <c r="I24" i="6"/>
  <c r="I21" i="6"/>
  <c r="G331" i="6"/>
  <c r="G250" i="6"/>
  <c r="G246" i="6"/>
  <c r="G242" i="6"/>
  <c r="G238" i="6"/>
  <c r="G92" i="6"/>
  <c r="N92" i="6" s="1"/>
  <c r="G506" i="6"/>
  <c r="G495" i="6"/>
  <c r="G485" i="6"/>
  <c r="G487" i="6" s="1"/>
  <c r="G480" i="6"/>
  <c r="G469" i="6"/>
  <c r="G459" i="6"/>
  <c r="G455" i="6"/>
  <c r="G448" i="6"/>
  <c r="G444" i="6"/>
  <c r="G440" i="6"/>
  <c r="G433" i="6"/>
  <c r="G429" i="6"/>
  <c r="G422" i="6"/>
  <c r="G415" i="6"/>
  <c r="G411" i="6"/>
  <c r="G404" i="6"/>
  <c r="G400" i="6"/>
  <c r="G396" i="6"/>
  <c r="G392" i="6"/>
  <c r="G380" i="6"/>
  <c r="G376" i="6"/>
  <c r="G365" i="6"/>
  <c r="G361" i="6"/>
  <c r="G350" i="6"/>
  <c r="G346" i="6"/>
  <c r="G339" i="6"/>
  <c r="G330" i="6"/>
  <c r="G319" i="6"/>
  <c r="G321" i="6" s="1"/>
  <c r="G314" i="6"/>
  <c r="G302" i="6"/>
  <c r="G295" i="6"/>
  <c r="G287" i="6"/>
  <c r="G280" i="6"/>
  <c r="G273" i="6"/>
  <c r="G269" i="6"/>
  <c r="G265" i="6"/>
  <c r="G261" i="6"/>
  <c r="G257" i="6"/>
  <c r="G230" i="6"/>
  <c r="G226" i="6"/>
  <c r="G215" i="6"/>
  <c r="G208" i="6"/>
  <c r="G204" i="6"/>
  <c r="G197" i="6"/>
  <c r="G190" i="6"/>
  <c r="G183" i="6"/>
  <c r="G176" i="6"/>
  <c r="G169" i="6"/>
  <c r="G165" i="6"/>
  <c r="G157" i="6"/>
  <c r="G154" i="6"/>
  <c r="G147" i="6"/>
  <c r="G143" i="6"/>
  <c r="G139" i="6"/>
  <c r="G132" i="6"/>
  <c r="G128" i="6"/>
  <c r="G124" i="6"/>
  <c r="G120" i="6"/>
  <c r="G113" i="6"/>
  <c r="G109" i="6"/>
  <c r="G105" i="6"/>
  <c r="N105" i="6" s="1"/>
  <c r="G98" i="6"/>
  <c r="G93" i="6"/>
  <c r="J93" i="6" s="1"/>
  <c r="G85" i="6"/>
  <c r="G81" i="6"/>
  <c r="N81" i="6" s="1"/>
  <c r="G74" i="6"/>
  <c r="G70" i="6"/>
  <c r="G66" i="6"/>
  <c r="G59" i="6"/>
  <c r="G55" i="6"/>
  <c r="G51" i="6"/>
  <c r="G47" i="6"/>
  <c r="G34" i="6"/>
  <c r="J34" i="6" s="1"/>
  <c r="G30" i="6"/>
  <c r="G23" i="6"/>
  <c r="G16" i="6"/>
  <c r="G12" i="6"/>
  <c r="G305" i="6"/>
  <c r="G307" i="6" s="1"/>
  <c r="G249" i="6"/>
  <c r="I9" i="6"/>
  <c r="G247" i="6"/>
  <c r="G241" i="6"/>
  <c r="G236" i="6"/>
  <c r="G507" i="6"/>
  <c r="G494" i="6"/>
  <c r="G482" i="6"/>
  <c r="G470" i="6"/>
  <c r="G458" i="6"/>
  <c r="G453" i="6"/>
  <c r="G445" i="6"/>
  <c r="G436" i="6"/>
  <c r="G431" i="6"/>
  <c r="G423" i="6"/>
  <c r="G414" i="6"/>
  <c r="G409" i="6"/>
  <c r="G401" i="6"/>
  <c r="G395" i="6"/>
  <c r="G386" i="6"/>
  <c r="G377" i="6"/>
  <c r="G364" i="6"/>
  <c r="G356" i="6"/>
  <c r="G347" i="6"/>
  <c r="G335" i="6"/>
  <c r="G337" i="6" s="1"/>
  <c r="G328" i="6"/>
  <c r="G315" i="6"/>
  <c r="G301" i="6"/>
  <c r="G289" i="6"/>
  <c r="G284" i="6"/>
  <c r="G272" i="6"/>
  <c r="G267" i="6"/>
  <c r="G262" i="6"/>
  <c r="G256" i="6"/>
  <c r="G228" i="6"/>
  <c r="G223" i="6"/>
  <c r="G207" i="6"/>
  <c r="G199" i="6"/>
  <c r="G191" i="6"/>
  <c r="G182" i="6"/>
  <c r="G174" i="6"/>
  <c r="G166" i="6"/>
  <c r="G149" i="6"/>
  <c r="G144" i="6"/>
  <c r="G135" i="6"/>
  <c r="G130" i="6"/>
  <c r="G125" i="6"/>
  <c r="G119" i="6"/>
  <c r="G111" i="6"/>
  <c r="G106" i="6"/>
  <c r="G96" i="6"/>
  <c r="G87" i="6"/>
  <c r="G82" i="6"/>
  <c r="G73" i="6"/>
  <c r="G68" i="6"/>
  <c r="G60" i="6"/>
  <c r="G54" i="6"/>
  <c r="G49" i="6"/>
  <c r="G44" i="6"/>
  <c r="G29" i="6"/>
  <c r="G21" i="6"/>
  <c r="G13" i="6"/>
  <c r="G464" i="6"/>
  <c r="G442" i="6"/>
  <c r="G425" i="6"/>
  <c r="G412" i="6"/>
  <c r="G398" i="6"/>
  <c r="G379" i="6"/>
  <c r="G362" i="6"/>
  <c r="G344" i="6"/>
  <c r="G317" i="6"/>
  <c r="G299" i="6"/>
  <c r="G275" i="6"/>
  <c r="G264" i="6"/>
  <c r="G231" i="6"/>
  <c r="G213" i="6"/>
  <c r="G196" i="6"/>
  <c r="G177" i="6"/>
  <c r="G159" i="6"/>
  <c r="G146" i="6"/>
  <c r="G133" i="6"/>
  <c r="G122" i="6"/>
  <c r="G108" i="6"/>
  <c r="G94" i="6"/>
  <c r="G79" i="6"/>
  <c r="G252" i="6"/>
  <c r="G245" i="6"/>
  <c r="G240" i="6"/>
  <c r="G97" i="6"/>
  <c r="G505" i="6"/>
  <c r="G493" i="6"/>
  <c r="G481" i="6"/>
  <c r="G465" i="6"/>
  <c r="G457" i="6"/>
  <c r="G452" i="6"/>
  <c r="G443" i="6"/>
  <c r="G435" i="6"/>
  <c r="G430" i="6"/>
  <c r="G418" i="6"/>
  <c r="G413" i="6"/>
  <c r="G405" i="6"/>
  <c r="G399" i="6"/>
  <c r="G394" i="6"/>
  <c r="G382" i="6"/>
  <c r="G384" i="6" s="1"/>
  <c r="G372" i="6"/>
  <c r="G363" i="6"/>
  <c r="G352" i="6"/>
  <c r="G354" i="6" s="1"/>
  <c r="G345" i="6"/>
  <c r="G333" i="6"/>
  <c r="G327" i="6"/>
  <c r="G313" i="6"/>
  <c r="G300" i="6"/>
  <c r="G288" i="6"/>
  <c r="G279" i="6"/>
  <c r="G271" i="6"/>
  <c r="G266" i="6"/>
  <c r="G260" i="6"/>
  <c r="G232" i="6"/>
  <c r="G227" i="6"/>
  <c r="G214" i="6"/>
  <c r="G206" i="6"/>
  <c r="G198" i="6"/>
  <c r="G189" i="6"/>
  <c r="G178" i="6"/>
  <c r="G170" i="6"/>
  <c r="G160" i="6"/>
  <c r="G156" i="6"/>
  <c r="G148" i="6"/>
  <c r="G142" i="6"/>
  <c r="G134" i="6"/>
  <c r="G129" i="6"/>
  <c r="G123" i="6"/>
  <c r="G118" i="6"/>
  <c r="G110" i="6"/>
  <c r="G104" i="6"/>
  <c r="G95" i="6"/>
  <c r="G86" i="6"/>
  <c r="G80" i="6"/>
  <c r="G72" i="6"/>
  <c r="G67" i="6"/>
  <c r="G58" i="6"/>
  <c r="G53" i="6"/>
  <c r="G48" i="6"/>
  <c r="G33" i="6"/>
  <c r="G25" i="6"/>
  <c r="G20" i="6"/>
  <c r="G11" i="6"/>
  <c r="G251" i="6"/>
  <c r="G244" i="6"/>
  <c r="G239" i="6"/>
  <c r="G510" i="6"/>
  <c r="G512" i="6" s="1"/>
  <c r="G498" i="6"/>
  <c r="G500" i="6" s="1"/>
  <c r="G489" i="6"/>
  <c r="G479" i="6"/>
  <c r="G456" i="6"/>
  <c r="G447" i="6"/>
  <c r="G434" i="6"/>
  <c r="G417" i="6"/>
  <c r="G403" i="6"/>
  <c r="G393" i="6"/>
  <c r="G371" i="6"/>
  <c r="G349" i="6"/>
  <c r="G332" i="6"/>
  <c r="G309" i="6"/>
  <c r="G286" i="6"/>
  <c r="G270" i="6"/>
  <c r="G259" i="6"/>
  <c r="G225" i="6"/>
  <c r="G205" i="6"/>
  <c r="G185" i="6"/>
  <c r="G168" i="6"/>
  <c r="G155" i="6"/>
  <c r="G141" i="6"/>
  <c r="G127" i="6"/>
  <c r="G114" i="6"/>
  <c r="G103" i="6"/>
  <c r="G84" i="6"/>
  <c r="G71" i="6"/>
  <c r="G243" i="6"/>
  <c r="G483" i="6"/>
  <c r="G446" i="6"/>
  <c r="G416" i="6"/>
  <c r="G387" i="6"/>
  <c r="G348" i="6"/>
  <c r="G303" i="6"/>
  <c r="G268" i="6"/>
  <c r="G224" i="6"/>
  <c r="G184" i="6"/>
  <c r="G153" i="6"/>
  <c r="G126" i="6"/>
  <c r="G99" i="6"/>
  <c r="G69" i="6"/>
  <c r="G56" i="6"/>
  <c r="G45" i="6"/>
  <c r="G22" i="6"/>
  <c r="G9" i="6"/>
  <c r="G237" i="6"/>
  <c r="G472" i="6"/>
  <c r="G474" i="6" s="1"/>
  <c r="G441" i="6"/>
  <c r="G410" i="6"/>
  <c r="G378" i="6"/>
  <c r="G340" i="6"/>
  <c r="G291" i="6"/>
  <c r="G293" i="6" s="1"/>
  <c r="G263" i="6"/>
  <c r="G209" i="6"/>
  <c r="G175" i="6"/>
  <c r="G145" i="6"/>
  <c r="G121" i="6"/>
  <c r="G88" i="6"/>
  <c r="G62" i="6"/>
  <c r="G52" i="6"/>
  <c r="G32" i="6"/>
  <c r="G15" i="6"/>
  <c r="G508" i="6"/>
  <c r="G463" i="6"/>
  <c r="G432" i="6"/>
  <c r="G402" i="6"/>
  <c r="G367" i="6"/>
  <c r="G369" i="6" s="1"/>
  <c r="G329" i="6"/>
  <c r="G285" i="6"/>
  <c r="G258" i="6"/>
  <c r="G200" i="6"/>
  <c r="G167" i="6"/>
  <c r="G140" i="6"/>
  <c r="G112" i="6"/>
  <c r="G83" i="6"/>
  <c r="G61" i="6"/>
  <c r="G50" i="6"/>
  <c r="G31" i="6"/>
  <c r="G14" i="6"/>
  <c r="G248" i="6"/>
  <c r="G496" i="6"/>
  <c r="G454" i="6"/>
  <c r="G424" i="6"/>
  <c r="G397" i="6"/>
  <c r="G357" i="6"/>
  <c r="G316" i="6"/>
  <c r="G274" i="6"/>
  <c r="G229" i="6"/>
  <c r="G195" i="6"/>
  <c r="G158" i="6"/>
  <c r="G131" i="6"/>
  <c r="G107" i="6"/>
  <c r="G78" i="6"/>
  <c r="G57" i="6"/>
  <c r="G46" i="6"/>
  <c r="G24" i="6"/>
  <c r="G10" i="6"/>
  <c r="BW633" i="3"/>
  <c r="BV633" i="3"/>
  <c r="BY633" i="3"/>
  <c r="BX633" i="3"/>
  <c r="BU633" i="3"/>
  <c r="BY631" i="3"/>
  <c r="BU631" i="3"/>
  <c r="BX631" i="3"/>
  <c r="BW631" i="3"/>
  <c r="BV631" i="3"/>
  <c r="BY627" i="3"/>
  <c r="BU627" i="3"/>
  <c r="BX627" i="3"/>
  <c r="BW627" i="3"/>
  <c r="BV627" i="3"/>
  <c r="BY623" i="3"/>
  <c r="BU623" i="3"/>
  <c r="BX623" i="3"/>
  <c r="BW623" i="3"/>
  <c r="BV623" i="3"/>
  <c r="BY619" i="3"/>
  <c r="BU619" i="3"/>
  <c r="BX619" i="3"/>
  <c r="BW619" i="3"/>
  <c r="BV619" i="3"/>
  <c r="BW617" i="3"/>
  <c r="CO617" i="3" s="1"/>
  <c r="BV617" i="3"/>
  <c r="CN617" i="3" s="1"/>
  <c r="BY617" i="3"/>
  <c r="CQ617" i="3" s="1"/>
  <c r="BX617" i="3"/>
  <c r="CP617" i="3" s="1"/>
  <c r="BU617" i="3"/>
  <c r="CM617" i="3" s="1"/>
  <c r="BW613" i="3"/>
  <c r="CO613" i="3" s="1"/>
  <c r="BV613" i="3"/>
  <c r="CN613" i="3" s="1"/>
  <c r="BU613" i="3"/>
  <c r="CM613" i="3" s="1"/>
  <c r="BX613" i="3"/>
  <c r="CP613" i="3" s="1"/>
  <c r="BY613" i="3"/>
  <c r="CQ613" i="3" s="1"/>
  <c r="BW609" i="3"/>
  <c r="BV609" i="3"/>
  <c r="BY609" i="3"/>
  <c r="BX609" i="3"/>
  <c r="BU609" i="3"/>
  <c r="BW605" i="3"/>
  <c r="CO605" i="3" s="1"/>
  <c r="BV605" i="3"/>
  <c r="CN605" i="3" s="1"/>
  <c r="BU605" i="3"/>
  <c r="CM605" i="3" s="1"/>
  <c r="BY605" i="3"/>
  <c r="CQ605" i="3" s="1"/>
  <c r="BX605" i="3"/>
  <c r="CP605" i="3" s="1"/>
  <c r="BW601" i="3"/>
  <c r="CO601" i="3" s="1"/>
  <c r="BV601" i="3"/>
  <c r="CN601" i="3" s="1"/>
  <c r="BY601" i="3"/>
  <c r="CQ601" i="3" s="1"/>
  <c r="BX601" i="3"/>
  <c r="CP601" i="3" s="1"/>
  <c r="BU601" i="3"/>
  <c r="CM601" i="3" s="1"/>
  <c r="BW597" i="3"/>
  <c r="CO597" i="3" s="1"/>
  <c r="BV597" i="3"/>
  <c r="CN597" i="3" s="1"/>
  <c r="BU597" i="3"/>
  <c r="CM597" i="3" s="1"/>
  <c r="BX597" i="3"/>
  <c r="CP597" i="3" s="1"/>
  <c r="BY597" i="3"/>
  <c r="CQ597" i="3" s="1"/>
  <c r="BW593" i="3"/>
  <c r="CO593" i="3" s="1"/>
  <c r="BV593" i="3"/>
  <c r="CN593" i="3" s="1"/>
  <c r="BY593" i="3"/>
  <c r="CQ593" i="3" s="1"/>
  <c r="BX593" i="3"/>
  <c r="CP593" i="3" s="1"/>
  <c r="BU593" i="3"/>
  <c r="CM593" i="3" s="1"/>
  <c r="BW589" i="3"/>
  <c r="CO589" i="3" s="1"/>
  <c r="BV589" i="3"/>
  <c r="CN589" i="3" s="1"/>
  <c r="BU589" i="3"/>
  <c r="CM589" i="3" s="1"/>
  <c r="BY589" i="3"/>
  <c r="CQ589" i="3" s="1"/>
  <c r="BX589" i="3"/>
  <c r="CP589" i="3" s="1"/>
  <c r="BY587" i="3"/>
  <c r="CQ587" i="3" s="1"/>
  <c r="BU587" i="3"/>
  <c r="CM587" i="3" s="1"/>
  <c r="BX587" i="3"/>
  <c r="CP587" i="3" s="1"/>
  <c r="BW587" i="3"/>
  <c r="CO587" i="3" s="1"/>
  <c r="BV587" i="3"/>
  <c r="CN587" i="3" s="1"/>
  <c r="BY583" i="3"/>
  <c r="CQ583" i="3" s="1"/>
  <c r="BU583" i="3"/>
  <c r="CM583" i="3" s="1"/>
  <c r="BX583" i="3"/>
  <c r="CP583" i="3" s="1"/>
  <c r="BW583" i="3"/>
  <c r="CO583" i="3" s="1"/>
  <c r="BV583" i="3"/>
  <c r="CN583" i="3" s="1"/>
  <c r="BY579" i="3"/>
  <c r="CQ579" i="3" s="1"/>
  <c r="BU579" i="3"/>
  <c r="CM579" i="3" s="1"/>
  <c r="BX579" i="3"/>
  <c r="CP579" i="3" s="1"/>
  <c r="BW579" i="3"/>
  <c r="CO579" i="3" s="1"/>
  <c r="BV579" i="3"/>
  <c r="CN579" i="3" s="1"/>
  <c r="BY575" i="3"/>
  <c r="CQ575" i="3" s="1"/>
  <c r="BU575" i="3"/>
  <c r="CM575" i="3" s="1"/>
  <c r="BX575" i="3"/>
  <c r="CP575" i="3" s="1"/>
  <c r="BW575" i="3"/>
  <c r="CO575" i="3" s="1"/>
  <c r="BV575" i="3"/>
  <c r="CN575" i="3" s="1"/>
  <c r="BY571" i="3"/>
  <c r="BU571" i="3"/>
  <c r="BX571" i="3"/>
  <c r="BW571" i="3"/>
  <c r="CO571" i="3" s="1"/>
  <c r="BV571" i="3"/>
  <c r="CN571" i="3" s="1"/>
  <c r="BY567" i="3"/>
  <c r="CQ567" i="3" s="1"/>
  <c r="BU567" i="3"/>
  <c r="CM567" i="3" s="1"/>
  <c r="BX567" i="3"/>
  <c r="CP567" i="3" s="1"/>
  <c r="BW567" i="3"/>
  <c r="CO567" i="3" s="1"/>
  <c r="BV567" i="3"/>
  <c r="CN567" i="3" s="1"/>
  <c r="BY563" i="3"/>
  <c r="CQ563" i="3" s="1"/>
  <c r="BU563" i="3"/>
  <c r="CM563" i="3" s="1"/>
  <c r="BX563" i="3"/>
  <c r="CP563" i="3" s="1"/>
  <c r="BW563" i="3"/>
  <c r="CO563" i="3" s="1"/>
  <c r="BV563" i="3"/>
  <c r="CN563" i="3" s="1"/>
  <c r="BY559" i="3"/>
  <c r="CQ559" i="3" s="1"/>
  <c r="BU559" i="3"/>
  <c r="CM559" i="3" s="1"/>
  <c r="BX559" i="3"/>
  <c r="CP559" i="3" s="1"/>
  <c r="BW559" i="3"/>
  <c r="CO559" i="3" s="1"/>
  <c r="BV559" i="3"/>
  <c r="CN559" i="3" s="1"/>
  <c r="BY555" i="3"/>
  <c r="CQ555" i="3" s="1"/>
  <c r="BU555" i="3"/>
  <c r="CM555" i="3" s="1"/>
  <c r="BX555" i="3"/>
  <c r="CP555" i="3" s="1"/>
  <c r="BW555" i="3"/>
  <c r="CO555" i="3" s="1"/>
  <c r="BV555" i="3"/>
  <c r="CN555" i="3" s="1"/>
  <c r="BY551" i="3"/>
  <c r="CQ551" i="3" s="1"/>
  <c r="BU551" i="3"/>
  <c r="CM551" i="3" s="1"/>
  <c r="BX551" i="3"/>
  <c r="CP551" i="3" s="1"/>
  <c r="BW551" i="3"/>
  <c r="CO551" i="3" s="1"/>
  <c r="BV551" i="3"/>
  <c r="CN551" i="3" s="1"/>
  <c r="BW549" i="3"/>
  <c r="CO549" i="3" s="1"/>
  <c r="BV549" i="3"/>
  <c r="CN549" i="3" s="1"/>
  <c r="BU549" i="3"/>
  <c r="CM549" i="3" s="1"/>
  <c r="BY549" i="3"/>
  <c r="CQ549" i="3" s="1"/>
  <c r="BX549" i="3"/>
  <c r="CP549" i="3" s="1"/>
  <c r="BW545" i="3"/>
  <c r="CO545" i="3" s="1"/>
  <c r="BV545" i="3"/>
  <c r="CN545" i="3" s="1"/>
  <c r="BY545" i="3"/>
  <c r="CQ545" i="3" s="1"/>
  <c r="BX545" i="3"/>
  <c r="CP545" i="3" s="1"/>
  <c r="BU545" i="3"/>
  <c r="CM545" i="3" s="1"/>
  <c r="BW541" i="3"/>
  <c r="BV541" i="3"/>
  <c r="DB541" i="3" s="1"/>
  <c r="BU541" i="3"/>
  <c r="BY541" i="3"/>
  <c r="BX541" i="3"/>
  <c r="BW537" i="3"/>
  <c r="CO537" i="3" s="1"/>
  <c r="BV537" i="3"/>
  <c r="CN537" i="3" s="1"/>
  <c r="BY537" i="3"/>
  <c r="CQ537" i="3" s="1"/>
  <c r="BX537" i="3"/>
  <c r="CP537" i="3" s="1"/>
  <c r="BU537" i="3"/>
  <c r="CM537" i="3" s="1"/>
  <c r="BW533" i="3"/>
  <c r="BV533" i="3"/>
  <c r="BU533" i="3"/>
  <c r="BX533" i="3"/>
  <c r="BY533" i="3"/>
  <c r="BW529" i="3"/>
  <c r="CO529" i="3" s="1"/>
  <c r="BV529" i="3"/>
  <c r="CN529" i="3" s="1"/>
  <c r="BY529" i="3"/>
  <c r="CQ529" i="3" s="1"/>
  <c r="BX529" i="3"/>
  <c r="CP529" i="3" s="1"/>
  <c r="BU529" i="3"/>
  <c r="CM529" i="3" s="1"/>
  <c r="BW525" i="3"/>
  <c r="CO525" i="3" s="1"/>
  <c r="BV525" i="3"/>
  <c r="CN525" i="3" s="1"/>
  <c r="BU525" i="3"/>
  <c r="CM525" i="3" s="1"/>
  <c r="BY525" i="3"/>
  <c r="CQ525" i="3" s="1"/>
  <c r="BX525" i="3"/>
  <c r="CP525" i="3" s="1"/>
  <c r="BW521" i="3"/>
  <c r="CO521" i="3" s="1"/>
  <c r="BV521" i="3"/>
  <c r="CN521" i="3" s="1"/>
  <c r="BY521" i="3"/>
  <c r="CQ521" i="3" s="1"/>
  <c r="BX521" i="3"/>
  <c r="CP521" i="3" s="1"/>
  <c r="BU521" i="3"/>
  <c r="CM521" i="3" s="1"/>
  <c r="BY519" i="3"/>
  <c r="BU519" i="3"/>
  <c r="BX519" i="3"/>
  <c r="BW519" i="3"/>
  <c r="BV519" i="3"/>
  <c r="BY515" i="3"/>
  <c r="CQ515" i="3" s="1"/>
  <c r="BU515" i="3"/>
  <c r="CM515" i="3" s="1"/>
  <c r="BX515" i="3"/>
  <c r="CP515" i="3" s="1"/>
  <c r="BW515" i="3"/>
  <c r="CO515" i="3" s="1"/>
  <c r="BV515" i="3"/>
  <c r="CN515" i="3" s="1"/>
  <c r="BY511" i="3"/>
  <c r="BU511" i="3"/>
  <c r="BX511" i="3"/>
  <c r="BW511" i="3"/>
  <c r="BV511" i="3"/>
  <c r="BY507" i="3"/>
  <c r="BU507" i="3"/>
  <c r="BX507" i="3"/>
  <c r="BW507" i="3"/>
  <c r="BV507" i="3"/>
  <c r="BY503" i="3"/>
  <c r="BU503" i="3"/>
  <c r="BX503" i="3"/>
  <c r="BW503" i="3"/>
  <c r="BV503" i="3"/>
  <c r="BY499" i="3"/>
  <c r="BU499" i="3"/>
  <c r="BX499" i="3"/>
  <c r="BW499" i="3"/>
  <c r="BV499" i="3"/>
  <c r="BY495" i="3"/>
  <c r="BU495" i="3"/>
  <c r="BX495" i="3"/>
  <c r="BW495" i="3"/>
  <c r="BV495" i="3"/>
  <c r="BY491" i="3"/>
  <c r="BU491" i="3"/>
  <c r="BX491" i="3"/>
  <c r="BW491" i="3"/>
  <c r="BV491" i="3"/>
  <c r="BY487" i="3"/>
  <c r="BU487" i="3"/>
  <c r="BX487" i="3"/>
  <c r="BW487" i="3"/>
  <c r="BV487" i="3"/>
  <c r="BW485" i="3"/>
  <c r="BV485" i="3"/>
  <c r="BU485" i="3"/>
  <c r="BX485" i="3"/>
  <c r="BY485" i="3"/>
  <c r="BW481" i="3"/>
  <c r="CO481" i="3" s="1"/>
  <c r="BV481" i="3"/>
  <c r="CN481" i="3" s="1"/>
  <c r="BY481" i="3"/>
  <c r="CQ481" i="3" s="1"/>
  <c r="BX481" i="3"/>
  <c r="CP481" i="3" s="1"/>
  <c r="BU481" i="3"/>
  <c r="CM481" i="3" s="1"/>
  <c r="BW477" i="3"/>
  <c r="CO477" i="3" s="1"/>
  <c r="BV477" i="3"/>
  <c r="CN477" i="3" s="1"/>
  <c r="BU477" i="3"/>
  <c r="CM477" i="3" s="1"/>
  <c r="BY477" i="3"/>
  <c r="CQ477" i="3" s="1"/>
  <c r="BX477" i="3"/>
  <c r="CP477" i="3" s="1"/>
  <c r="BW473" i="3"/>
  <c r="CO473" i="3" s="1"/>
  <c r="BV473" i="3"/>
  <c r="CN473" i="3" s="1"/>
  <c r="BY473" i="3"/>
  <c r="CQ473" i="3" s="1"/>
  <c r="BX473" i="3"/>
  <c r="CP473" i="3" s="1"/>
  <c r="BU473" i="3"/>
  <c r="CM473" i="3" s="1"/>
  <c r="BW469" i="3"/>
  <c r="CO469" i="3" s="1"/>
  <c r="BV469" i="3"/>
  <c r="CN469" i="3" s="1"/>
  <c r="BU469" i="3"/>
  <c r="CM469" i="3" s="1"/>
  <c r="BY469" i="3"/>
  <c r="CQ469" i="3" s="1"/>
  <c r="BX469" i="3"/>
  <c r="CP469" i="3" s="1"/>
  <c r="BW465" i="3"/>
  <c r="CO465" i="3" s="1"/>
  <c r="BV465" i="3"/>
  <c r="CN465" i="3" s="1"/>
  <c r="BY465" i="3"/>
  <c r="CQ465" i="3" s="1"/>
  <c r="BX465" i="3"/>
  <c r="CP465" i="3" s="1"/>
  <c r="BU465" i="3"/>
  <c r="CM465" i="3" s="1"/>
  <c r="BW461" i="3"/>
  <c r="CO461" i="3" s="1"/>
  <c r="BV461" i="3"/>
  <c r="CN461" i="3" s="1"/>
  <c r="BU461" i="3"/>
  <c r="CM461" i="3" s="1"/>
  <c r="BY461" i="3"/>
  <c r="CQ461" i="3" s="1"/>
  <c r="BX461" i="3"/>
  <c r="CP461" i="3" s="1"/>
  <c r="BW457" i="3"/>
  <c r="BV457" i="3"/>
  <c r="BY457" i="3"/>
  <c r="DE457" i="3" s="1"/>
  <c r="BX457" i="3"/>
  <c r="BU457" i="3"/>
  <c r="BW453" i="3"/>
  <c r="CO453" i="3" s="1"/>
  <c r="BV453" i="3"/>
  <c r="CN453" i="3" s="1"/>
  <c r="BU453" i="3"/>
  <c r="CM453" i="3" s="1"/>
  <c r="BY453" i="3"/>
  <c r="CQ453" i="3" s="1"/>
  <c r="BX453" i="3"/>
  <c r="CP453" i="3" s="1"/>
  <c r="BW449" i="3"/>
  <c r="CO449" i="3" s="1"/>
  <c r="BV449" i="3"/>
  <c r="CN449" i="3" s="1"/>
  <c r="BY449" i="3"/>
  <c r="CQ449" i="3" s="1"/>
  <c r="BX449" i="3"/>
  <c r="CP449" i="3" s="1"/>
  <c r="BU449" i="3"/>
  <c r="CM449" i="3" s="1"/>
  <c r="BW445" i="3"/>
  <c r="CO445" i="3" s="1"/>
  <c r="BV445" i="3"/>
  <c r="CN445" i="3" s="1"/>
  <c r="BU445" i="3"/>
  <c r="CM445" i="3" s="1"/>
  <c r="BY445" i="3"/>
  <c r="CQ445" i="3" s="1"/>
  <c r="BX445" i="3"/>
  <c r="CP445" i="3" s="1"/>
  <c r="BW441" i="3"/>
  <c r="BV441" i="3"/>
  <c r="BY441" i="3"/>
  <c r="BX441" i="3"/>
  <c r="BU441" i="3"/>
  <c r="BW437" i="3"/>
  <c r="CO437" i="3" s="1"/>
  <c r="BV437" i="3"/>
  <c r="CN437" i="3" s="1"/>
  <c r="BU437" i="3"/>
  <c r="CM437" i="3" s="1"/>
  <c r="BX437" i="3"/>
  <c r="CP437" i="3" s="1"/>
  <c r="BY437" i="3"/>
  <c r="CQ437" i="3" s="1"/>
  <c r="BW433" i="3"/>
  <c r="CO433" i="3" s="1"/>
  <c r="BV433" i="3"/>
  <c r="CN433" i="3" s="1"/>
  <c r="BY433" i="3"/>
  <c r="CQ433" i="3" s="1"/>
  <c r="BX433" i="3"/>
  <c r="CP433" i="3" s="1"/>
  <c r="BU433" i="3"/>
  <c r="CM433" i="3" s="1"/>
  <c r="BW429" i="3"/>
  <c r="CO429" i="3" s="1"/>
  <c r="BV429" i="3"/>
  <c r="CN429" i="3" s="1"/>
  <c r="BU429" i="3"/>
  <c r="CM429" i="3" s="1"/>
  <c r="BY429" i="3"/>
  <c r="CQ429" i="3" s="1"/>
  <c r="BX429" i="3"/>
  <c r="CP429" i="3" s="1"/>
  <c r="BY427" i="3"/>
  <c r="CQ427" i="3" s="1"/>
  <c r="BU427" i="3"/>
  <c r="CM427" i="3" s="1"/>
  <c r="BX427" i="3"/>
  <c r="CP427" i="3" s="1"/>
  <c r="BW427" i="3"/>
  <c r="CO427" i="3" s="1"/>
  <c r="BV427" i="3"/>
  <c r="CN427" i="3" s="1"/>
  <c r="BY423" i="3"/>
  <c r="CQ423" i="3" s="1"/>
  <c r="BU423" i="3"/>
  <c r="CM423" i="3" s="1"/>
  <c r="BX423" i="3"/>
  <c r="CP423" i="3" s="1"/>
  <c r="BW423" i="3"/>
  <c r="CO423" i="3" s="1"/>
  <c r="BV423" i="3"/>
  <c r="CN423" i="3" s="1"/>
  <c r="BY419" i="3"/>
  <c r="CQ419" i="3" s="1"/>
  <c r="BU419" i="3"/>
  <c r="CM419" i="3" s="1"/>
  <c r="BX419" i="3"/>
  <c r="CP419" i="3" s="1"/>
  <c r="BW419" i="3"/>
  <c r="CO419" i="3" s="1"/>
  <c r="BV419" i="3"/>
  <c r="CN419" i="3" s="1"/>
  <c r="BY415" i="3"/>
  <c r="CQ415" i="3" s="1"/>
  <c r="BU415" i="3"/>
  <c r="CM415" i="3" s="1"/>
  <c r="BX415" i="3"/>
  <c r="CP415" i="3" s="1"/>
  <c r="BV415" i="3"/>
  <c r="CN415" i="3" s="1"/>
  <c r="BW415" i="3"/>
  <c r="CO415" i="3" s="1"/>
  <c r="BW413" i="3"/>
  <c r="CO413" i="3" s="1"/>
  <c r="BV413" i="3"/>
  <c r="CN413" i="3" s="1"/>
  <c r="BU413" i="3"/>
  <c r="CM413" i="3" s="1"/>
  <c r="BY413" i="3"/>
  <c r="CQ413" i="3" s="1"/>
  <c r="BX413" i="3"/>
  <c r="CP413" i="3" s="1"/>
  <c r="BW409" i="3"/>
  <c r="CO409" i="3" s="1"/>
  <c r="BV409" i="3"/>
  <c r="CN409" i="3" s="1"/>
  <c r="BY409" i="3"/>
  <c r="CQ409" i="3" s="1"/>
  <c r="BX409" i="3"/>
  <c r="CP409" i="3" s="1"/>
  <c r="BU409" i="3"/>
  <c r="CM409" i="3" s="1"/>
  <c r="BW405" i="3"/>
  <c r="CO405" i="3" s="1"/>
  <c r="BV405" i="3"/>
  <c r="CN405" i="3" s="1"/>
  <c r="BU405" i="3"/>
  <c r="CM405" i="3" s="1"/>
  <c r="BY405" i="3"/>
  <c r="CQ405" i="3" s="1"/>
  <c r="BX405" i="3"/>
  <c r="CP405" i="3" s="1"/>
  <c r="BW401" i="3"/>
  <c r="CO401" i="3" s="1"/>
  <c r="BV401" i="3"/>
  <c r="CN401" i="3" s="1"/>
  <c r="BY401" i="3"/>
  <c r="CQ401" i="3" s="1"/>
  <c r="BX401" i="3"/>
  <c r="CP401" i="3" s="1"/>
  <c r="BU401" i="3"/>
  <c r="CM401" i="3" s="1"/>
  <c r="BW397" i="3"/>
  <c r="BV397" i="3"/>
  <c r="BU397" i="3"/>
  <c r="BY397" i="3"/>
  <c r="BX397" i="3"/>
  <c r="BW393" i="3"/>
  <c r="BV393" i="3"/>
  <c r="BY393" i="3"/>
  <c r="BX393" i="3"/>
  <c r="BU393" i="3"/>
  <c r="BV389" i="3"/>
  <c r="CN389" i="3" s="1"/>
  <c r="BW389" i="3"/>
  <c r="CO389" i="3" s="1"/>
  <c r="BU389" i="3"/>
  <c r="CM389" i="3" s="1"/>
  <c r="BY389" i="3"/>
  <c r="CQ389" i="3" s="1"/>
  <c r="BX389" i="3"/>
  <c r="CP389" i="3" s="1"/>
  <c r="BV385" i="3"/>
  <c r="CN385" i="3" s="1"/>
  <c r="BU385" i="3"/>
  <c r="CM385" i="3" s="1"/>
  <c r="BY385" i="3"/>
  <c r="CQ385" i="3" s="1"/>
  <c r="BX385" i="3"/>
  <c r="CP385" i="3" s="1"/>
  <c r="BW385" i="3"/>
  <c r="CO385" i="3" s="1"/>
  <c r="BV381" i="3"/>
  <c r="BY381" i="3"/>
  <c r="BX381" i="3"/>
  <c r="BW381" i="3"/>
  <c r="BU381" i="3"/>
  <c r="BV377" i="3"/>
  <c r="CN377" i="3" s="1"/>
  <c r="BX377" i="3"/>
  <c r="CP377" i="3" s="1"/>
  <c r="BW377" i="3"/>
  <c r="CO377" i="3" s="1"/>
  <c r="BU377" i="3"/>
  <c r="CM377" i="3" s="1"/>
  <c r="BY377" i="3"/>
  <c r="CQ377" i="3" s="1"/>
  <c r="BV373" i="3"/>
  <c r="CN373" i="3" s="1"/>
  <c r="BW373" i="3"/>
  <c r="CO373" i="3" s="1"/>
  <c r="BU373" i="3"/>
  <c r="CM373" i="3" s="1"/>
  <c r="BY373" i="3"/>
  <c r="CQ373" i="3" s="1"/>
  <c r="BX373" i="3"/>
  <c r="CP373" i="3" s="1"/>
  <c r="BV369" i="3"/>
  <c r="CN369" i="3" s="1"/>
  <c r="BU369" i="3"/>
  <c r="CM369" i="3" s="1"/>
  <c r="BY369" i="3"/>
  <c r="CQ369" i="3" s="1"/>
  <c r="BX369" i="3"/>
  <c r="CP369" i="3" s="1"/>
  <c r="BW369" i="3"/>
  <c r="CO369" i="3" s="1"/>
  <c r="BY365" i="3"/>
  <c r="CQ365" i="3" s="1"/>
  <c r="BU365" i="3"/>
  <c r="CM365" i="3" s="1"/>
  <c r="BX365" i="3"/>
  <c r="CP365" i="3" s="1"/>
  <c r="BV365" i="3"/>
  <c r="CN365" i="3" s="1"/>
  <c r="BW365" i="3"/>
  <c r="CO365" i="3" s="1"/>
  <c r="BY361" i="3"/>
  <c r="CQ361" i="3" s="1"/>
  <c r="BU361" i="3"/>
  <c r="CM361" i="3" s="1"/>
  <c r="BX361" i="3"/>
  <c r="CP361" i="3" s="1"/>
  <c r="BW361" i="3"/>
  <c r="CO361" i="3" s="1"/>
  <c r="BV361" i="3"/>
  <c r="CN361" i="3" s="1"/>
  <c r="BY357" i="3"/>
  <c r="CQ357" i="3" s="1"/>
  <c r="BU357" i="3"/>
  <c r="CM357" i="3" s="1"/>
  <c r="BX357" i="3"/>
  <c r="CP357" i="3" s="1"/>
  <c r="BW357" i="3"/>
  <c r="CO357" i="3" s="1"/>
  <c r="BV357" i="3"/>
  <c r="CN357" i="3" s="1"/>
  <c r="BY353" i="3"/>
  <c r="CQ353" i="3" s="1"/>
  <c r="BU353" i="3"/>
  <c r="CM353" i="3" s="1"/>
  <c r="BX353" i="3"/>
  <c r="CP353" i="3" s="1"/>
  <c r="BW353" i="3"/>
  <c r="CO353" i="3" s="1"/>
  <c r="BV353" i="3"/>
  <c r="CN353" i="3" s="1"/>
  <c r="BY349" i="3"/>
  <c r="CQ349" i="3" s="1"/>
  <c r="BU349" i="3"/>
  <c r="CM349" i="3" s="1"/>
  <c r="BX349" i="3"/>
  <c r="CP349" i="3" s="1"/>
  <c r="BW349" i="3"/>
  <c r="CO349" i="3" s="1"/>
  <c r="BV349" i="3"/>
  <c r="CN349" i="3" s="1"/>
  <c r="BY345" i="3"/>
  <c r="CQ345" i="3" s="1"/>
  <c r="BU345" i="3"/>
  <c r="CM345" i="3" s="1"/>
  <c r="BX345" i="3"/>
  <c r="CP345" i="3" s="1"/>
  <c r="BW345" i="3"/>
  <c r="CO345" i="3" s="1"/>
  <c r="BV345" i="3"/>
  <c r="CN345" i="3" s="1"/>
  <c r="BY341" i="3"/>
  <c r="CQ341" i="3" s="1"/>
  <c r="BU341" i="3"/>
  <c r="CM341" i="3" s="1"/>
  <c r="BX341" i="3"/>
  <c r="CP341" i="3" s="1"/>
  <c r="BV341" i="3"/>
  <c r="CN341" i="3" s="1"/>
  <c r="BW341" i="3"/>
  <c r="CO341" i="3" s="1"/>
  <c r="BY337" i="3"/>
  <c r="CQ337" i="3" s="1"/>
  <c r="BU337" i="3"/>
  <c r="CM337" i="3" s="1"/>
  <c r="BX337" i="3"/>
  <c r="CP337" i="3" s="1"/>
  <c r="BW337" i="3"/>
  <c r="CO337" i="3" s="1"/>
  <c r="BV337" i="3"/>
  <c r="CN337" i="3" s="1"/>
  <c r="BY333" i="3"/>
  <c r="CQ333" i="3" s="1"/>
  <c r="BU333" i="3"/>
  <c r="CM333" i="3" s="1"/>
  <c r="BX333" i="3"/>
  <c r="CP333" i="3" s="1"/>
  <c r="BW333" i="3"/>
  <c r="CO333" i="3" s="1"/>
  <c r="BV333" i="3"/>
  <c r="CN333" i="3" s="1"/>
  <c r="BY329" i="3"/>
  <c r="CQ329" i="3" s="1"/>
  <c r="BU329" i="3"/>
  <c r="CM329" i="3" s="1"/>
  <c r="BX329" i="3"/>
  <c r="CP329" i="3" s="1"/>
  <c r="BW329" i="3"/>
  <c r="CO329" i="3" s="1"/>
  <c r="BV329" i="3"/>
  <c r="CN329" i="3" s="1"/>
  <c r="BY325" i="3"/>
  <c r="CQ325" i="3" s="1"/>
  <c r="BU325" i="3"/>
  <c r="CM325" i="3" s="1"/>
  <c r="BX325" i="3"/>
  <c r="CP325" i="3" s="1"/>
  <c r="BW325" i="3"/>
  <c r="CO325" i="3" s="1"/>
  <c r="BV325" i="3"/>
  <c r="CN325" i="3" s="1"/>
  <c r="BW323" i="3"/>
  <c r="CO323" i="3" s="1"/>
  <c r="BV323" i="3"/>
  <c r="CN323" i="3" s="1"/>
  <c r="BU323" i="3"/>
  <c r="CM323" i="3" s="1"/>
  <c r="BX323" i="3"/>
  <c r="CP323" i="3" s="1"/>
  <c r="BY323" i="3"/>
  <c r="CQ323" i="3" s="1"/>
  <c r="BW319" i="3"/>
  <c r="CO319" i="3" s="1"/>
  <c r="BV319" i="3"/>
  <c r="CN319" i="3" s="1"/>
  <c r="BY319" i="3"/>
  <c r="CQ319" i="3" s="1"/>
  <c r="BU319" i="3"/>
  <c r="CM319" i="3" s="1"/>
  <c r="BX319" i="3"/>
  <c r="CP319" i="3" s="1"/>
  <c r="BW315" i="3"/>
  <c r="CO315" i="3" s="1"/>
  <c r="BV315" i="3"/>
  <c r="CN315" i="3" s="1"/>
  <c r="BU315" i="3"/>
  <c r="CM315" i="3" s="1"/>
  <c r="BY315" i="3"/>
  <c r="CQ315" i="3" s="1"/>
  <c r="BX315" i="3"/>
  <c r="CP315" i="3" s="1"/>
  <c r="BY313" i="3"/>
  <c r="CQ313" i="3" s="1"/>
  <c r="BU313" i="3"/>
  <c r="CM313" i="3" s="1"/>
  <c r="BX313" i="3"/>
  <c r="CP313" i="3" s="1"/>
  <c r="BW313" i="3"/>
  <c r="CO313" i="3" s="1"/>
  <c r="BV313" i="3"/>
  <c r="CN313" i="3" s="1"/>
  <c r="BY309" i="3"/>
  <c r="CQ309" i="3" s="1"/>
  <c r="BU309" i="3"/>
  <c r="CM309" i="3" s="1"/>
  <c r="BX309" i="3"/>
  <c r="CP309" i="3" s="1"/>
  <c r="BW309" i="3"/>
  <c r="CO309" i="3" s="1"/>
  <c r="BV309" i="3"/>
  <c r="CN309" i="3" s="1"/>
  <c r="BW307" i="3"/>
  <c r="CO307" i="3" s="1"/>
  <c r="BV307" i="3"/>
  <c r="CN307" i="3" s="1"/>
  <c r="BU307" i="3"/>
  <c r="CM307" i="3" s="1"/>
  <c r="BX307" i="3"/>
  <c r="CP307" i="3" s="1"/>
  <c r="BY307" i="3"/>
  <c r="CQ307" i="3" s="1"/>
  <c r="BW303" i="3"/>
  <c r="CO303" i="3" s="1"/>
  <c r="BV303" i="3"/>
  <c r="CN303" i="3" s="1"/>
  <c r="BY303" i="3"/>
  <c r="CQ303" i="3" s="1"/>
  <c r="BU303" i="3"/>
  <c r="CM303" i="3" s="1"/>
  <c r="BX303" i="3"/>
  <c r="CP303" i="3" s="1"/>
  <c r="BY301" i="3"/>
  <c r="CQ301" i="3" s="1"/>
  <c r="BU301" i="3"/>
  <c r="CM301" i="3" s="1"/>
  <c r="BX301" i="3"/>
  <c r="CP301" i="3" s="1"/>
  <c r="BV301" i="3"/>
  <c r="CN301" i="3" s="1"/>
  <c r="BW301" i="3"/>
  <c r="CO301" i="3" s="1"/>
  <c r="BW299" i="3"/>
  <c r="CO299" i="3" s="1"/>
  <c r="BV299" i="3"/>
  <c r="CN299" i="3" s="1"/>
  <c r="BU299" i="3"/>
  <c r="CM299" i="3" s="1"/>
  <c r="BY299" i="3"/>
  <c r="CQ299" i="3" s="1"/>
  <c r="BX299" i="3"/>
  <c r="CP299" i="3" s="1"/>
  <c r="BY297" i="3"/>
  <c r="CQ297" i="3" s="1"/>
  <c r="BU297" i="3"/>
  <c r="CM297" i="3" s="1"/>
  <c r="BX297" i="3"/>
  <c r="CP297" i="3" s="1"/>
  <c r="BW297" i="3"/>
  <c r="CO297" i="3" s="1"/>
  <c r="BV297" i="3"/>
  <c r="CN297" i="3" s="1"/>
  <c r="BW295" i="3"/>
  <c r="CO295" i="3" s="1"/>
  <c r="BV295" i="3"/>
  <c r="CN295" i="3" s="1"/>
  <c r="BY295" i="3"/>
  <c r="CQ295" i="3" s="1"/>
  <c r="BX295" i="3"/>
  <c r="CP295" i="3" s="1"/>
  <c r="BU295" i="3"/>
  <c r="CM295" i="3" s="1"/>
  <c r="BW291" i="3"/>
  <c r="CO291" i="3" s="1"/>
  <c r="BV291" i="3"/>
  <c r="CN291" i="3" s="1"/>
  <c r="BU291" i="3"/>
  <c r="CM291" i="3" s="1"/>
  <c r="BY291" i="3"/>
  <c r="CQ291" i="3" s="1"/>
  <c r="BX291" i="3"/>
  <c r="CP291" i="3" s="1"/>
  <c r="BW287" i="3"/>
  <c r="CO287" i="3" s="1"/>
  <c r="BV287" i="3"/>
  <c r="CN287" i="3" s="1"/>
  <c r="BY287" i="3"/>
  <c r="CQ287" i="3" s="1"/>
  <c r="BX287" i="3"/>
  <c r="CP287" i="3" s="1"/>
  <c r="BU287" i="3"/>
  <c r="CM287" i="3" s="1"/>
  <c r="BW283" i="3"/>
  <c r="CO283" i="3" s="1"/>
  <c r="BV283" i="3"/>
  <c r="CN283" i="3" s="1"/>
  <c r="BU283" i="3"/>
  <c r="CM283" i="3" s="1"/>
  <c r="BX283" i="3"/>
  <c r="CP283" i="3" s="1"/>
  <c r="BY283" i="3"/>
  <c r="CQ283" i="3" s="1"/>
  <c r="BY281" i="3"/>
  <c r="CQ281" i="3" s="1"/>
  <c r="BU281" i="3"/>
  <c r="CM281" i="3" s="1"/>
  <c r="BX281" i="3"/>
  <c r="CP281" i="3" s="1"/>
  <c r="BW281" i="3"/>
  <c r="CO281" i="3" s="1"/>
  <c r="BV281" i="3"/>
  <c r="CN281" i="3" s="1"/>
  <c r="BY277" i="3"/>
  <c r="CQ277" i="3" s="1"/>
  <c r="BU277" i="3"/>
  <c r="CM277" i="3" s="1"/>
  <c r="BX277" i="3"/>
  <c r="CP277" i="3" s="1"/>
  <c r="BW277" i="3"/>
  <c r="CO277" i="3" s="1"/>
  <c r="BV277" i="3"/>
  <c r="CN277" i="3" s="1"/>
  <c r="BY273" i="3"/>
  <c r="CQ273" i="3" s="1"/>
  <c r="BU273" i="3"/>
  <c r="CM273" i="3" s="1"/>
  <c r="BX273" i="3"/>
  <c r="CP273" i="3" s="1"/>
  <c r="BW273" i="3"/>
  <c r="CO273" i="3" s="1"/>
  <c r="BV273" i="3"/>
  <c r="CN273" i="3" s="1"/>
  <c r="BY269" i="3"/>
  <c r="CQ269" i="3" s="1"/>
  <c r="BU269" i="3"/>
  <c r="CM269" i="3" s="1"/>
  <c r="BX269" i="3"/>
  <c r="CP269" i="3" s="1"/>
  <c r="BW269" i="3"/>
  <c r="CO269" i="3" s="1"/>
  <c r="BV269" i="3"/>
  <c r="CN269" i="3" s="1"/>
  <c r="BY265" i="3"/>
  <c r="CQ265" i="3" s="1"/>
  <c r="BU265" i="3"/>
  <c r="CM265" i="3" s="1"/>
  <c r="BX265" i="3"/>
  <c r="CP265" i="3" s="1"/>
  <c r="BW265" i="3"/>
  <c r="CO265" i="3" s="1"/>
  <c r="BV265" i="3"/>
  <c r="CN265" i="3" s="1"/>
  <c r="BY261" i="3"/>
  <c r="CQ261" i="3" s="1"/>
  <c r="BU261" i="3"/>
  <c r="CM261" i="3" s="1"/>
  <c r="BX261" i="3"/>
  <c r="CP261" i="3" s="1"/>
  <c r="BW261" i="3"/>
  <c r="CO261" i="3" s="1"/>
  <c r="BV261" i="3"/>
  <c r="CN261" i="3" s="1"/>
  <c r="BY257" i="3"/>
  <c r="CQ257" i="3" s="1"/>
  <c r="BU257" i="3"/>
  <c r="CM257" i="3" s="1"/>
  <c r="BX257" i="3"/>
  <c r="CP257" i="3" s="1"/>
  <c r="BW257" i="3"/>
  <c r="CO257" i="3" s="1"/>
  <c r="BV257" i="3"/>
  <c r="CN257" i="3" s="1"/>
  <c r="BY253" i="3"/>
  <c r="BU253" i="3"/>
  <c r="BX253" i="3"/>
  <c r="BV253" i="3"/>
  <c r="BW253" i="3"/>
  <c r="BY249" i="3"/>
  <c r="CQ249" i="3" s="1"/>
  <c r="BU249" i="3"/>
  <c r="CM249" i="3" s="1"/>
  <c r="BX249" i="3"/>
  <c r="CP249" i="3" s="1"/>
  <c r="BW249" i="3"/>
  <c r="CO249" i="3" s="1"/>
  <c r="BV249" i="3"/>
  <c r="CN249" i="3" s="1"/>
  <c r="BY245" i="3"/>
  <c r="CQ245" i="3" s="1"/>
  <c r="BU245" i="3"/>
  <c r="CM245" i="3" s="1"/>
  <c r="BX245" i="3"/>
  <c r="CP245" i="3" s="1"/>
  <c r="BW245" i="3"/>
  <c r="CO245" i="3" s="1"/>
  <c r="BV245" i="3"/>
  <c r="CN245" i="3" s="1"/>
  <c r="BW243" i="3"/>
  <c r="CO243" i="3" s="1"/>
  <c r="BV243" i="3"/>
  <c r="CN243" i="3" s="1"/>
  <c r="BU243" i="3"/>
  <c r="CM243" i="3" s="1"/>
  <c r="BY243" i="3"/>
  <c r="CQ243" i="3" s="1"/>
  <c r="BX243" i="3"/>
  <c r="CP243" i="3" s="1"/>
  <c r="BW239" i="3"/>
  <c r="CO239" i="3" s="1"/>
  <c r="BV239" i="3"/>
  <c r="CN239" i="3" s="1"/>
  <c r="BY239" i="3"/>
  <c r="CQ239" i="3" s="1"/>
  <c r="BU239" i="3"/>
  <c r="CM239" i="3" s="1"/>
  <c r="BX239" i="3"/>
  <c r="CP239" i="3" s="1"/>
  <c r="BW235" i="3"/>
  <c r="CO235" i="3" s="1"/>
  <c r="BV235" i="3"/>
  <c r="CN235" i="3" s="1"/>
  <c r="BU235" i="3"/>
  <c r="CM235" i="3" s="1"/>
  <c r="BY235" i="3"/>
  <c r="CQ235" i="3" s="1"/>
  <c r="BX235" i="3"/>
  <c r="CP235" i="3" s="1"/>
  <c r="BW231" i="3"/>
  <c r="CO231" i="3" s="1"/>
  <c r="BV231" i="3"/>
  <c r="CN231" i="3" s="1"/>
  <c r="BY231" i="3"/>
  <c r="CQ231" i="3" s="1"/>
  <c r="BX231" i="3"/>
  <c r="CP231" i="3" s="1"/>
  <c r="BU231" i="3"/>
  <c r="CM231" i="3" s="1"/>
  <c r="BW227" i="3"/>
  <c r="CO227" i="3" s="1"/>
  <c r="BV227" i="3"/>
  <c r="CN227" i="3" s="1"/>
  <c r="BU227" i="3"/>
  <c r="CM227" i="3" s="1"/>
  <c r="BY227" i="3"/>
  <c r="CQ227" i="3" s="1"/>
  <c r="BX227" i="3"/>
  <c r="CP227" i="3" s="1"/>
  <c r="BW223" i="3"/>
  <c r="CO223" i="3" s="1"/>
  <c r="BV223" i="3"/>
  <c r="CN223" i="3" s="1"/>
  <c r="BY223" i="3"/>
  <c r="CQ223" i="3" s="1"/>
  <c r="BX223" i="3"/>
  <c r="CP223" i="3" s="1"/>
  <c r="BU223" i="3"/>
  <c r="CM223" i="3" s="1"/>
  <c r="BW219" i="3"/>
  <c r="CO219" i="3" s="1"/>
  <c r="BV219" i="3"/>
  <c r="CN219" i="3" s="1"/>
  <c r="BU219" i="3"/>
  <c r="CM219" i="3" s="1"/>
  <c r="BX219" i="3"/>
  <c r="CP219" i="3" s="1"/>
  <c r="BY219" i="3"/>
  <c r="CQ219" i="3" s="1"/>
  <c r="BW215" i="3"/>
  <c r="CO215" i="3" s="1"/>
  <c r="BV215" i="3"/>
  <c r="CN215" i="3" s="1"/>
  <c r="BY215" i="3"/>
  <c r="CQ215" i="3" s="1"/>
  <c r="BU215" i="3"/>
  <c r="CM215" i="3" s="1"/>
  <c r="BX215" i="3"/>
  <c r="CP215" i="3" s="1"/>
  <c r="BW211" i="3"/>
  <c r="CO211" i="3" s="1"/>
  <c r="BV211" i="3"/>
  <c r="CN211" i="3" s="1"/>
  <c r="BU211" i="3"/>
  <c r="CM211" i="3" s="1"/>
  <c r="BY211" i="3"/>
  <c r="CQ211" i="3" s="1"/>
  <c r="BX211" i="3"/>
  <c r="CP211" i="3" s="1"/>
  <c r="BY209" i="3"/>
  <c r="CQ209" i="3" s="1"/>
  <c r="BU209" i="3"/>
  <c r="CM209" i="3" s="1"/>
  <c r="BX209" i="3"/>
  <c r="CP209" i="3" s="1"/>
  <c r="BW209" i="3"/>
  <c r="CO209" i="3" s="1"/>
  <c r="BV209" i="3"/>
  <c r="CN209" i="3" s="1"/>
  <c r="BY205" i="3"/>
  <c r="CQ205" i="3" s="1"/>
  <c r="BU205" i="3"/>
  <c r="CM205" i="3" s="1"/>
  <c r="BX205" i="3"/>
  <c r="CP205" i="3" s="1"/>
  <c r="BW205" i="3"/>
  <c r="CO205" i="3" s="1"/>
  <c r="BV205" i="3"/>
  <c r="CN205" i="3" s="1"/>
  <c r="BY201" i="3"/>
  <c r="CQ201" i="3" s="1"/>
  <c r="BU201" i="3"/>
  <c r="CM201" i="3" s="1"/>
  <c r="BX201" i="3"/>
  <c r="CP201" i="3" s="1"/>
  <c r="BW201" i="3"/>
  <c r="CO201" i="3" s="1"/>
  <c r="BV201" i="3"/>
  <c r="CN201" i="3" s="1"/>
  <c r="BY197" i="3"/>
  <c r="BU197" i="3"/>
  <c r="BX197" i="3"/>
  <c r="BV197" i="3"/>
  <c r="BW197" i="3"/>
  <c r="BY193" i="3"/>
  <c r="CQ193" i="3" s="1"/>
  <c r="BU193" i="3"/>
  <c r="CM193" i="3" s="1"/>
  <c r="BX193" i="3"/>
  <c r="CP193" i="3" s="1"/>
  <c r="BW193" i="3"/>
  <c r="CO193" i="3" s="1"/>
  <c r="BV193" i="3"/>
  <c r="CN193" i="3" s="1"/>
  <c r="BY189" i="3"/>
  <c r="CQ189" i="3" s="1"/>
  <c r="BU189" i="3"/>
  <c r="CM189" i="3" s="1"/>
  <c r="BX189" i="3"/>
  <c r="CP189" i="3" s="1"/>
  <c r="BW189" i="3"/>
  <c r="CO189" i="3" s="1"/>
  <c r="BV189" i="3"/>
  <c r="CN189" i="3" s="1"/>
  <c r="BW187" i="3"/>
  <c r="CO187" i="3" s="1"/>
  <c r="BV187" i="3"/>
  <c r="CN187" i="3" s="1"/>
  <c r="BU187" i="3"/>
  <c r="CM187" i="3" s="1"/>
  <c r="BX187" i="3"/>
  <c r="CP187" i="3" s="1"/>
  <c r="BY187" i="3"/>
  <c r="CQ187" i="3" s="1"/>
  <c r="BW183" i="3"/>
  <c r="CO183" i="3" s="1"/>
  <c r="BV183" i="3"/>
  <c r="CN183" i="3" s="1"/>
  <c r="BY183" i="3"/>
  <c r="CQ183" i="3" s="1"/>
  <c r="BU183" i="3"/>
  <c r="CM183" i="3" s="1"/>
  <c r="BX183" i="3"/>
  <c r="CP183" i="3" s="1"/>
  <c r="BW179" i="3"/>
  <c r="CO179" i="3" s="1"/>
  <c r="BV179" i="3"/>
  <c r="CN179" i="3" s="1"/>
  <c r="BU179" i="3"/>
  <c r="CM179" i="3" s="1"/>
  <c r="BY179" i="3"/>
  <c r="CQ179" i="3" s="1"/>
  <c r="BX179" i="3"/>
  <c r="CP179" i="3" s="1"/>
  <c r="BW175" i="3"/>
  <c r="CO175" i="3" s="1"/>
  <c r="BV175" i="3"/>
  <c r="CN175" i="3" s="1"/>
  <c r="BY175" i="3"/>
  <c r="CQ175" i="3" s="1"/>
  <c r="BX175" i="3"/>
  <c r="CP175" i="3" s="1"/>
  <c r="BU175" i="3"/>
  <c r="CM175" i="3" s="1"/>
  <c r="BW171" i="3"/>
  <c r="CO171" i="3" s="1"/>
  <c r="BV171" i="3"/>
  <c r="CN171" i="3" s="1"/>
  <c r="BU171" i="3"/>
  <c r="CM171" i="3" s="1"/>
  <c r="BY171" i="3"/>
  <c r="CQ171" i="3" s="1"/>
  <c r="BX171" i="3"/>
  <c r="CP171" i="3" s="1"/>
  <c r="BY169" i="3"/>
  <c r="CQ169" i="3" s="1"/>
  <c r="BU169" i="3"/>
  <c r="CM169" i="3" s="1"/>
  <c r="BX169" i="3"/>
  <c r="CP169" i="3" s="1"/>
  <c r="BW169" i="3"/>
  <c r="CO169" i="3" s="1"/>
  <c r="BV169" i="3"/>
  <c r="CN169" i="3" s="1"/>
  <c r="BY165" i="3"/>
  <c r="BU165" i="3"/>
  <c r="BX165" i="3"/>
  <c r="BW165" i="3"/>
  <c r="BV165" i="3"/>
  <c r="BY161" i="3"/>
  <c r="CQ161" i="3" s="1"/>
  <c r="BU161" i="3"/>
  <c r="CM161" i="3" s="1"/>
  <c r="BX161" i="3"/>
  <c r="CP161" i="3" s="1"/>
  <c r="BW161" i="3"/>
  <c r="CO161" i="3" s="1"/>
  <c r="BV161" i="3"/>
  <c r="CN161" i="3" s="1"/>
  <c r="BY157" i="3"/>
  <c r="CQ157" i="3" s="1"/>
  <c r="BU157" i="3"/>
  <c r="CM157" i="3" s="1"/>
  <c r="BX157" i="3"/>
  <c r="CP157" i="3" s="1"/>
  <c r="BW157" i="3"/>
  <c r="CO157" i="3" s="1"/>
  <c r="BV157" i="3"/>
  <c r="CN157" i="3" s="1"/>
  <c r="BY153" i="3"/>
  <c r="CQ153" i="3" s="1"/>
  <c r="BU153" i="3"/>
  <c r="CM153" i="3" s="1"/>
  <c r="BX153" i="3"/>
  <c r="CP153" i="3" s="1"/>
  <c r="BW153" i="3"/>
  <c r="CO153" i="3" s="1"/>
  <c r="BV153" i="3"/>
  <c r="CN153" i="3" s="1"/>
  <c r="BY149" i="3"/>
  <c r="CQ149" i="3" s="1"/>
  <c r="BU149" i="3"/>
  <c r="CM149" i="3" s="1"/>
  <c r="BX149" i="3"/>
  <c r="CP149" i="3" s="1"/>
  <c r="BV149" i="3"/>
  <c r="CN149" i="3" s="1"/>
  <c r="BW149" i="3"/>
  <c r="CO149" i="3" s="1"/>
  <c r="BY145" i="3"/>
  <c r="CQ145" i="3" s="1"/>
  <c r="BU145" i="3"/>
  <c r="CM145" i="3" s="1"/>
  <c r="BX145" i="3"/>
  <c r="CP145" i="3" s="1"/>
  <c r="BW145" i="3"/>
  <c r="CO145" i="3" s="1"/>
  <c r="BV145" i="3"/>
  <c r="CN145" i="3" s="1"/>
  <c r="BY141" i="3"/>
  <c r="CQ141" i="3" s="1"/>
  <c r="BU141" i="3"/>
  <c r="CM141" i="3" s="1"/>
  <c r="BX141" i="3"/>
  <c r="CP141" i="3" s="1"/>
  <c r="BW141" i="3"/>
  <c r="CO141" i="3" s="1"/>
  <c r="BV141" i="3"/>
  <c r="CN141" i="3" s="1"/>
  <c r="BW139" i="3"/>
  <c r="BV139" i="3"/>
  <c r="BU139" i="3"/>
  <c r="BY139" i="3"/>
  <c r="BX139" i="3"/>
  <c r="BW135" i="3"/>
  <c r="CO135" i="3" s="1"/>
  <c r="BV135" i="3"/>
  <c r="CN135" i="3" s="1"/>
  <c r="BY135" i="3"/>
  <c r="CQ135" i="3" s="1"/>
  <c r="BX135" i="3"/>
  <c r="CP135" i="3" s="1"/>
  <c r="BU135" i="3"/>
  <c r="CM135" i="3" s="1"/>
  <c r="BW131" i="3"/>
  <c r="CO131" i="3" s="1"/>
  <c r="BV131" i="3"/>
  <c r="CN131" i="3" s="1"/>
  <c r="BU131" i="3"/>
  <c r="CM131" i="3" s="1"/>
  <c r="BY131" i="3"/>
  <c r="CQ131" i="3" s="1"/>
  <c r="BX131" i="3"/>
  <c r="CP131" i="3" s="1"/>
  <c r="BW127" i="3"/>
  <c r="BV127" i="3"/>
  <c r="BY127" i="3"/>
  <c r="BU127" i="3"/>
  <c r="BX127" i="3"/>
  <c r="BW123" i="3"/>
  <c r="CO123" i="3" s="1"/>
  <c r="BV123" i="3"/>
  <c r="CN123" i="3" s="1"/>
  <c r="BU123" i="3"/>
  <c r="CM123" i="3" s="1"/>
  <c r="BY123" i="3"/>
  <c r="CQ123" i="3" s="1"/>
  <c r="BX123" i="3"/>
  <c r="CP123" i="3" s="1"/>
  <c r="BY121" i="3"/>
  <c r="CQ121" i="3" s="1"/>
  <c r="BU121" i="3"/>
  <c r="CM121" i="3" s="1"/>
  <c r="BX121" i="3"/>
  <c r="CP121" i="3" s="1"/>
  <c r="BW121" i="3"/>
  <c r="CO121" i="3" s="1"/>
  <c r="BV121" i="3"/>
  <c r="CN121" i="3" s="1"/>
  <c r="BY117" i="3"/>
  <c r="CQ117" i="3" s="1"/>
  <c r="BU117" i="3"/>
  <c r="CM117" i="3" s="1"/>
  <c r="BX117" i="3"/>
  <c r="CP117" i="3" s="1"/>
  <c r="BW117" i="3"/>
  <c r="CO117" i="3" s="1"/>
  <c r="BV117" i="3"/>
  <c r="CN117" i="3" s="1"/>
  <c r="BY113" i="3"/>
  <c r="CQ113" i="3" s="1"/>
  <c r="BU113" i="3"/>
  <c r="CM113" i="3" s="1"/>
  <c r="BX113" i="3"/>
  <c r="CP113" i="3" s="1"/>
  <c r="BW113" i="3"/>
  <c r="CO113" i="3" s="1"/>
  <c r="BV113" i="3"/>
  <c r="CN113" i="3" s="1"/>
  <c r="BY109" i="3"/>
  <c r="BU109" i="3"/>
  <c r="BX109" i="3"/>
  <c r="BW109" i="3"/>
  <c r="BV109" i="3"/>
  <c r="BW107" i="3"/>
  <c r="CO107" i="3" s="1"/>
  <c r="BV107" i="3"/>
  <c r="CN107" i="3" s="1"/>
  <c r="BU107" i="3"/>
  <c r="CM107" i="3" s="1"/>
  <c r="BY107" i="3"/>
  <c r="CQ107" i="3" s="1"/>
  <c r="BX107" i="3"/>
  <c r="CP107" i="3" s="1"/>
  <c r="BW103" i="3"/>
  <c r="CO103" i="3" s="1"/>
  <c r="BV103" i="3"/>
  <c r="CN103" i="3" s="1"/>
  <c r="BY103" i="3"/>
  <c r="CQ103" i="3" s="1"/>
  <c r="BU103" i="3"/>
  <c r="CM103" i="3" s="1"/>
  <c r="BX103" i="3"/>
  <c r="CP103" i="3" s="1"/>
  <c r="BV99" i="3"/>
  <c r="CN99" i="3" s="1"/>
  <c r="BW99" i="3"/>
  <c r="CO99" i="3" s="1"/>
  <c r="BY99" i="3"/>
  <c r="CQ99" i="3" s="1"/>
  <c r="BX99" i="3"/>
  <c r="CP99" i="3" s="1"/>
  <c r="BU99" i="3"/>
  <c r="CM99" i="3" s="1"/>
  <c r="BX97" i="3"/>
  <c r="CP97" i="3" s="1"/>
  <c r="BV97" i="3"/>
  <c r="CN97" i="3" s="1"/>
  <c r="BY97" i="3"/>
  <c r="CQ97" i="3" s="1"/>
  <c r="BW97" i="3"/>
  <c r="CO97" i="3" s="1"/>
  <c r="BU97" i="3"/>
  <c r="CM97" i="3" s="1"/>
  <c r="BX93" i="3"/>
  <c r="BU93" i="3"/>
  <c r="BW93" i="3"/>
  <c r="BV93" i="3"/>
  <c r="BY93" i="3"/>
  <c r="BX89" i="3"/>
  <c r="BY89" i="3"/>
  <c r="BV89" i="3"/>
  <c r="BU89" i="3"/>
  <c r="BW89" i="3"/>
  <c r="BX85" i="3"/>
  <c r="CP85" i="3" s="1"/>
  <c r="BW85" i="3"/>
  <c r="CO85" i="3" s="1"/>
  <c r="BU85" i="3"/>
  <c r="CM85" i="3" s="1"/>
  <c r="BV85" i="3"/>
  <c r="CN85" i="3" s="1"/>
  <c r="BY85" i="3"/>
  <c r="CQ85" i="3" s="1"/>
  <c r="BX81" i="3"/>
  <c r="CP81" i="3" s="1"/>
  <c r="BV81" i="3"/>
  <c r="CN81" i="3" s="1"/>
  <c r="BW81" i="3"/>
  <c r="CO81" i="3" s="1"/>
  <c r="BU81" i="3"/>
  <c r="CM81" i="3" s="1"/>
  <c r="BY81" i="3"/>
  <c r="CQ81" i="3" s="1"/>
  <c r="BX77" i="3"/>
  <c r="CP77" i="3" s="1"/>
  <c r="BU77" i="3"/>
  <c r="CM77" i="3" s="1"/>
  <c r="BV77" i="3"/>
  <c r="CN77" i="3" s="1"/>
  <c r="BY77" i="3"/>
  <c r="CQ77" i="3" s="1"/>
  <c r="BW77" i="3"/>
  <c r="CO77" i="3" s="1"/>
  <c r="BX73" i="3"/>
  <c r="CP73" i="3" s="1"/>
  <c r="BY73" i="3"/>
  <c r="CQ73" i="3" s="1"/>
  <c r="BW73" i="3"/>
  <c r="CO73" i="3" s="1"/>
  <c r="BV73" i="3"/>
  <c r="CN73" i="3" s="1"/>
  <c r="BU73" i="3"/>
  <c r="CM73" i="3" s="1"/>
  <c r="BV71" i="3"/>
  <c r="CN71" i="3" s="1"/>
  <c r="BX71" i="3"/>
  <c r="CP71" i="3" s="1"/>
  <c r="BW71" i="3"/>
  <c r="CO71" i="3" s="1"/>
  <c r="BU71" i="3"/>
  <c r="CM71" i="3" s="1"/>
  <c r="BY71" i="3"/>
  <c r="CQ71" i="3" s="1"/>
  <c r="BV67" i="3"/>
  <c r="CN67" i="3" s="1"/>
  <c r="BW67" i="3"/>
  <c r="CO67" i="3" s="1"/>
  <c r="BY67" i="3"/>
  <c r="CQ67" i="3" s="1"/>
  <c r="BU67" i="3"/>
  <c r="CM67" i="3" s="1"/>
  <c r="BX67" i="3"/>
  <c r="CP67" i="3" s="1"/>
  <c r="BV63" i="3"/>
  <c r="CN63" i="3" s="1"/>
  <c r="BU63" i="3"/>
  <c r="CM63" i="3" s="1"/>
  <c r="BX63" i="3"/>
  <c r="CP63" i="3" s="1"/>
  <c r="BY63" i="3"/>
  <c r="CQ63" i="3" s="1"/>
  <c r="BW63" i="3"/>
  <c r="CO63" i="3" s="1"/>
  <c r="BX61" i="3"/>
  <c r="CP61" i="3" s="1"/>
  <c r="BU61" i="3"/>
  <c r="CM61" i="3" s="1"/>
  <c r="BW61" i="3"/>
  <c r="CO61" i="3" s="1"/>
  <c r="BY61" i="3"/>
  <c r="CQ61" i="3" s="1"/>
  <c r="BV61" i="3"/>
  <c r="CN61" i="3" s="1"/>
  <c r="BX57" i="3"/>
  <c r="CP57" i="3" s="1"/>
  <c r="BY57" i="3"/>
  <c r="CQ57" i="3" s="1"/>
  <c r="BV57" i="3"/>
  <c r="CN57" i="3" s="1"/>
  <c r="BW57" i="3"/>
  <c r="CO57" i="3" s="1"/>
  <c r="BU57" i="3"/>
  <c r="CM57" i="3" s="1"/>
  <c r="BX53" i="3"/>
  <c r="CP53" i="3" s="1"/>
  <c r="BW53" i="3"/>
  <c r="CO53" i="3" s="1"/>
  <c r="BU53" i="3"/>
  <c r="CM53" i="3" s="1"/>
  <c r="BY53" i="3"/>
  <c r="CQ53" i="3" s="1"/>
  <c r="BV53" i="3"/>
  <c r="CN53" i="3" s="1"/>
  <c r="BX49" i="3"/>
  <c r="CP49" i="3" s="1"/>
  <c r="BV49" i="3"/>
  <c r="CN49" i="3" s="1"/>
  <c r="BW49" i="3"/>
  <c r="CO49" i="3" s="1"/>
  <c r="BU49" i="3"/>
  <c r="CM49" i="3" s="1"/>
  <c r="BY49" i="3"/>
  <c r="CQ49" i="3" s="1"/>
  <c r="BY45" i="3"/>
  <c r="CQ45" i="3" s="1"/>
  <c r="BU45" i="3"/>
  <c r="CM45" i="3" s="1"/>
  <c r="BW45" i="3"/>
  <c r="CO45" i="3" s="1"/>
  <c r="BX45" i="3"/>
  <c r="CP45" i="3" s="1"/>
  <c r="BV45" i="3"/>
  <c r="CN45" i="3" s="1"/>
  <c r="BW43" i="3"/>
  <c r="CO43" i="3" s="1"/>
  <c r="BY43" i="3"/>
  <c r="BV43" i="3"/>
  <c r="CN43" i="3" s="1"/>
  <c r="BU43" i="3"/>
  <c r="BX43" i="3"/>
  <c r="BW39" i="3"/>
  <c r="CO39" i="3" s="1"/>
  <c r="BU39" i="3"/>
  <c r="CM39" i="3" s="1"/>
  <c r="BV39" i="3"/>
  <c r="CN39" i="3" s="1"/>
  <c r="BY39" i="3"/>
  <c r="CQ39" i="3" s="1"/>
  <c r="BX39" i="3"/>
  <c r="CP39" i="3" s="1"/>
  <c r="BW35" i="3"/>
  <c r="CO35" i="3" s="1"/>
  <c r="BY35" i="3"/>
  <c r="CQ35" i="3" s="1"/>
  <c r="BV35" i="3"/>
  <c r="CN35" i="3" s="1"/>
  <c r="BU35" i="3"/>
  <c r="CM35" i="3" s="1"/>
  <c r="BX35" i="3"/>
  <c r="CP35" i="3" s="1"/>
  <c r="BW31" i="3"/>
  <c r="CO31" i="3" s="1"/>
  <c r="BU31" i="3"/>
  <c r="CM31" i="3" s="1"/>
  <c r="BV31" i="3"/>
  <c r="CN31" i="3" s="1"/>
  <c r="BY31" i="3"/>
  <c r="CQ31" i="3" s="1"/>
  <c r="BX31" i="3"/>
  <c r="CP31" i="3" s="1"/>
  <c r="BY29" i="3"/>
  <c r="CQ29" i="3" s="1"/>
  <c r="BU29" i="3"/>
  <c r="CM29" i="3" s="1"/>
  <c r="BW29" i="3"/>
  <c r="CO29" i="3" s="1"/>
  <c r="BX29" i="3"/>
  <c r="CP29" i="3" s="1"/>
  <c r="BV29" i="3"/>
  <c r="CN29" i="3" s="1"/>
  <c r="BY25" i="3"/>
  <c r="BU25" i="3"/>
  <c r="BV25" i="3"/>
  <c r="CN25" i="3" s="1"/>
  <c r="BX25" i="3"/>
  <c r="BW25" i="3"/>
  <c r="CO25" i="3" s="1"/>
  <c r="BY21" i="3"/>
  <c r="CQ21" i="3" s="1"/>
  <c r="BU21" i="3"/>
  <c r="CM21" i="3" s="1"/>
  <c r="BW21" i="3"/>
  <c r="CO21" i="3" s="1"/>
  <c r="BX21" i="3"/>
  <c r="CP21" i="3" s="1"/>
  <c r="BV21" i="3"/>
  <c r="CN21" i="3" s="1"/>
  <c r="BY17" i="3"/>
  <c r="CQ17" i="3" s="1"/>
  <c r="BU17" i="3"/>
  <c r="CM17" i="3" s="1"/>
  <c r="BW17" i="3"/>
  <c r="CO17" i="3" s="1"/>
  <c r="BV17" i="3"/>
  <c r="CN17" i="3" s="1"/>
  <c r="BX17" i="3"/>
  <c r="CP17" i="3" s="1"/>
  <c r="BY13" i="3"/>
  <c r="CQ13" i="3" s="1"/>
  <c r="BU13" i="3"/>
  <c r="CM13" i="3" s="1"/>
  <c r="BW13" i="3"/>
  <c r="CO13" i="3" s="1"/>
  <c r="BX13" i="3"/>
  <c r="CP13" i="3" s="1"/>
  <c r="BV13" i="3"/>
  <c r="CN13" i="3" s="1"/>
  <c r="BY9" i="3"/>
  <c r="CQ9" i="3" s="1"/>
  <c r="BU9" i="3"/>
  <c r="CM9" i="3" s="1"/>
  <c r="BV9" i="3"/>
  <c r="CN9" i="3" s="1"/>
  <c r="BX9" i="3"/>
  <c r="CP9" i="3" s="1"/>
  <c r="BW9" i="3"/>
  <c r="CO9" i="3" s="1"/>
  <c r="BW7" i="3"/>
  <c r="BU7" i="3"/>
  <c r="BX7" i="3"/>
  <c r="BV7" i="3"/>
  <c r="BY7" i="3"/>
  <c r="BW3" i="3"/>
  <c r="BY3" i="3"/>
  <c r="BV3" i="3"/>
  <c r="BU3" i="3"/>
  <c r="BX3" i="3"/>
  <c r="BY635" i="3"/>
  <c r="BU635" i="3"/>
  <c r="BX635" i="3"/>
  <c r="BW635" i="3"/>
  <c r="BV635" i="3"/>
  <c r="BW629" i="3"/>
  <c r="BV629" i="3"/>
  <c r="BU629" i="3"/>
  <c r="BY629" i="3"/>
  <c r="BX629" i="3"/>
  <c r="BW625" i="3"/>
  <c r="BV625" i="3"/>
  <c r="BY625" i="3"/>
  <c r="BX625" i="3"/>
  <c r="BU625" i="3"/>
  <c r="BW621" i="3"/>
  <c r="BV621" i="3"/>
  <c r="BU621" i="3"/>
  <c r="BY621" i="3"/>
  <c r="BX621" i="3"/>
  <c r="BY615" i="3"/>
  <c r="CQ615" i="3" s="1"/>
  <c r="BU615" i="3"/>
  <c r="CM615" i="3" s="1"/>
  <c r="BX615" i="3"/>
  <c r="CP615" i="3" s="1"/>
  <c r="BW615" i="3"/>
  <c r="CO615" i="3" s="1"/>
  <c r="BV615" i="3"/>
  <c r="CN615" i="3" s="1"/>
  <c r="BY611" i="3"/>
  <c r="CQ611" i="3" s="1"/>
  <c r="BU611" i="3"/>
  <c r="CM611" i="3" s="1"/>
  <c r="BX611" i="3"/>
  <c r="CP611" i="3" s="1"/>
  <c r="BW611" i="3"/>
  <c r="CO611" i="3" s="1"/>
  <c r="BV611" i="3"/>
  <c r="CN611" i="3" s="1"/>
  <c r="BY607" i="3"/>
  <c r="CQ607" i="3" s="1"/>
  <c r="BU607" i="3"/>
  <c r="CM607" i="3" s="1"/>
  <c r="BX607" i="3"/>
  <c r="CP607" i="3" s="1"/>
  <c r="BV607" i="3"/>
  <c r="CN607" i="3" s="1"/>
  <c r="BW607" i="3"/>
  <c r="CO607" i="3" s="1"/>
  <c r="BY603" i="3"/>
  <c r="CQ603" i="3" s="1"/>
  <c r="BU603" i="3"/>
  <c r="CM603" i="3" s="1"/>
  <c r="BX603" i="3"/>
  <c r="CP603" i="3" s="1"/>
  <c r="BW603" i="3"/>
  <c r="CO603" i="3" s="1"/>
  <c r="BV603" i="3"/>
  <c r="CN603" i="3" s="1"/>
  <c r="BY599" i="3"/>
  <c r="CQ599" i="3" s="1"/>
  <c r="BU599" i="3"/>
  <c r="CM599" i="3" s="1"/>
  <c r="BX599" i="3"/>
  <c r="CP599" i="3" s="1"/>
  <c r="BW599" i="3"/>
  <c r="CO599" i="3" s="1"/>
  <c r="BV599" i="3"/>
  <c r="CN599" i="3" s="1"/>
  <c r="BY595" i="3"/>
  <c r="CQ595" i="3" s="1"/>
  <c r="BU595" i="3"/>
  <c r="CM595" i="3" s="1"/>
  <c r="BX595" i="3"/>
  <c r="CP595" i="3" s="1"/>
  <c r="BW595" i="3"/>
  <c r="CO595" i="3" s="1"/>
  <c r="BV595" i="3"/>
  <c r="CN595" i="3" s="1"/>
  <c r="BY591" i="3"/>
  <c r="CQ591" i="3" s="1"/>
  <c r="BU591" i="3"/>
  <c r="CM591" i="3" s="1"/>
  <c r="BX591" i="3"/>
  <c r="CP591" i="3" s="1"/>
  <c r="BV591" i="3"/>
  <c r="CN591" i="3" s="1"/>
  <c r="BW591" i="3"/>
  <c r="CO591" i="3" s="1"/>
  <c r="BW585" i="3"/>
  <c r="CO585" i="3" s="1"/>
  <c r="BV585" i="3"/>
  <c r="CN585" i="3" s="1"/>
  <c r="BY585" i="3"/>
  <c r="CQ585" i="3" s="1"/>
  <c r="BX585" i="3"/>
  <c r="CP585" i="3" s="1"/>
  <c r="BU585" i="3"/>
  <c r="CM585" i="3" s="1"/>
  <c r="BW581" i="3"/>
  <c r="CO581" i="3" s="1"/>
  <c r="BV581" i="3"/>
  <c r="CN581" i="3" s="1"/>
  <c r="BU581" i="3"/>
  <c r="CM581" i="3" s="1"/>
  <c r="BY581" i="3"/>
  <c r="CQ581" i="3" s="1"/>
  <c r="BX581" i="3"/>
  <c r="CP581" i="3" s="1"/>
  <c r="BW577" i="3"/>
  <c r="CO577" i="3" s="1"/>
  <c r="BV577" i="3"/>
  <c r="BY577" i="3"/>
  <c r="BX577" i="3"/>
  <c r="BU577" i="3"/>
  <c r="BW573" i="3"/>
  <c r="CO573" i="3" s="1"/>
  <c r="BV573" i="3"/>
  <c r="CN573" i="3" s="1"/>
  <c r="BU573" i="3"/>
  <c r="CM573" i="3" s="1"/>
  <c r="BY573" i="3"/>
  <c r="CQ573" i="3" s="1"/>
  <c r="BX573" i="3"/>
  <c r="CP573" i="3" s="1"/>
  <c r="BW569" i="3"/>
  <c r="CO569" i="3" s="1"/>
  <c r="BV569" i="3"/>
  <c r="CN569" i="3" s="1"/>
  <c r="BY569" i="3"/>
  <c r="CQ569" i="3" s="1"/>
  <c r="BX569" i="3"/>
  <c r="CP569" i="3" s="1"/>
  <c r="BU569" i="3"/>
  <c r="CM569" i="3" s="1"/>
  <c r="BW565" i="3"/>
  <c r="CO565" i="3" s="1"/>
  <c r="BV565" i="3"/>
  <c r="CN565" i="3" s="1"/>
  <c r="BU565" i="3"/>
  <c r="BY565" i="3"/>
  <c r="BX565" i="3"/>
  <c r="BW561" i="3"/>
  <c r="CO561" i="3" s="1"/>
  <c r="BV561" i="3"/>
  <c r="CN561" i="3" s="1"/>
  <c r="BY561" i="3"/>
  <c r="CQ561" i="3" s="1"/>
  <c r="BX561" i="3"/>
  <c r="CP561" i="3" s="1"/>
  <c r="BU561" i="3"/>
  <c r="CM561" i="3" s="1"/>
  <c r="BW557" i="3"/>
  <c r="CO557" i="3" s="1"/>
  <c r="BV557" i="3"/>
  <c r="CN557" i="3" s="1"/>
  <c r="BU557" i="3"/>
  <c r="CM557" i="3" s="1"/>
  <c r="BY557" i="3"/>
  <c r="CQ557" i="3" s="1"/>
  <c r="BX557" i="3"/>
  <c r="CP557" i="3" s="1"/>
  <c r="BW553" i="3"/>
  <c r="CO553" i="3" s="1"/>
  <c r="BV553" i="3"/>
  <c r="CN553" i="3" s="1"/>
  <c r="BY553" i="3"/>
  <c r="CQ553" i="3" s="1"/>
  <c r="BX553" i="3"/>
  <c r="CP553" i="3" s="1"/>
  <c r="BU553" i="3"/>
  <c r="CM553" i="3" s="1"/>
  <c r="BY547" i="3"/>
  <c r="CQ547" i="3" s="1"/>
  <c r="BU547" i="3"/>
  <c r="CM547" i="3" s="1"/>
  <c r="BX547" i="3"/>
  <c r="CP547" i="3" s="1"/>
  <c r="BW547" i="3"/>
  <c r="CO547" i="3" s="1"/>
  <c r="BV547" i="3"/>
  <c r="CN547" i="3" s="1"/>
  <c r="BY543" i="3"/>
  <c r="CQ543" i="3" s="1"/>
  <c r="BU543" i="3"/>
  <c r="CM543" i="3" s="1"/>
  <c r="BX543" i="3"/>
  <c r="CP543" i="3" s="1"/>
  <c r="BW543" i="3"/>
  <c r="CO543" i="3" s="1"/>
  <c r="BV543" i="3"/>
  <c r="CN543" i="3" s="1"/>
  <c r="BY539" i="3"/>
  <c r="CQ539" i="3" s="1"/>
  <c r="BU539" i="3"/>
  <c r="CM539" i="3" s="1"/>
  <c r="BX539" i="3"/>
  <c r="CP539" i="3" s="1"/>
  <c r="BW539" i="3"/>
  <c r="CO539" i="3" s="1"/>
  <c r="BV539" i="3"/>
  <c r="CN539" i="3" s="1"/>
  <c r="BY535" i="3"/>
  <c r="CQ535" i="3" s="1"/>
  <c r="BU535" i="3"/>
  <c r="CM535" i="3" s="1"/>
  <c r="BX535" i="3"/>
  <c r="CP535" i="3" s="1"/>
  <c r="BW535" i="3"/>
  <c r="CO535" i="3" s="1"/>
  <c r="BV535" i="3"/>
  <c r="CN535" i="3" s="1"/>
  <c r="BY531" i="3"/>
  <c r="CQ531" i="3" s="1"/>
  <c r="BU531" i="3"/>
  <c r="CM531" i="3" s="1"/>
  <c r="BX531" i="3"/>
  <c r="CP531" i="3" s="1"/>
  <c r="BW531" i="3"/>
  <c r="CO531" i="3" s="1"/>
  <c r="BV531" i="3"/>
  <c r="CN531" i="3" s="1"/>
  <c r="BY527" i="3"/>
  <c r="CQ527" i="3" s="1"/>
  <c r="BU527" i="3"/>
  <c r="CM527" i="3" s="1"/>
  <c r="BX527" i="3"/>
  <c r="CP527" i="3" s="1"/>
  <c r="BW527" i="3"/>
  <c r="CO527" i="3" s="1"/>
  <c r="BV527" i="3"/>
  <c r="CN527" i="3" s="1"/>
  <c r="BY523" i="3"/>
  <c r="BU523" i="3"/>
  <c r="BX523" i="3"/>
  <c r="BW523" i="3"/>
  <c r="BV523" i="3"/>
  <c r="BW517" i="3"/>
  <c r="CO517" i="3" s="1"/>
  <c r="BV517" i="3"/>
  <c r="CN517" i="3" s="1"/>
  <c r="BU517" i="3"/>
  <c r="CM517" i="3" s="1"/>
  <c r="BY517" i="3"/>
  <c r="CQ517" i="3" s="1"/>
  <c r="BX517" i="3"/>
  <c r="CP517" i="3" s="1"/>
  <c r="BW513" i="3"/>
  <c r="BV513" i="3"/>
  <c r="BY513" i="3"/>
  <c r="BX513" i="3"/>
  <c r="BU513" i="3"/>
  <c r="BW509" i="3"/>
  <c r="BV509" i="3"/>
  <c r="BU509" i="3"/>
  <c r="BY509" i="3"/>
  <c r="BX509" i="3"/>
  <c r="BW505" i="3"/>
  <c r="BV505" i="3"/>
  <c r="BY505" i="3"/>
  <c r="BX505" i="3"/>
  <c r="BU505" i="3"/>
  <c r="BW501" i="3"/>
  <c r="BV501" i="3"/>
  <c r="BU501" i="3"/>
  <c r="BX501" i="3"/>
  <c r="BY501" i="3"/>
  <c r="BW497" i="3"/>
  <c r="BV497" i="3"/>
  <c r="BY497" i="3"/>
  <c r="BX497" i="3"/>
  <c r="BU497" i="3"/>
  <c r="BW493" i="3"/>
  <c r="BV493" i="3"/>
  <c r="BU493" i="3"/>
  <c r="BY493" i="3"/>
  <c r="BX493" i="3"/>
  <c r="BW489" i="3"/>
  <c r="BV489" i="3"/>
  <c r="BY489" i="3"/>
  <c r="CQ489" i="3" s="1"/>
  <c r="BX489" i="3"/>
  <c r="BU489" i="3"/>
  <c r="BY483" i="3"/>
  <c r="CQ483" i="3" s="1"/>
  <c r="BU483" i="3"/>
  <c r="CM483" i="3" s="1"/>
  <c r="BX483" i="3"/>
  <c r="CP483" i="3" s="1"/>
  <c r="BW483" i="3"/>
  <c r="CO483" i="3" s="1"/>
  <c r="BV483" i="3"/>
  <c r="CN483" i="3" s="1"/>
  <c r="BY479" i="3"/>
  <c r="BU479" i="3"/>
  <c r="BX479" i="3"/>
  <c r="BV479" i="3"/>
  <c r="BW479" i="3"/>
  <c r="BY475" i="3"/>
  <c r="CQ475" i="3" s="1"/>
  <c r="BU475" i="3"/>
  <c r="CM475" i="3" s="1"/>
  <c r="BX475" i="3"/>
  <c r="CP475" i="3" s="1"/>
  <c r="BW475" i="3"/>
  <c r="CO475" i="3" s="1"/>
  <c r="BV475" i="3"/>
  <c r="CN475" i="3" s="1"/>
  <c r="BY471" i="3"/>
  <c r="CQ471" i="3" s="1"/>
  <c r="BU471" i="3"/>
  <c r="CM471" i="3" s="1"/>
  <c r="BX471" i="3"/>
  <c r="CP471" i="3" s="1"/>
  <c r="BW471" i="3"/>
  <c r="CO471" i="3" s="1"/>
  <c r="BV471" i="3"/>
  <c r="CN471" i="3" s="1"/>
  <c r="BY467" i="3"/>
  <c r="CQ467" i="3" s="1"/>
  <c r="BU467" i="3"/>
  <c r="CM467" i="3" s="1"/>
  <c r="BX467" i="3"/>
  <c r="CP467" i="3" s="1"/>
  <c r="BW467" i="3"/>
  <c r="CO467" i="3" s="1"/>
  <c r="BV467" i="3"/>
  <c r="CN467" i="3" s="1"/>
  <c r="BY463" i="3"/>
  <c r="CQ463" i="3" s="1"/>
  <c r="BU463" i="3"/>
  <c r="CM463" i="3" s="1"/>
  <c r="BX463" i="3"/>
  <c r="CP463" i="3" s="1"/>
  <c r="BV463" i="3"/>
  <c r="CN463" i="3" s="1"/>
  <c r="BW463" i="3"/>
  <c r="CO463" i="3" s="1"/>
  <c r="BY459" i="3"/>
  <c r="CQ459" i="3" s="1"/>
  <c r="BU459" i="3"/>
  <c r="CM459" i="3" s="1"/>
  <c r="BX459" i="3"/>
  <c r="CP459" i="3" s="1"/>
  <c r="BW459" i="3"/>
  <c r="CO459" i="3" s="1"/>
  <c r="BV459" i="3"/>
  <c r="CN459" i="3" s="1"/>
  <c r="BY455" i="3"/>
  <c r="CQ455" i="3" s="1"/>
  <c r="BU455" i="3"/>
  <c r="CM455" i="3" s="1"/>
  <c r="BX455" i="3"/>
  <c r="CP455" i="3" s="1"/>
  <c r="BW455" i="3"/>
  <c r="CO455" i="3" s="1"/>
  <c r="BV455" i="3"/>
  <c r="CN455" i="3" s="1"/>
  <c r="BY451" i="3"/>
  <c r="CQ451" i="3" s="1"/>
  <c r="BU451" i="3"/>
  <c r="CM451" i="3" s="1"/>
  <c r="BX451" i="3"/>
  <c r="CP451" i="3" s="1"/>
  <c r="BW451" i="3"/>
  <c r="CO451" i="3" s="1"/>
  <c r="BV451" i="3"/>
  <c r="CN451" i="3" s="1"/>
  <c r="BY447" i="3"/>
  <c r="CQ447" i="3" s="1"/>
  <c r="BU447" i="3"/>
  <c r="CM447" i="3" s="1"/>
  <c r="BX447" i="3"/>
  <c r="CP447" i="3" s="1"/>
  <c r="BW447" i="3"/>
  <c r="CO447" i="3" s="1"/>
  <c r="BV447" i="3"/>
  <c r="CN447" i="3" s="1"/>
  <c r="BY443" i="3"/>
  <c r="CQ443" i="3" s="1"/>
  <c r="BU443" i="3"/>
  <c r="CM443" i="3" s="1"/>
  <c r="BX443" i="3"/>
  <c r="CP443" i="3" s="1"/>
  <c r="BW443" i="3"/>
  <c r="CO443" i="3" s="1"/>
  <c r="BV443" i="3"/>
  <c r="CN443" i="3" s="1"/>
  <c r="BY439" i="3"/>
  <c r="BU439" i="3"/>
  <c r="BX439" i="3"/>
  <c r="BW439" i="3"/>
  <c r="BV439" i="3"/>
  <c r="BY435" i="3"/>
  <c r="CQ435" i="3" s="1"/>
  <c r="BU435" i="3"/>
  <c r="CM435" i="3" s="1"/>
  <c r="BX435" i="3"/>
  <c r="CP435" i="3" s="1"/>
  <c r="BW435" i="3"/>
  <c r="CO435" i="3" s="1"/>
  <c r="BV435" i="3"/>
  <c r="CN435" i="3" s="1"/>
  <c r="BY431" i="3"/>
  <c r="CQ431" i="3" s="1"/>
  <c r="BU431" i="3"/>
  <c r="CM431" i="3" s="1"/>
  <c r="BX431" i="3"/>
  <c r="CP431" i="3" s="1"/>
  <c r="BW431" i="3"/>
  <c r="CO431" i="3" s="1"/>
  <c r="BV431" i="3"/>
  <c r="CN431" i="3" s="1"/>
  <c r="BW425" i="3"/>
  <c r="CO425" i="3" s="1"/>
  <c r="BV425" i="3"/>
  <c r="CN425" i="3" s="1"/>
  <c r="BY425" i="3"/>
  <c r="CQ425" i="3" s="1"/>
  <c r="BX425" i="3"/>
  <c r="CP425" i="3" s="1"/>
  <c r="BU425" i="3"/>
  <c r="CM425" i="3" s="1"/>
  <c r="BW421" i="3"/>
  <c r="CO421" i="3" s="1"/>
  <c r="BV421" i="3"/>
  <c r="CN421" i="3" s="1"/>
  <c r="BU421" i="3"/>
  <c r="CM421" i="3" s="1"/>
  <c r="BX421" i="3"/>
  <c r="CP421" i="3" s="1"/>
  <c r="BY421" i="3"/>
  <c r="CQ421" i="3" s="1"/>
  <c r="BW417" i="3"/>
  <c r="CO417" i="3" s="1"/>
  <c r="BV417" i="3"/>
  <c r="CN417" i="3" s="1"/>
  <c r="BY417" i="3"/>
  <c r="CQ417" i="3" s="1"/>
  <c r="BX417" i="3"/>
  <c r="CP417" i="3" s="1"/>
  <c r="BU417" i="3"/>
  <c r="CM417" i="3" s="1"/>
  <c r="BY411" i="3"/>
  <c r="CQ411" i="3" s="1"/>
  <c r="BU411" i="3"/>
  <c r="CM411" i="3" s="1"/>
  <c r="BX411" i="3"/>
  <c r="CP411" i="3" s="1"/>
  <c r="BW411" i="3"/>
  <c r="CO411" i="3" s="1"/>
  <c r="BV411" i="3"/>
  <c r="CN411" i="3" s="1"/>
  <c r="BY407" i="3"/>
  <c r="CQ407" i="3" s="1"/>
  <c r="BU407" i="3"/>
  <c r="CM407" i="3" s="1"/>
  <c r="BX407" i="3"/>
  <c r="CP407" i="3" s="1"/>
  <c r="BW407" i="3"/>
  <c r="CO407" i="3" s="1"/>
  <c r="BV407" i="3"/>
  <c r="CN407" i="3" s="1"/>
  <c r="BY403" i="3"/>
  <c r="CQ403" i="3" s="1"/>
  <c r="BU403" i="3"/>
  <c r="CM403" i="3" s="1"/>
  <c r="BX403" i="3"/>
  <c r="CP403" i="3" s="1"/>
  <c r="BW403" i="3"/>
  <c r="CO403" i="3" s="1"/>
  <c r="BV403" i="3"/>
  <c r="CN403" i="3" s="1"/>
  <c r="BY399" i="3"/>
  <c r="BU399" i="3"/>
  <c r="BX399" i="3"/>
  <c r="BW399" i="3"/>
  <c r="BV399" i="3"/>
  <c r="BY395" i="3"/>
  <c r="BU395" i="3"/>
  <c r="BX395" i="3"/>
  <c r="BW395" i="3"/>
  <c r="BV395" i="3"/>
  <c r="BX391" i="3"/>
  <c r="CP391" i="3" s="1"/>
  <c r="BW391" i="3"/>
  <c r="CO391" i="3" s="1"/>
  <c r="BV391" i="3"/>
  <c r="CN391" i="3" s="1"/>
  <c r="BY391" i="3"/>
  <c r="CQ391" i="3" s="1"/>
  <c r="BU391" i="3"/>
  <c r="CM391" i="3" s="1"/>
  <c r="BX387" i="3"/>
  <c r="CP387" i="3" s="1"/>
  <c r="BV387" i="3"/>
  <c r="CN387" i="3" s="1"/>
  <c r="BU387" i="3"/>
  <c r="CM387" i="3" s="1"/>
  <c r="BY387" i="3"/>
  <c r="CQ387" i="3" s="1"/>
  <c r="BW387" i="3"/>
  <c r="CO387" i="3" s="1"/>
  <c r="BX383" i="3"/>
  <c r="BU383" i="3"/>
  <c r="BY383" i="3"/>
  <c r="BW383" i="3"/>
  <c r="BV383" i="3"/>
  <c r="BX379" i="3"/>
  <c r="CP379" i="3" s="1"/>
  <c r="BY379" i="3"/>
  <c r="CQ379" i="3" s="1"/>
  <c r="BW379" i="3"/>
  <c r="CO379" i="3" s="1"/>
  <c r="BV379" i="3"/>
  <c r="CN379" i="3" s="1"/>
  <c r="BU379" i="3"/>
  <c r="CM379" i="3" s="1"/>
  <c r="BX375" i="3"/>
  <c r="CP375" i="3" s="1"/>
  <c r="BW375" i="3"/>
  <c r="CO375" i="3" s="1"/>
  <c r="BV375" i="3"/>
  <c r="CN375" i="3" s="1"/>
  <c r="BU375" i="3"/>
  <c r="CM375" i="3" s="1"/>
  <c r="BY375" i="3"/>
  <c r="CQ375" i="3" s="1"/>
  <c r="BX371" i="3"/>
  <c r="CP371" i="3" s="1"/>
  <c r="BV371" i="3"/>
  <c r="CN371" i="3" s="1"/>
  <c r="BU371" i="3"/>
  <c r="CM371" i="3" s="1"/>
  <c r="BW371" i="3"/>
  <c r="CO371" i="3" s="1"/>
  <c r="BY371" i="3"/>
  <c r="CQ371" i="3" s="1"/>
  <c r="BX367" i="3"/>
  <c r="CP367" i="3" s="1"/>
  <c r="BU367" i="3"/>
  <c r="CM367" i="3" s="1"/>
  <c r="BY367" i="3"/>
  <c r="CQ367" i="3" s="1"/>
  <c r="BW367" i="3"/>
  <c r="CO367" i="3" s="1"/>
  <c r="BV367" i="3"/>
  <c r="CN367" i="3" s="1"/>
  <c r="BW363" i="3"/>
  <c r="CO363" i="3" s="1"/>
  <c r="BV363" i="3"/>
  <c r="CN363" i="3" s="1"/>
  <c r="BU363" i="3"/>
  <c r="CM363" i="3" s="1"/>
  <c r="BY363" i="3"/>
  <c r="CQ363" i="3" s="1"/>
  <c r="BX363" i="3"/>
  <c r="CP363" i="3" s="1"/>
  <c r="BW359" i="3"/>
  <c r="CO359" i="3" s="1"/>
  <c r="BV359" i="3"/>
  <c r="CN359" i="3" s="1"/>
  <c r="BY359" i="3"/>
  <c r="CQ359" i="3" s="1"/>
  <c r="BX359" i="3"/>
  <c r="CP359" i="3" s="1"/>
  <c r="BU359" i="3"/>
  <c r="CM359" i="3" s="1"/>
  <c r="BW355" i="3"/>
  <c r="CO355" i="3" s="1"/>
  <c r="BV355" i="3"/>
  <c r="CN355" i="3" s="1"/>
  <c r="BU355" i="3"/>
  <c r="CM355" i="3" s="1"/>
  <c r="BX355" i="3"/>
  <c r="CP355" i="3" s="1"/>
  <c r="BY355" i="3"/>
  <c r="CQ355" i="3" s="1"/>
  <c r="BW351" i="3"/>
  <c r="CO351" i="3" s="1"/>
  <c r="BV351" i="3"/>
  <c r="CN351" i="3" s="1"/>
  <c r="BY351" i="3"/>
  <c r="CQ351" i="3" s="1"/>
  <c r="BX351" i="3"/>
  <c r="CP351" i="3" s="1"/>
  <c r="BU351" i="3"/>
  <c r="CM351" i="3" s="1"/>
  <c r="BW347" i="3"/>
  <c r="CO347" i="3" s="1"/>
  <c r="BV347" i="3"/>
  <c r="CN347" i="3" s="1"/>
  <c r="BU347" i="3"/>
  <c r="CM347" i="3" s="1"/>
  <c r="BX347" i="3"/>
  <c r="CP347" i="3" s="1"/>
  <c r="BY347" i="3"/>
  <c r="CQ347" i="3" s="1"/>
  <c r="BW343" i="3"/>
  <c r="CO343" i="3" s="1"/>
  <c r="BV343" i="3"/>
  <c r="CN343" i="3" s="1"/>
  <c r="BY343" i="3"/>
  <c r="CQ343" i="3" s="1"/>
  <c r="BX343" i="3"/>
  <c r="CP343" i="3" s="1"/>
  <c r="BU343" i="3"/>
  <c r="CM343" i="3" s="1"/>
  <c r="BW339" i="3"/>
  <c r="CO339" i="3" s="1"/>
  <c r="BV339" i="3"/>
  <c r="CN339" i="3" s="1"/>
  <c r="BU339" i="3"/>
  <c r="CM339" i="3" s="1"/>
  <c r="BY339" i="3"/>
  <c r="CQ339" i="3" s="1"/>
  <c r="BX339" i="3"/>
  <c r="CP339" i="3" s="1"/>
  <c r="BW335" i="3"/>
  <c r="CO335" i="3" s="1"/>
  <c r="BV335" i="3"/>
  <c r="CN335" i="3" s="1"/>
  <c r="BY335" i="3"/>
  <c r="CQ335" i="3" s="1"/>
  <c r="BX335" i="3"/>
  <c r="CP335" i="3" s="1"/>
  <c r="BU335" i="3"/>
  <c r="CM335" i="3" s="1"/>
  <c r="BW331" i="3"/>
  <c r="CO331" i="3" s="1"/>
  <c r="BV331" i="3"/>
  <c r="CN331" i="3" s="1"/>
  <c r="BU331" i="3"/>
  <c r="CM331" i="3" s="1"/>
  <c r="BX331" i="3"/>
  <c r="CP331" i="3" s="1"/>
  <c r="BY331" i="3"/>
  <c r="CQ331" i="3" s="1"/>
  <c r="BW327" i="3"/>
  <c r="CO327" i="3" s="1"/>
  <c r="BV327" i="3"/>
  <c r="CN327" i="3" s="1"/>
  <c r="BY327" i="3"/>
  <c r="CQ327" i="3" s="1"/>
  <c r="BU327" i="3"/>
  <c r="CM327" i="3" s="1"/>
  <c r="BX327" i="3"/>
  <c r="CP327" i="3" s="1"/>
  <c r="BY321" i="3"/>
  <c r="CQ321" i="3" s="1"/>
  <c r="BU321" i="3"/>
  <c r="CM321" i="3" s="1"/>
  <c r="BX321" i="3"/>
  <c r="CP321" i="3" s="1"/>
  <c r="BW321" i="3"/>
  <c r="CO321" i="3" s="1"/>
  <c r="BV321" i="3"/>
  <c r="CN321" i="3" s="1"/>
  <c r="BY317" i="3"/>
  <c r="CQ317" i="3" s="1"/>
  <c r="BU317" i="3"/>
  <c r="CM317" i="3" s="1"/>
  <c r="BX317" i="3"/>
  <c r="CP317" i="3" s="1"/>
  <c r="BV317" i="3"/>
  <c r="CN317" i="3" s="1"/>
  <c r="BW317" i="3"/>
  <c r="CO317" i="3" s="1"/>
  <c r="BW311" i="3"/>
  <c r="CO311" i="3" s="1"/>
  <c r="BV311" i="3"/>
  <c r="CN311" i="3" s="1"/>
  <c r="BY311" i="3"/>
  <c r="CQ311" i="3" s="1"/>
  <c r="BX311" i="3"/>
  <c r="CP311" i="3" s="1"/>
  <c r="BU311" i="3"/>
  <c r="CM311" i="3" s="1"/>
  <c r="BY305" i="3"/>
  <c r="CQ305" i="3" s="1"/>
  <c r="BU305" i="3"/>
  <c r="CM305" i="3" s="1"/>
  <c r="BX305" i="3"/>
  <c r="CP305" i="3" s="1"/>
  <c r="BW305" i="3"/>
  <c r="CO305" i="3" s="1"/>
  <c r="BV305" i="3"/>
  <c r="CN305" i="3" s="1"/>
  <c r="BY293" i="3"/>
  <c r="CQ293" i="3" s="1"/>
  <c r="BU293" i="3"/>
  <c r="CM293" i="3" s="1"/>
  <c r="BX293" i="3"/>
  <c r="CP293" i="3" s="1"/>
  <c r="BW293" i="3"/>
  <c r="CO293" i="3" s="1"/>
  <c r="BV293" i="3"/>
  <c r="CN293" i="3" s="1"/>
  <c r="BY289" i="3"/>
  <c r="CQ289" i="3" s="1"/>
  <c r="BU289" i="3"/>
  <c r="CM289" i="3" s="1"/>
  <c r="BX289" i="3"/>
  <c r="CP289" i="3" s="1"/>
  <c r="BW289" i="3"/>
  <c r="CO289" i="3" s="1"/>
  <c r="BV289" i="3"/>
  <c r="CN289" i="3" s="1"/>
  <c r="BY285" i="3"/>
  <c r="CQ285" i="3" s="1"/>
  <c r="BU285" i="3"/>
  <c r="CM285" i="3" s="1"/>
  <c r="BX285" i="3"/>
  <c r="CP285" i="3" s="1"/>
  <c r="BW285" i="3"/>
  <c r="CO285" i="3" s="1"/>
  <c r="BV285" i="3"/>
  <c r="CN285" i="3" s="1"/>
  <c r="BW279" i="3"/>
  <c r="CO279" i="3" s="1"/>
  <c r="BV279" i="3"/>
  <c r="CN279" i="3" s="1"/>
  <c r="BY279" i="3"/>
  <c r="CQ279" i="3" s="1"/>
  <c r="BU279" i="3"/>
  <c r="CM279" i="3" s="1"/>
  <c r="BX279" i="3"/>
  <c r="CP279" i="3" s="1"/>
  <c r="BW275" i="3"/>
  <c r="CO275" i="3" s="1"/>
  <c r="BV275" i="3"/>
  <c r="CN275" i="3" s="1"/>
  <c r="BU275" i="3"/>
  <c r="CM275" i="3" s="1"/>
  <c r="BY275" i="3"/>
  <c r="CQ275" i="3" s="1"/>
  <c r="BX275" i="3"/>
  <c r="CP275" i="3" s="1"/>
  <c r="BW271" i="3"/>
  <c r="CO271" i="3" s="1"/>
  <c r="BV271" i="3"/>
  <c r="CN271" i="3" s="1"/>
  <c r="BY271" i="3"/>
  <c r="CQ271" i="3" s="1"/>
  <c r="BU271" i="3"/>
  <c r="CM271" i="3" s="1"/>
  <c r="BX271" i="3"/>
  <c r="CP271" i="3" s="1"/>
  <c r="BW267" i="3"/>
  <c r="CO267" i="3" s="1"/>
  <c r="BV267" i="3"/>
  <c r="CN267" i="3" s="1"/>
  <c r="BU267" i="3"/>
  <c r="CM267" i="3" s="1"/>
  <c r="BY267" i="3"/>
  <c r="CQ267" i="3" s="1"/>
  <c r="BX267" i="3"/>
  <c r="CP267" i="3" s="1"/>
  <c r="BW263" i="3"/>
  <c r="CO263" i="3" s="1"/>
  <c r="BV263" i="3"/>
  <c r="CN263" i="3" s="1"/>
  <c r="BY263" i="3"/>
  <c r="CQ263" i="3" s="1"/>
  <c r="BX263" i="3"/>
  <c r="CP263" i="3" s="1"/>
  <c r="BU263" i="3"/>
  <c r="CM263" i="3" s="1"/>
  <c r="BW259" i="3"/>
  <c r="CO259" i="3" s="1"/>
  <c r="BV259" i="3"/>
  <c r="CN259" i="3" s="1"/>
  <c r="BU259" i="3"/>
  <c r="CM259" i="3" s="1"/>
  <c r="BX259" i="3"/>
  <c r="CP259" i="3" s="1"/>
  <c r="BY259" i="3"/>
  <c r="CQ259" i="3" s="1"/>
  <c r="BW255" i="3"/>
  <c r="CO255" i="3" s="1"/>
  <c r="BV255" i="3"/>
  <c r="CN255" i="3" s="1"/>
  <c r="BY255" i="3"/>
  <c r="CQ255" i="3" s="1"/>
  <c r="BU255" i="3"/>
  <c r="CM255" i="3" s="1"/>
  <c r="BX255" i="3"/>
  <c r="CP255" i="3" s="1"/>
  <c r="BW251" i="3"/>
  <c r="CO251" i="3" s="1"/>
  <c r="BV251" i="3"/>
  <c r="CN251" i="3" s="1"/>
  <c r="BU251" i="3"/>
  <c r="CM251" i="3" s="1"/>
  <c r="BY251" i="3"/>
  <c r="CQ251" i="3" s="1"/>
  <c r="BX251" i="3"/>
  <c r="CP251" i="3" s="1"/>
  <c r="BW247" i="3"/>
  <c r="CO247" i="3" s="1"/>
  <c r="BV247" i="3"/>
  <c r="CN247" i="3" s="1"/>
  <c r="BY247" i="3"/>
  <c r="CQ247" i="3" s="1"/>
  <c r="BX247" i="3"/>
  <c r="CP247" i="3" s="1"/>
  <c r="BU247" i="3"/>
  <c r="CM247" i="3" s="1"/>
  <c r="BY241" i="3"/>
  <c r="CQ241" i="3" s="1"/>
  <c r="BU241" i="3"/>
  <c r="CM241" i="3" s="1"/>
  <c r="BX241" i="3"/>
  <c r="CP241" i="3" s="1"/>
  <c r="BW241" i="3"/>
  <c r="CO241" i="3" s="1"/>
  <c r="BV241" i="3"/>
  <c r="CN241" i="3" s="1"/>
  <c r="BY237" i="3"/>
  <c r="CQ237" i="3" s="1"/>
  <c r="BU237" i="3"/>
  <c r="CM237" i="3" s="1"/>
  <c r="BX237" i="3"/>
  <c r="CP237" i="3" s="1"/>
  <c r="BW237" i="3"/>
  <c r="CO237" i="3" s="1"/>
  <c r="BV237" i="3"/>
  <c r="CN237" i="3" s="1"/>
  <c r="BY233" i="3"/>
  <c r="CQ233" i="3" s="1"/>
  <c r="BU233" i="3"/>
  <c r="CM233" i="3" s="1"/>
  <c r="BX233" i="3"/>
  <c r="CP233" i="3" s="1"/>
  <c r="BW233" i="3"/>
  <c r="CO233" i="3" s="1"/>
  <c r="BV233" i="3"/>
  <c r="CN233" i="3" s="1"/>
  <c r="BY229" i="3"/>
  <c r="CQ229" i="3" s="1"/>
  <c r="BU229" i="3"/>
  <c r="CM229" i="3" s="1"/>
  <c r="BX229" i="3"/>
  <c r="CP229" i="3" s="1"/>
  <c r="BW229" i="3"/>
  <c r="CO229" i="3" s="1"/>
  <c r="BV229" i="3"/>
  <c r="CN229" i="3" s="1"/>
  <c r="BY225" i="3"/>
  <c r="CQ225" i="3" s="1"/>
  <c r="BU225" i="3"/>
  <c r="CM225" i="3" s="1"/>
  <c r="BX225" i="3"/>
  <c r="CP225" i="3" s="1"/>
  <c r="BW225" i="3"/>
  <c r="CO225" i="3" s="1"/>
  <c r="BV225" i="3"/>
  <c r="CN225" i="3" s="1"/>
  <c r="BY221" i="3"/>
  <c r="CQ221" i="3" s="1"/>
  <c r="BU221" i="3"/>
  <c r="CM221" i="3" s="1"/>
  <c r="BX221" i="3"/>
  <c r="CP221" i="3" s="1"/>
  <c r="BW221" i="3"/>
  <c r="CO221" i="3" s="1"/>
  <c r="BV221" i="3"/>
  <c r="CN221" i="3" s="1"/>
  <c r="BY217" i="3"/>
  <c r="CQ217" i="3" s="1"/>
  <c r="BU217" i="3"/>
  <c r="CM217" i="3" s="1"/>
  <c r="BX217" i="3"/>
  <c r="CP217" i="3" s="1"/>
  <c r="BW217" i="3"/>
  <c r="CO217" i="3" s="1"/>
  <c r="BV217" i="3"/>
  <c r="CN217" i="3" s="1"/>
  <c r="BY213" i="3"/>
  <c r="CQ213" i="3" s="1"/>
  <c r="BU213" i="3"/>
  <c r="CM213" i="3" s="1"/>
  <c r="BX213" i="3"/>
  <c r="CP213" i="3" s="1"/>
  <c r="BV213" i="3"/>
  <c r="CN213" i="3" s="1"/>
  <c r="BW213" i="3"/>
  <c r="CO213" i="3" s="1"/>
  <c r="BW207" i="3"/>
  <c r="CO207" i="3" s="1"/>
  <c r="BV207" i="3"/>
  <c r="CN207" i="3" s="1"/>
  <c r="BY207" i="3"/>
  <c r="CQ207" i="3" s="1"/>
  <c r="BX207" i="3"/>
  <c r="CP207" i="3" s="1"/>
  <c r="BU207" i="3"/>
  <c r="CM207" i="3" s="1"/>
  <c r="BW203" i="3"/>
  <c r="CO203" i="3" s="1"/>
  <c r="BV203" i="3"/>
  <c r="CN203" i="3" s="1"/>
  <c r="BU203" i="3"/>
  <c r="CM203" i="3" s="1"/>
  <c r="BX203" i="3"/>
  <c r="CP203" i="3" s="1"/>
  <c r="BY203" i="3"/>
  <c r="CQ203" i="3" s="1"/>
  <c r="BW199" i="3"/>
  <c r="CO199" i="3" s="1"/>
  <c r="BV199" i="3"/>
  <c r="CN199" i="3" s="1"/>
  <c r="BY199" i="3"/>
  <c r="CQ199" i="3" s="1"/>
  <c r="BU199" i="3"/>
  <c r="CM199" i="3" s="1"/>
  <c r="BX199" i="3"/>
  <c r="CP199" i="3" s="1"/>
  <c r="BW195" i="3"/>
  <c r="BV195" i="3"/>
  <c r="BU195" i="3"/>
  <c r="BY195" i="3"/>
  <c r="BX195" i="3"/>
  <c r="BW191" i="3"/>
  <c r="CO191" i="3" s="1"/>
  <c r="BV191" i="3"/>
  <c r="CN191" i="3" s="1"/>
  <c r="BY191" i="3"/>
  <c r="CQ191" i="3" s="1"/>
  <c r="BX191" i="3"/>
  <c r="CP191" i="3" s="1"/>
  <c r="BU191" i="3"/>
  <c r="CM191" i="3" s="1"/>
  <c r="BY185" i="3"/>
  <c r="CQ185" i="3" s="1"/>
  <c r="BU185" i="3"/>
  <c r="CM185" i="3" s="1"/>
  <c r="BX185" i="3"/>
  <c r="CP185" i="3" s="1"/>
  <c r="BW185" i="3"/>
  <c r="CO185" i="3" s="1"/>
  <c r="BV185" i="3"/>
  <c r="CN185" i="3" s="1"/>
  <c r="BY181" i="3"/>
  <c r="CQ181" i="3" s="1"/>
  <c r="BU181" i="3"/>
  <c r="CM181" i="3" s="1"/>
  <c r="BX181" i="3"/>
  <c r="CP181" i="3" s="1"/>
  <c r="BW181" i="3"/>
  <c r="CO181" i="3" s="1"/>
  <c r="BV181" i="3"/>
  <c r="CN181" i="3" s="1"/>
  <c r="BY177" i="3"/>
  <c r="CQ177" i="3" s="1"/>
  <c r="BU177" i="3"/>
  <c r="CM177" i="3" s="1"/>
  <c r="BX177" i="3"/>
  <c r="CP177" i="3" s="1"/>
  <c r="BW177" i="3"/>
  <c r="CO177" i="3" s="1"/>
  <c r="BV177" i="3"/>
  <c r="CN177" i="3" s="1"/>
  <c r="BY173" i="3"/>
  <c r="CQ173" i="3" s="1"/>
  <c r="BU173" i="3"/>
  <c r="CM173" i="3" s="1"/>
  <c r="BX173" i="3"/>
  <c r="CP173" i="3" s="1"/>
  <c r="BW173" i="3"/>
  <c r="CO173" i="3" s="1"/>
  <c r="BV173" i="3"/>
  <c r="CN173" i="3" s="1"/>
  <c r="BW167" i="3"/>
  <c r="CO167" i="3" s="1"/>
  <c r="BV167" i="3"/>
  <c r="CN167" i="3" s="1"/>
  <c r="BY167" i="3"/>
  <c r="CQ167" i="3" s="1"/>
  <c r="BX167" i="3"/>
  <c r="CP167" i="3" s="1"/>
  <c r="BU167" i="3"/>
  <c r="CM167" i="3" s="1"/>
  <c r="BW163" i="3"/>
  <c r="CO163" i="3" s="1"/>
  <c r="BV163" i="3"/>
  <c r="CN163" i="3" s="1"/>
  <c r="BU163" i="3"/>
  <c r="CM163" i="3" s="1"/>
  <c r="BX163" i="3"/>
  <c r="CP163" i="3" s="1"/>
  <c r="BY163" i="3"/>
  <c r="CQ163" i="3" s="1"/>
  <c r="BW159" i="3"/>
  <c r="CO159" i="3" s="1"/>
  <c r="BV159" i="3"/>
  <c r="CN159" i="3" s="1"/>
  <c r="BY159" i="3"/>
  <c r="CQ159" i="3" s="1"/>
  <c r="BU159" i="3"/>
  <c r="CM159" i="3" s="1"/>
  <c r="BX159" i="3"/>
  <c r="CP159" i="3" s="1"/>
  <c r="BW155" i="3"/>
  <c r="CO155" i="3" s="1"/>
  <c r="BV155" i="3"/>
  <c r="CN155" i="3" s="1"/>
  <c r="BU155" i="3"/>
  <c r="CM155" i="3" s="1"/>
  <c r="BX155" i="3"/>
  <c r="CP155" i="3" s="1"/>
  <c r="BY155" i="3"/>
  <c r="CQ155" i="3" s="1"/>
  <c r="BW151" i="3"/>
  <c r="CO151" i="3" s="1"/>
  <c r="BV151" i="3"/>
  <c r="CN151" i="3" s="1"/>
  <c r="BY151" i="3"/>
  <c r="CQ151" i="3" s="1"/>
  <c r="BU151" i="3"/>
  <c r="CM151" i="3" s="1"/>
  <c r="BX151" i="3"/>
  <c r="CP151" i="3" s="1"/>
  <c r="BW147" i="3"/>
  <c r="CO147" i="3" s="1"/>
  <c r="BV147" i="3"/>
  <c r="CN147" i="3" s="1"/>
  <c r="BU147" i="3"/>
  <c r="CM147" i="3" s="1"/>
  <c r="BY147" i="3"/>
  <c r="CQ147" i="3" s="1"/>
  <c r="BX147" i="3"/>
  <c r="CP147" i="3" s="1"/>
  <c r="BW143" i="3"/>
  <c r="CO143" i="3" s="1"/>
  <c r="BV143" i="3"/>
  <c r="CN143" i="3" s="1"/>
  <c r="BY143" i="3"/>
  <c r="CQ143" i="3" s="1"/>
  <c r="BU143" i="3"/>
  <c r="CM143" i="3" s="1"/>
  <c r="BX143" i="3"/>
  <c r="CP143" i="3" s="1"/>
  <c r="BY137" i="3"/>
  <c r="CQ137" i="3" s="1"/>
  <c r="BU137" i="3"/>
  <c r="CM137" i="3" s="1"/>
  <c r="BX137" i="3"/>
  <c r="CP137" i="3" s="1"/>
  <c r="BW137" i="3"/>
  <c r="CO137" i="3" s="1"/>
  <c r="BV137" i="3"/>
  <c r="CN137" i="3" s="1"/>
  <c r="BY133" i="3"/>
  <c r="CQ133" i="3" s="1"/>
  <c r="BU133" i="3"/>
  <c r="CM133" i="3" s="1"/>
  <c r="BX133" i="3"/>
  <c r="CP133" i="3" s="1"/>
  <c r="BW133" i="3"/>
  <c r="CO133" i="3" s="1"/>
  <c r="BV133" i="3"/>
  <c r="CN133" i="3" s="1"/>
  <c r="BY129" i="3"/>
  <c r="CQ129" i="3" s="1"/>
  <c r="BU129" i="3"/>
  <c r="CM129" i="3" s="1"/>
  <c r="BX129" i="3"/>
  <c r="CP129" i="3" s="1"/>
  <c r="BW129" i="3"/>
  <c r="CO129" i="3" s="1"/>
  <c r="BV129" i="3"/>
  <c r="CN129" i="3" s="1"/>
  <c r="BY125" i="3"/>
  <c r="CQ125" i="3" s="1"/>
  <c r="BU125" i="3"/>
  <c r="CM125" i="3" s="1"/>
  <c r="BX125" i="3"/>
  <c r="CP125" i="3" s="1"/>
  <c r="BW125" i="3"/>
  <c r="CO125" i="3" s="1"/>
  <c r="BV125" i="3"/>
  <c r="CN125" i="3" s="1"/>
  <c r="BW119" i="3"/>
  <c r="CO119" i="3" s="1"/>
  <c r="BV119" i="3"/>
  <c r="CN119" i="3" s="1"/>
  <c r="BY119" i="3"/>
  <c r="CQ119" i="3" s="1"/>
  <c r="BX119" i="3"/>
  <c r="CP119" i="3" s="1"/>
  <c r="BU119" i="3"/>
  <c r="CM119" i="3" s="1"/>
  <c r="BW115" i="3"/>
  <c r="CO115" i="3" s="1"/>
  <c r="BV115" i="3"/>
  <c r="CN115" i="3" s="1"/>
  <c r="BU115" i="3"/>
  <c r="CM115" i="3" s="1"/>
  <c r="BY115" i="3"/>
  <c r="CQ115" i="3" s="1"/>
  <c r="BX115" i="3"/>
  <c r="CP115" i="3" s="1"/>
  <c r="BW111" i="3"/>
  <c r="BV111" i="3"/>
  <c r="BY111" i="3"/>
  <c r="BX111" i="3"/>
  <c r="BU111" i="3"/>
  <c r="BY105" i="3"/>
  <c r="CQ105" i="3" s="1"/>
  <c r="BU105" i="3"/>
  <c r="CM105" i="3" s="1"/>
  <c r="BX105" i="3"/>
  <c r="CP105" i="3" s="1"/>
  <c r="BW105" i="3"/>
  <c r="CO105" i="3" s="1"/>
  <c r="BV105" i="3"/>
  <c r="CN105" i="3" s="1"/>
  <c r="BY101" i="3"/>
  <c r="CQ101" i="3" s="1"/>
  <c r="BU101" i="3"/>
  <c r="CM101" i="3" s="1"/>
  <c r="BX101" i="3"/>
  <c r="CP101" i="3" s="1"/>
  <c r="BW101" i="3"/>
  <c r="CO101" i="3" s="1"/>
  <c r="BV101" i="3"/>
  <c r="CN101" i="3" s="1"/>
  <c r="BV95" i="3"/>
  <c r="BU95" i="3"/>
  <c r="BX95" i="3"/>
  <c r="BW95" i="3"/>
  <c r="BY95" i="3"/>
  <c r="BV91" i="3"/>
  <c r="CN91" i="3" s="1"/>
  <c r="BY91" i="3"/>
  <c r="CQ91" i="3" s="1"/>
  <c r="BX91" i="3"/>
  <c r="CP91" i="3" s="1"/>
  <c r="BW91" i="3"/>
  <c r="CO91" i="3" s="1"/>
  <c r="BU91" i="3"/>
  <c r="CM91" i="3" s="1"/>
  <c r="BV87" i="3"/>
  <c r="BX87" i="3"/>
  <c r="BU87" i="3"/>
  <c r="BW87" i="3"/>
  <c r="BY87" i="3"/>
  <c r="BV83" i="3"/>
  <c r="BW83" i="3"/>
  <c r="BX83" i="3"/>
  <c r="BU83" i="3"/>
  <c r="BY83" i="3"/>
  <c r="BV79" i="3"/>
  <c r="CN79" i="3" s="1"/>
  <c r="BU79" i="3"/>
  <c r="CM79" i="3" s="1"/>
  <c r="BW79" i="3"/>
  <c r="CO79" i="3" s="1"/>
  <c r="BY79" i="3"/>
  <c r="CQ79" i="3" s="1"/>
  <c r="BX79" i="3"/>
  <c r="CP79" i="3" s="1"/>
  <c r="BV75" i="3"/>
  <c r="CN75" i="3" s="1"/>
  <c r="BY75" i="3"/>
  <c r="CQ75" i="3" s="1"/>
  <c r="BX75" i="3"/>
  <c r="CP75" i="3" s="1"/>
  <c r="BW75" i="3"/>
  <c r="CO75" i="3" s="1"/>
  <c r="BU75" i="3"/>
  <c r="CM75" i="3" s="1"/>
  <c r="BX69" i="3"/>
  <c r="BW69" i="3"/>
  <c r="BV69" i="3"/>
  <c r="BU69" i="3"/>
  <c r="BY69" i="3"/>
  <c r="BX65" i="3"/>
  <c r="CP65" i="3" s="1"/>
  <c r="BV65" i="3"/>
  <c r="CN65" i="3" s="1"/>
  <c r="BY65" i="3"/>
  <c r="CQ65" i="3" s="1"/>
  <c r="BU65" i="3"/>
  <c r="CM65" i="3" s="1"/>
  <c r="BW65" i="3"/>
  <c r="CO65" i="3" s="1"/>
  <c r="BV59" i="3"/>
  <c r="CN59" i="3" s="1"/>
  <c r="BY59" i="3"/>
  <c r="CQ59" i="3" s="1"/>
  <c r="BW59" i="3"/>
  <c r="CO59" i="3" s="1"/>
  <c r="BX59" i="3"/>
  <c r="CP59" i="3" s="1"/>
  <c r="BU59" i="3"/>
  <c r="CM59" i="3" s="1"/>
  <c r="BV55" i="3"/>
  <c r="BX55" i="3"/>
  <c r="BU55" i="3"/>
  <c r="BY55" i="3"/>
  <c r="BW55" i="3"/>
  <c r="BV51" i="3"/>
  <c r="CN51" i="3" s="1"/>
  <c r="BW51" i="3"/>
  <c r="CO51" i="3" s="1"/>
  <c r="BX51" i="3"/>
  <c r="CP51" i="3" s="1"/>
  <c r="BU51" i="3"/>
  <c r="CM51" i="3" s="1"/>
  <c r="BY51" i="3"/>
  <c r="CQ51" i="3" s="1"/>
  <c r="BW47" i="3"/>
  <c r="CO47" i="3" s="1"/>
  <c r="BU47" i="3"/>
  <c r="CM47" i="3" s="1"/>
  <c r="BX47" i="3"/>
  <c r="CP47" i="3" s="1"/>
  <c r="BV47" i="3"/>
  <c r="CN47" i="3" s="1"/>
  <c r="BY47" i="3"/>
  <c r="CQ47" i="3" s="1"/>
  <c r="BY41" i="3"/>
  <c r="CQ41" i="3" s="1"/>
  <c r="BU41" i="3"/>
  <c r="CM41" i="3" s="1"/>
  <c r="BX41" i="3"/>
  <c r="CP41" i="3" s="1"/>
  <c r="BW41" i="3"/>
  <c r="CO41" i="3" s="1"/>
  <c r="BV41" i="3"/>
  <c r="CN41" i="3" s="1"/>
  <c r="BY37" i="3"/>
  <c r="CQ37" i="3" s="1"/>
  <c r="BU37" i="3"/>
  <c r="CM37" i="3" s="1"/>
  <c r="BW37" i="3"/>
  <c r="CO37" i="3" s="1"/>
  <c r="BX37" i="3"/>
  <c r="CP37" i="3" s="1"/>
  <c r="BV37" i="3"/>
  <c r="CN37" i="3" s="1"/>
  <c r="BY33" i="3"/>
  <c r="CQ33" i="3" s="1"/>
  <c r="BU33" i="3"/>
  <c r="CM33" i="3" s="1"/>
  <c r="BV33" i="3"/>
  <c r="CN33" i="3" s="1"/>
  <c r="BX33" i="3"/>
  <c r="CP33" i="3" s="1"/>
  <c r="BW33" i="3"/>
  <c r="CO33" i="3" s="1"/>
  <c r="BW27" i="3"/>
  <c r="BY27" i="3"/>
  <c r="BV27" i="3"/>
  <c r="BU27" i="3"/>
  <c r="BX27" i="3"/>
  <c r="BW23" i="3"/>
  <c r="CO23" i="3" s="1"/>
  <c r="BU23" i="3"/>
  <c r="CM23" i="3" s="1"/>
  <c r="BX23" i="3"/>
  <c r="CP23" i="3" s="1"/>
  <c r="BV23" i="3"/>
  <c r="CN23" i="3" s="1"/>
  <c r="BY23" i="3"/>
  <c r="CQ23" i="3" s="1"/>
  <c r="BW19" i="3"/>
  <c r="CO19" i="3" s="1"/>
  <c r="BU19" i="3"/>
  <c r="CM19" i="3" s="1"/>
  <c r="BV19" i="3"/>
  <c r="CN19" i="3" s="1"/>
  <c r="BY19" i="3"/>
  <c r="CQ19" i="3" s="1"/>
  <c r="BX19" i="3"/>
  <c r="CP19" i="3" s="1"/>
  <c r="BW15" i="3"/>
  <c r="CO15" i="3" s="1"/>
  <c r="BY15" i="3"/>
  <c r="BX15" i="3"/>
  <c r="BV15" i="3"/>
  <c r="CN15" i="3" s="1"/>
  <c r="BU15" i="3"/>
  <c r="BW11" i="3"/>
  <c r="BY11" i="3"/>
  <c r="BV11" i="3"/>
  <c r="BU11" i="3"/>
  <c r="BX11" i="3"/>
  <c r="BY5" i="3"/>
  <c r="BU5" i="3"/>
  <c r="BW5" i="3"/>
  <c r="BX5" i="3"/>
  <c r="BV5" i="3"/>
  <c r="BV634" i="3"/>
  <c r="BY634" i="3"/>
  <c r="BU634" i="3"/>
  <c r="BX634" i="3"/>
  <c r="BW634" i="3"/>
  <c r="BX632" i="3"/>
  <c r="CP632" i="3" s="1"/>
  <c r="BW632" i="3"/>
  <c r="BV632" i="3"/>
  <c r="BU632" i="3"/>
  <c r="BY632" i="3"/>
  <c r="BV630" i="3"/>
  <c r="BY630" i="3"/>
  <c r="BU630" i="3"/>
  <c r="BX630" i="3"/>
  <c r="BW630" i="3"/>
  <c r="BX628" i="3"/>
  <c r="BW628" i="3"/>
  <c r="BY628" i="3"/>
  <c r="BV628" i="3"/>
  <c r="BU628" i="3"/>
  <c r="BV626" i="3"/>
  <c r="BY626" i="3"/>
  <c r="BU626" i="3"/>
  <c r="BW626" i="3"/>
  <c r="BX626" i="3"/>
  <c r="BX624" i="3"/>
  <c r="BW624" i="3"/>
  <c r="BV624" i="3"/>
  <c r="BU624" i="3"/>
  <c r="CM624" i="3" s="1"/>
  <c r="BY624" i="3"/>
  <c r="BV622" i="3"/>
  <c r="BY622" i="3"/>
  <c r="BU622" i="3"/>
  <c r="BX622" i="3"/>
  <c r="BW622" i="3"/>
  <c r="BX620" i="3"/>
  <c r="BW620" i="3"/>
  <c r="BY620" i="3"/>
  <c r="BU620" i="3"/>
  <c r="BV620" i="3"/>
  <c r="BV618" i="3"/>
  <c r="BY618" i="3"/>
  <c r="BU618" i="3"/>
  <c r="BX618" i="3"/>
  <c r="BW618" i="3"/>
  <c r="CO618" i="3" s="1"/>
  <c r="BX616" i="3"/>
  <c r="BW616" i="3"/>
  <c r="BV616" i="3"/>
  <c r="BU616" i="3"/>
  <c r="BY616" i="3"/>
  <c r="BV614" i="3"/>
  <c r="CN614" i="3" s="1"/>
  <c r="BY614" i="3"/>
  <c r="CQ614" i="3" s="1"/>
  <c r="BU614" i="3"/>
  <c r="CM614" i="3" s="1"/>
  <c r="BX614" i="3"/>
  <c r="CP614" i="3" s="1"/>
  <c r="BW614" i="3"/>
  <c r="CO614" i="3" s="1"/>
  <c r="BX612" i="3"/>
  <c r="CP612" i="3" s="1"/>
  <c r="BW612" i="3"/>
  <c r="CO612" i="3" s="1"/>
  <c r="BY612" i="3"/>
  <c r="CQ612" i="3" s="1"/>
  <c r="BV612" i="3"/>
  <c r="CN612" i="3" s="1"/>
  <c r="BU612" i="3"/>
  <c r="CM612" i="3" s="1"/>
  <c r="BV610" i="3"/>
  <c r="BY610" i="3"/>
  <c r="BU610" i="3"/>
  <c r="BX610" i="3"/>
  <c r="BW610" i="3"/>
  <c r="BX608" i="3"/>
  <c r="BW608" i="3"/>
  <c r="BV608" i="3"/>
  <c r="BU608" i="3"/>
  <c r="BY608" i="3"/>
  <c r="BV606" i="3"/>
  <c r="CN606" i="3" s="1"/>
  <c r="BY606" i="3"/>
  <c r="CQ606" i="3" s="1"/>
  <c r="BU606" i="3"/>
  <c r="CM606" i="3" s="1"/>
  <c r="BX606" i="3"/>
  <c r="CP606" i="3" s="1"/>
  <c r="BW606" i="3"/>
  <c r="CO606" i="3" s="1"/>
  <c r="BX604" i="3"/>
  <c r="CP604" i="3" s="1"/>
  <c r="BW604" i="3"/>
  <c r="CO604" i="3" s="1"/>
  <c r="BY604" i="3"/>
  <c r="CQ604" i="3" s="1"/>
  <c r="BV604" i="3"/>
  <c r="CN604" i="3" s="1"/>
  <c r="BU604" i="3"/>
  <c r="CM604" i="3" s="1"/>
  <c r="BV602" i="3"/>
  <c r="CN602" i="3" s="1"/>
  <c r="BY602" i="3"/>
  <c r="CQ602" i="3" s="1"/>
  <c r="BU602" i="3"/>
  <c r="CM602" i="3" s="1"/>
  <c r="BX602" i="3"/>
  <c r="CP602" i="3" s="1"/>
  <c r="BW602" i="3"/>
  <c r="CO602" i="3" s="1"/>
  <c r="BX600" i="3"/>
  <c r="CP600" i="3" s="1"/>
  <c r="BW600" i="3"/>
  <c r="CO600" i="3" s="1"/>
  <c r="BV600" i="3"/>
  <c r="CN600" i="3" s="1"/>
  <c r="BU600" i="3"/>
  <c r="CM600" i="3" s="1"/>
  <c r="BY600" i="3"/>
  <c r="CQ600" i="3" s="1"/>
  <c r="BV598" i="3"/>
  <c r="BY598" i="3"/>
  <c r="BU598" i="3"/>
  <c r="BX598" i="3"/>
  <c r="BW598" i="3"/>
  <c r="BX596" i="3"/>
  <c r="CP596" i="3" s="1"/>
  <c r="BW596" i="3"/>
  <c r="CO596" i="3" s="1"/>
  <c r="BY596" i="3"/>
  <c r="CQ596" i="3" s="1"/>
  <c r="BV596" i="3"/>
  <c r="CN596" i="3" s="1"/>
  <c r="BU596" i="3"/>
  <c r="CM596" i="3" s="1"/>
  <c r="BV594" i="3"/>
  <c r="CN594" i="3" s="1"/>
  <c r="BY594" i="3"/>
  <c r="CQ594" i="3" s="1"/>
  <c r="BU594" i="3"/>
  <c r="CM594" i="3" s="1"/>
  <c r="BX594" i="3"/>
  <c r="CP594" i="3" s="1"/>
  <c r="BW594" i="3"/>
  <c r="CO594" i="3" s="1"/>
  <c r="BX592" i="3"/>
  <c r="CP592" i="3" s="1"/>
  <c r="BW592" i="3"/>
  <c r="CO592" i="3" s="1"/>
  <c r="BV592" i="3"/>
  <c r="CN592" i="3" s="1"/>
  <c r="BU592" i="3"/>
  <c r="CM592" i="3" s="1"/>
  <c r="BY592" i="3"/>
  <c r="CQ592" i="3" s="1"/>
  <c r="BV590" i="3"/>
  <c r="CN590" i="3" s="1"/>
  <c r="BY590" i="3"/>
  <c r="CQ590" i="3" s="1"/>
  <c r="BU590" i="3"/>
  <c r="CM590" i="3" s="1"/>
  <c r="BX590" i="3"/>
  <c r="CP590" i="3" s="1"/>
  <c r="BW590" i="3"/>
  <c r="CO590" i="3" s="1"/>
  <c r="BX588" i="3"/>
  <c r="CP588" i="3" s="1"/>
  <c r="BW588" i="3"/>
  <c r="CO588" i="3" s="1"/>
  <c r="BY588" i="3"/>
  <c r="CQ588" i="3" s="1"/>
  <c r="BV588" i="3"/>
  <c r="CN588" i="3" s="1"/>
  <c r="BU588" i="3"/>
  <c r="CM588" i="3" s="1"/>
  <c r="BV586" i="3"/>
  <c r="BY586" i="3"/>
  <c r="BU586" i="3"/>
  <c r="BX586" i="3"/>
  <c r="BW586" i="3"/>
  <c r="BX584" i="3"/>
  <c r="BW584" i="3"/>
  <c r="CO584" i="3" s="1"/>
  <c r="BV584" i="3"/>
  <c r="CN584" i="3" s="1"/>
  <c r="BU584" i="3"/>
  <c r="BY584" i="3"/>
  <c r="BV582" i="3"/>
  <c r="CN582" i="3" s="1"/>
  <c r="BY582" i="3"/>
  <c r="CQ582" i="3" s="1"/>
  <c r="BU582" i="3"/>
  <c r="CM582" i="3" s="1"/>
  <c r="BX582" i="3"/>
  <c r="CP582" i="3" s="1"/>
  <c r="BW582" i="3"/>
  <c r="CO582" i="3" s="1"/>
  <c r="BX580" i="3"/>
  <c r="CP580" i="3" s="1"/>
  <c r="BW580" i="3"/>
  <c r="CO580" i="3" s="1"/>
  <c r="BY580" i="3"/>
  <c r="CQ580" i="3" s="1"/>
  <c r="BV580" i="3"/>
  <c r="CN580" i="3" s="1"/>
  <c r="BU580" i="3"/>
  <c r="CM580" i="3" s="1"/>
  <c r="BV578" i="3"/>
  <c r="CN578" i="3" s="1"/>
  <c r="BY578" i="3"/>
  <c r="BU578" i="3"/>
  <c r="BW578" i="3"/>
  <c r="CO578" i="3" s="1"/>
  <c r="BX578" i="3"/>
  <c r="BX576" i="3"/>
  <c r="CP576" i="3" s="1"/>
  <c r="BW576" i="3"/>
  <c r="CO576" i="3" s="1"/>
  <c r="BV576" i="3"/>
  <c r="CN576" i="3" s="1"/>
  <c r="BU576" i="3"/>
  <c r="CM576" i="3" s="1"/>
  <c r="BY576" i="3"/>
  <c r="CQ576" i="3" s="1"/>
  <c r="BV574" i="3"/>
  <c r="CN574" i="3" s="1"/>
  <c r="BY574" i="3"/>
  <c r="CQ574" i="3" s="1"/>
  <c r="BU574" i="3"/>
  <c r="CM574" i="3" s="1"/>
  <c r="BX574" i="3"/>
  <c r="CP574" i="3" s="1"/>
  <c r="BW574" i="3"/>
  <c r="CO574" i="3" s="1"/>
  <c r="BX572" i="3"/>
  <c r="CP572" i="3" s="1"/>
  <c r="BW572" i="3"/>
  <c r="CO572" i="3" s="1"/>
  <c r="BY572" i="3"/>
  <c r="CQ572" i="3" s="1"/>
  <c r="BU572" i="3"/>
  <c r="CM572" i="3" s="1"/>
  <c r="BV572" i="3"/>
  <c r="CN572" i="3" s="1"/>
  <c r="BV570" i="3"/>
  <c r="CN570" i="3" s="1"/>
  <c r="BY570" i="3"/>
  <c r="BU570" i="3"/>
  <c r="BX570" i="3"/>
  <c r="BW570" i="3"/>
  <c r="CO570" i="3" s="1"/>
  <c r="BX568" i="3"/>
  <c r="CP568" i="3" s="1"/>
  <c r="BW568" i="3"/>
  <c r="CO568" i="3" s="1"/>
  <c r="BV568" i="3"/>
  <c r="CN568" i="3" s="1"/>
  <c r="BU568" i="3"/>
  <c r="BY568" i="3"/>
  <c r="BV566" i="3"/>
  <c r="CN566" i="3" s="1"/>
  <c r="BY566" i="3"/>
  <c r="CQ566" i="3" s="1"/>
  <c r="BU566" i="3"/>
  <c r="CM566" i="3" s="1"/>
  <c r="BX566" i="3"/>
  <c r="CP566" i="3" s="1"/>
  <c r="BW566" i="3"/>
  <c r="CO566" i="3" s="1"/>
  <c r="BX564" i="3"/>
  <c r="CP564" i="3" s="1"/>
  <c r="BW564" i="3"/>
  <c r="CO564" i="3" s="1"/>
  <c r="BY564" i="3"/>
  <c r="CQ564" i="3" s="1"/>
  <c r="BV564" i="3"/>
  <c r="CN564" i="3" s="1"/>
  <c r="BU564" i="3"/>
  <c r="CM564" i="3" s="1"/>
  <c r="BV562" i="3"/>
  <c r="CN562" i="3" s="1"/>
  <c r="BY562" i="3"/>
  <c r="CQ562" i="3" s="1"/>
  <c r="BU562" i="3"/>
  <c r="CM562" i="3" s="1"/>
  <c r="BW562" i="3"/>
  <c r="CO562" i="3" s="1"/>
  <c r="BX562" i="3"/>
  <c r="CP562" i="3" s="1"/>
  <c r="BX560" i="3"/>
  <c r="CP560" i="3" s="1"/>
  <c r="BW560" i="3"/>
  <c r="CO560" i="3" s="1"/>
  <c r="BV560" i="3"/>
  <c r="CN560" i="3" s="1"/>
  <c r="BU560" i="3"/>
  <c r="CM560" i="3" s="1"/>
  <c r="BY560" i="3"/>
  <c r="CQ560" i="3" s="1"/>
  <c r="BV558" i="3"/>
  <c r="CN558" i="3" s="1"/>
  <c r="BY558" i="3"/>
  <c r="CQ558" i="3" s="1"/>
  <c r="BU558" i="3"/>
  <c r="CM558" i="3" s="1"/>
  <c r="BX558" i="3"/>
  <c r="CP558" i="3" s="1"/>
  <c r="BW558" i="3"/>
  <c r="CO558" i="3" s="1"/>
  <c r="BX556" i="3"/>
  <c r="CP556" i="3" s="1"/>
  <c r="BW556" i="3"/>
  <c r="CO556" i="3" s="1"/>
  <c r="BY556" i="3"/>
  <c r="CQ556" i="3" s="1"/>
  <c r="BU556" i="3"/>
  <c r="CM556" i="3" s="1"/>
  <c r="BV556" i="3"/>
  <c r="CN556" i="3" s="1"/>
  <c r="BV554" i="3"/>
  <c r="CN554" i="3" s="1"/>
  <c r="BY554" i="3"/>
  <c r="BU554" i="3"/>
  <c r="BX554" i="3"/>
  <c r="BW554" i="3"/>
  <c r="CO554" i="3" s="1"/>
  <c r="BX552" i="3"/>
  <c r="CP552" i="3" s="1"/>
  <c r="BW552" i="3"/>
  <c r="CO552" i="3" s="1"/>
  <c r="BV552" i="3"/>
  <c r="CN552" i="3" s="1"/>
  <c r="BU552" i="3"/>
  <c r="CM552" i="3" s="1"/>
  <c r="BY552" i="3"/>
  <c r="CQ552" i="3" s="1"/>
  <c r="BV550" i="3"/>
  <c r="CN550" i="3" s="1"/>
  <c r="BY550" i="3"/>
  <c r="CQ550" i="3" s="1"/>
  <c r="BU550" i="3"/>
  <c r="CM550" i="3" s="1"/>
  <c r="BX550" i="3"/>
  <c r="CP550" i="3" s="1"/>
  <c r="BW550" i="3"/>
  <c r="CO550" i="3" s="1"/>
  <c r="BX548" i="3"/>
  <c r="CP548" i="3" s="1"/>
  <c r="BW548" i="3"/>
  <c r="CO548" i="3" s="1"/>
  <c r="BY548" i="3"/>
  <c r="CQ548" i="3" s="1"/>
  <c r="BV548" i="3"/>
  <c r="CN548" i="3" s="1"/>
  <c r="BU548" i="3"/>
  <c r="CM548" i="3" s="1"/>
  <c r="BV546" i="3"/>
  <c r="CN546" i="3" s="1"/>
  <c r="BY546" i="3"/>
  <c r="CQ546" i="3" s="1"/>
  <c r="BU546" i="3"/>
  <c r="CM546" i="3" s="1"/>
  <c r="BW546" i="3"/>
  <c r="CO546" i="3" s="1"/>
  <c r="BX546" i="3"/>
  <c r="CP546" i="3" s="1"/>
  <c r="BX544" i="3"/>
  <c r="BW544" i="3"/>
  <c r="CO544" i="3" s="1"/>
  <c r="BV544" i="3"/>
  <c r="CN544" i="3" s="1"/>
  <c r="BU544" i="3"/>
  <c r="BY544" i="3"/>
  <c r="BV542" i="3"/>
  <c r="BY542" i="3"/>
  <c r="BU542" i="3"/>
  <c r="BX542" i="3"/>
  <c r="BW542" i="3"/>
  <c r="BX540" i="3"/>
  <c r="BW540" i="3"/>
  <c r="CO540" i="3" s="1"/>
  <c r="BY540" i="3"/>
  <c r="BU540" i="3"/>
  <c r="BV540" i="3"/>
  <c r="CN540" i="3" s="1"/>
  <c r="BV538" i="3"/>
  <c r="BY538" i="3"/>
  <c r="BU538" i="3"/>
  <c r="BX538" i="3"/>
  <c r="BW538" i="3"/>
  <c r="BX536" i="3"/>
  <c r="CP536" i="3" s="1"/>
  <c r="BW536" i="3"/>
  <c r="CO536" i="3" s="1"/>
  <c r="BV536" i="3"/>
  <c r="CN536" i="3" s="1"/>
  <c r="BU536" i="3"/>
  <c r="CM536" i="3" s="1"/>
  <c r="BY536" i="3"/>
  <c r="CQ536" i="3" s="1"/>
  <c r="BV534" i="3"/>
  <c r="CN534" i="3" s="1"/>
  <c r="BY534" i="3"/>
  <c r="CQ534" i="3" s="1"/>
  <c r="BU534" i="3"/>
  <c r="CM534" i="3" s="1"/>
  <c r="BX534" i="3"/>
  <c r="CP534" i="3" s="1"/>
  <c r="BW534" i="3"/>
  <c r="CO534" i="3" s="1"/>
  <c r="BX532" i="3"/>
  <c r="BW532" i="3"/>
  <c r="BY532" i="3"/>
  <c r="BV532" i="3"/>
  <c r="BU532" i="3"/>
  <c r="BV530" i="3"/>
  <c r="CN530" i="3" s="1"/>
  <c r="BY530" i="3"/>
  <c r="CQ530" i="3" s="1"/>
  <c r="BU530" i="3"/>
  <c r="CM530" i="3" s="1"/>
  <c r="BX530" i="3"/>
  <c r="CP530" i="3" s="1"/>
  <c r="BW530" i="3"/>
  <c r="CO530" i="3" s="1"/>
  <c r="BX528" i="3"/>
  <c r="CP528" i="3" s="1"/>
  <c r="BW528" i="3"/>
  <c r="CO528" i="3" s="1"/>
  <c r="BV528" i="3"/>
  <c r="CN528" i="3" s="1"/>
  <c r="BU528" i="3"/>
  <c r="CM528" i="3" s="1"/>
  <c r="BY528" i="3"/>
  <c r="CQ528" i="3" s="1"/>
  <c r="BV526" i="3"/>
  <c r="CN526" i="3" s="1"/>
  <c r="BY526" i="3"/>
  <c r="CQ526" i="3" s="1"/>
  <c r="BU526" i="3"/>
  <c r="CM526" i="3" s="1"/>
  <c r="BX526" i="3"/>
  <c r="CP526" i="3" s="1"/>
  <c r="BW526" i="3"/>
  <c r="CO526" i="3" s="1"/>
  <c r="BX524" i="3"/>
  <c r="CP524" i="3" s="1"/>
  <c r="BW524" i="3"/>
  <c r="CO524" i="3" s="1"/>
  <c r="BY524" i="3"/>
  <c r="CQ524" i="3" s="1"/>
  <c r="BU524" i="3"/>
  <c r="CM524" i="3" s="1"/>
  <c r="BV524" i="3"/>
  <c r="CN524" i="3" s="1"/>
  <c r="BV522" i="3"/>
  <c r="CN522" i="3" s="1"/>
  <c r="BY522" i="3"/>
  <c r="CQ522" i="3" s="1"/>
  <c r="BU522" i="3"/>
  <c r="CM522" i="3" s="1"/>
  <c r="BX522" i="3"/>
  <c r="CP522" i="3" s="1"/>
  <c r="BW522" i="3"/>
  <c r="CO522" i="3" s="1"/>
  <c r="BX520" i="3"/>
  <c r="CP520" i="3" s="1"/>
  <c r="BW520" i="3"/>
  <c r="CO520" i="3" s="1"/>
  <c r="BV520" i="3"/>
  <c r="CN520" i="3" s="1"/>
  <c r="BU520" i="3"/>
  <c r="CM520" i="3" s="1"/>
  <c r="BY520" i="3"/>
  <c r="CQ520" i="3" s="1"/>
  <c r="BV518" i="3"/>
  <c r="CN518" i="3" s="1"/>
  <c r="BY518" i="3"/>
  <c r="CQ518" i="3" s="1"/>
  <c r="BU518" i="3"/>
  <c r="CM518" i="3" s="1"/>
  <c r="BX518" i="3"/>
  <c r="CP518" i="3" s="1"/>
  <c r="BW518" i="3"/>
  <c r="CO518" i="3" s="1"/>
  <c r="BX516" i="3"/>
  <c r="CP516" i="3" s="1"/>
  <c r="BW516" i="3"/>
  <c r="CO516" i="3" s="1"/>
  <c r="BY516" i="3"/>
  <c r="CQ516" i="3" s="1"/>
  <c r="BV516" i="3"/>
  <c r="CN516" i="3" s="1"/>
  <c r="BU516" i="3"/>
  <c r="CM516" i="3" s="1"/>
  <c r="BV514" i="3"/>
  <c r="BY514" i="3"/>
  <c r="BU514" i="3"/>
  <c r="BW514" i="3"/>
  <c r="BX514" i="3"/>
  <c r="BX512" i="3"/>
  <c r="BW512" i="3"/>
  <c r="BV512" i="3"/>
  <c r="BU512" i="3"/>
  <c r="BY512" i="3"/>
  <c r="BV510" i="3"/>
  <c r="BY510" i="3"/>
  <c r="BU510" i="3"/>
  <c r="BX510" i="3"/>
  <c r="BW510" i="3"/>
  <c r="BX508" i="3"/>
  <c r="BW508" i="3"/>
  <c r="BY508" i="3"/>
  <c r="BU508" i="3"/>
  <c r="BV508" i="3"/>
  <c r="BV506" i="3"/>
  <c r="CN506" i="3" s="1"/>
  <c r="BY506" i="3"/>
  <c r="BU506" i="3"/>
  <c r="BX506" i="3"/>
  <c r="BW506" i="3"/>
  <c r="BX504" i="3"/>
  <c r="BW504" i="3"/>
  <c r="BV504" i="3"/>
  <c r="BU504" i="3"/>
  <c r="BY504" i="3"/>
  <c r="BV502" i="3"/>
  <c r="BY502" i="3"/>
  <c r="BU502" i="3"/>
  <c r="BX502" i="3"/>
  <c r="BW502" i="3"/>
  <c r="BX500" i="3"/>
  <c r="BW500" i="3"/>
  <c r="CO500" i="3" s="1"/>
  <c r="BY500" i="3"/>
  <c r="BV500" i="3"/>
  <c r="BU500" i="3"/>
  <c r="BV498" i="3"/>
  <c r="BY498" i="3"/>
  <c r="BU498" i="3"/>
  <c r="BX498" i="3"/>
  <c r="BW498" i="3"/>
  <c r="BX496" i="3"/>
  <c r="BW496" i="3"/>
  <c r="BV496" i="3"/>
  <c r="BU496" i="3"/>
  <c r="BY496" i="3"/>
  <c r="BV494" i="3"/>
  <c r="CN494" i="3" s="1"/>
  <c r="BY494" i="3"/>
  <c r="CQ494" i="3" s="1"/>
  <c r="BU494" i="3"/>
  <c r="CM494" i="3" s="1"/>
  <c r="BX494" i="3"/>
  <c r="CP494" i="3" s="1"/>
  <c r="BW494" i="3"/>
  <c r="CO494" i="3" s="1"/>
  <c r="BX492" i="3"/>
  <c r="BW492" i="3"/>
  <c r="BY492" i="3"/>
  <c r="BU492" i="3"/>
  <c r="BV492" i="3"/>
  <c r="BV490" i="3"/>
  <c r="BY490" i="3"/>
  <c r="BU490" i="3"/>
  <c r="BX490" i="3"/>
  <c r="BW490" i="3"/>
  <c r="BX488" i="3"/>
  <c r="BW488" i="3"/>
  <c r="BV488" i="3"/>
  <c r="BU488" i="3"/>
  <c r="CM488" i="3" s="1"/>
  <c r="BY488" i="3"/>
  <c r="BV486" i="3"/>
  <c r="BY486" i="3"/>
  <c r="CQ486" i="3" s="1"/>
  <c r="BU486" i="3"/>
  <c r="BX486" i="3"/>
  <c r="BW486" i="3"/>
  <c r="BX484" i="3"/>
  <c r="CP484" i="3" s="1"/>
  <c r="BW484" i="3"/>
  <c r="CO484" i="3" s="1"/>
  <c r="BY484" i="3"/>
  <c r="CQ484" i="3" s="1"/>
  <c r="BV484" i="3"/>
  <c r="CN484" i="3" s="1"/>
  <c r="BU484" i="3"/>
  <c r="CM484" i="3" s="1"/>
  <c r="BV482" i="3"/>
  <c r="CN482" i="3" s="1"/>
  <c r="BY482" i="3"/>
  <c r="CQ482" i="3" s="1"/>
  <c r="BU482" i="3"/>
  <c r="CM482" i="3" s="1"/>
  <c r="BX482" i="3"/>
  <c r="CP482" i="3" s="1"/>
  <c r="BW482" i="3"/>
  <c r="CO482" i="3" s="1"/>
  <c r="BX480" i="3"/>
  <c r="CP480" i="3" s="1"/>
  <c r="BW480" i="3"/>
  <c r="CO480" i="3" s="1"/>
  <c r="BV480" i="3"/>
  <c r="CN480" i="3" s="1"/>
  <c r="BU480" i="3"/>
  <c r="CM480" i="3" s="1"/>
  <c r="BY480" i="3"/>
  <c r="CQ480" i="3" s="1"/>
  <c r="BV478" i="3"/>
  <c r="CN478" i="3" s="1"/>
  <c r="BY478" i="3"/>
  <c r="CQ478" i="3" s="1"/>
  <c r="BU478" i="3"/>
  <c r="CM478" i="3" s="1"/>
  <c r="BX478" i="3"/>
  <c r="CP478" i="3" s="1"/>
  <c r="BW478" i="3"/>
  <c r="CO478" i="3" s="1"/>
  <c r="BX476" i="3"/>
  <c r="CP476" i="3" s="1"/>
  <c r="BW476" i="3"/>
  <c r="CO476" i="3" s="1"/>
  <c r="BY476" i="3"/>
  <c r="CQ476" i="3" s="1"/>
  <c r="BV476" i="3"/>
  <c r="CN476" i="3" s="1"/>
  <c r="BU476" i="3"/>
  <c r="CM476" i="3" s="1"/>
  <c r="BV474" i="3"/>
  <c r="CN474" i="3" s="1"/>
  <c r="BY474" i="3"/>
  <c r="CQ474" i="3" s="1"/>
  <c r="BU474" i="3"/>
  <c r="CM474" i="3" s="1"/>
  <c r="BX474" i="3"/>
  <c r="CP474" i="3" s="1"/>
  <c r="BW474" i="3"/>
  <c r="CO474" i="3" s="1"/>
  <c r="BX472" i="3"/>
  <c r="CP472" i="3" s="1"/>
  <c r="BW472" i="3"/>
  <c r="CO472" i="3" s="1"/>
  <c r="BV472" i="3"/>
  <c r="CN472" i="3" s="1"/>
  <c r="BU472" i="3"/>
  <c r="CM472" i="3" s="1"/>
  <c r="BY472" i="3"/>
  <c r="CQ472" i="3" s="1"/>
  <c r="BV470" i="3"/>
  <c r="CN470" i="3" s="1"/>
  <c r="BY470" i="3"/>
  <c r="CQ470" i="3" s="1"/>
  <c r="BU470" i="3"/>
  <c r="CM470" i="3" s="1"/>
  <c r="BX470" i="3"/>
  <c r="CP470" i="3" s="1"/>
  <c r="BW470" i="3"/>
  <c r="CO470" i="3" s="1"/>
  <c r="BX468" i="3"/>
  <c r="CP468" i="3" s="1"/>
  <c r="BW468" i="3"/>
  <c r="CO468" i="3" s="1"/>
  <c r="BY468" i="3"/>
  <c r="CQ468" i="3" s="1"/>
  <c r="BV468" i="3"/>
  <c r="CN468" i="3" s="1"/>
  <c r="BU468" i="3"/>
  <c r="CM468" i="3" s="1"/>
  <c r="BV466" i="3"/>
  <c r="CN466" i="3" s="1"/>
  <c r="BY466" i="3"/>
  <c r="CQ466" i="3" s="1"/>
  <c r="BU466" i="3"/>
  <c r="CM466" i="3" s="1"/>
  <c r="BX466" i="3"/>
  <c r="CP466" i="3" s="1"/>
  <c r="BW466" i="3"/>
  <c r="CO466" i="3" s="1"/>
  <c r="BX464" i="3"/>
  <c r="CP464" i="3" s="1"/>
  <c r="BW464" i="3"/>
  <c r="CO464" i="3" s="1"/>
  <c r="BV464" i="3"/>
  <c r="CN464" i="3" s="1"/>
  <c r="BU464" i="3"/>
  <c r="CM464" i="3" s="1"/>
  <c r="BY464" i="3"/>
  <c r="CQ464" i="3" s="1"/>
  <c r="BV462" i="3"/>
  <c r="CN462" i="3" s="1"/>
  <c r="BY462" i="3"/>
  <c r="CQ462" i="3" s="1"/>
  <c r="BU462" i="3"/>
  <c r="CM462" i="3" s="1"/>
  <c r="BX462" i="3"/>
  <c r="CP462" i="3" s="1"/>
  <c r="BW462" i="3"/>
  <c r="CO462" i="3" s="1"/>
  <c r="BX460" i="3"/>
  <c r="CP460" i="3" s="1"/>
  <c r="BW460" i="3"/>
  <c r="CO460" i="3" s="1"/>
  <c r="BY460" i="3"/>
  <c r="CQ460" i="3" s="1"/>
  <c r="BV460" i="3"/>
  <c r="CN460" i="3" s="1"/>
  <c r="BU460" i="3"/>
  <c r="CM460" i="3" s="1"/>
  <c r="BV458" i="3"/>
  <c r="CN458" i="3" s="1"/>
  <c r="BY458" i="3"/>
  <c r="CQ458" i="3" s="1"/>
  <c r="BU458" i="3"/>
  <c r="CM458" i="3" s="1"/>
  <c r="BX458" i="3"/>
  <c r="CP458" i="3" s="1"/>
  <c r="BW458" i="3"/>
  <c r="CO458" i="3" s="1"/>
  <c r="BX456" i="3"/>
  <c r="CP456" i="3" s="1"/>
  <c r="BW456" i="3"/>
  <c r="CO456" i="3" s="1"/>
  <c r="BV456" i="3"/>
  <c r="CN456" i="3" s="1"/>
  <c r="BU456" i="3"/>
  <c r="CM456" i="3" s="1"/>
  <c r="BY456" i="3"/>
  <c r="CQ456" i="3" s="1"/>
  <c r="BV454" i="3"/>
  <c r="CN454" i="3" s="1"/>
  <c r="BY454" i="3"/>
  <c r="CQ454" i="3" s="1"/>
  <c r="BU454" i="3"/>
  <c r="CM454" i="3" s="1"/>
  <c r="BX454" i="3"/>
  <c r="CP454" i="3" s="1"/>
  <c r="BW454" i="3"/>
  <c r="CO454" i="3" s="1"/>
  <c r="BX452" i="3"/>
  <c r="CP452" i="3" s="1"/>
  <c r="BW452" i="3"/>
  <c r="CO452" i="3" s="1"/>
  <c r="BY452" i="3"/>
  <c r="CQ452" i="3" s="1"/>
  <c r="BV452" i="3"/>
  <c r="CN452" i="3" s="1"/>
  <c r="BU452" i="3"/>
  <c r="CM452" i="3" s="1"/>
  <c r="BV450" i="3"/>
  <c r="CN450" i="3" s="1"/>
  <c r="BY450" i="3"/>
  <c r="CQ450" i="3" s="1"/>
  <c r="BU450" i="3"/>
  <c r="CM450" i="3" s="1"/>
  <c r="BW450" i="3"/>
  <c r="CO450" i="3" s="1"/>
  <c r="BX450" i="3"/>
  <c r="CP450" i="3" s="1"/>
  <c r="BX448" i="3"/>
  <c r="BW448" i="3"/>
  <c r="BV448" i="3"/>
  <c r="BU448" i="3"/>
  <c r="BY448" i="3"/>
  <c r="BV446" i="3"/>
  <c r="CN446" i="3" s="1"/>
  <c r="BY446" i="3"/>
  <c r="CQ446" i="3" s="1"/>
  <c r="BU446" i="3"/>
  <c r="CM446" i="3" s="1"/>
  <c r="BX446" i="3"/>
  <c r="CP446" i="3" s="1"/>
  <c r="BW446" i="3"/>
  <c r="CO446" i="3" s="1"/>
  <c r="BX444" i="3"/>
  <c r="CP444" i="3" s="1"/>
  <c r="BW444" i="3"/>
  <c r="CO444" i="3" s="1"/>
  <c r="BY444" i="3"/>
  <c r="CQ444" i="3" s="1"/>
  <c r="BU444" i="3"/>
  <c r="CM444" i="3" s="1"/>
  <c r="BV444" i="3"/>
  <c r="CN444" i="3" s="1"/>
  <c r="BV442" i="3"/>
  <c r="CN442" i="3" s="1"/>
  <c r="BY442" i="3"/>
  <c r="CQ442" i="3" s="1"/>
  <c r="BU442" i="3"/>
  <c r="CM442" i="3" s="1"/>
  <c r="BX442" i="3"/>
  <c r="CP442" i="3" s="1"/>
  <c r="BW442" i="3"/>
  <c r="CO442" i="3" s="1"/>
  <c r="BX440" i="3"/>
  <c r="CP440" i="3" s="1"/>
  <c r="BW440" i="3"/>
  <c r="CO440" i="3" s="1"/>
  <c r="BV440" i="3"/>
  <c r="CN440" i="3" s="1"/>
  <c r="BU440" i="3"/>
  <c r="CM440" i="3" s="1"/>
  <c r="BY440" i="3"/>
  <c r="CQ440" i="3" s="1"/>
  <c r="BV438" i="3"/>
  <c r="CN438" i="3" s="1"/>
  <c r="BY438" i="3"/>
  <c r="CQ438" i="3" s="1"/>
  <c r="BU438" i="3"/>
  <c r="CM438" i="3" s="1"/>
  <c r="BX438" i="3"/>
  <c r="CP438" i="3" s="1"/>
  <c r="BW438" i="3"/>
  <c r="CO438" i="3" s="1"/>
  <c r="BX436" i="3"/>
  <c r="CP436" i="3" s="1"/>
  <c r="BW436" i="3"/>
  <c r="CO436" i="3" s="1"/>
  <c r="BY436" i="3"/>
  <c r="CQ436" i="3" s="1"/>
  <c r="BV436" i="3"/>
  <c r="CN436" i="3" s="1"/>
  <c r="BU436" i="3"/>
  <c r="CM436" i="3" s="1"/>
  <c r="BV434" i="3"/>
  <c r="CN434" i="3" s="1"/>
  <c r="BY434" i="3"/>
  <c r="CQ434" i="3" s="1"/>
  <c r="BU434" i="3"/>
  <c r="CM434" i="3" s="1"/>
  <c r="BX434" i="3"/>
  <c r="CP434" i="3" s="1"/>
  <c r="BW434" i="3"/>
  <c r="CO434" i="3" s="1"/>
  <c r="BX432" i="3"/>
  <c r="CP432" i="3" s="1"/>
  <c r="BW432" i="3"/>
  <c r="CO432" i="3" s="1"/>
  <c r="BV432" i="3"/>
  <c r="CN432" i="3" s="1"/>
  <c r="BU432" i="3"/>
  <c r="CM432" i="3" s="1"/>
  <c r="BY432" i="3"/>
  <c r="CQ432" i="3" s="1"/>
  <c r="BV430" i="3"/>
  <c r="CN430" i="3" s="1"/>
  <c r="BY430" i="3"/>
  <c r="CQ430" i="3" s="1"/>
  <c r="BU430" i="3"/>
  <c r="CM430" i="3" s="1"/>
  <c r="BX430" i="3"/>
  <c r="CP430" i="3" s="1"/>
  <c r="BW430" i="3"/>
  <c r="CO430" i="3" s="1"/>
  <c r="BX428" i="3"/>
  <c r="CP428" i="3" s="1"/>
  <c r="BW428" i="3"/>
  <c r="CO428" i="3" s="1"/>
  <c r="BY428" i="3"/>
  <c r="CQ428" i="3" s="1"/>
  <c r="BU428" i="3"/>
  <c r="CM428" i="3" s="1"/>
  <c r="BV428" i="3"/>
  <c r="CN428" i="3" s="1"/>
  <c r="BV426" i="3"/>
  <c r="BY426" i="3"/>
  <c r="BU426" i="3"/>
  <c r="BX426" i="3"/>
  <c r="BW426" i="3"/>
  <c r="BX424" i="3"/>
  <c r="CP424" i="3" s="1"/>
  <c r="BW424" i="3"/>
  <c r="CO424" i="3" s="1"/>
  <c r="BV424" i="3"/>
  <c r="CN424" i="3" s="1"/>
  <c r="BU424" i="3"/>
  <c r="CM424" i="3" s="1"/>
  <c r="BY424" i="3"/>
  <c r="CQ424" i="3" s="1"/>
  <c r="BV422" i="3"/>
  <c r="CN422" i="3" s="1"/>
  <c r="BY422" i="3"/>
  <c r="CQ422" i="3" s="1"/>
  <c r="BU422" i="3"/>
  <c r="CM422" i="3" s="1"/>
  <c r="BX422" i="3"/>
  <c r="CP422" i="3" s="1"/>
  <c r="BW422" i="3"/>
  <c r="CO422" i="3" s="1"/>
  <c r="BX420" i="3"/>
  <c r="CP420" i="3" s="1"/>
  <c r="BW420" i="3"/>
  <c r="CO420" i="3" s="1"/>
  <c r="BY420" i="3"/>
  <c r="CQ420" i="3" s="1"/>
  <c r="BV420" i="3"/>
  <c r="CN420" i="3" s="1"/>
  <c r="BU420" i="3"/>
  <c r="CM420" i="3" s="1"/>
  <c r="BV418" i="3"/>
  <c r="CN418" i="3" s="1"/>
  <c r="BY418" i="3"/>
  <c r="CQ418" i="3" s="1"/>
  <c r="BU418" i="3"/>
  <c r="CM418" i="3" s="1"/>
  <c r="BX418" i="3"/>
  <c r="CP418" i="3" s="1"/>
  <c r="BW418" i="3"/>
  <c r="CO418" i="3" s="1"/>
  <c r="BX416" i="3"/>
  <c r="BW416" i="3"/>
  <c r="BV416" i="3"/>
  <c r="BU416" i="3"/>
  <c r="BY416" i="3"/>
  <c r="BV414" i="3"/>
  <c r="CN414" i="3" s="1"/>
  <c r="BY414" i="3"/>
  <c r="CQ414" i="3" s="1"/>
  <c r="BU414" i="3"/>
  <c r="CM414" i="3" s="1"/>
  <c r="BX414" i="3"/>
  <c r="CP414" i="3" s="1"/>
  <c r="BW414" i="3"/>
  <c r="CO414" i="3" s="1"/>
  <c r="BX412" i="3"/>
  <c r="CP412" i="3" s="1"/>
  <c r="BW412" i="3"/>
  <c r="CO412" i="3" s="1"/>
  <c r="BY412" i="3"/>
  <c r="CQ412" i="3" s="1"/>
  <c r="BV412" i="3"/>
  <c r="CN412" i="3" s="1"/>
  <c r="BU412" i="3"/>
  <c r="CM412" i="3" s="1"/>
  <c r="BV410" i="3"/>
  <c r="CN410" i="3" s="1"/>
  <c r="BY410" i="3"/>
  <c r="CQ410" i="3" s="1"/>
  <c r="BU410" i="3"/>
  <c r="CM410" i="3" s="1"/>
  <c r="BX410" i="3"/>
  <c r="CP410" i="3" s="1"/>
  <c r="BW410" i="3"/>
  <c r="CO410" i="3" s="1"/>
  <c r="BX408" i="3"/>
  <c r="CP408" i="3" s="1"/>
  <c r="BW408" i="3"/>
  <c r="CO408" i="3" s="1"/>
  <c r="BV408" i="3"/>
  <c r="CN408" i="3" s="1"/>
  <c r="BU408" i="3"/>
  <c r="CM408" i="3" s="1"/>
  <c r="BY408" i="3"/>
  <c r="CQ408" i="3" s="1"/>
  <c r="BV406" i="3"/>
  <c r="CN406" i="3" s="1"/>
  <c r="BY406" i="3"/>
  <c r="CQ406" i="3" s="1"/>
  <c r="BU406" i="3"/>
  <c r="CM406" i="3" s="1"/>
  <c r="BX406" i="3"/>
  <c r="CP406" i="3" s="1"/>
  <c r="BW406" i="3"/>
  <c r="CO406" i="3" s="1"/>
  <c r="BX404" i="3"/>
  <c r="CP404" i="3" s="1"/>
  <c r="BW404" i="3"/>
  <c r="CO404" i="3" s="1"/>
  <c r="BY404" i="3"/>
  <c r="CQ404" i="3" s="1"/>
  <c r="BV404" i="3"/>
  <c r="CN404" i="3" s="1"/>
  <c r="BU404" i="3"/>
  <c r="CM404" i="3" s="1"/>
  <c r="BV402" i="3"/>
  <c r="CN402" i="3" s="1"/>
  <c r="BY402" i="3"/>
  <c r="CQ402" i="3" s="1"/>
  <c r="BU402" i="3"/>
  <c r="CM402" i="3" s="1"/>
  <c r="BW402" i="3"/>
  <c r="CO402" i="3" s="1"/>
  <c r="BX402" i="3"/>
  <c r="CP402" i="3" s="1"/>
  <c r="BX400" i="3"/>
  <c r="CP400" i="3" s="1"/>
  <c r="BW400" i="3"/>
  <c r="CO400" i="3" s="1"/>
  <c r="BV400" i="3"/>
  <c r="CN400" i="3" s="1"/>
  <c r="BU400" i="3"/>
  <c r="CM400" i="3" s="1"/>
  <c r="BY400" i="3"/>
  <c r="CQ400" i="3" s="1"/>
  <c r="BV398" i="3"/>
  <c r="CN398" i="3" s="1"/>
  <c r="BY398" i="3"/>
  <c r="CQ398" i="3" s="1"/>
  <c r="BU398" i="3"/>
  <c r="CM398" i="3" s="1"/>
  <c r="BX398" i="3"/>
  <c r="CP398" i="3" s="1"/>
  <c r="BW398" i="3"/>
  <c r="CO398" i="3" s="1"/>
  <c r="BX396" i="3"/>
  <c r="CP396" i="3" s="1"/>
  <c r="BW396" i="3"/>
  <c r="CO396" i="3" s="1"/>
  <c r="BY396" i="3"/>
  <c r="CQ396" i="3" s="1"/>
  <c r="BV396" i="3"/>
  <c r="CN396" i="3" s="1"/>
  <c r="BU396" i="3"/>
  <c r="CM396" i="3" s="1"/>
  <c r="BV394" i="3"/>
  <c r="CN394" i="3" s="1"/>
  <c r="BY394" i="3"/>
  <c r="CQ394" i="3" s="1"/>
  <c r="BU394" i="3"/>
  <c r="CM394" i="3" s="1"/>
  <c r="BX394" i="3"/>
  <c r="CP394" i="3" s="1"/>
  <c r="BW394" i="3"/>
  <c r="CO394" i="3" s="1"/>
  <c r="BW392" i="3"/>
  <c r="CO392" i="3" s="1"/>
  <c r="BX392" i="3"/>
  <c r="CP392" i="3" s="1"/>
  <c r="BV392" i="3"/>
  <c r="CN392" i="3" s="1"/>
  <c r="BU392" i="3"/>
  <c r="CM392" i="3" s="1"/>
  <c r="BY392" i="3"/>
  <c r="CQ392" i="3" s="1"/>
  <c r="BY390" i="3"/>
  <c r="CQ390" i="3" s="1"/>
  <c r="BU390" i="3"/>
  <c r="CM390" i="3" s="1"/>
  <c r="BW390" i="3"/>
  <c r="CO390" i="3" s="1"/>
  <c r="BV390" i="3"/>
  <c r="CN390" i="3" s="1"/>
  <c r="BX390" i="3"/>
  <c r="CP390" i="3" s="1"/>
  <c r="BW388" i="3"/>
  <c r="CO388" i="3" s="1"/>
  <c r="BV388" i="3"/>
  <c r="CN388" i="3" s="1"/>
  <c r="BU388" i="3"/>
  <c r="CM388" i="3" s="1"/>
  <c r="BY388" i="3"/>
  <c r="CQ388" i="3" s="1"/>
  <c r="BX388" i="3"/>
  <c r="CP388" i="3" s="1"/>
  <c r="BY386" i="3"/>
  <c r="BU386" i="3"/>
  <c r="BV386" i="3"/>
  <c r="BX386" i="3"/>
  <c r="BW386" i="3"/>
  <c r="BW384" i="3"/>
  <c r="BU384" i="3"/>
  <c r="DA384" i="3" s="1"/>
  <c r="BY384" i="3"/>
  <c r="BV384" i="3"/>
  <c r="BX384" i="3"/>
  <c r="BY382" i="3"/>
  <c r="BU382" i="3"/>
  <c r="BX382" i="3"/>
  <c r="BW382" i="3"/>
  <c r="BV382" i="3"/>
  <c r="BW380" i="3"/>
  <c r="CO380" i="3" s="1"/>
  <c r="BY380" i="3"/>
  <c r="CQ380" i="3" s="1"/>
  <c r="BX380" i="3"/>
  <c r="CP380" i="3" s="1"/>
  <c r="BU380" i="3"/>
  <c r="CM380" i="3" s="1"/>
  <c r="BV380" i="3"/>
  <c r="CN380" i="3" s="1"/>
  <c r="BY378" i="3"/>
  <c r="CQ378" i="3" s="1"/>
  <c r="BU378" i="3"/>
  <c r="CM378" i="3" s="1"/>
  <c r="BX378" i="3"/>
  <c r="CP378" i="3" s="1"/>
  <c r="BW378" i="3"/>
  <c r="CO378" i="3" s="1"/>
  <c r="BV378" i="3"/>
  <c r="CN378" i="3" s="1"/>
  <c r="BW376" i="3"/>
  <c r="BX376" i="3"/>
  <c r="BV376" i="3"/>
  <c r="BY376" i="3"/>
  <c r="BU376" i="3"/>
  <c r="BY374" i="3"/>
  <c r="CQ374" i="3" s="1"/>
  <c r="BU374" i="3"/>
  <c r="CM374" i="3" s="1"/>
  <c r="BW374" i="3"/>
  <c r="CO374" i="3" s="1"/>
  <c r="BV374" i="3"/>
  <c r="CN374" i="3" s="1"/>
  <c r="BX374" i="3"/>
  <c r="CP374" i="3" s="1"/>
  <c r="BW372" i="3"/>
  <c r="CO372" i="3" s="1"/>
  <c r="BV372" i="3"/>
  <c r="CN372" i="3" s="1"/>
  <c r="BU372" i="3"/>
  <c r="CM372" i="3" s="1"/>
  <c r="BY372" i="3"/>
  <c r="CQ372" i="3" s="1"/>
  <c r="BX372" i="3"/>
  <c r="CP372" i="3" s="1"/>
  <c r="BY370" i="3"/>
  <c r="CQ370" i="3" s="1"/>
  <c r="BU370" i="3"/>
  <c r="CM370" i="3" s="1"/>
  <c r="BV370" i="3"/>
  <c r="CN370" i="3" s="1"/>
  <c r="BX370" i="3"/>
  <c r="CP370" i="3" s="1"/>
  <c r="BW370" i="3"/>
  <c r="CO370" i="3" s="1"/>
  <c r="BW368" i="3"/>
  <c r="CO368" i="3" s="1"/>
  <c r="BU368" i="3"/>
  <c r="CM368" i="3" s="1"/>
  <c r="BY368" i="3"/>
  <c r="CQ368" i="3" s="1"/>
  <c r="BX368" i="3"/>
  <c r="CP368" i="3" s="1"/>
  <c r="BV368" i="3"/>
  <c r="CN368" i="3" s="1"/>
  <c r="BY366" i="3"/>
  <c r="CQ366" i="3" s="1"/>
  <c r="BU366" i="3"/>
  <c r="CM366" i="3" s="1"/>
  <c r="BX366" i="3"/>
  <c r="CP366" i="3" s="1"/>
  <c r="BW366" i="3"/>
  <c r="CO366" i="3" s="1"/>
  <c r="BV366" i="3"/>
  <c r="CN366" i="3" s="1"/>
  <c r="BV364" i="3"/>
  <c r="CN364" i="3" s="1"/>
  <c r="BY364" i="3"/>
  <c r="CQ364" i="3" s="1"/>
  <c r="BU364" i="3"/>
  <c r="CM364" i="3" s="1"/>
  <c r="BX364" i="3"/>
  <c r="CP364" i="3" s="1"/>
  <c r="BW364" i="3"/>
  <c r="CO364" i="3" s="1"/>
  <c r="BX362" i="3"/>
  <c r="CP362" i="3" s="1"/>
  <c r="BW362" i="3"/>
  <c r="CO362" i="3" s="1"/>
  <c r="BU362" i="3"/>
  <c r="CM362" i="3" s="1"/>
  <c r="BY362" i="3"/>
  <c r="CQ362" i="3" s="1"/>
  <c r="BV362" i="3"/>
  <c r="CN362" i="3" s="1"/>
  <c r="BV360" i="3"/>
  <c r="CN360" i="3" s="1"/>
  <c r="BY360" i="3"/>
  <c r="CQ360" i="3" s="1"/>
  <c r="BU360" i="3"/>
  <c r="CM360" i="3" s="1"/>
  <c r="BX360" i="3"/>
  <c r="CP360" i="3" s="1"/>
  <c r="BW360" i="3"/>
  <c r="CO360" i="3" s="1"/>
  <c r="BX358" i="3"/>
  <c r="CP358" i="3" s="1"/>
  <c r="BW358" i="3"/>
  <c r="CO358" i="3" s="1"/>
  <c r="BV358" i="3"/>
  <c r="CN358" i="3" s="1"/>
  <c r="BY358" i="3"/>
  <c r="CQ358" i="3" s="1"/>
  <c r="BU358" i="3"/>
  <c r="CM358" i="3" s="1"/>
  <c r="BV356" i="3"/>
  <c r="CN356" i="3" s="1"/>
  <c r="BY356" i="3"/>
  <c r="CQ356" i="3" s="1"/>
  <c r="BU356" i="3"/>
  <c r="CM356" i="3" s="1"/>
  <c r="BX356" i="3"/>
  <c r="CP356" i="3" s="1"/>
  <c r="BW356" i="3"/>
  <c r="CO356" i="3" s="1"/>
  <c r="BX354" i="3"/>
  <c r="CP354" i="3" s="1"/>
  <c r="BW354" i="3"/>
  <c r="CO354" i="3" s="1"/>
  <c r="BY354" i="3"/>
  <c r="CQ354" i="3" s="1"/>
  <c r="BV354" i="3"/>
  <c r="CN354" i="3" s="1"/>
  <c r="BU354" i="3"/>
  <c r="CM354" i="3" s="1"/>
  <c r="BV352" i="3"/>
  <c r="CN352" i="3" s="1"/>
  <c r="BY352" i="3"/>
  <c r="CQ352" i="3" s="1"/>
  <c r="BU352" i="3"/>
  <c r="CM352" i="3" s="1"/>
  <c r="BX352" i="3"/>
  <c r="CP352" i="3" s="1"/>
  <c r="BW352" i="3"/>
  <c r="CO352" i="3" s="1"/>
  <c r="BX350" i="3"/>
  <c r="CP350" i="3" s="1"/>
  <c r="BW350" i="3"/>
  <c r="CO350" i="3" s="1"/>
  <c r="BV350" i="3"/>
  <c r="CN350" i="3" s="1"/>
  <c r="BY350" i="3"/>
  <c r="CQ350" i="3" s="1"/>
  <c r="BU350" i="3"/>
  <c r="CM350" i="3" s="1"/>
  <c r="BV348" i="3"/>
  <c r="CN348" i="3" s="1"/>
  <c r="BY348" i="3"/>
  <c r="CQ348" i="3" s="1"/>
  <c r="BU348" i="3"/>
  <c r="CM348" i="3" s="1"/>
  <c r="BX348" i="3"/>
  <c r="CP348" i="3" s="1"/>
  <c r="BW348" i="3"/>
  <c r="CO348" i="3" s="1"/>
  <c r="BX346" i="3"/>
  <c r="CP346" i="3" s="1"/>
  <c r="BW346" i="3"/>
  <c r="CO346" i="3" s="1"/>
  <c r="BY346" i="3"/>
  <c r="CQ346" i="3" s="1"/>
  <c r="BV346" i="3"/>
  <c r="CN346" i="3" s="1"/>
  <c r="BU346" i="3"/>
  <c r="CM346" i="3" s="1"/>
  <c r="BV344" i="3"/>
  <c r="CN344" i="3" s="1"/>
  <c r="BY344" i="3"/>
  <c r="CQ344" i="3" s="1"/>
  <c r="BU344" i="3"/>
  <c r="CM344" i="3" s="1"/>
  <c r="BW344" i="3"/>
  <c r="CO344" i="3" s="1"/>
  <c r="BX344" i="3"/>
  <c r="CP344" i="3" s="1"/>
  <c r="BX342" i="3"/>
  <c r="CP342" i="3" s="1"/>
  <c r="BW342" i="3"/>
  <c r="CO342" i="3" s="1"/>
  <c r="BV342" i="3"/>
  <c r="CN342" i="3" s="1"/>
  <c r="BU342" i="3"/>
  <c r="CM342" i="3" s="1"/>
  <c r="BY342" i="3"/>
  <c r="CQ342" i="3" s="1"/>
  <c r="BV340" i="3"/>
  <c r="CN340" i="3" s="1"/>
  <c r="BY340" i="3"/>
  <c r="CQ340" i="3" s="1"/>
  <c r="BU340" i="3"/>
  <c r="CM340" i="3" s="1"/>
  <c r="BX340" i="3"/>
  <c r="CP340" i="3" s="1"/>
  <c r="BW340" i="3"/>
  <c r="CO340" i="3" s="1"/>
  <c r="BX338" i="3"/>
  <c r="CP338" i="3" s="1"/>
  <c r="BW338" i="3"/>
  <c r="CO338" i="3" s="1"/>
  <c r="BU338" i="3"/>
  <c r="CM338" i="3" s="1"/>
  <c r="BY338" i="3"/>
  <c r="CQ338" i="3" s="1"/>
  <c r="BV338" i="3"/>
  <c r="CN338" i="3" s="1"/>
  <c r="BV336" i="3"/>
  <c r="CN336" i="3" s="1"/>
  <c r="BY336" i="3"/>
  <c r="CQ336" i="3" s="1"/>
  <c r="BU336" i="3"/>
  <c r="CM336" i="3" s="1"/>
  <c r="BX336" i="3"/>
  <c r="CP336" i="3" s="1"/>
  <c r="BW336" i="3"/>
  <c r="CO336" i="3" s="1"/>
  <c r="BX334" i="3"/>
  <c r="CP334" i="3" s="1"/>
  <c r="BW334" i="3"/>
  <c r="CO334" i="3" s="1"/>
  <c r="BV334" i="3"/>
  <c r="CN334" i="3" s="1"/>
  <c r="BY334" i="3"/>
  <c r="CQ334" i="3" s="1"/>
  <c r="BU334" i="3"/>
  <c r="CM334" i="3" s="1"/>
  <c r="BV332" i="3"/>
  <c r="CN332" i="3" s="1"/>
  <c r="BY332" i="3"/>
  <c r="CQ332" i="3" s="1"/>
  <c r="BU332" i="3"/>
  <c r="CM332" i="3" s="1"/>
  <c r="BX332" i="3"/>
  <c r="CP332" i="3" s="1"/>
  <c r="BW332" i="3"/>
  <c r="CO332" i="3" s="1"/>
  <c r="BX330" i="3"/>
  <c r="CP330" i="3" s="1"/>
  <c r="BW330" i="3"/>
  <c r="CO330" i="3" s="1"/>
  <c r="BY330" i="3"/>
  <c r="CQ330" i="3" s="1"/>
  <c r="BV330" i="3"/>
  <c r="CN330" i="3" s="1"/>
  <c r="BU330" i="3"/>
  <c r="CM330" i="3" s="1"/>
  <c r="BV328" i="3"/>
  <c r="CN328" i="3" s="1"/>
  <c r="BY328" i="3"/>
  <c r="CQ328" i="3" s="1"/>
  <c r="BU328" i="3"/>
  <c r="CM328" i="3" s="1"/>
  <c r="BX328" i="3"/>
  <c r="CP328" i="3" s="1"/>
  <c r="BW328" i="3"/>
  <c r="CO328" i="3" s="1"/>
  <c r="BX326" i="3"/>
  <c r="BW326" i="3"/>
  <c r="BV326" i="3"/>
  <c r="DB326" i="3" s="1"/>
  <c r="BY326" i="3"/>
  <c r="BU326" i="3"/>
  <c r="BV324" i="3"/>
  <c r="CN324" i="3" s="1"/>
  <c r="BY324" i="3"/>
  <c r="CQ324" i="3" s="1"/>
  <c r="BU324" i="3"/>
  <c r="CM324" i="3" s="1"/>
  <c r="BX324" i="3"/>
  <c r="CP324" i="3" s="1"/>
  <c r="BW324" i="3"/>
  <c r="CO324" i="3" s="1"/>
  <c r="BX322" i="3"/>
  <c r="CP322" i="3" s="1"/>
  <c r="BW322" i="3"/>
  <c r="CO322" i="3" s="1"/>
  <c r="BV322" i="3"/>
  <c r="CN322" i="3" s="1"/>
  <c r="BY322" i="3"/>
  <c r="CQ322" i="3" s="1"/>
  <c r="BU322" i="3"/>
  <c r="CM322" i="3" s="1"/>
  <c r="BV320" i="3"/>
  <c r="CN320" i="3" s="1"/>
  <c r="BY320" i="3"/>
  <c r="CQ320" i="3" s="1"/>
  <c r="BU320" i="3"/>
  <c r="CM320" i="3" s="1"/>
  <c r="BW320" i="3"/>
  <c r="CO320" i="3" s="1"/>
  <c r="BX320" i="3"/>
  <c r="CP320" i="3" s="1"/>
  <c r="BX318" i="3"/>
  <c r="CP318" i="3" s="1"/>
  <c r="BW318" i="3"/>
  <c r="CO318" i="3" s="1"/>
  <c r="BV318" i="3"/>
  <c r="CN318" i="3" s="1"/>
  <c r="BU318" i="3"/>
  <c r="CM318" i="3" s="1"/>
  <c r="BY318" i="3"/>
  <c r="CQ318" i="3" s="1"/>
  <c r="BV316" i="3"/>
  <c r="CN316" i="3" s="1"/>
  <c r="BY316" i="3"/>
  <c r="CQ316" i="3" s="1"/>
  <c r="BU316" i="3"/>
  <c r="CM316" i="3" s="1"/>
  <c r="BX316" i="3"/>
  <c r="CP316" i="3" s="1"/>
  <c r="BW316" i="3"/>
  <c r="CO316" i="3" s="1"/>
  <c r="BX314" i="3"/>
  <c r="CP314" i="3" s="1"/>
  <c r="BW314" i="3"/>
  <c r="CO314" i="3" s="1"/>
  <c r="BU314" i="3"/>
  <c r="CM314" i="3" s="1"/>
  <c r="BY314" i="3"/>
  <c r="CQ314" i="3" s="1"/>
  <c r="BV314" i="3"/>
  <c r="CN314" i="3" s="1"/>
  <c r="BV312" i="3"/>
  <c r="CN312" i="3" s="1"/>
  <c r="BY312" i="3"/>
  <c r="CQ312" i="3" s="1"/>
  <c r="BU312" i="3"/>
  <c r="CM312" i="3" s="1"/>
  <c r="BX312" i="3"/>
  <c r="CP312" i="3" s="1"/>
  <c r="BW312" i="3"/>
  <c r="CO312" i="3" s="1"/>
  <c r="BX310" i="3"/>
  <c r="CP310" i="3" s="1"/>
  <c r="BW310" i="3"/>
  <c r="CO310" i="3" s="1"/>
  <c r="BV310" i="3"/>
  <c r="CN310" i="3" s="1"/>
  <c r="BY310" i="3"/>
  <c r="CQ310" i="3" s="1"/>
  <c r="BU310" i="3"/>
  <c r="CM310" i="3" s="1"/>
  <c r="BV308" i="3"/>
  <c r="CN308" i="3" s="1"/>
  <c r="BY308" i="3"/>
  <c r="BU308" i="3"/>
  <c r="BX308" i="3"/>
  <c r="BW308" i="3"/>
  <c r="BX306" i="3"/>
  <c r="CP306" i="3" s="1"/>
  <c r="BW306" i="3"/>
  <c r="CO306" i="3" s="1"/>
  <c r="BV306" i="3"/>
  <c r="CN306" i="3" s="1"/>
  <c r="BY306" i="3"/>
  <c r="CQ306" i="3" s="1"/>
  <c r="BU306" i="3"/>
  <c r="CM306" i="3" s="1"/>
  <c r="BV304" i="3"/>
  <c r="CN304" i="3" s="1"/>
  <c r="BY304" i="3"/>
  <c r="CQ304" i="3" s="1"/>
  <c r="BU304" i="3"/>
  <c r="CM304" i="3" s="1"/>
  <c r="BW304" i="3"/>
  <c r="CO304" i="3" s="1"/>
  <c r="BX304" i="3"/>
  <c r="CP304" i="3" s="1"/>
  <c r="BX302" i="3"/>
  <c r="CP302" i="3" s="1"/>
  <c r="BW302" i="3"/>
  <c r="CO302" i="3" s="1"/>
  <c r="BV302" i="3"/>
  <c r="CN302" i="3" s="1"/>
  <c r="BU302" i="3"/>
  <c r="CM302" i="3" s="1"/>
  <c r="BY302" i="3"/>
  <c r="CQ302" i="3" s="1"/>
  <c r="BV300" i="3"/>
  <c r="CN300" i="3" s="1"/>
  <c r="BY300" i="3"/>
  <c r="CQ300" i="3" s="1"/>
  <c r="BU300" i="3"/>
  <c r="CM300" i="3" s="1"/>
  <c r="BX300" i="3"/>
  <c r="CP300" i="3" s="1"/>
  <c r="BW300" i="3"/>
  <c r="CO300" i="3" s="1"/>
  <c r="BX298" i="3"/>
  <c r="CP298" i="3" s="1"/>
  <c r="BW298" i="3"/>
  <c r="CO298" i="3" s="1"/>
  <c r="BY298" i="3"/>
  <c r="CQ298" i="3" s="1"/>
  <c r="BV298" i="3"/>
  <c r="CN298" i="3" s="1"/>
  <c r="BU298" i="3"/>
  <c r="CM298" i="3" s="1"/>
  <c r="BV296" i="3"/>
  <c r="CN296" i="3" s="1"/>
  <c r="BY296" i="3"/>
  <c r="CQ296" i="3" s="1"/>
  <c r="BU296" i="3"/>
  <c r="CM296" i="3" s="1"/>
  <c r="BX296" i="3"/>
  <c r="CP296" i="3" s="1"/>
  <c r="BW296" i="3"/>
  <c r="CO296" i="3" s="1"/>
  <c r="BX294" i="3"/>
  <c r="CP294" i="3" s="1"/>
  <c r="BW294" i="3"/>
  <c r="CO294" i="3" s="1"/>
  <c r="BV294" i="3"/>
  <c r="CN294" i="3" s="1"/>
  <c r="BU294" i="3"/>
  <c r="CM294" i="3" s="1"/>
  <c r="BY294" i="3"/>
  <c r="CQ294" i="3" s="1"/>
  <c r="BV292" i="3"/>
  <c r="CN292" i="3" s="1"/>
  <c r="BY292" i="3"/>
  <c r="CQ292" i="3" s="1"/>
  <c r="BU292" i="3"/>
  <c r="CM292" i="3" s="1"/>
  <c r="BX292" i="3"/>
  <c r="CP292" i="3" s="1"/>
  <c r="BW292" i="3"/>
  <c r="CO292" i="3" s="1"/>
  <c r="BX290" i="3"/>
  <c r="CP290" i="3" s="1"/>
  <c r="BW290" i="3"/>
  <c r="CO290" i="3" s="1"/>
  <c r="BU290" i="3"/>
  <c r="CM290" i="3" s="1"/>
  <c r="BY290" i="3"/>
  <c r="CQ290" i="3" s="1"/>
  <c r="BV290" i="3"/>
  <c r="CN290" i="3" s="1"/>
  <c r="BV288" i="3"/>
  <c r="CN288" i="3" s="1"/>
  <c r="BY288" i="3"/>
  <c r="CQ288" i="3" s="1"/>
  <c r="BU288" i="3"/>
  <c r="CM288" i="3" s="1"/>
  <c r="BX288" i="3"/>
  <c r="CP288" i="3" s="1"/>
  <c r="BW288" i="3"/>
  <c r="CO288" i="3" s="1"/>
  <c r="BX286" i="3"/>
  <c r="CP286" i="3" s="1"/>
  <c r="BW286" i="3"/>
  <c r="CO286" i="3" s="1"/>
  <c r="BV286" i="3"/>
  <c r="CN286" i="3" s="1"/>
  <c r="BY286" i="3"/>
  <c r="CQ286" i="3" s="1"/>
  <c r="BU286" i="3"/>
  <c r="CM286" i="3" s="1"/>
  <c r="BV284" i="3"/>
  <c r="CN284" i="3" s="1"/>
  <c r="BY284" i="3"/>
  <c r="CQ284" i="3" s="1"/>
  <c r="BU284" i="3"/>
  <c r="CM284" i="3" s="1"/>
  <c r="BX284" i="3"/>
  <c r="CP284" i="3" s="1"/>
  <c r="BW284" i="3"/>
  <c r="CO284" i="3" s="1"/>
  <c r="BX282" i="3"/>
  <c r="CP282" i="3" s="1"/>
  <c r="BW282" i="3"/>
  <c r="CO282" i="3" s="1"/>
  <c r="BV282" i="3"/>
  <c r="CN282" i="3" s="1"/>
  <c r="BY282" i="3"/>
  <c r="CQ282" i="3" s="1"/>
  <c r="BU282" i="3"/>
  <c r="CM282" i="3" s="1"/>
  <c r="BV280" i="3"/>
  <c r="CN280" i="3" s="1"/>
  <c r="BY280" i="3"/>
  <c r="CQ280" i="3" s="1"/>
  <c r="BU280" i="3"/>
  <c r="CM280" i="3" s="1"/>
  <c r="BW280" i="3"/>
  <c r="CO280" i="3" s="1"/>
  <c r="BX280" i="3"/>
  <c r="CP280" i="3" s="1"/>
  <c r="BX278" i="3"/>
  <c r="CP278" i="3" s="1"/>
  <c r="BW278" i="3"/>
  <c r="CO278" i="3" s="1"/>
  <c r="BV278" i="3"/>
  <c r="CN278" i="3" s="1"/>
  <c r="BU278" i="3"/>
  <c r="CM278" i="3" s="1"/>
  <c r="BY278" i="3"/>
  <c r="CQ278" i="3" s="1"/>
  <c r="BV276" i="3"/>
  <c r="CN276" i="3" s="1"/>
  <c r="BY276" i="3"/>
  <c r="CQ276" i="3" s="1"/>
  <c r="BU276" i="3"/>
  <c r="CM276" i="3" s="1"/>
  <c r="BX276" i="3"/>
  <c r="CP276" i="3" s="1"/>
  <c r="BW276" i="3"/>
  <c r="CO276" i="3" s="1"/>
  <c r="BX274" i="3"/>
  <c r="CP274" i="3" s="1"/>
  <c r="BW274" i="3"/>
  <c r="CO274" i="3" s="1"/>
  <c r="BV274" i="3"/>
  <c r="CN274" i="3" s="1"/>
  <c r="BU274" i="3"/>
  <c r="CM274" i="3" s="1"/>
  <c r="BY274" i="3"/>
  <c r="CQ274" i="3" s="1"/>
  <c r="BV272" i="3"/>
  <c r="CN272" i="3" s="1"/>
  <c r="BY272" i="3"/>
  <c r="CQ272" i="3" s="1"/>
  <c r="BU272" i="3"/>
  <c r="CM272" i="3" s="1"/>
  <c r="BX272" i="3"/>
  <c r="CP272" i="3" s="1"/>
  <c r="BW272" i="3"/>
  <c r="CO272" i="3" s="1"/>
  <c r="BX270" i="3"/>
  <c r="CP270" i="3" s="1"/>
  <c r="BW270" i="3"/>
  <c r="CO270" i="3" s="1"/>
  <c r="BV270" i="3"/>
  <c r="CN270" i="3" s="1"/>
  <c r="BY270" i="3"/>
  <c r="CQ270" i="3" s="1"/>
  <c r="BU270" i="3"/>
  <c r="CM270" i="3" s="1"/>
  <c r="BV268" i="3"/>
  <c r="CN268" i="3" s="1"/>
  <c r="BY268" i="3"/>
  <c r="CQ268" i="3" s="1"/>
  <c r="BU268" i="3"/>
  <c r="CM268" i="3" s="1"/>
  <c r="BX268" i="3"/>
  <c r="CP268" i="3" s="1"/>
  <c r="BW268" i="3"/>
  <c r="CO268" i="3" s="1"/>
  <c r="BX266" i="3"/>
  <c r="CP266" i="3" s="1"/>
  <c r="BW266" i="3"/>
  <c r="CO266" i="3" s="1"/>
  <c r="BY266" i="3"/>
  <c r="CQ266" i="3" s="1"/>
  <c r="BV266" i="3"/>
  <c r="CN266" i="3" s="1"/>
  <c r="BU266" i="3"/>
  <c r="CM266" i="3" s="1"/>
  <c r="BV264" i="3"/>
  <c r="CN264" i="3" s="1"/>
  <c r="BY264" i="3"/>
  <c r="CQ264" i="3" s="1"/>
  <c r="BU264" i="3"/>
  <c r="CM264" i="3" s="1"/>
  <c r="BX264" i="3"/>
  <c r="CP264" i="3" s="1"/>
  <c r="BW264" i="3"/>
  <c r="CO264" i="3" s="1"/>
  <c r="BX262" i="3"/>
  <c r="CP262" i="3" s="1"/>
  <c r="BW262" i="3"/>
  <c r="CO262" i="3" s="1"/>
  <c r="BV262" i="3"/>
  <c r="CN262" i="3" s="1"/>
  <c r="BY262" i="3"/>
  <c r="CQ262" i="3" s="1"/>
  <c r="BU262" i="3"/>
  <c r="CM262" i="3" s="1"/>
  <c r="BV260" i="3"/>
  <c r="CN260" i="3" s="1"/>
  <c r="BY260" i="3"/>
  <c r="CQ260" i="3" s="1"/>
  <c r="BU260" i="3"/>
  <c r="CM260" i="3" s="1"/>
  <c r="BX260" i="3"/>
  <c r="CP260" i="3" s="1"/>
  <c r="BW260" i="3"/>
  <c r="CO260" i="3" s="1"/>
  <c r="BX258" i="3"/>
  <c r="CP258" i="3" s="1"/>
  <c r="BW258" i="3"/>
  <c r="CO258" i="3" s="1"/>
  <c r="BV258" i="3"/>
  <c r="CN258" i="3" s="1"/>
  <c r="BY258" i="3"/>
  <c r="CQ258" i="3" s="1"/>
  <c r="BU258" i="3"/>
  <c r="CM258" i="3" s="1"/>
  <c r="BV256" i="3"/>
  <c r="CN256" i="3" s="1"/>
  <c r="BY256" i="3"/>
  <c r="CQ256" i="3" s="1"/>
  <c r="BU256" i="3"/>
  <c r="CM256" i="3" s="1"/>
  <c r="BW256" i="3"/>
  <c r="CO256" i="3" s="1"/>
  <c r="BX256" i="3"/>
  <c r="CP256" i="3" s="1"/>
  <c r="BX254" i="3"/>
  <c r="CP254" i="3" s="1"/>
  <c r="BW254" i="3"/>
  <c r="CO254" i="3" s="1"/>
  <c r="BV254" i="3"/>
  <c r="CN254" i="3" s="1"/>
  <c r="BU254" i="3"/>
  <c r="CM254" i="3" s="1"/>
  <c r="BY254" i="3"/>
  <c r="CQ254" i="3" s="1"/>
  <c r="BV252" i="3"/>
  <c r="CN252" i="3" s="1"/>
  <c r="BY252" i="3"/>
  <c r="CQ252" i="3" s="1"/>
  <c r="BU252" i="3"/>
  <c r="CM252" i="3" s="1"/>
  <c r="BX252" i="3"/>
  <c r="CP252" i="3" s="1"/>
  <c r="BW252" i="3"/>
  <c r="CO252" i="3" s="1"/>
  <c r="BX250" i="3"/>
  <c r="CP250" i="3" s="1"/>
  <c r="BW250" i="3"/>
  <c r="CO250" i="3" s="1"/>
  <c r="BU250" i="3"/>
  <c r="CM250" i="3" s="1"/>
  <c r="BY250" i="3"/>
  <c r="CQ250" i="3" s="1"/>
  <c r="BV250" i="3"/>
  <c r="CN250" i="3" s="1"/>
  <c r="BV248" i="3"/>
  <c r="CN248" i="3" s="1"/>
  <c r="BY248" i="3"/>
  <c r="CQ248" i="3" s="1"/>
  <c r="BU248" i="3"/>
  <c r="CM248" i="3" s="1"/>
  <c r="BX248" i="3"/>
  <c r="CP248" i="3" s="1"/>
  <c r="BW248" i="3"/>
  <c r="CO248" i="3" s="1"/>
  <c r="BX246" i="3"/>
  <c r="CP246" i="3" s="1"/>
  <c r="BW246" i="3"/>
  <c r="CO246" i="3" s="1"/>
  <c r="BV246" i="3"/>
  <c r="CN246" i="3" s="1"/>
  <c r="BU246" i="3"/>
  <c r="CM246" i="3" s="1"/>
  <c r="BY246" i="3"/>
  <c r="CQ246" i="3" s="1"/>
  <c r="BV244" i="3"/>
  <c r="CN244" i="3" s="1"/>
  <c r="BY244" i="3"/>
  <c r="CQ244" i="3" s="1"/>
  <c r="BU244" i="3"/>
  <c r="CM244" i="3" s="1"/>
  <c r="BX244" i="3"/>
  <c r="CP244" i="3" s="1"/>
  <c r="BW244" i="3"/>
  <c r="CO244" i="3" s="1"/>
  <c r="BX242" i="3"/>
  <c r="CP242" i="3" s="1"/>
  <c r="BW242" i="3"/>
  <c r="CO242" i="3" s="1"/>
  <c r="BV242" i="3"/>
  <c r="CN242" i="3" s="1"/>
  <c r="BU242" i="3"/>
  <c r="CM242" i="3" s="1"/>
  <c r="BY242" i="3"/>
  <c r="CQ242" i="3" s="1"/>
  <c r="BV240" i="3"/>
  <c r="CN240" i="3" s="1"/>
  <c r="BY240" i="3"/>
  <c r="CQ240" i="3" s="1"/>
  <c r="BU240" i="3"/>
  <c r="CM240" i="3" s="1"/>
  <c r="BX240" i="3"/>
  <c r="CP240" i="3" s="1"/>
  <c r="BW240" i="3"/>
  <c r="CO240" i="3" s="1"/>
  <c r="BX238" i="3"/>
  <c r="CP238" i="3" s="1"/>
  <c r="BW238" i="3"/>
  <c r="CO238" i="3" s="1"/>
  <c r="BV238" i="3"/>
  <c r="CN238" i="3" s="1"/>
  <c r="BY238" i="3"/>
  <c r="CQ238" i="3" s="1"/>
  <c r="BU238" i="3"/>
  <c r="CM238" i="3" s="1"/>
  <c r="BV236" i="3"/>
  <c r="CN236" i="3" s="1"/>
  <c r="BY236" i="3"/>
  <c r="CQ236" i="3" s="1"/>
  <c r="BU236" i="3"/>
  <c r="CM236" i="3" s="1"/>
  <c r="BX236" i="3"/>
  <c r="CP236" i="3" s="1"/>
  <c r="BW236" i="3"/>
  <c r="CO236" i="3" s="1"/>
  <c r="BX234" i="3"/>
  <c r="CP234" i="3" s="1"/>
  <c r="BW234" i="3"/>
  <c r="CO234" i="3" s="1"/>
  <c r="BY234" i="3"/>
  <c r="CQ234" i="3" s="1"/>
  <c r="BV234" i="3"/>
  <c r="CN234" i="3" s="1"/>
  <c r="BU234" i="3"/>
  <c r="CM234" i="3" s="1"/>
  <c r="BV232" i="3"/>
  <c r="CN232" i="3" s="1"/>
  <c r="BY232" i="3"/>
  <c r="CQ232" i="3" s="1"/>
  <c r="BU232" i="3"/>
  <c r="CM232" i="3" s="1"/>
  <c r="BX232" i="3"/>
  <c r="CP232" i="3" s="1"/>
  <c r="BW232" i="3"/>
  <c r="CO232" i="3" s="1"/>
  <c r="BX230" i="3"/>
  <c r="BW230" i="3"/>
  <c r="BV230" i="3"/>
  <c r="CN230" i="3" s="1"/>
  <c r="BU230" i="3"/>
  <c r="BY230" i="3"/>
  <c r="BV228" i="3"/>
  <c r="CN228" i="3" s="1"/>
  <c r="BY228" i="3"/>
  <c r="CQ228" i="3" s="1"/>
  <c r="BU228" i="3"/>
  <c r="CM228" i="3" s="1"/>
  <c r="BX228" i="3"/>
  <c r="CP228" i="3" s="1"/>
  <c r="BW228" i="3"/>
  <c r="CO228" i="3" s="1"/>
  <c r="BX226" i="3"/>
  <c r="CP226" i="3" s="1"/>
  <c r="BW226" i="3"/>
  <c r="CO226" i="3" s="1"/>
  <c r="BV226" i="3"/>
  <c r="CN226" i="3" s="1"/>
  <c r="BU226" i="3"/>
  <c r="CM226" i="3" s="1"/>
  <c r="BY226" i="3"/>
  <c r="CQ226" i="3" s="1"/>
  <c r="BV224" i="3"/>
  <c r="CN224" i="3" s="1"/>
  <c r="BY224" i="3"/>
  <c r="CQ224" i="3" s="1"/>
  <c r="BU224" i="3"/>
  <c r="CM224" i="3" s="1"/>
  <c r="BX224" i="3"/>
  <c r="CP224" i="3" s="1"/>
  <c r="BW224" i="3"/>
  <c r="CO224" i="3" s="1"/>
  <c r="BX222" i="3"/>
  <c r="CP222" i="3" s="1"/>
  <c r="BW222" i="3"/>
  <c r="CO222" i="3" s="1"/>
  <c r="BV222" i="3"/>
  <c r="CN222" i="3" s="1"/>
  <c r="BY222" i="3"/>
  <c r="CQ222" i="3" s="1"/>
  <c r="BU222" i="3"/>
  <c r="CM222" i="3" s="1"/>
  <c r="BV220" i="3"/>
  <c r="CN220" i="3" s="1"/>
  <c r="BY220" i="3"/>
  <c r="CQ220" i="3" s="1"/>
  <c r="BU220" i="3"/>
  <c r="CM220" i="3" s="1"/>
  <c r="BX220" i="3"/>
  <c r="CP220" i="3" s="1"/>
  <c r="BW220" i="3"/>
  <c r="CO220" i="3" s="1"/>
  <c r="BX218" i="3"/>
  <c r="CP218" i="3" s="1"/>
  <c r="BW218" i="3"/>
  <c r="CO218" i="3" s="1"/>
  <c r="BV218" i="3"/>
  <c r="CN218" i="3" s="1"/>
  <c r="BY218" i="3"/>
  <c r="CQ218" i="3" s="1"/>
  <c r="BU218" i="3"/>
  <c r="CM218" i="3" s="1"/>
  <c r="BV216" i="3"/>
  <c r="CN216" i="3" s="1"/>
  <c r="BY216" i="3"/>
  <c r="CQ216" i="3" s="1"/>
  <c r="BU216" i="3"/>
  <c r="CM216" i="3" s="1"/>
  <c r="BW216" i="3"/>
  <c r="CO216" i="3" s="1"/>
  <c r="BX216" i="3"/>
  <c r="CP216" i="3" s="1"/>
  <c r="BX214" i="3"/>
  <c r="CP214" i="3" s="1"/>
  <c r="BW214" i="3"/>
  <c r="CO214" i="3" s="1"/>
  <c r="BV214" i="3"/>
  <c r="CN214" i="3" s="1"/>
  <c r="BU214" i="3"/>
  <c r="CM214" i="3" s="1"/>
  <c r="BY214" i="3"/>
  <c r="CQ214" i="3" s="1"/>
  <c r="BV212" i="3"/>
  <c r="CN212" i="3" s="1"/>
  <c r="BY212" i="3"/>
  <c r="CQ212" i="3" s="1"/>
  <c r="BU212" i="3"/>
  <c r="CM212" i="3" s="1"/>
  <c r="BX212" i="3"/>
  <c r="CP212" i="3" s="1"/>
  <c r="BW212" i="3"/>
  <c r="CO212" i="3" s="1"/>
  <c r="BX210" i="3"/>
  <c r="CP210" i="3" s="1"/>
  <c r="BW210" i="3"/>
  <c r="CO210" i="3" s="1"/>
  <c r="BU210" i="3"/>
  <c r="CM210" i="3" s="1"/>
  <c r="BY210" i="3"/>
  <c r="CQ210" i="3" s="1"/>
  <c r="BV210" i="3"/>
  <c r="CN210" i="3" s="1"/>
  <c r="BV208" i="3"/>
  <c r="CN208" i="3" s="1"/>
  <c r="BY208" i="3"/>
  <c r="CQ208" i="3" s="1"/>
  <c r="BU208" i="3"/>
  <c r="CM208" i="3" s="1"/>
  <c r="BX208" i="3"/>
  <c r="CP208" i="3" s="1"/>
  <c r="BW208" i="3"/>
  <c r="CO208" i="3" s="1"/>
  <c r="BX206" i="3"/>
  <c r="CP206" i="3" s="1"/>
  <c r="BW206" i="3"/>
  <c r="CO206" i="3" s="1"/>
  <c r="BV206" i="3"/>
  <c r="CN206" i="3" s="1"/>
  <c r="BY206" i="3"/>
  <c r="CQ206" i="3" s="1"/>
  <c r="BU206" i="3"/>
  <c r="CM206" i="3" s="1"/>
  <c r="BV204" i="3"/>
  <c r="CN204" i="3" s="1"/>
  <c r="BY204" i="3"/>
  <c r="CQ204" i="3" s="1"/>
  <c r="BU204" i="3"/>
  <c r="CM204" i="3" s="1"/>
  <c r="BX204" i="3"/>
  <c r="CP204" i="3" s="1"/>
  <c r="BW204" i="3"/>
  <c r="CO204" i="3" s="1"/>
  <c r="BX202" i="3"/>
  <c r="CP202" i="3" s="1"/>
  <c r="BW202" i="3"/>
  <c r="CO202" i="3" s="1"/>
  <c r="BV202" i="3"/>
  <c r="CN202" i="3" s="1"/>
  <c r="BY202" i="3"/>
  <c r="CQ202" i="3" s="1"/>
  <c r="BU202" i="3"/>
  <c r="CM202" i="3" s="1"/>
  <c r="BV200" i="3"/>
  <c r="CN200" i="3" s="1"/>
  <c r="BY200" i="3"/>
  <c r="CQ200" i="3" s="1"/>
  <c r="BU200" i="3"/>
  <c r="CM200" i="3" s="1"/>
  <c r="BW200" i="3"/>
  <c r="CO200" i="3" s="1"/>
  <c r="BX200" i="3"/>
  <c r="CP200" i="3" s="1"/>
  <c r="BX198" i="3"/>
  <c r="CP198" i="3" s="1"/>
  <c r="BW198" i="3"/>
  <c r="CO198" i="3" s="1"/>
  <c r="BV198" i="3"/>
  <c r="CN198" i="3" s="1"/>
  <c r="BU198" i="3"/>
  <c r="CM198" i="3" s="1"/>
  <c r="BY198" i="3"/>
  <c r="CQ198" i="3" s="1"/>
  <c r="BV196" i="3"/>
  <c r="BY196" i="3"/>
  <c r="DE196" i="3" s="1"/>
  <c r="BU196" i="3"/>
  <c r="BX196" i="3"/>
  <c r="BW196" i="3"/>
  <c r="BX194" i="3"/>
  <c r="BW194" i="3"/>
  <c r="BU194" i="3"/>
  <c r="BY194" i="3"/>
  <c r="BV194" i="3"/>
  <c r="BV192" i="3"/>
  <c r="CN192" i="3" s="1"/>
  <c r="BY192" i="3"/>
  <c r="CQ192" i="3" s="1"/>
  <c r="BU192" i="3"/>
  <c r="CM192" i="3" s="1"/>
  <c r="BX192" i="3"/>
  <c r="CP192" i="3" s="1"/>
  <c r="BW192" i="3"/>
  <c r="CO192" i="3" s="1"/>
  <c r="BX190" i="3"/>
  <c r="CP190" i="3" s="1"/>
  <c r="BW190" i="3"/>
  <c r="CO190" i="3" s="1"/>
  <c r="BV190" i="3"/>
  <c r="CN190" i="3" s="1"/>
  <c r="BY190" i="3"/>
  <c r="CQ190" i="3" s="1"/>
  <c r="BU190" i="3"/>
  <c r="CM190" i="3" s="1"/>
  <c r="BV188" i="3"/>
  <c r="CN188" i="3" s="1"/>
  <c r="BY188" i="3"/>
  <c r="CQ188" i="3" s="1"/>
  <c r="BU188" i="3"/>
  <c r="CM188" i="3" s="1"/>
  <c r="BX188" i="3"/>
  <c r="CP188" i="3" s="1"/>
  <c r="BW188" i="3"/>
  <c r="CO188" i="3" s="1"/>
  <c r="BX186" i="3"/>
  <c r="CP186" i="3" s="1"/>
  <c r="BW186" i="3"/>
  <c r="CO186" i="3" s="1"/>
  <c r="BV186" i="3"/>
  <c r="CN186" i="3" s="1"/>
  <c r="BU186" i="3"/>
  <c r="CM186" i="3" s="1"/>
  <c r="BY186" i="3"/>
  <c r="CQ186" i="3" s="1"/>
  <c r="BV184" i="3"/>
  <c r="CN184" i="3" s="1"/>
  <c r="BY184" i="3"/>
  <c r="CQ184" i="3" s="1"/>
  <c r="BU184" i="3"/>
  <c r="CM184" i="3" s="1"/>
  <c r="BX184" i="3"/>
  <c r="CP184" i="3" s="1"/>
  <c r="BW184" i="3"/>
  <c r="CO184" i="3" s="1"/>
  <c r="BX182" i="3"/>
  <c r="CP182" i="3" s="1"/>
  <c r="BW182" i="3"/>
  <c r="CO182" i="3" s="1"/>
  <c r="BV182" i="3"/>
  <c r="CN182" i="3" s="1"/>
  <c r="BY182" i="3"/>
  <c r="CQ182" i="3" s="1"/>
  <c r="BU182" i="3"/>
  <c r="CM182" i="3" s="1"/>
  <c r="BV180" i="3"/>
  <c r="CN180" i="3" s="1"/>
  <c r="BY180" i="3"/>
  <c r="CQ180" i="3" s="1"/>
  <c r="BU180" i="3"/>
  <c r="CM180" i="3" s="1"/>
  <c r="BX180" i="3"/>
  <c r="CP180" i="3" s="1"/>
  <c r="BW180" i="3"/>
  <c r="CO180" i="3" s="1"/>
  <c r="BX178" i="3"/>
  <c r="CP178" i="3" s="1"/>
  <c r="BW178" i="3"/>
  <c r="CO178" i="3" s="1"/>
  <c r="BY178" i="3"/>
  <c r="CQ178" i="3" s="1"/>
  <c r="BV178" i="3"/>
  <c r="CN178" i="3" s="1"/>
  <c r="BU178" i="3"/>
  <c r="CM178" i="3" s="1"/>
  <c r="BV176" i="3"/>
  <c r="CN176" i="3" s="1"/>
  <c r="BY176" i="3"/>
  <c r="CQ176" i="3" s="1"/>
  <c r="BU176" i="3"/>
  <c r="CM176" i="3" s="1"/>
  <c r="BX176" i="3"/>
  <c r="CP176" i="3" s="1"/>
  <c r="BW176" i="3"/>
  <c r="CO176" i="3" s="1"/>
  <c r="BX174" i="3"/>
  <c r="CP174" i="3" s="1"/>
  <c r="BW174" i="3"/>
  <c r="CO174" i="3" s="1"/>
  <c r="BV174" i="3"/>
  <c r="CN174" i="3" s="1"/>
  <c r="BU174" i="3"/>
  <c r="CM174" i="3" s="1"/>
  <c r="BY174" i="3"/>
  <c r="CQ174" i="3" s="1"/>
  <c r="BV172" i="3"/>
  <c r="CN172" i="3" s="1"/>
  <c r="BY172" i="3"/>
  <c r="CQ172" i="3" s="1"/>
  <c r="BU172" i="3"/>
  <c r="CM172" i="3" s="1"/>
  <c r="BX172" i="3"/>
  <c r="CP172" i="3" s="1"/>
  <c r="BW172" i="3"/>
  <c r="CO172" i="3" s="1"/>
  <c r="BX170" i="3"/>
  <c r="CP170" i="3" s="1"/>
  <c r="BW170" i="3"/>
  <c r="CO170" i="3" s="1"/>
  <c r="BV170" i="3"/>
  <c r="CN170" i="3" s="1"/>
  <c r="BU170" i="3"/>
  <c r="CM170" i="3" s="1"/>
  <c r="BY170" i="3"/>
  <c r="CQ170" i="3" s="1"/>
  <c r="BV168" i="3"/>
  <c r="CN168" i="3" s="1"/>
  <c r="BY168" i="3"/>
  <c r="CQ168" i="3" s="1"/>
  <c r="BU168" i="3"/>
  <c r="CM168" i="3" s="1"/>
  <c r="BX168" i="3"/>
  <c r="CP168" i="3" s="1"/>
  <c r="BW168" i="3"/>
  <c r="CO168" i="3" s="1"/>
  <c r="BX166" i="3"/>
  <c r="CP166" i="3" s="1"/>
  <c r="BW166" i="3"/>
  <c r="CO166" i="3" s="1"/>
  <c r="BV166" i="3"/>
  <c r="CN166" i="3" s="1"/>
  <c r="BY166" i="3"/>
  <c r="CQ166" i="3" s="1"/>
  <c r="BU166" i="3"/>
  <c r="CM166" i="3" s="1"/>
  <c r="BV164" i="3"/>
  <c r="CN164" i="3" s="1"/>
  <c r="BY164" i="3"/>
  <c r="CQ164" i="3" s="1"/>
  <c r="BU164" i="3"/>
  <c r="CM164" i="3" s="1"/>
  <c r="BX164" i="3"/>
  <c r="CP164" i="3" s="1"/>
  <c r="BW164" i="3"/>
  <c r="CO164" i="3" s="1"/>
  <c r="BX162" i="3"/>
  <c r="CP162" i="3" s="1"/>
  <c r="BW162" i="3"/>
  <c r="CO162" i="3" s="1"/>
  <c r="BV162" i="3"/>
  <c r="CN162" i="3" s="1"/>
  <c r="BU162" i="3"/>
  <c r="CM162" i="3" s="1"/>
  <c r="BY162" i="3"/>
  <c r="CQ162" i="3" s="1"/>
  <c r="BV160" i="3"/>
  <c r="CN160" i="3" s="1"/>
  <c r="BY160" i="3"/>
  <c r="CQ160" i="3" s="1"/>
  <c r="BU160" i="3"/>
  <c r="CM160" i="3" s="1"/>
  <c r="BX160" i="3"/>
  <c r="CP160" i="3" s="1"/>
  <c r="BW160" i="3"/>
  <c r="CO160" i="3" s="1"/>
  <c r="BX158" i="3"/>
  <c r="CP158" i="3" s="1"/>
  <c r="BW158" i="3"/>
  <c r="CO158" i="3" s="1"/>
  <c r="BV158" i="3"/>
  <c r="CN158" i="3" s="1"/>
  <c r="BY158" i="3"/>
  <c r="CQ158" i="3" s="1"/>
  <c r="BU158" i="3"/>
  <c r="CM158" i="3" s="1"/>
  <c r="BV156" i="3"/>
  <c r="CN156" i="3" s="1"/>
  <c r="BY156" i="3"/>
  <c r="CQ156" i="3" s="1"/>
  <c r="BU156" i="3"/>
  <c r="CM156" i="3" s="1"/>
  <c r="BX156" i="3"/>
  <c r="CP156" i="3" s="1"/>
  <c r="BW156" i="3"/>
  <c r="CO156" i="3" s="1"/>
  <c r="BX154" i="3"/>
  <c r="CP154" i="3" s="1"/>
  <c r="BW154" i="3"/>
  <c r="CO154" i="3" s="1"/>
  <c r="BV154" i="3"/>
  <c r="CN154" i="3" s="1"/>
  <c r="BY154" i="3"/>
  <c r="CQ154" i="3" s="1"/>
  <c r="BU154" i="3"/>
  <c r="CM154" i="3" s="1"/>
  <c r="BV152" i="3"/>
  <c r="CN152" i="3" s="1"/>
  <c r="BY152" i="3"/>
  <c r="CQ152" i="3" s="1"/>
  <c r="BU152" i="3"/>
  <c r="CM152" i="3" s="1"/>
  <c r="BW152" i="3"/>
  <c r="CO152" i="3" s="1"/>
  <c r="BX152" i="3"/>
  <c r="CP152" i="3" s="1"/>
  <c r="BX150" i="3"/>
  <c r="CP150" i="3" s="1"/>
  <c r="BW150" i="3"/>
  <c r="CO150" i="3" s="1"/>
  <c r="BV150" i="3"/>
  <c r="CN150" i="3" s="1"/>
  <c r="BU150" i="3"/>
  <c r="CM150" i="3" s="1"/>
  <c r="BY150" i="3"/>
  <c r="CQ150" i="3" s="1"/>
  <c r="BV148" i="3"/>
  <c r="CN148" i="3" s="1"/>
  <c r="BY148" i="3"/>
  <c r="CQ148" i="3" s="1"/>
  <c r="BU148" i="3"/>
  <c r="CM148" i="3" s="1"/>
  <c r="BX148" i="3"/>
  <c r="CP148" i="3" s="1"/>
  <c r="BW148" i="3"/>
  <c r="CO148" i="3" s="1"/>
  <c r="BX146" i="3"/>
  <c r="CP146" i="3" s="1"/>
  <c r="BW146" i="3"/>
  <c r="CO146" i="3" s="1"/>
  <c r="BV146" i="3"/>
  <c r="CN146" i="3" s="1"/>
  <c r="BU146" i="3"/>
  <c r="CM146" i="3" s="1"/>
  <c r="BY146" i="3"/>
  <c r="CQ146" i="3" s="1"/>
  <c r="BV144" i="3"/>
  <c r="CN144" i="3" s="1"/>
  <c r="BY144" i="3"/>
  <c r="CQ144" i="3" s="1"/>
  <c r="BU144" i="3"/>
  <c r="CM144" i="3" s="1"/>
  <c r="BX144" i="3"/>
  <c r="CP144" i="3" s="1"/>
  <c r="BW144" i="3"/>
  <c r="CO144" i="3" s="1"/>
  <c r="BX142" i="3"/>
  <c r="BW142" i="3"/>
  <c r="BV142" i="3"/>
  <c r="BY142" i="3"/>
  <c r="BU142" i="3"/>
  <c r="BV140" i="3"/>
  <c r="CN140" i="3" s="1"/>
  <c r="BY140" i="3"/>
  <c r="CQ140" i="3" s="1"/>
  <c r="BU140" i="3"/>
  <c r="CM140" i="3" s="1"/>
  <c r="BX140" i="3"/>
  <c r="CP140" i="3" s="1"/>
  <c r="BW140" i="3"/>
  <c r="CO140" i="3" s="1"/>
  <c r="BX138" i="3"/>
  <c r="CP138" i="3" s="1"/>
  <c r="BW138" i="3"/>
  <c r="CO138" i="3" s="1"/>
  <c r="BY138" i="3"/>
  <c r="CQ138" i="3" s="1"/>
  <c r="BV138" i="3"/>
  <c r="CN138" i="3" s="1"/>
  <c r="BU138" i="3"/>
  <c r="CM138" i="3" s="1"/>
  <c r="BV136" i="3"/>
  <c r="CN136" i="3" s="1"/>
  <c r="BY136" i="3"/>
  <c r="CQ136" i="3" s="1"/>
  <c r="BU136" i="3"/>
  <c r="CM136" i="3" s="1"/>
  <c r="BX136" i="3"/>
  <c r="CP136" i="3" s="1"/>
  <c r="BW136" i="3"/>
  <c r="CO136" i="3" s="1"/>
  <c r="BX134" i="3"/>
  <c r="CP134" i="3" s="1"/>
  <c r="BW134" i="3"/>
  <c r="CO134" i="3" s="1"/>
  <c r="BV134" i="3"/>
  <c r="CN134" i="3" s="1"/>
  <c r="BU134" i="3"/>
  <c r="CM134" i="3" s="1"/>
  <c r="BY134" i="3"/>
  <c r="CQ134" i="3" s="1"/>
  <c r="BV132" i="3"/>
  <c r="CN132" i="3" s="1"/>
  <c r="BY132" i="3"/>
  <c r="CQ132" i="3" s="1"/>
  <c r="BU132" i="3"/>
  <c r="CM132" i="3" s="1"/>
  <c r="BX132" i="3"/>
  <c r="CP132" i="3" s="1"/>
  <c r="BW132" i="3"/>
  <c r="CO132" i="3" s="1"/>
  <c r="BX130" i="3"/>
  <c r="CP130" i="3" s="1"/>
  <c r="BW130" i="3"/>
  <c r="CO130" i="3" s="1"/>
  <c r="BV130" i="3"/>
  <c r="CN130" i="3" s="1"/>
  <c r="BU130" i="3"/>
  <c r="CM130" i="3" s="1"/>
  <c r="BY130" i="3"/>
  <c r="CQ130" i="3" s="1"/>
  <c r="BV128" i="3"/>
  <c r="CN128" i="3" s="1"/>
  <c r="BY128" i="3"/>
  <c r="CQ128" i="3" s="1"/>
  <c r="BU128" i="3"/>
  <c r="CM128" i="3" s="1"/>
  <c r="BX128" i="3"/>
  <c r="CP128" i="3" s="1"/>
  <c r="BW128" i="3"/>
  <c r="CO128" i="3" s="1"/>
  <c r="BX126" i="3"/>
  <c r="BW126" i="3"/>
  <c r="BV126" i="3"/>
  <c r="BY126" i="3"/>
  <c r="BU126" i="3"/>
  <c r="BV124" i="3"/>
  <c r="CN124" i="3" s="1"/>
  <c r="BY124" i="3"/>
  <c r="CQ124" i="3" s="1"/>
  <c r="BU124" i="3"/>
  <c r="CM124" i="3" s="1"/>
  <c r="BX124" i="3"/>
  <c r="CP124" i="3" s="1"/>
  <c r="BW124" i="3"/>
  <c r="CO124" i="3" s="1"/>
  <c r="BX122" i="3"/>
  <c r="CP122" i="3" s="1"/>
  <c r="BW122" i="3"/>
  <c r="CO122" i="3" s="1"/>
  <c r="BY122" i="3"/>
  <c r="CQ122" i="3" s="1"/>
  <c r="BV122" i="3"/>
  <c r="CN122" i="3" s="1"/>
  <c r="BU122" i="3"/>
  <c r="CM122" i="3" s="1"/>
  <c r="BV120" i="3"/>
  <c r="CN120" i="3" s="1"/>
  <c r="BY120" i="3"/>
  <c r="CQ120" i="3" s="1"/>
  <c r="BU120" i="3"/>
  <c r="CM120" i="3" s="1"/>
  <c r="BX120" i="3"/>
  <c r="CP120" i="3" s="1"/>
  <c r="BW120" i="3"/>
  <c r="CO120" i="3" s="1"/>
  <c r="BX118" i="3"/>
  <c r="CP118" i="3" s="1"/>
  <c r="BW118" i="3"/>
  <c r="CO118" i="3" s="1"/>
  <c r="BV118" i="3"/>
  <c r="CN118" i="3" s="1"/>
  <c r="BU118" i="3"/>
  <c r="CM118" i="3" s="1"/>
  <c r="BY118" i="3"/>
  <c r="CQ118" i="3" s="1"/>
  <c r="BV116" i="3"/>
  <c r="CN116" i="3" s="1"/>
  <c r="BY116" i="3"/>
  <c r="CQ116" i="3" s="1"/>
  <c r="BU116" i="3"/>
  <c r="CM116" i="3" s="1"/>
  <c r="BX116" i="3"/>
  <c r="CP116" i="3" s="1"/>
  <c r="BW116" i="3"/>
  <c r="CO116" i="3" s="1"/>
  <c r="BX114" i="3"/>
  <c r="BW114" i="3"/>
  <c r="BV114" i="3"/>
  <c r="BU114" i="3"/>
  <c r="BY114" i="3"/>
  <c r="BV112" i="3"/>
  <c r="CN112" i="3" s="1"/>
  <c r="BY112" i="3"/>
  <c r="CQ112" i="3" s="1"/>
  <c r="BU112" i="3"/>
  <c r="CM112" i="3" s="1"/>
  <c r="BX112" i="3"/>
  <c r="CP112" i="3" s="1"/>
  <c r="BW112" i="3"/>
  <c r="CO112" i="3" s="1"/>
  <c r="BX110" i="3"/>
  <c r="CP110" i="3" s="1"/>
  <c r="BW110" i="3"/>
  <c r="CO110" i="3" s="1"/>
  <c r="BV110" i="3"/>
  <c r="CN110" i="3" s="1"/>
  <c r="BY110" i="3"/>
  <c r="CQ110" i="3" s="1"/>
  <c r="BU110" i="3"/>
  <c r="CM110" i="3" s="1"/>
  <c r="BV108" i="3"/>
  <c r="BY108" i="3"/>
  <c r="BU108" i="3"/>
  <c r="BX108" i="3"/>
  <c r="BW108" i="3"/>
  <c r="BX106" i="3"/>
  <c r="CP106" i="3" s="1"/>
  <c r="BW106" i="3"/>
  <c r="CO106" i="3" s="1"/>
  <c r="BV106" i="3"/>
  <c r="CN106" i="3" s="1"/>
  <c r="BU106" i="3"/>
  <c r="CM106" i="3" s="1"/>
  <c r="BY106" i="3"/>
  <c r="CQ106" i="3" s="1"/>
  <c r="BV104" i="3"/>
  <c r="CN104" i="3" s="1"/>
  <c r="BY104" i="3"/>
  <c r="CQ104" i="3" s="1"/>
  <c r="BU104" i="3"/>
  <c r="CM104" i="3" s="1"/>
  <c r="BX104" i="3"/>
  <c r="CP104" i="3" s="1"/>
  <c r="BW104" i="3"/>
  <c r="CO104" i="3" s="1"/>
  <c r="BX102" i="3"/>
  <c r="CP102" i="3" s="1"/>
  <c r="BW102" i="3"/>
  <c r="CO102" i="3" s="1"/>
  <c r="BV102" i="3"/>
  <c r="CN102" i="3" s="1"/>
  <c r="BY102" i="3"/>
  <c r="CQ102" i="3" s="1"/>
  <c r="BU102" i="3"/>
  <c r="CM102" i="3" s="1"/>
  <c r="BV100" i="3"/>
  <c r="CN100" i="3" s="1"/>
  <c r="BY100" i="3"/>
  <c r="CQ100" i="3" s="1"/>
  <c r="BU100" i="3"/>
  <c r="CM100" i="3" s="1"/>
  <c r="BX100" i="3"/>
  <c r="CP100" i="3" s="1"/>
  <c r="BW100" i="3"/>
  <c r="CO100" i="3" s="1"/>
  <c r="BW98" i="3"/>
  <c r="CO98" i="3" s="1"/>
  <c r="BV98" i="3"/>
  <c r="CN98" i="3" s="1"/>
  <c r="BU98" i="3"/>
  <c r="CM98" i="3" s="1"/>
  <c r="BY98" i="3"/>
  <c r="CQ98" i="3" s="1"/>
  <c r="BX98" i="3"/>
  <c r="CP98" i="3" s="1"/>
  <c r="BY96" i="3"/>
  <c r="CQ96" i="3" s="1"/>
  <c r="BU96" i="3"/>
  <c r="CM96" i="3" s="1"/>
  <c r="BV96" i="3"/>
  <c r="CN96" i="3" s="1"/>
  <c r="BX96" i="3"/>
  <c r="CP96" i="3" s="1"/>
  <c r="BW96" i="3"/>
  <c r="CO96" i="3" s="1"/>
  <c r="BW94" i="3"/>
  <c r="BU94" i="3"/>
  <c r="BY94" i="3"/>
  <c r="BX94" i="3"/>
  <c r="BV94" i="3"/>
  <c r="BY92" i="3"/>
  <c r="CQ92" i="3" s="1"/>
  <c r="BU92" i="3"/>
  <c r="CM92" i="3" s="1"/>
  <c r="BW92" i="3"/>
  <c r="CO92" i="3" s="1"/>
  <c r="BX92" i="3"/>
  <c r="CP92" i="3" s="1"/>
  <c r="BV92" i="3"/>
  <c r="CN92" i="3" s="1"/>
  <c r="BW90" i="3"/>
  <c r="BY90" i="3"/>
  <c r="BU90" i="3"/>
  <c r="BX90" i="3"/>
  <c r="BV90" i="3"/>
  <c r="BY88" i="3"/>
  <c r="BU88" i="3"/>
  <c r="BX88" i="3"/>
  <c r="BW88" i="3"/>
  <c r="DC88" i="3" s="1"/>
  <c r="BV88" i="3"/>
  <c r="BW86" i="3"/>
  <c r="CO86" i="3" s="1"/>
  <c r="BX86" i="3"/>
  <c r="CP86" i="3" s="1"/>
  <c r="BY86" i="3"/>
  <c r="CQ86" i="3" s="1"/>
  <c r="BV86" i="3"/>
  <c r="CN86" i="3" s="1"/>
  <c r="BU86" i="3"/>
  <c r="CM86" i="3" s="1"/>
  <c r="BY84" i="3"/>
  <c r="CQ84" i="3" s="1"/>
  <c r="BU84" i="3"/>
  <c r="CM84" i="3" s="1"/>
  <c r="BW84" i="3"/>
  <c r="CO84" i="3" s="1"/>
  <c r="BV84" i="3"/>
  <c r="CN84" i="3" s="1"/>
  <c r="BX84" i="3"/>
  <c r="CP84" i="3" s="1"/>
  <c r="BW82" i="3"/>
  <c r="CO82" i="3" s="1"/>
  <c r="BV82" i="3"/>
  <c r="CN82" i="3" s="1"/>
  <c r="BY82" i="3"/>
  <c r="CQ82" i="3" s="1"/>
  <c r="BU82" i="3"/>
  <c r="CM82" i="3" s="1"/>
  <c r="BX82" i="3"/>
  <c r="CP82" i="3" s="1"/>
  <c r="BY80" i="3"/>
  <c r="CQ80" i="3" s="1"/>
  <c r="BU80" i="3"/>
  <c r="CM80" i="3" s="1"/>
  <c r="BV80" i="3"/>
  <c r="CN80" i="3" s="1"/>
  <c r="BX80" i="3"/>
  <c r="CP80" i="3" s="1"/>
  <c r="BW80" i="3"/>
  <c r="CO80" i="3" s="1"/>
  <c r="BW78" i="3"/>
  <c r="CO78" i="3" s="1"/>
  <c r="BU78" i="3"/>
  <c r="CM78" i="3" s="1"/>
  <c r="BX78" i="3"/>
  <c r="CP78" i="3" s="1"/>
  <c r="BY78" i="3"/>
  <c r="CQ78" i="3" s="1"/>
  <c r="BV78" i="3"/>
  <c r="CN78" i="3" s="1"/>
  <c r="BY76" i="3"/>
  <c r="CQ76" i="3" s="1"/>
  <c r="BU76" i="3"/>
  <c r="CM76" i="3" s="1"/>
  <c r="BW76" i="3"/>
  <c r="CO76" i="3" s="1"/>
  <c r="BV76" i="3"/>
  <c r="CN76" i="3" s="1"/>
  <c r="BX76" i="3"/>
  <c r="CP76" i="3" s="1"/>
  <c r="BW74" i="3"/>
  <c r="CO74" i="3" s="1"/>
  <c r="BY74" i="3"/>
  <c r="CQ74" i="3" s="1"/>
  <c r="BV74" i="3"/>
  <c r="CN74" i="3" s="1"/>
  <c r="BU74" i="3"/>
  <c r="CM74" i="3" s="1"/>
  <c r="BX74" i="3"/>
  <c r="CP74" i="3" s="1"/>
  <c r="BY72" i="3"/>
  <c r="BU72" i="3"/>
  <c r="BX72" i="3"/>
  <c r="BV72" i="3"/>
  <c r="BW72" i="3"/>
  <c r="CO72" i="3" s="1"/>
  <c r="BW70" i="3"/>
  <c r="CO70" i="3" s="1"/>
  <c r="BX70" i="3"/>
  <c r="CP70" i="3" s="1"/>
  <c r="BU70" i="3"/>
  <c r="CM70" i="3" s="1"/>
  <c r="BY70" i="3"/>
  <c r="CQ70" i="3" s="1"/>
  <c r="BV70" i="3"/>
  <c r="CN70" i="3" s="1"/>
  <c r="BY68" i="3"/>
  <c r="BU68" i="3"/>
  <c r="BW68" i="3"/>
  <c r="BX68" i="3"/>
  <c r="BV68" i="3"/>
  <c r="BW66" i="3"/>
  <c r="CO66" i="3" s="1"/>
  <c r="BV66" i="3"/>
  <c r="CN66" i="3" s="1"/>
  <c r="BX66" i="3"/>
  <c r="CP66" i="3" s="1"/>
  <c r="BU66" i="3"/>
  <c r="CM66" i="3" s="1"/>
  <c r="BY66" i="3"/>
  <c r="CQ66" i="3" s="1"/>
  <c r="BY64" i="3"/>
  <c r="CQ64" i="3" s="1"/>
  <c r="BU64" i="3"/>
  <c r="CM64" i="3" s="1"/>
  <c r="BV64" i="3"/>
  <c r="CN64" i="3" s="1"/>
  <c r="BW64" i="3"/>
  <c r="CO64" i="3" s="1"/>
  <c r="BX64" i="3"/>
  <c r="CP64" i="3" s="1"/>
  <c r="BW62" i="3"/>
  <c r="CO62" i="3" s="1"/>
  <c r="BU62" i="3"/>
  <c r="CM62" i="3" s="1"/>
  <c r="BV62" i="3"/>
  <c r="CN62" i="3" s="1"/>
  <c r="BY62" i="3"/>
  <c r="CQ62" i="3" s="1"/>
  <c r="BX62" i="3"/>
  <c r="CP62" i="3" s="1"/>
  <c r="BY60" i="3"/>
  <c r="CQ60" i="3" s="1"/>
  <c r="BU60" i="3"/>
  <c r="CM60" i="3" s="1"/>
  <c r="BV60" i="3"/>
  <c r="CN60" i="3" s="1"/>
  <c r="BX60" i="3"/>
  <c r="CP60" i="3" s="1"/>
  <c r="BW60" i="3"/>
  <c r="CO60" i="3" s="1"/>
  <c r="BW58" i="3"/>
  <c r="CO58" i="3" s="1"/>
  <c r="BY58" i="3"/>
  <c r="CQ58" i="3" s="1"/>
  <c r="BU58" i="3"/>
  <c r="CM58" i="3" s="1"/>
  <c r="BX58" i="3"/>
  <c r="CP58" i="3" s="1"/>
  <c r="BV58" i="3"/>
  <c r="CN58" i="3" s="1"/>
  <c r="BY56" i="3"/>
  <c r="CQ56" i="3" s="1"/>
  <c r="BU56" i="3"/>
  <c r="CM56" i="3" s="1"/>
  <c r="BX56" i="3"/>
  <c r="CP56" i="3" s="1"/>
  <c r="BW56" i="3"/>
  <c r="CO56" i="3" s="1"/>
  <c r="BV56" i="3"/>
  <c r="CN56" i="3" s="1"/>
  <c r="BW54" i="3"/>
  <c r="CO54" i="3" s="1"/>
  <c r="BX54" i="3"/>
  <c r="CP54" i="3" s="1"/>
  <c r="BV54" i="3"/>
  <c r="CN54" i="3" s="1"/>
  <c r="BU54" i="3"/>
  <c r="CM54" i="3" s="1"/>
  <c r="BY54" i="3"/>
  <c r="CQ54" i="3" s="1"/>
  <c r="BY52" i="3"/>
  <c r="BU52" i="3"/>
  <c r="BW52" i="3"/>
  <c r="BV52" i="3"/>
  <c r="BX52" i="3"/>
  <c r="DD52" i="3" s="1"/>
  <c r="BW50" i="3"/>
  <c r="CO50" i="3" s="1"/>
  <c r="BV50" i="3"/>
  <c r="CN50" i="3" s="1"/>
  <c r="BY50" i="3"/>
  <c r="CQ50" i="3" s="1"/>
  <c r="BU50" i="3"/>
  <c r="CM50" i="3" s="1"/>
  <c r="BX50" i="3"/>
  <c r="CP50" i="3" s="1"/>
  <c r="BY48" i="3"/>
  <c r="BV48" i="3"/>
  <c r="BX48" i="3"/>
  <c r="DD48" i="3" s="1"/>
  <c r="BU48" i="3"/>
  <c r="BW48" i="3"/>
  <c r="BX46" i="3"/>
  <c r="CP46" i="3" s="1"/>
  <c r="BU46" i="3"/>
  <c r="CM46" i="3" s="1"/>
  <c r="BW46" i="3"/>
  <c r="CO46" i="3" s="1"/>
  <c r="BV46" i="3"/>
  <c r="CN46" i="3" s="1"/>
  <c r="BY46" i="3"/>
  <c r="CQ46" i="3" s="1"/>
  <c r="BV44" i="3"/>
  <c r="CN44" i="3" s="1"/>
  <c r="BW44" i="3"/>
  <c r="CO44" i="3" s="1"/>
  <c r="BY44" i="3"/>
  <c r="CQ44" i="3" s="1"/>
  <c r="BU44" i="3"/>
  <c r="CM44" i="3" s="1"/>
  <c r="BX44" i="3"/>
  <c r="CP44" i="3" s="1"/>
  <c r="BX42" i="3"/>
  <c r="CP42" i="3" s="1"/>
  <c r="BV42" i="3"/>
  <c r="CN42" i="3" s="1"/>
  <c r="BY42" i="3"/>
  <c r="CQ42" i="3" s="1"/>
  <c r="BU42" i="3"/>
  <c r="CM42" i="3" s="1"/>
  <c r="BW42" i="3"/>
  <c r="CO42" i="3" s="1"/>
  <c r="BV40" i="3"/>
  <c r="CN40" i="3" s="1"/>
  <c r="BX40" i="3"/>
  <c r="CP40" i="3" s="1"/>
  <c r="BW40" i="3"/>
  <c r="CO40" i="3" s="1"/>
  <c r="BY40" i="3"/>
  <c r="CQ40" i="3" s="1"/>
  <c r="BU40" i="3"/>
  <c r="CM40" i="3" s="1"/>
  <c r="BX38" i="3"/>
  <c r="CP38" i="3" s="1"/>
  <c r="BU38" i="3"/>
  <c r="CM38" i="3" s="1"/>
  <c r="BW38" i="3"/>
  <c r="CO38" i="3" s="1"/>
  <c r="BV38" i="3"/>
  <c r="CN38" i="3" s="1"/>
  <c r="BY38" i="3"/>
  <c r="CQ38" i="3" s="1"/>
  <c r="BV36" i="3"/>
  <c r="BW36" i="3"/>
  <c r="BY36" i="3"/>
  <c r="BU36" i="3"/>
  <c r="BX36" i="3"/>
  <c r="BX34" i="3"/>
  <c r="CP34" i="3" s="1"/>
  <c r="BV34" i="3"/>
  <c r="CN34" i="3" s="1"/>
  <c r="BY34" i="3"/>
  <c r="CQ34" i="3" s="1"/>
  <c r="BW34" i="3"/>
  <c r="CO34" i="3" s="1"/>
  <c r="BU34" i="3"/>
  <c r="CM34" i="3" s="1"/>
  <c r="BV32" i="3"/>
  <c r="CN32" i="3" s="1"/>
  <c r="BX32" i="3"/>
  <c r="CP32" i="3" s="1"/>
  <c r="BW32" i="3"/>
  <c r="CO32" i="3" s="1"/>
  <c r="BY32" i="3"/>
  <c r="CQ32" i="3" s="1"/>
  <c r="BU32" i="3"/>
  <c r="CM32" i="3" s="1"/>
  <c r="BX30" i="3"/>
  <c r="CP30" i="3" s="1"/>
  <c r="BY30" i="3"/>
  <c r="CQ30" i="3" s="1"/>
  <c r="BW30" i="3"/>
  <c r="CO30" i="3" s="1"/>
  <c r="BV30" i="3"/>
  <c r="CN30" i="3" s="1"/>
  <c r="BU30" i="3"/>
  <c r="CM30" i="3" s="1"/>
  <c r="BV28" i="3"/>
  <c r="BW28" i="3"/>
  <c r="DC28" i="3" s="1"/>
  <c r="BY28" i="3"/>
  <c r="BU28" i="3"/>
  <c r="BX28" i="3"/>
  <c r="BX26" i="3"/>
  <c r="CP26" i="3" s="1"/>
  <c r="BV26" i="3"/>
  <c r="CN26" i="3" s="1"/>
  <c r="BY26" i="3"/>
  <c r="CQ26" i="3" s="1"/>
  <c r="BW26" i="3"/>
  <c r="CO26" i="3" s="1"/>
  <c r="BU26" i="3"/>
  <c r="CM26" i="3" s="1"/>
  <c r="BV24" i="3"/>
  <c r="CN24" i="3" s="1"/>
  <c r="BX24" i="3"/>
  <c r="CP24" i="3" s="1"/>
  <c r="BY24" i="3"/>
  <c r="CQ24" i="3" s="1"/>
  <c r="BU24" i="3"/>
  <c r="CM24" i="3" s="1"/>
  <c r="BW24" i="3"/>
  <c r="CO24" i="3" s="1"/>
  <c r="BX22" i="3"/>
  <c r="CP22" i="3" s="1"/>
  <c r="BU22" i="3"/>
  <c r="CM22" i="3" s="1"/>
  <c r="BW22" i="3"/>
  <c r="CO22" i="3" s="1"/>
  <c r="BV22" i="3"/>
  <c r="CN22" i="3" s="1"/>
  <c r="BY22" i="3"/>
  <c r="CQ22" i="3" s="1"/>
  <c r="BV20" i="3"/>
  <c r="CN20" i="3" s="1"/>
  <c r="BX20" i="3"/>
  <c r="CP20" i="3" s="1"/>
  <c r="BW20" i="3"/>
  <c r="CO20" i="3" s="1"/>
  <c r="BY20" i="3"/>
  <c r="CQ20" i="3" s="1"/>
  <c r="BU20" i="3"/>
  <c r="CM20" i="3" s="1"/>
  <c r="BX18" i="3"/>
  <c r="CP18" i="3" s="1"/>
  <c r="BY18" i="3"/>
  <c r="CQ18" i="3" s="1"/>
  <c r="BW18" i="3"/>
  <c r="CO18" i="3" s="1"/>
  <c r="BV18" i="3"/>
  <c r="CN18" i="3" s="1"/>
  <c r="BU18" i="3"/>
  <c r="CM18" i="3" s="1"/>
  <c r="BV16" i="3"/>
  <c r="CN16" i="3" s="1"/>
  <c r="BY16" i="3"/>
  <c r="CQ16" i="3" s="1"/>
  <c r="BU16" i="3"/>
  <c r="CM16" i="3" s="1"/>
  <c r="BX16" i="3"/>
  <c r="CP16" i="3" s="1"/>
  <c r="BW16" i="3"/>
  <c r="CO16" i="3" s="1"/>
  <c r="BX14" i="3"/>
  <c r="CP14" i="3" s="1"/>
  <c r="BU14" i="3"/>
  <c r="CM14" i="3" s="1"/>
  <c r="BW14" i="3"/>
  <c r="CO14" i="3" s="1"/>
  <c r="BV14" i="3"/>
  <c r="CN14" i="3" s="1"/>
  <c r="BY14" i="3"/>
  <c r="CQ14" i="3" s="1"/>
  <c r="BV12" i="3"/>
  <c r="CN12" i="3" s="1"/>
  <c r="BW12" i="3"/>
  <c r="CO12" i="3" s="1"/>
  <c r="BY12" i="3"/>
  <c r="CQ12" i="3" s="1"/>
  <c r="BU12" i="3"/>
  <c r="CM12" i="3" s="1"/>
  <c r="BX12" i="3"/>
  <c r="CP12" i="3" s="1"/>
  <c r="BX10" i="3"/>
  <c r="CP10" i="3" s="1"/>
  <c r="BV10" i="3"/>
  <c r="CN10" i="3" s="1"/>
  <c r="BY10" i="3"/>
  <c r="CQ10" i="3" s="1"/>
  <c r="BW10" i="3"/>
  <c r="CO10" i="3" s="1"/>
  <c r="BU10" i="3"/>
  <c r="CM10" i="3" s="1"/>
  <c r="BV8" i="3"/>
  <c r="CN8" i="3" s="1"/>
  <c r="BX8" i="3"/>
  <c r="CP8" i="3" s="1"/>
  <c r="BY8" i="3"/>
  <c r="CQ8" i="3" s="1"/>
  <c r="BU8" i="3"/>
  <c r="CM8" i="3" s="1"/>
  <c r="BW8" i="3"/>
  <c r="CO8" i="3" s="1"/>
  <c r="BX6" i="3"/>
  <c r="BU6" i="3"/>
  <c r="BW6" i="3"/>
  <c r="BV6" i="3"/>
  <c r="BY6" i="3"/>
  <c r="BV4" i="3"/>
  <c r="BW4" i="3"/>
  <c r="BY4" i="3"/>
  <c r="BU4" i="3"/>
  <c r="DA4" i="3" s="1"/>
  <c r="BX4" i="3"/>
  <c r="AW649" i="3"/>
  <c r="AW650" i="3"/>
  <c r="AW648" i="3"/>
  <c r="U293" i="3"/>
  <c r="U229" i="3"/>
  <c r="U93" i="3"/>
  <c r="BN93" i="3" s="1"/>
  <c r="BP93" i="3" s="1"/>
  <c r="U79" i="3"/>
  <c r="AW636" i="3"/>
  <c r="AW644" i="3" s="1"/>
  <c r="AW646" i="3" s="1"/>
  <c r="BM633" i="3"/>
  <c r="BM629" i="3"/>
  <c r="BM625" i="3"/>
  <c r="BM621" i="3"/>
  <c r="BM617" i="3"/>
  <c r="BM613" i="3"/>
  <c r="BM609" i="3"/>
  <c r="BM605" i="3"/>
  <c r="BM601" i="3"/>
  <c r="BM597" i="3"/>
  <c r="BM593" i="3"/>
  <c r="BM589" i="3"/>
  <c r="BM585" i="3"/>
  <c r="BM581" i="3"/>
  <c r="BM577" i="3"/>
  <c r="BM573" i="3"/>
  <c r="BM569" i="3"/>
  <c r="BM565" i="3"/>
  <c r="BM561" i="3"/>
  <c r="BM557" i="3"/>
  <c r="BM553" i="3"/>
  <c r="BM549" i="3"/>
  <c r="BM545" i="3"/>
  <c r="BM537" i="3"/>
  <c r="BM533" i="3"/>
  <c r="BM529" i="3"/>
  <c r="BM525" i="3"/>
  <c r="BM521" i="3"/>
  <c r="BM517" i="3"/>
  <c r="BM513" i="3"/>
  <c r="BM509" i="3"/>
  <c r="BM505" i="3"/>
  <c r="BM501" i="3"/>
  <c r="BM497" i="3"/>
  <c r="BM489" i="3"/>
  <c r="BM485" i="3"/>
  <c r="BM481" i="3"/>
  <c r="BM477" i="3"/>
  <c r="BM473" i="3"/>
  <c r="BM469" i="3"/>
  <c r="BM465" i="3"/>
  <c r="BM461" i="3"/>
  <c r="BM457" i="3"/>
  <c r="BM453" i="3"/>
  <c r="BM449" i="3"/>
  <c r="BM445" i="3"/>
  <c r="BM437" i="3"/>
  <c r="BM433" i="3"/>
  <c r="BM429" i="3"/>
  <c r="BM425" i="3"/>
  <c r="BM421" i="3"/>
  <c r="BM417" i="3"/>
  <c r="BM413" i="3"/>
  <c r="BM409" i="3"/>
  <c r="BM401" i="3"/>
  <c r="BM385" i="3"/>
  <c r="BM365" i="3"/>
  <c r="BM357" i="3"/>
  <c r="BM349" i="3"/>
  <c r="BM333" i="3"/>
  <c r="BM317" i="3"/>
  <c r="BM301" i="3"/>
  <c r="BM285" i="3"/>
  <c r="BM281" i="3"/>
  <c r="BM277" i="3"/>
  <c r="BM269" i="3"/>
  <c r="BM253" i="3"/>
  <c r="BM237" i="3"/>
  <c r="BM229" i="3"/>
  <c r="BM221" i="3"/>
  <c r="BM217" i="3"/>
  <c r="BM213" i="3"/>
  <c r="BM205" i="3"/>
  <c r="BM193" i="3"/>
  <c r="BM185" i="3"/>
  <c r="BM177" i="3"/>
  <c r="BM169" i="3"/>
  <c r="BM153" i="3"/>
  <c r="BM149" i="3"/>
  <c r="BM137" i="3"/>
  <c r="BM133" i="3"/>
  <c r="BM121" i="3"/>
  <c r="BM117" i="3"/>
  <c r="BM113" i="3"/>
  <c r="BM105" i="3"/>
  <c r="BM85" i="3"/>
  <c r="BM81" i="3"/>
  <c r="BM69" i="3"/>
  <c r="BM53" i="3"/>
  <c r="BM49" i="3"/>
  <c r="BM45" i="3"/>
  <c r="BM37" i="3"/>
  <c r="BM21" i="3"/>
  <c r="BM17" i="3"/>
  <c r="U540" i="3"/>
  <c r="U480" i="3"/>
  <c r="U394" i="3"/>
  <c r="U384" i="3"/>
  <c r="U77" i="3"/>
  <c r="U376" i="3"/>
  <c r="U366" i="3"/>
  <c r="U364" i="3"/>
  <c r="U380" i="3"/>
  <c r="U362" i="3"/>
  <c r="U307" i="3"/>
  <c r="U47" i="3"/>
  <c r="U497" i="3"/>
  <c r="BN497" i="3" s="1"/>
  <c r="BP497" i="3" s="1"/>
  <c r="U401" i="3"/>
  <c r="U387" i="3"/>
  <c r="U385" i="3"/>
  <c r="U377" i="3"/>
  <c r="U373" i="3"/>
  <c r="U353" i="3"/>
  <c r="U349" i="3"/>
  <c r="U341" i="3"/>
  <c r="U309" i="3"/>
  <c r="U7" i="3"/>
  <c r="U476" i="3"/>
  <c r="U438" i="3"/>
  <c r="U410" i="3"/>
  <c r="U469" i="3"/>
  <c r="U449" i="3"/>
  <c r="U445" i="3"/>
  <c r="U409" i="3"/>
  <c r="U221" i="3"/>
  <c r="BN221" i="3" s="1"/>
  <c r="BP221" i="3" s="1"/>
  <c r="U173" i="3"/>
  <c r="U155" i="3"/>
  <c r="U141" i="3"/>
  <c r="U139" i="3"/>
  <c r="U137" i="3"/>
  <c r="U133" i="3"/>
  <c r="U131" i="3"/>
  <c r="U129" i="3"/>
  <c r="U127" i="3"/>
  <c r="U125" i="3"/>
  <c r="U109" i="3"/>
  <c r="U582" i="3"/>
  <c r="U150" i="3"/>
  <c r="U142" i="3"/>
  <c r="U134" i="3"/>
  <c r="U118" i="3"/>
  <c r="U110" i="3"/>
  <c r="BL6" i="3"/>
  <c r="U473" i="3"/>
  <c r="BN473" i="3" s="1"/>
  <c r="BP473" i="3" s="1"/>
  <c r="U624" i="3"/>
  <c r="U614" i="3"/>
  <c r="U579" i="3"/>
  <c r="U571" i="3"/>
  <c r="U569" i="3"/>
  <c r="U547" i="3"/>
  <c r="U545" i="3"/>
  <c r="U533" i="3"/>
  <c r="BN533" i="3" s="1"/>
  <c r="BP533" i="3" s="1"/>
  <c r="U513" i="3"/>
  <c r="BN513" i="3" s="1"/>
  <c r="BP513" i="3" s="1"/>
  <c r="U509" i="3"/>
  <c r="BN509" i="3" s="1"/>
  <c r="BP509" i="3" s="1"/>
  <c r="U501" i="3"/>
  <c r="BN501" i="3" s="1"/>
  <c r="BP501" i="3" s="1"/>
  <c r="U490" i="3"/>
  <c r="BN490" i="3" s="1"/>
  <c r="BP490" i="3" s="1"/>
  <c r="U285" i="3"/>
  <c r="U271" i="3"/>
  <c r="U269" i="3"/>
  <c r="U263" i="3"/>
  <c r="U239" i="3"/>
  <c r="U207" i="3"/>
  <c r="U181" i="3"/>
  <c r="U39" i="3"/>
  <c r="U31" i="3"/>
  <c r="U15" i="3"/>
  <c r="BM632" i="3"/>
  <c r="BM628" i="3"/>
  <c r="BM616" i="3"/>
  <c r="BM612" i="3"/>
  <c r="BM600" i="3"/>
  <c r="BM592" i="3"/>
  <c r="BM584" i="3"/>
  <c r="BM568" i="3"/>
  <c r="BM564" i="3"/>
  <c r="BM552" i="3"/>
  <c r="BM544" i="3"/>
  <c r="BM532" i="3"/>
  <c r="BM516" i="3"/>
  <c r="BM512" i="3"/>
  <c r="BM500" i="3"/>
  <c r="BM496" i="3"/>
  <c r="BM484" i="3"/>
  <c r="BM480" i="3"/>
  <c r="BM468" i="3"/>
  <c r="BM460" i="3"/>
  <c r="BM452" i="3"/>
  <c r="BM444" i="3"/>
  <c r="BM432" i="3"/>
  <c r="BM416" i="3"/>
  <c r="BM412" i="3"/>
  <c r="BM400" i="3"/>
  <c r="BM392" i="3"/>
  <c r="BM380" i="3"/>
  <c r="BM376" i="3"/>
  <c r="BM364" i="3"/>
  <c r="U576" i="3"/>
  <c r="U570" i="3"/>
  <c r="U544" i="3"/>
  <c r="U396" i="3"/>
  <c r="U282" i="3"/>
  <c r="U278" i="3"/>
  <c r="U274" i="3"/>
  <c r="U266" i="3"/>
  <c r="U258" i="3"/>
  <c r="U254" i="3"/>
  <c r="U250" i="3"/>
  <c r="U246" i="3"/>
  <c r="U242" i="3"/>
  <c r="U167" i="3"/>
  <c r="U157" i="3"/>
  <c r="U103" i="3"/>
  <c r="U95" i="3"/>
  <c r="U36" i="3"/>
  <c r="BN36" i="3" s="1"/>
  <c r="BP36" i="3" s="1"/>
  <c r="U32" i="3"/>
  <c r="U28" i="3"/>
  <c r="U24" i="3"/>
  <c r="U20" i="3"/>
  <c r="U16" i="3"/>
  <c r="BM348" i="3"/>
  <c r="BM344" i="3"/>
  <c r="BM332" i="3"/>
  <c r="BM316" i="3"/>
  <c r="BM300" i="3"/>
  <c r="BM284" i="3"/>
  <c r="BM280" i="3"/>
  <c r="BM276" i="3"/>
  <c r="BM268" i="3"/>
  <c r="BM252" i="3"/>
  <c r="BM236" i="3"/>
  <c r="BM228" i="3"/>
  <c r="BM220" i="3"/>
  <c r="BM204" i="3"/>
  <c r="BM184" i="3"/>
  <c r="BM168" i="3"/>
  <c r="BM152" i="3"/>
  <c r="BM148" i="3"/>
  <c r="BM136" i="3"/>
  <c r="BM120" i="3"/>
  <c r="BM104" i="3"/>
  <c r="BM84" i="3"/>
  <c r="BM80" i="3"/>
  <c r="BM76" i="3"/>
  <c r="BM68" i="3"/>
  <c r="BM48" i="3"/>
  <c r="BM32" i="3"/>
  <c r="BM20" i="3"/>
  <c r="BM12" i="3"/>
  <c r="BM8" i="3"/>
  <c r="U539" i="3"/>
  <c r="U172" i="3"/>
  <c r="U46" i="3"/>
  <c r="U627" i="3"/>
  <c r="U619" i="3"/>
  <c r="U617" i="3"/>
  <c r="U609" i="3"/>
  <c r="U601" i="3"/>
  <c r="U593" i="3"/>
  <c r="U585" i="3"/>
  <c r="U561" i="3"/>
  <c r="U536" i="3"/>
  <c r="U526" i="3"/>
  <c r="U524" i="3"/>
  <c r="U522" i="3"/>
  <c r="U518" i="3"/>
  <c r="U516" i="3"/>
  <c r="U514" i="3"/>
  <c r="U508" i="3"/>
  <c r="BN508" i="3" s="1"/>
  <c r="BP508" i="3" s="1"/>
  <c r="U504" i="3"/>
  <c r="BN504" i="3" s="1"/>
  <c r="BP504" i="3" s="1"/>
  <c r="U502" i="3"/>
  <c r="BN502" i="3" s="1"/>
  <c r="BP502" i="3" s="1"/>
  <c r="U492" i="3"/>
  <c r="BN492" i="3" s="1"/>
  <c r="BP492" i="3" s="1"/>
  <c r="U483" i="3"/>
  <c r="U481" i="3"/>
  <c r="U472" i="3"/>
  <c r="U462" i="3"/>
  <c r="U460" i="3"/>
  <c r="U458" i="3"/>
  <c r="U454" i="3"/>
  <c r="U432" i="3"/>
  <c r="U426" i="3"/>
  <c r="BN426" i="3" s="1"/>
  <c r="BP426" i="3" s="1"/>
  <c r="U412" i="3"/>
  <c r="U352" i="3"/>
  <c r="U346" i="3"/>
  <c r="U334" i="3"/>
  <c r="U275" i="3"/>
  <c r="U243" i="3"/>
  <c r="U206" i="3"/>
  <c r="U198" i="3"/>
  <c r="U174" i="3"/>
  <c r="U151" i="3"/>
  <c r="U143" i="3"/>
  <c r="U119" i="3"/>
  <c r="U76" i="3"/>
  <c r="U72" i="3"/>
  <c r="U68" i="3"/>
  <c r="BN68" i="3" s="1"/>
  <c r="BP68" i="3" s="1"/>
  <c r="U64" i="3"/>
  <c r="U60" i="3"/>
  <c r="U56" i="3"/>
  <c r="U52" i="3"/>
  <c r="U48" i="3"/>
  <c r="U14" i="3"/>
  <c r="BM630" i="3"/>
  <c r="BM622" i="3"/>
  <c r="BM606" i="3"/>
  <c r="BM590" i="3"/>
  <c r="BM570" i="3"/>
  <c r="BM554" i="3"/>
  <c r="BM550" i="3"/>
  <c r="BM546" i="3"/>
  <c r="BM534" i="3"/>
  <c r="BM518" i="3"/>
  <c r="BM498" i="3"/>
  <c r="BM486" i="3"/>
  <c r="BM478" i="3"/>
  <c r="BM474" i="3"/>
  <c r="BM470" i="3"/>
  <c r="BM462" i="3"/>
  <c r="BM446" i="3"/>
  <c r="BM430" i="3"/>
  <c r="BM422" i="3"/>
  <c r="BM414" i="3"/>
  <c r="BM410" i="3"/>
  <c r="BM398" i="3"/>
  <c r="BM378" i="3"/>
  <c r="BM362" i="3"/>
  <c r="BM346" i="3"/>
  <c r="BM338" i="3"/>
  <c r="BM330" i="3"/>
  <c r="BM310" i="3"/>
  <c r="BM294" i="3"/>
  <c r="BM286" i="3"/>
  <c r="BM278" i="3"/>
  <c r="BM274" i="3"/>
  <c r="BM270" i="3"/>
  <c r="BM262" i="3"/>
  <c r="BM246" i="3"/>
  <c r="BM230" i="3"/>
  <c r="BM222" i="3"/>
  <c r="BM214" i="3"/>
  <c r="BM210" i="3"/>
  <c r="BM198" i="3"/>
  <c r="BM182" i="3"/>
  <c r="BM166" i="3"/>
  <c r="BM150" i="3"/>
  <c r="BM146" i="3"/>
  <c r="BM134" i="3"/>
  <c r="BM118" i="3"/>
  <c r="BM102" i="3"/>
  <c r="BM86" i="3"/>
  <c r="BM78" i="3"/>
  <c r="BM70" i="3"/>
  <c r="BM54" i="3"/>
  <c r="BM38" i="3"/>
  <c r="BM30" i="3"/>
  <c r="BM22" i="3"/>
  <c r="BM18" i="3"/>
  <c r="U3" i="3"/>
  <c r="U634" i="3"/>
  <c r="BN634" i="3" s="1"/>
  <c r="BP634" i="3" s="1"/>
  <c r="U568" i="3"/>
  <c r="U566" i="3"/>
  <c r="U558" i="3"/>
  <c r="U435" i="3"/>
  <c r="U427" i="3"/>
  <c r="U425" i="3"/>
  <c r="U339" i="3"/>
  <c r="U337" i="3"/>
  <c r="U335" i="3"/>
  <c r="U333" i="3"/>
  <c r="U331" i="3"/>
  <c r="U329" i="3"/>
  <c r="U205" i="3"/>
  <c r="U203" i="3"/>
  <c r="U201" i="3"/>
  <c r="U199" i="3"/>
  <c r="U197" i="3"/>
  <c r="U195" i="3"/>
  <c r="BN195" i="3" s="1"/>
  <c r="BP195" i="3" s="1"/>
  <c r="U193" i="3"/>
  <c r="U191" i="3"/>
  <c r="U71" i="3"/>
  <c r="U69" i="3"/>
  <c r="BN69" i="3" s="1"/>
  <c r="BP69" i="3" s="1"/>
  <c r="U63" i="3"/>
  <c r="U61" i="3"/>
  <c r="U630" i="3"/>
  <c r="U628" i="3"/>
  <c r="U626" i="3"/>
  <c r="U622" i="3"/>
  <c r="U620" i="3"/>
  <c r="U618" i="3"/>
  <c r="U494" i="3"/>
  <c r="BN494" i="3" s="1"/>
  <c r="BP494" i="3" s="1"/>
  <c r="U475" i="3"/>
  <c r="U358" i="3"/>
  <c r="U253" i="3"/>
  <c r="U123" i="3"/>
  <c r="U23" i="3"/>
  <c r="U537" i="3"/>
  <c r="U529" i="3"/>
  <c r="U521" i="3"/>
  <c r="U577" i="3"/>
  <c r="U573" i="3"/>
  <c r="U565" i="3"/>
  <c r="U554" i="3"/>
  <c r="U550" i="3"/>
  <c r="U548" i="3"/>
  <c r="U546" i="3"/>
  <c r="U417" i="3"/>
  <c r="U325" i="3"/>
  <c r="U187" i="3"/>
  <c r="U55" i="3"/>
  <c r="U452" i="3"/>
  <c r="U444" i="3"/>
  <c r="U379" i="3"/>
  <c r="U354" i="3"/>
  <c r="U344" i="3"/>
  <c r="U323" i="3"/>
  <c r="U319" i="3"/>
  <c r="U315" i="3"/>
  <c r="U313" i="3"/>
  <c r="U251" i="3"/>
  <c r="U220" i="3"/>
  <c r="U185" i="3"/>
  <c r="U177" i="3"/>
  <c r="U121" i="3"/>
  <c r="U117" i="3"/>
  <c r="U111" i="3"/>
  <c r="BL586" i="3"/>
  <c r="U633" i="3"/>
  <c r="U625" i="3"/>
  <c r="U621" i="3"/>
  <c r="U616" i="3"/>
  <c r="U606" i="3"/>
  <c r="U604" i="3"/>
  <c r="U602" i="3"/>
  <c r="BN602" i="3" s="1"/>
  <c r="BP602" i="3" s="1"/>
  <c r="U590" i="3"/>
  <c r="U588" i="3"/>
  <c r="U586" i="3"/>
  <c r="U553" i="3"/>
  <c r="U541" i="3"/>
  <c r="U538" i="3"/>
  <c r="U534" i="3"/>
  <c r="U515" i="3"/>
  <c r="U507" i="3"/>
  <c r="BN507" i="3" s="1"/>
  <c r="BP507" i="3" s="1"/>
  <c r="U505" i="3"/>
  <c r="BN505" i="3" s="1"/>
  <c r="BP505" i="3" s="1"/>
  <c r="U486" i="3"/>
  <c r="BN486" i="3" s="1"/>
  <c r="BP486" i="3" s="1"/>
  <c r="U484" i="3"/>
  <c r="U482" i="3"/>
  <c r="U465" i="3"/>
  <c r="BN465" i="3" s="1"/>
  <c r="BP465" i="3" s="1"/>
  <c r="U457" i="3"/>
  <c r="U436" i="3"/>
  <c r="U434" i="3"/>
  <c r="BN434" i="3" s="1"/>
  <c r="BP434" i="3" s="1"/>
  <c r="U428" i="3"/>
  <c r="U424" i="3"/>
  <c r="U422" i="3"/>
  <c r="U390" i="3"/>
  <c r="U388" i="3"/>
  <c r="U386" i="3"/>
  <c r="U369" i="3"/>
  <c r="U361" i="3"/>
  <c r="U332" i="3"/>
  <c r="U305" i="3"/>
  <c r="U303" i="3"/>
  <c r="U301" i="3"/>
  <c r="U295" i="3"/>
  <c r="U237" i="3"/>
  <c r="U231" i="3"/>
  <c r="U204" i="3"/>
  <c r="U171" i="3"/>
  <c r="U169" i="3"/>
  <c r="U165" i="3"/>
  <c r="U163" i="3"/>
  <c r="U161" i="3"/>
  <c r="U159" i="3"/>
  <c r="U140" i="3"/>
  <c r="U107" i="3"/>
  <c r="U105" i="3"/>
  <c r="U101" i="3"/>
  <c r="U99" i="3"/>
  <c r="U97" i="3"/>
  <c r="U70" i="3"/>
  <c r="U62" i="3"/>
  <c r="U45" i="3"/>
  <c r="U30" i="3"/>
  <c r="U13" i="3"/>
  <c r="U450" i="3"/>
  <c r="U442" i="3"/>
  <c r="U398" i="3"/>
  <c r="U356" i="3"/>
  <c r="U348" i="3"/>
  <c r="U342" i="3"/>
  <c r="U321" i="3"/>
  <c r="U317" i="3"/>
  <c r="U311" i="3"/>
  <c r="U284" i="3"/>
  <c r="U245" i="3"/>
  <c r="U183" i="3"/>
  <c r="U179" i="3"/>
  <c r="U175" i="3"/>
  <c r="U115" i="3"/>
  <c r="U113" i="3"/>
  <c r="U78" i="3"/>
  <c r="U53" i="3"/>
  <c r="U38" i="3"/>
  <c r="U21" i="3"/>
  <c r="BL542" i="3"/>
  <c r="BL514" i="3"/>
  <c r="U613" i="3"/>
  <c r="U597" i="3"/>
  <c r="U580" i="3"/>
  <c r="U578" i="3"/>
  <c r="U572" i="3"/>
  <c r="U556" i="3"/>
  <c r="U512" i="3"/>
  <c r="BN512" i="3" s="1"/>
  <c r="BP512" i="3" s="1"/>
  <c r="U506" i="3"/>
  <c r="BN506" i="3" s="1"/>
  <c r="BP506" i="3" s="1"/>
  <c r="U489" i="3"/>
  <c r="BN489" i="3" s="1"/>
  <c r="BP489" i="3" s="1"/>
  <c r="U477" i="3"/>
  <c r="BN477" i="3" s="1"/>
  <c r="BP477" i="3" s="1"/>
  <c r="U474" i="3"/>
  <c r="U470" i="3"/>
  <c r="U451" i="3"/>
  <c r="U443" i="3"/>
  <c r="U441" i="3"/>
  <c r="U433" i="3"/>
  <c r="U429" i="3"/>
  <c r="U421" i="3"/>
  <c r="U414" i="3"/>
  <c r="U393" i="3"/>
  <c r="BN393" i="3" s="1"/>
  <c r="BP393" i="3" s="1"/>
  <c r="U381" i="3"/>
  <c r="BN381" i="3" s="1"/>
  <c r="BP381" i="3" s="1"/>
  <c r="U378" i="3"/>
  <c r="U374" i="3"/>
  <c r="U355" i="3"/>
  <c r="U347" i="3"/>
  <c r="U345" i="3"/>
  <c r="U327" i="3"/>
  <c r="U298" i="3"/>
  <c r="U290" i="3"/>
  <c r="U286" i="3"/>
  <c r="U283" i="3"/>
  <c r="U277" i="3"/>
  <c r="U261" i="3"/>
  <c r="U252" i="3"/>
  <c r="U234" i="3"/>
  <c r="U226" i="3"/>
  <c r="U222" i="3"/>
  <c r="U217" i="3"/>
  <c r="U215" i="3"/>
  <c r="U213" i="3"/>
  <c r="U211" i="3"/>
  <c r="U209" i="3"/>
  <c r="U189" i="3"/>
  <c r="U166" i="3"/>
  <c r="U153" i="3"/>
  <c r="U149" i="3"/>
  <c r="U147" i="3"/>
  <c r="U145" i="3"/>
  <c r="U135" i="3"/>
  <c r="U91" i="3"/>
  <c r="U89" i="3"/>
  <c r="U87" i="3"/>
  <c r="U85" i="3"/>
  <c r="BN85" i="3" s="1"/>
  <c r="BP85" i="3" s="1"/>
  <c r="U83" i="3"/>
  <c r="U81" i="3"/>
  <c r="U54" i="3"/>
  <c r="U44" i="3"/>
  <c r="U40" i="3"/>
  <c r="U37" i="3"/>
  <c r="U29" i="3"/>
  <c r="U22" i="3"/>
  <c r="U12" i="3"/>
  <c r="U5" i="3"/>
  <c r="BM635" i="3"/>
  <c r="BM631" i="3"/>
  <c r="BM627" i="3"/>
  <c r="BM623" i="3"/>
  <c r="BM619" i="3"/>
  <c r="BM615" i="3"/>
  <c r="BM611" i="3"/>
  <c r="BM607" i="3"/>
  <c r="BM591" i="3"/>
  <c r="BM587" i="3"/>
  <c r="BM575" i="3"/>
  <c r="BM567" i="3"/>
  <c r="BM559" i="3"/>
  <c r="BM555" i="3"/>
  <c r="BM543" i="3"/>
  <c r="BM527" i="3"/>
  <c r="BM511" i="3"/>
  <c r="BM495" i="3"/>
  <c r="BM491" i="3"/>
  <c r="BM479" i="3"/>
  <c r="BM463" i="3"/>
  <c r="BM447" i="3"/>
  <c r="BM431" i="3"/>
  <c r="BM427" i="3"/>
  <c r="BM423" i="3"/>
  <c r="BM415" i="3"/>
  <c r="BM399" i="3"/>
  <c r="BM379" i="3"/>
  <c r="BM371" i="3"/>
  <c r="BM363" i="3"/>
  <c r="BL541" i="3"/>
  <c r="BM347" i="3"/>
  <c r="BM331" i="3"/>
  <c r="BM315" i="3"/>
  <c r="BM299" i="3"/>
  <c r="BM283" i="3"/>
  <c r="BM279" i="3"/>
  <c r="BM275" i="3"/>
  <c r="BM267" i="3"/>
  <c r="BM251" i="3"/>
  <c r="BM235" i="3"/>
  <c r="BM227" i="3"/>
  <c r="BM219" i="3"/>
  <c r="BM215" i="3"/>
  <c r="BM211" i="3"/>
  <c r="BM203" i="3"/>
  <c r="BM183" i="3"/>
  <c r="BM167" i="3"/>
  <c r="BM159" i="3"/>
  <c r="BM151" i="3"/>
  <c r="BM147" i="3"/>
  <c r="BM135" i="3"/>
  <c r="BM131" i="3"/>
  <c r="BM127" i="3"/>
  <c r="BM115" i="3"/>
  <c r="BM111" i="3"/>
  <c r="BM99" i="3"/>
  <c r="BM95" i="3"/>
  <c r="BM91" i="3"/>
  <c r="BM79" i="3"/>
  <c r="BM75" i="3"/>
  <c r="BM71" i="3"/>
  <c r="BM63" i="3"/>
  <c r="BM59" i="3"/>
  <c r="BM47" i="3"/>
  <c r="BM43" i="3"/>
  <c r="BM31" i="3"/>
  <c r="BM23" i="3"/>
  <c r="BM19" i="3"/>
  <c r="BM11" i="3"/>
  <c r="BL3" i="3"/>
  <c r="BL540" i="3"/>
  <c r="U632" i="3"/>
  <c r="U611" i="3"/>
  <c r="U605" i="3"/>
  <c r="U595" i="3"/>
  <c r="U589" i="3"/>
  <c r="U581" i="3"/>
  <c r="U574" i="3"/>
  <c r="U564" i="3"/>
  <c r="U562" i="3"/>
  <c r="U560" i="3"/>
  <c r="U555" i="3"/>
  <c r="U552" i="3"/>
  <c r="U531" i="3"/>
  <c r="U525" i="3"/>
  <c r="U517" i="3"/>
  <c r="U510" i="3"/>
  <c r="BN510" i="3" s="1"/>
  <c r="BP510" i="3" s="1"/>
  <c r="U500" i="3"/>
  <c r="BN500" i="3" s="1"/>
  <c r="BP500" i="3" s="1"/>
  <c r="U498" i="3"/>
  <c r="BN498" i="3" s="1"/>
  <c r="BP498" i="3" s="1"/>
  <c r="U496" i="3"/>
  <c r="BN496" i="3" s="1"/>
  <c r="BP496" i="3" s="1"/>
  <c r="U491" i="3"/>
  <c r="BN491" i="3" s="1"/>
  <c r="BP491" i="3" s="1"/>
  <c r="U488" i="3"/>
  <c r="BN488" i="3" s="1"/>
  <c r="BP488" i="3" s="1"/>
  <c r="U467" i="3"/>
  <c r="U461" i="3"/>
  <c r="U453" i="3"/>
  <c r="U446" i="3"/>
  <c r="U437" i="3"/>
  <c r="U430" i="3"/>
  <c r="U420" i="3"/>
  <c r="U418" i="3"/>
  <c r="U416" i="3"/>
  <c r="BN416" i="3" s="1"/>
  <c r="BP416" i="3" s="1"/>
  <c r="U411" i="3"/>
  <c r="U408" i="3"/>
  <c r="U406" i="3"/>
  <c r="U404" i="3"/>
  <c r="U402" i="3"/>
  <c r="U400" i="3"/>
  <c r="U395" i="3"/>
  <c r="BN395" i="3" s="1"/>
  <c r="BP395" i="3" s="1"/>
  <c r="U392" i="3"/>
  <c r="U371" i="3"/>
  <c r="U365" i="3"/>
  <c r="U357" i="3"/>
  <c r="U350" i="3"/>
  <c r="U338" i="3"/>
  <c r="U322" i="3"/>
  <c r="U318" i="3"/>
  <c r="U306" i="3"/>
  <c r="U302" i="3"/>
  <c r="U299" i="3"/>
  <c r="U297" i="3"/>
  <c r="U281" i="3"/>
  <c r="U279" i="3"/>
  <c r="U270" i="3"/>
  <c r="U267" i="3"/>
  <c r="U265" i="3"/>
  <c r="U249" i="3"/>
  <c r="U247" i="3"/>
  <c r="U238" i="3"/>
  <c r="U235" i="3"/>
  <c r="U233" i="3"/>
  <c r="U218" i="3"/>
  <c r="U214" i="3"/>
  <c r="U202" i="3"/>
  <c r="U188" i="3"/>
  <c r="U186" i="3"/>
  <c r="U182" i="3"/>
  <c r="U170" i="3"/>
  <c r="U156" i="3"/>
  <c r="U154" i="3"/>
  <c r="U138" i="3"/>
  <c r="U124" i="3"/>
  <c r="U122" i="3"/>
  <c r="BN122" i="3" s="1"/>
  <c r="BP122" i="3" s="1"/>
  <c r="U104" i="3"/>
  <c r="U94" i="3"/>
  <c r="U92" i="3"/>
  <c r="U88" i="3"/>
  <c r="U629" i="3"/>
  <c r="U612" i="3"/>
  <c r="U610" i="3"/>
  <c r="BN610" i="3" s="1"/>
  <c r="BP610" i="3" s="1"/>
  <c r="U608" i="3"/>
  <c r="BN608" i="3" s="1"/>
  <c r="BP608" i="3" s="1"/>
  <c r="U603" i="3"/>
  <c r="U600" i="3"/>
  <c r="BN600" i="3" s="1"/>
  <c r="BP600" i="3" s="1"/>
  <c r="U598" i="3"/>
  <c r="U596" i="3"/>
  <c r="U594" i="3"/>
  <c r="U592" i="3"/>
  <c r="U587" i="3"/>
  <c r="U584" i="3"/>
  <c r="U563" i="3"/>
  <c r="U557" i="3"/>
  <c r="U549" i="3"/>
  <c r="U542" i="3"/>
  <c r="U532" i="3"/>
  <c r="U530" i="3"/>
  <c r="U528" i="3"/>
  <c r="U523" i="3"/>
  <c r="U520" i="3"/>
  <c r="U499" i="3"/>
  <c r="BN499" i="3" s="1"/>
  <c r="BP499" i="3" s="1"/>
  <c r="U493" i="3"/>
  <c r="BN493" i="3" s="1"/>
  <c r="BP493" i="3" s="1"/>
  <c r="U485" i="3"/>
  <c r="BN485" i="3" s="1"/>
  <c r="BP485" i="3" s="1"/>
  <c r="U478" i="3"/>
  <c r="U468" i="3"/>
  <c r="BN468" i="3" s="1"/>
  <c r="BP468" i="3" s="1"/>
  <c r="U466" i="3"/>
  <c r="U464" i="3"/>
  <c r="U459" i="3"/>
  <c r="U456" i="3"/>
  <c r="U440" i="3"/>
  <c r="U419" i="3"/>
  <c r="U413" i="3"/>
  <c r="U403" i="3"/>
  <c r="U397" i="3"/>
  <c r="U389" i="3"/>
  <c r="U382" i="3"/>
  <c r="U372" i="3"/>
  <c r="U370" i="3"/>
  <c r="U368" i="3"/>
  <c r="U363" i="3"/>
  <c r="U360" i="3"/>
  <c r="U330" i="3"/>
  <c r="U316" i="3"/>
  <c r="U314" i="3"/>
  <c r="U310" i="3"/>
  <c r="U300" i="3"/>
  <c r="U294" i="3"/>
  <c r="U291" i="3"/>
  <c r="U289" i="3"/>
  <c r="U287" i="3"/>
  <c r="U273" i="3"/>
  <c r="U268" i="3"/>
  <c r="U262" i="3"/>
  <c r="U259" i="3"/>
  <c r="U257" i="3"/>
  <c r="U255" i="3"/>
  <c r="U241" i="3"/>
  <c r="U236" i="3"/>
  <c r="U230" i="3"/>
  <c r="BN230" i="3" s="1"/>
  <c r="BP230" i="3" s="1"/>
  <c r="U227" i="3"/>
  <c r="U225" i="3"/>
  <c r="U223" i="3"/>
  <c r="BN223" i="3" s="1"/>
  <c r="BP223" i="3" s="1"/>
  <c r="U219" i="3"/>
  <c r="U210" i="3"/>
  <c r="U194" i="3"/>
  <c r="U190" i="3"/>
  <c r="U178" i="3"/>
  <c r="U162" i="3"/>
  <c r="U158" i="3"/>
  <c r="U146" i="3"/>
  <c r="U130" i="3"/>
  <c r="U126" i="3"/>
  <c r="BN126" i="3" s="1"/>
  <c r="BP126" i="3" s="1"/>
  <c r="U114" i="3"/>
  <c r="BN114" i="3" s="1"/>
  <c r="BP114" i="3" s="1"/>
  <c r="U102" i="3"/>
  <c r="U100" i="3"/>
  <c r="U96" i="3"/>
  <c r="U86" i="3"/>
  <c r="U84" i="3"/>
  <c r="U80" i="3"/>
  <c r="U8" i="3"/>
  <c r="BL494" i="3"/>
  <c r="BL382" i="3"/>
  <c r="BL326" i="3"/>
  <c r="U67" i="3"/>
  <c r="U65" i="3"/>
  <c r="U51" i="3"/>
  <c r="U49" i="3"/>
  <c r="U35" i="3"/>
  <c r="U33" i="3"/>
  <c r="U19" i="3"/>
  <c r="U17" i="3"/>
  <c r="BL493" i="3"/>
  <c r="BL441" i="3"/>
  <c r="BL381" i="3"/>
  <c r="BL89" i="3"/>
  <c r="BL5" i="3"/>
  <c r="U6" i="3"/>
  <c r="BL448" i="3"/>
  <c r="BL384" i="3"/>
  <c r="BL196" i="3"/>
  <c r="BL88" i="3"/>
  <c r="BL52" i="3"/>
  <c r="BL28" i="3"/>
  <c r="BL4" i="3"/>
  <c r="U75" i="3"/>
  <c r="U73" i="3"/>
  <c r="U59" i="3"/>
  <c r="U57" i="3"/>
  <c r="U43" i="3"/>
  <c r="U41" i="3"/>
  <c r="U27" i="3"/>
  <c r="U25" i="3"/>
  <c r="U11" i="3"/>
  <c r="U9" i="3"/>
  <c r="BL383" i="3"/>
  <c r="BL195" i="3"/>
  <c r="BL87" i="3"/>
  <c r="BL27" i="3"/>
  <c r="BL7" i="3"/>
  <c r="U326" i="3"/>
  <c r="U108" i="3"/>
  <c r="U635" i="3"/>
  <c r="U448" i="3"/>
  <c r="U405" i="3"/>
  <c r="U631" i="3"/>
  <c r="BN631" i="3" s="1"/>
  <c r="BP631" i="3" s="1"/>
  <c r="U615" i="3"/>
  <c r="U599" i="3"/>
  <c r="U583" i="3"/>
  <c r="U567" i="3"/>
  <c r="U551" i="3"/>
  <c r="U535" i="3"/>
  <c r="U519" i="3"/>
  <c r="U503" i="3"/>
  <c r="BN503" i="3" s="1"/>
  <c r="BP503" i="3" s="1"/>
  <c r="U487" i="3"/>
  <c r="BN487" i="3" s="1"/>
  <c r="BP487" i="3" s="1"/>
  <c r="U471" i="3"/>
  <c r="U455" i="3"/>
  <c r="U439" i="3"/>
  <c r="U423" i="3"/>
  <c r="U407" i="3"/>
  <c r="U391" i="3"/>
  <c r="U375" i="3"/>
  <c r="U359" i="3"/>
  <c r="U343" i="3"/>
  <c r="U340" i="3"/>
  <c r="U308" i="3"/>
  <c r="U276" i="3"/>
  <c r="U244" i="3"/>
  <c r="U212" i="3"/>
  <c r="U180" i="3"/>
  <c r="U148" i="3"/>
  <c r="U116" i="3"/>
  <c r="U623" i="3"/>
  <c r="U607" i="3"/>
  <c r="U591" i="3"/>
  <c r="U575" i="3"/>
  <c r="U559" i="3"/>
  <c r="U543" i="3"/>
  <c r="U527" i="3"/>
  <c r="U511" i="3"/>
  <c r="BN511" i="3" s="1"/>
  <c r="BP511" i="3" s="1"/>
  <c r="U495" i="3"/>
  <c r="BN495" i="3" s="1"/>
  <c r="BP495" i="3" s="1"/>
  <c r="U479" i="3"/>
  <c r="BN479" i="3" s="1"/>
  <c r="BP479" i="3" s="1"/>
  <c r="U463" i="3"/>
  <c r="U447" i="3"/>
  <c r="U431" i="3"/>
  <c r="U415" i="3"/>
  <c r="U399" i="3"/>
  <c r="U383" i="3"/>
  <c r="U367" i="3"/>
  <c r="U351" i="3"/>
  <c r="U324" i="3"/>
  <c r="U292" i="3"/>
  <c r="U260" i="3"/>
  <c r="U228" i="3"/>
  <c r="U196" i="3"/>
  <c r="U164" i="3"/>
  <c r="U132" i="3"/>
  <c r="U4" i="3"/>
  <c r="U106" i="3"/>
  <c r="U98" i="3"/>
  <c r="U90" i="3"/>
  <c r="U82" i="3"/>
  <c r="U74" i="3"/>
  <c r="U66" i="3"/>
  <c r="U58" i="3"/>
  <c r="U50" i="3"/>
  <c r="U42" i="3"/>
  <c r="U34" i="3"/>
  <c r="U26" i="3"/>
  <c r="U18" i="3"/>
  <c r="U10" i="3"/>
  <c r="U336" i="3"/>
  <c r="U328" i="3"/>
  <c r="U320" i="3"/>
  <c r="U312" i="3"/>
  <c r="U304" i="3"/>
  <c r="U296" i="3"/>
  <c r="U288" i="3"/>
  <c r="U280" i="3"/>
  <c r="U272" i="3"/>
  <c r="U264" i="3"/>
  <c r="U256" i="3"/>
  <c r="U248" i="3"/>
  <c r="U240" i="3"/>
  <c r="U232" i="3"/>
  <c r="U224" i="3"/>
  <c r="U216" i="3"/>
  <c r="U208" i="3"/>
  <c r="U200" i="3"/>
  <c r="U192" i="3"/>
  <c r="U184" i="3"/>
  <c r="U176" i="3"/>
  <c r="U168" i="3"/>
  <c r="U160" i="3"/>
  <c r="U152" i="3"/>
  <c r="U144" i="3"/>
  <c r="U136" i="3"/>
  <c r="U128" i="3"/>
  <c r="U120" i="3"/>
  <c r="U112" i="3"/>
  <c r="BN363" i="3" l="1"/>
  <c r="BP363" i="3" s="1"/>
  <c r="N140" i="6"/>
  <c r="N103" i="6"/>
  <c r="N148" i="6"/>
  <c r="G35" i="6"/>
  <c r="BN419" i="3"/>
  <c r="BP419" i="3" s="1"/>
  <c r="N31" i="6"/>
  <c r="J88" i="6"/>
  <c r="J209" i="6"/>
  <c r="J25" i="6"/>
  <c r="J425" i="6"/>
  <c r="CM4" i="3"/>
  <c r="CS4" i="3" s="1"/>
  <c r="CQ196" i="3"/>
  <c r="DA6" i="3"/>
  <c r="CM6" i="3"/>
  <c r="CS6" i="3" s="1"/>
  <c r="DD88" i="3"/>
  <c r="CP88" i="3"/>
  <c r="CO126" i="3"/>
  <c r="CU126" i="3" s="1"/>
  <c r="CQ194" i="3"/>
  <c r="CW194" i="3" s="1"/>
  <c r="DB196" i="3"/>
  <c r="CN196" i="3"/>
  <c r="CT196" i="3" s="1"/>
  <c r="CP386" i="3"/>
  <c r="CV386" i="3" s="1"/>
  <c r="CN416" i="3"/>
  <c r="CT416" i="3" s="1"/>
  <c r="CP490" i="3"/>
  <c r="CV490" i="3" s="1"/>
  <c r="CN496" i="3"/>
  <c r="CT496" i="3" s="1"/>
  <c r="CQ502" i="3"/>
  <c r="CW502" i="3" s="1"/>
  <c r="CP508" i="3"/>
  <c r="CV508" i="3" s="1"/>
  <c r="CP532" i="3"/>
  <c r="CV532" i="3" s="1"/>
  <c r="CP570" i="3"/>
  <c r="CV570" i="3" s="1"/>
  <c r="DD586" i="3"/>
  <c r="CP586" i="3"/>
  <c r="CV586" i="3" s="1"/>
  <c r="DE598" i="3"/>
  <c r="CQ598" i="3"/>
  <c r="CP610" i="3"/>
  <c r="CV610" i="3" s="1"/>
  <c r="CQ622" i="3"/>
  <c r="CW622" i="3" s="1"/>
  <c r="CM628" i="3"/>
  <c r="CS628" i="3" s="1"/>
  <c r="CP634" i="3"/>
  <c r="CV634" i="3" s="1"/>
  <c r="CP15" i="3"/>
  <c r="CV15" i="3" s="1"/>
  <c r="DE27" i="3"/>
  <c r="CQ27" i="3"/>
  <c r="CW27" i="3" s="1"/>
  <c r="DE55" i="3"/>
  <c r="CQ55" i="3"/>
  <c r="CW55" i="3" s="1"/>
  <c r="CN69" i="3"/>
  <c r="CT69" i="3" s="1"/>
  <c r="S372" i="6" s="1"/>
  <c r="CO83" i="3"/>
  <c r="CU83" i="3" s="1"/>
  <c r="CQ95" i="3"/>
  <c r="CW95" i="3" s="1"/>
  <c r="CQ399" i="3"/>
  <c r="CW399" i="3" s="1"/>
  <c r="CM439" i="3"/>
  <c r="CS439" i="3" s="1"/>
  <c r="CN489" i="3"/>
  <c r="CT489" i="3" s="1"/>
  <c r="CQ501" i="3"/>
  <c r="CW501" i="3" s="1"/>
  <c r="CM509" i="3"/>
  <c r="CS509" i="3" s="1"/>
  <c r="CP621" i="3"/>
  <c r="CV621" i="3" s="1"/>
  <c r="CO621" i="3"/>
  <c r="CU621" i="3" s="1"/>
  <c r="CN625" i="3"/>
  <c r="CT625" i="3" s="1"/>
  <c r="CM629" i="3"/>
  <c r="CS629" i="3" s="1"/>
  <c r="CO635" i="3"/>
  <c r="CU635" i="3" s="1"/>
  <c r="DD3" i="3"/>
  <c r="CP3" i="3"/>
  <c r="DC3" i="3"/>
  <c r="CO3" i="3"/>
  <c r="CU3" i="3" s="1"/>
  <c r="DA7" i="3"/>
  <c r="CM7" i="3"/>
  <c r="CM43" i="3"/>
  <c r="CS43" i="3" s="1"/>
  <c r="DC89" i="3"/>
  <c r="CO89" i="3"/>
  <c r="CU89" i="3" s="1"/>
  <c r="DD89" i="3"/>
  <c r="CP89" i="3"/>
  <c r="CV89" i="3" s="1"/>
  <c r="CM93" i="3"/>
  <c r="CS93" i="3" s="1"/>
  <c r="CP109" i="3"/>
  <c r="CV109" i="3" s="1"/>
  <c r="CM127" i="3"/>
  <c r="CS127" i="3" s="1"/>
  <c r="CM139" i="3"/>
  <c r="CS139" i="3" s="1"/>
  <c r="CM165" i="3"/>
  <c r="CS165" i="3" s="1"/>
  <c r="CP197" i="3"/>
  <c r="CV197" i="3" s="1"/>
  <c r="CM253" i="3"/>
  <c r="CS253" i="3" s="1"/>
  <c r="CQ381" i="3"/>
  <c r="CW381" i="3" s="1"/>
  <c r="CM393" i="3"/>
  <c r="CS393" i="3" s="1"/>
  <c r="CO393" i="3"/>
  <c r="CU393" i="3" s="1"/>
  <c r="CN397" i="3"/>
  <c r="CT397" i="3" s="1"/>
  <c r="DB441" i="3"/>
  <c r="CN441" i="3"/>
  <c r="CT441" i="3" s="1"/>
  <c r="DB457" i="3"/>
  <c r="CN457" i="3"/>
  <c r="CQ485" i="3"/>
  <c r="CW485" i="3" s="1"/>
  <c r="CO485" i="3"/>
  <c r="CU485" i="3" s="1"/>
  <c r="CM487" i="3"/>
  <c r="CS487" i="3" s="1"/>
  <c r="CP491" i="3"/>
  <c r="CV491" i="3" s="1"/>
  <c r="CO495" i="3"/>
  <c r="CU495" i="3" s="1"/>
  <c r="CN499" i="3"/>
  <c r="CT499" i="3" s="1"/>
  <c r="CQ499" i="3"/>
  <c r="CW499" i="3" s="1"/>
  <c r="CM503" i="3"/>
  <c r="CS503" i="3" s="1"/>
  <c r="CP507" i="3"/>
  <c r="CV507" i="3" s="1"/>
  <c r="CO511" i="3"/>
  <c r="CU511" i="3" s="1"/>
  <c r="CM519" i="3"/>
  <c r="CS519" i="3" s="1"/>
  <c r="CN533" i="3"/>
  <c r="CT533" i="3" s="1"/>
  <c r="DE541" i="3"/>
  <c r="CQ541" i="3"/>
  <c r="CW541" i="3" s="1"/>
  <c r="CN619" i="3"/>
  <c r="CT619" i="3" s="1"/>
  <c r="CQ619" i="3"/>
  <c r="CW619" i="3" s="1"/>
  <c r="CM623" i="3"/>
  <c r="CS623" i="3" s="1"/>
  <c r="CP627" i="3"/>
  <c r="CV627" i="3" s="1"/>
  <c r="CO631" i="3"/>
  <c r="CU631" i="3" s="1"/>
  <c r="CM633" i="3"/>
  <c r="CS633" i="3" s="1"/>
  <c r="CO633" i="3"/>
  <c r="CU633" i="3" s="1"/>
  <c r="CP36" i="3"/>
  <c r="CV36" i="3" s="1"/>
  <c r="CP52" i="3"/>
  <c r="CV52" i="3" s="1"/>
  <c r="DE6" i="3"/>
  <c r="CQ6" i="3"/>
  <c r="CW6" i="3" s="1"/>
  <c r="DD6" i="3"/>
  <c r="CP6" i="3"/>
  <c r="CV6" i="3" s="1"/>
  <c r="DA28" i="3"/>
  <c r="CM28" i="3"/>
  <c r="CS28" i="3" s="1"/>
  <c r="CM36" i="3"/>
  <c r="CS36" i="3" s="1"/>
  <c r="DB48" i="3"/>
  <c r="CN48" i="3"/>
  <c r="DB52" i="3"/>
  <c r="CN52" i="3"/>
  <c r="CT52" i="3" s="1"/>
  <c r="CP68" i="3"/>
  <c r="CV68" i="3" s="1"/>
  <c r="T371" i="6" s="1"/>
  <c r="CM72" i="3"/>
  <c r="CS72" i="3" s="1"/>
  <c r="DA88" i="3"/>
  <c r="CM88" i="3"/>
  <c r="CS88" i="3" s="1"/>
  <c r="CM90" i="3"/>
  <c r="CS90" i="3" s="1"/>
  <c r="CN94" i="3"/>
  <c r="CT94" i="3" s="1"/>
  <c r="CO94" i="3"/>
  <c r="CU94" i="3" s="1"/>
  <c r="CP108" i="3"/>
  <c r="CV108" i="3" s="1"/>
  <c r="CN114" i="3"/>
  <c r="CT114" i="3" s="1"/>
  <c r="CM126" i="3"/>
  <c r="CS126" i="3" s="1"/>
  <c r="CP126" i="3"/>
  <c r="CV126" i="3" s="1"/>
  <c r="CM142" i="3"/>
  <c r="CS142" i="3" s="1"/>
  <c r="CP142" i="3"/>
  <c r="CV142" i="3" s="1"/>
  <c r="CM194" i="3"/>
  <c r="CS194" i="3" s="1"/>
  <c r="DD196" i="3"/>
  <c r="CP196" i="3"/>
  <c r="CV196" i="3" s="1"/>
  <c r="CQ230" i="3"/>
  <c r="CW230" i="3" s="1"/>
  <c r="CP230" i="3"/>
  <c r="CV230" i="3" s="1"/>
  <c r="CP308" i="3"/>
  <c r="CV308" i="3" s="1"/>
  <c r="T196" i="6" s="1"/>
  <c r="DA326" i="3"/>
  <c r="CM326" i="3"/>
  <c r="CS326" i="3" s="1"/>
  <c r="DD326" i="3"/>
  <c r="CP326" i="3"/>
  <c r="CV326" i="3" s="1"/>
  <c r="CP376" i="3"/>
  <c r="CV376" i="3" s="1"/>
  <c r="DB382" i="3"/>
  <c r="CN382" i="3"/>
  <c r="DE382" i="3"/>
  <c r="CQ382" i="3"/>
  <c r="CW382" i="3" s="1"/>
  <c r="CN386" i="3"/>
  <c r="CT386" i="3" s="1"/>
  <c r="CO416" i="3"/>
  <c r="CU416" i="3" s="1"/>
  <c r="CM426" i="3"/>
  <c r="CS426" i="3" s="1"/>
  <c r="DC448" i="3"/>
  <c r="CO448" i="3"/>
  <c r="CU448" i="3" s="1"/>
  <c r="CO486" i="3"/>
  <c r="CU486" i="3" s="1"/>
  <c r="CN486" i="3"/>
  <c r="CT486" i="3" s="1"/>
  <c r="CO488" i="3"/>
  <c r="CU488" i="3" s="1"/>
  <c r="CM490" i="3"/>
  <c r="CS490" i="3" s="1"/>
  <c r="CM492" i="3"/>
  <c r="CS492" i="3" s="1"/>
  <c r="CO496" i="3"/>
  <c r="CU496" i="3" s="1"/>
  <c r="CM498" i="3"/>
  <c r="CS498" i="3" s="1"/>
  <c r="CN500" i="3"/>
  <c r="CT500" i="3" s="1"/>
  <c r="CO502" i="3"/>
  <c r="CU502" i="3" s="1"/>
  <c r="CN502" i="3"/>
  <c r="CT502" i="3" s="1"/>
  <c r="CO504" i="3"/>
  <c r="CU504" i="3" s="1"/>
  <c r="CM506" i="3"/>
  <c r="CS506" i="3" s="1"/>
  <c r="CM508" i="3"/>
  <c r="CS508" i="3" s="1"/>
  <c r="CO510" i="3"/>
  <c r="CU510" i="3" s="1"/>
  <c r="CN510" i="3"/>
  <c r="CT510" i="3" s="1"/>
  <c r="CO512" i="3"/>
  <c r="CU512" i="3" s="1"/>
  <c r="DA514" i="3"/>
  <c r="CM514" i="3"/>
  <c r="CS514" i="3" s="1"/>
  <c r="CN532" i="3"/>
  <c r="CT532" i="3" s="1"/>
  <c r="CM538" i="3"/>
  <c r="CS538" i="3" s="1"/>
  <c r="CM540" i="3"/>
  <c r="CS540" i="3" s="1"/>
  <c r="DC542" i="3"/>
  <c r="CO542" i="3"/>
  <c r="CU542" i="3" s="1"/>
  <c r="DB542" i="3"/>
  <c r="CN542" i="3"/>
  <c r="CM554" i="3"/>
  <c r="CS554" i="3" s="1"/>
  <c r="Q417" i="6" s="1"/>
  <c r="CM570" i="3"/>
  <c r="CS570" i="3" s="1"/>
  <c r="CM578" i="3"/>
  <c r="CS578" i="3" s="1"/>
  <c r="DA586" i="3"/>
  <c r="CM586" i="3"/>
  <c r="CS586" i="3" s="1"/>
  <c r="DC598" i="3"/>
  <c r="CO598" i="3"/>
  <c r="CU598" i="3" s="1"/>
  <c r="DB598" i="3"/>
  <c r="CN598" i="3"/>
  <c r="CT598" i="3" s="1"/>
  <c r="CO608" i="3"/>
  <c r="CU608" i="3" s="1"/>
  <c r="CM610" i="3"/>
  <c r="CS610" i="3" s="1"/>
  <c r="CM618" i="3"/>
  <c r="CS618" i="3" s="1"/>
  <c r="CM620" i="3"/>
  <c r="CS620" i="3" s="1"/>
  <c r="CO622" i="3"/>
  <c r="CU622" i="3" s="1"/>
  <c r="CN622" i="3"/>
  <c r="CT622" i="3" s="1"/>
  <c r="CO624" i="3"/>
  <c r="CU624" i="3" s="1"/>
  <c r="CM626" i="3"/>
  <c r="CS626" i="3" s="1"/>
  <c r="CN628" i="3"/>
  <c r="CT628" i="3" s="1"/>
  <c r="CO630" i="3"/>
  <c r="CU630" i="3" s="1"/>
  <c r="CN630" i="3"/>
  <c r="CT630" i="3" s="1"/>
  <c r="CO632" i="3"/>
  <c r="CU632" i="3" s="1"/>
  <c r="CM634" i="3"/>
  <c r="CS634" i="3" s="1"/>
  <c r="DD5" i="3"/>
  <c r="CP5" i="3"/>
  <c r="CV5" i="3" s="1"/>
  <c r="DD11" i="3"/>
  <c r="CP11" i="3"/>
  <c r="CV11" i="3" s="1"/>
  <c r="DC11" i="3"/>
  <c r="CO11" i="3"/>
  <c r="CU11" i="3" s="1"/>
  <c r="CQ15" i="3"/>
  <c r="CW15" i="3" s="1"/>
  <c r="DD27" i="3"/>
  <c r="CP27" i="3"/>
  <c r="CV27" i="3" s="1"/>
  <c r="DC27" i="3"/>
  <c r="CO27" i="3"/>
  <c r="CU27" i="3" s="1"/>
  <c r="DA55" i="3"/>
  <c r="CM55" i="3"/>
  <c r="CS55" i="3" s="1"/>
  <c r="CO69" i="3"/>
  <c r="CU69" i="3" s="1"/>
  <c r="CQ83" i="3"/>
  <c r="CW83" i="3" s="1"/>
  <c r="CN83" i="3"/>
  <c r="CT83" i="3" s="1"/>
  <c r="DD87" i="3"/>
  <c r="CP87" i="3"/>
  <c r="CV87" i="3" s="1"/>
  <c r="CO95" i="3"/>
  <c r="CU95" i="3" s="1"/>
  <c r="DE111" i="3"/>
  <c r="CQ111" i="3"/>
  <c r="CN195" i="3"/>
  <c r="CT195" i="3" s="1"/>
  <c r="DC383" i="3"/>
  <c r="CO383" i="3"/>
  <c r="CU383" i="3" s="1"/>
  <c r="CP395" i="3"/>
  <c r="CV395" i="3" s="1"/>
  <c r="CO399" i="3"/>
  <c r="CU399" i="3" s="1"/>
  <c r="CN439" i="3"/>
  <c r="CT439" i="3" s="1"/>
  <c r="CQ439" i="3"/>
  <c r="CW439" i="3" s="1"/>
  <c r="CP479" i="3"/>
  <c r="CV479" i="3" s="1"/>
  <c r="CM489" i="3"/>
  <c r="CS489" i="3" s="1"/>
  <c r="CO489" i="3"/>
  <c r="CU489" i="3" s="1"/>
  <c r="CN493" i="3"/>
  <c r="CT493" i="3" s="1"/>
  <c r="CQ497" i="3"/>
  <c r="CW497" i="3" s="1"/>
  <c r="CP501" i="3"/>
  <c r="CV501" i="3" s="1"/>
  <c r="CM505" i="3"/>
  <c r="CS505" i="3" s="1"/>
  <c r="CO505" i="3"/>
  <c r="CU505" i="3" s="1"/>
  <c r="CQ513" i="3"/>
  <c r="CW513" i="3" s="1"/>
  <c r="CN523" i="3"/>
  <c r="CT523" i="3" s="1"/>
  <c r="CQ523" i="3"/>
  <c r="CW523" i="3" s="1"/>
  <c r="CM565" i="3"/>
  <c r="CS565" i="3" s="1"/>
  <c r="Q448" i="6" s="1"/>
  <c r="CN577" i="3"/>
  <c r="CT577" i="3" s="1"/>
  <c r="CQ621" i="3"/>
  <c r="CW621" i="3" s="1"/>
  <c r="CM625" i="3"/>
  <c r="CS625" i="3" s="1"/>
  <c r="CO625" i="3"/>
  <c r="CU625" i="3" s="1"/>
  <c r="CN629" i="3"/>
  <c r="CT629" i="3" s="1"/>
  <c r="CP635" i="3"/>
  <c r="CV635" i="3" s="1"/>
  <c r="DA3" i="3"/>
  <c r="CM3" i="3"/>
  <c r="CS3" i="3" s="1"/>
  <c r="DE7" i="3"/>
  <c r="CQ7" i="3"/>
  <c r="CW7" i="3" s="1"/>
  <c r="DC7" i="3"/>
  <c r="CO7" i="3"/>
  <c r="CU7" i="3" s="1"/>
  <c r="CM25" i="3"/>
  <c r="CS25" i="3" s="1"/>
  <c r="DA89" i="3"/>
  <c r="CM89" i="3"/>
  <c r="CS89" i="3" s="1"/>
  <c r="CQ93" i="3"/>
  <c r="CW93" i="3" s="1"/>
  <c r="CP93" i="3"/>
  <c r="CV93" i="3" s="1"/>
  <c r="CM109" i="3"/>
  <c r="CS109" i="3" s="1"/>
  <c r="CQ127" i="3"/>
  <c r="CW127" i="3" s="1"/>
  <c r="CN139" i="3"/>
  <c r="CT139" i="3" s="1"/>
  <c r="CN165" i="3"/>
  <c r="CT165" i="3" s="1"/>
  <c r="CQ165" i="3"/>
  <c r="CW165" i="3" s="1"/>
  <c r="CM197" i="3"/>
  <c r="CS197" i="3" s="1"/>
  <c r="CO253" i="3"/>
  <c r="CU253" i="3" s="1"/>
  <c r="CQ253" i="3"/>
  <c r="CW253" i="3" s="1"/>
  <c r="CM381" i="3"/>
  <c r="CS381" i="3" s="1"/>
  <c r="CN381" i="3"/>
  <c r="CT381" i="3" s="1"/>
  <c r="CP393" i="3"/>
  <c r="CV393" i="3" s="1"/>
  <c r="CP397" i="3"/>
  <c r="CV397" i="3" s="1"/>
  <c r="CO397" i="3"/>
  <c r="CU397" i="3" s="1"/>
  <c r="DA441" i="3"/>
  <c r="CM441" i="3"/>
  <c r="CS441" i="3" s="1"/>
  <c r="DC441" i="3"/>
  <c r="CO441" i="3"/>
  <c r="CU441" i="3" s="1"/>
  <c r="DA457" i="3"/>
  <c r="CM457" i="3"/>
  <c r="CS457" i="3" s="1"/>
  <c r="DC457" i="3"/>
  <c r="CO457" i="3"/>
  <c r="CU457" i="3" s="1"/>
  <c r="CP485" i="3"/>
  <c r="CV485" i="3" s="1"/>
  <c r="CN487" i="3"/>
  <c r="CT487" i="3" s="1"/>
  <c r="CQ487" i="3"/>
  <c r="CW487" i="3" s="1"/>
  <c r="CM491" i="3"/>
  <c r="CS491" i="3" s="1"/>
  <c r="CP495" i="3"/>
  <c r="CV495" i="3" s="1"/>
  <c r="CO499" i="3"/>
  <c r="CU499" i="3" s="1"/>
  <c r="CN503" i="3"/>
  <c r="CT503" i="3" s="1"/>
  <c r="CQ503" i="3"/>
  <c r="CW503" i="3" s="1"/>
  <c r="CM507" i="3"/>
  <c r="CS507" i="3" s="1"/>
  <c r="CP511" i="3"/>
  <c r="CV511" i="3" s="1"/>
  <c r="CN519" i="3"/>
  <c r="CT519" i="3" s="1"/>
  <c r="CQ519" i="3"/>
  <c r="CW519" i="3" s="1"/>
  <c r="CQ533" i="3"/>
  <c r="CW533" i="3" s="1"/>
  <c r="CO533" i="3"/>
  <c r="CU533" i="3" s="1"/>
  <c r="DA541" i="3"/>
  <c r="CM541" i="3"/>
  <c r="CS541" i="3" s="1"/>
  <c r="CP571" i="3"/>
  <c r="CV571" i="3" s="1"/>
  <c r="CO619" i="3"/>
  <c r="CU619" i="3" s="1"/>
  <c r="CN623" i="3"/>
  <c r="CT623" i="3" s="1"/>
  <c r="CQ623" i="3"/>
  <c r="CW623" i="3" s="1"/>
  <c r="CM627" i="3"/>
  <c r="CS627" i="3" s="1"/>
  <c r="CP631" i="3"/>
  <c r="CV631" i="3" s="1"/>
  <c r="CP633" i="3"/>
  <c r="CV633" i="3" s="1"/>
  <c r="CO28" i="3"/>
  <c r="CU28" i="3" s="1"/>
  <c r="CO88" i="3"/>
  <c r="CU88" i="3" s="1"/>
  <c r="CN509" i="3"/>
  <c r="CT509" i="3" s="1"/>
  <c r="CQ565" i="3"/>
  <c r="CW565" i="3" s="1"/>
  <c r="U448" i="6" s="1"/>
  <c r="DD4" i="3"/>
  <c r="CP4" i="3"/>
  <c r="CV4" i="3" s="1"/>
  <c r="DB4" i="3"/>
  <c r="CN4" i="3"/>
  <c r="CT4" i="3" s="1"/>
  <c r="DD28" i="3"/>
  <c r="CP28" i="3"/>
  <c r="CV28" i="3" s="1"/>
  <c r="DB28" i="3"/>
  <c r="CN28" i="3"/>
  <c r="CT28" i="3" s="1"/>
  <c r="CN36" i="3"/>
  <c r="CT36" i="3" s="1"/>
  <c r="DE52" i="3"/>
  <c r="CQ52" i="3"/>
  <c r="CW52" i="3" s="1"/>
  <c r="CN68" i="3"/>
  <c r="CT68" i="3" s="1"/>
  <c r="S371" i="6" s="1"/>
  <c r="CP72" i="3"/>
  <c r="CV72" i="3" s="1"/>
  <c r="CP90" i="3"/>
  <c r="CV90" i="3" s="1"/>
  <c r="CM94" i="3"/>
  <c r="CS94" i="3" s="1"/>
  <c r="CN108" i="3"/>
  <c r="CT108" i="3" s="1"/>
  <c r="CM114" i="3"/>
  <c r="CS114" i="3" s="1"/>
  <c r="CO142" i="3"/>
  <c r="CU142" i="3" s="1"/>
  <c r="DC196" i="3"/>
  <c r="CO196" i="3"/>
  <c r="CU196" i="3" s="1"/>
  <c r="CO230" i="3"/>
  <c r="CU230" i="3" s="1"/>
  <c r="CO308" i="3"/>
  <c r="CU308" i="3" s="1"/>
  <c r="DC326" i="3"/>
  <c r="CO326" i="3"/>
  <c r="CU326" i="3" s="1"/>
  <c r="DE384" i="3"/>
  <c r="CQ384" i="3"/>
  <c r="CP426" i="3"/>
  <c r="CV426" i="3" s="1"/>
  <c r="DB448" i="3"/>
  <c r="CN448" i="3"/>
  <c r="CT448" i="3" s="1"/>
  <c r="CW486" i="3"/>
  <c r="CN492" i="3"/>
  <c r="CT492" i="3" s="1"/>
  <c r="CP492" i="3"/>
  <c r="CV492" i="3" s="1"/>
  <c r="CP498" i="3"/>
  <c r="CV498" i="3" s="1"/>
  <c r="CM500" i="3"/>
  <c r="CS500" i="3" s="1"/>
  <c r="CN504" i="3"/>
  <c r="CT504" i="3" s="1"/>
  <c r="CP506" i="3"/>
  <c r="CV506" i="3" s="1"/>
  <c r="CQ510" i="3"/>
  <c r="CW510" i="3" s="1"/>
  <c r="CN512" i="3"/>
  <c r="CT512" i="3" s="1"/>
  <c r="CP540" i="3"/>
  <c r="CV540" i="3" s="1"/>
  <c r="CP554" i="3"/>
  <c r="CV554" i="3" s="1"/>
  <c r="T417" i="6" s="1"/>
  <c r="CN608" i="3"/>
  <c r="CT608" i="3" s="1"/>
  <c r="CP618" i="3"/>
  <c r="CV618" i="3" s="1"/>
  <c r="CP620" i="3"/>
  <c r="CV620" i="3" s="1"/>
  <c r="CO626" i="3"/>
  <c r="CU626" i="3" s="1"/>
  <c r="CP628" i="3"/>
  <c r="CV628" i="3" s="1"/>
  <c r="CN632" i="3"/>
  <c r="CT632" i="3" s="1"/>
  <c r="DB5" i="3"/>
  <c r="CN5" i="3"/>
  <c r="CT5" i="3" s="1"/>
  <c r="DE11" i="3"/>
  <c r="CQ11" i="3"/>
  <c r="CW11" i="3" s="1"/>
  <c r="DA87" i="3"/>
  <c r="CM87" i="3"/>
  <c r="CS87" i="3" s="1"/>
  <c r="CN95" i="3"/>
  <c r="CT95" i="3" s="1"/>
  <c r="DD111" i="3"/>
  <c r="CP111" i="3"/>
  <c r="CM195" i="3"/>
  <c r="CS195" i="3" s="1"/>
  <c r="DD383" i="3"/>
  <c r="CP383" i="3"/>
  <c r="CN399" i="3"/>
  <c r="CT399" i="3" s="1"/>
  <c r="CN479" i="3"/>
  <c r="CT479" i="3" s="1"/>
  <c r="CM493" i="3"/>
  <c r="CS493" i="3" s="1"/>
  <c r="CO501" i="3"/>
  <c r="CU501" i="3" s="1"/>
  <c r="CN505" i="3"/>
  <c r="CT505" i="3" s="1"/>
  <c r="DB6" i="3"/>
  <c r="CN6" i="3"/>
  <c r="CT6" i="3" s="1"/>
  <c r="DE28" i="3"/>
  <c r="CQ28" i="3"/>
  <c r="CW28" i="3" s="1"/>
  <c r="DC48" i="3"/>
  <c r="CO48" i="3"/>
  <c r="CU48" i="3" s="1"/>
  <c r="DE48" i="3"/>
  <c r="CQ48" i="3"/>
  <c r="CW48" i="3" s="1"/>
  <c r="DC52" i="3"/>
  <c r="CO52" i="3"/>
  <c r="CU52" i="3" s="1"/>
  <c r="CO68" i="3"/>
  <c r="CU68" i="3" s="1"/>
  <c r="R371" i="6" s="1"/>
  <c r="CU72" i="3"/>
  <c r="DE88" i="3"/>
  <c r="CQ88" i="3"/>
  <c r="CP94" i="3"/>
  <c r="CV94" i="3" s="1"/>
  <c r="CO114" i="3"/>
  <c r="CU114" i="3" s="1"/>
  <c r="CQ142" i="3"/>
  <c r="CW142" i="3" s="1"/>
  <c r="CO194" i="3"/>
  <c r="CU194" i="3" s="1"/>
  <c r="CM230" i="3"/>
  <c r="CS230" i="3" s="1"/>
  <c r="DE326" i="3"/>
  <c r="CQ326" i="3"/>
  <c r="CW326" i="3" s="1"/>
  <c r="CM376" i="3"/>
  <c r="CS376" i="3" s="1"/>
  <c r="CO376" i="3"/>
  <c r="CU376" i="3" s="1"/>
  <c r="DC382" i="3"/>
  <c r="CO382" i="3"/>
  <c r="CU382" i="3" s="1"/>
  <c r="DC384" i="3"/>
  <c r="CO384" i="3"/>
  <c r="CQ416" i="3"/>
  <c r="CW416" i="3" s="1"/>
  <c r="DE448" i="3"/>
  <c r="CQ448" i="3"/>
  <c r="CW448" i="3" s="1"/>
  <c r="CP486" i="3"/>
  <c r="CV486" i="3" s="1"/>
  <c r="CP488" i="3"/>
  <c r="CV488" i="3" s="1"/>
  <c r="CQ490" i="3"/>
  <c r="CW490" i="3" s="1"/>
  <c r="CQ496" i="3"/>
  <c r="CW496" i="3" s="1"/>
  <c r="CQ498" i="3"/>
  <c r="CW498" i="3" s="1"/>
  <c r="CQ500" i="3"/>
  <c r="CW500" i="3" s="1"/>
  <c r="CQ504" i="3"/>
  <c r="CW504" i="3" s="1"/>
  <c r="CP504" i="3"/>
  <c r="CV504" i="3" s="1"/>
  <c r="CQ508" i="3"/>
  <c r="CW508" i="3" s="1"/>
  <c r="CP510" i="3"/>
  <c r="CV510" i="3" s="1"/>
  <c r="DE514" i="3"/>
  <c r="CQ514" i="3"/>
  <c r="CW514" i="3" s="1"/>
  <c r="CQ532" i="3"/>
  <c r="CW532" i="3" s="1"/>
  <c r="CQ540" i="3"/>
  <c r="CW540" i="3" s="1"/>
  <c r="DD542" i="3"/>
  <c r="CP542" i="3"/>
  <c r="CV542" i="3" s="1"/>
  <c r="CP544" i="3"/>
  <c r="CV544" i="3" s="1"/>
  <c r="CQ554" i="3"/>
  <c r="CW554" i="3" s="1"/>
  <c r="U417" i="6" s="1"/>
  <c r="CQ568" i="3"/>
  <c r="CW568" i="3" s="1"/>
  <c r="U480" i="6" s="1"/>
  <c r="CV568" i="3"/>
  <c r="T480" i="6" s="1"/>
  <c r="CQ578" i="3"/>
  <c r="CW578" i="3" s="1"/>
  <c r="DE586" i="3"/>
  <c r="CQ586" i="3"/>
  <c r="CW586" i="3" s="1"/>
  <c r="CP608" i="3"/>
  <c r="CV608" i="3" s="1"/>
  <c r="CQ610" i="3"/>
  <c r="CW610" i="3" s="1"/>
  <c r="CQ618" i="3"/>
  <c r="CW618" i="3" s="1"/>
  <c r="CQ620" i="3"/>
  <c r="CW620" i="3" s="1"/>
  <c r="CQ624" i="3"/>
  <c r="CW624" i="3" s="1"/>
  <c r="CQ626" i="3"/>
  <c r="CW626" i="3" s="1"/>
  <c r="CQ628" i="3"/>
  <c r="CW628" i="3" s="1"/>
  <c r="CQ632" i="3"/>
  <c r="CW632" i="3" s="1"/>
  <c r="CV632" i="3"/>
  <c r="DC5" i="3"/>
  <c r="CO5" i="3"/>
  <c r="CU5" i="3" s="1"/>
  <c r="DA11" i="3"/>
  <c r="CM11" i="3"/>
  <c r="CS11" i="3" s="1"/>
  <c r="CM15" i="3"/>
  <c r="CS15" i="3" s="1"/>
  <c r="DA27" i="3"/>
  <c r="CM27" i="3"/>
  <c r="CS27" i="3" s="1"/>
  <c r="CP69" i="3"/>
  <c r="CV69" i="3" s="1"/>
  <c r="T372" i="6" s="1"/>
  <c r="CM83" i="3"/>
  <c r="CS83" i="3" s="1"/>
  <c r="DE87" i="3"/>
  <c r="CQ87" i="3"/>
  <c r="CW87" i="3" s="1"/>
  <c r="CP195" i="3"/>
  <c r="CV195" i="3" s="1"/>
  <c r="CO195" i="3"/>
  <c r="CU195" i="3" s="1"/>
  <c r="DE383" i="3"/>
  <c r="CQ383" i="3"/>
  <c r="CW383" i="3" s="1"/>
  <c r="CP399" i="3"/>
  <c r="CV399" i="3" s="1"/>
  <c r="CM479" i="3"/>
  <c r="CS479" i="3" s="1"/>
  <c r="CP489" i="3"/>
  <c r="CV489" i="3" s="1"/>
  <c r="CO493" i="3"/>
  <c r="CU493" i="3" s="1"/>
  <c r="CN497" i="3"/>
  <c r="CT497" i="3" s="1"/>
  <c r="CP505" i="3"/>
  <c r="CV505" i="3" s="1"/>
  <c r="CP509" i="3"/>
  <c r="CV509" i="3" s="1"/>
  <c r="CN513" i="3"/>
  <c r="CT513" i="3" s="1"/>
  <c r="CM621" i="3"/>
  <c r="CS621" i="3" s="1"/>
  <c r="CO629" i="3"/>
  <c r="CU629" i="3" s="1"/>
  <c r="DB3" i="3"/>
  <c r="CN3" i="3"/>
  <c r="CT3" i="3" s="1"/>
  <c r="DB7" i="3"/>
  <c r="CN7" i="3"/>
  <c r="CO381" i="3"/>
  <c r="CU381" i="3" s="1"/>
  <c r="CQ397" i="3"/>
  <c r="CW397" i="3" s="1"/>
  <c r="DD441" i="3"/>
  <c r="CP441" i="3"/>
  <c r="CV441" i="3" s="1"/>
  <c r="DD457" i="3"/>
  <c r="CP457" i="3"/>
  <c r="CV457" i="3" s="1"/>
  <c r="CM485" i="3"/>
  <c r="CS485" i="3" s="1"/>
  <c r="CN491" i="3"/>
  <c r="CT491" i="3" s="1"/>
  <c r="CQ491" i="3"/>
  <c r="CW491" i="3" s="1"/>
  <c r="CP499" i="3"/>
  <c r="CV499" i="3" s="1"/>
  <c r="CO503" i="3"/>
  <c r="CU503" i="3" s="1"/>
  <c r="CQ507" i="3"/>
  <c r="CW507" i="3" s="1"/>
  <c r="CO519" i="3"/>
  <c r="CU519" i="3" s="1"/>
  <c r="CP533" i="3"/>
  <c r="CV533" i="3" s="1"/>
  <c r="CM571" i="3"/>
  <c r="CS571" i="3" s="1"/>
  <c r="CP619" i="3"/>
  <c r="CV619" i="3" s="1"/>
  <c r="CN627" i="3"/>
  <c r="CT627" i="3" s="1"/>
  <c r="CM631" i="3"/>
  <c r="CS631" i="3" s="1"/>
  <c r="CT308" i="3"/>
  <c r="DA382" i="3"/>
  <c r="CM382" i="3"/>
  <c r="CS382" i="3" s="1"/>
  <c r="CN488" i="3"/>
  <c r="CT488" i="3" s="1"/>
  <c r="CP500" i="3"/>
  <c r="CV500" i="3" s="1"/>
  <c r="CN508" i="3"/>
  <c r="CT508" i="3" s="1"/>
  <c r="DC514" i="3"/>
  <c r="CO514" i="3"/>
  <c r="CU514" i="3" s="1"/>
  <c r="CM532" i="3"/>
  <c r="CS532" i="3" s="1"/>
  <c r="CP538" i="3"/>
  <c r="CV538" i="3" s="1"/>
  <c r="DE542" i="3"/>
  <c r="CQ542" i="3"/>
  <c r="CW542" i="3" s="1"/>
  <c r="CN620" i="3"/>
  <c r="CT620" i="3" s="1"/>
  <c r="CN624" i="3"/>
  <c r="CT624" i="3" s="1"/>
  <c r="CQ630" i="3"/>
  <c r="CW630" i="3" s="1"/>
  <c r="DE5" i="3"/>
  <c r="CQ5" i="3"/>
  <c r="CW5" i="3" s="1"/>
  <c r="DB383" i="3"/>
  <c r="CN383" i="3"/>
  <c r="CT383" i="3" s="1"/>
  <c r="CO395" i="3"/>
  <c r="CU395" i="3" s="1"/>
  <c r="CP497" i="3"/>
  <c r="CV497" i="3" s="1"/>
  <c r="CP513" i="3"/>
  <c r="CV513" i="3" s="1"/>
  <c r="CM523" i="3"/>
  <c r="CS523" i="3" s="1"/>
  <c r="CQ577" i="3"/>
  <c r="CW577" i="3" s="1"/>
  <c r="DE4" i="3"/>
  <c r="CQ4" i="3"/>
  <c r="CQ36" i="3"/>
  <c r="CW36" i="3" s="1"/>
  <c r="CQ72" i="3"/>
  <c r="CW72" i="3" s="1"/>
  <c r="DB88" i="3"/>
  <c r="CN88" i="3"/>
  <c r="CT88" i="3" s="1"/>
  <c r="CQ90" i="3"/>
  <c r="CW90" i="3" s="1"/>
  <c r="CM108" i="3"/>
  <c r="CS108" i="3" s="1"/>
  <c r="CQ126" i="3"/>
  <c r="CW126" i="3" s="1"/>
  <c r="DA196" i="3"/>
  <c r="CM196" i="3"/>
  <c r="CS196" i="3" s="1"/>
  <c r="CM308" i="3"/>
  <c r="CS308" i="3" s="1"/>
  <c r="Q196" i="6" s="1"/>
  <c r="DD384" i="3"/>
  <c r="CP384" i="3"/>
  <c r="CM386" i="3"/>
  <c r="CS386" i="3" s="1"/>
  <c r="CP416" i="3"/>
  <c r="CV416" i="3" s="1"/>
  <c r="CQ426" i="3"/>
  <c r="CW426" i="3" s="1"/>
  <c r="DD448" i="3"/>
  <c r="CP448" i="3"/>
  <c r="CV448" i="3" s="1"/>
  <c r="CQ488" i="3"/>
  <c r="CW488" i="3" s="1"/>
  <c r="CP496" i="3"/>
  <c r="CV496" i="3" s="1"/>
  <c r="CP502" i="3"/>
  <c r="CV502" i="3" s="1"/>
  <c r="CQ506" i="3"/>
  <c r="CW506" i="3" s="1"/>
  <c r="CQ512" i="3"/>
  <c r="CW512" i="3" s="1"/>
  <c r="CQ538" i="3"/>
  <c r="CW538" i="3" s="1"/>
  <c r="CQ544" i="3"/>
  <c r="CW544" i="3" s="1"/>
  <c r="CQ570" i="3"/>
  <c r="CW570" i="3" s="1"/>
  <c r="CQ584" i="3"/>
  <c r="CW584" i="3" s="1"/>
  <c r="DD598" i="3"/>
  <c r="CP598" i="3"/>
  <c r="CV598" i="3" s="1"/>
  <c r="CQ608" i="3"/>
  <c r="CW608" i="3" s="1"/>
  <c r="CP622" i="3"/>
  <c r="CV622" i="3" s="1"/>
  <c r="CP624" i="3"/>
  <c r="CV624" i="3" s="1"/>
  <c r="CP630" i="3"/>
  <c r="CV630" i="3" s="1"/>
  <c r="CQ634" i="3"/>
  <c r="CW634" i="3" s="1"/>
  <c r="DD55" i="3"/>
  <c r="CP55" i="3"/>
  <c r="CV55" i="3" s="1"/>
  <c r="CQ69" i="3"/>
  <c r="CW69" i="3" s="1"/>
  <c r="U372" i="6" s="1"/>
  <c r="DB87" i="3"/>
  <c r="CN87" i="3"/>
  <c r="CT87" i="3" s="1"/>
  <c r="CP95" i="3"/>
  <c r="CV95" i="3" s="1"/>
  <c r="DB111" i="3"/>
  <c r="CN111" i="3"/>
  <c r="CM395" i="3"/>
  <c r="CS395" i="3" s="1"/>
  <c r="CO439" i="3"/>
  <c r="CU439" i="3" s="1"/>
  <c r="CP493" i="3"/>
  <c r="CV493" i="3" s="1"/>
  <c r="CM501" i="3"/>
  <c r="CS501" i="3" s="1"/>
  <c r="CO509" i="3"/>
  <c r="CU509" i="3" s="1"/>
  <c r="CO523" i="3"/>
  <c r="CU523" i="3" s="1"/>
  <c r="CM577" i="3"/>
  <c r="CS577" i="3" s="1"/>
  <c r="CP625" i="3"/>
  <c r="CV625" i="3" s="1"/>
  <c r="CM635" i="3"/>
  <c r="CS635" i="3" s="1"/>
  <c r="CQ25" i="3"/>
  <c r="CW25" i="3" s="1"/>
  <c r="CQ43" i="3"/>
  <c r="CW43" i="3" s="1"/>
  <c r="DB89" i="3"/>
  <c r="CN89" i="3"/>
  <c r="CT89" i="3" s="1"/>
  <c r="CN93" i="3"/>
  <c r="CT93" i="3" s="1"/>
  <c r="CN109" i="3"/>
  <c r="CT109" i="3" s="1"/>
  <c r="CQ109" i="3"/>
  <c r="CW109" i="3" s="1"/>
  <c r="CN127" i="3"/>
  <c r="CT127" i="3" s="1"/>
  <c r="CP139" i="3"/>
  <c r="CV139" i="3" s="1"/>
  <c r="CO139" i="3"/>
  <c r="CU139" i="3" s="1"/>
  <c r="CO165" i="3"/>
  <c r="CU165" i="3" s="1"/>
  <c r="CO197" i="3"/>
  <c r="CU197" i="3" s="1"/>
  <c r="CQ197" i="3"/>
  <c r="CW197" i="3" s="1"/>
  <c r="CN253" i="3"/>
  <c r="CT253" i="3" s="1"/>
  <c r="CQ393" i="3"/>
  <c r="CW393" i="3" s="1"/>
  <c r="CO487" i="3"/>
  <c r="CU487" i="3" s="1"/>
  <c r="CM495" i="3"/>
  <c r="CS495" i="3" s="1"/>
  <c r="CN507" i="3"/>
  <c r="CT507" i="3" s="1"/>
  <c r="CM511" i="3"/>
  <c r="CS511" i="3" s="1"/>
  <c r="CO623" i="3"/>
  <c r="CU623" i="3" s="1"/>
  <c r="CQ627" i="3"/>
  <c r="CW627" i="3" s="1"/>
  <c r="CQ633" i="3"/>
  <c r="CW633" i="3" s="1"/>
  <c r="CP48" i="3"/>
  <c r="CV48" i="3" s="1"/>
  <c r="CO108" i="3"/>
  <c r="CU108" i="3" s="1"/>
  <c r="CP512" i="3"/>
  <c r="CV512" i="3" s="1"/>
  <c r="CP584" i="3"/>
  <c r="CV584" i="3" s="1"/>
  <c r="DC4" i="3"/>
  <c r="CO4" i="3"/>
  <c r="CU4" i="3" s="1"/>
  <c r="DC6" i="3"/>
  <c r="CO6" i="3"/>
  <c r="CU6" i="3" s="1"/>
  <c r="CO36" i="3"/>
  <c r="CU36" i="3" s="1"/>
  <c r="DA48" i="3"/>
  <c r="CM48" i="3"/>
  <c r="CS48" i="3" s="1"/>
  <c r="DA52" i="3"/>
  <c r="CM52" i="3"/>
  <c r="CS52" i="3" s="1"/>
  <c r="CM68" i="3"/>
  <c r="CS68" i="3" s="1"/>
  <c r="CN72" i="3"/>
  <c r="CT72" i="3" s="1"/>
  <c r="CN90" i="3"/>
  <c r="CT90" i="3" s="1"/>
  <c r="CO90" i="3"/>
  <c r="CU90" i="3" s="1"/>
  <c r="CQ94" i="3"/>
  <c r="CW94" i="3" s="1"/>
  <c r="CQ108" i="3"/>
  <c r="CW108" i="3" s="1"/>
  <c r="CQ114" i="3"/>
  <c r="CW114" i="3" s="1"/>
  <c r="CP114" i="3"/>
  <c r="CV114" i="3" s="1"/>
  <c r="CN126" i="3"/>
  <c r="CT126" i="3" s="1"/>
  <c r="CN142" i="3"/>
  <c r="CT142" i="3" s="1"/>
  <c r="CN194" i="3"/>
  <c r="CT194" i="3" s="1"/>
  <c r="CP194" i="3"/>
  <c r="CV194" i="3" s="1"/>
  <c r="CT230" i="3"/>
  <c r="CQ308" i="3"/>
  <c r="CW308" i="3" s="1"/>
  <c r="U196" i="6" s="1"/>
  <c r="CQ376" i="3"/>
  <c r="CW376" i="3" s="1"/>
  <c r="DD382" i="3"/>
  <c r="CP382" i="3"/>
  <c r="CV382" i="3" s="1"/>
  <c r="DB384" i="3"/>
  <c r="CN384" i="3"/>
  <c r="CT384" i="3" s="1"/>
  <c r="CO386" i="3"/>
  <c r="CU386" i="3" s="1"/>
  <c r="CQ386" i="3"/>
  <c r="CW386" i="3" s="1"/>
  <c r="CM416" i="3"/>
  <c r="CS416" i="3" s="1"/>
  <c r="CO426" i="3"/>
  <c r="CU426" i="3" s="1"/>
  <c r="CN426" i="3"/>
  <c r="CT426" i="3" s="1"/>
  <c r="DA448" i="3"/>
  <c r="CM448" i="3"/>
  <c r="CS448" i="3" s="1"/>
  <c r="CM486" i="3"/>
  <c r="CS486" i="3" s="1"/>
  <c r="CS488" i="3"/>
  <c r="CO490" i="3"/>
  <c r="CU490" i="3" s="1"/>
  <c r="CN490" i="3"/>
  <c r="CT490" i="3" s="1"/>
  <c r="CO492" i="3"/>
  <c r="CU492" i="3" s="1"/>
  <c r="CM496" i="3"/>
  <c r="CS496" i="3" s="1"/>
  <c r="CO498" i="3"/>
  <c r="CU498" i="3" s="1"/>
  <c r="CN498" i="3"/>
  <c r="CT498" i="3" s="1"/>
  <c r="CU500" i="3"/>
  <c r="CM502" i="3"/>
  <c r="CS502" i="3" s="1"/>
  <c r="CM504" i="3"/>
  <c r="CS504" i="3" s="1"/>
  <c r="CO506" i="3"/>
  <c r="CU506" i="3" s="1"/>
  <c r="CT506" i="3"/>
  <c r="CO508" i="3"/>
  <c r="CU508" i="3" s="1"/>
  <c r="CM510" i="3"/>
  <c r="CS510" i="3" s="1"/>
  <c r="CM512" i="3"/>
  <c r="CS512" i="3" s="1"/>
  <c r="DD514" i="3"/>
  <c r="CP514" i="3"/>
  <c r="CV514" i="3" s="1"/>
  <c r="DB514" i="3"/>
  <c r="CN514" i="3"/>
  <c r="CT514" i="3" s="1"/>
  <c r="CO532" i="3"/>
  <c r="CU532" i="3" s="1"/>
  <c r="CO538" i="3"/>
  <c r="CU538" i="3" s="1"/>
  <c r="CN538" i="3"/>
  <c r="CT538" i="3" s="1"/>
  <c r="DA542" i="3"/>
  <c r="CM542" i="3"/>
  <c r="CS542" i="3" s="1"/>
  <c r="CM568" i="3"/>
  <c r="CS568" i="3" s="1"/>
  <c r="Q480" i="6" s="1"/>
  <c r="CP578" i="3"/>
  <c r="CV578" i="3" s="1"/>
  <c r="CM584" i="3"/>
  <c r="CS584" i="3" s="1"/>
  <c r="DC586" i="3"/>
  <c r="CO586" i="3"/>
  <c r="CU586" i="3" s="1"/>
  <c r="DB586" i="3"/>
  <c r="CN586" i="3"/>
  <c r="CT586" i="3" s="1"/>
  <c r="DA598" i="3"/>
  <c r="CM598" i="3"/>
  <c r="CS598" i="3" s="1"/>
  <c r="CO610" i="3"/>
  <c r="CU610" i="3" s="1"/>
  <c r="CN610" i="3"/>
  <c r="CT610" i="3" s="1"/>
  <c r="CU618" i="3"/>
  <c r="CN618" i="3"/>
  <c r="CT618" i="3" s="1"/>
  <c r="CO620" i="3"/>
  <c r="CU620" i="3" s="1"/>
  <c r="CM622" i="3"/>
  <c r="CS622" i="3" s="1"/>
  <c r="CS624" i="3"/>
  <c r="CP626" i="3"/>
  <c r="CV626" i="3" s="1"/>
  <c r="CN626" i="3"/>
  <c r="CT626" i="3" s="1"/>
  <c r="CO628" i="3"/>
  <c r="CU628" i="3" s="1"/>
  <c r="CM630" i="3"/>
  <c r="CS630" i="3" s="1"/>
  <c r="CM632" i="3"/>
  <c r="CS632" i="3" s="1"/>
  <c r="CO634" i="3"/>
  <c r="CU634" i="3" s="1"/>
  <c r="CN634" i="3"/>
  <c r="CT634" i="3" s="1"/>
  <c r="DA5" i="3"/>
  <c r="CM5" i="3"/>
  <c r="CS5" i="3" s="1"/>
  <c r="DB11" i="3"/>
  <c r="CN11" i="3"/>
  <c r="CT11" i="3" s="1"/>
  <c r="DB27" i="3"/>
  <c r="CN27" i="3"/>
  <c r="CT27" i="3" s="1"/>
  <c r="DC55" i="3"/>
  <c r="CO55" i="3"/>
  <c r="CU55" i="3" s="1"/>
  <c r="DB55" i="3"/>
  <c r="CN55" i="3"/>
  <c r="CT55" i="3" s="1"/>
  <c r="CM69" i="3"/>
  <c r="CS69" i="3" s="1"/>
  <c r="CP83" i="3"/>
  <c r="CV83" i="3" s="1"/>
  <c r="DC87" i="3"/>
  <c r="CO87" i="3"/>
  <c r="CU87" i="3" s="1"/>
  <c r="CM95" i="3"/>
  <c r="CS95" i="3" s="1"/>
  <c r="DA111" i="3"/>
  <c r="CM111" i="3"/>
  <c r="DC111" i="3"/>
  <c r="CO111" i="3"/>
  <c r="CQ195" i="3"/>
  <c r="CW195" i="3" s="1"/>
  <c r="DA383" i="3"/>
  <c r="CM383" i="3"/>
  <c r="CS383" i="3" s="1"/>
  <c r="CN395" i="3"/>
  <c r="CT395" i="3" s="1"/>
  <c r="CQ395" i="3"/>
  <c r="CW395" i="3" s="1"/>
  <c r="CM399" i="3"/>
  <c r="CS399" i="3" s="1"/>
  <c r="CP439" i="3"/>
  <c r="CV439" i="3" s="1"/>
  <c r="CO479" i="3"/>
  <c r="CU479" i="3" s="1"/>
  <c r="CQ479" i="3"/>
  <c r="CW479" i="3" s="1"/>
  <c r="CW489" i="3"/>
  <c r="CQ493" i="3"/>
  <c r="CW493" i="3" s="1"/>
  <c r="CM497" i="3"/>
  <c r="CS497" i="3" s="1"/>
  <c r="CO497" i="3"/>
  <c r="CU497" i="3" s="1"/>
  <c r="CN501" i="3"/>
  <c r="CT501" i="3" s="1"/>
  <c r="CQ505" i="3"/>
  <c r="CW505" i="3" s="1"/>
  <c r="CQ509" i="3"/>
  <c r="CW509" i="3" s="1"/>
  <c r="CM513" i="3"/>
  <c r="CS513" i="3" s="1"/>
  <c r="CO513" i="3"/>
  <c r="CU513" i="3" s="1"/>
  <c r="CP523" i="3"/>
  <c r="CV523" i="3" s="1"/>
  <c r="CP565" i="3"/>
  <c r="CV565" i="3" s="1"/>
  <c r="T448" i="6" s="1"/>
  <c r="CP577" i="3"/>
  <c r="CV577" i="3" s="1"/>
  <c r="CN621" i="3"/>
  <c r="CT621" i="3" s="1"/>
  <c r="CQ625" i="3"/>
  <c r="CW625" i="3" s="1"/>
  <c r="CQ629" i="3"/>
  <c r="CW629" i="3" s="1"/>
  <c r="CN635" i="3"/>
  <c r="CT635" i="3" s="1"/>
  <c r="CQ635" i="3"/>
  <c r="CW635" i="3" s="1"/>
  <c r="DE3" i="3"/>
  <c r="CQ3" i="3"/>
  <c r="CW3" i="3" s="1"/>
  <c r="DD7" i="3"/>
  <c r="CP7" i="3"/>
  <c r="CV7" i="3" s="1"/>
  <c r="CP25" i="3"/>
  <c r="CV25" i="3" s="1"/>
  <c r="CP43" i="3"/>
  <c r="CV43" i="3" s="1"/>
  <c r="DE89" i="3"/>
  <c r="CQ89" i="3"/>
  <c r="CW89" i="3" s="1"/>
  <c r="CO93" i="3"/>
  <c r="CU93" i="3" s="1"/>
  <c r="CO109" i="3"/>
  <c r="CU109" i="3" s="1"/>
  <c r="CP127" i="3"/>
  <c r="CV127" i="3" s="1"/>
  <c r="CO127" i="3"/>
  <c r="CU127" i="3" s="1"/>
  <c r="CQ139" i="3"/>
  <c r="CW139" i="3" s="1"/>
  <c r="CP165" i="3"/>
  <c r="CV165" i="3" s="1"/>
  <c r="CN197" i="3"/>
  <c r="CT197" i="3" s="1"/>
  <c r="CP253" i="3"/>
  <c r="CV253" i="3" s="1"/>
  <c r="CP381" i="3"/>
  <c r="CV381" i="3" s="1"/>
  <c r="CN393" i="3"/>
  <c r="CT393" i="3" s="1"/>
  <c r="CM397" i="3"/>
  <c r="CS397" i="3" s="1"/>
  <c r="DE441" i="3"/>
  <c r="CQ441" i="3"/>
  <c r="CW441" i="3" s="1"/>
  <c r="CN485" i="3"/>
  <c r="CT485" i="3" s="1"/>
  <c r="CP487" i="3"/>
  <c r="CV487" i="3" s="1"/>
  <c r="CO491" i="3"/>
  <c r="CU491" i="3" s="1"/>
  <c r="CN495" i="3"/>
  <c r="CT495" i="3" s="1"/>
  <c r="CQ495" i="3"/>
  <c r="CW495" i="3" s="1"/>
  <c r="CM499" i="3"/>
  <c r="CS499" i="3" s="1"/>
  <c r="CP503" i="3"/>
  <c r="CV503" i="3" s="1"/>
  <c r="CO507" i="3"/>
  <c r="CU507" i="3" s="1"/>
  <c r="CN511" i="3"/>
  <c r="CT511" i="3" s="1"/>
  <c r="CQ511" i="3"/>
  <c r="CW511" i="3" s="1"/>
  <c r="CP519" i="3"/>
  <c r="CV519" i="3" s="1"/>
  <c r="CM533" i="3"/>
  <c r="CS533" i="3" s="1"/>
  <c r="DD541" i="3"/>
  <c r="CP541" i="3"/>
  <c r="CV541" i="3" s="1"/>
  <c r="DC541" i="3"/>
  <c r="CO541" i="3"/>
  <c r="CU541" i="3" s="1"/>
  <c r="CQ571" i="3"/>
  <c r="CW571" i="3" s="1"/>
  <c r="CM619" i="3"/>
  <c r="CS619" i="3" s="1"/>
  <c r="CP623" i="3"/>
  <c r="CV623" i="3" s="1"/>
  <c r="CO627" i="3"/>
  <c r="CU627" i="3" s="1"/>
  <c r="CN631" i="3"/>
  <c r="CT631" i="3" s="1"/>
  <c r="CQ631" i="3"/>
  <c r="CW631" i="3" s="1"/>
  <c r="CN633" i="3"/>
  <c r="CT633" i="3" s="1"/>
  <c r="CQ68" i="3"/>
  <c r="CW68" i="3" s="1"/>
  <c r="U371" i="6" s="1"/>
  <c r="CN376" i="3"/>
  <c r="CT376" i="3" s="1"/>
  <c r="CM384" i="3"/>
  <c r="CS384" i="3" s="1"/>
  <c r="CQ492" i="3"/>
  <c r="CW492" i="3" s="1"/>
  <c r="CM544" i="3"/>
  <c r="CS544" i="3" s="1"/>
  <c r="CM608" i="3"/>
  <c r="CS608" i="3" s="1"/>
  <c r="CQ457" i="3"/>
  <c r="CW457" i="3" s="1"/>
  <c r="CN541" i="3"/>
  <c r="CT541" i="3" s="1"/>
  <c r="CP629" i="3"/>
  <c r="CV629" i="3" s="1"/>
  <c r="CN326" i="3"/>
  <c r="CT326" i="3" s="1"/>
  <c r="J292" i="6"/>
  <c r="O292" i="6" s="1"/>
  <c r="I293" i="6"/>
  <c r="J293" i="6" s="1"/>
  <c r="I512" i="6"/>
  <c r="J512" i="6" s="1"/>
  <c r="I511" i="6"/>
  <c r="J511" i="6" s="1"/>
  <c r="O511" i="6" s="1"/>
  <c r="N512" i="6"/>
  <c r="G2" i="6"/>
  <c r="G3" i="6" s="1"/>
  <c r="N500" i="6"/>
  <c r="I500" i="6"/>
  <c r="J500" i="6" s="1"/>
  <c r="I499" i="6"/>
  <c r="J499" i="6" s="1"/>
  <c r="O499" i="6" s="1"/>
  <c r="S499" i="6" s="1"/>
  <c r="N487" i="6"/>
  <c r="I487" i="6"/>
  <c r="J487" i="6" s="1"/>
  <c r="I486" i="6"/>
  <c r="J486" i="6" s="1"/>
  <c r="O486" i="6" s="1"/>
  <c r="U486" i="6" s="1"/>
  <c r="I474" i="6"/>
  <c r="J474" i="6" s="1"/>
  <c r="I473" i="6"/>
  <c r="J473" i="6" s="1"/>
  <c r="O473" i="6" s="1"/>
  <c r="T473" i="6" s="1"/>
  <c r="N474" i="6"/>
  <c r="I383" i="6"/>
  <c r="J383" i="6" s="1"/>
  <c r="I384" i="6"/>
  <c r="J384" i="6" s="1"/>
  <c r="N383" i="6"/>
  <c r="L384" i="6"/>
  <c r="N384" i="6" s="1"/>
  <c r="J357" i="6"/>
  <c r="J345" i="6"/>
  <c r="N369" i="6"/>
  <c r="I368" i="6"/>
  <c r="J368" i="6" s="1"/>
  <c r="O368" i="6" s="1"/>
  <c r="I369" i="6"/>
  <c r="J369" i="6" s="1"/>
  <c r="N354" i="6"/>
  <c r="I354" i="6"/>
  <c r="J354" i="6" s="1"/>
  <c r="I353" i="6"/>
  <c r="J353" i="6" s="1"/>
  <c r="O353" i="6" s="1"/>
  <c r="N337" i="6"/>
  <c r="I337" i="6"/>
  <c r="J337" i="6" s="1"/>
  <c r="I336" i="6"/>
  <c r="J336" i="6" s="1"/>
  <c r="O336" i="6" s="1"/>
  <c r="N321" i="6"/>
  <c r="I321" i="6"/>
  <c r="J321" i="6" s="1"/>
  <c r="I320" i="6"/>
  <c r="J320" i="6" s="1"/>
  <c r="O320" i="6" s="1"/>
  <c r="Q320" i="6" s="1"/>
  <c r="J481" i="6"/>
  <c r="N307" i="6"/>
  <c r="I307" i="6"/>
  <c r="J307" i="6" s="1"/>
  <c r="I306" i="6"/>
  <c r="J306" i="6" s="1"/>
  <c r="O306" i="6" s="1"/>
  <c r="R306" i="6" s="1"/>
  <c r="N350" i="6"/>
  <c r="J11" i="6"/>
  <c r="J68" i="6"/>
  <c r="J347" i="6"/>
  <c r="J349" i="6"/>
  <c r="N417" i="6"/>
  <c r="N363" i="6"/>
  <c r="J469" i="6"/>
  <c r="J15" i="6"/>
  <c r="N293" i="6"/>
  <c r="N12" i="6"/>
  <c r="J143" i="6"/>
  <c r="N380" i="6"/>
  <c r="R196" i="6"/>
  <c r="S196" i="6"/>
  <c r="R372" i="6"/>
  <c r="M58" i="7"/>
  <c r="Q58" i="7"/>
  <c r="M25" i="7"/>
  <c r="Q25" i="7"/>
  <c r="M92" i="7"/>
  <c r="Q92" i="7"/>
  <c r="M75" i="7"/>
  <c r="Q75" i="7"/>
  <c r="M100" i="7"/>
  <c r="Q100" i="7"/>
  <c r="M52" i="7"/>
  <c r="Q52" i="7"/>
  <c r="M83" i="7"/>
  <c r="Q83" i="7"/>
  <c r="M24" i="7"/>
  <c r="Q24" i="7"/>
  <c r="M80" i="7"/>
  <c r="Q80" i="7"/>
  <c r="M102" i="7"/>
  <c r="Q102" i="7"/>
  <c r="M48" i="7"/>
  <c r="Q48" i="7"/>
  <c r="M67" i="7"/>
  <c r="Q67" i="7"/>
  <c r="M22" i="7"/>
  <c r="Q22" i="7"/>
  <c r="M49" i="7"/>
  <c r="Q49" i="7"/>
  <c r="M30" i="7"/>
  <c r="Q30" i="7"/>
  <c r="M31" i="7"/>
  <c r="Q31" i="7"/>
  <c r="M63" i="7"/>
  <c r="Q63" i="7"/>
  <c r="M84" i="7"/>
  <c r="Q84" i="7"/>
  <c r="M10" i="7"/>
  <c r="Q10" i="7"/>
  <c r="M32" i="7"/>
  <c r="Q32" i="7"/>
  <c r="M51" i="7"/>
  <c r="Q51" i="7"/>
  <c r="M74" i="7"/>
  <c r="Q74" i="7"/>
  <c r="M99" i="7"/>
  <c r="Q99" i="7"/>
  <c r="M26" i="7"/>
  <c r="Q26" i="7"/>
  <c r="M57" i="7"/>
  <c r="Q57" i="7"/>
  <c r="M82" i="7"/>
  <c r="Q82" i="7"/>
  <c r="M12" i="7"/>
  <c r="Q12" i="7"/>
  <c r="M34" i="7"/>
  <c r="Q34" i="7"/>
  <c r="M65" i="7"/>
  <c r="Q65" i="7"/>
  <c r="M90" i="7"/>
  <c r="Q90" i="7"/>
  <c r="M13" i="7"/>
  <c r="Q13" i="7"/>
  <c r="M35" i="7"/>
  <c r="Q35" i="7"/>
  <c r="M66" i="7"/>
  <c r="Q66" i="7"/>
  <c r="M91" i="7"/>
  <c r="Q91" i="7"/>
  <c r="M14" i="7"/>
  <c r="Q14" i="7"/>
  <c r="M36" i="7"/>
  <c r="Q36" i="7"/>
  <c r="M56" i="7"/>
  <c r="Q56" i="7"/>
  <c r="M81" i="7"/>
  <c r="Q81" i="7"/>
  <c r="M11" i="7"/>
  <c r="Q11" i="7"/>
  <c r="M33" i="7"/>
  <c r="Q33" i="7"/>
  <c r="M59" i="7"/>
  <c r="Q59" i="7"/>
  <c r="M89" i="7"/>
  <c r="Q89" i="7"/>
  <c r="M16" i="7"/>
  <c r="Q16" i="7"/>
  <c r="M40" i="7"/>
  <c r="Q40" i="7"/>
  <c r="M72" i="7"/>
  <c r="Q72" i="7"/>
  <c r="M97" i="7"/>
  <c r="Q97" i="7"/>
  <c r="M20" i="7"/>
  <c r="Q20" i="7"/>
  <c r="M43" i="7"/>
  <c r="Q43" i="7"/>
  <c r="M73" i="7"/>
  <c r="Q73" i="7"/>
  <c r="M98" i="7"/>
  <c r="Q98" i="7"/>
  <c r="M21" i="7"/>
  <c r="Q21" i="7"/>
  <c r="M41" i="7"/>
  <c r="Q41" i="7"/>
  <c r="M64" i="7"/>
  <c r="Q64" i="7"/>
  <c r="M85" i="7"/>
  <c r="Q85" i="7"/>
  <c r="M15" i="7"/>
  <c r="Q15" i="7"/>
  <c r="M42" i="7"/>
  <c r="Q42" i="7"/>
  <c r="M71" i="7"/>
  <c r="Q71" i="7"/>
  <c r="M93" i="7"/>
  <c r="Q93" i="7"/>
  <c r="M23" i="7"/>
  <c r="Q23" i="7"/>
  <c r="M50" i="7"/>
  <c r="Q50" i="7"/>
  <c r="M76" i="7"/>
  <c r="Q76" i="7"/>
  <c r="M101" i="7"/>
  <c r="Q101" i="7"/>
  <c r="J114" i="6"/>
  <c r="J27" i="7"/>
  <c r="J68" i="7"/>
  <c r="J77" i="7"/>
  <c r="J44" i="7"/>
  <c r="J53" i="7"/>
  <c r="J60" i="7"/>
  <c r="J37" i="7"/>
  <c r="J94" i="7"/>
  <c r="J86" i="7"/>
  <c r="J103" i="7"/>
  <c r="J17" i="7"/>
  <c r="J13" i="6"/>
  <c r="N464" i="6"/>
  <c r="J2" i="7"/>
  <c r="J3" i="7" s="1"/>
  <c r="BN267" i="3"/>
  <c r="BP267" i="3" s="1"/>
  <c r="J410" i="6"/>
  <c r="N348" i="6"/>
  <c r="J379" i="6"/>
  <c r="N409" i="6"/>
  <c r="J72" i="6"/>
  <c r="J340" i="6"/>
  <c r="J280" i="6"/>
  <c r="J483" i="6"/>
  <c r="N470" i="6"/>
  <c r="J463" i="6"/>
  <c r="J145" i="6"/>
  <c r="J99" i="6"/>
  <c r="N365" i="6"/>
  <c r="J78" i="6"/>
  <c r="N69" i="6"/>
  <c r="J309" i="6"/>
  <c r="N87" i="6"/>
  <c r="N144" i="6"/>
  <c r="J70" i="6"/>
  <c r="N411" i="6"/>
  <c r="N107" i="6"/>
  <c r="N185" i="6"/>
  <c r="N83" i="6"/>
  <c r="J416" i="6"/>
  <c r="N344" i="6"/>
  <c r="N73" i="6"/>
  <c r="N356" i="6"/>
  <c r="J423" i="6"/>
  <c r="N422" i="6"/>
  <c r="J387" i="6"/>
  <c r="J104" i="6"/>
  <c r="J418" i="6"/>
  <c r="J108" i="6"/>
  <c r="J182" i="6"/>
  <c r="N386" i="6"/>
  <c r="J414" i="6"/>
  <c r="N482" i="6"/>
  <c r="J30" i="6"/>
  <c r="J74" i="6"/>
  <c r="J139" i="6"/>
  <c r="N183" i="6"/>
  <c r="N415" i="6"/>
  <c r="J112" i="6"/>
  <c r="N378" i="6"/>
  <c r="N371" i="6"/>
  <c r="J489" i="6"/>
  <c r="J86" i="6"/>
  <c r="J372" i="6"/>
  <c r="J97" i="6"/>
  <c r="J82" i="6"/>
  <c r="J135" i="6"/>
  <c r="J364" i="6"/>
  <c r="N16" i="6"/>
  <c r="J66" i="6"/>
  <c r="J147" i="6"/>
  <c r="J84" i="6"/>
  <c r="J141" i="6"/>
  <c r="J465" i="6"/>
  <c r="N79" i="6"/>
  <c r="J275" i="6"/>
  <c r="N10" i="6"/>
  <c r="J32" i="6"/>
  <c r="J184" i="6"/>
  <c r="N67" i="6"/>
  <c r="J95" i="6"/>
  <c r="J178" i="6"/>
  <c r="N413" i="6"/>
  <c r="N146" i="6"/>
  <c r="N29" i="6"/>
  <c r="J377" i="6"/>
  <c r="J436" i="6"/>
  <c r="N113" i="6"/>
  <c r="N361" i="6"/>
  <c r="N424" i="6"/>
  <c r="N14" i="6"/>
  <c r="N71" i="6"/>
  <c r="J479" i="6"/>
  <c r="J80" i="6"/>
  <c r="J110" i="6"/>
  <c r="J160" i="6"/>
  <c r="N279" i="6"/>
  <c r="J252" i="6"/>
  <c r="J412" i="6"/>
  <c r="J106" i="6"/>
  <c r="N346" i="6"/>
  <c r="N376" i="6"/>
  <c r="N142" i="6"/>
  <c r="J362" i="6"/>
  <c r="N85" i="6"/>
  <c r="N480" i="6"/>
  <c r="J48" i="6"/>
  <c r="N118" i="6"/>
  <c r="N141" i="6"/>
  <c r="N139" i="6"/>
  <c r="J156" i="6"/>
  <c r="N224" i="6"/>
  <c r="J54" i="6"/>
  <c r="N109" i="6"/>
  <c r="N44" i="6"/>
  <c r="J365" i="6"/>
  <c r="J9" i="6"/>
  <c r="N9" i="6"/>
  <c r="N33" i="6"/>
  <c r="N94" i="6"/>
  <c r="J24" i="6"/>
  <c r="N47" i="6"/>
  <c r="N60" i="6"/>
  <c r="N128" i="6"/>
  <c r="N20" i="6"/>
  <c r="J148" i="6"/>
  <c r="J168" i="6"/>
  <c r="N184" i="6"/>
  <c r="N205" i="6"/>
  <c r="J380" i="6"/>
  <c r="N423" i="6"/>
  <c r="J434" i="6"/>
  <c r="J482" i="6"/>
  <c r="J16" i="6"/>
  <c r="J73" i="6"/>
  <c r="N156" i="6"/>
  <c r="N165" i="6"/>
  <c r="J200" i="6"/>
  <c r="N251" i="6"/>
  <c r="N263" i="6"/>
  <c r="N267" i="6"/>
  <c r="N271" i="6"/>
  <c r="N330" i="6"/>
  <c r="J176" i="6"/>
  <c r="N463" i="6"/>
  <c r="N96" i="6"/>
  <c r="J149" i="6"/>
  <c r="N98" i="6"/>
  <c r="J51" i="6"/>
  <c r="J142" i="6"/>
  <c r="N143" i="6"/>
  <c r="J158" i="6"/>
  <c r="J165" i="6"/>
  <c r="N199" i="6"/>
  <c r="N227" i="6"/>
  <c r="J273" i="6"/>
  <c r="N395" i="6"/>
  <c r="N401" i="6"/>
  <c r="J413" i="6"/>
  <c r="J452" i="6"/>
  <c r="J10" i="6"/>
  <c r="N21" i="6"/>
  <c r="N303" i="6"/>
  <c r="J314" i="6"/>
  <c r="N22" i="6"/>
  <c r="J198" i="6"/>
  <c r="N286" i="6"/>
  <c r="J60" i="6"/>
  <c r="J122" i="6"/>
  <c r="N134" i="6"/>
  <c r="N177" i="6"/>
  <c r="J443" i="6"/>
  <c r="J454" i="6"/>
  <c r="J191" i="6"/>
  <c r="N111" i="6"/>
  <c r="J21" i="6"/>
  <c r="J144" i="6"/>
  <c r="N57" i="6"/>
  <c r="J125" i="6"/>
  <c r="J140" i="6"/>
  <c r="N147" i="6"/>
  <c r="J153" i="6"/>
  <c r="J174" i="6"/>
  <c r="J190" i="6"/>
  <c r="N208" i="6"/>
  <c r="N214" i="6"/>
  <c r="J350" i="6"/>
  <c r="J456" i="6"/>
  <c r="N24" i="6"/>
  <c r="J71" i="6"/>
  <c r="N153" i="6"/>
  <c r="J175" i="6"/>
  <c r="J207" i="6"/>
  <c r="J119" i="6"/>
  <c r="N131" i="6"/>
  <c r="N145" i="6"/>
  <c r="J146" i="6"/>
  <c r="N149" i="6"/>
  <c r="N160" i="6"/>
  <c r="N182" i="6"/>
  <c r="J228" i="6"/>
  <c r="J270" i="6"/>
  <c r="J274" i="6"/>
  <c r="N349" i="6"/>
  <c r="N364" i="6"/>
  <c r="J392" i="6"/>
  <c r="N398" i="6"/>
  <c r="J447" i="6"/>
  <c r="N458" i="6"/>
  <c r="J14" i="6"/>
  <c r="N45" i="6"/>
  <c r="N48" i="6"/>
  <c r="N51" i="6"/>
  <c r="J69" i="6"/>
  <c r="J159" i="6"/>
  <c r="J169" i="6"/>
  <c r="J185" i="6"/>
  <c r="J215" i="6"/>
  <c r="N228" i="6"/>
  <c r="J248" i="6"/>
  <c r="J300" i="6"/>
  <c r="N327" i="6"/>
  <c r="N331" i="6"/>
  <c r="N339" i="6"/>
  <c r="N49" i="6"/>
  <c r="N55" i="6"/>
  <c r="N154" i="6"/>
  <c r="N159" i="6"/>
  <c r="N169" i="6"/>
  <c r="N178" i="6"/>
  <c r="N191" i="6"/>
  <c r="N209" i="6"/>
  <c r="O209" i="6" s="1"/>
  <c r="N301" i="6"/>
  <c r="N127" i="6"/>
  <c r="N170" i="6"/>
  <c r="J53" i="6"/>
  <c r="N260" i="6"/>
  <c r="J12" i="6"/>
  <c r="J52" i="6"/>
  <c r="J55" i="6"/>
  <c r="J58" i="6"/>
  <c r="N61" i="6"/>
  <c r="J67" i="6"/>
  <c r="N119" i="6"/>
  <c r="N122" i="6"/>
  <c r="J197" i="6"/>
  <c r="N206" i="6"/>
  <c r="N274" i="6"/>
  <c r="N379" i="6"/>
  <c r="N394" i="6"/>
  <c r="J204" i="6"/>
  <c r="J213" i="6"/>
  <c r="J123" i="6"/>
  <c r="J126" i="6"/>
  <c r="J129" i="6"/>
  <c r="N132" i="6"/>
  <c r="N190" i="6"/>
  <c r="N225" i="6"/>
  <c r="J258" i="6"/>
  <c r="J262" i="6"/>
  <c r="N266" i="6"/>
  <c r="N270" i="6"/>
  <c r="N275" i="6"/>
  <c r="J46" i="6"/>
  <c r="N52" i="6"/>
  <c r="N166" i="6"/>
  <c r="N175" i="6"/>
  <c r="N197" i="6"/>
  <c r="N232" i="6"/>
  <c r="N239" i="6"/>
  <c r="N243" i="6"/>
  <c r="J431" i="6"/>
  <c r="N30" i="6"/>
  <c r="J121" i="6"/>
  <c r="J124" i="6"/>
  <c r="J177" i="6"/>
  <c r="N236" i="6"/>
  <c r="J223" i="6"/>
  <c r="J226" i="6"/>
  <c r="N229" i="6"/>
  <c r="J236" i="6"/>
  <c r="J240" i="6"/>
  <c r="N252" i="6"/>
  <c r="N261" i="6"/>
  <c r="J44" i="6"/>
  <c r="J50" i="6"/>
  <c r="N56" i="6"/>
  <c r="J205" i="6"/>
  <c r="J224" i="6"/>
  <c r="N402" i="6"/>
  <c r="N410" i="6"/>
  <c r="N446" i="6"/>
  <c r="N46" i="6"/>
  <c r="N70" i="6"/>
  <c r="N95" i="6"/>
  <c r="N114" i="6"/>
  <c r="N167" i="6"/>
  <c r="J206" i="6"/>
  <c r="J244" i="6"/>
  <c r="N403" i="6"/>
  <c r="N168" i="6"/>
  <c r="J183" i="6"/>
  <c r="J245" i="6"/>
  <c r="J249" i="6"/>
  <c r="J260" i="6"/>
  <c r="J264" i="6"/>
  <c r="J268" i="6"/>
  <c r="J301" i="6"/>
  <c r="J316" i="6"/>
  <c r="J328" i="6"/>
  <c r="J332" i="6"/>
  <c r="N340" i="6"/>
  <c r="J422" i="6"/>
  <c r="J56" i="6"/>
  <c r="J59" i="6"/>
  <c r="J62" i="6"/>
  <c r="N120" i="6"/>
  <c r="N123" i="6"/>
  <c r="N126" i="6"/>
  <c r="N135" i="6"/>
  <c r="J230" i="6"/>
  <c r="N257" i="6"/>
  <c r="N284" i="6"/>
  <c r="N288" i="6"/>
  <c r="J378" i="6"/>
  <c r="J453" i="6"/>
  <c r="J464" i="6"/>
  <c r="N32" i="6"/>
  <c r="J85" i="6"/>
  <c r="J96" i="6"/>
  <c r="J107" i="6"/>
  <c r="J118" i="6"/>
  <c r="N124" i="6"/>
  <c r="N130" i="6"/>
  <c r="J167" i="6"/>
  <c r="N176" i="6"/>
  <c r="J480" i="6"/>
  <c r="J396" i="6"/>
  <c r="J411" i="6"/>
  <c r="N430" i="6"/>
  <c r="N435" i="6"/>
  <c r="N442" i="6"/>
  <c r="N11" i="6"/>
  <c r="J22" i="6"/>
  <c r="J49" i="6"/>
  <c r="J128" i="6"/>
  <c r="J170" i="6"/>
  <c r="J199" i="6"/>
  <c r="N240" i="6"/>
  <c r="J445" i="6"/>
  <c r="N433" i="6"/>
  <c r="J242" i="6"/>
  <c r="J246" i="6"/>
  <c r="J250" i="6"/>
  <c r="J257" i="6"/>
  <c r="J261" i="6"/>
  <c r="J265" i="6"/>
  <c r="N269" i="6"/>
  <c r="N273" i="6"/>
  <c r="J287" i="6"/>
  <c r="J295" i="6"/>
  <c r="J302" i="6"/>
  <c r="J313" i="6"/>
  <c r="J317" i="6"/>
  <c r="J329" i="6"/>
  <c r="N333" i="6"/>
  <c r="J344" i="6"/>
  <c r="J356" i="6"/>
  <c r="J371" i="6"/>
  <c r="N387" i="6"/>
  <c r="N397" i="6"/>
  <c r="N506" i="6"/>
  <c r="J127" i="6"/>
  <c r="J130" i="6"/>
  <c r="J133" i="6"/>
  <c r="J231" i="6"/>
  <c r="N238" i="6"/>
  <c r="N242" i="6"/>
  <c r="N246" i="6"/>
  <c r="N258" i="6"/>
  <c r="J285" i="6"/>
  <c r="J386" i="6"/>
  <c r="J402" i="6"/>
  <c r="N412" i="6"/>
  <c r="N455" i="6"/>
  <c r="J33" i="6"/>
  <c r="J47" i="6"/>
  <c r="N53" i="6"/>
  <c r="N59" i="6"/>
  <c r="J79" i="6"/>
  <c r="J87" i="6"/>
  <c r="J98" i="6"/>
  <c r="J109" i="6"/>
  <c r="J208" i="6"/>
  <c r="J227" i="6"/>
  <c r="J401" i="6"/>
  <c r="N418" i="6"/>
  <c r="N431" i="6"/>
  <c r="N84" i="6"/>
  <c r="N106" i="6"/>
  <c r="N121" i="6"/>
  <c r="N259" i="6"/>
  <c r="J266" i="6"/>
  <c r="J397" i="6"/>
  <c r="J247" i="6"/>
  <c r="J299" i="6"/>
  <c r="J237" i="6"/>
  <c r="N241" i="6"/>
  <c r="N245" i="6"/>
  <c r="N249" i="6"/>
  <c r="N280" i="6"/>
  <c r="N287" i="6"/>
  <c r="N295" i="6"/>
  <c r="N313" i="6"/>
  <c r="N317" i="6"/>
  <c r="N345" i="6"/>
  <c r="N357" i="6"/>
  <c r="N372" i="6"/>
  <c r="J405" i="6"/>
  <c r="J424" i="6"/>
  <c r="J435" i="6"/>
  <c r="J446" i="6"/>
  <c r="J457" i="6"/>
  <c r="N25" i="6"/>
  <c r="J31" i="6"/>
  <c r="J83" i="6"/>
  <c r="J94" i="6"/>
  <c r="J105" i="6"/>
  <c r="O105" i="6" s="1"/>
  <c r="J113" i="6"/>
  <c r="J131" i="6"/>
  <c r="J134" i="6"/>
  <c r="J155" i="6"/>
  <c r="N157" i="6"/>
  <c r="N494" i="6"/>
  <c r="J393" i="6"/>
  <c r="N399" i="6"/>
  <c r="N405" i="6"/>
  <c r="N13" i="6"/>
  <c r="N78" i="6"/>
  <c r="N86" i="6"/>
  <c r="N97" i="6"/>
  <c r="N108" i="6"/>
  <c r="J157" i="6"/>
  <c r="N189" i="6"/>
  <c r="N196" i="6"/>
  <c r="O196" i="6" s="1"/>
  <c r="J395" i="6"/>
  <c r="N314" i="6"/>
  <c r="J346" i="6"/>
  <c r="J361" i="6"/>
  <c r="J376" i="6"/>
  <c r="N459" i="6"/>
  <c r="J20" i="6"/>
  <c r="J23" i="6"/>
  <c r="J29" i="6"/>
  <c r="N34" i="6"/>
  <c r="O34" i="6" s="1"/>
  <c r="J81" i="6"/>
  <c r="O81" i="6" s="1"/>
  <c r="J92" i="6"/>
  <c r="O92" i="6" s="1"/>
  <c r="J103" i="6"/>
  <c r="O103" i="6" s="1"/>
  <c r="J111" i="6"/>
  <c r="J189" i="6"/>
  <c r="N195" i="6"/>
  <c r="N198" i="6"/>
  <c r="N204" i="6"/>
  <c r="N213" i="6"/>
  <c r="N223" i="6"/>
  <c r="N414" i="6"/>
  <c r="N434" i="6"/>
  <c r="J441" i="6"/>
  <c r="N453" i="6"/>
  <c r="N58" i="6"/>
  <c r="N62" i="6"/>
  <c r="N68" i="6"/>
  <c r="N133" i="6"/>
  <c r="N155" i="6"/>
  <c r="J214" i="6"/>
  <c r="J225" i="6"/>
  <c r="J241" i="6"/>
  <c r="J256" i="6"/>
  <c r="N265" i="6"/>
  <c r="J272" i="6"/>
  <c r="N393" i="6"/>
  <c r="N264" i="6"/>
  <c r="J288" i="6"/>
  <c r="N230" i="6"/>
  <c r="J348" i="6"/>
  <c r="J363" i="6"/>
  <c r="J398" i="6"/>
  <c r="J404" i="6"/>
  <c r="N507" i="6"/>
  <c r="J429" i="6"/>
  <c r="N440" i="6"/>
  <c r="N444" i="6"/>
  <c r="N15" i="6"/>
  <c r="N23" i="6"/>
  <c r="N50" i="6"/>
  <c r="J57" i="6"/>
  <c r="N72" i="6"/>
  <c r="N80" i="6"/>
  <c r="N88" i="6"/>
  <c r="O88" i="6" s="1"/>
  <c r="N99" i="6"/>
  <c r="N110" i="6"/>
  <c r="N125" i="6"/>
  <c r="J132" i="6"/>
  <c r="N158" i="6"/>
  <c r="N174" i="6"/>
  <c r="N200" i="6"/>
  <c r="N215" i="6"/>
  <c r="N247" i="6"/>
  <c r="J269" i="6"/>
  <c r="N315" i="6"/>
  <c r="N329" i="6"/>
  <c r="J494" i="6"/>
  <c r="N244" i="6"/>
  <c r="J271" i="6"/>
  <c r="J315" i="6"/>
  <c r="N454" i="6"/>
  <c r="N479" i="6"/>
  <c r="N429" i="6"/>
  <c r="O429" i="6" s="1"/>
  <c r="N347" i="6"/>
  <c r="N362" i="6"/>
  <c r="N377" i="6"/>
  <c r="J409" i="6"/>
  <c r="J415" i="6"/>
  <c r="N425" i="6"/>
  <c r="N432" i="6"/>
  <c r="N436" i="6"/>
  <c r="N443" i="6"/>
  <c r="N447" i="6"/>
  <c r="J45" i="6"/>
  <c r="N54" i="6"/>
  <c r="J61" i="6"/>
  <c r="N66" i="6"/>
  <c r="N74" i="6"/>
  <c r="N82" i="6"/>
  <c r="N93" i="6"/>
  <c r="O93" i="6" s="1"/>
  <c r="N104" i="6"/>
  <c r="N112" i="6"/>
  <c r="J120" i="6"/>
  <c r="N129" i="6"/>
  <c r="J154" i="6"/>
  <c r="J166" i="6"/>
  <c r="J195" i="6"/>
  <c r="N207" i="6"/>
  <c r="N226" i="6"/>
  <c r="J229" i="6"/>
  <c r="J238" i="6"/>
  <c r="N250" i="6"/>
  <c r="N262" i="6"/>
  <c r="J394" i="6"/>
  <c r="J400" i="6"/>
  <c r="J493" i="6"/>
  <c r="J243" i="6"/>
  <c r="N268" i="6"/>
  <c r="J496" i="6"/>
  <c r="J508" i="6"/>
  <c r="N231" i="6"/>
  <c r="N237" i="6"/>
  <c r="J417" i="6"/>
  <c r="J470" i="6"/>
  <c r="N496" i="6"/>
  <c r="J507" i="6"/>
  <c r="J232" i="6"/>
  <c r="J251" i="6"/>
  <c r="N328" i="6"/>
  <c r="N332" i="6"/>
  <c r="N400" i="6"/>
  <c r="O400" i="6" s="1"/>
  <c r="N404" i="6"/>
  <c r="N441" i="6"/>
  <c r="N445" i="6"/>
  <c r="J286" i="6"/>
  <c r="J289" i="6"/>
  <c r="N299" i="6"/>
  <c r="N302" i="6"/>
  <c r="J330" i="6"/>
  <c r="J333" i="6"/>
  <c r="N416" i="6"/>
  <c r="N469" i="6"/>
  <c r="J495" i="6"/>
  <c r="J506" i="6"/>
  <c r="J259" i="6"/>
  <c r="N285" i="6"/>
  <c r="J339" i="6"/>
  <c r="J442" i="6"/>
  <c r="N448" i="6"/>
  <c r="N457" i="6"/>
  <c r="N465" i="6"/>
  <c r="N481" i="6"/>
  <c r="J455" i="6"/>
  <c r="J239" i="6"/>
  <c r="N248" i="6"/>
  <c r="N256" i="6"/>
  <c r="J263" i="6"/>
  <c r="N272" i="6"/>
  <c r="N289" i="6"/>
  <c r="J303" i="6"/>
  <c r="N309" i="6"/>
  <c r="J327" i="6"/>
  <c r="N392" i="6"/>
  <c r="J399" i="6"/>
  <c r="N483" i="6"/>
  <c r="J440" i="6"/>
  <c r="N452" i="6"/>
  <c r="J459" i="6"/>
  <c r="N493" i="6"/>
  <c r="N505" i="6"/>
  <c r="J267" i="6"/>
  <c r="J279" i="6"/>
  <c r="J284" i="6"/>
  <c r="N300" i="6"/>
  <c r="N316" i="6"/>
  <c r="J331" i="6"/>
  <c r="N396" i="6"/>
  <c r="J403" i="6"/>
  <c r="J430" i="6"/>
  <c r="J433" i="6"/>
  <c r="J458" i="6"/>
  <c r="N489" i="6"/>
  <c r="N495" i="6"/>
  <c r="J505" i="6"/>
  <c r="N508" i="6"/>
  <c r="J432" i="6"/>
  <c r="J444" i="6"/>
  <c r="N456" i="6"/>
  <c r="CW494" i="3"/>
  <c r="DE494" i="3"/>
  <c r="CV494" i="3"/>
  <c r="DD494" i="3"/>
  <c r="CS494" i="3"/>
  <c r="DA494" i="3"/>
  <c r="CU494" i="3"/>
  <c r="DC494" i="3"/>
  <c r="CT494" i="3"/>
  <c r="DB494" i="3"/>
  <c r="G17" i="6"/>
  <c r="G26" i="6"/>
  <c r="CV8" i="3"/>
  <c r="CT48" i="3"/>
  <c r="CT70" i="3"/>
  <c r="CU70" i="3"/>
  <c r="CW150" i="3"/>
  <c r="CV150" i="3"/>
  <c r="CS158" i="3"/>
  <c r="CV158" i="3"/>
  <c r="CS166" i="3"/>
  <c r="CV166" i="3"/>
  <c r="CW168" i="3"/>
  <c r="CW198" i="3"/>
  <c r="CV198" i="3"/>
  <c r="CW200" i="3"/>
  <c r="CV244" i="3"/>
  <c r="CS262" i="3"/>
  <c r="CV262" i="3"/>
  <c r="CW272" i="3"/>
  <c r="CT306" i="3"/>
  <c r="CW328" i="3"/>
  <c r="CW330" i="3"/>
  <c r="CW352" i="3"/>
  <c r="CS362" i="3"/>
  <c r="CT382" i="3"/>
  <c r="CT412" i="3"/>
  <c r="CS442" i="3"/>
  <c r="CS556" i="3"/>
  <c r="CT596" i="3"/>
  <c r="CT143" i="3"/>
  <c r="CV167" i="3"/>
  <c r="CV217" i="3"/>
  <c r="CS271" i="3"/>
  <c r="CT327" i="3"/>
  <c r="CW371" i="3"/>
  <c r="CV371" i="3"/>
  <c r="CU387" i="3"/>
  <c r="CV387" i="3"/>
  <c r="CS543" i="3"/>
  <c r="CU29" i="3"/>
  <c r="CU53" i="3"/>
  <c r="CV157" i="3"/>
  <c r="CS169" i="3"/>
  <c r="CS273" i="3"/>
  <c r="CV313" i="3"/>
  <c r="CU329" i="3"/>
  <c r="CT349" i="3"/>
  <c r="CW349" i="3"/>
  <c r="CW449" i="3"/>
  <c r="CU515" i="3"/>
  <c r="CV545" i="3"/>
  <c r="CV587" i="3"/>
  <c r="CW4" i="3"/>
  <c r="CW70" i="3"/>
  <c r="CW88" i="3"/>
  <c r="CS150" i="3"/>
  <c r="CW158" i="3"/>
  <c r="CW166" i="3"/>
  <c r="CU168" i="3"/>
  <c r="CT168" i="3"/>
  <c r="CS198" i="3"/>
  <c r="CV200" i="3"/>
  <c r="CT200" i="3"/>
  <c r="CS244" i="3"/>
  <c r="CW262" i="3"/>
  <c r="CU272" i="3"/>
  <c r="CT272" i="3"/>
  <c r="CU306" i="3"/>
  <c r="CU328" i="3"/>
  <c r="CT328" i="3"/>
  <c r="CU330" i="3"/>
  <c r="CU352" i="3"/>
  <c r="CT352" i="3"/>
  <c r="CU362" i="3"/>
  <c r="CV384" i="3"/>
  <c r="CU384" i="3"/>
  <c r="CW412" i="3"/>
  <c r="CW442" i="3"/>
  <c r="CW556" i="3"/>
  <c r="CV566" i="3"/>
  <c r="CW596" i="3"/>
  <c r="CV143" i="3"/>
  <c r="CU143" i="3"/>
  <c r="CW167" i="3"/>
  <c r="CS217" i="3"/>
  <c r="CW271" i="3"/>
  <c r="CV327" i="3"/>
  <c r="CU327" i="3"/>
  <c r="CU371" i="3"/>
  <c r="CW387" i="3"/>
  <c r="CW543" i="3"/>
  <c r="CS29" i="3"/>
  <c r="CT53" i="3"/>
  <c r="CV53" i="3"/>
  <c r="CS157" i="3"/>
  <c r="CT169" i="3"/>
  <c r="CW169" i="3"/>
  <c r="CT273" i="3"/>
  <c r="CW273" i="3"/>
  <c r="CS313" i="3"/>
  <c r="CV329" i="3"/>
  <c r="CU349" i="3"/>
  <c r="CT449" i="3"/>
  <c r="CV515" i="3"/>
  <c r="CW545" i="3"/>
  <c r="CS587" i="3"/>
  <c r="CT150" i="3"/>
  <c r="CT158" i="3"/>
  <c r="CT166" i="3"/>
  <c r="CV168" i="3"/>
  <c r="CW196" i="3"/>
  <c r="CT198" i="3"/>
  <c r="CU200" i="3"/>
  <c r="CS8" i="3"/>
  <c r="CS70" i="3"/>
  <c r="CW244" i="3"/>
  <c r="CT262" i="3"/>
  <c r="CV272" i="3"/>
  <c r="CS306" i="3"/>
  <c r="CV306" i="3"/>
  <c r="CV328" i="3"/>
  <c r="CS330" i="3"/>
  <c r="CV330" i="3"/>
  <c r="CV352" i="3"/>
  <c r="CT362" i="3"/>
  <c r="CV362" i="3"/>
  <c r="CU412" i="3"/>
  <c r="CS566" i="3"/>
  <c r="CU596" i="3"/>
  <c r="CS143" i="3"/>
  <c r="CT167" i="3"/>
  <c r="CT217" i="3"/>
  <c r="CW217" i="3"/>
  <c r="CT271" i="3"/>
  <c r="CS327" i="3"/>
  <c r="CS371" i="3"/>
  <c r="CS387" i="3"/>
  <c r="CT29" i="3"/>
  <c r="CW29" i="3"/>
  <c r="CW53" i="3"/>
  <c r="CT157" i="3"/>
  <c r="CW157" i="3"/>
  <c r="CU169" i="3"/>
  <c r="CU273" i="3"/>
  <c r="CT313" i="3"/>
  <c r="CW313" i="3"/>
  <c r="CS329" i="3"/>
  <c r="CV349" i="3"/>
  <c r="CS449" i="3"/>
  <c r="CU449" i="3"/>
  <c r="CS515" i="3"/>
  <c r="CT587" i="3"/>
  <c r="CW587" i="3"/>
  <c r="CW8" i="3"/>
  <c r="CV70" i="3"/>
  <c r="CV88" i="3"/>
  <c r="CU150" i="3"/>
  <c r="CU158" i="3"/>
  <c r="CU166" i="3"/>
  <c r="CS168" i="3"/>
  <c r="CU198" i="3"/>
  <c r="CS200" i="3"/>
  <c r="CU244" i="3"/>
  <c r="CT244" i="3"/>
  <c r="CU262" i="3"/>
  <c r="CS272" i="3"/>
  <c r="CW306" i="3"/>
  <c r="CS328" i="3"/>
  <c r="CT330" i="3"/>
  <c r="CS352" i="3"/>
  <c r="CW362" i="3"/>
  <c r="CW384" i="3"/>
  <c r="CS412" i="3"/>
  <c r="CV412" i="3"/>
  <c r="CV442" i="3"/>
  <c r="CV556" i="3"/>
  <c r="CW566" i="3"/>
  <c r="CS596" i="3"/>
  <c r="CV596" i="3"/>
  <c r="CW598" i="3"/>
  <c r="CW143" i="3"/>
  <c r="CS167" i="3"/>
  <c r="CU167" i="3"/>
  <c r="CU217" i="3"/>
  <c r="CV271" i="3"/>
  <c r="CU271" i="3"/>
  <c r="CW327" i="3"/>
  <c r="CT371" i="3"/>
  <c r="CV383" i="3"/>
  <c r="CT387" i="3"/>
  <c r="CV543" i="3"/>
  <c r="CV3" i="3"/>
  <c r="CS7" i="3"/>
  <c r="CV29" i="3"/>
  <c r="CS53" i="3"/>
  <c r="CU157" i="3"/>
  <c r="CV169" i="3"/>
  <c r="CV273" i="3"/>
  <c r="CU313" i="3"/>
  <c r="CT329" i="3"/>
  <c r="CW329" i="3"/>
  <c r="CS349" i="3"/>
  <c r="CV449" i="3"/>
  <c r="CT457" i="3"/>
  <c r="CT515" i="3"/>
  <c r="CW515" i="3"/>
  <c r="CS545" i="3"/>
  <c r="CU587" i="3"/>
  <c r="CK14" i="3"/>
  <c r="CK20" i="3"/>
  <c r="CK26" i="3"/>
  <c r="CJ30" i="3"/>
  <c r="CK38" i="3"/>
  <c r="CG44" i="3"/>
  <c r="CK50" i="3"/>
  <c r="CI54" i="3"/>
  <c r="CJ62" i="3"/>
  <c r="CI78" i="3"/>
  <c r="CG86" i="3"/>
  <c r="CJ100" i="3"/>
  <c r="CK112" i="3"/>
  <c r="CJ118" i="3"/>
  <c r="CH130" i="3"/>
  <c r="CK136" i="3"/>
  <c r="CH154" i="3"/>
  <c r="CK160" i="3"/>
  <c r="CK174" i="3"/>
  <c r="CK178" i="3"/>
  <c r="CJ182" i="3"/>
  <c r="CJ190" i="3"/>
  <c r="CJ204" i="3"/>
  <c r="CG210" i="3"/>
  <c r="CK216" i="3"/>
  <c r="CJ222" i="3"/>
  <c r="CK234" i="3"/>
  <c r="CK240" i="3"/>
  <c r="CJ246" i="3"/>
  <c r="CK254" i="3"/>
  <c r="CH258" i="3"/>
  <c r="CK264" i="3"/>
  <c r="CJ270" i="3"/>
  <c r="CJ276" i="3"/>
  <c r="CH282" i="3"/>
  <c r="CK288" i="3"/>
  <c r="CJ292" i="3"/>
  <c r="CK298" i="3"/>
  <c r="CK304" i="3"/>
  <c r="CG310" i="3"/>
  <c r="CJ316" i="3"/>
  <c r="CK320" i="3"/>
  <c r="CJ324" i="3"/>
  <c r="CK336" i="3"/>
  <c r="CJ342" i="3"/>
  <c r="CJ348" i="3"/>
  <c r="CK354" i="3"/>
  <c r="CG358" i="3"/>
  <c r="CK366" i="3"/>
  <c r="CK372" i="3"/>
  <c r="CG380" i="3"/>
  <c r="CK390" i="3"/>
  <c r="CH396" i="3"/>
  <c r="CG402" i="3"/>
  <c r="CH406" i="3"/>
  <c r="CH414" i="3"/>
  <c r="CH420" i="3"/>
  <c r="CI424" i="3"/>
  <c r="CG428" i="3"/>
  <c r="CI432" i="3"/>
  <c r="CI438" i="3"/>
  <c r="CI440" i="3"/>
  <c r="CI446" i="3"/>
  <c r="CI454" i="3"/>
  <c r="CI456" i="3"/>
  <c r="CI462" i="3"/>
  <c r="CG466" i="3"/>
  <c r="CH470" i="3"/>
  <c r="CG474" i="3"/>
  <c r="CH478" i="3"/>
  <c r="CH484" i="3"/>
  <c r="CI518" i="3"/>
  <c r="CG524" i="3"/>
  <c r="CG530" i="3"/>
  <c r="CH534" i="3"/>
  <c r="CG546" i="3"/>
  <c r="CI560" i="3"/>
  <c r="CH564" i="3"/>
  <c r="CI590" i="3"/>
  <c r="CH604" i="3"/>
  <c r="CK47" i="3"/>
  <c r="CJ59" i="3"/>
  <c r="CJ75" i="3"/>
  <c r="CG125" i="3"/>
  <c r="CK137" i="3"/>
  <c r="CG151" i="3"/>
  <c r="CG163" i="3"/>
  <c r="CK173" i="3"/>
  <c r="CG191" i="3"/>
  <c r="CK199" i="3"/>
  <c r="CG229" i="3"/>
  <c r="CK241" i="3"/>
  <c r="CG255" i="3"/>
  <c r="CG267" i="3"/>
  <c r="CI275" i="3"/>
  <c r="CK293" i="3"/>
  <c r="CH317" i="3"/>
  <c r="CG331" i="3"/>
  <c r="CI339" i="3"/>
  <c r="CK355" i="3"/>
  <c r="CI367" i="3"/>
  <c r="CK10" i="3"/>
  <c r="CK16" i="3"/>
  <c r="CJ22" i="3"/>
  <c r="CG30" i="3"/>
  <c r="CK42" i="3"/>
  <c r="CG56" i="3"/>
  <c r="CI62" i="3"/>
  <c r="CH74" i="3"/>
  <c r="CG80" i="3"/>
  <c r="CI86" i="3"/>
  <c r="CG98" i="3"/>
  <c r="CH106" i="3"/>
  <c r="CK120" i="3"/>
  <c r="CK134" i="3"/>
  <c r="CJ140" i="3"/>
  <c r="CH146" i="3"/>
  <c r="CK152" i="3"/>
  <c r="CH170" i="3"/>
  <c r="CK176" i="3"/>
  <c r="CK184" i="3"/>
  <c r="CG190" i="3"/>
  <c r="CJ206" i="3"/>
  <c r="CK214" i="3"/>
  <c r="CJ220" i="3"/>
  <c r="CH226" i="3"/>
  <c r="CK232" i="3"/>
  <c r="CJ238" i="3"/>
  <c r="CG250" i="3"/>
  <c r="CK256" i="3"/>
  <c r="CJ268" i="3"/>
  <c r="CH274" i="3"/>
  <c r="CK280" i="3"/>
  <c r="CJ286" i="3"/>
  <c r="CJ294" i="3"/>
  <c r="CK302" i="3"/>
  <c r="CK312" i="3"/>
  <c r="CJ318" i="3"/>
  <c r="CG334" i="3"/>
  <c r="CJ340" i="3"/>
  <c r="CK346" i="3"/>
  <c r="CJ358" i="3"/>
  <c r="CJ364" i="3"/>
  <c r="CG368" i="3"/>
  <c r="CJ374" i="3"/>
  <c r="CJ378" i="3"/>
  <c r="CJ390" i="3"/>
  <c r="CH398" i="3"/>
  <c r="CH516" i="3"/>
  <c r="CG522" i="3"/>
  <c r="CI528" i="3"/>
  <c r="CI534" i="3"/>
  <c r="CH548" i="3"/>
  <c r="CI552" i="3"/>
  <c r="CH558" i="3"/>
  <c r="CG572" i="3"/>
  <c r="CI576" i="3"/>
  <c r="CH582" i="3"/>
  <c r="CH590" i="3"/>
  <c r="CG602" i="3"/>
  <c r="CH614" i="3"/>
  <c r="CI41" i="3"/>
  <c r="CH101" i="3"/>
  <c r="CG105" i="3"/>
  <c r="CI119" i="3"/>
  <c r="CH137" i="3"/>
  <c r="CG147" i="3"/>
  <c r="CH159" i="3"/>
  <c r="CH173" i="3"/>
  <c r="CI185" i="3"/>
  <c r="CJ203" i="3"/>
  <c r="CG213" i="3"/>
  <c r="CK225" i="3"/>
  <c r="CI237" i="3"/>
  <c r="CG251" i="3"/>
  <c r="CI259" i="3"/>
  <c r="CJ275" i="3"/>
  <c r="CH293" i="3"/>
  <c r="CK311" i="3"/>
  <c r="CK321" i="3"/>
  <c r="CJ339" i="3"/>
  <c r="CJ351" i="3"/>
  <c r="CG363" i="3"/>
  <c r="CG12" i="3"/>
  <c r="CJ14" i="3"/>
  <c r="CI18" i="3"/>
  <c r="CK22" i="3"/>
  <c r="CJ24" i="3"/>
  <c r="CJ32" i="3"/>
  <c r="CK34" i="3"/>
  <c r="CJ38" i="3"/>
  <c r="CJ40" i="3"/>
  <c r="CK46" i="3"/>
  <c r="CJ46" i="3"/>
  <c r="CK54" i="3"/>
  <c r="CG58" i="3"/>
  <c r="CJ60" i="3"/>
  <c r="CG64" i="3"/>
  <c r="CJ66" i="3"/>
  <c r="CH76" i="3"/>
  <c r="CH78" i="3"/>
  <c r="CK82" i="3"/>
  <c r="CH84" i="3"/>
  <c r="CJ92" i="3"/>
  <c r="CG96" i="3"/>
  <c r="CG102" i="3"/>
  <c r="CJ102" i="3"/>
  <c r="CK104" i="3"/>
  <c r="CG110" i="3"/>
  <c r="CJ110" i="3"/>
  <c r="CJ116" i="3"/>
  <c r="CK118" i="3"/>
  <c r="CK122" i="3"/>
  <c r="CJ124" i="3"/>
  <c r="CK128" i="3"/>
  <c r="CJ132" i="3"/>
  <c r="CJ134" i="3"/>
  <c r="CK138" i="3"/>
  <c r="CK144" i="3"/>
  <c r="CJ148" i="3"/>
  <c r="CJ156" i="3"/>
  <c r="CH162" i="3"/>
  <c r="CJ164" i="3"/>
  <c r="CJ172" i="3"/>
  <c r="CJ174" i="3"/>
  <c r="CJ180" i="3"/>
  <c r="CG182" i="3"/>
  <c r="CH186" i="3"/>
  <c r="CJ188" i="3"/>
  <c r="CK192" i="3"/>
  <c r="CH202" i="3"/>
  <c r="CG206" i="3"/>
  <c r="CK208" i="3"/>
  <c r="CJ212" i="3"/>
  <c r="CJ214" i="3"/>
  <c r="CH218" i="3"/>
  <c r="CG222" i="3"/>
  <c r="CK224" i="3"/>
  <c r="CJ228" i="3"/>
  <c r="CJ236" i="3"/>
  <c r="CG238" i="3"/>
  <c r="CH242" i="3"/>
  <c r="CK246" i="3"/>
  <c r="CK248" i="3"/>
  <c r="CJ252" i="3"/>
  <c r="CJ254" i="3"/>
  <c r="CJ260" i="3"/>
  <c r="CK266" i="3"/>
  <c r="CG270" i="3"/>
  <c r="CK278" i="3"/>
  <c r="CJ278" i="3"/>
  <c r="CJ284" i="3"/>
  <c r="CG286" i="3"/>
  <c r="CG290" i="3"/>
  <c r="CK294" i="3"/>
  <c r="CK296" i="3"/>
  <c r="CJ300" i="3"/>
  <c r="CJ302" i="3"/>
  <c r="CJ310" i="3"/>
  <c r="CG314" i="3"/>
  <c r="CK318" i="3"/>
  <c r="CH322" i="3"/>
  <c r="CJ332" i="3"/>
  <c r="CJ334" i="3"/>
  <c r="CG338" i="3"/>
  <c r="CK342" i="3"/>
  <c r="CK344" i="3"/>
  <c r="CG350" i="3"/>
  <c r="CJ350" i="3"/>
  <c r="CJ356" i="3"/>
  <c r="CK360" i="3"/>
  <c r="CH366" i="3"/>
  <c r="CH370" i="3"/>
  <c r="CK374" i="3"/>
  <c r="CK388" i="3"/>
  <c r="CJ392" i="3"/>
  <c r="CG394" i="3"/>
  <c r="CI398" i="3"/>
  <c r="CI400" i="3"/>
  <c r="CH404" i="3"/>
  <c r="CI406" i="3"/>
  <c r="CI408" i="3"/>
  <c r="CG410" i="3"/>
  <c r="CI414" i="3"/>
  <c r="CG418" i="3"/>
  <c r="CI422" i="3"/>
  <c r="CH422" i="3"/>
  <c r="CI430" i="3"/>
  <c r="CH430" i="3"/>
  <c r="CG434" i="3"/>
  <c r="CH436" i="3"/>
  <c r="CH438" i="3"/>
  <c r="CG444" i="3"/>
  <c r="CH446" i="3"/>
  <c r="CG450" i="3"/>
  <c r="CH452" i="3"/>
  <c r="CH454" i="3"/>
  <c r="CG458" i="3"/>
  <c r="CH460" i="3"/>
  <c r="CH462" i="3"/>
  <c r="CI464" i="3"/>
  <c r="CH468" i="3"/>
  <c r="CI470" i="3"/>
  <c r="CI472" i="3"/>
  <c r="CH476" i="3"/>
  <c r="CI478" i="3"/>
  <c r="CI480" i="3"/>
  <c r="CG482" i="3"/>
  <c r="CH518" i="3"/>
  <c r="CI520" i="3"/>
  <c r="CI526" i="3"/>
  <c r="CH526" i="3"/>
  <c r="CI536" i="3"/>
  <c r="CI550" i="3"/>
  <c r="CH550" i="3"/>
  <c r="CI558" i="3"/>
  <c r="CG562" i="3"/>
  <c r="CI574" i="3"/>
  <c r="CH574" i="3"/>
  <c r="CH580" i="3"/>
  <c r="CI582" i="3"/>
  <c r="CH588" i="3"/>
  <c r="CI592" i="3"/>
  <c r="CG594" i="3"/>
  <c r="CI600" i="3"/>
  <c r="CI606" i="3"/>
  <c r="CH606" i="3"/>
  <c r="CH612" i="3"/>
  <c r="CI614" i="3"/>
  <c r="CH19" i="3"/>
  <c r="CH23" i="3"/>
  <c r="CG33" i="3"/>
  <c r="CI37" i="3"/>
  <c r="CI47" i="3"/>
  <c r="CI51" i="3"/>
  <c r="CI65" i="3"/>
  <c r="CJ65" i="3"/>
  <c r="CK79" i="3"/>
  <c r="CJ91" i="3"/>
  <c r="CK101" i="3"/>
  <c r="CK115" i="3"/>
  <c r="CG119" i="3"/>
  <c r="CJ129" i="3"/>
  <c r="CI133" i="3"/>
  <c r="CK155" i="3"/>
  <c r="CI155" i="3"/>
  <c r="CG177" i="3"/>
  <c r="CJ181" i="3"/>
  <c r="CI191" i="3"/>
  <c r="CG207" i="3"/>
  <c r="CI207" i="3"/>
  <c r="CI221" i="3"/>
  <c r="CH225" i="3"/>
  <c r="CJ233" i="3"/>
  <c r="CH241" i="3"/>
  <c r="CH247" i="3"/>
  <c r="CK259" i="3"/>
  <c r="CH263" i="3"/>
  <c r="CH279" i="3"/>
  <c r="CJ285" i="3"/>
  <c r="CI289" i="3"/>
  <c r="CG305" i="3"/>
  <c r="CH321" i="3"/>
  <c r="CJ335" i="3"/>
  <c r="CH343" i="3"/>
  <c r="CG347" i="3"/>
  <c r="CI355" i="3"/>
  <c r="CH359" i="3"/>
  <c r="CI375" i="3"/>
  <c r="CI379" i="3"/>
  <c r="CI391" i="3"/>
  <c r="CH403" i="3"/>
  <c r="CJ417" i="3"/>
  <c r="CH425" i="3"/>
  <c r="CH455" i="3"/>
  <c r="CI467" i="3"/>
  <c r="CK517" i="3"/>
  <c r="CJ531" i="3"/>
  <c r="CI557" i="3"/>
  <c r="CJ573" i="3"/>
  <c r="CJ585" i="3"/>
  <c r="CG595" i="3"/>
  <c r="CK607" i="3"/>
  <c r="CH21" i="3"/>
  <c r="CK31" i="3"/>
  <c r="CG39" i="3"/>
  <c r="CJ49" i="3"/>
  <c r="CI63" i="3"/>
  <c r="CH73" i="3"/>
  <c r="CH81" i="3"/>
  <c r="CI107" i="3"/>
  <c r="CH121" i="3"/>
  <c r="CK149" i="3"/>
  <c r="CJ175" i="3"/>
  <c r="CG187" i="3"/>
  <c r="CK209" i="3"/>
  <c r="CK215" i="3"/>
  <c r="CG223" i="3"/>
  <c r="CH227" i="3"/>
  <c r="CK235" i="3"/>
  <c r="CI239" i="3"/>
  <c r="CJ245" i="3"/>
  <c r="CG257" i="3"/>
  <c r="CI265" i="3"/>
  <c r="CH269" i="3"/>
  <c r="CI281" i="3"/>
  <c r="CI283" i="3"/>
  <c r="CH297" i="3"/>
  <c r="CG303" i="3"/>
  <c r="CH323" i="3"/>
  <c r="CK333" i="3"/>
  <c r="CI345" i="3"/>
  <c r="CG353" i="3"/>
  <c r="CK365" i="3"/>
  <c r="CG377" i="3"/>
  <c r="CG389" i="3"/>
  <c r="CH401" i="3"/>
  <c r="CI413" i="3"/>
  <c r="CI423" i="3"/>
  <c r="CH429" i="3"/>
  <c r="CH445" i="3"/>
  <c r="CG473" i="3"/>
  <c r="CK481" i="3"/>
  <c r="CG525" i="3"/>
  <c r="CI549" i="3"/>
  <c r="CH563" i="3"/>
  <c r="CI575" i="3"/>
  <c r="CI593" i="3"/>
  <c r="CK601" i="3"/>
  <c r="CH613" i="3"/>
  <c r="CH10" i="3"/>
  <c r="CH16" i="3"/>
  <c r="CI24" i="3"/>
  <c r="CH30" i="3"/>
  <c r="CH34" i="3"/>
  <c r="CH40" i="3"/>
  <c r="CG54" i="3"/>
  <c r="CK62" i="3"/>
  <c r="CH66" i="3"/>
  <c r="CK80" i="3"/>
  <c r="CI92" i="3"/>
  <c r="CH98" i="3"/>
  <c r="CI106" i="3"/>
  <c r="CH112" i="3"/>
  <c r="CI120" i="3"/>
  <c r="CG124" i="3"/>
  <c r="CI130" i="3"/>
  <c r="CH136" i="3"/>
  <c r="CG148" i="3"/>
  <c r="CI154" i="3"/>
  <c r="CI160" i="3"/>
  <c r="CG172" i="3"/>
  <c r="CI178" i="3"/>
  <c r="CH184" i="3"/>
  <c r="CI192" i="3"/>
  <c r="CG204" i="3"/>
  <c r="CI210" i="3"/>
  <c r="CH216" i="3"/>
  <c r="CI218" i="3"/>
  <c r="CG220" i="3"/>
  <c r="CK222" i="3"/>
  <c r="CI224" i="3"/>
  <c r="CG228" i="3"/>
  <c r="CI232" i="3"/>
  <c r="CH232" i="3"/>
  <c r="CI234" i="3"/>
  <c r="CG236" i="3"/>
  <c r="CK238" i="3"/>
  <c r="CI240" i="3"/>
  <c r="CH240" i="3"/>
  <c r="CI242" i="3"/>
  <c r="CG246" i="3"/>
  <c r="CI248" i="3"/>
  <c r="CH248" i="3"/>
  <c r="CI250" i="3"/>
  <c r="CG252" i="3"/>
  <c r="CG254" i="3"/>
  <c r="CJ256" i="3"/>
  <c r="CH256" i="3"/>
  <c r="CI258" i="3"/>
  <c r="CG260" i="3"/>
  <c r="CI264" i="3"/>
  <c r="CH264" i="3"/>
  <c r="CI266" i="3"/>
  <c r="CG268" i="3"/>
  <c r="CK270" i="3"/>
  <c r="CI274" i="3"/>
  <c r="CG276" i="3"/>
  <c r="CG278" i="3"/>
  <c r="CJ280" i="3"/>
  <c r="CH280" i="3"/>
  <c r="CI282" i="3"/>
  <c r="CG284" i="3"/>
  <c r="CK286" i="3"/>
  <c r="CI288" i="3"/>
  <c r="CH288" i="3"/>
  <c r="CI290" i="3"/>
  <c r="CG292" i="3"/>
  <c r="CG294" i="3"/>
  <c r="CI296" i="3"/>
  <c r="CH296" i="3"/>
  <c r="CI298" i="3"/>
  <c r="CG300" i="3"/>
  <c r="CG302" i="3"/>
  <c r="CJ304" i="3"/>
  <c r="CH304" i="3"/>
  <c r="CK310" i="3"/>
  <c r="CI312" i="3"/>
  <c r="CH312" i="3"/>
  <c r="CI314" i="3"/>
  <c r="CG316" i="3"/>
  <c r="CG318" i="3"/>
  <c r="CJ320" i="3"/>
  <c r="CH320" i="3"/>
  <c r="CI322" i="3"/>
  <c r="CG324" i="3"/>
  <c r="CG332" i="3"/>
  <c r="CK334" i="3"/>
  <c r="CI336" i="3"/>
  <c r="CH336" i="3"/>
  <c r="CI338" i="3"/>
  <c r="CG340" i="3"/>
  <c r="CG342" i="3"/>
  <c r="CJ344" i="3"/>
  <c r="CH344" i="3"/>
  <c r="CI346" i="3"/>
  <c r="CG348" i="3"/>
  <c r="CK350" i="3"/>
  <c r="CI354" i="3"/>
  <c r="CG356" i="3"/>
  <c r="CK358" i="3"/>
  <c r="CI360" i="3"/>
  <c r="CH360" i="3"/>
  <c r="CG364" i="3"/>
  <c r="CI366" i="3"/>
  <c r="CH368" i="3"/>
  <c r="CI368" i="3"/>
  <c r="CG370" i="3"/>
  <c r="CG372" i="3"/>
  <c r="CH374" i="3"/>
  <c r="CG378" i="3"/>
  <c r="CJ380" i="3"/>
  <c r="CG388" i="3"/>
  <c r="CH390" i="3"/>
  <c r="CK392" i="3"/>
  <c r="CI392" i="3"/>
  <c r="CK394" i="3"/>
  <c r="CK396" i="3"/>
  <c r="CJ398" i="3"/>
  <c r="CK400" i="3"/>
  <c r="CJ400" i="3"/>
  <c r="CK402" i="3"/>
  <c r="CK404" i="3"/>
  <c r="CJ406" i="3"/>
  <c r="CK408" i="3"/>
  <c r="CJ408" i="3"/>
  <c r="CK410" i="3"/>
  <c r="CJ414" i="3"/>
  <c r="CK418" i="3"/>
  <c r="CK420" i="3"/>
  <c r="CJ422" i="3"/>
  <c r="CK424" i="3"/>
  <c r="CJ424" i="3"/>
  <c r="CK428" i="3"/>
  <c r="CJ430" i="3"/>
  <c r="CK432" i="3"/>
  <c r="CJ432" i="3"/>
  <c r="CK434" i="3"/>
  <c r="CK436" i="3"/>
  <c r="CJ438" i="3"/>
  <c r="CK440" i="3"/>
  <c r="CJ440" i="3"/>
  <c r="CK444" i="3"/>
  <c r="CJ446" i="3"/>
  <c r="CK450" i="3"/>
  <c r="CK452" i="3"/>
  <c r="CJ454" i="3"/>
  <c r="CK456" i="3"/>
  <c r="CJ456" i="3"/>
  <c r="CK458" i="3"/>
  <c r="CK460" i="3"/>
  <c r="CJ462" i="3"/>
  <c r="CK464" i="3"/>
  <c r="CJ464" i="3"/>
  <c r="CK466" i="3"/>
  <c r="CK468" i="3"/>
  <c r="CJ470" i="3"/>
  <c r="CK472" i="3"/>
  <c r="CJ472" i="3"/>
  <c r="CK474" i="3"/>
  <c r="CK476" i="3"/>
  <c r="CJ478" i="3"/>
  <c r="CK480" i="3"/>
  <c r="CJ480" i="3"/>
  <c r="CK482" i="3"/>
  <c r="CK484" i="3"/>
  <c r="CK516" i="3"/>
  <c r="CJ518" i="3"/>
  <c r="CK520" i="3"/>
  <c r="CJ520" i="3"/>
  <c r="CK522" i="3"/>
  <c r="CK524" i="3"/>
  <c r="CJ526" i="3"/>
  <c r="CK528" i="3"/>
  <c r="CJ528" i="3"/>
  <c r="CK530" i="3"/>
  <c r="CJ534" i="3"/>
  <c r="CK536" i="3"/>
  <c r="CJ536" i="3"/>
  <c r="CK546" i="3"/>
  <c r="CK548" i="3"/>
  <c r="CJ550" i="3"/>
  <c r="CK552" i="3"/>
  <c r="CJ552" i="3"/>
  <c r="CJ558" i="3"/>
  <c r="CK560" i="3"/>
  <c r="CJ560" i="3"/>
  <c r="CK562" i="3"/>
  <c r="CK564" i="3"/>
  <c r="CK572" i="3"/>
  <c r="CJ574" i="3"/>
  <c r="CK576" i="3"/>
  <c r="CJ576" i="3"/>
  <c r="CK580" i="3"/>
  <c r="CJ582" i="3"/>
  <c r="CK588" i="3"/>
  <c r="CJ590" i="3"/>
  <c r="CK592" i="3"/>
  <c r="CJ592" i="3"/>
  <c r="CK594" i="3"/>
  <c r="CK600" i="3"/>
  <c r="CJ600" i="3"/>
  <c r="CK602" i="3"/>
  <c r="CK604" i="3"/>
  <c r="CJ606" i="3"/>
  <c r="CK612" i="3"/>
  <c r="CJ614" i="3"/>
  <c r="CG19" i="3"/>
  <c r="CJ23" i="3"/>
  <c r="CI33" i="3"/>
  <c r="CK33" i="3"/>
  <c r="CG37" i="3"/>
  <c r="CJ41" i="3"/>
  <c r="CH47" i="3"/>
  <c r="CK51" i="3"/>
  <c r="CH51" i="3"/>
  <c r="CI59" i="3"/>
  <c r="CG65" i="3"/>
  <c r="CK75" i="3"/>
  <c r="CI79" i="3"/>
  <c r="CK91" i="3"/>
  <c r="CI101" i="3"/>
  <c r="CH105" i="3"/>
  <c r="CK105" i="3"/>
  <c r="CG115" i="3"/>
  <c r="CJ119" i="3"/>
  <c r="CH125" i="3"/>
  <c r="CK125" i="3"/>
  <c r="CG129" i="3"/>
  <c r="CJ133" i="3"/>
  <c r="CI137" i="3"/>
  <c r="CH147" i="3"/>
  <c r="CK151" i="3"/>
  <c r="CJ155" i="3"/>
  <c r="CJ159" i="3"/>
  <c r="CI159" i="3"/>
  <c r="CH163" i="3"/>
  <c r="CI173" i="3"/>
  <c r="CH177" i="3"/>
  <c r="CK177" i="3"/>
  <c r="CG181" i="3"/>
  <c r="CJ185" i="3"/>
  <c r="CJ191" i="3"/>
  <c r="CH199" i="3"/>
  <c r="CG203" i="3"/>
  <c r="CJ207" i="3"/>
  <c r="CI213" i="3"/>
  <c r="CK213" i="3"/>
  <c r="CJ221" i="3"/>
  <c r="CI225" i="3"/>
  <c r="CH229" i="3"/>
  <c r="CK229" i="3"/>
  <c r="CG233" i="3"/>
  <c r="CJ237" i="3"/>
  <c r="CI241" i="3"/>
  <c r="CG247" i="3"/>
  <c r="CI247" i="3"/>
  <c r="CH251" i="3"/>
  <c r="CK255" i="3"/>
  <c r="CJ259" i="3"/>
  <c r="CG263" i="3"/>
  <c r="CI263" i="3"/>
  <c r="CH267" i="3"/>
  <c r="CK275" i="3"/>
  <c r="CJ279" i="3"/>
  <c r="CI279" i="3"/>
  <c r="CG285" i="3"/>
  <c r="CJ289" i="3"/>
  <c r="CI293" i="3"/>
  <c r="CH305" i="3"/>
  <c r="CK305" i="3"/>
  <c r="CH311" i="3"/>
  <c r="CJ317" i="3"/>
  <c r="CI321" i="3"/>
  <c r="CH331" i="3"/>
  <c r="CK335" i="3"/>
  <c r="CK339" i="3"/>
  <c r="CG343" i="3"/>
  <c r="CI343" i="3"/>
  <c r="CH347" i="3"/>
  <c r="CK351" i="3"/>
  <c r="CJ355" i="3"/>
  <c r="CG359" i="3"/>
  <c r="CI359" i="3"/>
  <c r="CH363" i="3"/>
  <c r="CK367" i="3"/>
  <c r="CK375" i="3"/>
  <c r="CJ375" i="3"/>
  <c r="CK379" i="3"/>
  <c r="CG391" i="3"/>
  <c r="CJ391" i="3"/>
  <c r="CI403" i="3"/>
  <c r="CH407" i="3"/>
  <c r="CK407" i="3"/>
  <c r="CG411" i="3"/>
  <c r="CK417" i="3"/>
  <c r="CJ421" i="3"/>
  <c r="CG425" i="3"/>
  <c r="CI425" i="3"/>
  <c r="CG431" i="3"/>
  <c r="CJ435" i="3"/>
  <c r="CH443" i="3"/>
  <c r="CK443" i="3"/>
  <c r="CG447" i="3"/>
  <c r="CJ451" i="3"/>
  <c r="CI455" i="3"/>
  <c r="CH459" i="3"/>
  <c r="CK459" i="3"/>
  <c r="CG463" i="3"/>
  <c r="CJ467" i="3"/>
  <c r="CI471" i="3"/>
  <c r="CH475" i="3"/>
  <c r="CK475" i="3"/>
  <c r="CJ483" i="3"/>
  <c r="CG517" i="3"/>
  <c r="CH527" i="3"/>
  <c r="CK527" i="3"/>
  <c r="CG531" i="3"/>
  <c r="CJ535" i="3"/>
  <c r="CI539" i="3"/>
  <c r="CG547" i="3"/>
  <c r="CK553" i="3"/>
  <c r="CK557" i="3"/>
  <c r="CG561" i="3"/>
  <c r="CI561" i="3"/>
  <c r="CK569" i="3"/>
  <c r="CK573" i="3"/>
  <c r="CH581" i="3"/>
  <c r="CK585" i="3"/>
  <c r="CH591" i="3"/>
  <c r="CH595" i="3"/>
  <c r="CK595" i="3"/>
  <c r="CG599" i="3"/>
  <c r="CJ603" i="3"/>
  <c r="CH607" i="3"/>
  <c r="CH611" i="3"/>
  <c r="CK611" i="3"/>
  <c r="CG615" i="3"/>
  <c r="CI9" i="3"/>
  <c r="CK9" i="3"/>
  <c r="CG13" i="3"/>
  <c r="CI17" i="3"/>
  <c r="CJ21" i="3"/>
  <c r="CH31" i="3"/>
  <c r="CG35" i="3"/>
  <c r="CJ39" i="3"/>
  <c r="CI39" i="3"/>
  <c r="CI45" i="3"/>
  <c r="CG49" i="3"/>
  <c r="CK57" i="3"/>
  <c r="CI61" i="3"/>
  <c r="CK63" i="3"/>
  <c r="CJ67" i="3"/>
  <c r="CH67" i="3"/>
  <c r="CJ71" i="3"/>
  <c r="CI73" i="3"/>
  <c r="CK77" i="3"/>
  <c r="CK81" i="3"/>
  <c r="CJ81" i="3"/>
  <c r="CI85" i="3"/>
  <c r="CG97" i="3"/>
  <c r="CJ97" i="3"/>
  <c r="CI99" i="3"/>
  <c r="CK103" i="3"/>
  <c r="CK107" i="3"/>
  <c r="CG113" i="3"/>
  <c r="CJ117" i="3"/>
  <c r="CI121" i="3"/>
  <c r="CJ123" i="3"/>
  <c r="CI123" i="3"/>
  <c r="CG131" i="3"/>
  <c r="CJ135" i="3"/>
  <c r="CG141" i="3"/>
  <c r="CJ145" i="3"/>
  <c r="CH149" i="3"/>
  <c r="CH153" i="3"/>
  <c r="CK153" i="3"/>
  <c r="CJ161" i="3"/>
  <c r="CH171" i="3"/>
  <c r="CK175" i="3"/>
  <c r="CK179" i="3"/>
  <c r="CJ183" i="3"/>
  <c r="CI183" i="3"/>
  <c r="CH187" i="3"/>
  <c r="CJ189" i="3"/>
  <c r="CI193" i="3"/>
  <c r="CG201" i="3"/>
  <c r="CJ205" i="3"/>
  <c r="CI209" i="3"/>
  <c r="CJ211" i="3"/>
  <c r="CI211" i="3"/>
  <c r="CH215" i="3"/>
  <c r="CG219" i="3"/>
  <c r="CJ223" i="3"/>
  <c r="CJ227" i="3"/>
  <c r="CI227" i="3"/>
  <c r="CH231" i="3"/>
  <c r="CG235" i="3"/>
  <c r="CG239" i="3"/>
  <c r="CJ243" i="3"/>
  <c r="CI243" i="3"/>
  <c r="CG245" i="3"/>
  <c r="CJ249" i="3"/>
  <c r="CH257" i="3"/>
  <c r="CK257" i="3"/>
  <c r="CG261" i="3"/>
  <c r="CJ265" i="3"/>
  <c r="CI269" i="3"/>
  <c r="CG277" i="3"/>
  <c r="CJ281" i="3"/>
  <c r="CJ283" i="3"/>
  <c r="CG287" i="3"/>
  <c r="CI287" i="3"/>
  <c r="CH291" i="3"/>
  <c r="CK295" i="3"/>
  <c r="CI297" i="3"/>
  <c r="CJ299" i="3"/>
  <c r="CI299" i="3"/>
  <c r="CG301" i="3"/>
  <c r="CK303" i="3"/>
  <c r="CJ307" i="3"/>
  <c r="CH309" i="3"/>
  <c r="CK309" i="3"/>
  <c r="CG315" i="3"/>
  <c r="CG319" i="3"/>
  <c r="CK323" i="3"/>
  <c r="CI323" i="3"/>
  <c r="CG325" i="3"/>
  <c r="CI333" i="3"/>
  <c r="CH337" i="3"/>
  <c r="CK337" i="3"/>
  <c r="CG341" i="3"/>
  <c r="CJ345" i="3"/>
  <c r="CH353" i="3"/>
  <c r="CK353" i="3"/>
  <c r="CG357" i="3"/>
  <c r="CJ361" i="3"/>
  <c r="CH365" i="3"/>
  <c r="CI369" i="3"/>
  <c r="CH369" i="3"/>
  <c r="CI373" i="3"/>
  <c r="CI377" i="3"/>
  <c r="CI385" i="3"/>
  <c r="CH385" i="3"/>
  <c r="CI389" i="3"/>
  <c r="CG401" i="3"/>
  <c r="CI401" i="3"/>
  <c r="CH405" i="3"/>
  <c r="CK409" i="3"/>
  <c r="CK413" i="3"/>
  <c r="CI415" i="3"/>
  <c r="CK415" i="3"/>
  <c r="CG419" i="3"/>
  <c r="CJ423" i="3"/>
  <c r="CI427" i="3"/>
  <c r="CJ429" i="3"/>
  <c r="CI429" i="3"/>
  <c r="CH433" i="3"/>
  <c r="CG437" i="3"/>
  <c r="CJ445" i="3"/>
  <c r="CI445" i="3"/>
  <c r="CG453" i="3"/>
  <c r="CJ461" i="3"/>
  <c r="CI461" i="3"/>
  <c r="CH465" i="3"/>
  <c r="CG469" i="3"/>
  <c r="CJ473" i="3"/>
  <c r="CJ477" i="3"/>
  <c r="CI477" i="3"/>
  <c r="CH481" i="3"/>
  <c r="CG521" i="3"/>
  <c r="CI521" i="3"/>
  <c r="CH525" i="3"/>
  <c r="CK529" i="3"/>
  <c r="CG537" i="3"/>
  <c r="CI537" i="3"/>
  <c r="CK549" i="3"/>
  <c r="CH551" i="3"/>
  <c r="CK551" i="3"/>
  <c r="CG555" i="3"/>
  <c r="CJ559" i="3"/>
  <c r="CI563" i="3"/>
  <c r="CH567" i="3"/>
  <c r="CK567" i="3"/>
  <c r="CJ575" i="3"/>
  <c r="CI579" i="3"/>
  <c r="CH583" i="3"/>
  <c r="CK583" i="3"/>
  <c r="CG589" i="3"/>
  <c r="CJ593" i="3"/>
  <c r="CK597" i="3"/>
  <c r="CI597" i="3"/>
  <c r="CH601" i="3"/>
  <c r="CG605" i="3"/>
  <c r="CK613" i="3"/>
  <c r="CI613" i="3"/>
  <c r="CH617" i="3"/>
  <c r="CK403" i="3"/>
  <c r="CK421" i="3"/>
  <c r="CI435" i="3"/>
  <c r="CG443" i="3"/>
  <c r="CK455" i="3"/>
  <c r="CK471" i="3"/>
  <c r="CH539" i="3"/>
  <c r="CJ553" i="3"/>
  <c r="CK591" i="3"/>
  <c r="CI607" i="3"/>
  <c r="CG9" i="3"/>
  <c r="CK21" i="3"/>
  <c r="CJ35" i="3"/>
  <c r="CJ45" i="3"/>
  <c r="CH57" i="3"/>
  <c r="CH63" i="3"/>
  <c r="CI77" i="3"/>
  <c r="CJ107" i="3"/>
  <c r="CJ113" i="3"/>
  <c r="CH123" i="3"/>
  <c r="CI135" i="3"/>
  <c r="CI145" i="3"/>
  <c r="CG153" i="3"/>
  <c r="CI161" i="3"/>
  <c r="CG171" i="3"/>
  <c r="CI179" i="3"/>
  <c r="CH193" i="3"/>
  <c r="CI205" i="3"/>
  <c r="CH211" i="3"/>
  <c r="CJ219" i="3"/>
  <c r="CI223" i="3"/>
  <c r="CK231" i="3"/>
  <c r="CJ239" i="3"/>
  <c r="CH243" i="3"/>
  <c r="CI249" i="3"/>
  <c r="CJ261" i="3"/>
  <c r="CK269" i="3"/>
  <c r="CJ277" i="3"/>
  <c r="CK283" i="3"/>
  <c r="CH287" i="3"/>
  <c r="CG291" i="3"/>
  <c r="CH299" i="3"/>
  <c r="CK307" i="3"/>
  <c r="CK315" i="3"/>
  <c r="CJ325" i="3"/>
  <c r="CG337" i="3"/>
  <c r="CI361" i="3"/>
  <c r="CG385" i="3"/>
  <c r="CJ409" i="3"/>
  <c r="CJ419" i="3"/>
  <c r="CK433" i="3"/>
  <c r="CK469" i="3"/>
  <c r="CJ529" i="3"/>
  <c r="CH537" i="3"/>
  <c r="CJ549" i="3"/>
  <c r="CI559" i="3"/>
  <c r="CG583" i="3"/>
  <c r="CG593" i="3"/>
  <c r="CH597" i="3"/>
  <c r="CK605" i="3"/>
  <c r="CK617" i="3"/>
  <c r="CI16" i="3"/>
  <c r="CH22" i="3"/>
  <c r="CH42" i="3"/>
  <c r="CH56" i="3"/>
  <c r="CH60" i="3"/>
  <c r="CK74" i="3"/>
  <c r="CI80" i="3"/>
  <c r="CH86" i="3"/>
  <c r="CI96" i="3"/>
  <c r="CK102" i="3"/>
  <c r="CH104" i="3"/>
  <c r="CI112" i="3"/>
  <c r="CG118" i="3"/>
  <c r="CG132" i="3"/>
  <c r="CI138" i="3"/>
  <c r="CH144" i="3"/>
  <c r="CJ152" i="3"/>
  <c r="CI162" i="3"/>
  <c r="CI176" i="3"/>
  <c r="CK182" i="3"/>
  <c r="CG188" i="3"/>
  <c r="CI202" i="3"/>
  <c r="CH208" i="3"/>
  <c r="CG214" i="3"/>
  <c r="CH224" i="3"/>
  <c r="CJ10" i="3"/>
  <c r="CJ16" i="3"/>
  <c r="CJ20" i="3"/>
  <c r="CG26" i="3"/>
  <c r="CI30" i="3"/>
  <c r="CJ34" i="3"/>
  <c r="CK40" i="3"/>
  <c r="CI44" i="3"/>
  <c r="CJ50" i="3"/>
  <c r="CH54" i="3"/>
  <c r="CI58" i="3"/>
  <c r="CK66" i="3"/>
  <c r="CI66" i="3"/>
  <c r="CG76" i="3"/>
  <c r="CJ82" i="3"/>
  <c r="CG84" i="3"/>
  <c r="CI98" i="3"/>
  <c r="CK106" i="3"/>
  <c r="CH110" i="3"/>
  <c r="CJ120" i="3"/>
  <c r="CK124" i="3"/>
  <c r="CK130" i="3"/>
  <c r="CH134" i="3"/>
  <c r="CJ138" i="3"/>
  <c r="CJ146" i="3"/>
  <c r="CI152" i="3"/>
  <c r="CK156" i="3"/>
  <c r="CK162" i="3"/>
  <c r="CJ170" i="3"/>
  <c r="CJ176" i="3"/>
  <c r="CK180" i="3"/>
  <c r="CK186" i="3"/>
  <c r="CH190" i="3"/>
  <c r="CK204" i="3"/>
  <c r="CH210" i="3"/>
  <c r="CH214" i="3"/>
  <c r="CJ218" i="3"/>
  <c r="CJ224" i="3"/>
  <c r="CK228" i="3"/>
  <c r="CG234" i="3"/>
  <c r="CH238" i="3"/>
  <c r="CJ242" i="3"/>
  <c r="CH246" i="3"/>
  <c r="CK252" i="3"/>
  <c r="CG258" i="3"/>
  <c r="CG266" i="3"/>
  <c r="CH270" i="3"/>
  <c r="CJ274" i="3"/>
  <c r="CI280" i="3"/>
  <c r="CK284" i="3"/>
  <c r="CH290" i="3"/>
  <c r="CK292" i="3"/>
  <c r="CJ298" i="3"/>
  <c r="CH302" i="3"/>
  <c r="CH314" i="3"/>
  <c r="CH318" i="3"/>
  <c r="CJ336" i="3"/>
  <c r="CK340" i="3"/>
  <c r="CJ346" i="3"/>
  <c r="CH350" i="3"/>
  <c r="CK356" i="3"/>
  <c r="CJ366" i="3"/>
  <c r="CI370" i="3"/>
  <c r="CI374" i="3"/>
  <c r="CI390" i="3"/>
  <c r="CH394" i="3"/>
  <c r="CG400" i="3"/>
  <c r="CI404" i="3"/>
  <c r="CI410" i="3"/>
  <c r="CG414" i="3"/>
  <c r="CH418" i="3"/>
  <c r="CG424" i="3"/>
  <c r="CI428" i="3"/>
  <c r="CI434" i="3"/>
  <c r="CG438" i="3"/>
  <c r="CG446" i="3"/>
  <c r="CH450" i="3"/>
  <c r="CG456" i="3"/>
  <c r="CI460" i="3"/>
  <c r="CI466" i="3"/>
  <c r="CH466" i="3"/>
  <c r="CI468" i="3"/>
  <c r="CG470" i="3"/>
  <c r="CG472" i="3"/>
  <c r="CI474" i="3"/>
  <c r="CH474" i="3"/>
  <c r="CI476" i="3"/>
  <c r="CG478" i="3"/>
  <c r="CG480" i="3"/>
  <c r="CI482" i="3"/>
  <c r="CH482" i="3"/>
  <c r="CI484" i="3"/>
  <c r="CI516" i="3"/>
  <c r="CG518" i="3"/>
  <c r="CG520" i="3"/>
  <c r="CI522" i="3"/>
  <c r="CH522" i="3"/>
  <c r="CI524" i="3"/>
  <c r="CG526" i="3"/>
  <c r="CG528" i="3"/>
  <c r="CI530" i="3"/>
  <c r="CH530" i="3"/>
  <c r="CG534" i="3"/>
  <c r="CG536" i="3"/>
  <c r="CJ546" i="3"/>
  <c r="CH546" i="3"/>
  <c r="CI548" i="3"/>
  <c r="CG550" i="3"/>
  <c r="CG552" i="3"/>
  <c r="CG558" i="3"/>
  <c r="CG560" i="3"/>
  <c r="CJ562" i="3"/>
  <c r="CH562" i="3"/>
  <c r="CI564" i="3"/>
  <c r="CI572" i="3"/>
  <c r="CG574" i="3"/>
  <c r="CG576" i="3"/>
  <c r="CI580" i="3"/>
  <c r="CG582" i="3"/>
  <c r="CI588" i="3"/>
  <c r="CG590" i="3"/>
  <c r="CG592" i="3"/>
  <c r="CI594" i="3"/>
  <c r="CH594" i="3"/>
  <c r="CG600" i="3"/>
  <c r="CI602" i="3"/>
  <c r="CH602" i="3"/>
  <c r="CI604" i="3"/>
  <c r="CG606" i="3"/>
  <c r="CI612" i="3"/>
  <c r="CG614" i="3"/>
  <c r="CJ19" i="3"/>
  <c r="CI19" i="3"/>
  <c r="CG23" i="3"/>
  <c r="CJ33" i="3"/>
  <c r="CH37" i="3"/>
  <c r="CK37" i="3"/>
  <c r="CG41" i="3"/>
  <c r="CJ47" i="3"/>
  <c r="CG51" i="3"/>
  <c r="CK59" i="3"/>
  <c r="CK65" i="3"/>
  <c r="CG75" i="3"/>
  <c r="CH75" i="3"/>
  <c r="CG79" i="3"/>
  <c r="CG91" i="3"/>
  <c r="CH91" i="3"/>
  <c r="CJ101" i="3"/>
  <c r="CI105" i="3"/>
  <c r="CH115" i="3"/>
  <c r="CK119" i="3"/>
  <c r="CI125" i="3"/>
  <c r="CH129" i="3"/>
  <c r="CK129" i="3"/>
  <c r="CG133" i="3"/>
  <c r="CJ137" i="3"/>
  <c r="CJ147" i="3"/>
  <c r="CI147" i="3"/>
  <c r="CH151" i="3"/>
  <c r="CG155" i="3"/>
  <c r="CG159" i="3"/>
  <c r="CK163" i="3"/>
  <c r="CI163" i="3"/>
  <c r="CJ173" i="3"/>
  <c r="CI177" i="3"/>
  <c r="CH181" i="3"/>
  <c r="CK181" i="3"/>
  <c r="CG185" i="3"/>
  <c r="CK191" i="3"/>
  <c r="CJ199" i="3"/>
  <c r="CI199" i="3"/>
  <c r="CH203" i="3"/>
  <c r="CK207" i="3"/>
  <c r="CH213" i="3"/>
  <c r="CG221" i="3"/>
  <c r="CJ225" i="3"/>
  <c r="CI229" i="3"/>
  <c r="CH233" i="3"/>
  <c r="CK233" i="3"/>
  <c r="CG237" i="3"/>
  <c r="CJ241" i="3"/>
  <c r="CJ247" i="3"/>
  <c r="CJ251" i="3"/>
  <c r="CI251" i="3"/>
  <c r="CH255" i="3"/>
  <c r="CG259" i="3"/>
  <c r="CJ263" i="3"/>
  <c r="CJ267" i="3"/>
  <c r="CI267" i="3"/>
  <c r="CG275" i="3"/>
  <c r="CG279" i="3"/>
  <c r="CH285" i="3"/>
  <c r="CK285" i="3"/>
  <c r="CG289" i="3"/>
  <c r="CJ293" i="3"/>
  <c r="CI305" i="3"/>
  <c r="CG311" i="3"/>
  <c r="CI311" i="3"/>
  <c r="CG317" i="3"/>
  <c r="CJ321" i="3"/>
  <c r="CK331" i="3"/>
  <c r="CI331" i="3"/>
  <c r="CH335" i="3"/>
  <c r="CG339" i="3"/>
  <c r="CJ343" i="3"/>
  <c r="CK347" i="3"/>
  <c r="CI347" i="3"/>
  <c r="CH351" i="3"/>
  <c r="CG355" i="3"/>
  <c r="CJ359" i="3"/>
  <c r="CJ363" i="3"/>
  <c r="CI363" i="3"/>
  <c r="CG367" i="3"/>
  <c r="CG375" i="3"/>
  <c r="CG379" i="3"/>
  <c r="CJ379" i="3"/>
  <c r="CK391" i="3"/>
  <c r="CJ403" i="3"/>
  <c r="CI407" i="3"/>
  <c r="CH411" i="3"/>
  <c r="CK411" i="3"/>
  <c r="CH417" i="3"/>
  <c r="CG421" i="3"/>
  <c r="CJ425" i="3"/>
  <c r="CH431" i="3"/>
  <c r="CK431" i="3"/>
  <c r="CG435" i="3"/>
  <c r="CI443" i="3"/>
  <c r="CH447" i="3"/>
  <c r="CK447" i="3"/>
  <c r="CG451" i="3"/>
  <c r="CJ455" i="3"/>
  <c r="CI459" i="3"/>
  <c r="CI463" i="3"/>
  <c r="CK463" i="3"/>
  <c r="CG467" i="3"/>
  <c r="CJ471" i="3"/>
  <c r="CI475" i="3"/>
  <c r="CG483" i="3"/>
  <c r="CH517" i="3"/>
  <c r="CI527" i="3"/>
  <c r="CH531" i="3"/>
  <c r="CK531" i="3"/>
  <c r="CG535" i="3"/>
  <c r="CJ539" i="3"/>
  <c r="CH547" i="3"/>
  <c r="CK547" i="3"/>
  <c r="CH553" i="3"/>
  <c r="CG557" i="3"/>
  <c r="CJ561" i="3"/>
  <c r="CH569" i="3"/>
  <c r="CG573" i="3"/>
  <c r="CJ581" i="3"/>
  <c r="CI581" i="3"/>
  <c r="CH585" i="3"/>
  <c r="CJ591" i="3"/>
  <c r="CI595" i="3"/>
  <c r="CH599" i="3"/>
  <c r="CK599" i="3"/>
  <c r="CG603" i="3"/>
  <c r="CJ607" i="3"/>
  <c r="CI611" i="3"/>
  <c r="CH615" i="3"/>
  <c r="CK615" i="3"/>
  <c r="CJ9" i="3"/>
  <c r="CH13" i="3"/>
  <c r="CK13" i="3"/>
  <c r="CG17" i="3"/>
  <c r="CI21" i="3"/>
  <c r="CG31" i="3"/>
  <c r="CH35" i="3"/>
  <c r="CK39" i="3"/>
  <c r="CG45" i="3"/>
  <c r="CI49" i="3"/>
  <c r="CG57" i="3"/>
  <c r="CJ57" i="3"/>
  <c r="CG61" i="3"/>
  <c r="CJ63" i="3"/>
  <c r="CG67" i="3"/>
  <c r="CK71" i="3"/>
  <c r="CH71" i="3"/>
  <c r="CK73" i="3"/>
  <c r="CH77" i="3"/>
  <c r="CG81" i="3"/>
  <c r="CK85" i="3"/>
  <c r="CJ85" i="3"/>
  <c r="CI97" i="3"/>
  <c r="CG99" i="3"/>
  <c r="CH99" i="3"/>
  <c r="CH103" i="3"/>
  <c r="CG107" i="3"/>
  <c r="CH113" i="3"/>
  <c r="CK113" i="3"/>
  <c r="CG117" i="3"/>
  <c r="CJ121" i="3"/>
  <c r="CK123" i="3"/>
  <c r="CH131" i="3"/>
  <c r="CK135" i="3"/>
  <c r="CH141" i="3"/>
  <c r="CK141" i="3"/>
  <c r="CG145" i="3"/>
  <c r="CJ149" i="3"/>
  <c r="CI153" i="3"/>
  <c r="CG161" i="3"/>
  <c r="CJ171" i="3"/>
  <c r="CI171" i="3"/>
  <c r="CH175" i="3"/>
  <c r="CG179" i="3"/>
  <c r="CG183" i="3"/>
  <c r="CK187" i="3"/>
  <c r="CI187" i="3"/>
  <c r="CG189" i="3"/>
  <c r="CJ193" i="3"/>
  <c r="CH201" i="3"/>
  <c r="CK201" i="3"/>
  <c r="CG205" i="3"/>
  <c r="CJ209" i="3"/>
  <c r="CK211" i="3"/>
  <c r="CJ215" i="3"/>
  <c r="CI215" i="3"/>
  <c r="CH219" i="3"/>
  <c r="CK223" i="3"/>
  <c r="CK227" i="3"/>
  <c r="CG231" i="3"/>
  <c r="CI231" i="3"/>
  <c r="CH235" i="3"/>
  <c r="CK239" i="3"/>
  <c r="CK243" i="3"/>
  <c r="CH245" i="3"/>
  <c r="CK245" i="3"/>
  <c r="CG249" i="3"/>
  <c r="CI257" i="3"/>
  <c r="CH261" i="3"/>
  <c r="CK261" i="3"/>
  <c r="CG265" i="3"/>
  <c r="CJ269" i="3"/>
  <c r="CH277" i="3"/>
  <c r="CK277" i="3"/>
  <c r="CG281" i="3"/>
  <c r="CG283" i="3"/>
  <c r="CJ287" i="3"/>
  <c r="CJ291" i="3"/>
  <c r="CI291" i="3"/>
  <c r="CH295" i="3"/>
  <c r="CJ297" i="3"/>
  <c r="CK299" i="3"/>
  <c r="CI301" i="3"/>
  <c r="CK301" i="3"/>
  <c r="CH303" i="3"/>
  <c r="CG307" i="3"/>
  <c r="CI309" i="3"/>
  <c r="CH315" i="3"/>
  <c r="CK319" i="3"/>
  <c r="CJ323" i="3"/>
  <c r="CH325" i="3"/>
  <c r="CK325" i="3"/>
  <c r="CJ333" i="3"/>
  <c r="CI337" i="3"/>
  <c r="CI341" i="3"/>
  <c r="CK341" i="3"/>
  <c r="CG345" i="3"/>
  <c r="CI353" i="3"/>
  <c r="CH357" i="3"/>
  <c r="CK357" i="3"/>
  <c r="CG361" i="3"/>
  <c r="CJ365" i="3"/>
  <c r="CJ369" i="3"/>
  <c r="CJ373" i="3"/>
  <c r="CH373" i="3"/>
  <c r="CJ377" i="3"/>
  <c r="CJ385" i="3"/>
  <c r="CJ389" i="3"/>
  <c r="CH389" i="3"/>
  <c r="CJ401" i="3"/>
  <c r="CJ405" i="3"/>
  <c r="CI405" i="3"/>
  <c r="CH409" i="3"/>
  <c r="CG413" i="3"/>
  <c r="CH415" i="3"/>
  <c r="CH419" i="3"/>
  <c r="CK419" i="3"/>
  <c r="CG423" i="3"/>
  <c r="CJ427" i="3"/>
  <c r="CK429" i="3"/>
  <c r="CG433" i="3"/>
  <c r="CI433" i="3"/>
  <c r="CH437" i="3"/>
  <c r="CK445" i="3"/>
  <c r="CH453" i="3"/>
  <c r="CK461" i="3"/>
  <c r="CG465" i="3"/>
  <c r="CI465" i="3"/>
  <c r="CH469" i="3"/>
  <c r="CK473" i="3"/>
  <c r="CK477" i="3"/>
  <c r="CG481" i="3"/>
  <c r="CI481" i="3"/>
  <c r="CJ521" i="3"/>
  <c r="CJ525" i="3"/>
  <c r="CI525" i="3"/>
  <c r="CH529" i="3"/>
  <c r="CJ537" i="3"/>
  <c r="CG549" i="3"/>
  <c r="CI551" i="3"/>
  <c r="CH555" i="3"/>
  <c r="CK555" i="3"/>
  <c r="CG559" i="3"/>
  <c r="CJ563" i="3"/>
  <c r="CI567" i="3"/>
  <c r="CG575" i="3"/>
  <c r="CJ579" i="3"/>
  <c r="CI583" i="3"/>
  <c r="CH589" i="3"/>
  <c r="CK593" i="3"/>
  <c r="CJ597" i="3"/>
  <c r="CG601" i="3"/>
  <c r="CI601" i="3"/>
  <c r="CH605" i="3"/>
  <c r="CJ613" i="3"/>
  <c r="CG617" i="3"/>
  <c r="CI617" i="3"/>
  <c r="CG407" i="3"/>
  <c r="CJ411" i="3"/>
  <c r="CI421" i="3"/>
  <c r="CJ431" i="3"/>
  <c r="CJ447" i="3"/>
  <c r="CI451" i="3"/>
  <c r="CG459" i="3"/>
  <c r="CJ463" i="3"/>
  <c r="CH471" i="3"/>
  <c r="CG475" i="3"/>
  <c r="CI483" i="3"/>
  <c r="CG527" i="3"/>
  <c r="CI535" i="3"/>
  <c r="CK539" i="3"/>
  <c r="CJ547" i="3"/>
  <c r="CJ557" i="3"/>
  <c r="CH561" i="3"/>
  <c r="CJ569" i="3"/>
  <c r="CI573" i="3"/>
  <c r="CG581" i="3"/>
  <c r="CI591" i="3"/>
  <c r="CJ599" i="3"/>
  <c r="CI603" i="3"/>
  <c r="CG611" i="3"/>
  <c r="CJ615" i="3"/>
  <c r="CI13" i="3"/>
  <c r="CH17" i="3"/>
  <c r="CI35" i="3"/>
  <c r="CK49" i="3"/>
  <c r="CK61" i="3"/>
  <c r="CI67" i="3"/>
  <c r="CI71" i="3"/>
  <c r="CJ77" i="3"/>
  <c r="CG85" i="3"/>
  <c r="CH97" i="3"/>
  <c r="CK99" i="3"/>
  <c r="CG103" i="3"/>
  <c r="CI117" i="3"/>
  <c r="CK121" i="3"/>
  <c r="CK131" i="3"/>
  <c r="CG135" i="3"/>
  <c r="CJ141" i="3"/>
  <c r="CI149" i="3"/>
  <c r="CJ179" i="3"/>
  <c r="CH183" i="3"/>
  <c r="CI189" i="3"/>
  <c r="CK193" i="3"/>
  <c r="CJ201" i="3"/>
  <c r="CH209" i="3"/>
  <c r="CJ295" i="3"/>
  <c r="CK297" i="3"/>
  <c r="CJ301" i="3"/>
  <c r="CI307" i="3"/>
  <c r="CG309" i="3"/>
  <c r="CJ319" i="3"/>
  <c r="CI319" i="3"/>
  <c r="CH333" i="3"/>
  <c r="CJ341" i="3"/>
  <c r="CJ357" i="3"/>
  <c r="CI365" i="3"/>
  <c r="CG369" i="3"/>
  <c r="CG373" i="3"/>
  <c r="CG405" i="3"/>
  <c r="CJ413" i="3"/>
  <c r="CG415" i="3"/>
  <c r="CH427" i="3"/>
  <c r="CK427" i="3"/>
  <c r="CJ437" i="3"/>
  <c r="CK453" i="3"/>
  <c r="CH461" i="3"/>
  <c r="CK465" i="3"/>
  <c r="CI473" i="3"/>
  <c r="CH477" i="3"/>
  <c r="CH521" i="3"/>
  <c r="CG551" i="3"/>
  <c r="CJ555" i="3"/>
  <c r="CK563" i="3"/>
  <c r="CG567" i="3"/>
  <c r="CH579" i="3"/>
  <c r="CK579" i="3"/>
  <c r="CK589" i="3"/>
  <c r="CK12" i="3"/>
  <c r="CH14" i="3"/>
  <c r="CK18" i="3"/>
  <c r="CI20" i="3"/>
  <c r="CH24" i="3"/>
  <c r="CH26" i="3"/>
  <c r="CG32" i="3"/>
  <c r="CH32" i="3"/>
  <c r="CH38" i="3"/>
  <c r="CG40" i="3"/>
  <c r="CK44" i="3"/>
  <c r="CH46" i="3"/>
  <c r="CH50" i="3"/>
  <c r="CK56" i="3"/>
  <c r="CK58" i="3"/>
  <c r="CJ64" i="3"/>
  <c r="CK64" i="3"/>
  <c r="CI76" i="3"/>
  <c r="CK78" i="3"/>
  <c r="CH82" i="3"/>
  <c r="CI84" i="3"/>
  <c r="CK96" i="3"/>
  <c r="CG100" i="3"/>
  <c r="CI104" i="3"/>
  <c r="CK110" i="3"/>
  <c r="CG116" i="3"/>
  <c r="CH120" i="3"/>
  <c r="CI122" i="3"/>
  <c r="CI128" i="3"/>
  <c r="CH128" i="3"/>
  <c r="CG134" i="3"/>
  <c r="CI136" i="3"/>
  <c r="CG140" i="3"/>
  <c r="CI144" i="3"/>
  <c r="CI146" i="3"/>
  <c r="CH152" i="3"/>
  <c r="CG156" i="3"/>
  <c r="CH160" i="3"/>
  <c r="CG164" i="3"/>
  <c r="CI170" i="3"/>
  <c r="CG174" i="3"/>
  <c r="CH176" i="3"/>
  <c r="CG180" i="3"/>
  <c r="CI184" i="3"/>
  <c r="CI186" i="3"/>
  <c r="CK190" i="3"/>
  <c r="CH192" i="3"/>
  <c r="CK206" i="3"/>
  <c r="CI208" i="3"/>
  <c r="CG212" i="3"/>
  <c r="CJ216" i="3"/>
  <c r="CI226" i="3"/>
  <c r="CG10" i="3"/>
  <c r="CI12" i="3"/>
  <c r="CI14" i="3"/>
  <c r="CG18" i="3"/>
  <c r="CJ18" i="3"/>
  <c r="CI22" i="3"/>
  <c r="CG24" i="3"/>
  <c r="CJ26" i="3"/>
  <c r="CK32" i="3"/>
  <c r="CG34" i="3"/>
  <c r="CI38" i="3"/>
  <c r="CI42" i="3"/>
  <c r="CJ42" i="3"/>
  <c r="CI46" i="3"/>
  <c r="CI50" i="3"/>
  <c r="CI56" i="3"/>
  <c r="CH58" i="3"/>
  <c r="CG60" i="3"/>
  <c r="CH62" i="3"/>
  <c r="CI64" i="3"/>
  <c r="CJ74" i="3"/>
  <c r="CI74" i="3"/>
  <c r="CJ78" i="3"/>
  <c r="CJ80" i="3"/>
  <c r="CI82" i="3"/>
  <c r="CK86" i="3"/>
  <c r="CG92" i="3"/>
  <c r="CJ96" i="3"/>
  <c r="CJ98" i="3"/>
  <c r="CK100" i="3"/>
  <c r="CH102" i="3"/>
  <c r="CJ104" i="3"/>
  <c r="CJ106" i="3"/>
  <c r="CJ112" i="3"/>
  <c r="CK116" i="3"/>
  <c r="CH118" i="3"/>
  <c r="CG122" i="3"/>
  <c r="CJ122" i="3"/>
  <c r="CJ128" i="3"/>
  <c r="CJ130" i="3"/>
  <c r="CK132" i="3"/>
  <c r="CJ136" i="3"/>
  <c r="CG138" i="3"/>
  <c r="CK140" i="3"/>
  <c r="CJ144" i="3"/>
  <c r="CK146" i="3"/>
  <c r="CK148" i="3"/>
  <c r="CG154" i="3"/>
  <c r="CJ154" i="3"/>
  <c r="CJ160" i="3"/>
  <c r="CJ162" i="3"/>
  <c r="CK164" i="3"/>
  <c r="CK170" i="3"/>
  <c r="CK172" i="3"/>
  <c r="CH174" i="3"/>
  <c r="CG178" i="3"/>
  <c r="CJ178" i="3"/>
  <c r="CH182" i="3"/>
  <c r="CJ184" i="3"/>
  <c r="CJ186" i="3"/>
  <c r="CK188" i="3"/>
  <c r="CJ192" i="3"/>
  <c r="CG202" i="3"/>
  <c r="CJ202" i="3"/>
  <c r="CH206" i="3"/>
  <c r="CJ208" i="3"/>
  <c r="CJ210" i="3"/>
  <c r="CK212" i="3"/>
  <c r="CI216" i="3"/>
  <c r="CG218" i="3"/>
  <c r="CK220" i="3"/>
  <c r="CH222" i="3"/>
  <c r="CK226" i="3"/>
  <c r="CJ226" i="3"/>
  <c r="CJ232" i="3"/>
  <c r="CJ234" i="3"/>
  <c r="CK236" i="3"/>
  <c r="CJ240" i="3"/>
  <c r="CK242" i="3"/>
  <c r="CJ248" i="3"/>
  <c r="CH250" i="3"/>
  <c r="CJ250" i="3"/>
  <c r="CH254" i="3"/>
  <c r="CI256" i="3"/>
  <c r="CJ258" i="3"/>
  <c r="CK260" i="3"/>
  <c r="CJ264" i="3"/>
  <c r="CJ266" i="3"/>
  <c r="CK268" i="3"/>
  <c r="CK274" i="3"/>
  <c r="CK276" i="3"/>
  <c r="CH278" i="3"/>
  <c r="CG282" i="3"/>
  <c r="CJ282" i="3"/>
  <c r="CH286" i="3"/>
  <c r="CJ288" i="3"/>
  <c r="CJ290" i="3"/>
  <c r="CH294" i="3"/>
  <c r="CJ296" i="3"/>
  <c r="CG298" i="3"/>
  <c r="CK300" i="3"/>
  <c r="CI304" i="3"/>
  <c r="CH310" i="3"/>
  <c r="CJ312" i="3"/>
  <c r="CJ314" i="3"/>
  <c r="CK316" i="3"/>
  <c r="CI320" i="3"/>
  <c r="CG322" i="3"/>
  <c r="CJ322" i="3"/>
  <c r="CK324" i="3"/>
  <c r="CK332" i="3"/>
  <c r="CH334" i="3"/>
  <c r="CH338" i="3"/>
  <c r="CJ338" i="3"/>
  <c r="CH342" i="3"/>
  <c r="CI344" i="3"/>
  <c r="CG346" i="3"/>
  <c r="CK348" i="3"/>
  <c r="CG354" i="3"/>
  <c r="CJ354" i="3"/>
  <c r="CH358" i="3"/>
  <c r="CJ360" i="3"/>
  <c r="CK364" i="3"/>
  <c r="CJ368" i="3"/>
  <c r="CK370" i="3"/>
  <c r="CH372" i="3"/>
  <c r="CH378" i="3"/>
  <c r="CK378" i="3"/>
  <c r="CK380" i="3"/>
  <c r="CH388" i="3"/>
  <c r="CG392" i="3"/>
  <c r="CI394" i="3"/>
  <c r="CI396" i="3"/>
  <c r="CG398" i="3"/>
  <c r="CJ402" i="3"/>
  <c r="CH402" i="3"/>
  <c r="CG406" i="3"/>
  <c r="CG408" i="3"/>
  <c r="CH410" i="3"/>
  <c r="CI418" i="3"/>
  <c r="CI420" i="3"/>
  <c r="CG422" i="3"/>
  <c r="CG430" i="3"/>
  <c r="CG432" i="3"/>
  <c r="CH434" i="3"/>
  <c r="CI436" i="3"/>
  <c r="CG440" i="3"/>
  <c r="CI444" i="3"/>
  <c r="CJ450" i="3"/>
  <c r="CI452" i="3"/>
  <c r="CG454" i="3"/>
  <c r="CI458" i="3"/>
  <c r="CH458" i="3"/>
  <c r="CG462" i="3"/>
  <c r="CG464" i="3"/>
  <c r="CI10" i="3"/>
  <c r="CJ12" i="3"/>
  <c r="CH12" i="3"/>
  <c r="CG14" i="3"/>
  <c r="CG16" i="3"/>
  <c r="CH18" i="3"/>
  <c r="CG20" i="3"/>
  <c r="CH20" i="3"/>
  <c r="CG22" i="3"/>
  <c r="CK24" i="3"/>
  <c r="CI26" i="3"/>
  <c r="CK30" i="3"/>
  <c r="CI32" i="3"/>
  <c r="CI34" i="3"/>
  <c r="CG38" i="3"/>
  <c r="CI40" i="3"/>
  <c r="CG42" i="3"/>
  <c r="CJ44" i="3"/>
  <c r="CH44" i="3"/>
  <c r="CG46" i="3"/>
  <c r="CG50" i="3"/>
  <c r="CJ54" i="3"/>
  <c r="CJ56" i="3"/>
  <c r="CJ58" i="3"/>
  <c r="CI60" i="3"/>
  <c r="CK60" i="3"/>
  <c r="CG62" i="3"/>
  <c r="CH64" i="3"/>
  <c r="CG66" i="3"/>
  <c r="CG74" i="3"/>
  <c r="CJ76" i="3"/>
  <c r="CK76" i="3"/>
  <c r="CG78" i="3"/>
  <c r="CH80" i="3"/>
  <c r="CG82" i="3"/>
  <c r="CJ84" i="3"/>
  <c r="CK84" i="3"/>
  <c r="CJ86" i="3"/>
  <c r="CH92" i="3"/>
  <c r="CK92" i="3"/>
  <c r="CH96" i="3"/>
  <c r="CK98" i="3"/>
  <c r="CI100" i="3"/>
  <c r="CH100" i="3"/>
  <c r="CI102" i="3"/>
  <c r="CG104" i="3"/>
  <c r="CG106" i="3"/>
  <c r="CI110" i="3"/>
  <c r="CG112" i="3"/>
  <c r="CI116" i="3"/>
  <c r="CH116" i="3"/>
  <c r="CI118" i="3"/>
  <c r="CG120" i="3"/>
  <c r="CH122" i="3"/>
  <c r="CI124" i="3"/>
  <c r="CH124" i="3"/>
  <c r="CG128" i="3"/>
  <c r="CG130" i="3"/>
  <c r="CI132" i="3"/>
  <c r="CH132" i="3"/>
  <c r="CI134" i="3"/>
  <c r="CG136" i="3"/>
  <c r="CH138" i="3"/>
  <c r="CI140" i="3"/>
  <c r="CH140" i="3"/>
  <c r="CG144" i="3"/>
  <c r="CG146" i="3"/>
  <c r="CI148" i="3"/>
  <c r="CH148" i="3"/>
  <c r="CG152" i="3"/>
  <c r="CK154" i="3"/>
  <c r="CI156" i="3"/>
  <c r="CH156" i="3"/>
  <c r="CG160" i="3"/>
  <c r="CG162" i="3"/>
  <c r="CI164" i="3"/>
  <c r="CH164" i="3"/>
  <c r="CG170" i="3"/>
  <c r="CI172" i="3"/>
  <c r="CH172" i="3"/>
  <c r="CI174" i="3"/>
  <c r="CG176" i="3"/>
  <c r="CH178" i="3"/>
  <c r="CI180" i="3"/>
  <c r="CH180" i="3"/>
  <c r="CI182" i="3"/>
  <c r="CG184" i="3"/>
  <c r="CG186" i="3"/>
  <c r="CI188" i="3"/>
  <c r="CH188" i="3"/>
  <c r="CI190" i="3"/>
  <c r="CG192" i="3"/>
  <c r="CK202" i="3"/>
  <c r="CI204" i="3"/>
  <c r="CH204" i="3"/>
  <c r="CI206" i="3"/>
  <c r="CG208" i="3"/>
  <c r="CK210" i="3"/>
  <c r="CI212" i="3"/>
  <c r="CH212" i="3"/>
  <c r="CI214" i="3"/>
  <c r="CG216" i="3"/>
  <c r="CK218" i="3"/>
  <c r="CI220" i="3"/>
  <c r="CH220" i="3"/>
  <c r="CI222" i="3"/>
  <c r="CG224" i="3"/>
  <c r="CG226" i="3"/>
  <c r="CI228" i="3"/>
  <c r="CH228" i="3"/>
  <c r="CG232" i="3"/>
  <c r="CH234" i="3"/>
  <c r="CI236" i="3"/>
  <c r="CH236" i="3"/>
  <c r="CI238" i="3"/>
  <c r="CG240" i="3"/>
  <c r="CG242" i="3"/>
  <c r="CI246" i="3"/>
  <c r="CG248" i="3"/>
  <c r="CK250" i="3"/>
  <c r="CI252" i="3"/>
  <c r="CH252" i="3"/>
  <c r="CI254" i="3"/>
  <c r="CG256" i="3"/>
  <c r="CK258" i="3"/>
  <c r="CI260" i="3"/>
  <c r="CH260" i="3"/>
  <c r="CG264" i="3"/>
  <c r="CH266" i="3"/>
  <c r="CI268" i="3"/>
  <c r="CH268" i="3"/>
  <c r="CI270" i="3"/>
  <c r="CG274" i="3"/>
  <c r="CI276" i="3"/>
  <c r="CH276" i="3"/>
  <c r="CI278" i="3"/>
  <c r="CG280" i="3"/>
  <c r="CK282" i="3"/>
  <c r="CI284" i="3"/>
  <c r="CH284" i="3"/>
  <c r="CI286" i="3"/>
  <c r="CG288" i="3"/>
  <c r="CK290" i="3"/>
  <c r="CI292" i="3"/>
  <c r="CH292" i="3"/>
  <c r="CI294" i="3"/>
  <c r="CG296" i="3"/>
  <c r="CH298" i="3"/>
  <c r="CI300" i="3"/>
  <c r="CH300" i="3"/>
  <c r="CI302" i="3"/>
  <c r="CG304" i="3"/>
  <c r="CI310" i="3"/>
  <c r="CG312" i="3"/>
  <c r="CK314" i="3"/>
  <c r="CI316" i="3"/>
  <c r="CH316" i="3"/>
  <c r="CI318" i="3"/>
  <c r="CG320" i="3"/>
  <c r="CK322" i="3"/>
  <c r="CI324" i="3"/>
  <c r="CH324" i="3"/>
  <c r="CI332" i="3"/>
  <c r="CH332" i="3"/>
  <c r="CI334" i="3"/>
  <c r="CG336" i="3"/>
  <c r="CK338" i="3"/>
  <c r="CI340" i="3"/>
  <c r="CH340" i="3"/>
  <c r="CI342" i="3"/>
  <c r="CG344" i="3"/>
  <c r="CH346" i="3"/>
  <c r="CI348" i="3"/>
  <c r="CH348" i="3"/>
  <c r="CI350" i="3"/>
  <c r="CH354" i="3"/>
  <c r="CI356" i="3"/>
  <c r="CH356" i="3"/>
  <c r="CI358" i="3"/>
  <c r="CG360" i="3"/>
  <c r="CI364" i="3"/>
  <c r="CH364" i="3"/>
  <c r="CG366" i="3"/>
  <c r="CK368" i="3"/>
  <c r="CJ370" i="3"/>
  <c r="CJ372" i="3"/>
  <c r="CI372" i="3"/>
  <c r="CG374" i="3"/>
  <c r="CI378" i="3"/>
  <c r="CH380" i="3"/>
  <c r="CI380" i="3"/>
  <c r="CJ388" i="3"/>
  <c r="CI388" i="3"/>
  <c r="CG390" i="3"/>
  <c r="CH392" i="3"/>
  <c r="CJ394" i="3"/>
  <c r="CG396" i="3"/>
  <c r="CJ396" i="3"/>
  <c r="CK398" i="3"/>
  <c r="CH400" i="3"/>
  <c r="CI402" i="3"/>
  <c r="CG404" i="3"/>
  <c r="CJ404" i="3"/>
  <c r="CK406" i="3"/>
  <c r="CH408" i="3"/>
  <c r="CJ410" i="3"/>
  <c r="CK414" i="3"/>
  <c r="CJ418" i="3"/>
  <c r="CG420" i="3"/>
  <c r="CJ420" i="3"/>
  <c r="CK422" i="3"/>
  <c r="CH424" i="3"/>
  <c r="CH428" i="3"/>
  <c r="CJ428" i="3"/>
  <c r="CK430" i="3"/>
  <c r="CH432" i="3"/>
  <c r="CJ434" i="3"/>
  <c r="CG436" i="3"/>
  <c r="CJ436" i="3"/>
  <c r="CK438" i="3"/>
  <c r="CH440" i="3"/>
  <c r="CH444" i="3"/>
  <c r="CJ444" i="3"/>
  <c r="CK446" i="3"/>
  <c r="CI450" i="3"/>
  <c r="CG452" i="3"/>
  <c r="CJ452" i="3"/>
  <c r="CK454" i="3"/>
  <c r="CH456" i="3"/>
  <c r="CJ458" i="3"/>
  <c r="CG460" i="3"/>
  <c r="CJ460" i="3"/>
  <c r="CK462" i="3"/>
  <c r="CH464" i="3"/>
  <c r="CJ466" i="3"/>
  <c r="CG468" i="3"/>
  <c r="CJ468" i="3"/>
  <c r="CK470" i="3"/>
  <c r="CH472" i="3"/>
  <c r="CJ474" i="3"/>
  <c r="CG476" i="3"/>
  <c r="CJ476" i="3"/>
  <c r="CK478" i="3"/>
  <c r="CH480" i="3"/>
  <c r="CJ482" i="3"/>
  <c r="CG484" i="3"/>
  <c r="CJ484" i="3"/>
  <c r="CG516" i="3"/>
  <c r="CJ516" i="3"/>
  <c r="CK518" i="3"/>
  <c r="CH520" i="3"/>
  <c r="CJ522" i="3"/>
  <c r="CH524" i="3"/>
  <c r="CJ524" i="3"/>
  <c r="CK526" i="3"/>
  <c r="CH528" i="3"/>
  <c r="CJ530" i="3"/>
  <c r="CK534" i="3"/>
  <c r="CH536" i="3"/>
  <c r="CI546" i="3"/>
  <c r="CG548" i="3"/>
  <c r="CJ548" i="3"/>
  <c r="CK550" i="3"/>
  <c r="CH552" i="3"/>
  <c r="CK558" i="3"/>
  <c r="CH560" i="3"/>
  <c r="CI562" i="3"/>
  <c r="CG564" i="3"/>
  <c r="CJ564" i="3"/>
  <c r="CH572" i="3"/>
  <c r="CJ572" i="3"/>
  <c r="CK574" i="3"/>
  <c r="CH576" i="3"/>
  <c r="CG580" i="3"/>
  <c r="CJ580" i="3"/>
  <c r="CK582" i="3"/>
  <c r="CG588" i="3"/>
  <c r="CJ588" i="3"/>
  <c r="CK590" i="3"/>
  <c r="CH592" i="3"/>
  <c r="CJ594" i="3"/>
  <c r="CH600" i="3"/>
  <c r="CJ602" i="3"/>
  <c r="CG604" i="3"/>
  <c r="CJ604" i="3"/>
  <c r="CK606" i="3"/>
  <c r="CG612" i="3"/>
  <c r="CJ612" i="3"/>
  <c r="CK614" i="3"/>
  <c r="CK19" i="3"/>
  <c r="CK23" i="3"/>
  <c r="CI23" i="3"/>
  <c r="CH33" i="3"/>
  <c r="CJ37" i="3"/>
  <c r="CH41" i="3"/>
  <c r="CK41" i="3"/>
  <c r="CG47" i="3"/>
  <c r="CJ51" i="3"/>
  <c r="CG59" i="3"/>
  <c r="CH59" i="3"/>
  <c r="CH65" i="3"/>
  <c r="CI75" i="3"/>
  <c r="CJ79" i="3"/>
  <c r="CH79" i="3"/>
  <c r="CI91" i="3"/>
  <c r="CG101" i="3"/>
  <c r="CJ105" i="3"/>
  <c r="CJ115" i="3"/>
  <c r="CI115" i="3"/>
  <c r="CH119" i="3"/>
  <c r="CJ125" i="3"/>
  <c r="CI129" i="3"/>
  <c r="CH133" i="3"/>
  <c r="CK133" i="3"/>
  <c r="CG137" i="3"/>
  <c r="CK147" i="3"/>
  <c r="CJ151" i="3"/>
  <c r="CI151" i="3"/>
  <c r="CH155" i="3"/>
  <c r="CK159" i="3"/>
  <c r="CJ163" i="3"/>
  <c r="CG173" i="3"/>
  <c r="CJ177" i="3"/>
  <c r="CI181" i="3"/>
  <c r="CH185" i="3"/>
  <c r="CK185" i="3"/>
  <c r="CH191" i="3"/>
  <c r="CG199" i="3"/>
  <c r="CK203" i="3"/>
  <c r="CI203" i="3"/>
  <c r="CH207" i="3"/>
  <c r="CJ213" i="3"/>
  <c r="CH221" i="3"/>
  <c r="CK221" i="3"/>
  <c r="CG225" i="3"/>
  <c r="CJ229" i="3"/>
  <c r="CI233" i="3"/>
  <c r="CH237" i="3"/>
  <c r="CK237" i="3"/>
  <c r="CG241" i="3"/>
  <c r="CK247" i="3"/>
  <c r="CK251" i="3"/>
  <c r="CJ255" i="3"/>
  <c r="CI255" i="3"/>
  <c r="CH259" i="3"/>
  <c r="CK263" i="3"/>
  <c r="CK267" i="3"/>
  <c r="CH275" i="3"/>
  <c r="CK279" i="3"/>
  <c r="CI285" i="3"/>
  <c r="CH289" i="3"/>
  <c r="CK289" i="3"/>
  <c r="CG293" i="3"/>
  <c r="CJ305" i="3"/>
  <c r="CJ311" i="3"/>
  <c r="CI317" i="3"/>
  <c r="CK317" i="3"/>
  <c r="CG321" i="3"/>
  <c r="CJ331" i="3"/>
  <c r="CG335" i="3"/>
  <c r="CI335" i="3"/>
  <c r="CH339" i="3"/>
  <c r="CK343" i="3"/>
  <c r="CJ347" i="3"/>
  <c r="CG351" i="3"/>
  <c r="CI351" i="3"/>
  <c r="CH355" i="3"/>
  <c r="CK359" i="3"/>
  <c r="CK363" i="3"/>
  <c r="CH367" i="3"/>
  <c r="CJ367" i="3"/>
  <c r="CH375" i="3"/>
  <c r="CH379" i="3"/>
  <c r="CH391" i="3"/>
  <c r="CG403" i="3"/>
  <c r="CJ407" i="3"/>
  <c r="CI411" i="3"/>
  <c r="CG417" i="3"/>
  <c r="CI417" i="3"/>
  <c r="CH421" i="3"/>
  <c r="CK425" i="3"/>
  <c r="CI431" i="3"/>
  <c r="CH435" i="3"/>
  <c r="CK435" i="3"/>
  <c r="CJ443" i="3"/>
  <c r="CI447" i="3"/>
  <c r="CH451" i="3"/>
  <c r="CK451" i="3"/>
  <c r="CG455" i="3"/>
  <c r="CJ459" i="3"/>
  <c r="CH463" i="3"/>
  <c r="CH467" i="3"/>
  <c r="CK467" i="3"/>
  <c r="CG471" i="3"/>
  <c r="CJ475" i="3"/>
  <c r="CH483" i="3"/>
  <c r="CK483" i="3"/>
  <c r="CJ517" i="3"/>
  <c r="CI517" i="3"/>
  <c r="CJ527" i="3"/>
  <c r="CI531" i="3"/>
  <c r="CH535" i="3"/>
  <c r="CK535" i="3"/>
  <c r="CG539" i="3"/>
  <c r="CI547" i="3"/>
  <c r="CG553" i="3"/>
  <c r="CI553" i="3"/>
  <c r="CH557" i="3"/>
  <c r="CK561" i="3"/>
  <c r="CG569" i="3"/>
  <c r="CI569" i="3"/>
  <c r="CH573" i="3"/>
  <c r="CK581" i="3"/>
  <c r="CG585" i="3"/>
  <c r="CI585" i="3"/>
  <c r="CG591" i="3"/>
  <c r="CJ595" i="3"/>
  <c r="CI599" i="3"/>
  <c r="CH603" i="3"/>
  <c r="CK603" i="3"/>
  <c r="CG607" i="3"/>
  <c r="CJ611" i="3"/>
  <c r="CI615" i="3"/>
  <c r="CH9" i="3"/>
  <c r="CJ13" i="3"/>
  <c r="CJ17" i="3"/>
  <c r="CK17" i="3"/>
  <c r="CG21" i="3"/>
  <c r="CJ31" i="3"/>
  <c r="CI31" i="3"/>
  <c r="CK35" i="3"/>
  <c r="CH39" i="3"/>
  <c r="CH45" i="3"/>
  <c r="CK45" i="3"/>
  <c r="CH49" i="3"/>
  <c r="CI57" i="3"/>
  <c r="CH61" i="3"/>
  <c r="CJ61" i="3"/>
  <c r="CG63" i="3"/>
  <c r="CK67" i="3"/>
  <c r="CG71" i="3"/>
  <c r="CG73" i="3"/>
  <c r="CJ73" i="3"/>
  <c r="CG77" i="3"/>
  <c r="CI81" i="3"/>
  <c r="CH85" i="3"/>
  <c r="CK97" i="3"/>
  <c r="CJ99" i="3"/>
  <c r="CJ103" i="3"/>
  <c r="CI103" i="3"/>
  <c r="CH107" i="3"/>
  <c r="CI113" i="3"/>
  <c r="CH117" i="3"/>
  <c r="CK117" i="3"/>
  <c r="CG121" i="3"/>
  <c r="CG123" i="3"/>
  <c r="CJ131" i="3"/>
  <c r="CI131" i="3"/>
  <c r="CH135" i="3"/>
  <c r="CI141" i="3"/>
  <c r="CH145" i="3"/>
  <c r="CK145" i="3"/>
  <c r="CG149" i="3"/>
  <c r="CJ153" i="3"/>
  <c r="CH161" i="3"/>
  <c r="CK161" i="3"/>
  <c r="CK171" i="3"/>
  <c r="CG175" i="3"/>
  <c r="CI175" i="3"/>
  <c r="CH179" i="3"/>
  <c r="CK183" i="3"/>
  <c r="CJ187" i="3"/>
  <c r="CH189" i="3"/>
  <c r="CK189" i="3"/>
  <c r="CG193" i="3"/>
  <c r="CI201" i="3"/>
  <c r="CH205" i="3"/>
  <c r="CK205" i="3"/>
  <c r="CG209" i="3"/>
  <c r="CG211" i="3"/>
  <c r="CG215" i="3"/>
  <c r="CK219" i="3"/>
  <c r="CI219" i="3"/>
  <c r="CH223" i="3"/>
  <c r="CG227" i="3"/>
  <c r="CJ231" i="3"/>
  <c r="CJ235" i="3"/>
  <c r="CI235" i="3"/>
  <c r="CH239" i="3"/>
  <c r="CG243" i="3"/>
  <c r="CI245" i="3"/>
  <c r="CH249" i="3"/>
  <c r="CK249" i="3"/>
  <c r="CJ257" i="3"/>
  <c r="CI261" i="3"/>
  <c r="CH265" i="3"/>
  <c r="CK265" i="3"/>
  <c r="CG269" i="3"/>
  <c r="CI277" i="3"/>
  <c r="CH281" i="3"/>
  <c r="CK281" i="3"/>
  <c r="CH283" i="3"/>
  <c r="CK287" i="3"/>
  <c r="CK291" i="3"/>
  <c r="CG295" i="3"/>
  <c r="CI295" i="3"/>
  <c r="CG297" i="3"/>
  <c r="CG299" i="3"/>
  <c r="CH301" i="3"/>
  <c r="CJ303" i="3"/>
  <c r="CI303" i="3"/>
  <c r="CH307" i="3"/>
  <c r="CJ309" i="3"/>
  <c r="CJ315" i="3"/>
  <c r="CI315" i="3"/>
  <c r="CH319" i="3"/>
  <c r="CG323" i="3"/>
  <c r="CI325" i="3"/>
  <c r="CG333" i="3"/>
  <c r="CJ337" i="3"/>
  <c r="CH341" i="3"/>
  <c r="CH345" i="3"/>
  <c r="CK345" i="3"/>
  <c r="CJ353" i="3"/>
  <c r="CI357" i="3"/>
  <c r="CH361" i="3"/>
  <c r="CK361" i="3"/>
  <c r="CG365" i="3"/>
  <c r="CK369" i="3"/>
  <c r="CK373" i="3"/>
  <c r="CK377" i="3"/>
  <c r="CH377" i="3"/>
  <c r="CK385" i="3"/>
  <c r="CK389" i="3"/>
  <c r="CK401" i="3"/>
  <c r="CK405" i="3"/>
  <c r="CG409" i="3"/>
  <c r="CI409" i="3"/>
  <c r="CH413" i="3"/>
  <c r="CJ415" i="3"/>
  <c r="CI419" i="3"/>
  <c r="CH423" i="3"/>
  <c r="CK423" i="3"/>
  <c r="CG427" i="3"/>
  <c r="CG429" i="3"/>
  <c r="CJ433" i="3"/>
  <c r="CK437" i="3"/>
  <c r="CI437" i="3"/>
  <c r="CG445" i="3"/>
  <c r="CJ453" i="3"/>
  <c r="CI453" i="3"/>
  <c r="CG461" i="3"/>
  <c r="CJ465" i="3"/>
  <c r="CJ469" i="3"/>
  <c r="CI469" i="3"/>
  <c r="CH473" i="3"/>
  <c r="CG477" i="3"/>
  <c r="CJ481" i="3"/>
  <c r="CK521" i="3"/>
  <c r="CK525" i="3"/>
  <c r="CG529" i="3"/>
  <c r="CI529" i="3"/>
  <c r="CK537" i="3"/>
  <c r="CH549" i="3"/>
  <c r="CJ551" i="3"/>
  <c r="CI555" i="3"/>
  <c r="CH559" i="3"/>
  <c r="CK559" i="3"/>
  <c r="CG563" i="3"/>
  <c r="CJ567" i="3"/>
  <c r="CH575" i="3"/>
  <c r="CK575" i="3"/>
  <c r="CG579" i="3"/>
  <c r="CJ583" i="3"/>
  <c r="CJ589" i="3"/>
  <c r="CI589" i="3"/>
  <c r="CH593" i="3"/>
  <c r="CG597" i="3"/>
  <c r="CJ601" i="3"/>
  <c r="CJ605" i="3"/>
  <c r="CI605" i="3"/>
  <c r="CG613" i="3"/>
  <c r="CJ617" i="3"/>
  <c r="BN255" i="3"/>
  <c r="BP255" i="3" s="1"/>
  <c r="CB8" i="3"/>
  <c r="CT8" i="3"/>
  <c r="CC15" i="3"/>
  <c r="CU15" i="3"/>
  <c r="CB3" i="3"/>
  <c r="CC25" i="3"/>
  <c r="CU25" i="3"/>
  <c r="CB541" i="3"/>
  <c r="CC6" i="3"/>
  <c r="CB4" i="3"/>
  <c r="CC542" i="3"/>
  <c r="CB542" i="3"/>
  <c r="CT542" i="3"/>
  <c r="CC544" i="3"/>
  <c r="CU544" i="3"/>
  <c r="CC566" i="3"/>
  <c r="CU566" i="3"/>
  <c r="CB566" i="3"/>
  <c r="CT566" i="3"/>
  <c r="CC568" i="3"/>
  <c r="CU568" i="3"/>
  <c r="CC584" i="3"/>
  <c r="CU584" i="3"/>
  <c r="CC7" i="3"/>
  <c r="CB43" i="3"/>
  <c r="CT43" i="3"/>
  <c r="CC8" i="3"/>
  <c r="CU8" i="3"/>
  <c r="CC5" i="3"/>
  <c r="CC577" i="3"/>
  <c r="CU577" i="3"/>
  <c r="CC442" i="3"/>
  <c r="CU442" i="3"/>
  <c r="CB442" i="3"/>
  <c r="CT442" i="3"/>
  <c r="CC540" i="3"/>
  <c r="CU540" i="3"/>
  <c r="CC554" i="3"/>
  <c r="CU554" i="3"/>
  <c r="CB554" i="3"/>
  <c r="CT554" i="3"/>
  <c r="CC556" i="3"/>
  <c r="CU556" i="3"/>
  <c r="CC570" i="3"/>
  <c r="CU570" i="3"/>
  <c r="CB570" i="3"/>
  <c r="CT570" i="3"/>
  <c r="CB578" i="3"/>
  <c r="CT578" i="3"/>
  <c r="CB15" i="3"/>
  <c r="CT15" i="3"/>
  <c r="CC543" i="3"/>
  <c r="CU543" i="3"/>
  <c r="CC565" i="3"/>
  <c r="CU565" i="3"/>
  <c r="CC43" i="3"/>
  <c r="CU43" i="3"/>
  <c r="CC541" i="3"/>
  <c r="CB545" i="3"/>
  <c r="CT545" i="3"/>
  <c r="CB571" i="3"/>
  <c r="CT571" i="3"/>
  <c r="CB6" i="3"/>
  <c r="CB543" i="3"/>
  <c r="CT543" i="3"/>
  <c r="CB565" i="3"/>
  <c r="CT565" i="3"/>
  <c r="CB7" i="3"/>
  <c r="CT7" i="3"/>
  <c r="CC4" i="3"/>
  <c r="CB540" i="3"/>
  <c r="CT540" i="3"/>
  <c r="CB544" i="3"/>
  <c r="CT544" i="3"/>
  <c r="CB556" i="3"/>
  <c r="CT556" i="3"/>
  <c r="CB568" i="3"/>
  <c r="CT568" i="3"/>
  <c r="CC578" i="3"/>
  <c r="CU578" i="3"/>
  <c r="CB584" i="3"/>
  <c r="CT584" i="3"/>
  <c r="CB5" i="3"/>
  <c r="CC3" i="3"/>
  <c r="CB25" i="3"/>
  <c r="CT25" i="3"/>
  <c r="CC545" i="3"/>
  <c r="CU545" i="3"/>
  <c r="CC571" i="3"/>
  <c r="CU571" i="3"/>
  <c r="CB577" i="3"/>
  <c r="CE3" i="3"/>
  <c r="CA542" i="3"/>
  <c r="CA544" i="3"/>
  <c r="CA566" i="3"/>
  <c r="CA568" i="3"/>
  <c r="CD578" i="3"/>
  <c r="CA584" i="3"/>
  <c r="CA5" i="3"/>
  <c r="CD565" i="3"/>
  <c r="CD577" i="3"/>
  <c r="CD7" i="3"/>
  <c r="CD25" i="3"/>
  <c r="CD43" i="3"/>
  <c r="CD541" i="3"/>
  <c r="CE571" i="3"/>
  <c r="BM27" i="3"/>
  <c r="BN27" i="3" s="1"/>
  <c r="BP27" i="3" s="1"/>
  <c r="BM52" i="3"/>
  <c r="BN52" i="3" s="1"/>
  <c r="BP52" i="3" s="1"/>
  <c r="BM381" i="3"/>
  <c r="CE223" i="3"/>
  <c r="CA223" i="3"/>
  <c r="CD223" i="3"/>
  <c r="CC223" i="3"/>
  <c r="CB223" i="3"/>
  <c r="CD416" i="3"/>
  <c r="CC416" i="3"/>
  <c r="CA416" i="3"/>
  <c r="CE416" i="3"/>
  <c r="CB416" i="3"/>
  <c r="CE498" i="3"/>
  <c r="CA498" i="3"/>
  <c r="CD498" i="3"/>
  <c r="CC498" i="3"/>
  <c r="CB498" i="3"/>
  <c r="CB434" i="3"/>
  <c r="CE434" i="3"/>
  <c r="CA434" i="3"/>
  <c r="CD434" i="3"/>
  <c r="CC434" i="3"/>
  <c r="BM586" i="3"/>
  <c r="BN586" i="3" s="1"/>
  <c r="BP586" i="3" s="1"/>
  <c r="CE494" i="3"/>
  <c r="CA494" i="3"/>
  <c r="CC494" i="3"/>
  <c r="CB494" i="3"/>
  <c r="CD494" i="3"/>
  <c r="CE634" i="3"/>
  <c r="CA634" i="3"/>
  <c r="CD634" i="3"/>
  <c r="CC634" i="3"/>
  <c r="CB634" i="3"/>
  <c r="CB533" i="3"/>
  <c r="CE533" i="3"/>
  <c r="CD533" i="3"/>
  <c r="CC533" i="3"/>
  <c r="CA533" i="3"/>
  <c r="CD479" i="3"/>
  <c r="CC479" i="3"/>
  <c r="CB479" i="3"/>
  <c r="CA479" i="3"/>
  <c r="CE479" i="3"/>
  <c r="CD503" i="3"/>
  <c r="CA503" i="3"/>
  <c r="CE503" i="3"/>
  <c r="CC503" i="3"/>
  <c r="CB503" i="3"/>
  <c r="BM88" i="3"/>
  <c r="CE114" i="3"/>
  <c r="CA114" i="3"/>
  <c r="CC114" i="3"/>
  <c r="CB114" i="3"/>
  <c r="CD114" i="3"/>
  <c r="CC468" i="3"/>
  <c r="CE468" i="3"/>
  <c r="CD468" i="3"/>
  <c r="CB468" i="3"/>
  <c r="CA468" i="3"/>
  <c r="CC600" i="3"/>
  <c r="CA600" i="3"/>
  <c r="CE600" i="3"/>
  <c r="CD600" i="3"/>
  <c r="CB600" i="3"/>
  <c r="CE395" i="3"/>
  <c r="CA395" i="3"/>
  <c r="CD395" i="3"/>
  <c r="CC395" i="3"/>
  <c r="CB395" i="3"/>
  <c r="CC488" i="3"/>
  <c r="CA488" i="3"/>
  <c r="CE488" i="3"/>
  <c r="CD488" i="3"/>
  <c r="CB488" i="3"/>
  <c r="CC393" i="3"/>
  <c r="CB393" i="3"/>
  <c r="CA393" i="3"/>
  <c r="CD393" i="3"/>
  <c r="CE393" i="3"/>
  <c r="CE506" i="3"/>
  <c r="CA506" i="3"/>
  <c r="CB506" i="3"/>
  <c r="CD506" i="3"/>
  <c r="CC506" i="3"/>
  <c r="CC504" i="3"/>
  <c r="CA504" i="3"/>
  <c r="CE504" i="3"/>
  <c r="CD504" i="3"/>
  <c r="CB504" i="3"/>
  <c r="CE8" i="3"/>
  <c r="CE542" i="3"/>
  <c r="CD554" i="3"/>
  <c r="CD556" i="3"/>
  <c r="CE566" i="3"/>
  <c r="CD570" i="3"/>
  <c r="CE5" i="3"/>
  <c r="CD15" i="3"/>
  <c r="CD3" i="3"/>
  <c r="CA7" i="3"/>
  <c r="CA545" i="3"/>
  <c r="CD495" i="3"/>
  <c r="CC495" i="3"/>
  <c r="CB495" i="3"/>
  <c r="CA495" i="3"/>
  <c r="CE495" i="3"/>
  <c r="BM195" i="3"/>
  <c r="BM4" i="3"/>
  <c r="BM196" i="3"/>
  <c r="BM5" i="3"/>
  <c r="BM493" i="3"/>
  <c r="CE126" i="3"/>
  <c r="CA126" i="3"/>
  <c r="CD126" i="3"/>
  <c r="CC126" i="3"/>
  <c r="CB126" i="3"/>
  <c r="CE363" i="3"/>
  <c r="CA363" i="3"/>
  <c r="CD363" i="3"/>
  <c r="CC363" i="3"/>
  <c r="CB363" i="3"/>
  <c r="CD491" i="3"/>
  <c r="CB491" i="3"/>
  <c r="CA491" i="3"/>
  <c r="CE491" i="3"/>
  <c r="CC491" i="3"/>
  <c r="CE510" i="3"/>
  <c r="CA510" i="3"/>
  <c r="CC510" i="3"/>
  <c r="CB510" i="3"/>
  <c r="CD510" i="3"/>
  <c r="BM540" i="3"/>
  <c r="CC512" i="3"/>
  <c r="CD512" i="3"/>
  <c r="CB512" i="3"/>
  <c r="CA512" i="3"/>
  <c r="CE512" i="3"/>
  <c r="BM542" i="3"/>
  <c r="CE486" i="3"/>
  <c r="CA486" i="3"/>
  <c r="CD486" i="3"/>
  <c r="CC486" i="3"/>
  <c r="CB486" i="3"/>
  <c r="CB69" i="3"/>
  <c r="CD69" i="3"/>
  <c r="CC69" i="3"/>
  <c r="CE69" i="3"/>
  <c r="CA69" i="3"/>
  <c r="CE195" i="3"/>
  <c r="CA195" i="3"/>
  <c r="CD195" i="3"/>
  <c r="CC195" i="3"/>
  <c r="CB195" i="3"/>
  <c r="CB426" i="3"/>
  <c r="CE426" i="3"/>
  <c r="CA426" i="3"/>
  <c r="CD426" i="3"/>
  <c r="CC426" i="3"/>
  <c r="CC508" i="3"/>
  <c r="CB508" i="3"/>
  <c r="CA508" i="3"/>
  <c r="CE508" i="3"/>
  <c r="CD508" i="3"/>
  <c r="CB509" i="3"/>
  <c r="CC509" i="3"/>
  <c r="CA509" i="3"/>
  <c r="CD509" i="3"/>
  <c r="CE509" i="3"/>
  <c r="CA4" i="3"/>
  <c r="CE6" i="3"/>
  <c r="CD6" i="3"/>
  <c r="CD8" i="3"/>
  <c r="CA442" i="3"/>
  <c r="CA540" i="3"/>
  <c r="CA554" i="3"/>
  <c r="CA556" i="3"/>
  <c r="CA570" i="3"/>
  <c r="CA578" i="3"/>
  <c r="CD5" i="3"/>
  <c r="CE15" i="3"/>
  <c r="CA543" i="3"/>
  <c r="CA565" i="3"/>
  <c r="CA3" i="3"/>
  <c r="CE7" i="3"/>
  <c r="CA25" i="3"/>
  <c r="CA541" i="3"/>
  <c r="CD545" i="3"/>
  <c r="CD571" i="3"/>
  <c r="CD487" i="3"/>
  <c r="CA487" i="3"/>
  <c r="CE487" i="3"/>
  <c r="CC487" i="3"/>
  <c r="CB487" i="3"/>
  <c r="BM448" i="3"/>
  <c r="BM382" i="3"/>
  <c r="BN382" i="3" s="1"/>
  <c r="BP382" i="3" s="1"/>
  <c r="CB493" i="3"/>
  <c r="CC493" i="3"/>
  <c r="CA493" i="3"/>
  <c r="CE493" i="3"/>
  <c r="CD493" i="3"/>
  <c r="CE610" i="3"/>
  <c r="CA610" i="3"/>
  <c r="CD610" i="3"/>
  <c r="CC610" i="3"/>
  <c r="CB610" i="3"/>
  <c r="CB85" i="3"/>
  <c r="CD85" i="3"/>
  <c r="CE85" i="3"/>
  <c r="CA85" i="3"/>
  <c r="CC85" i="3"/>
  <c r="CC381" i="3"/>
  <c r="CB381" i="3"/>
  <c r="CE381" i="3"/>
  <c r="CD381" i="3"/>
  <c r="CA381" i="3"/>
  <c r="CB489" i="3"/>
  <c r="CA489" i="3"/>
  <c r="CE489" i="3"/>
  <c r="CD489" i="3"/>
  <c r="CC489" i="3"/>
  <c r="CD507" i="3"/>
  <c r="CB507" i="3"/>
  <c r="CA507" i="3"/>
  <c r="CE507" i="3"/>
  <c r="CC507" i="3"/>
  <c r="CE502" i="3"/>
  <c r="CA502" i="3"/>
  <c r="CD502" i="3"/>
  <c r="CC502" i="3"/>
  <c r="CB502" i="3"/>
  <c r="CE490" i="3"/>
  <c r="CA490" i="3"/>
  <c r="CB490" i="3"/>
  <c r="CD490" i="3"/>
  <c r="CC490" i="3"/>
  <c r="CB473" i="3"/>
  <c r="CA473" i="3"/>
  <c r="CE473" i="3"/>
  <c r="CD473" i="3"/>
  <c r="CC473" i="3"/>
  <c r="CA8" i="3"/>
  <c r="CD631" i="3"/>
  <c r="CC631" i="3"/>
  <c r="CB631" i="3"/>
  <c r="CA631" i="3"/>
  <c r="CE631" i="3"/>
  <c r="BM87" i="3"/>
  <c r="BN87" i="3" s="1"/>
  <c r="BP87" i="3" s="1"/>
  <c r="BM441" i="3"/>
  <c r="BN441" i="3" s="1"/>
  <c r="BM494" i="3"/>
  <c r="CD499" i="3"/>
  <c r="CE499" i="3"/>
  <c r="CC499" i="3"/>
  <c r="CB499" i="3"/>
  <c r="CA499" i="3"/>
  <c r="CC500" i="3"/>
  <c r="CE500" i="3"/>
  <c r="CD500" i="3"/>
  <c r="CB500" i="3"/>
  <c r="CA500" i="3"/>
  <c r="BM514" i="3"/>
  <c r="BN514" i="3" s="1"/>
  <c r="BP514" i="3" s="1"/>
  <c r="CE602" i="3"/>
  <c r="CA602" i="3"/>
  <c r="CB602" i="3"/>
  <c r="CD602" i="3"/>
  <c r="CC602" i="3"/>
  <c r="BN380" i="3"/>
  <c r="BP380" i="3" s="1"/>
  <c r="CB501" i="3"/>
  <c r="CE501" i="3"/>
  <c r="CD501" i="3"/>
  <c r="CA501" i="3"/>
  <c r="CC501" i="3"/>
  <c r="BM6" i="3"/>
  <c r="CB497" i="3"/>
  <c r="CD497" i="3"/>
  <c r="CC497" i="3"/>
  <c r="CE497" i="3"/>
  <c r="CA497" i="3"/>
  <c r="CD4" i="3"/>
  <c r="CA6" i="3"/>
  <c r="CD442" i="3"/>
  <c r="CD540" i="3"/>
  <c r="CD543" i="3"/>
  <c r="CE565" i="3"/>
  <c r="CE577" i="3"/>
  <c r="CA43" i="3"/>
  <c r="CE541" i="3"/>
  <c r="CD511" i="3"/>
  <c r="CC511" i="3"/>
  <c r="CB511" i="3"/>
  <c r="CA511" i="3"/>
  <c r="CE511" i="3"/>
  <c r="BM7" i="3"/>
  <c r="BM383" i="3"/>
  <c r="BM28" i="3"/>
  <c r="BM384" i="3"/>
  <c r="BN384" i="3" s="1"/>
  <c r="BP384" i="3" s="1"/>
  <c r="BM89" i="3"/>
  <c r="BN89" i="3" s="1"/>
  <c r="BP89" i="3" s="1"/>
  <c r="BM326" i="3"/>
  <c r="BN326" i="3" s="1"/>
  <c r="BP326" i="3" s="1"/>
  <c r="CB230" i="3"/>
  <c r="CE230" i="3"/>
  <c r="CA230" i="3"/>
  <c r="CD230" i="3"/>
  <c r="CC230" i="3"/>
  <c r="CA419" i="3"/>
  <c r="CB419" i="3"/>
  <c r="CB485" i="3"/>
  <c r="CE485" i="3"/>
  <c r="CD485" i="3"/>
  <c r="CC485" i="3"/>
  <c r="CA485" i="3"/>
  <c r="CC608" i="3"/>
  <c r="CD608" i="3"/>
  <c r="CB608" i="3"/>
  <c r="CA608" i="3"/>
  <c r="CE608" i="3"/>
  <c r="CE122" i="3"/>
  <c r="CA122" i="3"/>
  <c r="CC122" i="3"/>
  <c r="CB122" i="3"/>
  <c r="CD122" i="3"/>
  <c r="CC496" i="3"/>
  <c r="CD496" i="3"/>
  <c r="CB496" i="3"/>
  <c r="CA496" i="3"/>
  <c r="CE496" i="3"/>
  <c r="BM3" i="3"/>
  <c r="BM541" i="3"/>
  <c r="CB477" i="3"/>
  <c r="CC477" i="3"/>
  <c r="CA477" i="3"/>
  <c r="CE477" i="3"/>
  <c r="CD477" i="3"/>
  <c r="CB465" i="3"/>
  <c r="CD465" i="3"/>
  <c r="CC465" i="3"/>
  <c r="CE465" i="3"/>
  <c r="CA465" i="3"/>
  <c r="CB505" i="3"/>
  <c r="CA505" i="3"/>
  <c r="CE505" i="3"/>
  <c r="CC505" i="3"/>
  <c r="CD505" i="3"/>
  <c r="CC68" i="3"/>
  <c r="CA68" i="3"/>
  <c r="CB68" i="3"/>
  <c r="CE68" i="3"/>
  <c r="CD68" i="3"/>
  <c r="CC492" i="3"/>
  <c r="CB492" i="3"/>
  <c r="CA492" i="3"/>
  <c r="CE492" i="3"/>
  <c r="CD492" i="3"/>
  <c r="CC36" i="3"/>
  <c r="CA36" i="3"/>
  <c r="CD36" i="3"/>
  <c r="CB36" i="3"/>
  <c r="CE36" i="3"/>
  <c r="CB513" i="3"/>
  <c r="CD513" i="3"/>
  <c r="CC513" i="3"/>
  <c r="CA513" i="3"/>
  <c r="CE513" i="3"/>
  <c r="CC221" i="3"/>
  <c r="CB221" i="3"/>
  <c r="CE221" i="3"/>
  <c r="CA221" i="3"/>
  <c r="CD221" i="3"/>
  <c r="CB93" i="3"/>
  <c r="CD93" i="3"/>
  <c r="CC93" i="3"/>
  <c r="CE93" i="3"/>
  <c r="CA93" i="3"/>
  <c r="CE4" i="3"/>
  <c r="CE442" i="3"/>
  <c r="CE540" i="3"/>
  <c r="CD542" i="3"/>
  <c r="CE544" i="3"/>
  <c r="CD544" i="3"/>
  <c r="CE554" i="3"/>
  <c r="CE556" i="3"/>
  <c r="CD566" i="3"/>
  <c r="CE568" i="3"/>
  <c r="CD568" i="3"/>
  <c r="CE570" i="3"/>
  <c r="CE578" i="3"/>
  <c r="CE584" i="3"/>
  <c r="CD584" i="3"/>
  <c r="CA15" i="3"/>
  <c r="CE543" i="3"/>
  <c r="CA577" i="3"/>
  <c r="CE25" i="3"/>
  <c r="CE43" i="3"/>
  <c r="CE545" i="3"/>
  <c r="CA571" i="3"/>
  <c r="BN373" i="3"/>
  <c r="BP373" i="3" s="1"/>
  <c r="BN229" i="3"/>
  <c r="BP229" i="3" s="1"/>
  <c r="BN365" i="3"/>
  <c r="BP365" i="3" s="1"/>
  <c r="BN457" i="3"/>
  <c r="BP457" i="3" s="1"/>
  <c r="BN561" i="3"/>
  <c r="BP561" i="3" s="1"/>
  <c r="BN45" i="3"/>
  <c r="BP45" i="3" s="1"/>
  <c r="BN377" i="3"/>
  <c r="BP377" i="3" s="1"/>
  <c r="BN625" i="3"/>
  <c r="BP625" i="3" s="1"/>
  <c r="BN609" i="3"/>
  <c r="BN385" i="3"/>
  <c r="BP385" i="3" s="1"/>
  <c r="BN353" i="3"/>
  <c r="BP353" i="3" s="1"/>
  <c r="BN29" i="3"/>
  <c r="BP29" i="3" s="1"/>
  <c r="BN293" i="3"/>
  <c r="BP293" i="3" s="1"/>
  <c r="AW656" i="3"/>
  <c r="BN421" i="3"/>
  <c r="BP421" i="3" s="1"/>
  <c r="BN437" i="3"/>
  <c r="BP437" i="3" s="1"/>
  <c r="BN525" i="3"/>
  <c r="BP525" i="3" s="1"/>
  <c r="BN329" i="3"/>
  <c r="BP329" i="3" s="1"/>
  <c r="BN593" i="3"/>
  <c r="BP593" i="3" s="1"/>
  <c r="BN401" i="3"/>
  <c r="BP401" i="3" s="1"/>
  <c r="BN369" i="3"/>
  <c r="BP369" i="3" s="1"/>
  <c r="BN529" i="3"/>
  <c r="BP529" i="3" s="1"/>
  <c r="BN17" i="3"/>
  <c r="BP17" i="3" s="1"/>
  <c r="BN49" i="3"/>
  <c r="BP49" i="3" s="1"/>
  <c r="BN149" i="3"/>
  <c r="BP149" i="3" s="1"/>
  <c r="BN325" i="3"/>
  <c r="BP325" i="3" s="1"/>
  <c r="BN197" i="3"/>
  <c r="BP197" i="3" s="1"/>
  <c r="BN201" i="3"/>
  <c r="BP201" i="3" s="1"/>
  <c r="BN297" i="3"/>
  <c r="BP297" i="3" s="1"/>
  <c r="BN53" i="3"/>
  <c r="BP53" i="3" s="1"/>
  <c r="BN185" i="3"/>
  <c r="BP185" i="3" s="1"/>
  <c r="BN453" i="3"/>
  <c r="BP453" i="3" s="1"/>
  <c r="BN573" i="3"/>
  <c r="BP573" i="3" s="1"/>
  <c r="BN537" i="3"/>
  <c r="BP537" i="3" s="1"/>
  <c r="BN261" i="3"/>
  <c r="BP261" i="3" s="1"/>
  <c r="BN245" i="3"/>
  <c r="BP245" i="3" s="1"/>
  <c r="BN79" i="3"/>
  <c r="BP79" i="3" s="1"/>
  <c r="BN413" i="3"/>
  <c r="BP413" i="3" s="1"/>
  <c r="BN189" i="3"/>
  <c r="BP189" i="3" s="1"/>
  <c r="BN237" i="3"/>
  <c r="BP237" i="3" s="1"/>
  <c r="BN601" i="3"/>
  <c r="BP601" i="3" s="1"/>
  <c r="BN257" i="3"/>
  <c r="BP257" i="3" s="1"/>
  <c r="BN273" i="3"/>
  <c r="BP273" i="3" s="1"/>
  <c r="BN605" i="3"/>
  <c r="BP605" i="3" s="1"/>
  <c r="BN209" i="3"/>
  <c r="BP209" i="3" s="1"/>
  <c r="BN113" i="3"/>
  <c r="BP113" i="3" s="1"/>
  <c r="BN13" i="3"/>
  <c r="BP13" i="3" s="1"/>
  <c r="BN161" i="3"/>
  <c r="BP161" i="3" s="1"/>
  <c r="BN57" i="3"/>
  <c r="BP57" i="3" s="1"/>
  <c r="BN481" i="3"/>
  <c r="BP481" i="3" s="1"/>
  <c r="BN417" i="3"/>
  <c r="BP417" i="3" s="1"/>
  <c r="BN397" i="3"/>
  <c r="BP397" i="3" s="1"/>
  <c r="BN361" i="3"/>
  <c r="BP361" i="3" s="1"/>
  <c r="BN521" i="3"/>
  <c r="BP521" i="3" s="1"/>
  <c r="BN557" i="3"/>
  <c r="BP557" i="3" s="1"/>
  <c r="BN357" i="3"/>
  <c r="BP357" i="3" s="1"/>
  <c r="BN589" i="3"/>
  <c r="BP589" i="3" s="1"/>
  <c r="BN433" i="3"/>
  <c r="BP433" i="3" s="1"/>
  <c r="BN553" i="3"/>
  <c r="BP553" i="3" s="1"/>
  <c r="BN621" i="3"/>
  <c r="BP621" i="3" s="1"/>
  <c r="BN394" i="3"/>
  <c r="BP394" i="3" s="1"/>
  <c r="BN569" i="3"/>
  <c r="BP569" i="3" s="1"/>
  <c r="BN469" i="3"/>
  <c r="BP469" i="3" s="1"/>
  <c r="BN81" i="3"/>
  <c r="BP81" i="3" s="1"/>
  <c r="BN101" i="3"/>
  <c r="BP101" i="3" s="1"/>
  <c r="BN117" i="3"/>
  <c r="BP117" i="3" s="1"/>
  <c r="BN77" i="3"/>
  <c r="BP77" i="3" s="1"/>
  <c r="BN629" i="3"/>
  <c r="BP629" i="3" s="1"/>
  <c r="BN37" i="3"/>
  <c r="BP37" i="3" s="1"/>
  <c r="BN409" i="3"/>
  <c r="BP409" i="3" s="1"/>
  <c r="BN389" i="3"/>
  <c r="BP389" i="3" s="1"/>
  <c r="BN233" i="3"/>
  <c r="BP233" i="3" s="1"/>
  <c r="BN249" i="3"/>
  <c r="BP249" i="3" s="1"/>
  <c r="BN461" i="3"/>
  <c r="BP461" i="3" s="1"/>
  <c r="BN517" i="3"/>
  <c r="BP517" i="3" s="1"/>
  <c r="BN217" i="3"/>
  <c r="BP217" i="3" s="1"/>
  <c r="BN345" i="3"/>
  <c r="BP345" i="3" s="1"/>
  <c r="BN597" i="3"/>
  <c r="BP597" i="3" s="1"/>
  <c r="BN21" i="3"/>
  <c r="BP21" i="3" s="1"/>
  <c r="BN317" i="3"/>
  <c r="BP317" i="3" s="1"/>
  <c r="BN105" i="3"/>
  <c r="BP105" i="3" s="1"/>
  <c r="BN633" i="3"/>
  <c r="BP633" i="3" s="1"/>
  <c r="BN121" i="3"/>
  <c r="BP121" i="3" s="1"/>
  <c r="BN205" i="3"/>
  <c r="BP205" i="3" s="1"/>
  <c r="BN333" i="3"/>
  <c r="BP333" i="3" s="1"/>
  <c r="BN425" i="3"/>
  <c r="BP425" i="3" s="1"/>
  <c r="BN181" i="3"/>
  <c r="BP181" i="3" s="1"/>
  <c r="BN269" i="3"/>
  <c r="BP269" i="3" s="1"/>
  <c r="BN125" i="3"/>
  <c r="BP125" i="3" s="1"/>
  <c r="BN133" i="3"/>
  <c r="BP133" i="3" s="1"/>
  <c r="BN445" i="3"/>
  <c r="BP445" i="3" s="1"/>
  <c r="BN341" i="3"/>
  <c r="BP341" i="3" s="1"/>
  <c r="BN169" i="3"/>
  <c r="BP169" i="3" s="1"/>
  <c r="BN549" i="3"/>
  <c r="BP549" i="3" s="1"/>
  <c r="BN265" i="3"/>
  <c r="BP265" i="3" s="1"/>
  <c r="BN281" i="3"/>
  <c r="BP281" i="3" s="1"/>
  <c r="BN581" i="3"/>
  <c r="BP581" i="3" s="1"/>
  <c r="BN153" i="3"/>
  <c r="BP153" i="3" s="1"/>
  <c r="BN429" i="3"/>
  <c r="BP429" i="3" s="1"/>
  <c r="BN613" i="3"/>
  <c r="BP613" i="3" s="1"/>
  <c r="BN313" i="3"/>
  <c r="BP313" i="3" s="1"/>
  <c r="BN585" i="3"/>
  <c r="BP585" i="3" s="1"/>
  <c r="BN617" i="3"/>
  <c r="BP617" i="3" s="1"/>
  <c r="BN137" i="3"/>
  <c r="BP137" i="3" s="1"/>
  <c r="BN449" i="3"/>
  <c r="BP449" i="3" s="1"/>
  <c r="BN157" i="3"/>
  <c r="BP157" i="3" s="1"/>
  <c r="BN173" i="3"/>
  <c r="BP173" i="3" s="1"/>
  <c r="BN349" i="3"/>
  <c r="BP349" i="3" s="1"/>
  <c r="BN9" i="3"/>
  <c r="BP9" i="3" s="1"/>
  <c r="BN41" i="3"/>
  <c r="BP41" i="3" s="1"/>
  <c r="BN73" i="3"/>
  <c r="BP73" i="3" s="1"/>
  <c r="BN301" i="3"/>
  <c r="BP301" i="3" s="1"/>
  <c r="BN285" i="3"/>
  <c r="BP285" i="3" s="1"/>
  <c r="BN33" i="3"/>
  <c r="BP33" i="3" s="1"/>
  <c r="BN65" i="3"/>
  <c r="BP65" i="3" s="1"/>
  <c r="BN213" i="3"/>
  <c r="BP213" i="3" s="1"/>
  <c r="BN277" i="3"/>
  <c r="BP277" i="3" s="1"/>
  <c r="BN165" i="3"/>
  <c r="BP165" i="3" s="1"/>
  <c r="BN253" i="3"/>
  <c r="BP253" i="3" s="1"/>
  <c r="BN337" i="3"/>
  <c r="BP337" i="3" s="1"/>
  <c r="BN109" i="3"/>
  <c r="BP109" i="3" s="1"/>
  <c r="BN141" i="3"/>
  <c r="BP141" i="3" s="1"/>
  <c r="BN309" i="3"/>
  <c r="BP309" i="3" s="1"/>
  <c r="BN321" i="3"/>
  <c r="BP321" i="3" s="1"/>
  <c r="BN97" i="3"/>
  <c r="BP97" i="3" s="1"/>
  <c r="BN177" i="3"/>
  <c r="BP177" i="3" s="1"/>
  <c r="BN61" i="3"/>
  <c r="BP61" i="3" s="1"/>
  <c r="BN129" i="3"/>
  <c r="BP129" i="3" s="1"/>
  <c r="BN241" i="3"/>
  <c r="BP241" i="3" s="1"/>
  <c r="BN289" i="3"/>
  <c r="BP289" i="3" s="1"/>
  <c r="BN145" i="3"/>
  <c r="BP145" i="3" s="1"/>
  <c r="BN225" i="3"/>
  <c r="BP225" i="3" s="1"/>
  <c r="BN193" i="3"/>
  <c r="BP193" i="3" s="1"/>
  <c r="BN305" i="3"/>
  <c r="BP305" i="3" s="1"/>
  <c r="BN376" i="3"/>
  <c r="BP376" i="3" s="1"/>
  <c r="BN480" i="3"/>
  <c r="BP480" i="3" s="1"/>
  <c r="BN78" i="3"/>
  <c r="BP78" i="3" s="1"/>
  <c r="BN630" i="3"/>
  <c r="BP630" i="3" s="1"/>
  <c r="BN270" i="3"/>
  <c r="BP270" i="3" s="1"/>
  <c r="BN62" i="3"/>
  <c r="BP62" i="3" s="1"/>
  <c r="BN51" i="3"/>
  <c r="BP51" i="3" s="1"/>
  <c r="BN587" i="3"/>
  <c r="BP587" i="3" s="1"/>
  <c r="BN235" i="3"/>
  <c r="BP235" i="3" s="1"/>
  <c r="BN34" i="3"/>
  <c r="BP34" i="3" s="1"/>
  <c r="BN98" i="3"/>
  <c r="BP98" i="3" s="1"/>
  <c r="BN80" i="3"/>
  <c r="BP80" i="3" s="1"/>
  <c r="BN428" i="3"/>
  <c r="BP428" i="3" s="1"/>
  <c r="BN444" i="3"/>
  <c r="BP444" i="3" s="1"/>
  <c r="BN66" i="3"/>
  <c r="BP66" i="3" s="1"/>
  <c r="BN100" i="3"/>
  <c r="BP100" i="3" s="1"/>
  <c r="BN464" i="3"/>
  <c r="BP464" i="3" s="1"/>
  <c r="BN596" i="3"/>
  <c r="BP596" i="3" s="1"/>
  <c r="BN307" i="3"/>
  <c r="BP307" i="3" s="1"/>
  <c r="BN134" i="3"/>
  <c r="BP134" i="3" s="1"/>
  <c r="BN246" i="3"/>
  <c r="BP246" i="3" s="1"/>
  <c r="BN362" i="3"/>
  <c r="BP362" i="3" s="1"/>
  <c r="BN412" i="3"/>
  <c r="BP412" i="3" s="1"/>
  <c r="BN366" i="3"/>
  <c r="BP366" i="3" s="1"/>
  <c r="BN190" i="3"/>
  <c r="BP190" i="3" s="1"/>
  <c r="BN370" i="3"/>
  <c r="BP370" i="3" s="1"/>
  <c r="BN440" i="3"/>
  <c r="BP440" i="3" s="1"/>
  <c r="BN392" i="3"/>
  <c r="BP392" i="3" s="1"/>
  <c r="BN560" i="3"/>
  <c r="BP560" i="3" s="1"/>
  <c r="BN31" i="3"/>
  <c r="BP31" i="3" s="1"/>
  <c r="BN222" i="3"/>
  <c r="BP222" i="3" s="1"/>
  <c r="BN30" i="3"/>
  <c r="BP30" i="3" s="1"/>
  <c r="BN390" i="3"/>
  <c r="BP390" i="3" s="1"/>
  <c r="BN118" i="3"/>
  <c r="BP118" i="3" s="1"/>
  <c r="BN60" i="3"/>
  <c r="BP60" i="3" s="1"/>
  <c r="BN76" i="3"/>
  <c r="BP76" i="3" s="1"/>
  <c r="BN127" i="3"/>
  <c r="BP127" i="3" s="1"/>
  <c r="BN92" i="3"/>
  <c r="BP92" i="3" s="1"/>
  <c r="BN572" i="3"/>
  <c r="BP572" i="3" s="1"/>
  <c r="BN278" i="3"/>
  <c r="BP278" i="3" s="1"/>
  <c r="BN536" i="3"/>
  <c r="BP536" i="3" s="1"/>
  <c r="BN108" i="3"/>
  <c r="BP108" i="3" s="1"/>
  <c r="BN456" i="3"/>
  <c r="BP456" i="3" s="1"/>
  <c r="BN436" i="3"/>
  <c r="BP436" i="3" s="1"/>
  <c r="BN124" i="3"/>
  <c r="BP124" i="3" s="1"/>
  <c r="BN404" i="3"/>
  <c r="BP404" i="3" s="1"/>
  <c r="BN47" i="3"/>
  <c r="BP47" i="3" s="1"/>
  <c r="BN150" i="3"/>
  <c r="BP150" i="3" s="1"/>
  <c r="BN476" i="3"/>
  <c r="BP476" i="3" s="1"/>
  <c r="BN260" i="3"/>
  <c r="BP260" i="3" s="1"/>
  <c r="BN212" i="3"/>
  <c r="BP212" i="3" s="1"/>
  <c r="BN340" i="3"/>
  <c r="BP340" i="3" s="1"/>
  <c r="BN162" i="3"/>
  <c r="BP162" i="3" s="1"/>
  <c r="BN210" i="3"/>
  <c r="BP210" i="3" s="1"/>
  <c r="BN322" i="3"/>
  <c r="BP322" i="3" s="1"/>
  <c r="BN408" i="3"/>
  <c r="BP408" i="3" s="1"/>
  <c r="BN239" i="3"/>
  <c r="BP239" i="3" s="1"/>
  <c r="BN374" i="3"/>
  <c r="BP374" i="3" s="1"/>
  <c r="BN474" i="3"/>
  <c r="BP474" i="3" s="1"/>
  <c r="BN424" i="3"/>
  <c r="BP424" i="3" s="1"/>
  <c r="BN358" i="3"/>
  <c r="BP358" i="3" s="1"/>
  <c r="BN110" i="3"/>
  <c r="BP110" i="3" s="1"/>
  <c r="BN524" i="3"/>
  <c r="BP524" i="3" s="1"/>
  <c r="BN364" i="3"/>
  <c r="BP364" i="3" s="1"/>
  <c r="BN346" i="3"/>
  <c r="BP346" i="3" s="1"/>
  <c r="BN14" i="3"/>
  <c r="BP14" i="3" s="1"/>
  <c r="BN174" i="3"/>
  <c r="BP174" i="3" s="1"/>
  <c r="BN142" i="3"/>
  <c r="BP142" i="3" s="1"/>
  <c r="BN11" i="3"/>
  <c r="BP11" i="3" s="1"/>
  <c r="BN158" i="3"/>
  <c r="BP158" i="3" s="1"/>
  <c r="BN372" i="3"/>
  <c r="BP372" i="3" s="1"/>
  <c r="BN592" i="3"/>
  <c r="BP592" i="3" s="1"/>
  <c r="BN94" i="3"/>
  <c r="BP94" i="3" s="1"/>
  <c r="BN238" i="3"/>
  <c r="BP238" i="3" s="1"/>
  <c r="BN318" i="3"/>
  <c r="BP318" i="3" s="1"/>
  <c r="BN562" i="3"/>
  <c r="BP562" i="3" s="1"/>
  <c r="BN470" i="3"/>
  <c r="BP470" i="3" s="1"/>
  <c r="BN422" i="3"/>
  <c r="BP422" i="3" s="1"/>
  <c r="BN354" i="3"/>
  <c r="BP354" i="3" s="1"/>
  <c r="BN546" i="3"/>
  <c r="BP546" i="3" s="1"/>
  <c r="BN250" i="3"/>
  <c r="BP250" i="3" s="1"/>
  <c r="BN282" i="3"/>
  <c r="BP282" i="3" s="1"/>
  <c r="BN48" i="3"/>
  <c r="BP48" i="3" s="1"/>
  <c r="BN460" i="3"/>
  <c r="BP460" i="3" s="1"/>
  <c r="BN112" i="3"/>
  <c r="BP112" i="3" s="1"/>
  <c r="BN144" i="3"/>
  <c r="BP144" i="3" s="1"/>
  <c r="BN176" i="3"/>
  <c r="BP176" i="3" s="1"/>
  <c r="BN292" i="3"/>
  <c r="BP292" i="3" s="1"/>
  <c r="BN447" i="3"/>
  <c r="BP447" i="3" s="1"/>
  <c r="BN575" i="3"/>
  <c r="BP575" i="3" s="1"/>
  <c r="BN244" i="3"/>
  <c r="BP244" i="3" s="1"/>
  <c r="BN316" i="3"/>
  <c r="BP316" i="3" s="1"/>
  <c r="BN302" i="3"/>
  <c r="BP302" i="3" s="1"/>
  <c r="BN338" i="3"/>
  <c r="BP338" i="3" s="1"/>
  <c r="BN387" i="3"/>
  <c r="BP387" i="3" s="1"/>
  <c r="BN12" i="3"/>
  <c r="BP12" i="3" s="1"/>
  <c r="BN252" i="3"/>
  <c r="BP252" i="3" s="1"/>
  <c r="BN286" i="3"/>
  <c r="BP286" i="3" s="1"/>
  <c r="BN332" i="3"/>
  <c r="BP332" i="3" s="1"/>
  <c r="BN39" i="3"/>
  <c r="BP39" i="3" s="1"/>
  <c r="BN84" i="3"/>
  <c r="BP84" i="3" s="1"/>
  <c r="BN236" i="3"/>
  <c r="BP236" i="3" s="1"/>
  <c r="BN300" i="3"/>
  <c r="BP300" i="3" s="1"/>
  <c r="BN466" i="3"/>
  <c r="BP466" i="3" s="1"/>
  <c r="BN170" i="3"/>
  <c r="BP170" i="3" s="1"/>
  <c r="BN202" i="3"/>
  <c r="BP202" i="3" s="1"/>
  <c r="BN350" i="3"/>
  <c r="BP350" i="3" s="1"/>
  <c r="BN135" i="3"/>
  <c r="BP135" i="3" s="1"/>
  <c r="BN347" i="3"/>
  <c r="BP347" i="3" s="1"/>
  <c r="BN204" i="3"/>
  <c r="BP204" i="3" s="1"/>
  <c r="BN482" i="3"/>
  <c r="BP482" i="3" s="1"/>
  <c r="BN616" i="3"/>
  <c r="BP616" i="3" s="1"/>
  <c r="BN452" i="3"/>
  <c r="BP452" i="3" s="1"/>
  <c r="BN626" i="3"/>
  <c r="BP626" i="3" s="1"/>
  <c r="BN168" i="3"/>
  <c r="BP168" i="3" s="1"/>
  <c r="BN438" i="3"/>
  <c r="BP438" i="3" s="1"/>
  <c r="BN180" i="3"/>
  <c r="BP180" i="3" s="1"/>
  <c r="BN131" i="3"/>
  <c r="BP131" i="3" s="1"/>
  <c r="BN136" i="3"/>
  <c r="BP136" i="3" s="1"/>
  <c r="BN155" i="3"/>
  <c r="BP155" i="3" s="1"/>
  <c r="BN232" i="3"/>
  <c r="BP232" i="3" s="1"/>
  <c r="BN296" i="3"/>
  <c r="BP296" i="3" s="1"/>
  <c r="BN132" i="3"/>
  <c r="BP132" i="3" s="1"/>
  <c r="BN528" i="3"/>
  <c r="BP528" i="3" s="1"/>
  <c r="BN263" i="3"/>
  <c r="BP263" i="3" s="1"/>
  <c r="BN344" i="3"/>
  <c r="BP344" i="3" s="1"/>
  <c r="BN266" i="3"/>
  <c r="BP266" i="3" s="1"/>
  <c r="BN64" i="3"/>
  <c r="BP64" i="3" s="1"/>
  <c r="BN396" i="3"/>
  <c r="BP396" i="3" s="1"/>
  <c r="BN579" i="3"/>
  <c r="BP579" i="3" s="1"/>
  <c r="BN116" i="3"/>
  <c r="BP116" i="3" s="1"/>
  <c r="BN360" i="3"/>
  <c r="BP360" i="3" s="1"/>
  <c r="BN612" i="3"/>
  <c r="BP612" i="3" s="1"/>
  <c r="BN103" i="3"/>
  <c r="BP103" i="3" s="1"/>
  <c r="BN284" i="3"/>
  <c r="BP284" i="3" s="1"/>
  <c r="BN628" i="3"/>
  <c r="BP628" i="3" s="1"/>
  <c r="BN191" i="3"/>
  <c r="BP191" i="3" s="1"/>
  <c r="BN20" i="3"/>
  <c r="BP20" i="3" s="1"/>
  <c r="BN614" i="3"/>
  <c r="BP614" i="3" s="1"/>
  <c r="BN200" i="3"/>
  <c r="BP200" i="3" s="1"/>
  <c r="BN264" i="3"/>
  <c r="BP264" i="3" s="1"/>
  <c r="BN328" i="3"/>
  <c r="BP328" i="3" s="1"/>
  <c r="BN75" i="3"/>
  <c r="BP75" i="3" s="1"/>
  <c r="BN44" i="3"/>
  <c r="BP44" i="3" s="1"/>
  <c r="BN164" i="3"/>
  <c r="BP164" i="3" s="1"/>
  <c r="BN120" i="3"/>
  <c r="BP120" i="3" s="1"/>
  <c r="BN152" i="3"/>
  <c r="BP152" i="3" s="1"/>
  <c r="BN184" i="3"/>
  <c r="BP184" i="3" s="1"/>
  <c r="BN216" i="3"/>
  <c r="BP216" i="3" s="1"/>
  <c r="BN248" i="3"/>
  <c r="BP248" i="3" s="1"/>
  <c r="BN280" i="3"/>
  <c r="BP280" i="3" s="1"/>
  <c r="BN312" i="3"/>
  <c r="BP312" i="3" s="1"/>
  <c r="BN148" i="3"/>
  <c r="BP148" i="3" s="1"/>
  <c r="BN227" i="3"/>
  <c r="BP227" i="3" s="1"/>
  <c r="BN268" i="3"/>
  <c r="BP268" i="3" s="1"/>
  <c r="BN291" i="3"/>
  <c r="BP291" i="3" s="1"/>
  <c r="BN563" i="3"/>
  <c r="BP563" i="3" s="1"/>
  <c r="BN104" i="3"/>
  <c r="BP104" i="3" s="1"/>
  <c r="BN564" i="3"/>
  <c r="BP564" i="3" s="1"/>
  <c r="BN595" i="3"/>
  <c r="BP595" i="3" s="1"/>
  <c r="BN139" i="3"/>
  <c r="BP139" i="3" s="1"/>
  <c r="BN580" i="3"/>
  <c r="BP580" i="3" s="1"/>
  <c r="BN348" i="3"/>
  <c r="BP348" i="3" s="1"/>
  <c r="BN220" i="3"/>
  <c r="BP220" i="3" s="1"/>
  <c r="BN548" i="3"/>
  <c r="BP548" i="3" s="1"/>
  <c r="BN274" i="3"/>
  <c r="BP274" i="3" s="1"/>
  <c r="BN410" i="3"/>
  <c r="BP410" i="3" s="1"/>
  <c r="BN582" i="3"/>
  <c r="BP582" i="3" s="1"/>
  <c r="BN454" i="3"/>
  <c r="BP454" i="3" s="1"/>
  <c r="BN24" i="3"/>
  <c r="BP24" i="3" s="1"/>
  <c r="BN208" i="3"/>
  <c r="BP208" i="3" s="1"/>
  <c r="BN272" i="3"/>
  <c r="BP272" i="3" s="1"/>
  <c r="BN336" i="3"/>
  <c r="BP336" i="3" s="1"/>
  <c r="BN407" i="3"/>
  <c r="BP407" i="3" s="1"/>
  <c r="BN535" i="3"/>
  <c r="BP535" i="3" s="1"/>
  <c r="BN484" i="3"/>
  <c r="BP484" i="3" s="1"/>
  <c r="BN199" i="3"/>
  <c r="BP199" i="3" s="1"/>
  <c r="BN119" i="3"/>
  <c r="BP119" i="3" s="1"/>
  <c r="BN10" i="3"/>
  <c r="BP10" i="3" s="1"/>
  <c r="BN42" i="3"/>
  <c r="BP42" i="3" s="1"/>
  <c r="BN74" i="3"/>
  <c r="BP74" i="3" s="1"/>
  <c r="BN106" i="3"/>
  <c r="BP106" i="3" s="1"/>
  <c r="BN324" i="3"/>
  <c r="BP324" i="3" s="1"/>
  <c r="BN276" i="3"/>
  <c r="BP276" i="3" s="1"/>
  <c r="BN359" i="3"/>
  <c r="BP359" i="3" s="1"/>
  <c r="BN423" i="3"/>
  <c r="BP423" i="3" s="1"/>
  <c r="BN551" i="3"/>
  <c r="BP551" i="3" s="1"/>
  <c r="BN615" i="3"/>
  <c r="BP615" i="3" s="1"/>
  <c r="BN35" i="3"/>
  <c r="BP35" i="3" s="1"/>
  <c r="BN67" i="3"/>
  <c r="BP67" i="3" s="1"/>
  <c r="BN96" i="3"/>
  <c r="BP96" i="3" s="1"/>
  <c r="BN314" i="3"/>
  <c r="BP314" i="3" s="1"/>
  <c r="BN459" i="3"/>
  <c r="BP459" i="3" s="1"/>
  <c r="BN478" i="3"/>
  <c r="BP478" i="3" s="1"/>
  <c r="BN520" i="3"/>
  <c r="BP520" i="3" s="1"/>
  <c r="BN532" i="3"/>
  <c r="BP532" i="3" s="1"/>
  <c r="BN594" i="3"/>
  <c r="BP594" i="3" s="1"/>
  <c r="BN603" i="3"/>
  <c r="BP603" i="3" s="1"/>
  <c r="BN154" i="3"/>
  <c r="BP154" i="3" s="1"/>
  <c r="BN186" i="3"/>
  <c r="BP186" i="3" s="1"/>
  <c r="BN218" i="3"/>
  <c r="BP218" i="3" s="1"/>
  <c r="BN247" i="3"/>
  <c r="BP247" i="3" s="1"/>
  <c r="BN299" i="3"/>
  <c r="BP299" i="3" s="1"/>
  <c r="BN400" i="3"/>
  <c r="BP400" i="3" s="1"/>
  <c r="BN420" i="3"/>
  <c r="BP420" i="3" s="1"/>
  <c r="BN552" i="3"/>
  <c r="BP552" i="3" s="1"/>
  <c r="BN207" i="3"/>
  <c r="BP207" i="3" s="1"/>
  <c r="BN271" i="3"/>
  <c r="BP271" i="3" s="1"/>
  <c r="BN147" i="3"/>
  <c r="BP147" i="3" s="1"/>
  <c r="BN215" i="3"/>
  <c r="BP215" i="3" s="1"/>
  <c r="BN234" i="3"/>
  <c r="BP234" i="3" s="1"/>
  <c r="BN283" i="3"/>
  <c r="BP283" i="3" s="1"/>
  <c r="BN327" i="3"/>
  <c r="BP327" i="3" s="1"/>
  <c r="BN414" i="3"/>
  <c r="BP414" i="3" s="1"/>
  <c r="BN179" i="3"/>
  <c r="BP179" i="3" s="1"/>
  <c r="BN311" i="3"/>
  <c r="BP311" i="3" s="1"/>
  <c r="BN450" i="3"/>
  <c r="BP450" i="3" s="1"/>
  <c r="BN159" i="3"/>
  <c r="BP159" i="3" s="1"/>
  <c r="BN386" i="3"/>
  <c r="BP386" i="3" s="1"/>
  <c r="BN534" i="3"/>
  <c r="BP534" i="3" s="1"/>
  <c r="BN604" i="3"/>
  <c r="BP604" i="3" s="1"/>
  <c r="BN620" i="3"/>
  <c r="BP620" i="3" s="1"/>
  <c r="BN254" i="3"/>
  <c r="BP254" i="3" s="1"/>
  <c r="BN432" i="3"/>
  <c r="BP432" i="3" s="1"/>
  <c r="BN172" i="3"/>
  <c r="BP172" i="3" s="1"/>
  <c r="BN624" i="3"/>
  <c r="BP624" i="3" s="1"/>
  <c r="BN240" i="3"/>
  <c r="BP240" i="3" s="1"/>
  <c r="BN304" i="3"/>
  <c r="BP304" i="3" s="1"/>
  <c r="BN343" i="3"/>
  <c r="BP343" i="3" s="1"/>
  <c r="BN471" i="3"/>
  <c r="BP471" i="3" s="1"/>
  <c r="BN599" i="3"/>
  <c r="BP599" i="3" s="1"/>
  <c r="BN632" i="3"/>
  <c r="BP632" i="3" s="1"/>
  <c r="BN167" i="3"/>
  <c r="BP167" i="3" s="1"/>
  <c r="BN140" i="3"/>
  <c r="BP140" i="3" s="1"/>
  <c r="BN427" i="3"/>
  <c r="BP427" i="3" s="1"/>
  <c r="BN128" i="3"/>
  <c r="BP128" i="3" s="1"/>
  <c r="BN160" i="3"/>
  <c r="BP160" i="3" s="1"/>
  <c r="BN192" i="3"/>
  <c r="BP192" i="3" s="1"/>
  <c r="BN224" i="3"/>
  <c r="BP224" i="3" s="1"/>
  <c r="BN256" i="3"/>
  <c r="BP256" i="3" s="1"/>
  <c r="BN288" i="3"/>
  <c r="BP288" i="3" s="1"/>
  <c r="BN320" i="3"/>
  <c r="BP320" i="3" s="1"/>
  <c r="BN228" i="3"/>
  <c r="BP228" i="3" s="1"/>
  <c r="BN308" i="3"/>
  <c r="BP308" i="3" s="1"/>
  <c r="BN375" i="3"/>
  <c r="BP375" i="3" s="1"/>
  <c r="BN567" i="3"/>
  <c r="BP567" i="3" s="1"/>
  <c r="BN294" i="3"/>
  <c r="BP294" i="3" s="1"/>
  <c r="BN368" i="3"/>
  <c r="BP368" i="3" s="1"/>
  <c r="BN523" i="3"/>
  <c r="BP523" i="3" s="1"/>
  <c r="BN156" i="3"/>
  <c r="BP156" i="3" s="1"/>
  <c r="BN188" i="3"/>
  <c r="BP188" i="3" s="1"/>
  <c r="BN279" i="3"/>
  <c r="BP279" i="3" s="1"/>
  <c r="BN371" i="3"/>
  <c r="BP371" i="3" s="1"/>
  <c r="BN402" i="3"/>
  <c r="BP402" i="3" s="1"/>
  <c r="BN411" i="3"/>
  <c r="BP411" i="3" s="1"/>
  <c r="BN430" i="3"/>
  <c r="BP430" i="3" s="1"/>
  <c r="BN555" i="3"/>
  <c r="BP555" i="3" s="1"/>
  <c r="BN574" i="3"/>
  <c r="BP574" i="3" s="1"/>
  <c r="BN95" i="3"/>
  <c r="BP95" i="3" s="1"/>
  <c r="BN547" i="3"/>
  <c r="BP547" i="3" s="1"/>
  <c r="BN40" i="3"/>
  <c r="BP40" i="3" s="1"/>
  <c r="BN83" i="3"/>
  <c r="BP83" i="3" s="1"/>
  <c r="BN378" i="3"/>
  <c r="BP378" i="3" s="1"/>
  <c r="BN443" i="3"/>
  <c r="BP443" i="3" s="1"/>
  <c r="BN183" i="3"/>
  <c r="BP183" i="3" s="1"/>
  <c r="BN356" i="3"/>
  <c r="BP356" i="3" s="1"/>
  <c r="BN70" i="3"/>
  <c r="BP70" i="3" s="1"/>
  <c r="BN295" i="3"/>
  <c r="BP295" i="3" s="1"/>
  <c r="BN388" i="3"/>
  <c r="BP388" i="3" s="1"/>
  <c r="BN538" i="3"/>
  <c r="BP538" i="3" s="1"/>
  <c r="BN588" i="3"/>
  <c r="BP588" i="3" s="1"/>
  <c r="BN606" i="3"/>
  <c r="BP606" i="3" s="1"/>
  <c r="BN251" i="3"/>
  <c r="BP251" i="3" s="1"/>
  <c r="BN475" i="3"/>
  <c r="BP475" i="3" s="1"/>
  <c r="BN622" i="3"/>
  <c r="BP622" i="3" s="1"/>
  <c r="BN405" i="3"/>
  <c r="BP405" i="3" s="1"/>
  <c r="BN203" i="3"/>
  <c r="BP203" i="3" s="1"/>
  <c r="BN331" i="3"/>
  <c r="BP331" i="3" s="1"/>
  <c r="BN558" i="3"/>
  <c r="BP558" i="3" s="1"/>
  <c r="BN242" i="3"/>
  <c r="BP242" i="3" s="1"/>
  <c r="BN258" i="3"/>
  <c r="BP258" i="3" s="1"/>
  <c r="BN530" i="3"/>
  <c r="BP530" i="3" s="1"/>
  <c r="BN56" i="3"/>
  <c r="BP56" i="3" s="1"/>
  <c r="BN72" i="3"/>
  <c r="BP72" i="3" s="1"/>
  <c r="BN151" i="3"/>
  <c r="BP151" i="3" s="1"/>
  <c r="BN243" i="3"/>
  <c r="BP243" i="3" s="1"/>
  <c r="BN352" i="3"/>
  <c r="BP352" i="3" s="1"/>
  <c r="BN472" i="3"/>
  <c r="BP472" i="3" s="1"/>
  <c r="BN516" i="3"/>
  <c r="BP516" i="3" s="1"/>
  <c r="BN526" i="3"/>
  <c r="BP526" i="3" s="1"/>
  <c r="BN619" i="3"/>
  <c r="BP619" i="3" s="1"/>
  <c r="BN16" i="3"/>
  <c r="BP16" i="3" s="1"/>
  <c r="BN32" i="3"/>
  <c r="BP32" i="3" s="1"/>
  <c r="BN576" i="3"/>
  <c r="BP576" i="3" s="1"/>
  <c r="BN319" i="3"/>
  <c r="BP319" i="3" s="1"/>
  <c r="BN187" i="3"/>
  <c r="BP187" i="3" s="1"/>
  <c r="BN399" i="3"/>
  <c r="BP399" i="3" s="1"/>
  <c r="BN463" i="3"/>
  <c r="BP463" i="3" s="1"/>
  <c r="BN591" i="3"/>
  <c r="BP591" i="3" s="1"/>
  <c r="BN130" i="3"/>
  <c r="BP130" i="3" s="1"/>
  <c r="BN91" i="3"/>
  <c r="BP91" i="3" s="1"/>
  <c r="BN23" i="3"/>
  <c r="BP23" i="3" s="1"/>
  <c r="BN71" i="3"/>
  <c r="BP71" i="3" s="1"/>
  <c r="BN435" i="3"/>
  <c r="BP435" i="3" s="1"/>
  <c r="BN275" i="3"/>
  <c r="BP275" i="3" s="1"/>
  <c r="BN458" i="3"/>
  <c r="BP458" i="3" s="1"/>
  <c r="BN18" i="3"/>
  <c r="BP18" i="3" s="1"/>
  <c r="BN82" i="3"/>
  <c r="BP82" i="3" s="1"/>
  <c r="BN351" i="3"/>
  <c r="BP351" i="3" s="1"/>
  <c r="BN415" i="3"/>
  <c r="BP415" i="3" s="1"/>
  <c r="BN607" i="3"/>
  <c r="BP607" i="3" s="1"/>
  <c r="BN19" i="3"/>
  <c r="BP19" i="3" s="1"/>
  <c r="BN146" i="3"/>
  <c r="BP146" i="3" s="1"/>
  <c r="BN259" i="3"/>
  <c r="BP259" i="3" s="1"/>
  <c r="BN287" i="3"/>
  <c r="BP287" i="3" s="1"/>
  <c r="BN330" i="3"/>
  <c r="BP330" i="3" s="1"/>
  <c r="BN467" i="3"/>
  <c r="BP467" i="3" s="1"/>
  <c r="BN611" i="3"/>
  <c r="BP611" i="3" s="1"/>
  <c r="BN439" i="3"/>
  <c r="BP439" i="3" s="1"/>
  <c r="BN22" i="3"/>
  <c r="BP22" i="3" s="1"/>
  <c r="BN211" i="3"/>
  <c r="BP211" i="3" s="1"/>
  <c r="BN290" i="3"/>
  <c r="BP290" i="3" s="1"/>
  <c r="BN451" i="3"/>
  <c r="BP451" i="3" s="1"/>
  <c r="BN115" i="3"/>
  <c r="BP115" i="3" s="1"/>
  <c r="BN398" i="3"/>
  <c r="BP398" i="3" s="1"/>
  <c r="BN107" i="3"/>
  <c r="BP107" i="3" s="1"/>
  <c r="BN163" i="3"/>
  <c r="BP163" i="3" s="1"/>
  <c r="BN590" i="3"/>
  <c r="BP590" i="3" s="1"/>
  <c r="BN123" i="3"/>
  <c r="BP123" i="3" s="1"/>
  <c r="BN198" i="3"/>
  <c r="BP198" i="3" s="1"/>
  <c r="BN483" i="3"/>
  <c r="BP483" i="3" s="1"/>
  <c r="BN522" i="3"/>
  <c r="BP522" i="3" s="1"/>
  <c r="BN26" i="3"/>
  <c r="BP26" i="3" s="1"/>
  <c r="BN58" i="3"/>
  <c r="BP58" i="3" s="1"/>
  <c r="BN90" i="3"/>
  <c r="BP90" i="3" s="1"/>
  <c r="BN367" i="3"/>
  <c r="BP367" i="3" s="1"/>
  <c r="BN431" i="3"/>
  <c r="BP431" i="3" s="1"/>
  <c r="BN559" i="3"/>
  <c r="BP559" i="3" s="1"/>
  <c r="BN623" i="3"/>
  <c r="BP623" i="3" s="1"/>
  <c r="BN391" i="3"/>
  <c r="BP391" i="3" s="1"/>
  <c r="BN455" i="3"/>
  <c r="BP455" i="3" s="1"/>
  <c r="BN519" i="3"/>
  <c r="BP519" i="3" s="1"/>
  <c r="BN583" i="3"/>
  <c r="BP583" i="3" s="1"/>
  <c r="BN59" i="3"/>
  <c r="BP59" i="3" s="1"/>
  <c r="BN86" i="3"/>
  <c r="BP86" i="3" s="1"/>
  <c r="BN194" i="3"/>
  <c r="BP194" i="3" s="1"/>
  <c r="BN262" i="3"/>
  <c r="BP262" i="3" s="1"/>
  <c r="BN310" i="3"/>
  <c r="BP310" i="3" s="1"/>
  <c r="BN403" i="3"/>
  <c r="BP403" i="3" s="1"/>
  <c r="BN138" i="3"/>
  <c r="BP138" i="3" s="1"/>
  <c r="BN182" i="3"/>
  <c r="BP182" i="3" s="1"/>
  <c r="BN214" i="3"/>
  <c r="BP214" i="3" s="1"/>
  <c r="BN418" i="3"/>
  <c r="BP418" i="3" s="1"/>
  <c r="BN446" i="3"/>
  <c r="BP446" i="3" s="1"/>
  <c r="BN531" i="3"/>
  <c r="BP531" i="3" s="1"/>
  <c r="BN219" i="3"/>
  <c r="BP219" i="3" s="1"/>
  <c r="BN635" i="3"/>
  <c r="BP635" i="3" s="1"/>
  <c r="BN54" i="3"/>
  <c r="BP54" i="3" s="1"/>
  <c r="BN166" i="3"/>
  <c r="BP166" i="3" s="1"/>
  <c r="BN226" i="3"/>
  <c r="BP226" i="3" s="1"/>
  <c r="BN298" i="3"/>
  <c r="BP298" i="3" s="1"/>
  <c r="BN355" i="3"/>
  <c r="BP355" i="3" s="1"/>
  <c r="BN175" i="3"/>
  <c r="BP175" i="3" s="1"/>
  <c r="BN342" i="3"/>
  <c r="BP342" i="3" s="1"/>
  <c r="BN99" i="3"/>
  <c r="BP99" i="3" s="1"/>
  <c r="BN231" i="3"/>
  <c r="BP231" i="3" s="1"/>
  <c r="BN303" i="3"/>
  <c r="BP303" i="3" s="1"/>
  <c r="BN515" i="3"/>
  <c r="BP515" i="3" s="1"/>
  <c r="BN111" i="3"/>
  <c r="BP111" i="3" s="1"/>
  <c r="BN315" i="3"/>
  <c r="BP315" i="3" s="1"/>
  <c r="BN55" i="3"/>
  <c r="BP55" i="3" s="1"/>
  <c r="BN618" i="3"/>
  <c r="BP618" i="3" s="1"/>
  <c r="BN63" i="3"/>
  <c r="BP63" i="3" s="1"/>
  <c r="BN406" i="3"/>
  <c r="BP406" i="3" s="1"/>
  <c r="BN598" i="3"/>
  <c r="BP598" i="3" s="1"/>
  <c r="BN143" i="3"/>
  <c r="BP143" i="3" s="1"/>
  <c r="BN206" i="3"/>
  <c r="BP206" i="3" s="1"/>
  <c r="BN462" i="3"/>
  <c r="BP462" i="3" s="1"/>
  <c r="BN379" i="3"/>
  <c r="BP379" i="3" s="1"/>
  <c r="BN323" i="3"/>
  <c r="BP323" i="3" s="1"/>
  <c r="BN550" i="3"/>
  <c r="BP550" i="3" s="1"/>
  <c r="BN518" i="3"/>
  <c r="BP518" i="3" s="1"/>
  <c r="BN627" i="3"/>
  <c r="BP627" i="3" s="1"/>
  <c r="BN46" i="3"/>
  <c r="BP46" i="3" s="1"/>
  <c r="BN335" i="3"/>
  <c r="BP335" i="3" s="1"/>
  <c r="BN527" i="3"/>
  <c r="BP527" i="3" s="1"/>
  <c r="BN178" i="3"/>
  <c r="BP178" i="3" s="1"/>
  <c r="BN171" i="3"/>
  <c r="BP171" i="3" s="1"/>
  <c r="BN50" i="3"/>
  <c r="BP50" i="3" s="1"/>
  <c r="BN102" i="3"/>
  <c r="BP102" i="3" s="1"/>
  <c r="BN306" i="3"/>
  <c r="BP306" i="3" s="1"/>
  <c r="BN38" i="3"/>
  <c r="BP38" i="3" s="1"/>
  <c r="BN339" i="3"/>
  <c r="BP339" i="3" s="1"/>
  <c r="BN334" i="3"/>
  <c r="BP334" i="3" s="1"/>
  <c r="BN539" i="3"/>
  <c r="BP539" i="3" s="1"/>
  <c r="O148" i="6" l="1"/>
  <c r="BP609" i="3"/>
  <c r="BQ609" i="3"/>
  <c r="CC419" i="3"/>
  <c r="CE419" i="3"/>
  <c r="O140" i="6"/>
  <c r="CD419" i="3"/>
  <c r="CX506" i="3"/>
  <c r="J35" i="6"/>
  <c r="CX376" i="3"/>
  <c r="CX632" i="3"/>
  <c r="CX618" i="3"/>
  <c r="CX381" i="3"/>
  <c r="CX510" i="3"/>
  <c r="CX488" i="3"/>
  <c r="CX393" i="3"/>
  <c r="N26" i="6"/>
  <c r="J17" i="6"/>
  <c r="N35" i="6"/>
  <c r="CX395" i="3"/>
  <c r="CX95" i="3"/>
  <c r="CX386" i="3"/>
  <c r="G40" i="6"/>
  <c r="N17" i="6"/>
  <c r="CX490" i="3"/>
  <c r="CX620" i="3"/>
  <c r="J26" i="6"/>
  <c r="CX90" i="3"/>
  <c r="CX487" i="3"/>
  <c r="O31" i="6"/>
  <c r="O425" i="6"/>
  <c r="O25" i="6"/>
  <c r="CX631" i="3"/>
  <c r="CX509" i="3"/>
  <c r="CX635" i="3"/>
  <c r="CX627" i="3"/>
  <c r="CX523" i="3"/>
  <c r="CX399" i="3"/>
  <c r="CX504" i="3"/>
  <c r="CX197" i="3"/>
  <c r="CX621" i="3"/>
  <c r="CX230" i="3"/>
  <c r="CX505" i="3"/>
  <c r="CX608" i="3"/>
  <c r="CX397" i="3"/>
  <c r="CX512" i="3"/>
  <c r="CX114" i="3"/>
  <c r="CX633" i="3"/>
  <c r="CX501" i="3"/>
  <c r="CX489" i="3"/>
  <c r="CX630" i="3"/>
  <c r="CX624" i="3"/>
  <c r="CX126" i="3"/>
  <c r="CX72" i="3"/>
  <c r="CX426" i="3"/>
  <c r="CX139" i="3"/>
  <c r="CX628" i="3"/>
  <c r="CX127" i="3"/>
  <c r="CX499" i="3"/>
  <c r="Q371" i="6"/>
  <c r="CX68" i="3"/>
  <c r="CX195" i="3"/>
  <c r="CX69" i="3"/>
  <c r="Q372" i="6"/>
  <c r="CX83" i="3"/>
  <c r="CX94" i="3"/>
  <c r="CX508" i="3"/>
  <c r="CX623" i="3"/>
  <c r="CX496" i="3"/>
  <c r="CX308" i="3"/>
  <c r="CX532" i="3"/>
  <c r="CX485" i="3"/>
  <c r="CX533" i="3"/>
  <c r="CX511" i="3"/>
  <c r="CX495" i="3"/>
  <c r="CX416" i="3"/>
  <c r="CX493" i="3"/>
  <c r="CX507" i="3"/>
  <c r="CX491" i="3"/>
  <c r="CX109" i="3"/>
  <c r="CX610" i="3"/>
  <c r="CX538" i="3"/>
  <c r="CX519" i="3"/>
  <c r="CX513" i="3"/>
  <c r="CX622" i="3"/>
  <c r="CX625" i="3"/>
  <c r="CX492" i="3"/>
  <c r="CX194" i="3"/>
  <c r="CX503" i="3"/>
  <c r="CX253" i="3"/>
  <c r="CX439" i="3"/>
  <c r="CX619" i="3"/>
  <c r="CX497" i="3"/>
  <c r="CX502" i="3"/>
  <c r="CX486" i="3"/>
  <c r="CX108" i="3"/>
  <c r="CX479" i="3"/>
  <c r="CX634" i="3"/>
  <c r="CX498" i="3"/>
  <c r="CX142" i="3"/>
  <c r="CX36" i="3"/>
  <c r="CX165" i="3"/>
  <c r="CX93" i="3"/>
  <c r="CX500" i="3"/>
  <c r="CX626" i="3"/>
  <c r="CX629" i="3"/>
  <c r="O512" i="6"/>
  <c r="R512" i="6" s="1"/>
  <c r="R292" i="6"/>
  <c r="Q292" i="6"/>
  <c r="T511" i="6"/>
  <c r="Q511" i="6"/>
  <c r="S511" i="6"/>
  <c r="R511" i="6"/>
  <c r="U511" i="6"/>
  <c r="O500" i="6"/>
  <c r="S500" i="6" s="1"/>
  <c r="O487" i="6"/>
  <c r="U487" i="6" s="1"/>
  <c r="O474" i="6"/>
  <c r="T474" i="6" s="1"/>
  <c r="O357" i="6"/>
  <c r="O68" i="6"/>
  <c r="O384" i="6"/>
  <c r="U384" i="6" s="1"/>
  <c r="O383" i="6"/>
  <c r="S383" i="6" s="1"/>
  <c r="O15" i="6"/>
  <c r="O345" i="6"/>
  <c r="T368" i="6"/>
  <c r="Q368" i="6"/>
  <c r="R368" i="6"/>
  <c r="U368" i="6"/>
  <c r="S368" i="6"/>
  <c r="O369" i="6"/>
  <c r="O231" i="6"/>
  <c r="O317" i="6"/>
  <c r="T353" i="6"/>
  <c r="R353" i="6"/>
  <c r="U353" i="6"/>
  <c r="Q353" i="6"/>
  <c r="S353" i="6"/>
  <c r="O354" i="6"/>
  <c r="O347" i="6"/>
  <c r="O240" i="6"/>
  <c r="O228" i="6"/>
  <c r="O349" i="6"/>
  <c r="O350" i="6"/>
  <c r="R336" i="6"/>
  <c r="U336" i="6"/>
  <c r="Q336" i="6"/>
  <c r="T336" i="6"/>
  <c r="S336" i="6"/>
  <c r="O337" i="6"/>
  <c r="O285" i="6"/>
  <c r="O265" i="6"/>
  <c r="O481" i="6"/>
  <c r="O133" i="6"/>
  <c r="O313" i="6"/>
  <c r="O71" i="6"/>
  <c r="O321" i="6"/>
  <c r="Q321" i="6" s="1"/>
  <c r="O417" i="6"/>
  <c r="O431" i="6"/>
  <c r="O190" i="6"/>
  <c r="O143" i="6"/>
  <c r="O363" i="6"/>
  <c r="O113" i="6"/>
  <c r="O112" i="6"/>
  <c r="O74" i="6"/>
  <c r="O200" i="6"/>
  <c r="O86" i="6"/>
  <c r="O469" i="6"/>
  <c r="O268" i="6"/>
  <c r="O59" i="6"/>
  <c r="O70" i="6"/>
  <c r="O274" i="6"/>
  <c r="O262" i="6"/>
  <c r="O66" i="6"/>
  <c r="O377" i="6"/>
  <c r="O479" i="6"/>
  <c r="O174" i="6"/>
  <c r="O264" i="6"/>
  <c r="O53" i="6"/>
  <c r="O224" i="6"/>
  <c r="O129" i="6"/>
  <c r="O362" i="6"/>
  <c r="O29" i="6"/>
  <c r="O108" i="6"/>
  <c r="O11" i="6"/>
  <c r="O422" i="6"/>
  <c r="O12" i="6"/>
  <c r="O307" i="6"/>
  <c r="R307" i="6" s="1"/>
  <c r="O380" i="6"/>
  <c r="O293" i="6"/>
  <c r="R293" i="6" s="1"/>
  <c r="R76" i="7"/>
  <c r="R23" i="7"/>
  <c r="R15" i="7"/>
  <c r="R64" i="7"/>
  <c r="R21" i="7"/>
  <c r="R73" i="7"/>
  <c r="R72" i="7"/>
  <c r="R16" i="7"/>
  <c r="R59" i="7"/>
  <c r="R11" i="7"/>
  <c r="R14" i="7"/>
  <c r="R66" i="7"/>
  <c r="R13" i="7"/>
  <c r="R65" i="7"/>
  <c r="R12" i="7"/>
  <c r="R57" i="7"/>
  <c r="R99" i="7"/>
  <c r="R51" i="7"/>
  <c r="R22" i="7"/>
  <c r="R83" i="7"/>
  <c r="R100" i="7"/>
  <c r="R92" i="7"/>
  <c r="R58" i="7"/>
  <c r="J105" i="7"/>
  <c r="R101" i="7"/>
  <c r="R50" i="7"/>
  <c r="R93" i="7"/>
  <c r="R42" i="7"/>
  <c r="R85" i="7"/>
  <c r="R41" i="7"/>
  <c r="R98" i="7"/>
  <c r="R43" i="7"/>
  <c r="R33" i="7"/>
  <c r="R81" i="7"/>
  <c r="R36" i="7"/>
  <c r="R91" i="7"/>
  <c r="R35" i="7"/>
  <c r="R90" i="7"/>
  <c r="R34" i="7"/>
  <c r="R82" i="7"/>
  <c r="R26" i="7"/>
  <c r="R74" i="7"/>
  <c r="R32" i="7"/>
  <c r="R84" i="7"/>
  <c r="R31" i="7"/>
  <c r="R49" i="7"/>
  <c r="R67" i="7"/>
  <c r="R102" i="7"/>
  <c r="R24" i="7"/>
  <c r="R52" i="7"/>
  <c r="R75" i="7"/>
  <c r="R25" i="7"/>
  <c r="R448" i="6"/>
  <c r="R417" i="6"/>
  <c r="R480" i="6"/>
  <c r="S480" i="6"/>
  <c r="S448" i="6"/>
  <c r="S417" i="6"/>
  <c r="CX577" i="3"/>
  <c r="Q103" i="7"/>
  <c r="R97" i="7"/>
  <c r="Q44" i="7"/>
  <c r="R40" i="7"/>
  <c r="Q94" i="7"/>
  <c r="R89" i="7"/>
  <c r="M103" i="7"/>
  <c r="M44" i="7"/>
  <c r="M94" i="7"/>
  <c r="Q77" i="7"/>
  <c r="R71" i="7"/>
  <c r="Q27" i="7"/>
  <c r="R20" i="7"/>
  <c r="Q60" i="7"/>
  <c r="R56" i="7"/>
  <c r="Q17" i="7"/>
  <c r="R10" i="7"/>
  <c r="Q68" i="7"/>
  <c r="R63" i="7"/>
  <c r="Q37" i="7"/>
  <c r="R30" i="7"/>
  <c r="Q53" i="7"/>
  <c r="R48" i="7"/>
  <c r="Q86" i="7"/>
  <c r="R80" i="7"/>
  <c r="M77" i="7"/>
  <c r="M27" i="7"/>
  <c r="M60" i="7"/>
  <c r="M17" i="7"/>
  <c r="M68" i="7"/>
  <c r="M37" i="7"/>
  <c r="M53" i="7"/>
  <c r="M86" i="7"/>
  <c r="O114" i="6"/>
  <c r="CE267" i="3"/>
  <c r="CC267" i="3"/>
  <c r="CB267" i="3"/>
  <c r="CD267" i="3"/>
  <c r="O13" i="6"/>
  <c r="CA267" i="3"/>
  <c r="O464" i="6"/>
  <c r="O410" i="6"/>
  <c r="O110" i="6"/>
  <c r="O72" i="6"/>
  <c r="O414" i="6"/>
  <c r="O280" i="6"/>
  <c r="O412" i="6"/>
  <c r="O483" i="6"/>
  <c r="O78" i="6"/>
  <c r="O185" i="6"/>
  <c r="O379" i="6"/>
  <c r="O470" i="6"/>
  <c r="O348" i="6"/>
  <c r="O87" i="6"/>
  <c r="O51" i="6"/>
  <c r="O365" i="6"/>
  <c r="O409" i="6"/>
  <c r="O396" i="6"/>
  <c r="O309" i="6"/>
  <c r="O99" i="6"/>
  <c r="O340" i="6"/>
  <c r="O122" i="6"/>
  <c r="O356" i="6"/>
  <c r="O69" i="6"/>
  <c r="O489" i="6"/>
  <c r="O272" i="6"/>
  <c r="O434" i="6"/>
  <c r="O371" i="6"/>
  <c r="O95" i="6"/>
  <c r="O145" i="6"/>
  <c r="O16" i="6"/>
  <c r="O279" i="6"/>
  <c r="O256" i="6"/>
  <c r="O289" i="6"/>
  <c r="O248" i="6"/>
  <c r="O465" i="6"/>
  <c r="O82" i="6"/>
  <c r="O54" i="6"/>
  <c r="O32" i="6"/>
  <c r="O178" i="6"/>
  <c r="O144" i="6"/>
  <c r="O10" i="6"/>
  <c r="O463" i="6"/>
  <c r="O443" i="6"/>
  <c r="O411" i="6"/>
  <c r="O314" i="6"/>
  <c r="O83" i="6"/>
  <c r="O344" i="6"/>
  <c r="O415" i="6"/>
  <c r="O107" i="6"/>
  <c r="O416" i="6"/>
  <c r="O299" i="6"/>
  <c r="O104" i="6"/>
  <c r="O204" i="6"/>
  <c r="O106" i="6"/>
  <c r="O258" i="6"/>
  <c r="O183" i="6"/>
  <c r="O14" i="6"/>
  <c r="O160" i="6"/>
  <c r="O73" i="6"/>
  <c r="O423" i="6"/>
  <c r="O146" i="6"/>
  <c r="O230" i="6"/>
  <c r="O361" i="6"/>
  <c r="O97" i="6"/>
  <c r="O386" i="6"/>
  <c r="O387" i="6"/>
  <c r="O176" i="6"/>
  <c r="O118" i="6"/>
  <c r="O135" i="6"/>
  <c r="O270" i="6"/>
  <c r="O147" i="6"/>
  <c r="O482" i="6"/>
  <c r="O141" i="6"/>
  <c r="O495" i="6"/>
  <c r="O404" i="6"/>
  <c r="O250" i="6"/>
  <c r="O207" i="6"/>
  <c r="O447" i="6"/>
  <c r="O247" i="6"/>
  <c r="O372" i="6"/>
  <c r="O249" i="6"/>
  <c r="O84" i="6"/>
  <c r="O85" i="6"/>
  <c r="O378" i="6"/>
  <c r="O44" i="6"/>
  <c r="O30" i="6"/>
  <c r="O275" i="6"/>
  <c r="O67" i="6"/>
  <c r="O364" i="6"/>
  <c r="O139" i="6"/>
  <c r="O79" i="6"/>
  <c r="O48" i="6"/>
  <c r="O142" i="6"/>
  <c r="O302" i="6"/>
  <c r="O445" i="6"/>
  <c r="O332" i="6"/>
  <c r="O23" i="6"/>
  <c r="O62" i="6"/>
  <c r="O346" i="6"/>
  <c r="O424" i="6"/>
  <c r="O418" i="6"/>
  <c r="O126" i="6"/>
  <c r="O197" i="6"/>
  <c r="O182" i="6"/>
  <c r="O376" i="6"/>
  <c r="O480" i="6"/>
  <c r="O191" i="6"/>
  <c r="O149" i="6"/>
  <c r="O156" i="6"/>
  <c r="O184" i="6"/>
  <c r="O436" i="6"/>
  <c r="O80" i="6"/>
  <c r="O252" i="6"/>
  <c r="O413" i="6"/>
  <c r="O316" i="6"/>
  <c r="O452" i="6"/>
  <c r="O392" i="6"/>
  <c r="O454" i="6"/>
  <c r="O158" i="6"/>
  <c r="O393" i="6"/>
  <c r="O453" i="6"/>
  <c r="O273" i="6"/>
  <c r="O168" i="6"/>
  <c r="O46" i="6"/>
  <c r="O206" i="6"/>
  <c r="O98" i="6"/>
  <c r="O300" i="6"/>
  <c r="O505" i="6"/>
  <c r="O50" i="6"/>
  <c r="O223" i="6"/>
  <c r="O405" i="6"/>
  <c r="O157" i="6"/>
  <c r="O242" i="6"/>
  <c r="O261" i="6"/>
  <c r="O55" i="6"/>
  <c r="O21" i="6"/>
  <c r="O401" i="6"/>
  <c r="O199" i="6"/>
  <c r="O267" i="6"/>
  <c r="O165" i="6"/>
  <c r="O205" i="6"/>
  <c r="O508" i="6"/>
  <c r="O493" i="6"/>
  <c r="O457" i="6"/>
  <c r="O237" i="6"/>
  <c r="O315" i="6"/>
  <c r="O125" i="6"/>
  <c r="O213" i="6"/>
  <c r="O399" i="6"/>
  <c r="O287" i="6"/>
  <c r="O241" i="6"/>
  <c r="O121" i="6"/>
  <c r="O109" i="6"/>
  <c r="O238" i="6"/>
  <c r="O442" i="6"/>
  <c r="O56" i="6"/>
  <c r="O52" i="6"/>
  <c r="O266" i="6"/>
  <c r="O260" i="6"/>
  <c r="O301" i="6"/>
  <c r="O169" i="6"/>
  <c r="O49" i="6"/>
  <c r="O9" i="6"/>
  <c r="O189" i="6"/>
  <c r="O455" i="6"/>
  <c r="O284" i="6"/>
  <c r="O45" i="6"/>
  <c r="O398" i="6"/>
  <c r="O20" i="6"/>
  <c r="O456" i="6"/>
  <c r="O448" i="6"/>
  <c r="O441" i="6"/>
  <c r="O328" i="6"/>
  <c r="O496" i="6"/>
  <c r="O226" i="6"/>
  <c r="O432" i="6"/>
  <c r="O244" i="6"/>
  <c r="O507" i="6"/>
  <c r="O155" i="6"/>
  <c r="O58" i="6"/>
  <c r="O459" i="6"/>
  <c r="O506" i="6"/>
  <c r="O435" i="6"/>
  <c r="O130" i="6"/>
  <c r="O257" i="6"/>
  <c r="O123" i="6"/>
  <c r="O402" i="6"/>
  <c r="O243" i="6"/>
  <c r="O175" i="6"/>
  <c r="O132" i="6"/>
  <c r="O119" i="6"/>
  <c r="O159" i="6"/>
  <c r="O339" i="6"/>
  <c r="O131" i="6"/>
  <c r="O153" i="6"/>
  <c r="O177" i="6"/>
  <c r="O22" i="6"/>
  <c r="O395" i="6"/>
  <c r="O330" i="6"/>
  <c r="O263" i="6"/>
  <c r="O128" i="6"/>
  <c r="O94" i="6"/>
  <c r="O444" i="6"/>
  <c r="O198" i="6"/>
  <c r="O494" i="6"/>
  <c r="O246" i="6"/>
  <c r="O397" i="6"/>
  <c r="O433" i="6"/>
  <c r="O430" i="6"/>
  <c r="O124" i="6"/>
  <c r="O120" i="6"/>
  <c r="O167" i="6"/>
  <c r="O236" i="6"/>
  <c r="O239" i="6"/>
  <c r="O166" i="6"/>
  <c r="O170" i="6"/>
  <c r="O154" i="6"/>
  <c r="O331" i="6"/>
  <c r="O458" i="6"/>
  <c r="O214" i="6"/>
  <c r="O57" i="6"/>
  <c r="O134" i="6"/>
  <c r="O251" i="6"/>
  <c r="O60" i="6"/>
  <c r="O329" i="6"/>
  <c r="O215" i="6"/>
  <c r="O440" i="6"/>
  <c r="O195" i="6"/>
  <c r="O295" i="6"/>
  <c r="O245" i="6"/>
  <c r="O259" i="6"/>
  <c r="O33" i="6"/>
  <c r="O333" i="6"/>
  <c r="O269" i="6"/>
  <c r="O288" i="6"/>
  <c r="O403" i="6"/>
  <c r="O446" i="6"/>
  <c r="O229" i="6"/>
  <c r="O232" i="6"/>
  <c r="O225" i="6"/>
  <c r="O394" i="6"/>
  <c r="O61" i="6"/>
  <c r="O127" i="6"/>
  <c r="O327" i="6"/>
  <c r="O24" i="6"/>
  <c r="O208" i="6"/>
  <c r="O111" i="6"/>
  <c r="O286" i="6"/>
  <c r="O303" i="6"/>
  <c r="O227" i="6"/>
  <c r="O96" i="6"/>
  <c r="O271" i="6"/>
  <c r="O47" i="6"/>
  <c r="CX494" i="3"/>
  <c r="CH637" i="3"/>
  <c r="CG637" i="3"/>
  <c r="CM637" i="3"/>
  <c r="CP637" i="3"/>
  <c r="CO637" i="3"/>
  <c r="CQ637" i="3"/>
  <c r="CN637" i="3"/>
  <c r="CJ637" i="3"/>
  <c r="CI637" i="3"/>
  <c r="CK637" i="3"/>
  <c r="CX143" i="3"/>
  <c r="CX412" i="3"/>
  <c r="CX244" i="3"/>
  <c r="CX329" i="3"/>
  <c r="CX387" i="3"/>
  <c r="CX28" i="3"/>
  <c r="CX587" i="3"/>
  <c r="CX457" i="3"/>
  <c r="CX167" i="3"/>
  <c r="CX272" i="3"/>
  <c r="CX449" i="3"/>
  <c r="CX598" i="3"/>
  <c r="CX158" i="3"/>
  <c r="CX441" i="3"/>
  <c r="CX27" i="3"/>
  <c r="CX150" i="3"/>
  <c r="CX515" i="3"/>
  <c r="CX262" i="3"/>
  <c r="CX166" i="3"/>
  <c r="CX168" i="3"/>
  <c r="CX352" i="3"/>
  <c r="CX586" i="3"/>
  <c r="CX349" i="3"/>
  <c r="CX568" i="3"/>
  <c r="CX53" i="3"/>
  <c r="CX25" i="3"/>
  <c r="CX556" i="3"/>
  <c r="CX15" i="3"/>
  <c r="BP441" i="3"/>
  <c r="CE441" i="3"/>
  <c r="CA441" i="3"/>
  <c r="CC441" i="3"/>
  <c r="CB441" i="3"/>
  <c r="CD441" i="3"/>
  <c r="CX271" i="3"/>
  <c r="CX596" i="3"/>
  <c r="CX362" i="3"/>
  <c r="CX328" i="3"/>
  <c r="CX70" i="3"/>
  <c r="CX200" i="3"/>
  <c r="CX157" i="3"/>
  <c r="CX29" i="3"/>
  <c r="CX383" i="3"/>
  <c r="CX87" i="3"/>
  <c r="CX11" i="3"/>
  <c r="CX384" i="3"/>
  <c r="CX326" i="3"/>
  <c r="CX52" i="3"/>
  <c r="CX198" i="3"/>
  <c r="CX273" i="3"/>
  <c r="CX89" i="3"/>
  <c r="CX371" i="3"/>
  <c r="CX217" i="3"/>
  <c r="CX55" i="3"/>
  <c r="CX514" i="3"/>
  <c r="CX382" i="3"/>
  <c r="CX48" i="3"/>
  <c r="CX196" i="3"/>
  <c r="CX327" i="3"/>
  <c r="CX448" i="3"/>
  <c r="CX330" i="3"/>
  <c r="CX306" i="3"/>
  <c r="CX88" i="3"/>
  <c r="CX313" i="3"/>
  <c r="CX169" i="3"/>
  <c r="DB636" i="3"/>
  <c r="DC636" i="3"/>
  <c r="DD636" i="3"/>
  <c r="DE636" i="3"/>
  <c r="DA636" i="3"/>
  <c r="CX543" i="3"/>
  <c r="CX571" i="3"/>
  <c r="CS613" i="3"/>
  <c r="CV605" i="3"/>
  <c r="CS597" i="3"/>
  <c r="CU589" i="3"/>
  <c r="CV583" i="3"/>
  <c r="CW575" i="3"/>
  <c r="CV567" i="3"/>
  <c r="CW559" i="3"/>
  <c r="CU555" i="3"/>
  <c r="CT549" i="3"/>
  <c r="CU529" i="3"/>
  <c r="CW525" i="3"/>
  <c r="CV481" i="3"/>
  <c r="CT473" i="3"/>
  <c r="CV469" i="3"/>
  <c r="CS461" i="3"/>
  <c r="CV453" i="3"/>
  <c r="CU437" i="3"/>
  <c r="CV433" i="3"/>
  <c r="CS427" i="3"/>
  <c r="CT423" i="3"/>
  <c r="CV415" i="3"/>
  <c r="CU409" i="3"/>
  <c r="CW405" i="3"/>
  <c r="CW389" i="3"/>
  <c r="CT377" i="3"/>
  <c r="CW373" i="3"/>
  <c r="CS365" i="3"/>
  <c r="CT361" i="3"/>
  <c r="CV353" i="3"/>
  <c r="CT345" i="3"/>
  <c r="CV337" i="3"/>
  <c r="CU325" i="3"/>
  <c r="CT319" i="3"/>
  <c r="CU206" i="3"/>
  <c r="CU204" i="3"/>
  <c r="CS192" i="3"/>
  <c r="CT188" i="3"/>
  <c r="CS186" i="3"/>
  <c r="CU182" i="3"/>
  <c r="CU180" i="3"/>
  <c r="CS176" i="3"/>
  <c r="CT172" i="3"/>
  <c r="CS170" i="3"/>
  <c r="CU164" i="3"/>
  <c r="CS160" i="3"/>
  <c r="CU156" i="3"/>
  <c r="CS152" i="3"/>
  <c r="CU148" i="3"/>
  <c r="CS144" i="3"/>
  <c r="CU140" i="3"/>
  <c r="CS136" i="3"/>
  <c r="CT132" i="3"/>
  <c r="CS130" i="3"/>
  <c r="CT124" i="3"/>
  <c r="CT122" i="3"/>
  <c r="CU118" i="3"/>
  <c r="CU116" i="3"/>
  <c r="CU110" i="3"/>
  <c r="CS104" i="3"/>
  <c r="CT100" i="3"/>
  <c r="CW98" i="3"/>
  <c r="CW92" i="3"/>
  <c r="CV86" i="3"/>
  <c r="CV84" i="3"/>
  <c r="CT80" i="3"/>
  <c r="CW76" i="3"/>
  <c r="CS74" i="3"/>
  <c r="CT64" i="3"/>
  <c r="CW60" i="3"/>
  <c r="CV58" i="3"/>
  <c r="CV54" i="3"/>
  <c r="CS46" i="3"/>
  <c r="CV44" i="3"/>
  <c r="CU40" i="3"/>
  <c r="CU34" i="3"/>
  <c r="CW30" i="3"/>
  <c r="CW24" i="3"/>
  <c r="CT20" i="3"/>
  <c r="CT18" i="3"/>
  <c r="CS14" i="3"/>
  <c r="CV12" i="3"/>
  <c r="CS464" i="3"/>
  <c r="CT458" i="3"/>
  <c r="CS454" i="3"/>
  <c r="CV450" i="3"/>
  <c r="CS440" i="3"/>
  <c r="CT434" i="3"/>
  <c r="CS430" i="3"/>
  <c r="CU420" i="3"/>
  <c r="CT410" i="3"/>
  <c r="CS406" i="3"/>
  <c r="CV402" i="3"/>
  <c r="CU396" i="3"/>
  <c r="CS392" i="3"/>
  <c r="CW380" i="3"/>
  <c r="CT378" i="3"/>
  <c r="CW370" i="3"/>
  <c r="CW364" i="3"/>
  <c r="CT358" i="3"/>
  <c r="CS354" i="3"/>
  <c r="CS346" i="3"/>
  <c r="CT342" i="3"/>
  <c r="CT338" i="3"/>
  <c r="CW332" i="3"/>
  <c r="CV322" i="3"/>
  <c r="CU320" i="3"/>
  <c r="CV314" i="3"/>
  <c r="CT310" i="3"/>
  <c r="CW300" i="3"/>
  <c r="CV296" i="3"/>
  <c r="CV290" i="3"/>
  <c r="CT286" i="3"/>
  <c r="CS282" i="3"/>
  <c r="CW276" i="3"/>
  <c r="CW268" i="3"/>
  <c r="CV264" i="3"/>
  <c r="CV258" i="3"/>
  <c r="CT254" i="3"/>
  <c r="CT250" i="3"/>
  <c r="CW242" i="3"/>
  <c r="CW236" i="3"/>
  <c r="CV232" i="3"/>
  <c r="CW226" i="3"/>
  <c r="CW220" i="3"/>
  <c r="CU216" i="3"/>
  <c r="CV210" i="3"/>
  <c r="CT206" i="3"/>
  <c r="CS202" i="3"/>
  <c r="CW188" i="3"/>
  <c r="CV184" i="3"/>
  <c r="CV178" i="3"/>
  <c r="CT174" i="3"/>
  <c r="CW170" i="3"/>
  <c r="CV162" i="3"/>
  <c r="CV154" i="3"/>
  <c r="CW148" i="3"/>
  <c r="CV144" i="3"/>
  <c r="CS138" i="3"/>
  <c r="CW132" i="3"/>
  <c r="CV128" i="3"/>
  <c r="CS122" i="3"/>
  <c r="CW116" i="3"/>
  <c r="CV106" i="3"/>
  <c r="CT102" i="3"/>
  <c r="CV98" i="3"/>
  <c r="CS92" i="3"/>
  <c r="CU82" i="3"/>
  <c r="CV78" i="3"/>
  <c r="CV74" i="3"/>
  <c r="CT62" i="3"/>
  <c r="CT58" i="3"/>
  <c r="CU50" i="3"/>
  <c r="CV42" i="3"/>
  <c r="CU38" i="3"/>
  <c r="CW32" i="3"/>
  <c r="CS24" i="3"/>
  <c r="CV18" i="3"/>
  <c r="CU14" i="3"/>
  <c r="CS10" i="3"/>
  <c r="CV216" i="3"/>
  <c r="CU208" i="3"/>
  <c r="CT192" i="3"/>
  <c r="CU186" i="3"/>
  <c r="CS180" i="3"/>
  <c r="CS174" i="3"/>
  <c r="CS164" i="3"/>
  <c r="CS156" i="3"/>
  <c r="CU146" i="3"/>
  <c r="CS140" i="3"/>
  <c r="CS134" i="3"/>
  <c r="CU128" i="3"/>
  <c r="CT120" i="3"/>
  <c r="CW110" i="3"/>
  <c r="CS100" i="3"/>
  <c r="CU84" i="3"/>
  <c r="CW78" i="3"/>
  <c r="CW64" i="3"/>
  <c r="CW58" i="3"/>
  <c r="CT50" i="3"/>
  <c r="CW44" i="3"/>
  <c r="CT38" i="3"/>
  <c r="CS32" i="3"/>
  <c r="CT24" i="3"/>
  <c r="CW18" i="3"/>
  <c r="CW12" i="3"/>
  <c r="CW579" i="3"/>
  <c r="CS567" i="3"/>
  <c r="CV555" i="3"/>
  <c r="CT521" i="3"/>
  <c r="CU473" i="3"/>
  <c r="CT461" i="3"/>
  <c r="CV437" i="3"/>
  <c r="CT427" i="3"/>
  <c r="CV413" i="3"/>
  <c r="CS373" i="3"/>
  <c r="CU365" i="3"/>
  <c r="CV341" i="3"/>
  <c r="CU319" i="3"/>
  <c r="CS309" i="3"/>
  <c r="CV301" i="3"/>
  <c r="CV295" i="3"/>
  <c r="CV201" i="3"/>
  <c r="CU189" i="3"/>
  <c r="CV179" i="3"/>
  <c r="CV141" i="3"/>
  <c r="CW131" i="3"/>
  <c r="CU117" i="3"/>
  <c r="CW99" i="3"/>
  <c r="CS85" i="3"/>
  <c r="CU71" i="3"/>
  <c r="CW61" i="3"/>
  <c r="CU35" i="3"/>
  <c r="CU13" i="3"/>
  <c r="CS611" i="3"/>
  <c r="CV599" i="3"/>
  <c r="CS581" i="3"/>
  <c r="CV569" i="3"/>
  <c r="CV557" i="3"/>
  <c r="CW539" i="3"/>
  <c r="CS527" i="3"/>
  <c r="CS475" i="3"/>
  <c r="CV463" i="3"/>
  <c r="CU451" i="3"/>
  <c r="CV431" i="3"/>
  <c r="CV411" i="3"/>
  <c r="CU617" i="3"/>
  <c r="CV613" i="3"/>
  <c r="CU601" i="3"/>
  <c r="CV597" i="3"/>
  <c r="CT589" i="3"/>
  <c r="CV579" i="3"/>
  <c r="CU567" i="3"/>
  <c r="CS559" i="3"/>
  <c r="CT555" i="3"/>
  <c r="CS549" i="3"/>
  <c r="CT529" i="3"/>
  <c r="CV525" i="3"/>
  <c r="CU481" i="3"/>
  <c r="CW477" i="3"/>
  <c r="CT469" i="3"/>
  <c r="CS465" i="3"/>
  <c r="CT453" i="3"/>
  <c r="CT437" i="3"/>
  <c r="CS433" i="3"/>
  <c r="CV427" i="3"/>
  <c r="CW419" i="3"/>
  <c r="CT415" i="3"/>
  <c r="CT409" i="3"/>
  <c r="CV405" i="3"/>
  <c r="CT389" i="3"/>
  <c r="CV385" i="3"/>
  <c r="CT373" i="3"/>
  <c r="CV369" i="3"/>
  <c r="CS361" i="3"/>
  <c r="CT357" i="3"/>
  <c r="CS345" i="3"/>
  <c r="CU341" i="3"/>
  <c r="CV333" i="3"/>
  <c r="CT325" i="3"/>
  <c r="CW319" i="3"/>
  <c r="CU309" i="3"/>
  <c r="CT303" i="3"/>
  <c r="CU301" i="3"/>
  <c r="CV297" i="3"/>
  <c r="CU291" i="3"/>
  <c r="CV287" i="3"/>
  <c r="CS281" i="3"/>
  <c r="CT277" i="3"/>
  <c r="CS265" i="3"/>
  <c r="CT261" i="3"/>
  <c r="CS249" i="3"/>
  <c r="CT245" i="3"/>
  <c r="CW239" i="3"/>
  <c r="CU231" i="3"/>
  <c r="CW227" i="3"/>
  <c r="CT219" i="3"/>
  <c r="CV215" i="3"/>
  <c r="CV209" i="3"/>
  <c r="CW201" i="3"/>
  <c r="CV193" i="3"/>
  <c r="CU187" i="3"/>
  <c r="CS183" i="3"/>
  <c r="CT175" i="3"/>
  <c r="CV171" i="3"/>
  <c r="CU153" i="3"/>
  <c r="CS145" i="3"/>
  <c r="CT141" i="3"/>
  <c r="CT131" i="3"/>
  <c r="CV121" i="3"/>
  <c r="CW113" i="3"/>
  <c r="CS107" i="3"/>
  <c r="CT99" i="3"/>
  <c r="CU97" i="3"/>
  <c r="CW85" i="3"/>
  <c r="CT77" i="3"/>
  <c r="CT71" i="3"/>
  <c r="CS67" i="3"/>
  <c r="CS61" i="3"/>
  <c r="CS57" i="3"/>
  <c r="CS45" i="3"/>
  <c r="CT35" i="3"/>
  <c r="CU21" i="3"/>
  <c r="CW13" i="3"/>
  <c r="CV9" i="3"/>
  <c r="CT615" i="3"/>
  <c r="CV607" i="3"/>
  <c r="CW599" i="3"/>
  <c r="CU595" i="3"/>
  <c r="CT585" i="3"/>
  <c r="CV581" i="3"/>
  <c r="CT569" i="3"/>
  <c r="CS557" i="3"/>
  <c r="CW547" i="3"/>
  <c r="CV539" i="3"/>
  <c r="CW531" i="3"/>
  <c r="CU527" i="3"/>
  <c r="CS483" i="3"/>
  <c r="CV471" i="3"/>
  <c r="CW463" i="3"/>
  <c r="CU459" i="3"/>
  <c r="CS451" i="3"/>
  <c r="CT447" i="3"/>
  <c r="CS435" i="3"/>
  <c r="CT431" i="3"/>
  <c r="CS421" i="3"/>
  <c r="CW411" i="3"/>
  <c r="CU407" i="3"/>
  <c r="CW391" i="3"/>
  <c r="CS379" i="3"/>
  <c r="CS367" i="3"/>
  <c r="CV363" i="3"/>
  <c r="CS355" i="3"/>
  <c r="CU347" i="3"/>
  <c r="CV343" i="3"/>
  <c r="CT335" i="3"/>
  <c r="CW331" i="3"/>
  <c r="CS317" i="3"/>
  <c r="CS311" i="3"/>
  <c r="CV293" i="3"/>
  <c r="CW285" i="3"/>
  <c r="CS279" i="3"/>
  <c r="CU267" i="3"/>
  <c r="CV263" i="3"/>
  <c r="CT255" i="3"/>
  <c r="CV251" i="3"/>
  <c r="CV241" i="3"/>
  <c r="CW233" i="3"/>
  <c r="CU229" i="3"/>
  <c r="CS221" i="3"/>
  <c r="CW207" i="3"/>
  <c r="CU199" i="3"/>
  <c r="CW191" i="3"/>
  <c r="CW181" i="3"/>
  <c r="CU177" i="3"/>
  <c r="CU163" i="3"/>
  <c r="CS159" i="3"/>
  <c r="CT151" i="3"/>
  <c r="CV147" i="3"/>
  <c r="CS133" i="3"/>
  <c r="CT129" i="3"/>
  <c r="CW119" i="3"/>
  <c r="CU105" i="3"/>
  <c r="CT91" i="3"/>
  <c r="CS79" i="3"/>
  <c r="CS75" i="3"/>
  <c r="CW59" i="3"/>
  <c r="CV47" i="3"/>
  <c r="CW37" i="3"/>
  <c r="CV33" i="3"/>
  <c r="CU19" i="3"/>
  <c r="CS614" i="3"/>
  <c r="CS606" i="3"/>
  <c r="CT602" i="3"/>
  <c r="CS600" i="3"/>
  <c r="CU594" i="3"/>
  <c r="CS590" i="3"/>
  <c r="CS582" i="3"/>
  <c r="CS576" i="3"/>
  <c r="CU572" i="3"/>
  <c r="CT562" i="3"/>
  <c r="CS560" i="3"/>
  <c r="CS552" i="3"/>
  <c r="CU548" i="3"/>
  <c r="CV546" i="3"/>
  <c r="CS534" i="3"/>
  <c r="CU530" i="3"/>
  <c r="CS526" i="3"/>
  <c r="CT522" i="3"/>
  <c r="CS520" i="3"/>
  <c r="CU516" i="3"/>
  <c r="CT482" i="3"/>
  <c r="CS480" i="3"/>
  <c r="CU476" i="3"/>
  <c r="CU474" i="3"/>
  <c r="CS470" i="3"/>
  <c r="CT466" i="3"/>
  <c r="CU460" i="3"/>
  <c r="CT450" i="3"/>
  <c r="CS438" i="3"/>
  <c r="CU428" i="3"/>
  <c r="CT418" i="3"/>
  <c r="CU410" i="3"/>
  <c r="CS400" i="3"/>
  <c r="CU390" i="3"/>
  <c r="CU370" i="3"/>
  <c r="CW356" i="3"/>
  <c r="CV346" i="3"/>
  <c r="CV336" i="3"/>
  <c r="CT314" i="3"/>
  <c r="CV298" i="3"/>
  <c r="CT290" i="3"/>
  <c r="CU280" i="3"/>
  <c r="CT270" i="3"/>
  <c r="CS258" i="3"/>
  <c r="CT246" i="3"/>
  <c r="CT238" i="3"/>
  <c r="CW228" i="3"/>
  <c r="CV218" i="3"/>
  <c r="CT210" i="3"/>
  <c r="CT190" i="3"/>
  <c r="CW180" i="3"/>
  <c r="CV170" i="3"/>
  <c r="CW156" i="3"/>
  <c r="CV146" i="3"/>
  <c r="CT134" i="3"/>
  <c r="CW124" i="3"/>
  <c r="CT110" i="3"/>
  <c r="CU98" i="3"/>
  <c r="CV82" i="3"/>
  <c r="CU66" i="3"/>
  <c r="CU58" i="3"/>
  <c r="CV50" i="3"/>
  <c r="CW40" i="3"/>
  <c r="CU30" i="3"/>
  <c r="CV20" i="3"/>
  <c r="CV10" i="3"/>
  <c r="CS214" i="3"/>
  <c r="CU202" i="3"/>
  <c r="CW182" i="3"/>
  <c r="CU162" i="3"/>
  <c r="CT144" i="3"/>
  <c r="CS132" i="3"/>
  <c r="CU112" i="3"/>
  <c r="CW102" i="3"/>
  <c r="CT86" i="3"/>
  <c r="CW74" i="3"/>
  <c r="CT56" i="3"/>
  <c r="CT22" i="3"/>
  <c r="CW617" i="3"/>
  <c r="CT597" i="3"/>
  <c r="CS583" i="3"/>
  <c r="CV549" i="3"/>
  <c r="CV529" i="3"/>
  <c r="CW433" i="3"/>
  <c r="CV409" i="3"/>
  <c r="CU361" i="3"/>
  <c r="CV325" i="3"/>
  <c r="CW307" i="3"/>
  <c r="CS291" i="3"/>
  <c r="CW283" i="3"/>
  <c r="CW269" i="3"/>
  <c r="CU249" i="3"/>
  <c r="CV239" i="3"/>
  <c r="CU223" i="3"/>
  <c r="CT211" i="3"/>
  <c r="CT193" i="3"/>
  <c r="CS171" i="3"/>
  <c r="CS153" i="3"/>
  <c r="CU135" i="3"/>
  <c r="CV113" i="3"/>
  <c r="CU77" i="3"/>
  <c r="CT57" i="3"/>
  <c r="CV35" i="3"/>
  <c r="CS9" i="3"/>
  <c r="CW591" i="3"/>
  <c r="CT539" i="3"/>
  <c r="CW455" i="3"/>
  <c r="CU435" i="3"/>
  <c r="CW403" i="3"/>
  <c r="CU613" i="3"/>
  <c r="CS605" i="3"/>
  <c r="CU597" i="3"/>
  <c r="CV593" i="3"/>
  <c r="CW583" i="3"/>
  <c r="CU579" i="3"/>
  <c r="CW567" i="3"/>
  <c r="CU563" i="3"/>
  <c r="CS555" i="3"/>
  <c r="CT551" i="3"/>
  <c r="CU537" i="3"/>
  <c r="CW529" i="3"/>
  <c r="CU521" i="3"/>
  <c r="CT481" i="3"/>
  <c r="CV477" i="3"/>
  <c r="CS469" i="3"/>
  <c r="CU461" i="3"/>
  <c r="CS453" i="3"/>
  <c r="CV445" i="3"/>
  <c r="CT433" i="3"/>
  <c r="CV429" i="3"/>
  <c r="CV423" i="3"/>
  <c r="CW415" i="3"/>
  <c r="CW413" i="3"/>
  <c r="CT405" i="3"/>
  <c r="CS401" i="3"/>
  <c r="CT385" i="3"/>
  <c r="CU377" i="3"/>
  <c r="CT369" i="3"/>
  <c r="CT365" i="3"/>
  <c r="CS357" i="3"/>
  <c r="CT353" i="3"/>
  <c r="CS341" i="3"/>
  <c r="CT337" i="3"/>
  <c r="CS325" i="3"/>
  <c r="CW323" i="3"/>
  <c r="CS315" i="3"/>
  <c r="CT309" i="3"/>
  <c r="CW303" i="3"/>
  <c r="CU299" i="3"/>
  <c r="CU297" i="3"/>
  <c r="CT291" i="3"/>
  <c r="CS287" i="3"/>
  <c r="CV281" i="3"/>
  <c r="CU269" i="3"/>
  <c r="CS261" i="3"/>
  <c r="CT257" i="3"/>
  <c r="CS245" i="3"/>
  <c r="CV243" i="3"/>
  <c r="CS235" i="3"/>
  <c r="CU227" i="3"/>
  <c r="CV223" i="3"/>
  <c r="CT215" i="3"/>
  <c r="CV211" i="3"/>
  <c r="CV205" i="3"/>
  <c r="CU193" i="3"/>
  <c r="CT187" i="3"/>
  <c r="CV183" i="3"/>
  <c r="CW175" i="3"/>
  <c r="CV161" i="3"/>
  <c r="CT153" i="3"/>
  <c r="CV145" i="3"/>
  <c r="CV135" i="3"/>
  <c r="CU123" i="3"/>
  <c r="CU121" i="3"/>
  <c r="CS113" i="3"/>
  <c r="CW103" i="3"/>
  <c r="CV97" i="3"/>
  <c r="CU85" i="3"/>
  <c r="CW81" i="3"/>
  <c r="CU73" i="3"/>
  <c r="CT67" i="3"/>
  <c r="CW63" i="3"/>
  <c r="CW57" i="3"/>
  <c r="CU45" i="3"/>
  <c r="CV39" i="3"/>
  <c r="CT31" i="3"/>
  <c r="CU17" i="3"/>
  <c r="CW9" i="3"/>
  <c r="CS615" i="3"/>
  <c r="CT611" i="3"/>
  <c r="CV603" i="3"/>
  <c r="CW595" i="3"/>
  <c r="CT591" i="3"/>
  <c r="CT581" i="3"/>
  <c r="CW569" i="3"/>
  <c r="CS561" i="3"/>
  <c r="CW553" i="3"/>
  <c r="CU539" i="3"/>
  <c r="CS531" i="3"/>
  <c r="CT527" i="3"/>
  <c r="CV483" i="3"/>
  <c r="CT475" i="3"/>
  <c r="CV467" i="3"/>
  <c r="CW459" i="3"/>
  <c r="CU455" i="3"/>
  <c r="CS447" i="3"/>
  <c r="CT443" i="3"/>
  <c r="CS431" i="3"/>
  <c r="CS425" i="3"/>
  <c r="CW417" i="3"/>
  <c r="CW407" i="3"/>
  <c r="CU403" i="3"/>
  <c r="CS391" i="3"/>
  <c r="CV375" i="3"/>
  <c r="CW367" i="3"/>
  <c r="CU359" i="3"/>
  <c r="CV355" i="3"/>
  <c r="CT347" i="3"/>
  <c r="CS343" i="3"/>
  <c r="CW335" i="3"/>
  <c r="CU321" i="3"/>
  <c r="CT311" i="3"/>
  <c r="CT305" i="3"/>
  <c r="CV289" i="3"/>
  <c r="CU279" i="3"/>
  <c r="CW275" i="3"/>
  <c r="CU263" i="3"/>
  <c r="CV259" i="3"/>
  <c r="CT251" i="3"/>
  <c r="CS247" i="3"/>
  <c r="CV237" i="3"/>
  <c r="CW229" i="3"/>
  <c r="CU225" i="3"/>
  <c r="CW213" i="3"/>
  <c r="CV207" i="3"/>
  <c r="CT199" i="3"/>
  <c r="CV185" i="3"/>
  <c r="CW177" i="3"/>
  <c r="CU173" i="3"/>
  <c r="CU159" i="3"/>
  <c r="CV155" i="3"/>
  <c r="CT147" i="3"/>
  <c r="CV133" i="3"/>
  <c r="CW125" i="3"/>
  <c r="CV119" i="3"/>
  <c r="CW105" i="3"/>
  <c r="CU101" i="3"/>
  <c r="CU79" i="3"/>
  <c r="CS65" i="3"/>
  <c r="CT51" i="3"/>
  <c r="CT47" i="3"/>
  <c r="CS37" i="3"/>
  <c r="CU33" i="3"/>
  <c r="CS19" i="3"/>
  <c r="CW612" i="3"/>
  <c r="CW604" i="3"/>
  <c r="CV600" i="3"/>
  <c r="CW594" i="3"/>
  <c r="CW592" i="3"/>
  <c r="CW588" i="3"/>
  <c r="CW580" i="3"/>
  <c r="CW576" i="3"/>
  <c r="CW572" i="3"/>
  <c r="CW562" i="3"/>
  <c r="CW560" i="3"/>
  <c r="CV552" i="3"/>
  <c r="CV550" i="3"/>
  <c r="CW546" i="3"/>
  <c r="CW536" i="3"/>
  <c r="CW530" i="3"/>
  <c r="CW528" i="3"/>
  <c r="CW524" i="3"/>
  <c r="CV520" i="3"/>
  <c r="CV518" i="3"/>
  <c r="CW484" i="3"/>
  <c r="CV480" i="3"/>
  <c r="CV478" i="3"/>
  <c r="CW474" i="3"/>
  <c r="CW472" i="3"/>
  <c r="CW468" i="3"/>
  <c r="CV464" i="3"/>
  <c r="CV462" i="3"/>
  <c r="CW458" i="3"/>
  <c r="CW456" i="3"/>
  <c r="CW452" i="3"/>
  <c r="CV446" i="3"/>
  <c r="CV440" i="3"/>
  <c r="CV438" i="3"/>
  <c r="CW434" i="3"/>
  <c r="CW432" i="3"/>
  <c r="CW428" i="3"/>
  <c r="CW424" i="3"/>
  <c r="CW420" i="3"/>
  <c r="CV414" i="3"/>
  <c r="CV408" i="3"/>
  <c r="CV406" i="3"/>
  <c r="CW402" i="3"/>
  <c r="CW400" i="3"/>
  <c r="CW396" i="3"/>
  <c r="CU392" i="3"/>
  <c r="CT390" i="3"/>
  <c r="CV380" i="3"/>
  <c r="CT374" i="3"/>
  <c r="CS370" i="3"/>
  <c r="CT368" i="3"/>
  <c r="CS364" i="3"/>
  <c r="CU360" i="3"/>
  <c r="CS356" i="3"/>
  <c r="CW350" i="3"/>
  <c r="CU346" i="3"/>
  <c r="CV344" i="3"/>
  <c r="CS340" i="3"/>
  <c r="CT336" i="3"/>
  <c r="CW334" i="3"/>
  <c r="CS324" i="3"/>
  <c r="CT320" i="3"/>
  <c r="CS318" i="3"/>
  <c r="CU314" i="3"/>
  <c r="CU312" i="3"/>
  <c r="CT304" i="3"/>
  <c r="CS302" i="3"/>
  <c r="CU298" i="3"/>
  <c r="CU296" i="3"/>
  <c r="CS292" i="3"/>
  <c r="CT288" i="3"/>
  <c r="CW286" i="3"/>
  <c r="CU282" i="3"/>
  <c r="CV280" i="3"/>
  <c r="CS276" i="3"/>
  <c r="CW270" i="3"/>
  <c r="CU266" i="3"/>
  <c r="CU264" i="3"/>
  <c r="CU258" i="3"/>
  <c r="CV256" i="3"/>
  <c r="CS252" i="3"/>
  <c r="CT248" i="3"/>
  <c r="CS246" i="3"/>
  <c r="CT240" i="3"/>
  <c r="CW238" i="3"/>
  <c r="CU234" i="3"/>
  <c r="CU232" i="3"/>
  <c r="CU224" i="3"/>
  <c r="CS220" i="3"/>
  <c r="CT216" i="3"/>
  <c r="CS204" i="3"/>
  <c r="CT184" i="3"/>
  <c r="CS172" i="3"/>
  <c r="CU154" i="3"/>
  <c r="CT136" i="3"/>
  <c r="CS124" i="3"/>
  <c r="CT112" i="3"/>
  <c r="CT98" i="3"/>
  <c r="CW80" i="3"/>
  <c r="CW62" i="3"/>
  <c r="CT40" i="3"/>
  <c r="CT30" i="3"/>
  <c r="CT16" i="3"/>
  <c r="CT613" i="3"/>
  <c r="CU593" i="3"/>
  <c r="CT563" i="3"/>
  <c r="CS525" i="3"/>
  <c r="CS473" i="3"/>
  <c r="CT429" i="3"/>
  <c r="CU413" i="3"/>
  <c r="CS389" i="3"/>
  <c r="CW365" i="3"/>
  <c r="CU345" i="3"/>
  <c r="CT323" i="3"/>
  <c r="CT297" i="3"/>
  <c r="CU281" i="3"/>
  <c r="CU265" i="3"/>
  <c r="CV245" i="3"/>
  <c r="CW235" i="3"/>
  <c r="CS223" i="3"/>
  <c r="CW209" i="3"/>
  <c r="CV175" i="3"/>
  <c r="CT121" i="3"/>
  <c r="CT81" i="3"/>
  <c r="CU63" i="3"/>
  <c r="CS39" i="3"/>
  <c r="CT21" i="3"/>
  <c r="CS595" i="3"/>
  <c r="CV573" i="3"/>
  <c r="CV531" i="3"/>
  <c r="CU467" i="3"/>
  <c r="CT425" i="3"/>
  <c r="CT403" i="3"/>
  <c r="CU379" i="3"/>
  <c r="CT359" i="3"/>
  <c r="CS347" i="3"/>
  <c r="CV335" i="3"/>
  <c r="CS305" i="3"/>
  <c r="CV285" i="3"/>
  <c r="CT263" i="3"/>
  <c r="CT247" i="3"/>
  <c r="CV233" i="3"/>
  <c r="CU221" i="3"/>
  <c r="CS207" i="3"/>
  <c r="CV181" i="3"/>
  <c r="CU155" i="3"/>
  <c r="CU133" i="3"/>
  <c r="CS119" i="3"/>
  <c r="CW101" i="3"/>
  <c r="CW79" i="3"/>
  <c r="CU65" i="3"/>
  <c r="CU47" i="3"/>
  <c r="CS33" i="3"/>
  <c r="CT19" i="3"/>
  <c r="CT612" i="3"/>
  <c r="CU606" i="3"/>
  <c r="CS594" i="3"/>
  <c r="CT588" i="3"/>
  <c r="CT580" i="3"/>
  <c r="CU574" i="3"/>
  <c r="CU558" i="3"/>
  <c r="CU550" i="3"/>
  <c r="CT526" i="3"/>
  <c r="CU520" i="3"/>
  <c r="CS482" i="3"/>
  <c r="CU478" i="3"/>
  <c r="CU472" i="3"/>
  <c r="CT468" i="3"/>
  <c r="CT462" i="3"/>
  <c r="CS458" i="3"/>
  <c r="CT452" i="3"/>
  <c r="CT446" i="3"/>
  <c r="CT438" i="3"/>
  <c r="CS434" i="3"/>
  <c r="CU430" i="3"/>
  <c r="CU422" i="3"/>
  <c r="CU414" i="3"/>
  <c r="CU408" i="3"/>
  <c r="CT404" i="3"/>
  <c r="CU398" i="3"/>
  <c r="CV392" i="3"/>
  <c r="CW374" i="3"/>
  <c r="CT366" i="3"/>
  <c r="CV356" i="3"/>
  <c r="CS350" i="3"/>
  <c r="CW342" i="3"/>
  <c r="CV334" i="3"/>
  <c r="CT322" i="3"/>
  <c r="CS314" i="3"/>
  <c r="CV302" i="3"/>
  <c r="CW296" i="3"/>
  <c r="CS290" i="3"/>
  <c r="CV284" i="3"/>
  <c r="CW278" i="3"/>
  <c r="CW266" i="3"/>
  <c r="CV254" i="3"/>
  <c r="CW248" i="3"/>
  <c r="CT242" i="3"/>
  <c r="CV236" i="3"/>
  <c r="CW224" i="3"/>
  <c r="CT218" i="3"/>
  <c r="CV212" i="3"/>
  <c r="CS206" i="3"/>
  <c r="CW192" i="3"/>
  <c r="CT186" i="3"/>
  <c r="CV180" i="3"/>
  <c r="CV172" i="3"/>
  <c r="CT162" i="3"/>
  <c r="CV148" i="3"/>
  <c r="CW138" i="3"/>
  <c r="CV132" i="3"/>
  <c r="CV124" i="3"/>
  <c r="CW118" i="3"/>
  <c r="CV110" i="3"/>
  <c r="CW104" i="3"/>
  <c r="CS102" i="3"/>
  <c r="CV92" i="3"/>
  <c r="CW82" i="3"/>
  <c r="CT76" i="3"/>
  <c r="CS64" i="3"/>
  <c r="CS58" i="3"/>
  <c r="CV46" i="3"/>
  <c r="CV40" i="3"/>
  <c r="CW34" i="3"/>
  <c r="CV24" i="3"/>
  <c r="CU18" i="3"/>
  <c r="CS12" i="3"/>
  <c r="CV351" i="3"/>
  <c r="CW321" i="3"/>
  <c r="CT293" i="3"/>
  <c r="CU259" i="3"/>
  <c r="CU237" i="3"/>
  <c r="CS213" i="3"/>
  <c r="CU185" i="3"/>
  <c r="CT159" i="3"/>
  <c r="CT137" i="3"/>
  <c r="CS105" i="3"/>
  <c r="CU41" i="3"/>
  <c r="CS602" i="3"/>
  <c r="CT582" i="3"/>
  <c r="CS572" i="3"/>
  <c r="CU552" i="3"/>
  <c r="CU534" i="3"/>
  <c r="CS522" i="3"/>
  <c r="CT398" i="3"/>
  <c r="CV378" i="3"/>
  <c r="CS368" i="3"/>
  <c r="CV358" i="3"/>
  <c r="CV340" i="3"/>
  <c r="CV318" i="3"/>
  <c r="CW302" i="3"/>
  <c r="CV286" i="3"/>
  <c r="CT274" i="3"/>
  <c r="CW256" i="3"/>
  <c r="CV238" i="3"/>
  <c r="CT226" i="3"/>
  <c r="CW214" i="3"/>
  <c r="CS190" i="3"/>
  <c r="CW176" i="3"/>
  <c r="CW152" i="3"/>
  <c r="CV140" i="3"/>
  <c r="CW120" i="3"/>
  <c r="CS98" i="3"/>
  <c r="CS80" i="3"/>
  <c r="CU62" i="3"/>
  <c r="CW42" i="3"/>
  <c r="CV22" i="3"/>
  <c r="CW10" i="3"/>
  <c r="CW355" i="3"/>
  <c r="CS331" i="3"/>
  <c r="CW293" i="3"/>
  <c r="CS267" i="3"/>
  <c r="CW241" i="3"/>
  <c r="CW199" i="3"/>
  <c r="CW173" i="3"/>
  <c r="CS151" i="3"/>
  <c r="CS125" i="3"/>
  <c r="CV59" i="3"/>
  <c r="CT604" i="3"/>
  <c r="CT564" i="3"/>
  <c r="CS546" i="3"/>
  <c r="CS530" i="3"/>
  <c r="CU518" i="3"/>
  <c r="CT478" i="3"/>
  <c r="CT470" i="3"/>
  <c r="CU462" i="3"/>
  <c r="CU454" i="3"/>
  <c r="CU440" i="3"/>
  <c r="CU432" i="3"/>
  <c r="CU424" i="3"/>
  <c r="CT414" i="3"/>
  <c r="CS402" i="3"/>
  <c r="CW390" i="3"/>
  <c r="CW372" i="3"/>
  <c r="CS358" i="3"/>
  <c r="CV348" i="3"/>
  <c r="CW336" i="3"/>
  <c r="CW320" i="3"/>
  <c r="CS310" i="3"/>
  <c r="CW298" i="3"/>
  <c r="CW288" i="3"/>
  <c r="CV276" i="3"/>
  <c r="CW264" i="3"/>
  <c r="CW254" i="3"/>
  <c r="CW240" i="3"/>
  <c r="CV222" i="3"/>
  <c r="CS210" i="3"/>
  <c r="CV190" i="3"/>
  <c r="CW178" i="3"/>
  <c r="CW160" i="3"/>
  <c r="CW136" i="3"/>
  <c r="CV118" i="3"/>
  <c r="CV100" i="3"/>
  <c r="CU78" i="3"/>
  <c r="CU54" i="3"/>
  <c r="CS44" i="3"/>
  <c r="CV30" i="3"/>
  <c r="CW20" i="3"/>
  <c r="CX584" i="3"/>
  <c r="CX544" i="3"/>
  <c r="CX565" i="3"/>
  <c r="CX6" i="3"/>
  <c r="CX545" i="3"/>
  <c r="CX578" i="3"/>
  <c r="CX570" i="3"/>
  <c r="CX554" i="3"/>
  <c r="CX542" i="3"/>
  <c r="CX4" i="3"/>
  <c r="CX541" i="3"/>
  <c r="CX8" i="3"/>
  <c r="CT576" i="3"/>
  <c r="CT116" i="3"/>
  <c r="CS112" i="3"/>
  <c r="CS106" i="3"/>
  <c r="CU102" i="3"/>
  <c r="CU100" i="3"/>
  <c r="CT96" i="3"/>
  <c r="CT92" i="3"/>
  <c r="CW84" i="3"/>
  <c r="CS82" i="3"/>
  <c r="CS78" i="3"/>
  <c r="CV76" i="3"/>
  <c r="CS66" i="3"/>
  <c r="CS62" i="3"/>
  <c r="CU60" i="3"/>
  <c r="CV56" i="3"/>
  <c r="CS50" i="3"/>
  <c r="CT44" i="3"/>
  <c r="CS42" i="3"/>
  <c r="CS38" i="3"/>
  <c r="CU32" i="3"/>
  <c r="CU26" i="3"/>
  <c r="CS22" i="3"/>
  <c r="CS20" i="3"/>
  <c r="CS16" i="3"/>
  <c r="CT12" i="3"/>
  <c r="CU10" i="3"/>
  <c r="CS462" i="3"/>
  <c r="CU458" i="3"/>
  <c r="CU452" i="3"/>
  <c r="CU444" i="3"/>
  <c r="CU436" i="3"/>
  <c r="CS432" i="3"/>
  <c r="CS422" i="3"/>
  <c r="CU418" i="3"/>
  <c r="CS408" i="3"/>
  <c r="CT402" i="3"/>
  <c r="CS398" i="3"/>
  <c r="CU394" i="3"/>
  <c r="CT388" i="3"/>
  <c r="CW378" i="3"/>
  <c r="CT372" i="3"/>
  <c r="CV368" i="3"/>
  <c r="CV360" i="3"/>
  <c r="CV354" i="3"/>
  <c r="CW348" i="3"/>
  <c r="CU344" i="3"/>
  <c r="CV338" i="3"/>
  <c r="CT334" i="3"/>
  <c r="CW324" i="3"/>
  <c r="CS322" i="3"/>
  <c r="CW316" i="3"/>
  <c r="CV312" i="3"/>
  <c r="CU304" i="3"/>
  <c r="CS298" i="3"/>
  <c r="CT294" i="3"/>
  <c r="CV288" i="3"/>
  <c r="CV282" i="3"/>
  <c r="CT278" i="3"/>
  <c r="CW274" i="3"/>
  <c r="CV266" i="3"/>
  <c r="CW260" i="3"/>
  <c r="CU256" i="3"/>
  <c r="CV250" i="3"/>
  <c r="CV248" i="3"/>
  <c r="CV240" i="3"/>
  <c r="CV234" i="3"/>
  <c r="CV226" i="3"/>
  <c r="CT222" i="3"/>
  <c r="CS218" i="3"/>
  <c r="CW212" i="3"/>
  <c r="CV208" i="3"/>
  <c r="CV202" i="3"/>
  <c r="CV192" i="3"/>
  <c r="CV186" i="3"/>
  <c r="CT182" i="3"/>
  <c r="CS178" i="3"/>
  <c r="CW172" i="3"/>
  <c r="CW164" i="3"/>
  <c r="CV160" i="3"/>
  <c r="CS154" i="3"/>
  <c r="CW146" i="3"/>
  <c r="CW140" i="3"/>
  <c r="CV136" i="3"/>
  <c r="CV130" i="3"/>
  <c r="CV122" i="3"/>
  <c r="CT118" i="3"/>
  <c r="CV112" i="3"/>
  <c r="CV104" i="3"/>
  <c r="CW100" i="3"/>
  <c r="CV96" i="3"/>
  <c r="CW86" i="3"/>
  <c r="CV80" i="3"/>
  <c r="CU74" i="3"/>
  <c r="CU64" i="3"/>
  <c r="CS60" i="3"/>
  <c r="CU56" i="3"/>
  <c r="CU46" i="3"/>
  <c r="CU42" i="3"/>
  <c r="CS34" i="3"/>
  <c r="CV26" i="3"/>
  <c r="CU22" i="3"/>
  <c r="CS18" i="3"/>
  <c r="CU12" i="3"/>
  <c r="CU226" i="3"/>
  <c r="CS212" i="3"/>
  <c r="CW206" i="3"/>
  <c r="CW190" i="3"/>
  <c r="CU184" i="3"/>
  <c r="CT176" i="3"/>
  <c r="CU170" i="3"/>
  <c r="CT160" i="3"/>
  <c r="CT152" i="3"/>
  <c r="CU144" i="3"/>
  <c r="CU136" i="3"/>
  <c r="CT128" i="3"/>
  <c r="CU122" i="3"/>
  <c r="CS116" i="3"/>
  <c r="CU104" i="3"/>
  <c r="CW96" i="3"/>
  <c r="CT82" i="3"/>
  <c r="CU76" i="3"/>
  <c r="CV64" i="3"/>
  <c r="CW56" i="3"/>
  <c r="CT46" i="3"/>
  <c r="CS40" i="3"/>
  <c r="CT32" i="3"/>
  <c r="CT26" i="3"/>
  <c r="CU20" i="3"/>
  <c r="CT14" i="3"/>
  <c r="CW589" i="3"/>
  <c r="CW392" i="3"/>
  <c r="CU368" i="3"/>
  <c r="CU366" i="3"/>
  <c r="CT360" i="3"/>
  <c r="CW215" i="3"/>
  <c r="CS187" i="3"/>
  <c r="CW149" i="3"/>
  <c r="CU107" i="3"/>
  <c r="CT73" i="3"/>
  <c r="CT321" i="3"/>
  <c r="CW259" i="3"/>
  <c r="CT241" i="3"/>
  <c r="CT225" i="3"/>
  <c r="CU207" i="3"/>
  <c r="CU191" i="3"/>
  <c r="CS177" i="3"/>
  <c r="CW155" i="3"/>
  <c r="CU536" i="3"/>
  <c r="CU470" i="3"/>
  <c r="CU464" i="3"/>
  <c r="CT460" i="3"/>
  <c r="CT454" i="3"/>
  <c r="CS450" i="3"/>
  <c r="CS444" i="3"/>
  <c r="CT436" i="3"/>
  <c r="CT430" i="3"/>
  <c r="CT422" i="3"/>
  <c r="CS418" i="3"/>
  <c r="CS410" i="3"/>
  <c r="CU406" i="3"/>
  <c r="CU400" i="3"/>
  <c r="CS394" i="3"/>
  <c r="CW388" i="3"/>
  <c r="CT370" i="3"/>
  <c r="CW360" i="3"/>
  <c r="CV350" i="3"/>
  <c r="CW344" i="3"/>
  <c r="CS338" i="3"/>
  <c r="CV332" i="3"/>
  <c r="CW318" i="3"/>
  <c r="CV310" i="3"/>
  <c r="CV300" i="3"/>
  <c r="CW294" i="3"/>
  <c r="CS286" i="3"/>
  <c r="CV278" i="3"/>
  <c r="CS270" i="3"/>
  <c r="CV260" i="3"/>
  <c r="CW246" i="3"/>
  <c r="CV66" i="3"/>
  <c r="CW46" i="3"/>
  <c r="CV374" i="3"/>
  <c r="CV364" i="3"/>
  <c r="CW184" i="3"/>
  <c r="CT317" i="3"/>
  <c r="CU275" i="3"/>
  <c r="CS255" i="3"/>
  <c r="CS229" i="3"/>
  <c r="CS191" i="3"/>
  <c r="CS163" i="3"/>
  <c r="CW137" i="3"/>
  <c r="CV75" i="3"/>
  <c r="CW47" i="3"/>
  <c r="CU590" i="3"/>
  <c r="CU560" i="3"/>
  <c r="CT534" i="3"/>
  <c r="CS524" i="3"/>
  <c r="CT484" i="3"/>
  <c r="CS474" i="3"/>
  <c r="CS466" i="3"/>
  <c r="CU456" i="3"/>
  <c r="CU446" i="3"/>
  <c r="CU438" i="3"/>
  <c r="CS428" i="3"/>
  <c r="CT420" i="3"/>
  <c r="CT406" i="3"/>
  <c r="CT396" i="3"/>
  <c r="CS380" i="3"/>
  <c r="CW366" i="3"/>
  <c r="CW354" i="3"/>
  <c r="CV342" i="3"/>
  <c r="CV324" i="3"/>
  <c r="CV316" i="3"/>
  <c r="CW304" i="3"/>
  <c r="CV292" i="3"/>
  <c r="CT282" i="3"/>
  <c r="CV270" i="3"/>
  <c r="CT258" i="3"/>
  <c r="CV246" i="3"/>
  <c r="CW234" i="3"/>
  <c r="CW216" i="3"/>
  <c r="CV204" i="3"/>
  <c r="CV182" i="3"/>
  <c r="CW174" i="3"/>
  <c r="CT154" i="3"/>
  <c r="CT130" i="3"/>
  <c r="CW112" i="3"/>
  <c r="CS86" i="3"/>
  <c r="CV62" i="3"/>
  <c r="CW50" i="3"/>
  <c r="CW38" i="3"/>
  <c r="CW26" i="3"/>
  <c r="CW14" i="3"/>
  <c r="CX3" i="3"/>
  <c r="CV617" i="3"/>
  <c r="CU605" i="3"/>
  <c r="CV601" i="3"/>
  <c r="CT593" i="3"/>
  <c r="CV589" i="3"/>
  <c r="CS579" i="3"/>
  <c r="CT575" i="3"/>
  <c r="CS563" i="3"/>
  <c r="CT559" i="3"/>
  <c r="CV551" i="3"/>
  <c r="CW537" i="3"/>
  <c r="CS529" i="3"/>
  <c r="CW521" i="3"/>
  <c r="CS477" i="3"/>
  <c r="CU469" i="3"/>
  <c r="CV465" i="3"/>
  <c r="CU453" i="3"/>
  <c r="CS445" i="3"/>
  <c r="CW437" i="3"/>
  <c r="CS429" i="3"/>
  <c r="CW423" i="3"/>
  <c r="CU419" i="3"/>
  <c r="CT413" i="3"/>
  <c r="CS409" i="3"/>
  <c r="CW401" i="3"/>
  <c r="CW385" i="3"/>
  <c r="CW377" i="3"/>
  <c r="CW369" i="3"/>
  <c r="CW361" i="3"/>
  <c r="CU357" i="3"/>
  <c r="CW345" i="3"/>
  <c r="CT341" i="3"/>
  <c r="CS333" i="3"/>
  <c r="CS323" i="3"/>
  <c r="CU315" i="3"/>
  <c r="CV309" i="3"/>
  <c r="CU303" i="3"/>
  <c r="CT301" i="3"/>
  <c r="CS297" i="3"/>
  <c r="CS295" i="3"/>
  <c r="CW287" i="3"/>
  <c r="CW281" i="3"/>
  <c r="CU277" i="3"/>
  <c r="CW265" i="3"/>
  <c r="CU261" i="3"/>
  <c r="CW249" i="3"/>
  <c r="CU245" i="3"/>
  <c r="CT239" i="3"/>
  <c r="CV235" i="3"/>
  <c r="CS227" i="3"/>
  <c r="CU219" i="3"/>
  <c r="CS215" i="3"/>
  <c r="CS209" i="3"/>
  <c r="CT205" i="3"/>
  <c r="CS193" i="3"/>
  <c r="CT189" i="3"/>
  <c r="CW183" i="3"/>
  <c r="CU175" i="3"/>
  <c r="CW171" i="3"/>
  <c r="CT161" i="3"/>
  <c r="CS149" i="3"/>
  <c r="CT145" i="3"/>
  <c r="CT135" i="3"/>
  <c r="CV131" i="3"/>
  <c r="CS121" i="3"/>
  <c r="CT117" i="3"/>
  <c r="CT107" i="3"/>
  <c r="CV103" i="3"/>
  <c r="CW97" i="3"/>
  <c r="CU81" i="3"/>
  <c r="CV73" i="3"/>
  <c r="CS71" i="3"/>
  <c r="CS63" i="3"/>
  <c r="CT61" i="3"/>
  <c r="CT49" i="3"/>
  <c r="CT45" i="3"/>
  <c r="CW35" i="3"/>
  <c r="CV31" i="3"/>
  <c r="CW17" i="3"/>
  <c r="CV13" i="3"/>
  <c r="CU615" i="3"/>
  <c r="CS607" i="3"/>
  <c r="CT603" i="3"/>
  <c r="CV595" i="3"/>
  <c r="CU585" i="3"/>
  <c r="CW581" i="3"/>
  <c r="CU569" i="3"/>
  <c r="CW561" i="3"/>
  <c r="CU553" i="3"/>
  <c r="CU547" i="3"/>
  <c r="CW535" i="3"/>
  <c r="CU531" i="3"/>
  <c r="CU517" i="3"/>
  <c r="CW483" i="3"/>
  <c r="CV475" i="3"/>
  <c r="CW467" i="3"/>
  <c r="CT463" i="3"/>
  <c r="CS455" i="3"/>
  <c r="CT451" i="3"/>
  <c r="CV443" i="3"/>
  <c r="CT435" i="3"/>
  <c r="CW425" i="3"/>
  <c r="CU417" i="3"/>
  <c r="CU411" i="3"/>
  <c r="CS403" i="3"/>
  <c r="CT379" i="3"/>
  <c r="CV367" i="3"/>
  <c r="CW363" i="3"/>
  <c r="CT355" i="3"/>
  <c r="CS351" i="3"/>
  <c r="CW343" i="3"/>
  <c r="CU335" i="3"/>
  <c r="CV331" i="3"/>
  <c r="CW317" i="3"/>
  <c r="CV311" i="3"/>
  <c r="CS293" i="3"/>
  <c r="CT289" i="3"/>
  <c r="CW279" i="3"/>
  <c r="CW267" i="3"/>
  <c r="CT259" i="3"/>
  <c r="CV255" i="3"/>
  <c r="CW247" i="3"/>
  <c r="CW237" i="3"/>
  <c r="CU233" i="3"/>
  <c r="CS225" i="3"/>
  <c r="CT221" i="3"/>
  <c r="CT207" i="3"/>
  <c r="CW203" i="3"/>
  <c r="CT191" i="3"/>
  <c r="CT185" i="3"/>
  <c r="CV177" i="3"/>
  <c r="CV163" i="3"/>
  <c r="CT155" i="3"/>
  <c r="CV151" i="3"/>
  <c r="CS137" i="3"/>
  <c r="CT133" i="3"/>
  <c r="CV125" i="3"/>
  <c r="CU115" i="3"/>
  <c r="CV105" i="3"/>
  <c r="CU91" i="3"/>
  <c r="CV79" i="3"/>
  <c r="CT65" i="3"/>
  <c r="CS59" i="3"/>
  <c r="CS47" i="3"/>
  <c r="CT41" i="3"/>
  <c r="CT33" i="3"/>
  <c r="CW23" i="3"/>
  <c r="CW614" i="3"/>
  <c r="CS612" i="3"/>
  <c r="CV604" i="3"/>
  <c r="CV602" i="3"/>
  <c r="CV594" i="3"/>
  <c r="CW590" i="3"/>
  <c r="CS588" i="3"/>
  <c r="CV580" i="3"/>
  <c r="CV572" i="3"/>
  <c r="CV564" i="3"/>
  <c r="CU562" i="3"/>
  <c r="CW558" i="3"/>
  <c r="CW550" i="3"/>
  <c r="CS548" i="3"/>
  <c r="CT536" i="3"/>
  <c r="CV530" i="3"/>
  <c r="CW526" i="3"/>
  <c r="CT524" i="3"/>
  <c r="CT520" i="3"/>
  <c r="CV516" i="3"/>
  <c r="CV484" i="3"/>
  <c r="CV482" i="3"/>
  <c r="CW478" i="3"/>
  <c r="CS476" i="3"/>
  <c r="CT472" i="3"/>
  <c r="CV468" i="3"/>
  <c r="CV466" i="3"/>
  <c r="CW462" i="3"/>
  <c r="CS460" i="3"/>
  <c r="CT456" i="3"/>
  <c r="CV452" i="3"/>
  <c r="CU450" i="3"/>
  <c r="CV444" i="3"/>
  <c r="CT440" i="3"/>
  <c r="CV436" i="3"/>
  <c r="CV434" i="3"/>
  <c r="CW430" i="3"/>
  <c r="CT428" i="3"/>
  <c r="CW422" i="3"/>
  <c r="CS420" i="3"/>
  <c r="CW414" i="3"/>
  <c r="CT408" i="3"/>
  <c r="CV404" i="3"/>
  <c r="CU402" i="3"/>
  <c r="CW398" i="3"/>
  <c r="CS396" i="3"/>
  <c r="CT392" i="3"/>
  <c r="CU388" i="3"/>
  <c r="CU380" i="3"/>
  <c r="CU378" i="3"/>
  <c r="CU372" i="3"/>
  <c r="CV370" i="3"/>
  <c r="CS366" i="3"/>
  <c r="CU364" i="3"/>
  <c r="CU358" i="3"/>
  <c r="CU356" i="3"/>
  <c r="CU350" i="3"/>
  <c r="CU348" i="3"/>
  <c r="CS344" i="3"/>
  <c r="CT340" i="3"/>
  <c r="CW338" i="3"/>
  <c r="CU334" i="3"/>
  <c r="CU332" i="3"/>
  <c r="CU324" i="3"/>
  <c r="CS320" i="3"/>
  <c r="CT316" i="3"/>
  <c r="CW314" i="3"/>
  <c r="CU310" i="3"/>
  <c r="CU302" i="3"/>
  <c r="CU300" i="3"/>
  <c r="CS296" i="3"/>
  <c r="CT292" i="3"/>
  <c r="CW290" i="3"/>
  <c r="CU286" i="3"/>
  <c r="CU284" i="3"/>
  <c r="CS280" i="3"/>
  <c r="CT276" i="3"/>
  <c r="CS274" i="3"/>
  <c r="CT268" i="3"/>
  <c r="CT266" i="3"/>
  <c r="CT260" i="3"/>
  <c r="CW258" i="3"/>
  <c r="CU254" i="3"/>
  <c r="CU252" i="3"/>
  <c r="CS248" i="3"/>
  <c r="CS242" i="3"/>
  <c r="CU238" i="3"/>
  <c r="CU236" i="3"/>
  <c r="CS232" i="3"/>
  <c r="CU228" i="3"/>
  <c r="CS224" i="3"/>
  <c r="CT220" i="3"/>
  <c r="CW218" i="3"/>
  <c r="CU214" i="3"/>
  <c r="CU212" i="3"/>
  <c r="CS208" i="3"/>
  <c r="CT204" i="3"/>
  <c r="CW202" i="3"/>
  <c r="CU190" i="3"/>
  <c r="CU188" i="3"/>
  <c r="CS184" i="3"/>
  <c r="CT180" i="3"/>
  <c r="CT178" i="3"/>
  <c r="CU174" i="3"/>
  <c r="CU172" i="3"/>
  <c r="CT164" i="3"/>
  <c r="CS162" i="3"/>
  <c r="CT156" i="3"/>
  <c r="CW154" i="3"/>
  <c r="CT148" i="3"/>
  <c r="CS146" i="3"/>
  <c r="CT140" i="3"/>
  <c r="CT138" i="3"/>
  <c r="CU134" i="3"/>
  <c r="CU132" i="3"/>
  <c r="CS128" i="3"/>
  <c r="CU124" i="3"/>
  <c r="CS120" i="3"/>
  <c r="CX5" i="3"/>
  <c r="CX540" i="3"/>
  <c r="CX7" i="3"/>
  <c r="CX442" i="3"/>
  <c r="CX43" i="3"/>
  <c r="CX566" i="3"/>
  <c r="CV315" i="3"/>
  <c r="CT307" i="3"/>
  <c r="CV303" i="3"/>
  <c r="CS299" i="3"/>
  <c r="CU295" i="3"/>
  <c r="CW291" i="3"/>
  <c r="CT283" i="3"/>
  <c r="CT281" i="3"/>
  <c r="CS269" i="3"/>
  <c r="CT265" i="3"/>
  <c r="CV257" i="3"/>
  <c r="CT249" i="3"/>
  <c r="CS243" i="3"/>
  <c r="CU235" i="3"/>
  <c r="CV231" i="3"/>
  <c r="CT223" i="3"/>
  <c r="CW219" i="3"/>
  <c r="CS211" i="3"/>
  <c r="CW205" i="3"/>
  <c r="CU201" i="3"/>
  <c r="CW189" i="3"/>
  <c r="CV187" i="3"/>
  <c r="CT179" i="3"/>
  <c r="CS175" i="3"/>
  <c r="CW161" i="3"/>
  <c r="CV153" i="3"/>
  <c r="CW145" i="3"/>
  <c r="CU141" i="3"/>
  <c r="CU131" i="3"/>
  <c r="CS123" i="3"/>
  <c r="CW117" i="3"/>
  <c r="CU113" i="3"/>
  <c r="CU103" i="3"/>
  <c r="CV99" i="3"/>
  <c r="CT85" i="3"/>
  <c r="CS77" i="3"/>
  <c r="CS73" i="3"/>
  <c r="CW67" i="3"/>
  <c r="CV61" i="3"/>
  <c r="CU57" i="3"/>
  <c r="CW45" i="3"/>
  <c r="CT39" i="3"/>
  <c r="CU31" i="3"/>
  <c r="CS21" i="3"/>
  <c r="CV17" i="3"/>
  <c r="CT9" i="3"/>
  <c r="CV611" i="3"/>
  <c r="CW603" i="3"/>
  <c r="CU599" i="3"/>
  <c r="CS591" i="3"/>
  <c r="CS585" i="3"/>
  <c r="CT573" i="3"/>
  <c r="CS569" i="3"/>
  <c r="CT557" i="3"/>
  <c r="CS553" i="3"/>
  <c r="CS539" i="3"/>
  <c r="CT535" i="3"/>
  <c r="CV527" i="3"/>
  <c r="CV517" i="3"/>
  <c r="CT483" i="3"/>
  <c r="CS471" i="3"/>
  <c r="CT467" i="3"/>
  <c r="CV459" i="3"/>
  <c r="CW451" i="3"/>
  <c r="CU447" i="3"/>
  <c r="CW435" i="3"/>
  <c r="CU431" i="3"/>
  <c r="CT421" i="3"/>
  <c r="CS417" i="3"/>
  <c r="CV407" i="3"/>
  <c r="CT391" i="3"/>
  <c r="CT375" i="3"/>
  <c r="CT367" i="3"/>
  <c r="CW359" i="3"/>
  <c r="CU351" i="3"/>
  <c r="CV347" i="3"/>
  <c r="CT339" i="3"/>
  <c r="CS335" i="3"/>
  <c r="CS321" i="3"/>
  <c r="CU317" i="3"/>
  <c r="CV305" i="3"/>
  <c r="CW289" i="3"/>
  <c r="CU285" i="3"/>
  <c r="CT275" i="3"/>
  <c r="CW263" i="3"/>
  <c r="CU255" i="3"/>
  <c r="CW251" i="3"/>
  <c r="CS241" i="3"/>
  <c r="CT237" i="3"/>
  <c r="CV229" i="3"/>
  <c r="CW221" i="3"/>
  <c r="CV213" i="3"/>
  <c r="CU203" i="3"/>
  <c r="CS199" i="3"/>
  <c r="CW185" i="3"/>
  <c r="CU181" i="3"/>
  <c r="CS173" i="3"/>
  <c r="CW159" i="3"/>
  <c r="CU151" i="3"/>
  <c r="CW147" i="3"/>
  <c r="CW133" i="3"/>
  <c r="CU129" i="3"/>
  <c r="CT119" i="3"/>
  <c r="CV115" i="3"/>
  <c r="CS101" i="3"/>
  <c r="CT79" i="3"/>
  <c r="CU75" i="3"/>
  <c r="CT59" i="3"/>
  <c r="CV51" i="3"/>
  <c r="CW41" i="3"/>
  <c r="CV37" i="3"/>
  <c r="CU23" i="3"/>
  <c r="CW19" i="3"/>
  <c r="CV612" i="3"/>
  <c r="CW606" i="3"/>
  <c r="CS604" i="3"/>
  <c r="CT600" i="3"/>
  <c r="CT592" i="3"/>
  <c r="CV588" i="3"/>
  <c r="CW582" i="3"/>
  <c r="CS580" i="3"/>
  <c r="CW574" i="3"/>
  <c r="CT572" i="3"/>
  <c r="CS564" i="3"/>
  <c r="CT560" i="3"/>
  <c r="CT552" i="3"/>
  <c r="CV548" i="3"/>
  <c r="CU546" i="3"/>
  <c r="CW534" i="3"/>
  <c r="CT528" i="3"/>
  <c r="CV524" i="3"/>
  <c r="CV522" i="3"/>
  <c r="CW518" i="3"/>
  <c r="CS516" i="3"/>
  <c r="CS484" i="3"/>
  <c r="CT480" i="3"/>
  <c r="CV476" i="3"/>
  <c r="CV474" i="3"/>
  <c r="CW470" i="3"/>
  <c r="CS468" i="3"/>
  <c r="CT464" i="3"/>
  <c r="CV460" i="3"/>
  <c r="CV458" i="3"/>
  <c r="CW454" i="3"/>
  <c r="CS452" i="3"/>
  <c r="CW446" i="3"/>
  <c r="CT444" i="3"/>
  <c r="CW438" i="3"/>
  <c r="CS436" i="3"/>
  <c r="CT432" i="3"/>
  <c r="CV428" i="3"/>
  <c r="CT424" i="3"/>
  <c r="CV420" i="3"/>
  <c r="CV418" i="3"/>
  <c r="CV410" i="3"/>
  <c r="CW406" i="3"/>
  <c r="CS404" i="3"/>
  <c r="CT400" i="3"/>
  <c r="CV396" i="3"/>
  <c r="CV394" i="3"/>
  <c r="CS390" i="3"/>
  <c r="CV388" i="3"/>
  <c r="CT380" i="3"/>
  <c r="CS374" i="3"/>
  <c r="CV372" i="3"/>
  <c r="CW368" i="3"/>
  <c r="CT364" i="3"/>
  <c r="CS360" i="3"/>
  <c r="CT356" i="3"/>
  <c r="CT354" i="3"/>
  <c r="CT348" i="3"/>
  <c r="CT346" i="3"/>
  <c r="CU342" i="3"/>
  <c r="CU340" i="3"/>
  <c r="CS336" i="3"/>
  <c r="CT332" i="3"/>
  <c r="CT324" i="3"/>
  <c r="CW322" i="3"/>
  <c r="CU318" i="3"/>
  <c r="CU316" i="3"/>
  <c r="CS312" i="3"/>
  <c r="CS304" i="3"/>
  <c r="CT300" i="3"/>
  <c r="CT298" i="3"/>
  <c r="CU294" i="3"/>
  <c r="CU292" i="3"/>
  <c r="CS288" i="3"/>
  <c r="CT284" i="3"/>
  <c r="CW282" i="3"/>
  <c r="CU278" i="3"/>
  <c r="CU276" i="3"/>
  <c r="CU270" i="3"/>
  <c r="CU268" i="3"/>
  <c r="CS264" i="3"/>
  <c r="CU260" i="3"/>
  <c r="CS256" i="3"/>
  <c r="CT252" i="3"/>
  <c r="CW250" i="3"/>
  <c r="CU246" i="3"/>
  <c r="CS240" i="3"/>
  <c r="CT236" i="3"/>
  <c r="CT234" i="3"/>
  <c r="CT228" i="3"/>
  <c r="CS226" i="3"/>
  <c r="CU222" i="3"/>
  <c r="CU220" i="3"/>
  <c r="CS216" i="3"/>
  <c r="CT212" i="3"/>
  <c r="CW210" i="3"/>
  <c r="CT579" i="3"/>
  <c r="CW563" i="3"/>
  <c r="CS551" i="3"/>
  <c r="CT477" i="3"/>
  <c r="CW465" i="3"/>
  <c r="CW453" i="3"/>
  <c r="CW427" i="3"/>
  <c r="CS415" i="3"/>
  <c r="CS405" i="3"/>
  <c r="CS369" i="3"/>
  <c r="CV357" i="3"/>
  <c r="CT333" i="3"/>
  <c r="CV319" i="3"/>
  <c r="CU307" i="3"/>
  <c r="CW297" i="3"/>
  <c r="CT209" i="3"/>
  <c r="CW193" i="3"/>
  <c r="CT183" i="3"/>
  <c r="CU149" i="3"/>
  <c r="CS135" i="3"/>
  <c r="CW121" i="3"/>
  <c r="CS103" i="3"/>
  <c r="CT97" i="3"/>
  <c r="CV77" i="3"/>
  <c r="CU67" i="3"/>
  <c r="CW49" i="3"/>
  <c r="CT17" i="3"/>
  <c r="CV615" i="3"/>
  <c r="CU603" i="3"/>
  <c r="CU591" i="3"/>
  <c r="CU573" i="3"/>
  <c r="CT561" i="3"/>
  <c r="CV547" i="3"/>
  <c r="CU535" i="3"/>
  <c r="CU483" i="3"/>
  <c r="CT471" i="3"/>
  <c r="CS459" i="3"/>
  <c r="CV447" i="3"/>
  <c r="CU421" i="3"/>
  <c r="CS407" i="3"/>
  <c r="CS617" i="3"/>
  <c r="CT605" i="3"/>
  <c r="CS601" i="3"/>
  <c r="CW593" i="3"/>
  <c r="CU583" i="3"/>
  <c r="CS575" i="3"/>
  <c r="CV563" i="3"/>
  <c r="CW555" i="3"/>
  <c r="CU551" i="3"/>
  <c r="CV537" i="3"/>
  <c r="CU525" i="3"/>
  <c r="CV521" i="3"/>
  <c r="CS481" i="3"/>
  <c r="CW473" i="3"/>
  <c r="CU465" i="3"/>
  <c r="CW461" i="3"/>
  <c r="CW445" i="3"/>
  <c r="CU433" i="3"/>
  <c r="CW429" i="3"/>
  <c r="CS423" i="3"/>
  <c r="CT419" i="3"/>
  <c r="CS413" i="3"/>
  <c r="CU405" i="3"/>
  <c r="CV401" i="3"/>
  <c r="CV389" i="3"/>
  <c r="CV377" i="3"/>
  <c r="CV373" i="3"/>
  <c r="CV365" i="3"/>
  <c r="CW357" i="3"/>
  <c r="CU353" i="3"/>
  <c r="CW341" i="3"/>
  <c r="CU337" i="3"/>
  <c r="CW325" i="3"/>
  <c r="CV323" i="3"/>
  <c r="CT315" i="3"/>
  <c r="CS307" i="3"/>
  <c r="CW301" i="3"/>
  <c r="CW299" i="3"/>
  <c r="CT295" i="3"/>
  <c r="CV291" i="3"/>
  <c r="CS283" i="3"/>
  <c r="CW277" i="3"/>
  <c r="CV269" i="3"/>
  <c r="CW261" i="3"/>
  <c r="CU257" i="3"/>
  <c r="CW245" i="3"/>
  <c r="CW243" i="3"/>
  <c r="CT235" i="3"/>
  <c r="CS231" i="3"/>
  <c r="CW223" i="3"/>
  <c r="CU215" i="3"/>
  <c r="CW211" i="3"/>
  <c r="CS205" i="3"/>
  <c r="CT201" i="3"/>
  <c r="CS189" i="3"/>
  <c r="CW187" i="3"/>
  <c r="CS179" i="3"/>
  <c r="CU171" i="3"/>
  <c r="CS161" i="3"/>
  <c r="CV149" i="3"/>
  <c r="CW141" i="3"/>
  <c r="CW135" i="3"/>
  <c r="CW123" i="3"/>
  <c r="CS117" i="3"/>
  <c r="CT113" i="3"/>
  <c r="CT103" i="3"/>
  <c r="CS99" i="3"/>
  <c r="CV85" i="3"/>
  <c r="CS81" i="3"/>
  <c r="CW73" i="3"/>
  <c r="CW71" i="3"/>
  <c r="CV63" i="3"/>
  <c r="CV57" i="3"/>
  <c r="CU49" i="3"/>
  <c r="CW39" i="3"/>
  <c r="CS31" i="3"/>
  <c r="CS17" i="3"/>
  <c r="CT13" i="3"/>
  <c r="CW615" i="3"/>
  <c r="CU611" i="3"/>
  <c r="CS603" i="3"/>
  <c r="CT599" i="3"/>
  <c r="CV591" i="3"/>
  <c r="CU581" i="3"/>
  <c r="CS573" i="3"/>
  <c r="CV561" i="3"/>
  <c r="CT553" i="3"/>
  <c r="CT547" i="3"/>
  <c r="CS535" i="3"/>
  <c r="CT531" i="3"/>
  <c r="CT517" i="3"/>
  <c r="CU475" i="3"/>
  <c r="CS467" i="3"/>
  <c r="CU463" i="3"/>
  <c r="CV455" i="3"/>
  <c r="CW447" i="3"/>
  <c r="CU443" i="3"/>
  <c r="CW431" i="3"/>
  <c r="CV425" i="3"/>
  <c r="CT417" i="3"/>
  <c r="CT411" i="3"/>
  <c r="CV403" i="3"/>
  <c r="CV379" i="3"/>
  <c r="CS375" i="3"/>
  <c r="CU363" i="3"/>
  <c r="CV359" i="3"/>
  <c r="CT351" i="3"/>
  <c r="CW347" i="3"/>
  <c r="CS339" i="3"/>
  <c r="CU331" i="3"/>
  <c r="CV321" i="3"/>
  <c r="CU311" i="3"/>
  <c r="CU305" i="3"/>
  <c r="CS289" i="3"/>
  <c r="CT285" i="3"/>
  <c r="CS275" i="3"/>
  <c r="CV267" i="3"/>
  <c r="CS259" i="3"/>
  <c r="CU251" i="3"/>
  <c r="CV247" i="3"/>
  <c r="CS237" i="3"/>
  <c r="CT233" i="3"/>
  <c r="CV225" i="3"/>
  <c r="CT213" i="3"/>
  <c r="CT203" i="3"/>
  <c r="CV199" i="3"/>
  <c r="CS185" i="3"/>
  <c r="CT181" i="3"/>
  <c r="CV173" i="3"/>
  <c r="CW163" i="3"/>
  <c r="CS155" i="3"/>
  <c r="CU147" i="3"/>
  <c r="CV137" i="3"/>
  <c r="CW129" i="3"/>
  <c r="CU125" i="3"/>
  <c r="CT115" i="3"/>
  <c r="CV101" i="3"/>
  <c r="CS91" i="3"/>
  <c r="CT75" i="3"/>
  <c r="CW65" i="3"/>
  <c r="CS51" i="3"/>
  <c r="CS41" i="3"/>
  <c r="CT37" i="3"/>
  <c r="CS23" i="3"/>
  <c r="CV19" i="3"/>
  <c r="CU612" i="3"/>
  <c r="CU604" i="3"/>
  <c r="CU602" i="3"/>
  <c r="CT594" i="3"/>
  <c r="CS592" i="3"/>
  <c r="CU588" i="3"/>
  <c r="CU580" i="3"/>
  <c r="CS574" i="3"/>
  <c r="CU564" i="3"/>
  <c r="CV562" i="3"/>
  <c r="CS558" i="3"/>
  <c r="CS550" i="3"/>
  <c r="CT546" i="3"/>
  <c r="CS536" i="3"/>
  <c r="CT530" i="3"/>
  <c r="CS528" i="3"/>
  <c r="CU524" i="3"/>
  <c r="CU522" i="3"/>
  <c r="CS518" i="3"/>
  <c r="CU484" i="3"/>
  <c r="CU482" i="3"/>
  <c r="CS478" i="3"/>
  <c r="CT474" i="3"/>
  <c r="CS472" i="3"/>
  <c r="CU468" i="3"/>
  <c r="CU466" i="3"/>
  <c r="CS456" i="3"/>
  <c r="CS446" i="3"/>
  <c r="CU434" i="3"/>
  <c r="CS424" i="3"/>
  <c r="CS414" i="3"/>
  <c r="CU404" i="3"/>
  <c r="CT394" i="3"/>
  <c r="CU374" i="3"/>
  <c r="CV366" i="3"/>
  <c r="CT350" i="3"/>
  <c r="CW340" i="3"/>
  <c r="CT318" i="3"/>
  <c r="CT302" i="3"/>
  <c r="CW292" i="3"/>
  <c r="CW284" i="3"/>
  <c r="CV274" i="3"/>
  <c r="CS266" i="3"/>
  <c r="CW252" i="3"/>
  <c r="CV242" i="3"/>
  <c r="CS234" i="3"/>
  <c r="CV224" i="3"/>
  <c r="CT214" i="3"/>
  <c r="CW204" i="3"/>
  <c r="CW186" i="3"/>
  <c r="CV176" i="3"/>
  <c r="CW162" i="3"/>
  <c r="CU152" i="3"/>
  <c r="CV138" i="3"/>
  <c r="CW130" i="3"/>
  <c r="CV120" i="3"/>
  <c r="CW106" i="3"/>
  <c r="CS84" i="3"/>
  <c r="CS76" i="3"/>
  <c r="CW66" i="3"/>
  <c r="CT54" i="3"/>
  <c r="CU44" i="3"/>
  <c r="CV34" i="3"/>
  <c r="CS26" i="3"/>
  <c r="CV16" i="3"/>
  <c r="CT224" i="3"/>
  <c r="CT208" i="3"/>
  <c r="CS188" i="3"/>
  <c r="CU176" i="3"/>
  <c r="CV152" i="3"/>
  <c r="CU138" i="3"/>
  <c r="CS118" i="3"/>
  <c r="CT104" i="3"/>
  <c r="CU96" i="3"/>
  <c r="CU80" i="3"/>
  <c r="CT60" i="3"/>
  <c r="CT42" i="3"/>
  <c r="CU16" i="3"/>
  <c r="CW605" i="3"/>
  <c r="CS593" i="3"/>
  <c r="CU559" i="3"/>
  <c r="CT537" i="3"/>
  <c r="CW469" i="3"/>
  <c r="CV419" i="3"/>
  <c r="CS385" i="3"/>
  <c r="CS337" i="3"/>
  <c r="CW315" i="3"/>
  <c r="CT299" i="3"/>
  <c r="CT287" i="3"/>
  <c r="CV277" i="3"/>
  <c r="CV261" i="3"/>
  <c r="CT243" i="3"/>
  <c r="CW231" i="3"/>
  <c r="CV219" i="3"/>
  <c r="CU205" i="3"/>
  <c r="CU179" i="3"/>
  <c r="CU161" i="3"/>
  <c r="CU145" i="3"/>
  <c r="CT123" i="3"/>
  <c r="CV107" i="3"/>
  <c r="CT63" i="3"/>
  <c r="CV45" i="3"/>
  <c r="CW21" i="3"/>
  <c r="CU607" i="3"/>
  <c r="CV553" i="3"/>
  <c r="CW471" i="3"/>
  <c r="CS443" i="3"/>
  <c r="CW421" i="3"/>
  <c r="CT617" i="3"/>
  <c r="CW613" i="3"/>
  <c r="CT601" i="3"/>
  <c r="CW597" i="3"/>
  <c r="CS589" i="3"/>
  <c r="CT583" i="3"/>
  <c r="CV575" i="3"/>
  <c r="CT567" i="3"/>
  <c r="CV559" i="3"/>
  <c r="CW551" i="3"/>
  <c r="CW549" i="3"/>
  <c r="CS537" i="3"/>
  <c r="CT525" i="3"/>
  <c r="CS521" i="3"/>
  <c r="CU477" i="3"/>
  <c r="CV473" i="3"/>
  <c r="CT465" i="3"/>
  <c r="CV461" i="3"/>
  <c r="CU445" i="3"/>
  <c r="CS437" i="3"/>
  <c r="CU429" i="3"/>
  <c r="CU427" i="3"/>
  <c r="CS419" i="3"/>
  <c r="CU415" i="3"/>
  <c r="CW409" i="3"/>
  <c r="CU401" i="3"/>
  <c r="CU389" i="3"/>
  <c r="CU385" i="3"/>
  <c r="CU373" i="3"/>
  <c r="CU369" i="3"/>
  <c r="CV361" i="3"/>
  <c r="CW353" i="3"/>
  <c r="CV345" i="3"/>
  <c r="CW337" i="3"/>
  <c r="CU333" i="3"/>
  <c r="CU323" i="3"/>
  <c r="CS319" i="3"/>
  <c r="CW309" i="3"/>
  <c r="CV307" i="3"/>
  <c r="CS301" i="3"/>
  <c r="CV299" i="3"/>
  <c r="CW295" i="3"/>
  <c r="CU287" i="3"/>
  <c r="CV283" i="3"/>
  <c r="CS277" i="3"/>
  <c r="CV265" i="3"/>
  <c r="CW257" i="3"/>
  <c r="CV249" i="3"/>
  <c r="CU243" i="3"/>
  <c r="CS239" i="3"/>
  <c r="CT231" i="3"/>
  <c r="CV227" i="3"/>
  <c r="CS219" i="3"/>
  <c r="CU211" i="3"/>
  <c r="CU209" i="3"/>
  <c r="CS201" i="3"/>
  <c r="CV189" i="3"/>
  <c r="CU183" i="3"/>
  <c r="CW179" i="3"/>
  <c r="CT171" i="3"/>
  <c r="CW153" i="3"/>
  <c r="CT149" i="3"/>
  <c r="CS141" i="3"/>
  <c r="CS131" i="3"/>
  <c r="CV123" i="3"/>
  <c r="CV117" i="3"/>
  <c r="CW107" i="3"/>
  <c r="CU99" i="3"/>
  <c r="CS97" i="3"/>
  <c r="CV81" i="3"/>
  <c r="CW77" i="3"/>
  <c r="CV71" i="3"/>
  <c r="CV67" i="3"/>
  <c r="CU61" i="3"/>
  <c r="CS49" i="3"/>
  <c r="CU39" i="3"/>
  <c r="CS35" i="3"/>
  <c r="CV21" i="3"/>
  <c r="CS13" i="3"/>
  <c r="CU9" i="3"/>
  <c r="CW611" i="3"/>
  <c r="CT607" i="3"/>
  <c r="CS599" i="3"/>
  <c r="CT595" i="3"/>
  <c r="CW585" i="3"/>
  <c r="CW573" i="3"/>
  <c r="CU561" i="3"/>
  <c r="CW557" i="3"/>
  <c r="CS547" i="3"/>
  <c r="CV535" i="3"/>
  <c r="CW527" i="3"/>
  <c r="CS517" i="3"/>
  <c r="CW475" i="3"/>
  <c r="CU471" i="3"/>
  <c r="CS463" i="3"/>
  <c r="CT459" i="3"/>
  <c r="CV451" i="3"/>
  <c r="CW443" i="3"/>
  <c r="CV435" i="3"/>
  <c r="CU425" i="3"/>
  <c r="CV421" i="3"/>
  <c r="CS411" i="3"/>
  <c r="CT407" i="3"/>
  <c r="CV391" i="3"/>
  <c r="CW379" i="3"/>
  <c r="CW375" i="3"/>
  <c r="CT363" i="3"/>
  <c r="CS359" i="3"/>
  <c r="CW351" i="3"/>
  <c r="CU343" i="3"/>
  <c r="CW339" i="3"/>
  <c r="CT331" i="3"/>
  <c r="CV317" i="3"/>
  <c r="CW305" i="3"/>
  <c r="CU293" i="3"/>
  <c r="CS285" i="3"/>
  <c r="CV279" i="3"/>
  <c r="CT267" i="3"/>
  <c r="CS263" i="3"/>
  <c r="CW255" i="3"/>
  <c r="CU247" i="3"/>
  <c r="CU241" i="3"/>
  <c r="CS233" i="3"/>
  <c r="CT229" i="3"/>
  <c r="CV221" i="3"/>
  <c r="CU213" i="3"/>
  <c r="CS203" i="3"/>
  <c r="CV191" i="3"/>
  <c r="CS181" i="3"/>
  <c r="CT177" i="3"/>
  <c r="CT163" i="3"/>
  <c r="CV159" i="3"/>
  <c r="CW151" i="3"/>
  <c r="CU137" i="3"/>
  <c r="CS129" i="3"/>
  <c r="CT125" i="3"/>
  <c r="CS115" i="3"/>
  <c r="CT105" i="3"/>
  <c r="CW91" i="3"/>
  <c r="CW75" i="3"/>
  <c r="CU59" i="3"/>
  <c r="CW51" i="3"/>
  <c r="CV41" i="3"/>
  <c r="CW33" i="3"/>
  <c r="CV23" i="3"/>
  <c r="CV614" i="3"/>
  <c r="CV606" i="3"/>
  <c r="CW602" i="3"/>
  <c r="CW600" i="3"/>
  <c r="CV592" i="3"/>
  <c r="CV590" i="3"/>
  <c r="CV582" i="3"/>
  <c r="CV576" i="3"/>
  <c r="CV574" i="3"/>
  <c r="CW564" i="3"/>
  <c r="CV560" i="3"/>
  <c r="CV558" i="3"/>
  <c r="CW552" i="3"/>
  <c r="CW548" i="3"/>
  <c r="CV536" i="3"/>
  <c r="CV534" i="3"/>
  <c r="CV528" i="3"/>
  <c r="CV526" i="3"/>
  <c r="CW522" i="3"/>
  <c r="CW520" i="3"/>
  <c r="CW516" i="3"/>
  <c r="CW482" i="3"/>
  <c r="CW480" i="3"/>
  <c r="CW476" i="3"/>
  <c r="CV472" i="3"/>
  <c r="CV470" i="3"/>
  <c r="CW466" i="3"/>
  <c r="CW464" i="3"/>
  <c r="CW460" i="3"/>
  <c r="CV456" i="3"/>
  <c r="CV454" i="3"/>
  <c r="CW450" i="3"/>
  <c r="CW444" i="3"/>
  <c r="CW440" i="3"/>
  <c r="CW436" i="3"/>
  <c r="CV432" i="3"/>
  <c r="CV430" i="3"/>
  <c r="CV424" i="3"/>
  <c r="CV422" i="3"/>
  <c r="CW418" i="3"/>
  <c r="CW410" i="3"/>
  <c r="CW408" i="3"/>
  <c r="CW404" i="3"/>
  <c r="CV400" i="3"/>
  <c r="CV398" i="3"/>
  <c r="CW394" i="3"/>
  <c r="CS388" i="3"/>
  <c r="CS378" i="3"/>
  <c r="CS372" i="3"/>
  <c r="CW358" i="3"/>
  <c r="CU354" i="3"/>
  <c r="CS348" i="3"/>
  <c r="CT344" i="3"/>
  <c r="CS342" i="3"/>
  <c r="CU338" i="3"/>
  <c r="CU336" i="3"/>
  <c r="CS332" i="3"/>
  <c r="CU322" i="3"/>
  <c r="CV320" i="3"/>
  <c r="CS316" i="3"/>
  <c r="CT312" i="3"/>
  <c r="CW310" i="3"/>
  <c r="CV304" i="3"/>
  <c r="CS300" i="3"/>
  <c r="CT296" i="3"/>
  <c r="CS294" i="3"/>
  <c r="CU290" i="3"/>
  <c r="CU288" i="3"/>
  <c r="CS284" i="3"/>
  <c r="CT280" i="3"/>
  <c r="CS278" i="3"/>
  <c r="CU274" i="3"/>
  <c r="CS268" i="3"/>
  <c r="CT264" i="3"/>
  <c r="CS260" i="3"/>
  <c r="CT256" i="3"/>
  <c r="CS254" i="3"/>
  <c r="CU250" i="3"/>
  <c r="CU248" i="3"/>
  <c r="CU242" i="3"/>
  <c r="CU240" i="3"/>
  <c r="CS236" i="3"/>
  <c r="CT232" i="3"/>
  <c r="CS228" i="3"/>
  <c r="CW222" i="3"/>
  <c r="CU218" i="3"/>
  <c r="CU210" i="3"/>
  <c r="CU192" i="3"/>
  <c r="CU178" i="3"/>
  <c r="CU160" i="3"/>
  <c r="CS148" i="3"/>
  <c r="CU130" i="3"/>
  <c r="CU120" i="3"/>
  <c r="CU106" i="3"/>
  <c r="CU92" i="3"/>
  <c r="CT66" i="3"/>
  <c r="CS54" i="3"/>
  <c r="CT34" i="3"/>
  <c r="CU24" i="3"/>
  <c r="CT10" i="3"/>
  <c r="CW601" i="3"/>
  <c r="CU575" i="3"/>
  <c r="CU549" i="3"/>
  <c r="CW481" i="3"/>
  <c r="CT445" i="3"/>
  <c r="CU423" i="3"/>
  <c r="CT401" i="3"/>
  <c r="CS377" i="3"/>
  <c r="CS353" i="3"/>
  <c r="CW333" i="3"/>
  <c r="CS303" i="3"/>
  <c r="CU283" i="3"/>
  <c r="CT269" i="3"/>
  <c r="CS257" i="3"/>
  <c r="CU239" i="3"/>
  <c r="CT227" i="3"/>
  <c r="CV49" i="3"/>
  <c r="CW31" i="3"/>
  <c r="CW607" i="3"/>
  <c r="CV585" i="3"/>
  <c r="CU557" i="3"/>
  <c r="CW517" i="3"/>
  <c r="CT455" i="3"/>
  <c r="CV417" i="3"/>
  <c r="CU391" i="3"/>
  <c r="CU375" i="3"/>
  <c r="CU355" i="3"/>
  <c r="CT343" i="3"/>
  <c r="CU289" i="3"/>
  <c r="CT279" i="3"/>
  <c r="CV129" i="3"/>
  <c r="CW115" i="3"/>
  <c r="CV91" i="3"/>
  <c r="CV65" i="3"/>
  <c r="CU51" i="3"/>
  <c r="CU37" i="3"/>
  <c r="CT23" i="3"/>
  <c r="CU614" i="3"/>
  <c r="CT606" i="3"/>
  <c r="CU600" i="3"/>
  <c r="CU592" i="3"/>
  <c r="CU582" i="3"/>
  <c r="CT574" i="3"/>
  <c r="CS562" i="3"/>
  <c r="CT550" i="3"/>
  <c r="CU526" i="3"/>
  <c r="CT518" i="3"/>
  <c r="CU480" i="3"/>
  <c r="CT476" i="3"/>
  <c r="CV252" i="3"/>
  <c r="CS238" i="3"/>
  <c r="CV228" i="3"/>
  <c r="CS222" i="3"/>
  <c r="CV214" i="3"/>
  <c r="CW208" i="3"/>
  <c r="CT202" i="3"/>
  <c r="CV188" i="3"/>
  <c r="CS182" i="3"/>
  <c r="CV174" i="3"/>
  <c r="CV164" i="3"/>
  <c r="CV156" i="3"/>
  <c r="CW144" i="3"/>
  <c r="CV134" i="3"/>
  <c r="CW128" i="3"/>
  <c r="CW122" i="3"/>
  <c r="CV116" i="3"/>
  <c r="CS110" i="3"/>
  <c r="CV102" i="3"/>
  <c r="CS96" i="3"/>
  <c r="CT84" i="3"/>
  <c r="CT78" i="3"/>
  <c r="CV60" i="3"/>
  <c r="CW54" i="3"/>
  <c r="CV38" i="3"/>
  <c r="CV32" i="3"/>
  <c r="CW22" i="3"/>
  <c r="CV14" i="3"/>
  <c r="CS363" i="3"/>
  <c r="CV339" i="3"/>
  <c r="CW311" i="3"/>
  <c r="CV275" i="3"/>
  <c r="CS251" i="3"/>
  <c r="CW225" i="3"/>
  <c r="CV203" i="3"/>
  <c r="CT173" i="3"/>
  <c r="CS147" i="3"/>
  <c r="CU119" i="3"/>
  <c r="CT101" i="3"/>
  <c r="CT614" i="3"/>
  <c r="CT590" i="3"/>
  <c r="CU576" i="3"/>
  <c r="CT558" i="3"/>
  <c r="CT548" i="3"/>
  <c r="CU528" i="3"/>
  <c r="CT516" i="3"/>
  <c r="CV390" i="3"/>
  <c r="CW346" i="3"/>
  <c r="CS334" i="3"/>
  <c r="CW312" i="3"/>
  <c r="CV294" i="3"/>
  <c r="CW280" i="3"/>
  <c r="CV268" i="3"/>
  <c r="CS250" i="3"/>
  <c r="CW232" i="3"/>
  <c r="CV220" i="3"/>
  <c r="CV206" i="3"/>
  <c r="CT170" i="3"/>
  <c r="CT146" i="3"/>
  <c r="CW134" i="3"/>
  <c r="CT106" i="3"/>
  <c r="CU86" i="3"/>
  <c r="CT74" i="3"/>
  <c r="CS56" i="3"/>
  <c r="CS30" i="3"/>
  <c r="CW16" i="3"/>
  <c r="CU367" i="3"/>
  <c r="CU339" i="3"/>
  <c r="CC255" i="3"/>
  <c r="CD255" i="3"/>
  <c r="CB255" i="3"/>
  <c r="CE255" i="3"/>
  <c r="CA255" i="3"/>
  <c r="BN88" i="3"/>
  <c r="BP88" i="3" s="1"/>
  <c r="BN28" i="3"/>
  <c r="BP28" i="3" s="1"/>
  <c r="CC92" i="3"/>
  <c r="CA92" i="3"/>
  <c r="CB92" i="3"/>
  <c r="CE92" i="3"/>
  <c r="CD92" i="3"/>
  <c r="CD31" i="3"/>
  <c r="CB31" i="3"/>
  <c r="CE31" i="3"/>
  <c r="CC31" i="3"/>
  <c r="CA31" i="3"/>
  <c r="CC596" i="3"/>
  <c r="CE596" i="3"/>
  <c r="CD596" i="3"/>
  <c r="CB596" i="3"/>
  <c r="CA596" i="3"/>
  <c r="CE62" i="3"/>
  <c r="CA62" i="3"/>
  <c r="CD62" i="3"/>
  <c r="CC62" i="3"/>
  <c r="CB62" i="3"/>
  <c r="CC480" i="3"/>
  <c r="CD480" i="3"/>
  <c r="CB480" i="3"/>
  <c r="CE480" i="3"/>
  <c r="CA480" i="3"/>
  <c r="CC321" i="3"/>
  <c r="CB321" i="3"/>
  <c r="CA321" i="3"/>
  <c r="CE321" i="3"/>
  <c r="CD321" i="3"/>
  <c r="CC213" i="3"/>
  <c r="CB213" i="3"/>
  <c r="CE213" i="3"/>
  <c r="CD213" i="3"/>
  <c r="CA213" i="3"/>
  <c r="CC349" i="3"/>
  <c r="CB349" i="3"/>
  <c r="CE349" i="3"/>
  <c r="CD349" i="3"/>
  <c r="CA349" i="3"/>
  <c r="CC281" i="3"/>
  <c r="CB281" i="3"/>
  <c r="CA281" i="3"/>
  <c r="CE281" i="3"/>
  <c r="CD281" i="3"/>
  <c r="CC269" i="3"/>
  <c r="CB269" i="3"/>
  <c r="CE269" i="3"/>
  <c r="CA269" i="3"/>
  <c r="CD269" i="3"/>
  <c r="CC317" i="3"/>
  <c r="CB317" i="3"/>
  <c r="CE317" i="3"/>
  <c r="CA317" i="3"/>
  <c r="CD317" i="3"/>
  <c r="CC233" i="3"/>
  <c r="CB233" i="3"/>
  <c r="CA233" i="3"/>
  <c r="CE233" i="3"/>
  <c r="CD233" i="3"/>
  <c r="CB101" i="3"/>
  <c r="CD101" i="3"/>
  <c r="CC101" i="3"/>
  <c r="CE101" i="3"/>
  <c r="CA101" i="3"/>
  <c r="CC361" i="3"/>
  <c r="CB361" i="3"/>
  <c r="CA361" i="3"/>
  <c r="CE361" i="3"/>
  <c r="CD361" i="3"/>
  <c r="CC209" i="3"/>
  <c r="CB209" i="3"/>
  <c r="CA209" i="3"/>
  <c r="CD209" i="3"/>
  <c r="CE209" i="3"/>
  <c r="CD79" i="3"/>
  <c r="CB79" i="3"/>
  <c r="CA79" i="3"/>
  <c r="CC79" i="3"/>
  <c r="CE79" i="3"/>
  <c r="CC297" i="3"/>
  <c r="CB297" i="3"/>
  <c r="CA297" i="3"/>
  <c r="CD297" i="3"/>
  <c r="CE297" i="3"/>
  <c r="CB525" i="3"/>
  <c r="CC525" i="3"/>
  <c r="CA525" i="3"/>
  <c r="CE525" i="3"/>
  <c r="CD525" i="3"/>
  <c r="CB45" i="3"/>
  <c r="CC45" i="3"/>
  <c r="CE45" i="3"/>
  <c r="CA45" i="3"/>
  <c r="CD45" i="3"/>
  <c r="CE102" i="3"/>
  <c r="CA102" i="3"/>
  <c r="CD102" i="3"/>
  <c r="CC102" i="3"/>
  <c r="CB102" i="3"/>
  <c r="CE514" i="3"/>
  <c r="CA514" i="3"/>
  <c r="CD514" i="3"/>
  <c r="CC514" i="3"/>
  <c r="CB514" i="3"/>
  <c r="CE618" i="3"/>
  <c r="CA618" i="3"/>
  <c r="CD618" i="3"/>
  <c r="CC618" i="3"/>
  <c r="CB618" i="3"/>
  <c r="CB342" i="3"/>
  <c r="CE342" i="3"/>
  <c r="CA342" i="3"/>
  <c r="CD342" i="3"/>
  <c r="CC342" i="3"/>
  <c r="CB418" i="3"/>
  <c r="CE418" i="3"/>
  <c r="CA418" i="3"/>
  <c r="CD418" i="3"/>
  <c r="CC418" i="3"/>
  <c r="CE86" i="3"/>
  <c r="CA86" i="3"/>
  <c r="CB86" i="3"/>
  <c r="CD86" i="3"/>
  <c r="CC86" i="3"/>
  <c r="CE431" i="3"/>
  <c r="CA431" i="3"/>
  <c r="CD431" i="3"/>
  <c r="CC431" i="3"/>
  <c r="CB431" i="3"/>
  <c r="CB398" i="3"/>
  <c r="CE398" i="3"/>
  <c r="CA398" i="3"/>
  <c r="CD398" i="3"/>
  <c r="CC398" i="3"/>
  <c r="CD467" i="3"/>
  <c r="CE467" i="3"/>
  <c r="CC467" i="3"/>
  <c r="CB467" i="3"/>
  <c r="CA467" i="3"/>
  <c r="CE275" i="3"/>
  <c r="CA275" i="3"/>
  <c r="CD275" i="3"/>
  <c r="CC275" i="3"/>
  <c r="CB275" i="3"/>
  <c r="CD91" i="3"/>
  <c r="CE91" i="3"/>
  <c r="CC91" i="3"/>
  <c r="CB91" i="3"/>
  <c r="CA91" i="3"/>
  <c r="CC16" i="3"/>
  <c r="CA16" i="3"/>
  <c r="CB16" i="3"/>
  <c r="CE16" i="3"/>
  <c r="CD16" i="3"/>
  <c r="CC72" i="3"/>
  <c r="CE72" i="3"/>
  <c r="CD72" i="3"/>
  <c r="CB72" i="3"/>
  <c r="CA72" i="3"/>
  <c r="CE606" i="3"/>
  <c r="CA606" i="3"/>
  <c r="CC606" i="3"/>
  <c r="CB606" i="3"/>
  <c r="CD606" i="3"/>
  <c r="CD547" i="3"/>
  <c r="CE547" i="3"/>
  <c r="CC547" i="3"/>
  <c r="CB547" i="3"/>
  <c r="CA547" i="3"/>
  <c r="CB430" i="3"/>
  <c r="CE430" i="3"/>
  <c r="CA430" i="3"/>
  <c r="CD430" i="3"/>
  <c r="CC430" i="3"/>
  <c r="CE375" i="3"/>
  <c r="CA375" i="3"/>
  <c r="CD375" i="3"/>
  <c r="CC375" i="3"/>
  <c r="CB375" i="3"/>
  <c r="CC160" i="3"/>
  <c r="CA160" i="3"/>
  <c r="CB160" i="3"/>
  <c r="CE160" i="3"/>
  <c r="CD160" i="3"/>
  <c r="CE343" i="3"/>
  <c r="CA343" i="3"/>
  <c r="CD343" i="3"/>
  <c r="CC343" i="3"/>
  <c r="CB343" i="3"/>
  <c r="CD159" i="3"/>
  <c r="CE159" i="3"/>
  <c r="CC159" i="3"/>
  <c r="CB159" i="3"/>
  <c r="CA159" i="3"/>
  <c r="CE215" i="3"/>
  <c r="CA215" i="3"/>
  <c r="CD215" i="3"/>
  <c r="CC215" i="3"/>
  <c r="CB215" i="3"/>
  <c r="CE247" i="3"/>
  <c r="CA247" i="3"/>
  <c r="CD247" i="3"/>
  <c r="CC247" i="3"/>
  <c r="CB247" i="3"/>
  <c r="CD324" i="3"/>
  <c r="CC324" i="3"/>
  <c r="CB324" i="3"/>
  <c r="CA324" i="3"/>
  <c r="CE324" i="3"/>
  <c r="CE50" i="3"/>
  <c r="CA50" i="3"/>
  <c r="CB50" i="3"/>
  <c r="CD50" i="3"/>
  <c r="CC50" i="3"/>
  <c r="CE335" i="3"/>
  <c r="CA335" i="3"/>
  <c r="CD335" i="3"/>
  <c r="CC335" i="3"/>
  <c r="CB335" i="3"/>
  <c r="CE462" i="3"/>
  <c r="CA462" i="3"/>
  <c r="CC462" i="3"/>
  <c r="CB462" i="3"/>
  <c r="CD462" i="3"/>
  <c r="CE598" i="3"/>
  <c r="CA598" i="3"/>
  <c r="CD598" i="3"/>
  <c r="CC598" i="3"/>
  <c r="CB598" i="3"/>
  <c r="CE303" i="3"/>
  <c r="CA303" i="3"/>
  <c r="CD303" i="3"/>
  <c r="CC303" i="3"/>
  <c r="CB303" i="3"/>
  <c r="CB166" i="3"/>
  <c r="CE166" i="3"/>
  <c r="CA166" i="3"/>
  <c r="CD166" i="3"/>
  <c r="CC166" i="3"/>
  <c r="CE219" i="3"/>
  <c r="CA219" i="3"/>
  <c r="CD219" i="3"/>
  <c r="CB219" i="3"/>
  <c r="CC219" i="3"/>
  <c r="CB310" i="3"/>
  <c r="CE310" i="3"/>
  <c r="CA310" i="3"/>
  <c r="CC310" i="3"/>
  <c r="CD310" i="3"/>
  <c r="CD59" i="3"/>
  <c r="CB59" i="3"/>
  <c r="CE59" i="3"/>
  <c r="CC59" i="3"/>
  <c r="CA59" i="3"/>
  <c r="CE367" i="3"/>
  <c r="CA367" i="3"/>
  <c r="CD367" i="3"/>
  <c r="CC367" i="3"/>
  <c r="CB367" i="3"/>
  <c r="CE522" i="3"/>
  <c r="CA522" i="3"/>
  <c r="CB522" i="3"/>
  <c r="CC522" i="3"/>
  <c r="CD522" i="3"/>
  <c r="CE590" i="3"/>
  <c r="CA590" i="3"/>
  <c r="CC590" i="3"/>
  <c r="CB590" i="3"/>
  <c r="CD590" i="3"/>
  <c r="CE22" i="3"/>
  <c r="CA22" i="3"/>
  <c r="CD22" i="3"/>
  <c r="CC22" i="3"/>
  <c r="CB22" i="3"/>
  <c r="CB330" i="3"/>
  <c r="CE330" i="3"/>
  <c r="CA330" i="3"/>
  <c r="CD330" i="3"/>
  <c r="CC330" i="3"/>
  <c r="CE82" i="3"/>
  <c r="CA82" i="3"/>
  <c r="CC82" i="3"/>
  <c r="CB82" i="3"/>
  <c r="CD82" i="3"/>
  <c r="CE435" i="3"/>
  <c r="CA435" i="3"/>
  <c r="CD435" i="3"/>
  <c r="CB435" i="3"/>
  <c r="CC435" i="3"/>
  <c r="CE399" i="3"/>
  <c r="CA399" i="3"/>
  <c r="CD399" i="3"/>
  <c r="CC399" i="3"/>
  <c r="CB399" i="3"/>
  <c r="CD619" i="3"/>
  <c r="CE619" i="3"/>
  <c r="CC619" i="3"/>
  <c r="CB619" i="3"/>
  <c r="CA619" i="3"/>
  <c r="CD352" i="3"/>
  <c r="CC352" i="3"/>
  <c r="CE352" i="3"/>
  <c r="CB352" i="3"/>
  <c r="CA352" i="3"/>
  <c r="CE558" i="3"/>
  <c r="CA558" i="3"/>
  <c r="CC558" i="3"/>
  <c r="CB558" i="3"/>
  <c r="CD558" i="3"/>
  <c r="CE622" i="3"/>
  <c r="CA622" i="3"/>
  <c r="CD622" i="3"/>
  <c r="CC622" i="3"/>
  <c r="CB622" i="3"/>
  <c r="CE70" i="3"/>
  <c r="CA70" i="3"/>
  <c r="CD70" i="3"/>
  <c r="CC70" i="3"/>
  <c r="CB70" i="3"/>
  <c r="CD95" i="3"/>
  <c r="CB95" i="3"/>
  <c r="CA95" i="3"/>
  <c r="CC95" i="3"/>
  <c r="CE95" i="3"/>
  <c r="CE411" i="3"/>
  <c r="CA411" i="3"/>
  <c r="CD411" i="3"/>
  <c r="CC411" i="3"/>
  <c r="CB411" i="3"/>
  <c r="CB294" i="3"/>
  <c r="CE294" i="3"/>
  <c r="CA294" i="3"/>
  <c r="CC294" i="3"/>
  <c r="CD294" i="3"/>
  <c r="CD308" i="3"/>
  <c r="CC308" i="3"/>
  <c r="CB308" i="3"/>
  <c r="CA308" i="3"/>
  <c r="CE308" i="3"/>
  <c r="CC128" i="3"/>
  <c r="CE128" i="3"/>
  <c r="CD128" i="3"/>
  <c r="CB128" i="3"/>
  <c r="CA128" i="3"/>
  <c r="CC632" i="3"/>
  <c r="CD632" i="3"/>
  <c r="CB632" i="3"/>
  <c r="CE632" i="3"/>
  <c r="CA632" i="3"/>
  <c r="CD432" i="3"/>
  <c r="CC432" i="3"/>
  <c r="CE432" i="3"/>
  <c r="CB432" i="3"/>
  <c r="CA432" i="3"/>
  <c r="CE586" i="3"/>
  <c r="CA586" i="3"/>
  <c r="CB586" i="3"/>
  <c r="CC586" i="3"/>
  <c r="CD586" i="3"/>
  <c r="CE327" i="3"/>
  <c r="CA327" i="3"/>
  <c r="CD327" i="3"/>
  <c r="CC327" i="3"/>
  <c r="CB327" i="3"/>
  <c r="CD147" i="3"/>
  <c r="CA147" i="3"/>
  <c r="CC147" i="3"/>
  <c r="CB147" i="3"/>
  <c r="CE147" i="3"/>
  <c r="CD420" i="3"/>
  <c r="CC420" i="3"/>
  <c r="CB420" i="3"/>
  <c r="CA420" i="3"/>
  <c r="CE420" i="3"/>
  <c r="CE594" i="3"/>
  <c r="CA594" i="3"/>
  <c r="CD594" i="3"/>
  <c r="CC594" i="3"/>
  <c r="CB594" i="3"/>
  <c r="CD459" i="3"/>
  <c r="CB459" i="3"/>
  <c r="CA459" i="3"/>
  <c r="CE459" i="3"/>
  <c r="CC459" i="3"/>
  <c r="CE423" i="3"/>
  <c r="CA423" i="3"/>
  <c r="CD423" i="3"/>
  <c r="CC423" i="3"/>
  <c r="CB423" i="3"/>
  <c r="BN196" i="3"/>
  <c r="BP196" i="3" s="1"/>
  <c r="CD535" i="3"/>
  <c r="CA535" i="3"/>
  <c r="CE535" i="3"/>
  <c r="CC535" i="3"/>
  <c r="CB535" i="3"/>
  <c r="CD208" i="3"/>
  <c r="CC208" i="3"/>
  <c r="CB208" i="3"/>
  <c r="CE208" i="3"/>
  <c r="CA208" i="3"/>
  <c r="CD348" i="3"/>
  <c r="CC348" i="3"/>
  <c r="CB348" i="3"/>
  <c r="CA348" i="3"/>
  <c r="CE348" i="3"/>
  <c r="CC564" i="3"/>
  <c r="CE564" i="3"/>
  <c r="CD564" i="3"/>
  <c r="CB564" i="3"/>
  <c r="CA564" i="3"/>
  <c r="CD312" i="3"/>
  <c r="CC312" i="3"/>
  <c r="CB312" i="3"/>
  <c r="CE312" i="3"/>
  <c r="CA312" i="3"/>
  <c r="CD184" i="3"/>
  <c r="CC184" i="3"/>
  <c r="CB184" i="3"/>
  <c r="CE184" i="3"/>
  <c r="CA184" i="3"/>
  <c r="CC44" i="3"/>
  <c r="CE44" i="3"/>
  <c r="CD44" i="3"/>
  <c r="CB44" i="3"/>
  <c r="CA44" i="3"/>
  <c r="CC628" i="3"/>
  <c r="CB628" i="3"/>
  <c r="CA628" i="3"/>
  <c r="CE628" i="3"/>
  <c r="CD628" i="3"/>
  <c r="CD360" i="3"/>
  <c r="CC360" i="3"/>
  <c r="CB360" i="3"/>
  <c r="CA360" i="3"/>
  <c r="CE360" i="3"/>
  <c r="CC528" i="3"/>
  <c r="CD528" i="3"/>
  <c r="CB528" i="3"/>
  <c r="CA528" i="3"/>
  <c r="CE528" i="3"/>
  <c r="CD155" i="3"/>
  <c r="CB155" i="3"/>
  <c r="CA155" i="3"/>
  <c r="CC155" i="3"/>
  <c r="CE155" i="3"/>
  <c r="CE438" i="3"/>
  <c r="CA438" i="3"/>
  <c r="CD438" i="3"/>
  <c r="CC438" i="3"/>
  <c r="CB438" i="3"/>
  <c r="CD135" i="3"/>
  <c r="CB135" i="3"/>
  <c r="CE135" i="3"/>
  <c r="CC135" i="3"/>
  <c r="CA135" i="3"/>
  <c r="CE466" i="3"/>
  <c r="CA466" i="3"/>
  <c r="CD466" i="3"/>
  <c r="CC466" i="3"/>
  <c r="CB466" i="3"/>
  <c r="CC12" i="3"/>
  <c r="CA12" i="3"/>
  <c r="CD12" i="3"/>
  <c r="CB12" i="3"/>
  <c r="CE12" i="3"/>
  <c r="CD316" i="3"/>
  <c r="CC316" i="3"/>
  <c r="CB316" i="3"/>
  <c r="CE316" i="3"/>
  <c r="CA316" i="3"/>
  <c r="CC460" i="3"/>
  <c r="CB460" i="3"/>
  <c r="CA460" i="3"/>
  <c r="CD460" i="3"/>
  <c r="CE460" i="3"/>
  <c r="CE546" i="3"/>
  <c r="CA546" i="3"/>
  <c r="CD546" i="3"/>
  <c r="CC546" i="3"/>
  <c r="CB546" i="3"/>
  <c r="CC592" i="3"/>
  <c r="CD592" i="3"/>
  <c r="CB592" i="3"/>
  <c r="CA592" i="3"/>
  <c r="CE592" i="3"/>
  <c r="CE142" i="3"/>
  <c r="CA142" i="3"/>
  <c r="CB142" i="3"/>
  <c r="CD142" i="3"/>
  <c r="CC142" i="3"/>
  <c r="CD424" i="3"/>
  <c r="CC424" i="3"/>
  <c r="CB424" i="3"/>
  <c r="CE424" i="3"/>
  <c r="CA424" i="3"/>
  <c r="CD408" i="3"/>
  <c r="CC408" i="3"/>
  <c r="CB408" i="3"/>
  <c r="CE408" i="3"/>
  <c r="CA408" i="3"/>
  <c r="CD340" i="3"/>
  <c r="CC340" i="3"/>
  <c r="CB340" i="3"/>
  <c r="CE340" i="3"/>
  <c r="CA340" i="3"/>
  <c r="CC436" i="3"/>
  <c r="CE436" i="3"/>
  <c r="CD436" i="3"/>
  <c r="CB436" i="3"/>
  <c r="CA436" i="3"/>
  <c r="CB278" i="3"/>
  <c r="CE278" i="3"/>
  <c r="CA278" i="3"/>
  <c r="CD278" i="3"/>
  <c r="CC278" i="3"/>
  <c r="CE30" i="3"/>
  <c r="CA30" i="3"/>
  <c r="CB30" i="3"/>
  <c r="CD30" i="3"/>
  <c r="CC30" i="3"/>
  <c r="CD392" i="3"/>
  <c r="CC392" i="3"/>
  <c r="CB392" i="3"/>
  <c r="CE392" i="3"/>
  <c r="CA392" i="3"/>
  <c r="CE134" i="3"/>
  <c r="CA134" i="3"/>
  <c r="CD134" i="3"/>
  <c r="CC134" i="3"/>
  <c r="CB134" i="3"/>
  <c r="CC80" i="3"/>
  <c r="CE80" i="3"/>
  <c r="CD80" i="3"/>
  <c r="CB80" i="3"/>
  <c r="CA80" i="3"/>
  <c r="CD587" i="3"/>
  <c r="CB587" i="3"/>
  <c r="CA587" i="3"/>
  <c r="CE587" i="3"/>
  <c r="CC587" i="3"/>
  <c r="CC305" i="3"/>
  <c r="CB305" i="3"/>
  <c r="CA305" i="3"/>
  <c r="CE305" i="3"/>
  <c r="CD305" i="3"/>
  <c r="CC289" i="3"/>
  <c r="CB289" i="3"/>
  <c r="CA289" i="3"/>
  <c r="CE289" i="3"/>
  <c r="CD289" i="3"/>
  <c r="CC177" i="3"/>
  <c r="CB177" i="3"/>
  <c r="CA177" i="3"/>
  <c r="CE177" i="3"/>
  <c r="CD177" i="3"/>
  <c r="CC165" i="3"/>
  <c r="CB165" i="3"/>
  <c r="CE165" i="3"/>
  <c r="CD165" i="3"/>
  <c r="CA165" i="3"/>
  <c r="CB33" i="3"/>
  <c r="CC33" i="3"/>
  <c r="CE33" i="3"/>
  <c r="CA33" i="3"/>
  <c r="CD33" i="3"/>
  <c r="CB157" i="3"/>
  <c r="CE157" i="3"/>
  <c r="CA157" i="3"/>
  <c r="CD157" i="3"/>
  <c r="CC157" i="3"/>
  <c r="CB153" i="3"/>
  <c r="CD153" i="3"/>
  <c r="CC153" i="3"/>
  <c r="CE153" i="3"/>
  <c r="CA153" i="3"/>
  <c r="CB461" i="3"/>
  <c r="CC461" i="3"/>
  <c r="CA461" i="3"/>
  <c r="CE461" i="3"/>
  <c r="CD461" i="3"/>
  <c r="CE38" i="3"/>
  <c r="CA38" i="3"/>
  <c r="CB38" i="3"/>
  <c r="CD38" i="3"/>
  <c r="CC38" i="3"/>
  <c r="CE171" i="3"/>
  <c r="CA171" i="3"/>
  <c r="CD171" i="3"/>
  <c r="CC171" i="3"/>
  <c r="CB171" i="3"/>
  <c r="CE46" i="3"/>
  <c r="CA46" i="3"/>
  <c r="CC46" i="3"/>
  <c r="CD46" i="3"/>
  <c r="CB46" i="3"/>
  <c r="CE323" i="3"/>
  <c r="CA323" i="3"/>
  <c r="CD323" i="3"/>
  <c r="CC323" i="3"/>
  <c r="CB323" i="3"/>
  <c r="CB206" i="3"/>
  <c r="CE206" i="3"/>
  <c r="CA206" i="3"/>
  <c r="CC206" i="3"/>
  <c r="CD206" i="3"/>
  <c r="CB406" i="3"/>
  <c r="CE406" i="3"/>
  <c r="CA406" i="3"/>
  <c r="CC406" i="3"/>
  <c r="CD406" i="3"/>
  <c r="CE315" i="3"/>
  <c r="CA315" i="3"/>
  <c r="CD315" i="3"/>
  <c r="CC315" i="3"/>
  <c r="CB315" i="3"/>
  <c r="CE231" i="3"/>
  <c r="CA231" i="3"/>
  <c r="CD231" i="3"/>
  <c r="CC231" i="3"/>
  <c r="CB231" i="3"/>
  <c r="CE355" i="3"/>
  <c r="CA355" i="3"/>
  <c r="CD355" i="3"/>
  <c r="CC355" i="3"/>
  <c r="CB355" i="3"/>
  <c r="CD87" i="3"/>
  <c r="CB87" i="3"/>
  <c r="CA87" i="3"/>
  <c r="CC87" i="3"/>
  <c r="CE87" i="3"/>
  <c r="CD531" i="3"/>
  <c r="CE531" i="3"/>
  <c r="CC531" i="3"/>
  <c r="CA531" i="3"/>
  <c r="CB531" i="3"/>
  <c r="CB182" i="3"/>
  <c r="CE182" i="3"/>
  <c r="CA182" i="3"/>
  <c r="CC182" i="3"/>
  <c r="CD182" i="3"/>
  <c r="CB262" i="3"/>
  <c r="CE262" i="3"/>
  <c r="CA262" i="3"/>
  <c r="CD262" i="3"/>
  <c r="CC262" i="3"/>
  <c r="CD583" i="3"/>
  <c r="CA583" i="3"/>
  <c r="CE583" i="3"/>
  <c r="CC583" i="3"/>
  <c r="CB583" i="3"/>
  <c r="CD623" i="3"/>
  <c r="CA623" i="3"/>
  <c r="CE623" i="3"/>
  <c r="CC623" i="3"/>
  <c r="CB623" i="3"/>
  <c r="CE90" i="3"/>
  <c r="CA90" i="3"/>
  <c r="CC90" i="3"/>
  <c r="CB90" i="3"/>
  <c r="CD90" i="3"/>
  <c r="CD483" i="3"/>
  <c r="CE483" i="3"/>
  <c r="CC483" i="3"/>
  <c r="CB483" i="3"/>
  <c r="CA483" i="3"/>
  <c r="CE163" i="3"/>
  <c r="CD163" i="3"/>
  <c r="CA163" i="3"/>
  <c r="CC163" i="3"/>
  <c r="CB163" i="3"/>
  <c r="CD451" i="3"/>
  <c r="CE451" i="3"/>
  <c r="CC451" i="3"/>
  <c r="CB451" i="3"/>
  <c r="CA451" i="3"/>
  <c r="CD439" i="3"/>
  <c r="CA439" i="3"/>
  <c r="CE439" i="3"/>
  <c r="CC439" i="3"/>
  <c r="CB439" i="3"/>
  <c r="CE287" i="3"/>
  <c r="CA287" i="3"/>
  <c r="CD287" i="3"/>
  <c r="CC287" i="3"/>
  <c r="CB287" i="3"/>
  <c r="CD607" i="3"/>
  <c r="CC607" i="3"/>
  <c r="CB607" i="3"/>
  <c r="CA607" i="3"/>
  <c r="CE607" i="3"/>
  <c r="CE18" i="3"/>
  <c r="CA18" i="3"/>
  <c r="CD18" i="3"/>
  <c r="CC18" i="3"/>
  <c r="CB18" i="3"/>
  <c r="CD71" i="3"/>
  <c r="CB71" i="3"/>
  <c r="CA71" i="3"/>
  <c r="CC71" i="3"/>
  <c r="CE71" i="3"/>
  <c r="CE130" i="3"/>
  <c r="CA130" i="3"/>
  <c r="CC130" i="3"/>
  <c r="CB130" i="3"/>
  <c r="CD130" i="3"/>
  <c r="CE187" i="3"/>
  <c r="CA187" i="3"/>
  <c r="CD187" i="3"/>
  <c r="CC187" i="3"/>
  <c r="CB187" i="3"/>
  <c r="CC576" i="3"/>
  <c r="CD576" i="3"/>
  <c r="CB576" i="3"/>
  <c r="CE576" i="3"/>
  <c r="CA576" i="3"/>
  <c r="CE526" i="3"/>
  <c r="CA526" i="3"/>
  <c r="CC526" i="3"/>
  <c r="CB526" i="3"/>
  <c r="CD526" i="3"/>
  <c r="CE243" i="3"/>
  <c r="CA243" i="3"/>
  <c r="CD243" i="3"/>
  <c r="CC243" i="3"/>
  <c r="CB243" i="3"/>
  <c r="CE530" i="3"/>
  <c r="CA530" i="3"/>
  <c r="CD530" i="3"/>
  <c r="CC530" i="3"/>
  <c r="CB530" i="3"/>
  <c r="CE331" i="3"/>
  <c r="CA331" i="3"/>
  <c r="CD331" i="3"/>
  <c r="CC331" i="3"/>
  <c r="CB331" i="3"/>
  <c r="CD475" i="3"/>
  <c r="CB475" i="3"/>
  <c r="CA475" i="3"/>
  <c r="CE475" i="3"/>
  <c r="CC475" i="3"/>
  <c r="CE538" i="3"/>
  <c r="CA538" i="3"/>
  <c r="CB538" i="3"/>
  <c r="CD538" i="3"/>
  <c r="CC538" i="3"/>
  <c r="CD356" i="3"/>
  <c r="CC356" i="3"/>
  <c r="CB356" i="3"/>
  <c r="CE356" i="3"/>
  <c r="CA356" i="3"/>
  <c r="CD83" i="3"/>
  <c r="CE83" i="3"/>
  <c r="CC83" i="3"/>
  <c r="CB83" i="3"/>
  <c r="CA83" i="3"/>
  <c r="CE574" i="3"/>
  <c r="CA574" i="3"/>
  <c r="CC574" i="3"/>
  <c r="CB574" i="3"/>
  <c r="CD574" i="3"/>
  <c r="CB402" i="3"/>
  <c r="CE402" i="3"/>
  <c r="CA402" i="3"/>
  <c r="CD402" i="3"/>
  <c r="CC402" i="3"/>
  <c r="CC156" i="3"/>
  <c r="CE156" i="3"/>
  <c r="CD156" i="3"/>
  <c r="CB156" i="3"/>
  <c r="CA156" i="3"/>
  <c r="CB326" i="3"/>
  <c r="CE326" i="3"/>
  <c r="CA326" i="3"/>
  <c r="CC326" i="3"/>
  <c r="CD326" i="3"/>
  <c r="CD228" i="3"/>
  <c r="CC228" i="3"/>
  <c r="CB228" i="3"/>
  <c r="CE228" i="3"/>
  <c r="CA228" i="3"/>
  <c r="CD224" i="3"/>
  <c r="CC224" i="3"/>
  <c r="CB224" i="3"/>
  <c r="CE224" i="3"/>
  <c r="CA224" i="3"/>
  <c r="CE427" i="3"/>
  <c r="CA427" i="3"/>
  <c r="CD427" i="3"/>
  <c r="CC427" i="3"/>
  <c r="CB427" i="3"/>
  <c r="CD599" i="3"/>
  <c r="CA599" i="3"/>
  <c r="CE599" i="3"/>
  <c r="CC599" i="3"/>
  <c r="CB599" i="3"/>
  <c r="CD240" i="3"/>
  <c r="CC240" i="3"/>
  <c r="CB240" i="3"/>
  <c r="CE240" i="3"/>
  <c r="CA240" i="3"/>
  <c r="CB254" i="3"/>
  <c r="CE254" i="3"/>
  <c r="CA254" i="3"/>
  <c r="CC254" i="3"/>
  <c r="CD254" i="3"/>
  <c r="CE534" i="3"/>
  <c r="CA534" i="3"/>
  <c r="CD534" i="3"/>
  <c r="CC534" i="3"/>
  <c r="CB534" i="3"/>
  <c r="CE311" i="3"/>
  <c r="CA311" i="3"/>
  <c r="CD311" i="3"/>
  <c r="CC311" i="3"/>
  <c r="CB311" i="3"/>
  <c r="CE283" i="3"/>
  <c r="CA283" i="3"/>
  <c r="CD283" i="3"/>
  <c r="CC283" i="3"/>
  <c r="CB283" i="3"/>
  <c r="CE271" i="3"/>
  <c r="CA271" i="3"/>
  <c r="CD271" i="3"/>
  <c r="CC271" i="3"/>
  <c r="CB271" i="3"/>
  <c r="CD400" i="3"/>
  <c r="CC400" i="3"/>
  <c r="CA400" i="3"/>
  <c r="CE400" i="3"/>
  <c r="CB400" i="3"/>
  <c r="CB186" i="3"/>
  <c r="CE186" i="3"/>
  <c r="CA186" i="3"/>
  <c r="CD186" i="3"/>
  <c r="CC186" i="3"/>
  <c r="CC532" i="3"/>
  <c r="CE532" i="3"/>
  <c r="CD532" i="3"/>
  <c r="CB532" i="3"/>
  <c r="CA532" i="3"/>
  <c r="CB382" i="3"/>
  <c r="CE382" i="3"/>
  <c r="CA382" i="3"/>
  <c r="CD382" i="3"/>
  <c r="CC382" i="3"/>
  <c r="CD35" i="3"/>
  <c r="CA35" i="3"/>
  <c r="CC35" i="3"/>
  <c r="CB35" i="3"/>
  <c r="CE35" i="3"/>
  <c r="CE359" i="3"/>
  <c r="CA359" i="3"/>
  <c r="CD359" i="3"/>
  <c r="CC359" i="3"/>
  <c r="CB359" i="3"/>
  <c r="CE106" i="3"/>
  <c r="CA106" i="3"/>
  <c r="CC106" i="3"/>
  <c r="CB106" i="3"/>
  <c r="CD106" i="3"/>
  <c r="CD119" i="3"/>
  <c r="CB119" i="3"/>
  <c r="CA119" i="3"/>
  <c r="CC119" i="3"/>
  <c r="CE119" i="3"/>
  <c r="CE407" i="3"/>
  <c r="CA407" i="3"/>
  <c r="CD407" i="3"/>
  <c r="CC407" i="3"/>
  <c r="CB407" i="3"/>
  <c r="CC24" i="3"/>
  <c r="CE24" i="3"/>
  <c r="CB24" i="3"/>
  <c r="CA24" i="3"/>
  <c r="CD24" i="3"/>
  <c r="CB274" i="3"/>
  <c r="CE274" i="3"/>
  <c r="CA274" i="3"/>
  <c r="CD274" i="3"/>
  <c r="CC274" i="3"/>
  <c r="CC580" i="3"/>
  <c r="CE580" i="3"/>
  <c r="CD580" i="3"/>
  <c r="CA580" i="3"/>
  <c r="CB580" i="3"/>
  <c r="CC104" i="3"/>
  <c r="CE104" i="3"/>
  <c r="CD104" i="3"/>
  <c r="CB104" i="3"/>
  <c r="CA104" i="3"/>
  <c r="CE227" i="3"/>
  <c r="CA227" i="3"/>
  <c r="CD227" i="3"/>
  <c r="CC227" i="3"/>
  <c r="CB227" i="3"/>
  <c r="CD280" i="3"/>
  <c r="CC280" i="3"/>
  <c r="CE280" i="3"/>
  <c r="CB280" i="3"/>
  <c r="CA280" i="3"/>
  <c r="CC152" i="3"/>
  <c r="CA152" i="3"/>
  <c r="CB152" i="3"/>
  <c r="CE152" i="3"/>
  <c r="CD152" i="3"/>
  <c r="CD75" i="3"/>
  <c r="CE75" i="3"/>
  <c r="CC75" i="3"/>
  <c r="CB75" i="3"/>
  <c r="CA75" i="3"/>
  <c r="CE614" i="3"/>
  <c r="CA614" i="3"/>
  <c r="CD614" i="3"/>
  <c r="CC614" i="3"/>
  <c r="CB614" i="3"/>
  <c r="CD284" i="3"/>
  <c r="CC284" i="3"/>
  <c r="CB284" i="3"/>
  <c r="CE284" i="3"/>
  <c r="CA284" i="3"/>
  <c r="CC116" i="3"/>
  <c r="CA116" i="3"/>
  <c r="CB116" i="3"/>
  <c r="CE116" i="3"/>
  <c r="CD116" i="3"/>
  <c r="CB266" i="3"/>
  <c r="CE266" i="3"/>
  <c r="CA266" i="3"/>
  <c r="CD266" i="3"/>
  <c r="CC266" i="3"/>
  <c r="CC132" i="3"/>
  <c r="CA132" i="3"/>
  <c r="CB132" i="3"/>
  <c r="CE132" i="3"/>
  <c r="CD132" i="3"/>
  <c r="CC136" i="3"/>
  <c r="CE136" i="3"/>
  <c r="CB136" i="3"/>
  <c r="CA136" i="3"/>
  <c r="CD136" i="3"/>
  <c r="CD168" i="3"/>
  <c r="CC168" i="3"/>
  <c r="CE168" i="3"/>
  <c r="CB168" i="3"/>
  <c r="CA168" i="3"/>
  <c r="CE482" i="3"/>
  <c r="CA482" i="3"/>
  <c r="CD482" i="3"/>
  <c r="CC482" i="3"/>
  <c r="CB482" i="3"/>
  <c r="CB350" i="3"/>
  <c r="CE350" i="3"/>
  <c r="CA350" i="3"/>
  <c r="CD350" i="3"/>
  <c r="CC350" i="3"/>
  <c r="CD300" i="3"/>
  <c r="CC300" i="3"/>
  <c r="CB300" i="3"/>
  <c r="CE300" i="3"/>
  <c r="CA300" i="3"/>
  <c r="CD332" i="3"/>
  <c r="CC332" i="3"/>
  <c r="CB332" i="3"/>
  <c r="CE332" i="3"/>
  <c r="CA332" i="3"/>
  <c r="CE387" i="3"/>
  <c r="CA387" i="3"/>
  <c r="CD387" i="3"/>
  <c r="CB387" i="3"/>
  <c r="CC387" i="3"/>
  <c r="CD244" i="3"/>
  <c r="CC244" i="3"/>
  <c r="CB244" i="3"/>
  <c r="CE244" i="3"/>
  <c r="CA244" i="3"/>
  <c r="CD176" i="3"/>
  <c r="CC176" i="3"/>
  <c r="CB176" i="3"/>
  <c r="CA176" i="3"/>
  <c r="CE176" i="3"/>
  <c r="CC48" i="3"/>
  <c r="CA48" i="3"/>
  <c r="CD48" i="3"/>
  <c r="CB48" i="3"/>
  <c r="CE48" i="3"/>
  <c r="CB354" i="3"/>
  <c r="CE354" i="3"/>
  <c r="CA354" i="3"/>
  <c r="CD354" i="3"/>
  <c r="CC354" i="3"/>
  <c r="CB318" i="3"/>
  <c r="CE318" i="3"/>
  <c r="CA318" i="3"/>
  <c r="CD318" i="3"/>
  <c r="CC318" i="3"/>
  <c r="CD372" i="3"/>
  <c r="CC372" i="3"/>
  <c r="CB372" i="3"/>
  <c r="CE372" i="3"/>
  <c r="CA372" i="3"/>
  <c r="CB174" i="3"/>
  <c r="CE174" i="3"/>
  <c r="CA174" i="3"/>
  <c r="CD174" i="3"/>
  <c r="CC174" i="3"/>
  <c r="CC524" i="3"/>
  <c r="CB524" i="3"/>
  <c r="CA524" i="3"/>
  <c r="CE524" i="3"/>
  <c r="CD524" i="3"/>
  <c r="CE474" i="3"/>
  <c r="CA474" i="3"/>
  <c r="CB474" i="3"/>
  <c r="CD474" i="3"/>
  <c r="CC474" i="3"/>
  <c r="CB322" i="3"/>
  <c r="CE322" i="3"/>
  <c r="CA322" i="3"/>
  <c r="CD322" i="3"/>
  <c r="CC322" i="3"/>
  <c r="CD212" i="3"/>
  <c r="CC212" i="3"/>
  <c r="CB212" i="3"/>
  <c r="CE212" i="3"/>
  <c r="CA212" i="3"/>
  <c r="CD47" i="3"/>
  <c r="CA47" i="3"/>
  <c r="CC47" i="3"/>
  <c r="CB47" i="3"/>
  <c r="CE47" i="3"/>
  <c r="CC456" i="3"/>
  <c r="CA456" i="3"/>
  <c r="CE456" i="3"/>
  <c r="CB456" i="3"/>
  <c r="CD456" i="3"/>
  <c r="CC572" i="3"/>
  <c r="CB572" i="3"/>
  <c r="CA572" i="3"/>
  <c r="CE572" i="3"/>
  <c r="CD572" i="3"/>
  <c r="CC60" i="3"/>
  <c r="CE60" i="3"/>
  <c r="CB60" i="3"/>
  <c r="CA60" i="3"/>
  <c r="CD60" i="3"/>
  <c r="CB222" i="3"/>
  <c r="CE222" i="3"/>
  <c r="CA222" i="3"/>
  <c r="CC222" i="3"/>
  <c r="CD222" i="3"/>
  <c r="CC440" i="3"/>
  <c r="CA440" i="3"/>
  <c r="CE440" i="3"/>
  <c r="CD440" i="3"/>
  <c r="CB440" i="3"/>
  <c r="CD412" i="3"/>
  <c r="CC412" i="3"/>
  <c r="CB412" i="3"/>
  <c r="CE412" i="3"/>
  <c r="CA412" i="3"/>
  <c r="CE307" i="3"/>
  <c r="CA307" i="3"/>
  <c r="CD307" i="3"/>
  <c r="CB307" i="3"/>
  <c r="CC307" i="3"/>
  <c r="CE66" i="3"/>
  <c r="CA66" i="3"/>
  <c r="CC66" i="3"/>
  <c r="CB66" i="3"/>
  <c r="CD66" i="3"/>
  <c r="CE98" i="3"/>
  <c r="CA98" i="3"/>
  <c r="CC98" i="3"/>
  <c r="CB98" i="3"/>
  <c r="CD98" i="3"/>
  <c r="CD51" i="3"/>
  <c r="CB51" i="3"/>
  <c r="CE51" i="3"/>
  <c r="CC51" i="3"/>
  <c r="CA51" i="3"/>
  <c r="CE78" i="3"/>
  <c r="CA78" i="3"/>
  <c r="CD78" i="3"/>
  <c r="CC78" i="3"/>
  <c r="CB78" i="3"/>
  <c r="CC193" i="3"/>
  <c r="CB193" i="3"/>
  <c r="CA193" i="3"/>
  <c r="CE193" i="3"/>
  <c r="CD193" i="3"/>
  <c r="CC241" i="3"/>
  <c r="CB241" i="3"/>
  <c r="CA241" i="3"/>
  <c r="CD241" i="3"/>
  <c r="CE241" i="3"/>
  <c r="CB97" i="3"/>
  <c r="CE97" i="3"/>
  <c r="CA97" i="3"/>
  <c r="CD97" i="3"/>
  <c r="CC97" i="3"/>
  <c r="CB109" i="3"/>
  <c r="CD109" i="3"/>
  <c r="CC109" i="3"/>
  <c r="CE109" i="3"/>
  <c r="CA109" i="3"/>
  <c r="CC277" i="3"/>
  <c r="CB277" i="3"/>
  <c r="CE277" i="3"/>
  <c r="CD277" i="3"/>
  <c r="CA277" i="3"/>
  <c r="CC285" i="3"/>
  <c r="CB285" i="3"/>
  <c r="CE285" i="3"/>
  <c r="CA285" i="3"/>
  <c r="CD285" i="3"/>
  <c r="CB9" i="3"/>
  <c r="CC9" i="3"/>
  <c r="CE9" i="3"/>
  <c r="CA9" i="3"/>
  <c r="CD9" i="3"/>
  <c r="CB449" i="3"/>
  <c r="CD449" i="3"/>
  <c r="CC449" i="3"/>
  <c r="CA449" i="3"/>
  <c r="CE449" i="3"/>
  <c r="CC313" i="3"/>
  <c r="CB313" i="3"/>
  <c r="CA313" i="3"/>
  <c r="CD313" i="3"/>
  <c r="CE313" i="3"/>
  <c r="CB581" i="3"/>
  <c r="CE581" i="3"/>
  <c r="CD581" i="3"/>
  <c r="CC581" i="3"/>
  <c r="CA581" i="3"/>
  <c r="CC169" i="3"/>
  <c r="CB169" i="3"/>
  <c r="CA169" i="3"/>
  <c r="CE169" i="3"/>
  <c r="CD169" i="3"/>
  <c r="CB125" i="3"/>
  <c r="CD125" i="3"/>
  <c r="CC125" i="3"/>
  <c r="CE125" i="3"/>
  <c r="CA125" i="3"/>
  <c r="CC333" i="3"/>
  <c r="CB333" i="3"/>
  <c r="CE333" i="3"/>
  <c r="CD333" i="3"/>
  <c r="CA333" i="3"/>
  <c r="CB105" i="3"/>
  <c r="CE105" i="3"/>
  <c r="CA105" i="3"/>
  <c r="CD105" i="3"/>
  <c r="CC105" i="3"/>
  <c r="CC345" i="3"/>
  <c r="CB345" i="3"/>
  <c r="CA345" i="3"/>
  <c r="CE345" i="3"/>
  <c r="CD345" i="3"/>
  <c r="CC249" i="3"/>
  <c r="CB249" i="3"/>
  <c r="CA249" i="3"/>
  <c r="CE249" i="3"/>
  <c r="CD249" i="3"/>
  <c r="CC409" i="3"/>
  <c r="CB409" i="3"/>
  <c r="CA409" i="3"/>
  <c r="CD409" i="3"/>
  <c r="CE409" i="3"/>
  <c r="CB117" i="3"/>
  <c r="CD117" i="3"/>
  <c r="CC117" i="3"/>
  <c r="CE117" i="3"/>
  <c r="CA117" i="3"/>
  <c r="CB569" i="3"/>
  <c r="CA569" i="3"/>
  <c r="CE569" i="3"/>
  <c r="CD569" i="3"/>
  <c r="CC569" i="3"/>
  <c r="CC433" i="3"/>
  <c r="CB433" i="3"/>
  <c r="CA433" i="3"/>
  <c r="CE433" i="3"/>
  <c r="CD433" i="3"/>
  <c r="CB521" i="3"/>
  <c r="CA521" i="3"/>
  <c r="CE521" i="3"/>
  <c r="CD521" i="3"/>
  <c r="CC521" i="3"/>
  <c r="CB481" i="3"/>
  <c r="CD481" i="3"/>
  <c r="CC481" i="3"/>
  <c r="CA481" i="3"/>
  <c r="CE481" i="3"/>
  <c r="CB113" i="3"/>
  <c r="CE113" i="3"/>
  <c r="CA113" i="3"/>
  <c r="CD113" i="3"/>
  <c r="CC113" i="3"/>
  <c r="CC257" i="3"/>
  <c r="CB257" i="3"/>
  <c r="CA257" i="3"/>
  <c r="CD257" i="3"/>
  <c r="CE257" i="3"/>
  <c r="CC413" i="3"/>
  <c r="CB413" i="3"/>
  <c r="CE413" i="3"/>
  <c r="CD413" i="3"/>
  <c r="CA413" i="3"/>
  <c r="CB537" i="3"/>
  <c r="CA537" i="3"/>
  <c r="CE537" i="3"/>
  <c r="CD537" i="3"/>
  <c r="CC537" i="3"/>
  <c r="CB53" i="3"/>
  <c r="CC53" i="3"/>
  <c r="CE53" i="3"/>
  <c r="CA53" i="3"/>
  <c r="CD53" i="3"/>
  <c r="CC325" i="3"/>
  <c r="CB325" i="3"/>
  <c r="CE325" i="3"/>
  <c r="CA325" i="3"/>
  <c r="CD325" i="3"/>
  <c r="CB529" i="3"/>
  <c r="CD529" i="3"/>
  <c r="CC529" i="3"/>
  <c r="CA529" i="3"/>
  <c r="CE529" i="3"/>
  <c r="CC329" i="3"/>
  <c r="CB329" i="3"/>
  <c r="CA329" i="3"/>
  <c r="CD329" i="3"/>
  <c r="CE329" i="3"/>
  <c r="CC353" i="3"/>
  <c r="CB353" i="3"/>
  <c r="CA353" i="3"/>
  <c r="CE353" i="3"/>
  <c r="CD353" i="3"/>
  <c r="CC377" i="3"/>
  <c r="CB377" i="3"/>
  <c r="CA377" i="3"/>
  <c r="CE377" i="3"/>
  <c r="CD377" i="3"/>
  <c r="CC365" i="3"/>
  <c r="CB365" i="3"/>
  <c r="CE365" i="3"/>
  <c r="CD365" i="3"/>
  <c r="CA365" i="3"/>
  <c r="CB210" i="3"/>
  <c r="CE210" i="3"/>
  <c r="CA210" i="3"/>
  <c r="CD210" i="3"/>
  <c r="CC210" i="3"/>
  <c r="CB306" i="3"/>
  <c r="CE306" i="3"/>
  <c r="CA306" i="3"/>
  <c r="CD306" i="3"/>
  <c r="CC306" i="3"/>
  <c r="CB178" i="3"/>
  <c r="CE178" i="3"/>
  <c r="CA178" i="3"/>
  <c r="CD178" i="3"/>
  <c r="CC178" i="3"/>
  <c r="CD143" i="3"/>
  <c r="CB143" i="3"/>
  <c r="CE143" i="3"/>
  <c r="CC143" i="3"/>
  <c r="CA143" i="3"/>
  <c r="CD111" i="3"/>
  <c r="CB111" i="3"/>
  <c r="CA111" i="3"/>
  <c r="CC111" i="3"/>
  <c r="CE111" i="3"/>
  <c r="CB298" i="3"/>
  <c r="CE298" i="3"/>
  <c r="CA298" i="3"/>
  <c r="CD298" i="3"/>
  <c r="CC298" i="3"/>
  <c r="CE446" i="3"/>
  <c r="CA446" i="3"/>
  <c r="CC446" i="3"/>
  <c r="CB446" i="3"/>
  <c r="CD446" i="3"/>
  <c r="CB194" i="3"/>
  <c r="CE194" i="3"/>
  <c r="CA194" i="3"/>
  <c r="CD194" i="3"/>
  <c r="CC194" i="3"/>
  <c r="CD559" i="3"/>
  <c r="CC559" i="3"/>
  <c r="CB559" i="3"/>
  <c r="CA559" i="3"/>
  <c r="CE559" i="3"/>
  <c r="CE58" i="3"/>
  <c r="CA58" i="3"/>
  <c r="CB58" i="3"/>
  <c r="CD58" i="3"/>
  <c r="CC58" i="3"/>
  <c r="CD107" i="3"/>
  <c r="CE107" i="3"/>
  <c r="CC107" i="3"/>
  <c r="CB107" i="3"/>
  <c r="CA107" i="3"/>
  <c r="CD611" i="3"/>
  <c r="CE611" i="3"/>
  <c r="CC611" i="3"/>
  <c r="CB611" i="3"/>
  <c r="CA611" i="3"/>
  <c r="CE415" i="3"/>
  <c r="CA415" i="3"/>
  <c r="CD415" i="3"/>
  <c r="CC415" i="3"/>
  <c r="CB415" i="3"/>
  <c r="CD23" i="3"/>
  <c r="CB23" i="3"/>
  <c r="CE23" i="3"/>
  <c r="CC23" i="3"/>
  <c r="CA23" i="3"/>
  <c r="CE319" i="3"/>
  <c r="CA319" i="3"/>
  <c r="CD319" i="3"/>
  <c r="CC319" i="3"/>
  <c r="CB319" i="3"/>
  <c r="CC516" i="3"/>
  <c r="CE516" i="3"/>
  <c r="CD516" i="3"/>
  <c r="CB516" i="3"/>
  <c r="CA516" i="3"/>
  <c r="CB258" i="3"/>
  <c r="CE258" i="3"/>
  <c r="CA258" i="3"/>
  <c r="CD258" i="3"/>
  <c r="CC258" i="3"/>
  <c r="CE251" i="3"/>
  <c r="CA251" i="3"/>
  <c r="CD251" i="3"/>
  <c r="CB251" i="3"/>
  <c r="CC251" i="3"/>
  <c r="CE183" i="3"/>
  <c r="CA183" i="3"/>
  <c r="CD183" i="3"/>
  <c r="CC183" i="3"/>
  <c r="CB183" i="3"/>
  <c r="CD555" i="3"/>
  <c r="CB555" i="3"/>
  <c r="CA555" i="3"/>
  <c r="CE555" i="3"/>
  <c r="CC555" i="3"/>
  <c r="CD523" i="3"/>
  <c r="CB523" i="3"/>
  <c r="CA523" i="3"/>
  <c r="CE523" i="3"/>
  <c r="CC523" i="3"/>
  <c r="CD320" i="3"/>
  <c r="CC320" i="3"/>
  <c r="CB320" i="3"/>
  <c r="CA320" i="3"/>
  <c r="CE320" i="3"/>
  <c r="CC140" i="3"/>
  <c r="CA140" i="3"/>
  <c r="CD140" i="3"/>
  <c r="CB140" i="3"/>
  <c r="CE140" i="3"/>
  <c r="CC624" i="3"/>
  <c r="CA624" i="3"/>
  <c r="CE624" i="3"/>
  <c r="CD624" i="3"/>
  <c r="CB624" i="3"/>
  <c r="CB386" i="3"/>
  <c r="CE386" i="3"/>
  <c r="CA386" i="3"/>
  <c r="CD386" i="3"/>
  <c r="CC386" i="3"/>
  <c r="CB234" i="3"/>
  <c r="CE234" i="3"/>
  <c r="CA234" i="3"/>
  <c r="CD234" i="3"/>
  <c r="CC234" i="3"/>
  <c r="CE299" i="3"/>
  <c r="CA299" i="3"/>
  <c r="CD299" i="3"/>
  <c r="CC299" i="3"/>
  <c r="CB299" i="3"/>
  <c r="CC520" i="3"/>
  <c r="CA520" i="3"/>
  <c r="CE520" i="3"/>
  <c r="CD520" i="3"/>
  <c r="CB520" i="3"/>
  <c r="CD615" i="3"/>
  <c r="CA615" i="3"/>
  <c r="CE615" i="3"/>
  <c r="CC615" i="3"/>
  <c r="CB615" i="3"/>
  <c r="CE74" i="3"/>
  <c r="CA74" i="3"/>
  <c r="CC74" i="3"/>
  <c r="CB74" i="3"/>
  <c r="CD74" i="3"/>
  <c r="CD336" i="3"/>
  <c r="CC336" i="3"/>
  <c r="CE336" i="3"/>
  <c r="CB336" i="3"/>
  <c r="CA336" i="3"/>
  <c r="CC548" i="3"/>
  <c r="CE548" i="3"/>
  <c r="CD548" i="3"/>
  <c r="CB548" i="3"/>
  <c r="CA548" i="3"/>
  <c r="CD563" i="3"/>
  <c r="CE563" i="3"/>
  <c r="CC563" i="3"/>
  <c r="CA563" i="3"/>
  <c r="CB563" i="3"/>
  <c r="CD248" i="3"/>
  <c r="CC248" i="3"/>
  <c r="CA248" i="3"/>
  <c r="CE248" i="3"/>
  <c r="CB248" i="3"/>
  <c r="CC120" i="3"/>
  <c r="CE120" i="3"/>
  <c r="CD120" i="3"/>
  <c r="CB120" i="3"/>
  <c r="CA120" i="3"/>
  <c r="CC20" i="3"/>
  <c r="CE20" i="3"/>
  <c r="CB20" i="3"/>
  <c r="CA20" i="3"/>
  <c r="CD20" i="3"/>
  <c r="CD579" i="3"/>
  <c r="CE579" i="3"/>
  <c r="CC579" i="3"/>
  <c r="CB579" i="3"/>
  <c r="CA579" i="3"/>
  <c r="CD296" i="3"/>
  <c r="CC296" i="3"/>
  <c r="CB296" i="3"/>
  <c r="CE296" i="3"/>
  <c r="CA296" i="3"/>
  <c r="CE626" i="3"/>
  <c r="CA626" i="3"/>
  <c r="CB626" i="3"/>
  <c r="CD626" i="3"/>
  <c r="CC626" i="3"/>
  <c r="CB202" i="3"/>
  <c r="CE202" i="3"/>
  <c r="CA202" i="3"/>
  <c r="CD202" i="3"/>
  <c r="CC202" i="3"/>
  <c r="CB286" i="3"/>
  <c r="CE286" i="3"/>
  <c r="CA286" i="3"/>
  <c r="CD286" i="3"/>
  <c r="CC286" i="3"/>
  <c r="CD575" i="3"/>
  <c r="CC575" i="3"/>
  <c r="CB575" i="3"/>
  <c r="CA575" i="3"/>
  <c r="CE575" i="3"/>
  <c r="CB282" i="3"/>
  <c r="CE282" i="3"/>
  <c r="CA282" i="3"/>
  <c r="CD282" i="3"/>
  <c r="CC282" i="3"/>
  <c r="CB422" i="3"/>
  <c r="CE422" i="3"/>
  <c r="CA422" i="3"/>
  <c r="CC422" i="3"/>
  <c r="CD422" i="3"/>
  <c r="CB238" i="3"/>
  <c r="CE238" i="3"/>
  <c r="CA238" i="3"/>
  <c r="CC238" i="3"/>
  <c r="CD238" i="3"/>
  <c r="CE14" i="3"/>
  <c r="CA14" i="3"/>
  <c r="CC14" i="3"/>
  <c r="CB14" i="3"/>
  <c r="CD14" i="3"/>
  <c r="CB374" i="3"/>
  <c r="CE374" i="3"/>
  <c r="CA374" i="3"/>
  <c r="CD374" i="3"/>
  <c r="CC374" i="3"/>
  <c r="CD404" i="3"/>
  <c r="CC404" i="3"/>
  <c r="CB404" i="3"/>
  <c r="CA404" i="3"/>
  <c r="CE404" i="3"/>
  <c r="CE118" i="3"/>
  <c r="CA118" i="3"/>
  <c r="CD118" i="3"/>
  <c r="CC118" i="3"/>
  <c r="CB118" i="3"/>
  <c r="CB370" i="3"/>
  <c r="CE370" i="3"/>
  <c r="CA370" i="3"/>
  <c r="CD370" i="3"/>
  <c r="CC370" i="3"/>
  <c r="CC444" i="3"/>
  <c r="CB444" i="3"/>
  <c r="CA444" i="3"/>
  <c r="CE444" i="3"/>
  <c r="CD444" i="3"/>
  <c r="CC225" i="3"/>
  <c r="CB225" i="3"/>
  <c r="CA225" i="3"/>
  <c r="CD225" i="3"/>
  <c r="CE225" i="3"/>
  <c r="CC337" i="3"/>
  <c r="CB337" i="3"/>
  <c r="CA337" i="3"/>
  <c r="CE337" i="3"/>
  <c r="CD337" i="3"/>
  <c r="CB137" i="3"/>
  <c r="CC137" i="3"/>
  <c r="CE137" i="3"/>
  <c r="CA137" i="3"/>
  <c r="CD137" i="3"/>
  <c r="CC341" i="3"/>
  <c r="CB341" i="3"/>
  <c r="CE341" i="3"/>
  <c r="CA341" i="3"/>
  <c r="CD341" i="3"/>
  <c r="CC217" i="3"/>
  <c r="CB217" i="3"/>
  <c r="CA217" i="3"/>
  <c r="CE217" i="3"/>
  <c r="CD217" i="3"/>
  <c r="CB394" i="3"/>
  <c r="CE394" i="3"/>
  <c r="CA394" i="3"/>
  <c r="CD394" i="3"/>
  <c r="CC394" i="3"/>
  <c r="CB57" i="3"/>
  <c r="CD57" i="3"/>
  <c r="CE57" i="3"/>
  <c r="CA57" i="3"/>
  <c r="CC57" i="3"/>
  <c r="CB573" i="3"/>
  <c r="CC573" i="3"/>
  <c r="CA573" i="3"/>
  <c r="CE573" i="3"/>
  <c r="CD573" i="3"/>
  <c r="CC369" i="3"/>
  <c r="CB369" i="3"/>
  <c r="CA369" i="3"/>
  <c r="CD369" i="3"/>
  <c r="CE369" i="3"/>
  <c r="CC385" i="3"/>
  <c r="CB385" i="3"/>
  <c r="CA385" i="3"/>
  <c r="CE385" i="3"/>
  <c r="CD385" i="3"/>
  <c r="CD380" i="3"/>
  <c r="CC380" i="3"/>
  <c r="CB380" i="3"/>
  <c r="CE380" i="3"/>
  <c r="CA380" i="3"/>
  <c r="CB334" i="3"/>
  <c r="CE334" i="3"/>
  <c r="CA334" i="3"/>
  <c r="CD334" i="3"/>
  <c r="CC334" i="3"/>
  <c r="CE518" i="3"/>
  <c r="CA518" i="3"/>
  <c r="CD518" i="3"/>
  <c r="CB518" i="3"/>
  <c r="CC518" i="3"/>
  <c r="CD515" i="3"/>
  <c r="CE515" i="3"/>
  <c r="CC515" i="3"/>
  <c r="CB515" i="3"/>
  <c r="CA515" i="3"/>
  <c r="CD635" i="3"/>
  <c r="CE635" i="3"/>
  <c r="CC635" i="3"/>
  <c r="CB635" i="3"/>
  <c r="CA635" i="3"/>
  <c r="CD455" i="3"/>
  <c r="CA455" i="3"/>
  <c r="CE455" i="3"/>
  <c r="CC455" i="3"/>
  <c r="CB455" i="3"/>
  <c r="CD123" i="3"/>
  <c r="CE123" i="3"/>
  <c r="CC123" i="3"/>
  <c r="CB123" i="3"/>
  <c r="CA123" i="3"/>
  <c r="CE351" i="3"/>
  <c r="CA351" i="3"/>
  <c r="CD351" i="3"/>
  <c r="CC351" i="3"/>
  <c r="CB351" i="3"/>
  <c r="CB89" i="3"/>
  <c r="CE89" i="3"/>
  <c r="CA89" i="3"/>
  <c r="CD89" i="3"/>
  <c r="CC89" i="3"/>
  <c r="CC405" i="3"/>
  <c r="CB405" i="3"/>
  <c r="CE405" i="3"/>
  <c r="CA405" i="3"/>
  <c r="CD405" i="3"/>
  <c r="CD443" i="3"/>
  <c r="CB443" i="3"/>
  <c r="CA443" i="3"/>
  <c r="CC443" i="3"/>
  <c r="CE443" i="3"/>
  <c r="CD368" i="3"/>
  <c r="CC368" i="3"/>
  <c r="CE368" i="3"/>
  <c r="CB368" i="3"/>
  <c r="CA368" i="3"/>
  <c r="CD288" i="3"/>
  <c r="CC288" i="3"/>
  <c r="CA288" i="3"/>
  <c r="CE288" i="3"/>
  <c r="CB288" i="3"/>
  <c r="CD172" i="3"/>
  <c r="CC172" i="3"/>
  <c r="CB172" i="3"/>
  <c r="CE172" i="3"/>
  <c r="CA172" i="3"/>
  <c r="CB414" i="3"/>
  <c r="CE414" i="3"/>
  <c r="CA414" i="3"/>
  <c r="CD414" i="3"/>
  <c r="CC414" i="3"/>
  <c r="CC552" i="3"/>
  <c r="CA552" i="3"/>
  <c r="CE552" i="3"/>
  <c r="CD552" i="3"/>
  <c r="CB552" i="3"/>
  <c r="CD603" i="3"/>
  <c r="CB603" i="3"/>
  <c r="CA603" i="3"/>
  <c r="CE603" i="3"/>
  <c r="CC603" i="3"/>
  <c r="CC96" i="3"/>
  <c r="CE96" i="3"/>
  <c r="CD96" i="3"/>
  <c r="CB96" i="3"/>
  <c r="CA96" i="3"/>
  <c r="CD551" i="3"/>
  <c r="CA551" i="3"/>
  <c r="CE551" i="3"/>
  <c r="CC551" i="3"/>
  <c r="CB551" i="3"/>
  <c r="CE42" i="3"/>
  <c r="CA42" i="3"/>
  <c r="CD42" i="3"/>
  <c r="CC42" i="3"/>
  <c r="CB42" i="3"/>
  <c r="CC484" i="3"/>
  <c r="CE484" i="3"/>
  <c r="CD484" i="3"/>
  <c r="CB484" i="3"/>
  <c r="CA484" i="3"/>
  <c r="CD272" i="3"/>
  <c r="CC272" i="3"/>
  <c r="CB272" i="3"/>
  <c r="CE272" i="3"/>
  <c r="CA272" i="3"/>
  <c r="CE582" i="3"/>
  <c r="CA582" i="3"/>
  <c r="CD582" i="3"/>
  <c r="CB582" i="3"/>
  <c r="CC582" i="3"/>
  <c r="CD220" i="3"/>
  <c r="CC220" i="3"/>
  <c r="CB220" i="3"/>
  <c r="CA220" i="3"/>
  <c r="CE220" i="3"/>
  <c r="CD595" i="3"/>
  <c r="CE595" i="3"/>
  <c r="CC595" i="3"/>
  <c r="CB595" i="3"/>
  <c r="CA595" i="3"/>
  <c r="CE291" i="3"/>
  <c r="CA291" i="3"/>
  <c r="CD291" i="3"/>
  <c r="CB291" i="3"/>
  <c r="CC291" i="3"/>
  <c r="CC148" i="3"/>
  <c r="CA148" i="3"/>
  <c r="CD148" i="3"/>
  <c r="CB148" i="3"/>
  <c r="CE148" i="3"/>
  <c r="CD216" i="3"/>
  <c r="CC216" i="3"/>
  <c r="CA216" i="3"/>
  <c r="CE216" i="3"/>
  <c r="CB216" i="3"/>
  <c r="CD164" i="3"/>
  <c r="CC164" i="3"/>
  <c r="CB164" i="3"/>
  <c r="CA164" i="3"/>
  <c r="CE164" i="3"/>
  <c r="CD264" i="3"/>
  <c r="CC264" i="3"/>
  <c r="CA264" i="3"/>
  <c r="CE264" i="3"/>
  <c r="CB264" i="3"/>
  <c r="CE191" i="3"/>
  <c r="CA191" i="3"/>
  <c r="CD191" i="3"/>
  <c r="CC191" i="3"/>
  <c r="CB191" i="3"/>
  <c r="CC612" i="3"/>
  <c r="CE612" i="3"/>
  <c r="CD612" i="3"/>
  <c r="CB612" i="3"/>
  <c r="CA612" i="3"/>
  <c r="CD396" i="3"/>
  <c r="CC396" i="3"/>
  <c r="CB396" i="3"/>
  <c r="CE396" i="3"/>
  <c r="CA396" i="3"/>
  <c r="CE263" i="3"/>
  <c r="CA263" i="3"/>
  <c r="CD263" i="3"/>
  <c r="CC263" i="3"/>
  <c r="CB263" i="3"/>
  <c r="CD232" i="3"/>
  <c r="CC232" i="3"/>
  <c r="CA232" i="3"/>
  <c r="CE232" i="3"/>
  <c r="CB232" i="3"/>
  <c r="CD180" i="3"/>
  <c r="CC180" i="3"/>
  <c r="CB180" i="3"/>
  <c r="CA180" i="3"/>
  <c r="CE180" i="3"/>
  <c r="CC452" i="3"/>
  <c r="CE452" i="3"/>
  <c r="CD452" i="3"/>
  <c r="CA452" i="3"/>
  <c r="CB452" i="3"/>
  <c r="CE347" i="3"/>
  <c r="CA347" i="3"/>
  <c r="CD347" i="3"/>
  <c r="CC347" i="3"/>
  <c r="CB347" i="3"/>
  <c r="CB170" i="3"/>
  <c r="CE170" i="3"/>
  <c r="CA170" i="3"/>
  <c r="CD170" i="3"/>
  <c r="CC170" i="3"/>
  <c r="CC84" i="3"/>
  <c r="CA84" i="3"/>
  <c r="CB84" i="3"/>
  <c r="CE84" i="3"/>
  <c r="CD84" i="3"/>
  <c r="CD252" i="3"/>
  <c r="CC252" i="3"/>
  <c r="CB252" i="3"/>
  <c r="CA252" i="3"/>
  <c r="CE252" i="3"/>
  <c r="CB302" i="3"/>
  <c r="CE302" i="3"/>
  <c r="CA302" i="3"/>
  <c r="CD302" i="3"/>
  <c r="CC302" i="3"/>
  <c r="CD447" i="3"/>
  <c r="CC447" i="3"/>
  <c r="CB447" i="3"/>
  <c r="CA447" i="3"/>
  <c r="CE447" i="3"/>
  <c r="CC112" i="3"/>
  <c r="CE112" i="3"/>
  <c r="CD112" i="3"/>
  <c r="CB112" i="3"/>
  <c r="CA112" i="3"/>
  <c r="CB250" i="3"/>
  <c r="CE250" i="3"/>
  <c r="CA250" i="3"/>
  <c r="CD250" i="3"/>
  <c r="CC250" i="3"/>
  <c r="CE470" i="3"/>
  <c r="CA470" i="3"/>
  <c r="CD470" i="3"/>
  <c r="CC470" i="3"/>
  <c r="CB470" i="3"/>
  <c r="CE94" i="3"/>
  <c r="CA94" i="3"/>
  <c r="CD94" i="3"/>
  <c r="CC94" i="3"/>
  <c r="CB94" i="3"/>
  <c r="CD11" i="3"/>
  <c r="CA11" i="3"/>
  <c r="CC11" i="3"/>
  <c r="CB11" i="3"/>
  <c r="CE11" i="3"/>
  <c r="CB346" i="3"/>
  <c r="CE346" i="3"/>
  <c r="CA346" i="3"/>
  <c r="CD346" i="3"/>
  <c r="CC346" i="3"/>
  <c r="CB358" i="3"/>
  <c r="CE358" i="3"/>
  <c r="CA358" i="3"/>
  <c r="CD358" i="3"/>
  <c r="CC358" i="3"/>
  <c r="CE239" i="3"/>
  <c r="CA239" i="3"/>
  <c r="CD239" i="3"/>
  <c r="CC239" i="3"/>
  <c r="CB239" i="3"/>
  <c r="CE162" i="3"/>
  <c r="CA162" i="3"/>
  <c r="CD162" i="3"/>
  <c r="CC162" i="3"/>
  <c r="CB162" i="3"/>
  <c r="CC476" i="3"/>
  <c r="CB476" i="3"/>
  <c r="CA476" i="3"/>
  <c r="CE476" i="3"/>
  <c r="CD476" i="3"/>
  <c r="CC124" i="3"/>
  <c r="CA124" i="3"/>
  <c r="CB124" i="3"/>
  <c r="CE124" i="3"/>
  <c r="CD124" i="3"/>
  <c r="CC536" i="3"/>
  <c r="CA536" i="3"/>
  <c r="CE536" i="3"/>
  <c r="CD536" i="3"/>
  <c r="CB536" i="3"/>
  <c r="CD127" i="3"/>
  <c r="CB127" i="3"/>
  <c r="CA127" i="3"/>
  <c r="CC127" i="3"/>
  <c r="CE127" i="3"/>
  <c r="CB390" i="3"/>
  <c r="CE390" i="3"/>
  <c r="CA390" i="3"/>
  <c r="CC390" i="3"/>
  <c r="CD390" i="3"/>
  <c r="CC560" i="3"/>
  <c r="CD560" i="3"/>
  <c r="CB560" i="3"/>
  <c r="CA560" i="3"/>
  <c r="CE560" i="3"/>
  <c r="CB190" i="3"/>
  <c r="CE190" i="3"/>
  <c r="CA190" i="3"/>
  <c r="CC190" i="3"/>
  <c r="CD190" i="3"/>
  <c r="CB246" i="3"/>
  <c r="CE246" i="3"/>
  <c r="CA246" i="3"/>
  <c r="CD246" i="3"/>
  <c r="CC246" i="3"/>
  <c r="CC464" i="3"/>
  <c r="CD464" i="3"/>
  <c r="CB464" i="3"/>
  <c r="CA464" i="3"/>
  <c r="CE464" i="3"/>
  <c r="CD428" i="3"/>
  <c r="CC428" i="3"/>
  <c r="CB428" i="3"/>
  <c r="CA428" i="3"/>
  <c r="CE428" i="3"/>
  <c r="CE235" i="3"/>
  <c r="CA235" i="3"/>
  <c r="CD235" i="3"/>
  <c r="CB235" i="3"/>
  <c r="CC235" i="3"/>
  <c r="CB270" i="3"/>
  <c r="CE270" i="3"/>
  <c r="CA270" i="3"/>
  <c r="CC270" i="3"/>
  <c r="CD270" i="3"/>
  <c r="CD376" i="3"/>
  <c r="CC376" i="3"/>
  <c r="CA376" i="3"/>
  <c r="CE376" i="3"/>
  <c r="CB376" i="3"/>
  <c r="CB145" i="3"/>
  <c r="CC145" i="3"/>
  <c r="CE145" i="3"/>
  <c r="CA145" i="3"/>
  <c r="CD145" i="3"/>
  <c r="CB61" i="3"/>
  <c r="CD61" i="3"/>
  <c r="CC61" i="3"/>
  <c r="CE61" i="3"/>
  <c r="CA61" i="3"/>
  <c r="CC309" i="3"/>
  <c r="CB309" i="3"/>
  <c r="CE309" i="3"/>
  <c r="CA309" i="3"/>
  <c r="CD309" i="3"/>
  <c r="CC253" i="3"/>
  <c r="CB253" i="3"/>
  <c r="CE253" i="3"/>
  <c r="CA253" i="3"/>
  <c r="CD253" i="3"/>
  <c r="CB65" i="3"/>
  <c r="CE65" i="3"/>
  <c r="CA65" i="3"/>
  <c r="CD65" i="3"/>
  <c r="CC65" i="3"/>
  <c r="CB73" i="3"/>
  <c r="CE73" i="3"/>
  <c r="CA73" i="3"/>
  <c r="CD73" i="3"/>
  <c r="CC73" i="3"/>
  <c r="CC173" i="3"/>
  <c r="CB173" i="3"/>
  <c r="CE173" i="3"/>
  <c r="CA173" i="3"/>
  <c r="CD173" i="3"/>
  <c r="CB617" i="3"/>
  <c r="CA617" i="3"/>
  <c r="CE617" i="3"/>
  <c r="CD617" i="3"/>
  <c r="CC617" i="3"/>
  <c r="CC429" i="3"/>
  <c r="CB429" i="3"/>
  <c r="CE429" i="3"/>
  <c r="CD429" i="3"/>
  <c r="CA429" i="3"/>
  <c r="CC265" i="3"/>
  <c r="CB265" i="3"/>
  <c r="CA265" i="3"/>
  <c r="CE265" i="3"/>
  <c r="CD265" i="3"/>
  <c r="CB445" i="3"/>
  <c r="CC445" i="3"/>
  <c r="CA445" i="3"/>
  <c r="CE445" i="3"/>
  <c r="CD445" i="3"/>
  <c r="CC181" i="3"/>
  <c r="CB181" i="3"/>
  <c r="CE181" i="3"/>
  <c r="CA181" i="3"/>
  <c r="CD181" i="3"/>
  <c r="CB121" i="3"/>
  <c r="CE121" i="3"/>
  <c r="CA121" i="3"/>
  <c r="CD121" i="3"/>
  <c r="CC121" i="3"/>
  <c r="CB21" i="3"/>
  <c r="CC21" i="3"/>
  <c r="CE21" i="3"/>
  <c r="CA21" i="3"/>
  <c r="CD21" i="3"/>
  <c r="CB517" i="3"/>
  <c r="CE517" i="3"/>
  <c r="CD517" i="3"/>
  <c r="CC517" i="3"/>
  <c r="CA517" i="3"/>
  <c r="CC389" i="3"/>
  <c r="CB389" i="3"/>
  <c r="CE389" i="3"/>
  <c r="CA389" i="3"/>
  <c r="CD389" i="3"/>
  <c r="CB629" i="3"/>
  <c r="CC629" i="3"/>
  <c r="CA629" i="3"/>
  <c r="CE629" i="3"/>
  <c r="CD629" i="3"/>
  <c r="CB81" i="3"/>
  <c r="CE81" i="3"/>
  <c r="CA81" i="3"/>
  <c r="CD81" i="3"/>
  <c r="CC81" i="3"/>
  <c r="CB621" i="3"/>
  <c r="CE621" i="3"/>
  <c r="CD621" i="3"/>
  <c r="CC621" i="3"/>
  <c r="CA621" i="3"/>
  <c r="CC357" i="3"/>
  <c r="CB357" i="3"/>
  <c r="CE357" i="3"/>
  <c r="CA357" i="3"/>
  <c r="CD357" i="3"/>
  <c r="CC397" i="3"/>
  <c r="CB397" i="3"/>
  <c r="CE397" i="3"/>
  <c r="CD397" i="3"/>
  <c r="CA397" i="3"/>
  <c r="CB161" i="3"/>
  <c r="CD161" i="3"/>
  <c r="CC161" i="3"/>
  <c r="CE161" i="3"/>
  <c r="CA161" i="3"/>
  <c r="CB605" i="3"/>
  <c r="CC605" i="3"/>
  <c r="CA605" i="3"/>
  <c r="CE605" i="3"/>
  <c r="CD605" i="3"/>
  <c r="CC237" i="3"/>
  <c r="CB237" i="3"/>
  <c r="CE237" i="3"/>
  <c r="CA237" i="3"/>
  <c r="CD237" i="3"/>
  <c r="CC245" i="3"/>
  <c r="CB245" i="3"/>
  <c r="CE245" i="3"/>
  <c r="CD245" i="3"/>
  <c r="CA245" i="3"/>
  <c r="CB453" i="3"/>
  <c r="CE453" i="3"/>
  <c r="CD453" i="3"/>
  <c r="CC453" i="3"/>
  <c r="CA453" i="3"/>
  <c r="CC201" i="3"/>
  <c r="CB201" i="3"/>
  <c r="CA201" i="3"/>
  <c r="CE201" i="3"/>
  <c r="CD201" i="3"/>
  <c r="CB49" i="3"/>
  <c r="CD49" i="3"/>
  <c r="CE49" i="3"/>
  <c r="CA49" i="3"/>
  <c r="CC49" i="3"/>
  <c r="CC401" i="3"/>
  <c r="CB401" i="3"/>
  <c r="CA401" i="3"/>
  <c r="CE401" i="3"/>
  <c r="CD401" i="3"/>
  <c r="CB437" i="3"/>
  <c r="CE437" i="3"/>
  <c r="CD437" i="3"/>
  <c r="CC437" i="3"/>
  <c r="CA437" i="3"/>
  <c r="CB609" i="3"/>
  <c r="CD609" i="3"/>
  <c r="CC609" i="3"/>
  <c r="CA609" i="3"/>
  <c r="CE609" i="3"/>
  <c r="CB561" i="3"/>
  <c r="CD561" i="3"/>
  <c r="CC561" i="3"/>
  <c r="CE561" i="3"/>
  <c r="CA561" i="3"/>
  <c r="CC373" i="3"/>
  <c r="CB373" i="3"/>
  <c r="CE373" i="3"/>
  <c r="CD373" i="3"/>
  <c r="CA373" i="3"/>
  <c r="CD539" i="3"/>
  <c r="CB539" i="3"/>
  <c r="CA539" i="3"/>
  <c r="CE539" i="3"/>
  <c r="CC539" i="3"/>
  <c r="CD627" i="3"/>
  <c r="CB627" i="3"/>
  <c r="CA627" i="3"/>
  <c r="CE627" i="3"/>
  <c r="CC627" i="3"/>
  <c r="CE379" i="3"/>
  <c r="CA379" i="3"/>
  <c r="CD379" i="3"/>
  <c r="CC379" i="3"/>
  <c r="CB379" i="3"/>
  <c r="CD63" i="3"/>
  <c r="CB63" i="3"/>
  <c r="CA63" i="3"/>
  <c r="CC63" i="3"/>
  <c r="CE63" i="3"/>
  <c r="CD99" i="3"/>
  <c r="CE99" i="3"/>
  <c r="CC99" i="3"/>
  <c r="CB99" i="3"/>
  <c r="CA99" i="3"/>
  <c r="CE54" i="3"/>
  <c r="CA54" i="3"/>
  <c r="CC54" i="3"/>
  <c r="CD54" i="3"/>
  <c r="CB54" i="3"/>
  <c r="CE138" i="3"/>
  <c r="CA138" i="3"/>
  <c r="CC138" i="3"/>
  <c r="CD138" i="3"/>
  <c r="CB138" i="3"/>
  <c r="CD519" i="3"/>
  <c r="CA519" i="3"/>
  <c r="CE519" i="3"/>
  <c r="CC519" i="3"/>
  <c r="CB519" i="3"/>
  <c r="CB198" i="3"/>
  <c r="CE198" i="3"/>
  <c r="CA198" i="3"/>
  <c r="CD198" i="3"/>
  <c r="CC198" i="3"/>
  <c r="CB290" i="3"/>
  <c r="CE290" i="3"/>
  <c r="CA290" i="3"/>
  <c r="CD290" i="3"/>
  <c r="CC290" i="3"/>
  <c r="CE259" i="3"/>
  <c r="CA259" i="3"/>
  <c r="CD259" i="3"/>
  <c r="CC259" i="3"/>
  <c r="CB259" i="3"/>
  <c r="CE458" i="3"/>
  <c r="CA458" i="3"/>
  <c r="CB458" i="3"/>
  <c r="CD458" i="3"/>
  <c r="CC458" i="3"/>
  <c r="CD591" i="3"/>
  <c r="CC591" i="3"/>
  <c r="CB591" i="3"/>
  <c r="CE591" i="3"/>
  <c r="CA591" i="3"/>
  <c r="CC32" i="3"/>
  <c r="CE32" i="3"/>
  <c r="CB32" i="3"/>
  <c r="CA32" i="3"/>
  <c r="CD32" i="3"/>
  <c r="CD151" i="3"/>
  <c r="CB151" i="3"/>
  <c r="CE151" i="3"/>
  <c r="CC151" i="3"/>
  <c r="CA151" i="3"/>
  <c r="CE203" i="3"/>
  <c r="CA203" i="3"/>
  <c r="CD203" i="3"/>
  <c r="CC203" i="3"/>
  <c r="CB203" i="3"/>
  <c r="CD388" i="3"/>
  <c r="CC388" i="3"/>
  <c r="CB388" i="3"/>
  <c r="CA388" i="3"/>
  <c r="CE388" i="3"/>
  <c r="CC40" i="3"/>
  <c r="CE40" i="3"/>
  <c r="CB40" i="3"/>
  <c r="CA40" i="3"/>
  <c r="CD40" i="3"/>
  <c r="CE371" i="3"/>
  <c r="CA371" i="3"/>
  <c r="CD371" i="3"/>
  <c r="CC371" i="3"/>
  <c r="CB371" i="3"/>
  <c r="CD567" i="3"/>
  <c r="CA567" i="3"/>
  <c r="CE567" i="3"/>
  <c r="CB567" i="3"/>
  <c r="CC567" i="3"/>
  <c r="CD192" i="3"/>
  <c r="CC192" i="3"/>
  <c r="CB192" i="3"/>
  <c r="CE192" i="3"/>
  <c r="CA192" i="3"/>
  <c r="CD471" i="3"/>
  <c r="CA471" i="3"/>
  <c r="CE471" i="3"/>
  <c r="CC471" i="3"/>
  <c r="CB471" i="3"/>
  <c r="CC620" i="3"/>
  <c r="CE620" i="3"/>
  <c r="CD620" i="3"/>
  <c r="CB620" i="3"/>
  <c r="CA620" i="3"/>
  <c r="CE179" i="3"/>
  <c r="CA179" i="3"/>
  <c r="CD179" i="3"/>
  <c r="CB179" i="3"/>
  <c r="CC179" i="3"/>
  <c r="CE207" i="3"/>
  <c r="CA207" i="3"/>
  <c r="CD207" i="3"/>
  <c r="CC207" i="3"/>
  <c r="CB207" i="3"/>
  <c r="CE154" i="3"/>
  <c r="CA154" i="3"/>
  <c r="CD154" i="3"/>
  <c r="CC154" i="3"/>
  <c r="CB154" i="3"/>
  <c r="CB314" i="3"/>
  <c r="CE314" i="3"/>
  <c r="CA314" i="3"/>
  <c r="CD314" i="3"/>
  <c r="CC314" i="3"/>
  <c r="CD276" i="3"/>
  <c r="CC276" i="3"/>
  <c r="CB276" i="3"/>
  <c r="CE276" i="3"/>
  <c r="CA276" i="3"/>
  <c r="CE199" i="3"/>
  <c r="CA199" i="3"/>
  <c r="CD199" i="3"/>
  <c r="CC199" i="3"/>
  <c r="CB199" i="3"/>
  <c r="CE454" i="3"/>
  <c r="CA454" i="3"/>
  <c r="CD454" i="3"/>
  <c r="CC454" i="3"/>
  <c r="CB454" i="3"/>
  <c r="CD139" i="3"/>
  <c r="CA139" i="3"/>
  <c r="CC139" i="3"/>
  <c r="CB139" i="3"/>
  <c r="CE139" i="3"/>
  <c r="CD328" i="3"/>
  <c r="CC328" i="3"/>
  <c r="CB328" i="3"/>
  <c r="CE328" i="3"/>
  <c r="CA328" i="3"/>
  <c r="CD103" i="3"/>
  <c r="CB103" i="3"/>
  <c r="CA103" i="3"/>
  <c r="CC103" i="3"/>
  <c r="CE103" i="3"/>
  <c r="CD344" i="3"/>
  <c r="CC344" i="3"/>
  <c r="CB344" i="3"/>
  <c r="CA344" i="3"/>
  <c r="CE344" i="3"/>
  <c r="CD131" i="3"/>
  <c r="CE131" i="3"/>
  <c r="CC131" i="3"/>
  <c r="CB131" i="3"/>
  <c r="CA131" i="3"/>
  <c r="CD204" i="3"/>
  <c r="CC204" i="3"/>
  <c r="CB204" i="3"/>
  <c r="CA204" i="3"/>
  <c r="CE204" i="3"/>
  <c r="CD236" i="3"/>
  <c r="CC236" i="3"/>
  <c r="CB236" i="3"/>
  <c r="CA236" i="3"/>
  <c r="CE236" i="3"/>
  <c r="CB338" i="3"/>
  <c r="CE338" i="3"/>
  <c r="CA338" i="3"/>
  <c r="CD338" i="3"/>
  <c r="CC338" i="3"/>
  <c r="CC144" i="3"/>
  <c r="CE144" i="3"/>
  <c r="CB144" i="3"/>
  <c r="CA144" i="3"/>
  <c r="CD144" i="3"/>
  <c r="CE158" i="3"/>
  <c r="CA158" i="3"/>
  <c r="CC158" i="3"/>
  <c r="CB158" i="3"/>
  <c r="CD158" i="3"/>
  <c r="CE110" i="3"/>
  <c r="CA110" i="3"/>
  <c r="CD110" i="3"/>
  <c r="CC110" i="3"/>
  <c r="CB110" i="3"/>
  <c r="CD260" i="3"/>
  <c r="CC260" i="3"/>
  <c r="CB260" i="3"/>
  <c r="CE260" i="3"/>
  <c r="CA260" i="3"/>
  <c r="CC108" i="3"/>
  <c r="CA108" i="3"/>
  <c r="CB108" i="3"/>
  <c r="CE108" i="3"/>
  <c r="CD108" i="3"/>
  <c r="CB362" i="3"/>
  <c r="CE362" i="3"/>
  <c r="CA362" i="3"/>
  <c r="CD362" i="3"/>
  <c r="CC362" i="3"/>
  <c r="CE34" i="3"/>
  <c r="CA34" i="3"/>
  <c r="CC34" i="3"/>
  <c r="CD34" i="3"/>
  <c r="CB34" i="3"/>
  <c r="CB129" i="3"/>
  <c r="CE129" i="3"/>
  <c r="CA129" i="3"/>
  <c r="CD129" i="3"/>
  <c r="CC129" i="3"/>
  <c r="CC301" i="3"/>
  <c r="CB301" i="3"/>
  <c r="CE301" i="3"/>
  <c r="CD301" i="3"/>
  <c r="CA301" i="3"/>
  <c r="CB613" i="3"/>
  <c r="CE613" i="3"/>
  <c r="CD613" i="3"/>
  <c r="CC613" i="3"/>
  <c r="CA613" i="3"/>
  <c r="CC205" i="3"/>
  <c r="CB205" i="3"/>
  <c r="CE205" i="3"/>
  <c r="CD205" i="3"/>
  <c r="CA205" i="3"/>
  <c r="CB37" i="3"/>
  <c r="CD37" i="3"/>
  <c r="CE37" i="3"/>
  <c r="CA37" i="3"/>
  <c r="CC37" i="3"/>
  <c r="CB589" i="3"/>
  <c r="CC589" i="3"/>
  <c r="CA589" i="3"/>
  <c r="CE589" i="3"/>
  <c r="CD589" i="3"/>
  <c r="CB601" i="3"/>
  <c r="CA601" i="3"/>
  <c r="CE601" i="3"/>
  <c r="CD601" i="3"/>
  <c r="CC601" i="3"/>
  <c r="CB149" i="3"/>
  <c r="CD149" i="3"/>
  <c r="CE149" i="3"/>
  <c r="CA149" i="3"/>
  <c r="CC149" i="3"/>
  <c r="CC293" i="3"/>
  <c r="CB293" i="3"/>
  <c r="CE293" i="3"/>
  <c r="CA293" i="3"/>
  <c r="CD293" i="3"/>
  <c r="CC229" i="3"/>
  <c r="CB229" i="3"/>
  <c r="CE229" i="3"/>
  <c r="CD229" i="3"/>
  <c r="CA229" i="3"/>
  <c r="CD527" i="3"/>
  <c r="CC527" i="3"/>
  <c r="CB527" i="3"/>
  <c r="CE527" i="3"/>
  <c r="CA527" i="3"/>
  <c r="CC52" i="3"/>
  <c r="CE52" i="3"/>
  <c r="CB52" i="3"/>
  <c r="CA52" i="3"/>
  <c r="CD52" i="3"/>
  <c r="CB226" i="3"/>
  <c r="CE226" i="3"/>
  <c r="CA226" i="3"/>
  <c r="CD226" i="3"/>
  <c r="CC226" i="3"/>
  <c r="CE403" i="3"/>
  <c r="CA403" i="3"/>
  <c r="CD403" i="3"/>
  <c r="CB403" i="3"/>
  <c r="CC403" i="3"/>
  <c r="CE26" i="3"/>
  <c r="CA26" i="3"/>
  <c r="CC26" i="3"/>
  <c r="CD26" i="3"/>
  <c r="CB26" i="3"/>
  <c r="CE211" i="3"/>
  <c r="CA211" i="3"/>
  <c r="CD211" i="3"/>
  <c r="CC211" i="3"/>
  <c r="CB211" i="3"/>
  <c r="CE146" i="3"/>
  <c r="CA146" i="3"/>
  <c r="CC146" i="3"/>
  <c r="CD146" i="3"/>
  <c r="CB146" i="3"/>
  <c r="CD463" i="3"/>
  <c r="CC463" i="3"/>
  <c r="CB463" i="3"/>
  <c r="CA463" i="3"/>
  <c r="CE463" i="3"/>
  <c r="CC472" i="3"/>
  <c r="CA472" i="3"/>
  <c r="CE472" i="3"/>
  <c r="CD472" i="3"/>
  <c r="CB472" i="3"/>
  <c r="CB242" i="3"/>
  <c r="CE242" i="3"/>
  <c r="CA242" i="3"/>
  <c r="CD242" i="3"/>
  <c r="CC242" i="3"/>
  <c r="CE295" i="3"/>
  <c r="CA295" i="3"/>
  <c r="CD295" i="3"/>
  <c r="CC295" i="3"/>
  <c r="CB295" i="3"/>
  <c r="CE279" i="3"/>
  <c r="CA279" i="3"/>
  <c r="CD279" i="3"/>
  <c r="CC279" i="3"/>
  <c r="CB279" i="3"/>
  <c r="CE167" i="3"/>
  <c r="CA167" i="3"/>
  <c r="CD167" i="3"/>
  <c r="CC167" i="3"/>
  <c r="CB167" i="3"/>
  <c r="CC604" i="3"/>
  <c r="CB604" i="3"/>
  <c r="CA604" i="3"/>
  <c r="CE604" i="3"/>
  <c r="CD604" i="3"/>
  <c r="CE478" i="3"/>
  <c r="CA478" i="3"/>
  <c r="CC478" i="3"/>
  <c r="CB478" i="3"/>
  <c r="CD478" i="3"/>
  <c r="CE339" i="3"/>
  <c r="CA339" i="3"/>
  <c r="CD339" i="3"/>
  <c r="CC339" i="3"/>
  <c r="CB339" i="3"/>
  <c r="CE550" i="3"/>
  <c r="CA550" i="3"/>
  <c r="CD550" i="3"/>
  <c r="CC550" i="3"/>
  <c r="CB550" i="3"/>
  <c r="CD55" i="3"/>
  <c r="CA55" i="3"/>
  <c r="CC55" i="3"/>
  <c r="CB55" i="3"/>
  <c r="CE55" i="3"/>
  <c r="CE175" i="3"/>
  <c r="CA175" i="3"/>
  <c r="CD175" i="3"/>
  <c r="CC175" i="3"/>
  <c r="CB175" i="3"/>
  <c r="CB214" i="3"/>
  <c r="CE214" i="3"/>
  <c r="CA214" i="3"/>
  <c r="CD214" i="3"/>
  <c r="CC214" i="3"/>
  <c r="CE391" i="3"/>
  <c r="CA391" i="3"/>
  <c r="CD391" i="3"/>
  <c r="CC391" i="3"/>
  <c r="CB391" i="3"/>
  <c r="CD115" i="3"/>
  <c r="CE115" i="3"/>
  <c r="CC115" i="3"/>
  <c r="CB115" i="3"/>
  <c r="CA115" i="3"/>
  <c r="CD19" i="3"/>
  <c r="CB19" i="3"/>
  <c r="CE19" i="3"/>
  <c r="CA19" i="3"/>
  <c r="CC19" i="3"/>
  <c r="BN448" i="3"/>
  <c r="BP448" i="3" s="1"/>
  <c r="CC56" i="3"/>
  <c r="CA56" i="3"/>
  <c r="CD56" i="3"/>
  <c r="CB56" i="3"/>
  <c r="CE56" i="3"/>
  <c r="CC588" i="3"/>
  <c r="CB588" i="3"/>
  <c r="CA588" i="3"/>
  <c r="CE588" i="3"/>
  <c r="CD588" i="3"/>
  <c r="CB378" i="3"/>
  <c r="CE378" i="3"/>
  <c r="CA378" i="3"/>
  <c r="CD378" i="3"/>
  <c r="CC378" i="3"/>
  <c r="CD188" i="3"/>
  <c r="CC188" i="3"/>
  <c r="CB188" i="3"/>
  <c r="CE188" i="3"/>
  <c r="CA188" i="3"/>
  <c r="CD256" i="3"/>
  <c r="CC256" i="3"/>
  <c r="CB256" i="3"/>
  <c r="CE256" i="3"/>
  <c r="CA256" i="3"/>
  <c r="CD304" i="3"/>
  <c r="CC304" i="3"/>
  <c r="CA304" i="3"/>
  <c r="CE304" i="3"/>
  <c r="CB304" i="3"/>
  <c r="CE450" i="3"/>
  <c r="CA450" i="3"/>
  <c r="CD450" i="3"/>
  <c r="CC450" i="3"/>
  <c r="CB450" i="3"/>
  <c r="CB218" i="3"/>
  <c r="CE218" i="3"/>
  <c r="CA218" i="3"/>
  <c r="CD218" i="3"/>
  <c r="CC218" i="3"/>
  <c r="CD67" i="3"/>
  <c r="CE67" i="3"/>
  <c r="CC67" i="3"/>
  <c r="CB67" i="3"/>
  <c r="CA67" i="3"/>
  <c r="CE10" i="3"/>
  <c r="CA10" i="3"/>
  <c r="CC10" i="3"/>
  <c r="CD10" i="3"/>
  <c r="CB10" i="3"/>
  <c r="CB410" i="3"/>
  <c r="CE410" i="3"/>
  <c r="CA410" i="3"/>
  <c r="CD410" i="3"/>
  <c r="CC410" i="3"/>
  <c r="CD268" i="3"/>
  <c r="CC268" i="3"/>
  <c r="CB268" i="3"/>
  <c r="CA268" i="3"/>
  <c r="CE268" i="3"/>
  <c r="CD200" i="3"/>
  <c r="CC200" i="3"/>
  <c r="CB200" i="3"/>
  <c r="CA200" i="3"/>
  <c r="CE200" i="3"/>
  <c r="CC64" i="3"/>
  <c r="CE64" i="3"/>
  <c r="CD64" i="3"/>
  <c r="CB64" i="3"/>
  <c r="CA64" i="3"/>
  <c r="CC616" i="3"/>
  <c r="CA616" i="3"/>
  <c r="CE616" i="3"/>
  <c r="CD616" i="3"/>
  <c r="CB616" i="3"/>
  <c r="CD39" i="3"/>
  <c r="CB39" i="3"/>
  <c r="CE39" i="3"/>
  <c r="CC39" i="3"/>
  <c r="CA39" i="3"/>
  <c r="CD292" i="3"/>
  <c r="CC292" i="3"/>
  <c r="CB292" i="3"/>
  <c r="CA292" i="3"/>
  <c r="CE292" i="3"/>
  <c r="CE562" i="3"/>
  <c r="CA562" i="3"/>
  <c r="CD562" i="3"/>
  <c r="CC562" i="3"/>
  <c r="CB562" i="3"/>
  <c r="CD364" i="3"/>
  <c r="CC364" i="3"/>
  <c r="CB364" i="3"/>
  <c r="CA364" i="3"/>
  <c r="CE364" i="3"/>
  <c r="CE150" i="3"/>
  <c r="CA150" i="3"/>
  <c r="CB150" i="3"/>
  <c r="CD150" i="3"/>
  <c r="CC150" i="3"/>
  <c r="CC76" i="3"/>
  <c r="CA76" i="3"/>
  <c r="CB76" i="3"/>
  <c r="CE76" i="3"/>
  <c r="CD76" i="3"/>
  <c r="CB366" i="3"/>
  <c r="CE366" i="3"/>
  <c r="CA366" i="3"/>
  <c r="CD366" i="3"/>
  <c r="CC366" i="3"/>
  <c r="CC100" i="3"/>
  <c r="CA100" i="3"/>
  <c r="CB100" i="3"/>
  <c r="CE100" i="3"/>
  <c r="CD100" i="3"/>
  <c r="CE630" i="3"/>
  <c r="CA630" i="3"/>
  <c r="CC630" i="3"/>
  <c r="CB630" i="3"/>
  <c r="CD630" i="3"/>
  <c r="CB141" i="3"/>
  <c r="CD141" i="3"/>
  <c r="CE141" i="3"/>
  <c r="CA141" i="3"/>
  <c r="CC141" i="3"/>
  <c r="CB41" i="3"/>
  <c r="CC41" i="3"/>
  <c r="CE41" i="3"/>
  <c r="CA41" i="3"/>
  <c r="CD41" i="3"/>
  <c r="CB585" i="3"/>
  <c r="CA585" i="3"/>
  <c r="CE585" i="3"/>
  <c r="CD585" i="3"/>
  <c r="CC585" i="3"/>
  <c r="CB549" i="3"/>
  <c r="CE549" i="3"/>
  <c r="CD549" i="3"/>
  <c r="CC549" i="3"/>
  <c r="CA549" i="3"/>
  <c r="CB133" i="3"/>
  <c r="CD133" i="3"/>
  <c r="CC133" i="3"/>
  <c r="CE133" i="3"/>
  <c r="CA133" i="3"/>
  <c r="CC425" i="3"/>
  <c r="CB425" i="3"/>
  <c r="CA425" i="3"/>
  <c r="CE425" i="3"/>
  <c r="CD425" i="3"/>
  <c r="CB633" i="3"/>
  <c r="CD633" i="3"/>
  <c r="CC633" i="3"/>
  <c r="CA633" i="3"/>
  <c r="CE633" i="3"/>
  <c r="CB597" i="3"/>
  <c r="CE597" i="3"/>
  <c r="CD597" i="3"/>
  <c r="CC597" i="3"/>
  <c r="CA597" i="3"/>
  <c r="CD384" i="3"/>
  <c r="CC384" i="3"/>
  <c r="CB384" i="3"/>
  <c r="CA384" i="3"/>
  <c r="CE384" i="3"/>
  <c r="CB77" i="3"/>
  <c r="CD77" i="3"/>
  <c r="CC77" i="3"/>
  <c r="CE77" i="3"/>
  <c r="CA77" i="3"/>
  <c r="CB469" i="3"/>
  <c r="CE469" i="3"/>
  <c r="CD469" i="3"/>
  <c r="CA469" i="3"/>
  <c r="CC469" i="3"/>
  <c r="CB553" i="3"/>
  <c r="CA553" i="3"/>
  <c r="CE553" i="3"/>
  <c r="CD553" i="3"/>
  <c r="CC553" i="3"/>
  <c r="CB557" i="3"/>
  <c r="CC557" i="3"/>
  <c r="CA557" i="3"/>
  <c r="CE557" i="3"/>
  <c r="CD557" i="3"/>
  <c r="CC417" i="3"/>
  <c r="CB417" i="3"/>
  <c r="CA417" i="3"/>
  <c r="CE417" i="3"/>
  <c r="CD417" i="3"/>
  <c r="CB13" i="3"/>
  <c r="CD13" i="3"/>
  <c r="CE13" i="3"/>
  <c r="CA13" i="3"/>
  <c r="CC13" i="3"/>
  <c r="CC273" i="3"/>
  <c r="CB273" i="3"/>
  <c r="CA273" i="3"/>
  <c r="CD273" i="3"/>
  <c r="CE273" i="3"/>
  <c r="CC189" i="3"/>
  <c r="CB189" i="3"/>
  <c r="CE189" i="3"/>
  <c r="CD189" i="3"/>
  <c r="CA189" i="3"/>
  <c r="CC261" i="3"/>
  <c r="CB261" i="3"/>
  <c r="CE261" i="3"/>
  <c r="CD261" i="3"/>
  <c r="CA261" i="3"/>
  <c r="CC185" i="3"/>
  <c r="CB185" i="3"/>
  <c r="CA185" i="3"/>
  <c r="CD185" i="3"/>
  <c r="CE185" i="3"/>
  <c r="CC197" i="3"/>
  <c r="CB197" i="3"/>
  <c r="CE197" i="3"/>
  <c r="CA197" i="3"/>
  <c r="CD197" i="3"/>
  <c r="CB17" i="3"/>
  <c r="CD17" i="3"/>
  <c r="CC17" i="3"/>
  <c r="CE17" i="3"/>
  <c r="CA17" i="3"/>
  <c r="CB593" i="3"/>
  <c r="CD593" i="3"/>
  <c r="CC593" i="3"/>
  <c r="CA593" i="3"/>
  <c r="CE593" i="3"/>
  <c r="CC421" i="3"/>
  <c r="CB421" i="3"/>
  <c r="CE421" i="3"/>
  <c r="CA421" i="3"/>
  <c r="CD421" i="3"/>
  <c r="CB29" i="3"/>
  <c r="CD29" i="3"/>
  <c r="CE29" i="3"/>
  <c r="CA29" i="3"/>
  <c r="CC29" i="3"/>
  <c r="CB625" i="3"/>
  <c r="CA625" i="3"/>
  <c r="CE625" i="3"/>
  <c r="CD625" i="3"/>
  <c r="CC625" i="3"/>
  <c r="CB457" i="3"/>
  <c r="CA457" i="3"/>
  <c r="CE457" i="3"/>
  <c r="CD457" i="3"/>
  <c r="CC457" i="3"/>
  <c r="CD27" i="3"/>
  <c r="CA27" i="3"/>
  <c r="CC27" i="3"/>
  <c r="CB27" i="3"/>
  <c r="CE27" i="3"/>
  <c r="BN383" i="3"/>
  <c r="BP383" i="3" s="1"/>
  <c r="BQ616" i="3"/>
  <c r="O35" i="6" l="1"/>
  <c r="N40" i="6"/>
  <c r="O26" i="6"/>
  <c r="O17" i="6"/>
  <c r="J40" i="6"/>
  <c r="Q512" i="6"/>
  <c r="CN616" i="3"/>
  <c r="CM616" i="3"/>
  <c r="CQ616" i="3"/>
  <c r="CO616" i="3"/>
  <c r="CP616" i="3"/>
  <c r="CQ609" i="3"/>
  <c r="CP609" i="3"/>
  <c r="CO609" i="3"/>
  <c r="CN609" i="3"/>
  <c r="CM609" i="3"/>
  <c r="U512" i="6"/>
  <c r="S512" i="6"/>
  <c r="T512" i="6"/>
  <c r="T384" i="6"/>
  <c r="R384" i="6"/>
  <c r="Q384" i="6"/>
  <c r="S384" i="6"/>
  <c r="Q383" i="6"/>
  <c r="R383" i="6"/>
  <c r="T383" i="6"/>
  <c r="U383" i="6"/>
  <c r="R369" i="6"/>
  <c r="U369" i="6"/>
  <c r="Q369" i="6"/>
  <c r="T369" i="6"/>
  <c r="S369" i="6"/>
  <c r="S354" i="6"/>
  <c r="U354" i="6"/>
  <c r="Q354" i="6"/>
  <c r="T354" i="6"/>
  <c r="R354" i="6"/>
  <c r="U337" i="6"/>
  <c r="Q337" i="6"/>
  <c r="T337" i="6"/>
  <c r="S337" i="6"/>
  <c r="R337" i="6"/>
  <c r="Q293" i="6"/>
  <c r="R208" i="6"/>
  <c r="S167" i="6"/>
  <c r="U302" i="6"/>
  <c r="T258" i="6"/>
  <c r="S441" i="6"/>
  <c r="S228" i="6"/>
  <c r="T239" i="6"/>
  <c r="U199" i="6"/>
  <c r="T229" i="6"/>
  <c r="U286" i="6"/>
  <c r="T34" i="6"/>
  <c r="S238" i="6"/>
  <c r="R464" i="6"/>
  <c r="Q445" i="6"/>
  <c r="S130" i="6"/>
  <c r="T489" i="6"/>
  <c r="R87" i="6"/>
  <c r="Q157" i="6"/>
  <c r="U465" i="6"/>
  <c r="S328" i="6"/>
  <c r="R288" i="6"/>
  <c r="R177" i="6"/>
  <c r="R470" i="6"/>
  <c r="R455" i="6"/>
  <c r="Q230" i="6"/>
  <c r="S57" i="6"/>
  <c r="R195" i="6"/>
  <c r="Q213" i="6"/>
  <c r="U395" i="6"/>
  <c r="U446" i="6"/>
  <c r="Q252" i="6"/>
  <c r="R10" i="6"/>
  <c r="R191" i="6"/>
  <c r="R80" i="6"/>
  <c r="Q95" i="6"/>
  <c r="R107" i="6"/>
  <c r="Q123" i="6"/>
  <c r="S135" i="6"/>
  <c r="S205" i="6"/>
  <c r="S160" i="6"/>
  <c r="T262" i="6"/>
  <c r="T274" i="6"/>
  <c r="T316" i="6"/>
  <c r="T414" i="6"/>
  <c r="Q481" i="6"/>
  <c r="U340" i="6"/>
  <c r="Q387" i="6"/>
  <c r="U48" i="6"/>
  <c r="S86" i="6"/>
  <c r="T113" i="6"/>
  <c r="Q160" i="6"/>
  <c r="Q316" i="6"/>
  <c r="Q423" i="6"/>
  <c r="S469" i="6"/>
  <c r="U58" i="6"/>
  <c r="T82" i="6"/>
  <c r="T198" i="6"/>
  <c r="U131" i="6"/>
  <c r="U256" i="6"/>
  <c r="Q274" i="6"/>
  <c r="S401" i="6"/>
  <c r="U24" i="6"/>
  <c r="S377" i="6"/>
  <c r="U251" i="6"/>
  <c r="U260" i="6"/>
  <c r="S340" i="6"/>
  <c r="U223" i="6"/>
  <c r="S286" i="6"/>
  <c r="S30" i="6"/>
  <c r="U175" i="6"/>
  <c r="R329" i="6"/>
  <c r="U387" i="6"/>
  <c r="T285" i="6"/>
  <c r="T30" i="6"/>
  <c r="S56" i="6"/>
  <c r="T244" i="6"/>
  <c r="T14" i="6"/>
  <c r="U78" i="6"/>
  <c r="U105" i="6"/>
  <c r="T125" i="6"/>
  <c r="T148" i="6"/>
  <c r="S256" i="6"/>
  <c r="Q272" i="6"/>
  <c r="Q403" i="6"/>
  <c r="Q332" i="6"/>
  <c r="T362" i="6"/>
  <c r="Q279" i="6"/>
  <c r="U332" i="6"/>
  <c r="U30" i="6"/>
  <c r="T80" i="6"/>
  <c r="U109" i="6"/>
  <c r="U153" i="6"/>
  <c r="R403" i="6"/>
  <c r="U236" i="6"/>
  <c r="Q118" i="6"/>
  <c r="Q175" i="6"/>
  <c r="U184" i="6"/>
  <c r="T107" i="6"/>
  <c r="T158" i="6"/>
  <c r="R415" i="6"/>
  <c r="R59" i="6"/>
  <c r="T350" i="6"/>
  <c r="T284" i="6"/>
  <c r="T54" i="6"/>
  <c r="T248" i="6"/>
  <c r="U82" i="6"/>
  <c r="U129" i="6"/>
  <c r="U155" i="6"/>
  <c r="R272" i="6"/>
  <c r="Q399" i="6"/>
  <c r="R413" i="6"/>
  <c r="S452" i="6"/>
  <c r="U378" i="6"/>
  <c r="R24" i="6"/>
  <c r="T303" i="6"/>
  <c r="R159" i="6"/>
  <c r="T49" i="6"/>
  <c r="T9" i="6"/>
  <c r="S112" i="6"/>
  <c r="R313" i="6"/>
  <c r="S446" i="6"/>
  <c r="S344" i="6"/>
  <c r="S225" i="6"/>
  <c r="R23" i="6"/>
  <c r="S252" i="6"/>
  <c r="S12" i="6"/>
  <c r="R68" i="6"/>
  <c r="T84" i="6"/>
  <c r="Q99" i="6"/>
  <c r="S109" i="6"/>
  <c r="Q127" i="6"/>
  <c r="Q144" i="6"/>
  <c r="Q215" i="6"/>
  <c r="R260" i="6"/>
  <c r="T270" i="6"/>
  <c r="U398" i="6"/>
  <c r="U425" i="6"/>
  <c r="T464" i="6"/>
  <c r="U435" i="6"/>
  <c r="U409" i="6"/>
  <c r="U445" i="6"/>
  <c r="U452" i="6"/>
  <c r="R378" i="6"/>
  <c r="R29" i="6"/>
  <c r="S236" i="6"/>
  <c r="T190" i="6"/>
  <c r="T96" i="6"/>
  <c r="U122" i="6"/>
  <c r="R147" i="6"/>
  <c r="R267" i="6"/>
  <c r="U400" i="6"/>
  <c r="Q444" i="6"/>
  <c r="U459" i="6"/>
  <c r="U327" i="6"/>
  <c r="R349" i="6"/>
  <c r="R377" i="6"/>
  <c r="U230" i="6"/>
  <c r="U49" i="6"/>
  <c r="T241" i="6"/>
  <c r="S185" i="6"/>
  <c r="Q94" i="6"/>
  <c r="Q114" i="6"/>
  <c r="Q145" i="6"/>
  <c r="S214" i="6"/>
  <c r="S279" i="6"/>
  <c r="Q121" i="6"/>
  <c r="Q168" i="6"/>
  <c r="U165" i="6"/>
  <c r="T16" i="6"/>
  <c r="T365" i="6"/>
  <c r="U430" i="6"/>
  <c r="U120" i="6"/>
  <c r="R279" i="6"/>
  <c r="S84" i="6"/>
  <c r="R111" i="6"/>
  <c r="U261" i="6"/>
  <c r="T398" i="6"/>
  <c r="T454" i="6"/>
  <c r="Q239" i="6"/>
  <c r="S271" i="6"/>
  <c r="Q330" i="6"/>
  <c r="Q295" i="6"/>
  <c r="U185" i="6"/>
  <c r="S410" i="6"/>
  <c r="R483" i="6"/>
  <c r="R494" i="6"/>
  <c r="Q345" i="6"/>
  <c r="T363" i="6"/>
  <c r="T386" i="6"/>
  <c r="T170" i="6"/>
  <c r="U61" i="6"/>
  <c r="U247" i="6"/>
  <c r="U66" i="6"/>
  <c r="T98" i="6"/>
  <c r="Q195" i="6"/>
  <c r="R124" i="6"/>
  <c r="T206" i="6"/>
  <c r="T265" i="6"/>
  <c r="U402" i="6"/>
  <c r="T433" i="6"/>
  <c r="U418" i="6"/>
  <c r="U457" i="6"/>
  <c r="Q271" i="6"/>
  <c r="S444" i="6"/>
  <c r="S245" i="6"/>
  <c r="S120" i="6"/>
  <c r="U246" i="6"/>
  <c r="S16" i="6"/>
  <c r="R72" i="6"/>
  <c r="U86" i="6"/>
  <c r="Q200" i="6"/>
  <c r="S113" i="6"/>
  <c r="R129" i="6"/>
  <c r="S144" i="6"/>
  <c r="T153" i="6"/>
  <c r="Q258" i="6"/>
  <c r="Q268" i="6"/>
  <c r="Q394" i="6"/>
  <c r="S405" i="6"/>
  <c r="U431" i="6"/>
  <c r="U469" i="6"/>
  <c r="S443" i="6"/>
  <c r="Q482" i="6"/>
  <c r="T357" i="6"/>
  <c r="Q228" i="6"/>
  <c r="Q47" i="6"/>
  <c r="R239" i="6"/>
  <c r="U67" i="6"/>
  <c r="S126" i="6"/>
  <c r="S208" i="6"/>
  <c r="S184" i="6"/>
  <c r="R78" i="6"/>
  <c r="R95" i="6"/>
  <c r="Q105" i="6"/>
  <c r="R123" i="6"/>
  <c r="Q135" i="6"/>
  <c r="Q158" i="6"/>
  <c r="T264" i="6"/>
  <c r="U392" i="6"/>
  <c r="U405" i="6"/>
  <c r="U432" i="6"/>
  <c r="T469" i="6"/>
  <c r="T441" i="6"/>
  <c r="U20" i="6"/>
  <c r="Q55" i="6"/>
  <c r="R11" i="6"/>
  <c r="T83" i="6"/>
  <c r="T106" i="6"/>
  <c r="U140" i="6"/>
  <c r="U159" i="6"/>
  <c r="T393" i="6"/>
  <c r="Q410" i="6"/>
  <c r="U489" i="6"/>
  <c r="U494" i="6"/>
  <c r="Q224" i="6"/>
  <c r="U22" i="6"/>
  <c r="T174" i="6"/>
  <c r="Q300" i="6"/>
  <c r="R309" i="6"/>
  <c r="Q81" i="6"/>
  <c r="Q108" i="6"/>
  <c r="T132" i="6"/>
  <c r="R154" i="6"/>
  <c r="U273" i="6"/>
  <c r="R317" i="6"/>
  <c r="S422" i="6"/>
  <c r="S436" i="6"/>
  <c r="T442" i="6"/>
  <c r="Q453" i="6"/>
  <c r="T416" i="6"/>
  <c r="S363" i="6"/>
  <c r="R31" i="6"/>
  <c r="U301" i="6"/>
  <c r="S94" i="6"/>
  <c r="Q214" i="6"/>
  <c r="R442" i="6"/>
  <c r="S231" i="6"/>
  <c r="R50" i="6"/>
  <c r="S361" i="6"/>
  <c r="U279" i="6"/>
  <c r="R21" i="6"/>
  <c r="U240" i="6"/>
  <c r="U88" i="6"/>
  <c r="U127" i="6"/>
  <c r="S261" i="6"/>
  <c r="R425" i="6"/>
  <c r="R435" i="6"/>
  <c r="S409" i="6"/>
  <c r="R447" i="6"/>
  <c r="Q456" i="6"/>
  <c r="R495" i="6"/>
  <c r="U287" i="6"/>
  <c r="U33" i="6"/>
  <c r="T236" i="6"/>
  <c r="S303" i="6"/>
  <c r="Q190" i="6"/>
  <c r="Q96" i="6"/>
  <c r="R118" i="6"/>
  <c r="T147" i="6"/>
  <c r="T267" i="6"/>
  <c r="R404" i="6"/>
  <c r="T444" i="6"/>
  <c r="S330" i="6"/>
  <c r="U377" i="6"/>
  <c r="S230" i="6"/>
  <c r="R45" i="6"/>
  <c r="S237" i="6"/>
  <c r="U9" i="6"/>
  <c r="U81" i="6"/>
  <c r="T112" i="6"/>
  <c r="R141" i="6"/>
  <c r="T157" i="6"/>
  <c r="Q313" i="6"/>
  <c r="T399" i="6"/>
  <c r="T435" i="6"/>
  <c r="T411" i="6"/>
  <c r="T452" i="6"/>
  <c r="R20" i="6"/>
  <c r="U59" i="6"/>
  <c r="U15" i="6"/>
  <c r="Q110" i="6"/>
  <c r="R140" i="6"/>
  <c r="T400" i="6"/>
  <c r="Q416" i="6"/>
  <c r="Q489" i="6"/>
  <c r="R345" i="6"/>
  <c r="U166" i="6"/>
  <c r="U241" i="6"/>
  <c r="T301" i="6"/>
  <c r="S87" i="6"/>
  <c r="Q167" i="6"/>
  <c r="Q32" i="6"/>
  <c r="S52" i="6"/>
  <c r="R248" i="6"/>
  <c r="R182" i="6"/>
  <c r="S72" i="6"/>
  <c r="R88" i="6"/>
  <c r="U103" i="6"/>
  <c r="R119" i="6"/>
  <c r="Q131" i="6"/>
  <c r="R146" i="6"/>
  <c r="R153" i="6"/>
  <c r="S260" i="6"/>
  <c r="T268" i="6"/>
  <c r="T394" i="6"/>
  <c r="T423" i="6"/>
  <c r="S432" i="6"/>
  <c r="R445" i="6"/>
  <c r="Q452" i="6"/>
  <c r="S347" i="6"/>
  <c r="S365" i="6"/>
  <c r="T20" i="6"/>
  <c r="S59" i="6"/>
  <c r="U11" i="6"/>
  <c r="U83" i="6"/>
  <c r="U106" i="6"/>
  <c r="Q140" i="6"/>
  <c r="S159" i="6"/>
  <c r="Q397" i="6"/>
  <c r="R410" i="6"/>
  <c r="U483" i="6"/>
  <c r="T345" i="6"/>
  <c r="R380" i="6"/>
  <c r="S166" i="6"/>
  <c r="R49" i="6"/>
  <c r="S241" i="6"/>
  <c r="U13" i="6"/>
  <c r="U85" i="6"/>
  <c r="Q112" i="6"/>
  <c r="R145" i="6"/>
  <c r="U362" i="6"/>
  <c r="R344" i="6"/>
  <c r="T44" i="6"/>
  <c r="T299" i="6"/>
  <c r="Q189" i="6"/>
  <c r="U144" i="6"/>
  <c r="R274" i="6"/>
  <c r="S392" i="6"/>
  <c r="R429" i="6"/>
  <c r="Q415" i="6"/>
  <c r="R232" i="6"/>
  <c r="T168" i="6"/>
  <c r="R51" i="6"/>
  <c r="U243" i="6"/>
  <c r="R71" i="6"/>
  <c r="Q199" i="6"/>
  <c r="T130" i="6"/>
  <c r="Q208" i="6"/>
  <c r="U275" i="6"/>
  <c r="S132" i="6"/>
  <c r="U154" i="6"/>
  <c r="R273" i="6"/>
  <c r="T463" i="6"/>
  <c r="T479" i="6"/>
  <c r="Q493" i="6"/>
  <c r="Q344" i="6"/>
  <c r="T242" i="6"/>
  <c r="T72" i="6"/>
  <c r="S454" i="6"/>
  <c r="Q15" i="6"/>
  <c r="Q204" i="6"/>
  <c r="Q56" i="6"/>
  <c r="T250" i="6"/>
  <c r="S83" i="6"/>
  <c r="R156" i="6"/>
  <c r="U345" i="6"/>
  <c r="Q185" i="6"/>
  <c r="R30" i="6"/>
  <c r="R299" i="6"/>
  <c r="R14" i="6"/>
  <c r="S68" i="6"/>
  <c r="U198" i="6"/>
  <c r="Q129" i="6"/>
  <c r="U146" i="6"/>
  <c r="U272" i="6"/>
  <c r="U411" i="6"/>
  <c r="U447" i="6"/>
  <c r="Q287" i="6"/>
  <c r="S33" i="6"/>
  <c r="Q303" i="6"/>
  <c r="Q67" i="6"/>
  <c r="U126" i="6"/>
  <c r="S204" i="6"/>
  <c r="Q404" i="6"/>
  <c r="R444" i="6"/>
  <c r="U280" i="6"/>
  <c r="U53" i="6"/>
  <c r="R245" i="6"/>
  <c r="S301" i="6"/>
  <c r="R94" i="6"/>
  <c r="T195" i="6"/>
  <c r="R120" i="6"/>
  <c r="T149" i="6"/>
  <c r="R257" i="6"/>
  <c r="U412" i="6"/>
  <c r="U333" i="6"/>
  <c r="R241" i="6"/>
  <c r="T66" i="6"/>
  <c r="U104" i="6"/>
  <c r="U463" i="6"/>
  <c r="R379" i="6"/>
  <c r="S244" i="6"/>
  <c r="U288" i="6"/>
  <c r="T50" i="6"/>
  <c r="Q70" i="6"/>
  <c r="T207" i="6"/>
  <c r="Q314" i="6"/>
  <c r="Q398" i="6"/>
  <c r="Q431" i="6"/>
  <c r="Q441" i="6"/>
  <c r="R482" i="6"/>
  <c r="U365" i="6"/>
  <c r="R168" i="6"/>
  <c r="S55" i="6"/>
  <c r="S249" i="6"/>
  <c r="T11" i="6"/>
  <c r="Q79" i="6"/>
  <c r="R199" i="6"/>
  <c r="U134" i="6"/>
  <c r="Q156" i="6"/>
  <c r="S470" i="6"/>
  <c r="U349" i="6"/>
  <c r="Q377" i="6"/>
  <c r="R230" i="6"/>
  <c r="R289" i="6"/>
  <c r="U31" i="6"/>
  <c r="U174" i="6"/>
  <c r="U300" i="6"/>
  <c r="Q309" i="6"/>
  <c r="Q73" i="6"/>
  <c r="T104" i="6"/>
  <c r="U23" i="6"/>
  <c r="R46" i="6"/>
  <c r="Q58" i="6"/>
  <c r="S240" i="6"/>
  <c r="U299" i="6"/>
  <c r="Q302" i="6"/>
  <c r="Q12" i="6"/>
  <c r="S191" i="6"/>
  <c r="S80" i="6"/>
  <c r="U97" i="6"/>
  <c r="Q109" i="6"/>
  <c r="U125" i="6"/>
  <c r="R139" i="6"/>
  <c r="Q207" i="6"/>
  <c r="R160" i="6"/>
  <c r="U263" i="6"/>
  <c r="U314" i="6"/>
  <c r="Q401" i="6"/>
  <c r="U413" i="6"/>
  <c r="T458" i="6"/>
  <c r="T33" i="6"/>
  <c r="U239" i="6"/>
  <c r="R303" i="6"/>
  <c r="S190" i="6"/>
  <c r="R122" i="6"/>
  <c r="U204" i="6"/>
  <c r="R275" i="6"/>
  <c r="U424" i="6"/>
  <c r="U444" i="6"/>
  <c r="T459" i="6"/>
  <c r="T330" i="6"/>
  <c r="S349" i="6"/>
  <c r="Q376" i="6"/>
  <c r="T230" i="6"/>
  <c r="T289" i="6"/>
  <c r="S31" i="6"/>
  <c r="S174" i="6"/>
  <c r="Q251" i="6"/>
  <c r="U69" i="6"/>
  <c r="T197" i="6"/>
  <c r="S128" i="6"/>
  <c r="U213" i="6"/>
  <c r="Q273" i="6"/>
  <c r="Q317" i="6"/>
  <c r="T422" i="6"/>
  <c r="Q446" i="6"/>
  <c r="S457" i="6"/>
  <c r="U356" i="6"/>
  <c r="S288" i="6"/>
  <c r="T240" i="6"/>
  <c r="S189" i="6"/>
  <c r="U142" i="6"/>
  <c r="S270" i="6"/>
  <c r="R454" i="6"/>
  <c r="Q33" i="6"/>
  <c r="R79" i="6"/>
  <c r="T155" i="6"/>
  <c r="T191" i="6"/>
  <c r="T119" i="6"/>
  <c r="U148" i="6"/>
  <c r="R264" i="6"/>
  <c r="Q392" i="6"/>
  <c r="R176" i="6"/>
  <c r="U190" i="6"/>
  <c r="U170" i="6"/>
  <c r="R207" i="6"/>
  <c r="S331" i="6"/>
  <c r="R165" i="6"/>
  <c r="S50" i="6"/>
  <c r="Q248" i="6"/>
  <c r="R350" i="6"/>
  <c r="U227" i="6"/>
  <c r="U167" i="6"/>
  <c r="U46" i="6"/>
  <c r="T177" i="6"/>
  <c r="Q299" i="6"/>
  <c r="U191" i="6"/>
  <c r="T86" i="6"/>
  <c r="U113" i="6"/>
  <c r="U135" i="6"/>
  <c r="S153" i="6"/>
  <c r="Q263" i="6"/>
  <c r="R394" i="6"/>
  <c r="S329" i="6"/>
  <c r="R340" i="6"/>
  <c r="S348" i="6"/>
  <c r="R227" i="6"/>
  <c r="Q348" i="6"/>
  <c r="T175" i="6"/>
  <c r="U182" i="6"/>
  <c r="T135" i="6"/>
  <c r="Q266" i="6"/>
  <c r="S447" i="6"/>
  <c r="Q20" i="6"/>
  <c r="Q71" i="6"/>
  <c r="U328" i="6"/>
  <c r="Q379" i="6"/>
  <c r="U21" i="6"/>
  <c r="T93" i="6"/>
  <c r="T146" i="6"/>
  <c r="Q434" i="6"/>
  <c r="T140" i="6"/>
  <c r="Q364" i="6"/>
  <c r="Q229" i="6"/>
  <c r="S32" i="6"/>
  <c r="U177" i="6"/>
  <c r="T182" i="6"/>
  <c r="S111" i="6"/>
  <c r="T144" i="6"/>
  <c r="R263" i="6"/>
  <c r="S425" i="6"/>
  <c r="R432" i="6"/>
  <c r="Q243" i="6"/>
  <c r="S67" i="6"/>
  <c r="Q134" i="6"/>
  <c r="Q459" i="6"/>
  <c r="S380" i="6"/>
  <c r="R85" i="6"/>
  <c r="U206" i="6"/>
  <c r="S496" i="6"/>
  <c r="S58" i="6"/>
  <c r="T184" i="6"/>
  <c r="U74" i="6"/>
  <c r="U93" i="6"/>
  <c r="R103" i="6"/>
  <c r="U121" i="6"/>
  <c r="R133" i="6"/>
  <c r="Q205" i="6"/>
  <c r="T160" i="6"/>
  <c r="U264" i="6"/>
  <c r="T314" i="6"/>
  <c r="T403" i="6"/>
  <c r="T431" i="6"/>
  <c r="T415" i="6"/>
  <c r="U458" i="6"/>
  <c r="S357" i="6"/>
  <c r="U232" i="6"/>
  <c r="S168" i="6"/>
  <c r="U51" i="6"/>
  <c r="U249" i="6"/>
  <c r="Q11" i="6"/>
  <c r="U79" i="6"/>
  <c r="S199" i="6"/>
  <c r="S134" i="6"/>
  <c r="T156" i="6"/>
  <c r="S483" i="6"/>
  <c r="S494" i="6"/>
  <c r="S345" i="6"/>
  <c r="U363" i="6"/>
  <c r="R386" i="6"/>
  <c r="S22" i="6"/>
  <c r="S61" i="6"/>
  <c r="S251" i="6"/>
  <c r="T309" i="6"/>
  <c r="R73" i="6"/>
  <c r="Q104" i="6"/>
  <c r="Q128" i="6"/>
  <c r="S213" i="6"/>
  <c r="S269" i="6"/>
  <c r="T317" i="6"/>
  <c r="R402" i="6"/>
  <c r="R433" i="6"/>
  <c r="Q418" i="6"/>
  <c r="R496" i="6"/>
  <c r="Q22" i="6"/>
  <c r="U87" i="6"/>
  <c r="R149" i="6"/>
  <c r="T412" i="6"/>
  <c r="U229" i="6"/>
  <c r="R32" i="6"/>
  <c r="T328" i="6"/>
  <c r="T356" i="6"/>
  <c r="R225" i="6"/>
  <c r="T167" i="6"/>
  <c r="S175" i="6"/>
  <c r="R84" i="6"/>
  <c r="T123" i="6"/>
  <c r="R258" i="6"/>
  <c r="R316" i="6"/>
  <c r="S423" i="6"/>
  <c r="Q464" i="6"/>
  <c r="S434" i="6"/>
  <c r="T409" i="6"/>
  <c r="S445" i="6"/>
  <c r="Q454" i="6"/>
  <c r="Q378" i="6"/>
  <c r="S287" i="6"/>
  <c r="Q29" i="6"/>
  <c r="U176" i="6"/>
  <c r="S183" i="6"/>
  <c r="U92" i="6"/>
  <c r="U118" i="6"/>
  <c r="Q143" i="6"/>
  <c r="U259" i="6"/>
  <c r="R400" i="6"/>
  <c r="Q440" i="6"/>
  <c r="R459" i="6"/>
  <c r="T327" i="6"/>
  <c r="Q349" i="6"/>
  <c r="S376" i="6"/>
  <c r="S226" i="6"/>
  <c r="S289" i="6"/>
  <c r="T45" i="6"/>
  <c r="T178" i="6"/>
  <c r="S300" i="6"/>
  <c r="S9" i="6"/>
  <c r="S81" i="6"/>
  <c r="U108" i="6"/>
  <c r="Q132" i="6"/>
  <c r="S154" i="6"/>
  <c r="S273" i="6"/>
  <c r="S463" i="6"/>
  <c r="R479" i="6"/>
  <c r="Q483" i="6"/>
  <c r="U226" i="6"/>
  <c r="T53" i="6"/>
  <c r="R206" i="6"/>
  <c r="T418" i="6"/>
  <c r="U348" i="6"/>
  <c r="R167" i="6"/>
  <c r="Q54" i="6"/>
  <c r="T252" i="6"/>
  <c r="Q339" i="6"/>
  <c r="R356" i="6"/>
  <c r="S229" i="6"/>
  <c r="T286" i="6"/>
  <c r="U169" i="6"/>
  <c r="S48" i="6"/>
  <c r="Q238" i="6"/>
  <c r="T68" i="6"/>
  <c r="S93" i="6"/>
  <c r="S198" i="6"/>
  <c r="U119" i="6"/>
  <c r="Q142" i="6"/>
  <c r="S158" i="6"/>
  <c r="T266" i="6"/>
  <c r="Q396" i="6"/>
  <c r="Q331" i="6"/>
  <c r="U344" i="6"/>
  <c r="Q350" i="6"/>
  <c r="S364" i="6"/>
  <c r="S227" i="6"/>
  <c r="R169" i="6"/>
  <c r="R34" i="6"/>
  <c r="R54" i="6"/>
  <c r="Q177" i="6"/>
  <c r="R114" i="6"/>
  <c r="S149" i="6"/>
  <c r="U257" i="6"/>
  <c r="T395" i="6"/>
  <c r="T465" i="6"/>
  <c r="R418" i="6"/>
  <c r="Q496" i="6"/>
  <c r="R126" i="6"/>
  <c r="Q362" i="6"/>
  <c r="U84" i="6"/>
  <c r="U133" i="6"/>
  <c r="S411" i="6"/>
  <c r="S47" i="6"/>
  <c r="T79" i="6"/>
  <c r="T331" i="6"/>
  <c r="U361" i="6"/>
  <c r="Q223" i="6"/>
  <c r="T25" i="6"/>
  <c r="T62" i="6"/>
  <c r="S413" i="6"/>
  <c r="R456" i="6"/>
  <c r="R96" i="6"/>
  <c r="R259" i="6"/>
  <c r="R440" i="6"/>
  <c r="S73" i="6"/>
  <c r="Q141" i="6"/>
  <c r="Q361" i="6"/>
  <c r="R52" i="6"/>
  <c r="Q182" i="6"/>
  <c r="Q72" i="6"/>
  <c r="Q88" i="6"/>
  <c r="S200" i="6"/>
  <c r="Q119" i="6"/>
  <c r="S131" i="6"/>
  <c r="Q153" i="6"/>
  <c r="T263" i="6"/>
  <c r="U274" i="6"/>
  <c r="U401" i="6"/>
  <c r="U429" i="6"/>
  <c r="U415" i="6"/>
  <c r="T456" i="6"/>
  <c r="U357" i="6"/>
  <c r="S232" i="6"/>
  <c r="S51" i="6"/>
  <c r="S71" i="6"/>
  <c r="R130" i="6"/>
  <c r="U156" i="6"/>
  <c r="Q275" i="6"/>
  <c r="T470" i="6"/>
  <c r="T333" i="6"/>
  <c r="T380" i="6"/>
  <c r="S170" i="6"/>
  <c r="R57" i="6"/>
  <c r="T69" i="6"/>
  <c r="U197" i="6"/>
  <c r="U124" i="6"/>
  <c r="R213" i="6"/>
  <c r="R265" i="6"/>
  <c r="R315" i="6"/>
  <c r="T402" i="6"/>
  <c r="Q433" i="6"/>
  <c r="U414" i="6"/>
  <c r="U496" i="6"/>
  <c r="T349" i="6"/>
  <c r="R166" i="6"/>
  <c r="T300" i="6"/>
  <c r="T81" i="6"/>
  <c r="Q124" i="6"/>
  <c r="R223" i="6"/>
  <c r="T21" i="6"/>
  <c r="R348" i="6"/>
  <c r="U60" i="6"/>
  <c r="T78" i="6"/>
  <c r="S107" i="6"/>
  <c r="R155" i="6"/>
  <c r="R423" i="6"/>
  <c r="R434" i="6"/>
  <c r="T445" i="6"/>
  <c r="R452" i="6"/>
  <c r="Q24" i="6"/>
  <c r="Q59" i="6"/>
  <c r="R15" i="6"/>
  <c r="S92" i="6"/>
  <c r="T110" i="6"/>
  <c r="S140" i="6"/>
  <c r="T159" i="6"/>
  <c r="T397" i="6"/>
  <c r="S430" i="6"/>
  <c r="S416" i="6"/>
  <c r="T455" i="6"/>
  <c r="U376" i="6"/>
  <c r="Q226" i="6"/>
  <c r="Q31" i="6"/>
  <c r="Q174" i="6"/>
  <c r="U309" i="6"/>
  <c r="T73" i="6"/>
  <c r="S104" i="6"/>
  <c r="U128" i="6"/>
  <c r="T154" i="6"/>
  <c r="R269" i="6"/>
  <c r="U317" i="6"/>
  <c r="R422" i="6"/>
  <c r="R436" i="6"/>
  <c r="T446" i="6"/>
  <c r="S224" i="6"/>
  <c r="R170" i="6"/>
  <c r="T145" i="6"/>
  <c r="U315" i="6"/>
  <c r="Q414" i="6"/>
  <c r="S248" i="6"/>
  <c r="Q184" i="6"/>
  <c r="R74" i="6"/>
  <c r="S88" i="6"/>
  <c r="R105" i="6"/>
  <c r="S119" i="6"/>
  <c r="S133" i="6"/>
  <c r="Q148" i="6"/>
  <c r="Q155" i="6"/>
  <c r="T261" i="6"/>
  <c r="U270" i="6"/>
  <c r="U396" i="6"/>
  <c r="Q425" i="6"/>
  <c r="S464" i="6"/>
  <c r="T434" i="6"/>
  <c r="R409" i="6"/>
  <c r="Q447" i="6"/>
  <c r="U168" i="6"/>
  <c r="R55" i="6"/>
  <c r="T249" i="6"/>
  <c r="S79" i="6"/>
  <c r="R106" i="6"/>
  <c r="T134" i="6"/>
  <c r="S156" i="6"/>
  <c r="U393" i="6"/>
  <c r="Q333" i="6"/>
  <c r="R295" i="6"/>
  <c r="Q49" i="6"/>
  <c r="S13" i="6"/>
  <c r="S85" i="6"/>
  <c r="Q286" i="6"/>
  <c r="S25" i="6"/>
  <c r="R48" i="6"/>
  <c r="R62" i="6"/>
  <c r="Q244" i="6"/>
  <c r="R16" i="6"/>
  <c r="S70" i="6"/>
  <c r="Q84" i="6"/>
  <c r="S99" i="6"/>
  <c r="R198" i="6"/>
  <c r="R113" i="6"/>
  <c r="S127" i="6"/>
  <c r="R144" i="6"/>
  <c r="T215" i="6"/>
  <c r="R256" i="6"/>
  <c r="R266" i="6"/>
  <c r="R392" i="6"/>
  <c r="U403" i="6"/>
  <c r="T429" i="6"/>
  <c r="U441" i="6"/>
  <c r="T482" i="6"/>
  <c r="T232" i="6"/>
  <c r="T51" i="6"/>
  <c r="S243" i="6"/>
  <c r="U71" i="6"/>
  <c r="T199" i="6"/>
  <c r="U130" i="6"/>
  <c r="T208" i="6"/>
  <c r="S393" i="6"/>
  <c r="U470" i="6"/>
  <c r="T377" i="6"/>
  <c r="S280" i="6"/>
  <c r="U45" i="6"/>
  <c r="Q178" i="6"/>
  <c r="R300" i="6"/>
  <c r="R9" i="6"/>
  <c r="R81" i="6"/>
  <c r="R104" i="6"/>
  <c r="U132" i="6"/>
  <c r="U157" i="6"/>
  <c r="S313" i="6"/>
  <c r="R463" i="6"/>
  <c r="U331" i="6"/>
  <c r="S23" i="6"/>
  <c r="U252" i="6"/>
  <c r="T74" i="6"/>
  <c r="T105" i="6"/>
  <c r="U207" i="6"/>
  <c r="R398" i="6"/>
  <c r="Q435" i="6"/>
  <c r="Q176" i="6"/>
  <c r="S106" i="6"/>
  <c r="U350" i="6"/>
  <c r="Q74" i="6"/>
  <c r="Q125" i="6"/>
  <c r="S215" i="6"/>
  <c r="R270" i="6"/>
  <c r="S396" i="6"/>
  <c r="R243" i="6"/>
  <c r="S110" i="6"/>
  <c r="Q61" i="6"/>
  <c r="R209" i="6"/>
  <c r="R332" i="6"/>
  <c r="S350" i="6"/>
  <c r="S21" i="6"/>
  <c r="R58" i="6"/>
  <c r="T340" i="6"/>
  <c r="R362" i="6"/>
  <c r="T379" i="6"/>
  <c r="T231" i="6"/>
  <c r="T288" i="6"/>
  <c r="Q23" i="6"/>
  <c r="Q52" i="6"/>
  <c r="T238" i="6"/>
  <c r="T12" i="6"/>
  <c r="T70" i="6"/>
  <c r="T95" i="6"/>
  <c r="T200" i="6"/>
  <c r="S121" i="6"/>
  <c r="T142" i="6"/>
  <c r="U158" i="6"/>
  <c r="S266" i="6"/>
  <c r="R399" i="6"/>
  <c r="R346" i="6"/>
  <c r="Q356" i="6"/>
  <c r="R229" i="6"/>
  <c r="R361" i="6"/>
  <c r="Q246" i="6"/>
  <c r="U68" i="6"/>
  <c r="Q198" i="6"/>
  <c r="Q146" i="6"/>
  <c r="S314" i="6"/>
  <c r="R396" i="6"/>
  <c r="R431" i="6"/>
  <c r="U47" i="6"/>
  <c r="Q225" i="6"/>
  <c r="U50" i="6"/>
  <c r="Q209" i="6"/>
  <c r="R469" i="6"/>
  <c r="S29" i="6"/>
  <c r="R190" i="6"/>
  <c r="Q329" i="6"/>
  <c r="U231" i="6"/>
  <c r="T46" i="6"/>
  <c r="Q242" i="6"/>
  <c r="U70" i="6"/>
  <c r="T121" i="6"/>
  <c r="S207" i="6"/>
  <c r="S268" i="6"/>
  <c r="S394" i="6"/>
  <c r="S482" i="6"/>
  <c r="S495" i="6"/>
  <c r="R365" i="6"/>
  <c r="T92" i="6"/>
  <c r="S147" i="6"/>
  <c r="R424" i="6"/>
  <c r="S333" i="6"/>
  <c r="Q257" i="6"/>
  <c r="Q436" i="6"/>
  <c r="U379" i="6"/>
  <c r="Q240" i="6"/>
  <c r="R302" i="6"/>
  <c r="Q10" i="6"/>
  <c r="R189" i="6"/>
  <c r="Q80" i="6"/>
  <c r="S95" i="6"/>
  <c r="Q107" i="6"/>
  <c r="S123" i="6"/>
  <c r="U139" i="6"/>
  <c r="S209" i="6"/>
  <c r="S258" i="6"/>
  <c r="U266" i="6"/>
  <c r="U394" i="6"/>
  <c r="T405" i="6"/>
  <c r="T432" i="6"/>
  <c r="U443" i="6"/>
  <c r="U482" i="6"/>
  <c r="R347" i="6"/>
  <c r="Q365" i="6"/>
  <c r="T24" i="6"/>
  <c r="T59" i="6"/>
  <c r="S15" i="6"/>
  <c r="R83" i="6"/>
  <c r="R110" i="6"/>
  <c r="T143" i="6"/>
  <c r="Q259" i="6"/>
  <c r="R397" i="6"/>
  <c r="U416" i="6"/>
  <c r="S455" i="6"/>
  <c r="T224" i="6"/>
  <c r="T31" i="6"/>
  <c r="R178" i="6"/>
  <c r="Q9" i="6"/>
  <c r="T85" i="6"/>
  <c r="U112" i="6"/>
  <c r="S141" i="6"/>
  <c r="R157" i="6"/>
  <c r="U313" i="6"/>
  <c r="Q463" i="6"/>
  <c r="R446" i="6"/>
  <c r="T457" i="6"/>
  <c r="U267" i="6"/>
  <c r="U455" i="6"/>
  <c r="Q45" i="6"/>
  <c r="Q98" i="6"/>
  <c r="T273" i="6"/>
  <c r="S362" i="6"/>
  <c r="R285" i="6"/>
  <c r="U56" i="6"/>
  <c r="T332" i="6"/>
  <c r="S284" i="6"/>
  <c r="U25" i="6"/>
  <c r="S246" i="6"/>
  <c r="S10" i="6"/>
  <c r="S97" i="6"/>
  <c r="T133" i="6"/>
  <c r="Q264" i="6"/>
  <c r="R411" i="6"/>
  <c r="R458" i="6"/>
  <c r="R33" i="6"/>
  <c r="R236" i="6"/>
  <c r="U303" i="6"/>
  <c r="T67" i="6"/>
  <c r="S122" i="6"/>
  <c r="T204" i="6"/>
  <c r="R271" i="6"/>
  <c r="U404" i="6"/>
  <c r="U330" i="6"/>
  <c r="Q280" i="6"/>
  <c r="S295" i="6"/>
  <c r="S49" i="6"/>
  <c r="U237" i="6"/>
  <c r="Q13" i="6"/>
  <c r="Q85" i="6"/>
  <c r="S114" i="6"/>
  <c r="S145" i="6"/>
  <c r="T214" i="6"/>
  <c r="Q412" i="6"/>
  <c r="T481" i="6"/>
  <c r="T496" i="6"/>
  <c r="R393" i="6"/>
  <c r="R174" i="6"/>
  <c r="Q197" i="6"/>
  <c r="Q154" i="6"/>
  <c r="S402" i="6"/>
  <c r="Q479" i="6"/>
  <c r="S339" i="6"/>
  <c r="S356" i="6"/>
  <c r="R286" i="6"/>
  <c r="Q25" i="6"/>
  <c r="R60" i="6"/>
  <c r="Q328" i="6"/>
  <c r="U346" i="6"/>
  <c r="T279" i="6"/>
  <c r="T23" i="6"/>
  <c r="T52" i="6"/>
  <c r="S242" i="6"/>
  <c r="S14" i="6"/>
  <c r="U72" i="6"/>
  <c r="T97" i="6"/>
  <c r="T103" i="6"/>
  <c r="S125" i="6"/>
  <c r="S146" i="6"/>
  <c r="U160" i="6"/>
  <c r="Q270" i="6"/>
  <c r="S399" i="6"/>
  <c r="T361" i="6"/>
  <c r="T387" i="6"/>
  <c r="Q231" i="6"/>
  <c r="Q21" i="6"/>
  <c r="Q44" i="6"/>
  <c r="R56" i="6"/>
  <c r="T124" i="6"/>
  <c r="Q206" i="6"/>
  <c r="U269" i="6"/>
  <c r="Q315" i="6"/>
  <c r="Q402" i="6"/>
  <c r="U436" i="6"/>
  <c r="U442" i="6"/>
  <c r="R453" i="6"/>
  <c r="S259" i="6"/>
  <c r="T430" i="6"/>
  <c r="T494" i="6"/>
  <c r="S386" i="6"/>
  <c r="S53" i="6"/>
  <c r="T185" i="6"/>
  <c r="R175" i="6"/>
  <c r="U214" i="6"/>
  <c r="U479" i="6"/>
  <c r="R493" i="6"/>
  <c r="Q327" i="6"/>
  <c r="S178" i="6"/>
  <c r="R13" i="6"/>
  <c r="U195" i="6"/>
  <c r="S493" i="6"/>
  <c r="T483" i="6"/>
  <c r="R333" i="6"/>
  <c r="U386" i="6"/>
  <c r="Q166" i="6"/>
  <c r="Q57" i="6"/>
  <c r="T245" i="6"/>
  <c r="R301" i="6"/>
  <c r="S66" i="6"/>
  <c r="T94" i="6"/>
  <c r="T120" i="6"/>
  <c r="Q149" i="6"/>
  <c r="S257" i="6"/>
  <c r="S395" i="6"/>
  <c r="R465" i="6"/>
  <c r="S418" i="6"/>
  <c r="S453" i="6"/>
  <c r="T404" i="6"/>
  <c r="T440" i="6"/>
  <c r="Q494" i="6"/>
  <c r="R376" i="6"/>
  <c r="U289" i="6"/>
  <c r="T237" i="6"/>
  <c r="R108" i="6"/>
  <c r="T313" i="6"/>
  <c r="U481" i="6"/>
  <c r="Q346" i="6"/>
  <c r="Q227" i="6"/>
  <c r="Q34" i="6"/>
  <c r="S177" i="6"/>
  <c r="R331" i="6"/>
  <c r="T32" i="6"/>
  <c r="T58" i="6"/>
  <c r="T246" i="6"/>
  <c r="T302" i="6"/>
  <c r="S182" i="6"/>
  <c r="U80" i="6"/>
  <c r="R109" i="6"/>
  <c r="S129" i="6"/>
  <c r="U205" i="6"/>
  <c r="Q260" i="6"/>
  <c r="S274" i="6"/>
  <c r="Q405" i="6"/>
  <c r="S332" i="6"/>
  <c r="R284" i="6"/>
  <c r="R25" i="6"/>
  <c r="S46" i="6"/>
  <c r="Q60" i="6"/>
  <c r="R387" i="6"/>
  <c r="S44" i="6"/>
  <c r="Q14" i="6"/>
  <c r="U200" i="6"/>
  <c r="S429" i="6"/>
  <c r="T126" i="6"/>
  <c r="T346" i="6"/>
  <c r="Q284" i="6"/>
  <c r="T48" i="6"/>
  <c r="U244" i="6"/>
  <c r="S431" i="6"/>
  <c r="R357" i="6"/>
  <c r="T287" i="6"/>
  <c r="R143" i="6"/>
  <c r="S397" i="6"/>
  <c r="S265" i="6"/>
  <c r="R412" i="6"/>
  <c r="R339" i="6"/>
  <c r="Q169" i="6"/>
  <c r="S302" i="6"/>
  <c r="R12" i="6"/>
  <c r="Q191" i="6"/>
  <c r="Q82" i="6"/>
  <c r="T109" i="6"/>
  <c r="R125" i="6"/>
  <c r="R142" i="6"/>
  <c r="Q256" i="6"/>
  <c r="U268" i="6"/>
  <c r="T396" i="6"/>
  <c r="U423" i="6"/>
  <c r="U464" i="6"/>
  <c r="U434" i="6"/>
  <c r="T443" i="6"/>
  <c r="U347" i="6"/>
  <c r="T29" i="6"/>
  <c r="T176" i="6"/>
  <c r="U183" i="6"/>
  <c r="S118" i="6"/>
  <c r="Q147" i="6"/>
  <c r="T259" i="6"/>
  <c r="S400" i="6"/>
  <c r="Q430" i="6"/>
  <c r="U440" i="6"/>
  <c r="S459" i="6"/>
  <c r="R327" i="6"/>
  <c r="T376" i="6"/>
  <c r="R226" i="6"/>
  <c r="Q289" i="6"/>
  <c r="S45" i="6"/>
  <c r="Q237" i="6"/>
  <c r="T13" i="6"/>
  <c r="T87" i="6"/>
  <c r="R112" i="6"/>
  <c r="U141" i="6"/>
  <c r="R214" i="6"/>
  <c r="S479" i="6"/>
  <c r="U493" i="6"/>
  <c r="T280" i="6"/>
  <c r="R53" i="6"/>
  <c r="S309" i="6"/>
  <c r="Q457" i="6"/>
  <c r="Q62" i="6"/>
  <c r="Q340" i="6"/>
  <c r="U32" i="6"/>
  <c r="S250" i="6"/>
  <c r="U16" i="6"/>
  <c r="U99" i="6"/>
  <c r="S139" i="6"/>
  <c r="R268" i="6"/>
  <c r="Q413" i="6"/>
  <c r="S458" i="6"/>
  <c r="Q357" i="6"/>
  <c r="T228" i="6"/>
  <c r="T47" i="6"/>
  <c r="S239" i="6"/>
  <c r="T71" i="6"/>
  <c r="Q126" i="6"/>
  <c r="R204" i="6"/>
  <c r="S275" i="6"/>
  <c r="Q424" i="6"/>
  <c r="Q470" i="6"/>
  <c r="Q380" i="6"/>
  <c r="U295" i="6"/>
  <c r="Q53" i="6"/>
  <c r="Q241" i="6"/>
  <c r="Q301" i="6"/>
  <c r="R185" i="6"/>
  <c r="Q87" i="6"/>
  <c r="U114" i="6"/>
  <c r="U145" i="6"/>
  <c r="T257" i="6"/>
  <c r="Q465" i="6"/>
  <c r="R414" i="6"/>
  <c r="Q400" i="6"/>
  <c r="T410" i="6"/>
  <c r="U178" i="6"/>
  <c r="T108" i="6"/>
  <c r="Q269" i="6"/>
  <c r="U422" i="6"/>
  <c r="S481" i="6"/>
  <c r="U14" i="6"/>
  <c r="Q68" i="6"/>
  <c r="R82" i="6"/>
  <c r="R99" i="6"/>
  <c r="U111" i="6"/>
  <c r="R127" i="6"/>
  <c r="S142" i="6"/>
  <c r="U209" i="6"/>
  <c r="T256" i="6"/>
  <c r="S264" i="6"/>
  <c r="T401" i="6"/>
  <c r="Q429" i="6"/>
  <c r="S415" i="6"/>
  <c r="S456" i="6"/>
  <c r="T495" i="6"/>
  <c r="S378" i="6"/>
  <c r="R287" i="6"/>
  <c r="U29" i="6"/>
  <c r="Q236" i="6"/>
  <c r="R183" i="6"/>
  <c r="U96" i="6"/>
  <c r="Q122" i="6"/>
  <c r="U147" i="6"/>
  <c r="T271" i="6"/>
  <c r="S424" i="6"/>
  <c r="S440" i="6"/>
  <c r="Q455" i="6"/>
  <c r="S327" i="6"/>
  <c r="T226" i="6"/>
  <c r="T22" i="6"/>
  <c r="T61" i="6"/>
  <c r="Q247" i="6"/>
  <c r="S69" i="6"/>
  <c r="U98" i="6"/>
  <c r="S195" i="6"/>
  <c r="S169" i="6"/>
  <c r="S34" i="6"/>
  <c r="S54" i="6"/>
  <c r="U238" i="6"/>
  <c r="R250" i="6"/>
  <c r="U189" i="6"/>
  <c r="Q78" i="6"/>
  <c r="R93" i="6"/>
  <c r="S105" i="6"/>
  <c r="R121" i="6"/>
  <c r="R135" i="6"/>
  <c r="R205" i="6"/>
  <c r="R158" i="6"/>
  <c r="Q262" i="6"/>
  <c r="S272" i="6"/>
  <c r="S316" i="6"/>
  <c r="S398" i="6"/>
  <c r="T425" i="6"/>
  <c r="S435" i="6"/>
  <c r="Q411" i="6"/>
  <c r="T447" i="6"/>
  <c r="U454" i="6"/>
  <c r="Q495" i="6"/>
  <c r="T378" i="6"/>
  <c r="S24" i="6"/>
  <c r="S176" i="6"/>
  <c r="T183" i="6"/>
  <c r="S96" i="6"/>
  <c r="T118" i="6"/>
  <c r="S143" i="6"/>
  <c r="Q267" i="6"/>
  <c r="S404" i="6"/>
  <c r="R430" i="6"/>
  <c r="R416" i="6"/>
  <c r="R489" i="6"/>
  <c r="Q363" i="6"/>
  <c r="U224" i="6"/>
  <c r="Q170" i="6"/>
  <c r="U57" i="6"/>
  <c r="Q245" i="6"/>
  <c r="R66" i="6"/>
  <c r="U94" i="6"/>
  <c r="Q120" i="6"/>
  <c r="U149" i="6"/>
  <c r="U265" i="6"/>
  <c r="R395" i="6"/>
  <c r="U433" i="6"/>
  <c r="S442" i="6"/>
  <c r="T453" i="6"/>
  <c r="U285" i="6"/>
  <c r="T56" i="6"/>
  <c r="T10" i="6"/>
  <c r="T99" i="6"/>
  <c r="T129" i="6"/>
  <c r="S262" i="6"/>
  <c r="R443" i="6"/>
  <c r="Q183" i="6"/>
  <c r="T205" i="6"/>
  <c r="U10" i="6"/>
  <c r="Q93" i="6"/>
  <c r="U107" i="6"/>
  <c r="T139" i="6"/>
  <c r="Q261" i="6"/>
  <c r="R405" i="6"/>
  <c r="Q51" i="6"/>
  <c r="R280" i="6"/>
  <c r="S148" i="6"/>
  <c r="U453" i="6"/>
  <c r="S346" i="6"/>
  <c r="T364" i="6"/>
  <c r="R231" i="6"/>
  <c r="R44" i="6"/>
  <c r="U242" i="6"/>
  <c r="R364" i="6"/>
  <c r="T223" i="6"/>
  <c r="U34" i="6"/>
  <c r="T60" i="6"/>
  <c r="U248" i="6"/>
  <c r="R184" i="6"/>
  <c r="S82" i="6"/>
  <c r="Q111" i="6"/>
  <c r="R131" i="6"/>
  <c r="T209" i="6"/>
  <c r="R261" i="6"/>
  <c r="R328" i="6"/>
  <c r="S223" i="6"/>
  <c r="Q285" i="6"/>
  <c r="T344" i="6"/>
  <c r="T227" i="6"/>
  <c r="U52" i="6"/>
  <c r="U95" i="6"/>
  <c r="U123" i="6"/>
  <c r="U258" i="6"/>
  <c r="Q409" i="6"/>
  <c r="U143" i="6"/>
  <c r="U250" i="6"/>
  <c r="S78" i="6"/>
  <c r="T127" i="6"/>
  <c r="S263" i="6"/>
  <c r="Q232" i="6"/>
  <c r="Q249" i="6"/>
  <c r="U110" i="6"/>
  <c r="T339" i="6"/>
  <c r="T169" i="6"/>
  <c r="S60" i="6"/>
  <c r="S299" i="6"/>
  <c r="U12" i="6"/>
  <c r="T88" i="6"/>
  <c r="Q103" i="6"/>
  <c r="Q139" i="6"/>
  <c r="T260" i="6"/>
  <c r="R314" i="6"/>
  <c r="S403" i="6"/>
  <c r="R441" i="6"/>
  <c r="Q458" i="6"/>
  <c r="Q347" i="6"/>
  <c r="U228" i="6"/>
  <c r="T55" i="6"/>
  <c r="S11" i="6"/>
  <c r="T122" i="6"/>
  <c r="S267" i="6"/>
  <c r="R363" i="6"/>
  <c r="U245" i="6"/>
  <c r="R69" i="6"/>
  <c r="R132" i="6"/>
  <c r="S317" i="6"/>
  <c r="R457" i="6"/>
  <c r="S285" i="6"/>
  <c r="Q46" i="6"/>
  <c r="Q16" i="6"/>
  <c r="R70" i="6"/>
  <c r="R86" i="6"/>
  <c r="R200" i="6"/>
  <c r="Q113" i="6"/>
  <c r="T131" i="6"/>
  <c r="R148" i="6"/>
  <c r="S155" i="6"/>
  <c r="U262" i="6"/>
  <c r="T272" i="6"/>
  <c r="U316" i="6"/>
  <c r="U399" i="6"/>
  <c r="T413" i="6"/>
  <c r="U456" i="6"/>
  <c r="U495" i="6"/>
  <c r="R228" i="6"/>
  <c r="R47" i="6"/>
  <c r="T243" i="6"/>
  <c r="R67" i="6"/>
  <c r="Q130" i="6"/>
  <c r="U208" i="6"/>
  <c r="U271" i="6"/>
  <c r="T424" i="6"/>
  <c r="U380" i="6"/>
  <c r="T166" i="6"/>
  <c r="T57" i="6"/>
  <c r="T247" i="6"/>
  <c r="Q66" i="6"/>
  <c r="S98" i="6"/>
  <c r="S197" i="6"/>
  <c r="S124" i="6"/>
  <c r="S206" i="6"/>
  <c r="Q265" i="6"/>
  <c r="Q395" i="6"/>
  <c r="S465" i="6"/>
  <c r="S414" i="6"/>
  <c r="R481" i="6"/>
  <c r="U397" i="6"/>
  <c r="S247" i="6"/>
  <c r="U73" i="6"/>
  <c r="T114" i="6"/>
  <c r="S387" i="6"/>
  <c r="S165" i="6"/>
  <c r="Q250" i="6"/>
  <c r="U54" i="6"/>
  <c r="S74" i="6"/>
  <c r="S103" i="6"/>
  <c r="R215" i="6"/>
  <c r="R401" i="6"/>
  <c r="Q432" i="6"/>
  <c r="Q469" i="6"/>
  <c r="Q443" i="6"/>
  <c r="T347" i="6"/>
  <c r="S20" i="6"/>
  <c r="U55" i="6"/>
  <c r="T15" i="6"/>
  <c r="Q83" i="6"/>
  <c r="Q106" i="6"/>
  <c r="R134" i="6"/>
  <c r="Q159" i="6"/>
  <c r="Q393" i="6"/>
  <c r="U410" i="6"/>
  <c r="S489" i="6"/>
  <c r="R224" i="6"/>
  <c r="R22" i="6"/>
  <c r="R61" i="6"/>
  <c r="T251" i="6"/>
  <c r="Q69" i="6"/>
  <c r="R98" i="6"/>
  <c r="R197" i="6"/>
  <c r="R128" i="6"/>
  <c r="T213" i="6"/>
  <c r="T269" i="6"/>
  <c r="T315" i="6"/>
  <c r="Q422" i="6"/>
  <c r="T436" i="6"/>
  <c r="Q442" i="6"/>
  <c r="T493" i="6"/>
  <c r="T275" i="6"/>
  <c r="R330" i="6"/>
  <c r="Q386" i="6"/>
  <c r="T295" i="6"/>
  <c r="T128" i="6"/>
  <c r="S315" i="6"/>
  <c r="S433" i="6"/>
  <c r="U329" i="6"/>
  <c r="U364" i="6"/>
  <c r="U284" i="6"/>
  <c r="Q48" i="6"/>
  <c r="T225" i="6"/>
  <c r="T165" i="6"/>
  <c r="U44" i="6"/>
  <c r="U62" i="6"/>
  <c r="R252" i="6"/>
  <c r="T189" i="6"/>
  <c r="Q86" i="6"/>
  <c r="T111" i="6"/>
  <c r="Q133" i="6"/>
  <c r="U215" i="6"/>
  <c r="R262" i="6"/>
  <c r="T392" i="6"/>
  <c r="T329" i="6"/>
  <c r="U339" i="6"/>
  <c r="T348" i="6"/>
  <c r="S379" i="6"/>
  <c r="U225" i="6"/>
  <c r="Q288" i="6"/>
  <c r="Q165" i="6"/>
  <c r="Q30" i="6"/>
  <c r="Q50" i="6"/>
  <c r="S62" i="6"/>
  <c r="S108" i="6"/>
  <c r="T141" i="6"/>
  <c r="S157" i="6"/>
  <c r="S412" i="6"/>
  <c r="Q105" i="7"/>
  <c r="R44" i="7"/>
  <c r="R94" i="7"/>
  <c r="R53" i="7"/>
  <c r="R68" i="7"/>
  <c r="R60" i="7"/>
  <c r="R77" i="7"/>
  <c r="R103" i="7"/>
  <c r="M105" i="7"/>
  <c r="R86" i="7"/>
  <c r="R37" i="7"/>
  <c r="R17" i="7"/>
  <c r="R27" i="7"/>
  <c r="Q505" i="6"/>
  <c r="S508" i="6"/>
  <c r="R507" i="6"/>
  <c r="T506" i="6"/>
  <c r="T505" i="6"/>
  <c r="R508" i="6"/>
  <c r="T508" i="6"/>
  <c r="S507" i="6"/>
  <c r="U506" i="6"/>
  <c r="U505" i="6"/>
  <c r="S506" i="6"/>
  <c r="R92" i="6"/>
  <c r="Q507" i="6"/>
  <c r="T507" i="6"/>
  <c r="Q508" i="6"/>
  <c r="R505" i="6"/>
  <c r="U507" i="6"/>
  <c r="U508" i="6"/>
  <c r="Q506" i="6"/>
  <c r="R506" i="6"/>
  <c r="S505" i="6"/>
  <c r="Q92" i="6"/>
  <c r="R246" i="6"/>
  <c r="R249" i="6"/>
  <c r="Q97" i="6"/>
  <c r="R247" i="6"/>
  <c r="R97" i="6"/>
  <c r="R251" i="6"/>
  <c r="R242" i="6"/>
  <c r="R237" i="6"/>
  <c r="R240" i="6"/>
  <c r="R238" i="6"/>
  <c r="R244" i="6"/>
  <c r="CE637" i="3"/>
  <c r="CD637" i="3"/>
  <c r="CC637" i="3"/>
  <c r="CW637" i="3"/>
  <c r="CB637" i="3"/>
  <c r="CU637" i="3"/>
  <c r="CS637" i="3"/>
  <c r="CT637" i="3"/>
  <c r="CA637" i="3"/>
  <c r="CV637" i="3"/>
  <c r="CX368" i="3"/>
  <c r="CX140" i="3"/>
  <c r="CX427" i="3"/>
  <c r="CX569" i="3"/>
  <c r="CX480" i="3"/>
  <c r="CX192" i="3"/>
  <c r="CX434" i="3"/>
  <c r="CX431" i="3"/>
  <c r="CX245" i="3"/>
  <c r="CX433" i="3"/>
  <c r="CX47" i="3"/>
  <c r="CX562" i="3"/>
  <c r="CX343" i="3"/>
  <c r="CX10" i="3"/>
  <c r="CX130" i="3"/>
  <c r="CX300" i="3"/>
  <c r="CX316" i="3"/>
  <c r="CX348" i="3"/>
  <c r="CX378" i="3"/>
  <c r="CX520" i="3"/>
  <c r="CX534" i="3"/>
  <c r="CX247" i="3"/>
  <c r="CX611" i="3"/>
  <c r="CX35" i="3"/>
  <c r="CX97" i="3"/>
  <c r="CX345" i="3"/>
  <c r="CX373" i="3"/>
  <c r="CX465" i="3"/>
  <c r="CX525" i="3"/>
  <c r="CX589" i="3"/>
  <c r="CX287" i="3"/>
  <c r="CX42" i="3"/>
  <c r="CX104" i="3"/>
  <c r="CX176" i="3"/>
  <c r="CX152" i="3"/>
  <c r="CX482" i="3"/>
  <c r="CX524" i="3"/>
  <c r="CX546" i="3"/>
  <c r="CX163" i="3"/>
  <c r="CX531" i="3"/>
  <c r="CX605" i="3"/>
  <c r="CX183" i="3"/>
  <c r="CX453" i="3"/>
  <c r="CX458" i="3"/>
  <c r="CX401" i="3"/>
  <c r="CX334" i="3"/>
  <c r="CX144" i="3"/>
  <c r="CX236" i="3"/>
  <c r="CX266" i="3"/>
  <c r="CX246" i="3"/>
  <c r="CX392" i="3"/>
  <c r="CX86" i="3"/>
  <c r="CX160" i="3"/>
  <c r="CX190" i="3"/>
  <c r="CX132" i="3"/>
  <c r="CX58" i="3"/>
  <c r="CX124" i="3"/>
  <c r="CX170" i="3"/>
  <c r="CX32" i="3"/>
  <c r="CX78" i="3"/>
  <c r="CX110" i="3"/>
  <c r="CX303" i="3"/>
  <c r="CX210" i="3"/>
  <c r="CX125" i="3"/>
  <c r="CX597" i="3"/>
  <c r="CX107" i="3"/>
  <c r="CX79" i="3"/>
  <c r="CX335" i="3"/>
  <c r="CX30" i="3"/>
  <c r="CX206" i="3"/>
  <c r="CX116" i="3"/>
  <c r="CX342" i="3"/>
  <c r="CX261" i="3"/>
  <c r="CX356" i="3"/>
  <c r="CX154" i="3"/>
  <c r="CX172" i="3"/>
  <c r="CX529" i="3"/>
  <c r="CX258" i="3"/>
  <c r="CX40" i="3"/>
  <c r="CX218" i="3"/>
  <c r="CX402" i="3"/>
  <c r="CX64" i="3"/>
  <c r="CX281" i="3"/>
  <c r="CX270" i="3"/>
  <c r="CX364" i="3"/>
  <c r="CX461" i="3"/>
  <c r="CX98" i="3"/>
  <c r="CX180" i="3"/>
  <c r="CX286" i="3"/>
  <c r="CX430" i="3"/>
  <c r="CX46" i="3"/>
  <c r="CX100" i="3"/>
  <c r="CX56" i="3"/>
  <c r="CX96" i="3"/>
  <c r="CX156" i="3"/>
  <c r="CX222" i="3"/>
  <c r="CX186" i="3"/>
  <c r="CX318" i="3"/>
  <c r="CX438" i="3"/>
  <c r="CX175" i="3"/>
  <c r="CX370" i="3"/>
  <c r="CX119" i="3"/>
  <c r="CX398" i="3"/>
  <c r="CX105" i="3"/>
  <c r="CX177" i="3"/>
  <c r="CX267" i="3"/>
  <c r="CX583" i="3"/>
  <c r="CX613" i="3"/>
  <c r="CX16" i="3"/>
  <c r="CX44" i="3"/>
  <c r="CX37" i="3"/>
  <c r="CX315" i="3"/>
  <c r="CX216" i="3"/>
  <c r="CX18" i="3"/>
  <c r="CX346" i="3"/>
  <c r="CX614" i="3"/>
  <c r="CX14" i="3"/>
  <c r="CX122" i="3"/>
  <c r="CX606" i="3"/>
  <c r="CX355" i="3"/>
  <c r="CX549" i="3"/>
  <c r="CX24" i="3"/>
  <c r="CX148" i="3"/>
  <c r="CX260" i="3"/>
  <c r="CX290" i="3"/>
  <c r="CX159" i="3"/>
  <c r="CX191" i="3"/>
  <c r="CX285" i="3"/>
  <c r="CX595" i="3"/>
  <c r="CX131" i="3"/>
  <c r="CX437" i="3"/>
  <c r="CX567" i="3"/>
  <c r="CX593" i="3"/>
  <c r="CX118" i="3"/>
  <c r="CX350" i="3"/>
  <c r="CX446" i="3"/>
  <c r="CX594" i="3"/>
  <c r="CX19" i="3"/>
  <c r="CX237" i="3"/>
  <c r="CX467" i="3"/>
  <c r="CX325" i="3"/>
  <c r="CX207" i="3"/>
  <c r="CX559" i="3"/>
  <c r="CX74" i="3"/>
  <c r="CX22" i="3"/>
  <c r="CX102" i="3"/>
  <c r="CX164" i="3"/>
  <c r="CX202" i="3"/>
  <c r="CX526" i="3"/>
  <c r="CX322" i="3"/>
  <c r="CX440" i="3"/>
  <c r="CX470" i="3"/>
  <c r="CX263" i="3"/>
  <c r="CX435" i="3"/>
  <c r="CX361" i="3"/>
  <c r="CX389" i="3"/>
  <c r="CX80" i="3"/>
  <c r="CX302" i="3"/>
  <c r="CX474" i="3"/>
  <c r="CX530" i="3"/>
  <c r="CX213" i="3"/>
  <c r="CX85" i="3"/>
  <c r="CX235" i="3"/>
  <c r="CX291" i="3"/>
  <c r="CX365" i="3"/>
  <c r="CX555" i="3"/>
  <c r="CX212" i="3"/>
  <c r="CX226" i="3"/>
  <c r="CX298" i="3"/>
  <c r="CX360" i="3"/>
  <c r="CX406" i="3"/>
  <c r="CX317" i="3"/>
  <c r="CX539" i="3"/>
  <c r="CX223" i="3"/>
  <c r="CX314" i="3"/>
  <c r="CX358" i="3"/>
  <c r="CX151" i="3"/>
  <c r="CX221" i="3"/>
  <c r="CX428" i="3"/>
  <c r="CX410" i="3"/>
  <c r="CX12" i="3"/>
  <c r="CX34" i="3"/>
  <c r="CX136" i="3"/>
  <c r="CX408" i="3"/>
  <c r="CX20" i="3"/>
  <c r="CX92" i="3"/>
  <c r="CX278" i="3"/>
  <c r="CX338" i="3"/>
  <c r="CX388" i="3"/>
  <c r="CX422" i="3"/>
  <c r="CX454" i="3"/>
  <c r="CX466" i="3"/>
  <c r="CX522" i="3"/>
  <c r="CX582" i="3"/>
  <c r="CX33" i="3"/>
  <c r="CX75" i="3"/>
  <c r="CX229" i="3"/>
  <c r="CX331" i="3"/>
  <c r="CX359" i="3"/>
  <c r="CX391" i="3"/>
  <c r="CX425" i="3"/>
  <c r="CX557" i="3"/>
  <c r="CX171" i="3"/>
  <c r="CX201" i="3"/>
  <c r="CX249" i="3"/>
  <c r="CX301" i="3"/>
  <c r="CX473" i="3"/>
  <c r="CX537" i="3"/>
  <c r="CX421" i="3"/>
  <c r="CX60" i="3"/>
  <c r="CX26" i="3"/>
  <c r="CX66" i="3"/>
  <c r="CX214" i="3"/>
  <c r="CX252" i="3"/>
  <c r="CX472" i="3"/>
  <c r="CX528" i="3"/>
  <c r="CX574" i="3"/>
  <c r="CX51" i="3"/>
  <c r="CX305" i="3"/>
  <c r="CX535" i="3"/>
  <c r="CX573" i="3"/>
  <c r="CX603" i="3"/>
  <c r="CX17" i="3"/>
  <c r="CX57" i="3"/>
  <c r="CX81" i="3"/>
  <c r="CX113" i="3"/>
  <c r="CX205" i="3"/>
  <c r="CX231" i="3"/>
  <c r="CX481" i="3"/>
  <c r="CX617" i="3"/>
  <c r="CX67" i="3"/>
  <c r="CX405" i="3"/>
  <c r="CX112" i="3"/>
  <c r="CX576" i="3"/>
  <c r="CX134" i="3"/>
  <c r="CX238" i="3"/>
  <c r="CX279" i="3"/>
  <c r="CX394" i="3"/>
  <c r="CX590" i="3"/>
  <c r="CX463" i="3"/>
  <c r="CX599" i="3"/>
  <c r="CX76" i="3"/>
  <c r="CX518" i="3"/>
  <c r="CX602" i="3"/>
  <c r="CX65" i="3"/>
  <c r="CX311" i="3"/>
  <c r="CX347" i="3"/>
  <c r="CX475" i="3"/>
  <c r="CX581" i="3"/>
  <c r="CX117" i="3"/>
  <c r="CX561" i="3"/>
  <c r="CX615" i="3"/>
  <c r="CX135" i="3"/>
  <c r="CX264" i="3"/>
  <c r="CX354" i="3"/>
  <c r="CX400" i="3"/>
  <c r="CX418" i="3"/>
  <c r="CX432" i="3"/>
  <c r="CX516" i="3"/>
  <c r="CX552" i="3"/>
  <c r="CX199" i="3"/>
  <c r="CX255" i="3"/>
  <c r="CX527" i="3"/>
  <c r="CX591" i="3"/>
  <c r="CX9" i="3"/>
  <c r="CX39" i="3"/>
  <c r="CX123" i="3"/>
  <c r="CX153" i="3"/>
  <c r="CX187" i="3"/>
  <c r="CX211" i="3"/>
  <c r="CX265" i="3"/>
  <c r="CX138" i="3"/>
  <c r="CX184" i="3"/>
  <c r="CX204" i="3"/>
  <c r="CX276" i="3"/>
  <c r="CX366" i="3"/>
  <c r="CX380" i="3"/>
  <c r="CX444" i="3"/>
  <c r="CX572" i="3"/>
  <c r="CX133" i="3"/>
  <c r="CX293" i="3"/>
  <c r="CX45" i="3"/>
  <c r="CX215" i="3"/>
  <c r="CX295" i="3"/>
  <c r="CX309" i="3"/>
  <c r="CX341" i="3"/>
  <c r="CX409" i="3"/>
  <c r="CX429" i="3"/>
  <c r="CX563" i="3"/>
  <c r="CX62" i="3"/>
  <c r="CX82" i="3"/>
  <c r="CX106" i="3"/>
  <c r="CX38" i="3"/>
  <c r="CX182" i="3"/>
  <c r="CX178" i="3"/>
  <c r="CX254" i="3"/>
  <c r="CX284" i="3"/>
  <c r="CX332" i="3"/>
  <c r="CX61" i="3"/>
  <c r="CX145" i="3"/>
  <c r="CX84" i="3"/>
  <c r="CX478" i="3"/>
  <c r="CX155" i="3"/>
  <c r="CX185" i="3"/>
  <c r="CX379" i="3"/>
  <c r="CX483" i="3"/>
  <c r="CX357" i="3"/>
  <c r="CX282" i="3"/>
  <c r="CX312" i="3"/>
  <c r="CX324" i="3"/>
  <c r="CX452" i="3"/>
  <c r="CX464" i="3"/>
  <c r="CX560" i="3"/>
  <c r="CX600" i="3"/>
  <c r="CX367" i="3"/>
  <c r="CX447" i="3"/>
  <c r="CX73" i="3"/>
  <c r="CX269" i="3"/>
  <c r="CX174" i="3"/>
  <c r="CX220" i="3"/>
  <c r="CX292" i="3"/>
  <c r="CX310" i="3"/>
  <c r="CX340" i="3"/>
  <c r="CX450" i="3"/>
  <c r="CX462" i="3"/>
  <c r="CX59" i="3"/>
  <c r="CX451" i="3"/>
  <c r="CX297" i="3"/>
  <c r="CX469" i="3"/>
  <c r="CX50" i="3"/>
  <c r="CX517" i="3"/>
  <c r="CX188" i="3"/>
  <c r="CX550" i="3"/>
  <c r="CX283" i="3"/>
  <c r="CX459" i="3"/>
  <c r="CX304" i="3"/>
  <c r="CX232" i="3"/>
  <c r="CX248" i="3"/>
  <c r="CX320" i="3"/>
  <c r="CX460" i="3"/>
  <c r="CX71" i="3"/>
  <c r="CX129" i="3"/>
  <c r="CX49" i="3"/>
  <c r="CX141" i="3"/>
  <c r="CX414" i="3"/>
  <c r="CX275" i="3"/>
  <c r="CX31" i="3"/>
  <c r="CX423" i="3"/>
  <c r="CX407" i="3"/>
  <c r="CX404" i="3"/>
  <c r="CX436" i="3"/>
  <c r="CX101" i="3"/>
  <c r="CX417" i="3"/>
  <c r="CX471" i="3"/>
  <c r="CX243" i="3"/>
  <c r="CX128" i="3"/>
  <c r="CX208" i="3"/>
  <c r="CX280" i="3"/>
  <c r="CX420" i="3"/>
  <c r="CX476" i="3"/>
  <c r="CX137" i="3"/>
  <c r="CX193" i="3"/>
  <c r="CC88" i="3"/>
  <c r="CX250" i="3"/>
  <c r="CX353" i="3"/>
  <c r="CX54" i="3"/>
  <c r="CX268" i="3"/>
  <c r="CX372" i="3"/>
  <c r="CX411" i="3"/>
  <c r="CX239" i="3"/>
  <c r="CX521" i="3"/>
  <c r="CX337" i="3"/>
  <c r="CX234" i="3"/>
  <c r="CX424" i="3"/>
  <c r="CX536" i="3"/>
  <c r="CX99" i="3"/>
  <c r="CX161" i="3"/>
  <c r="CX189" i="3"/>
  <c r="CX601" i="3"/>
  <c r="CX551" i="3"/>
  <c r="CX240" i="3"/>
  <c r="CX256" i="3"/>
  <c r="CX374" i="3"/>
  <c r="CX468" i="3"/>
  <c r="CX564" i="3"/>
  <c r="CX604" i="3"/>
  <c r="CX241" i="3"/>
  <c r="CX21" i="3"/>
  <c r="CX77" i="3"/>
  <c r="CX299" i="3"/>
  <c r="CX146" i="3"/>
  <c r="CX162" i="3"/>
  <c r="CX224" i="3"/>
  <c r="CX296" i="3"/>
  <c r="CX344" i="3"/>
  <c r="CX588" i="3"/>
  <c r="CX351" i="3"/>
  <c r="CX455" i="3"/>
  <c r="CX607" i="3"/>
  <c r="CX227" i="3"/>
  <c r="CX323" i="3"/>
  <c r="CX445" i="3"/>
  <c r="CX477" i="3"/>
  <c r="CX579" i="3"/>
  <c r="CX339" i="3"/>
  <c r="CX179" i="3"/>
  <c r="CA88" i="3"/>
  <c r="CX257" i="3"/>
  <c r="CX294" i="3"/>
  <c r="CX203" i="3"/>
  <c r="CX233" i="3"/>
  <c r="CX13" i="3"/>
  <c r="CX419" i="3"/>
  <c r="CX443" i="3"/>
  <c r="CX456" i="3"/>
  <c r="CX558" i="3"/>
  <c r="CX23" i="3"/>
  <c r="CX375" i="3"/>
  <c r="CX307" i="3"/>
  <c r="CX415" i="3"/>
  <c r="CX390" i="3"/>
  <c r="CX580" i="3"/>
  <c r="CX173" i="3"/>
  <c r="CX147" i="3"/>
  <c r="CX251" i="3"/>
  <c r="CX363" i="3"/>
  <c r="CX377" i="3"/>
  <c r="CX228" i="3"/>
  <c r="CX115" i="3"/>
  <c r="CX181" i="3"/>
  <c r="CX547" i="3"/>
  <c r="CX219" i="3"/>
  <c r="CX277" i="3"/>
  <c r="CX319" i="3"/>
  <c r="CX385" i="3"/>
  <c r="CX592" i="3"/>
  <c r="CX41" i="3"/>
  <c r="CX91" i="3"/>
  <c r="CX259" i="3"/>
  <c r="CX289" i="3"/>
  <c r="CX413" i="3"/>
  <c r="CX575" i="3"/>
  <c r="CX103" i="3"/>
  <c r="CX369" i="3"/>
  <c r="CX288" i="3"/>
  <c r="CX336" i="3"/>
  <c r="CX484" i="3"/>
  <c r="CX321" i="3"/>
  <c r="CX553" i="3"/>
  <c r="CX585" i="3"/>
  <c r="CX120" i="3"/>
  <c r="CX242" i="3"/>
  <c r="CX274" i="3"/>
  <c r="CX396" i="3"/>
  <c r="CX548" i="3"/>
  <c r="CX612" i="3"/>
  <c r="CX225" i="3"/>
  <c r="CX403" i="3"/>
  <c r="CX63" i="3"/>
  <c r="CX121" i="3"/>
  <c r="CX149" i="3"/>
  <c r="CX209" i="3"/>
  <c r="CX333" i="3"/>
  <c r="CJ616" i="3"/>
  <c r="CG616" i="3"/>
  <c r="CI616" i="3"/>
  <c r="CK616" i="3"/>
  <c r="CH616" i="3"/>
  <c r="CJ111" i="3"/>
  <c r="CH111" i="3"/>
  <c r="CI111" i="3"/>
  <c r="CG111" i="3"/>
  <c r="CK111" i="3"/>
  <c r="CI609" i="3"/>
  <c r="CK609" i="3"/>
  <c r="CH609" i="3"/>
  <c r="CJ609" i="3"/>
  <c r="CG609" i="3"/>
  <c r="CA28" i="3"/>
  <c r="CE88" i="3"/>
  <c r="CD28" i="3"/>
  <c r="CB28" i="3"/>
  <c r="CD88" i="3"/>
  <c r="CB88" i="3"/>
  <c r="CE28" i="3"/>
  <c r="CC28" i="3"/>
  <c r="CC448" i="3"/>
  <c r="CD448" i="3"/>
  <c r="CB448" i="3"/>
  <c r="CE448" i="3"/>
  <c r="CA448" i="3"/>
  <c r="CE383" i="3"/>
  <c r="CA383" i="3"/>
  <c r="CD383" i="3"/>
  <c r="CC383" i="3"/>
  <c r="CB383" i="3"/>
  <c r="CD196" i="3"/>
  <c r="CC196" i="3"/>
  <c r="CB196" i="3"/>
  <c r="CE196" i="3"/>
  <c r="CA196" i="3"/>
  <c r="T35" i="6" l="1"/>
  <c r="Q17" i="6"/>
  <c r="S17" i="6"/>
  <c r="Q35" i="6"/>
  <c r="R26" i="6"/>
  <c r="T17" i="6"/>
  <c r="Q26" i="6"/>
  <c r="O40" i="6"/>
  <c r="S26" i="6"/>
  <c r="U35" i="6"/>
  <c r="S35" i="6"/>
  <c r="R17" i="6"/>
  <c r="T26" i="6"/>
  <c r="U17" i="6"/>
  <c r="U26" i="6"/>
  <c r="R35" i="6"/>
  <c r="R105" i="7"/>
  <c r="CW609" i="3"/>
  <c r="CS609" i="3"/>
  <c r="CT609" i="3"/>
  <c r="CV609" i="3"/>
  <c r="CU111" i="3"/>
  <c r="CU616" i="3"/>
  <c r="CU609" i="3"/>
  <c r="CT111" i="3"/>
  <c r="CT616" i="3"/>
  <c r="CV616" i="3"/>
  <c r="CW616" i="3"/>
  <c r="CV111" i="3"/>
  <c r="CS616" i="3"/>
  <c r="CS111" i="3"/>
  <c r="CW111" i="3"/>
  <c r="CC636" i="3"/>
  <c r="CE636" i="3"/>
  <c r="CB636" i="3"/>
  <c r="CA636" i="3"/>
  <c r="CI636" i="3"/>
  <c r="CI639" i="3" s="1"/>
  <c r="CH636" i="3"/>
  <c r="CH639" i="3" s="1"/>
  <c r="CO636" i="3"/>
  <c r="CO639" i="3" s="1"/>
  <c r="CD636" i="3"/>
  <c r="CM636" i="3"/>
  <c r="CM639" i="3" s="1"/>
  <c r="CQ636" i="3"/>
  <c r="CQ639" i="3" s="1"/>
  <c r="CN636" i="3"/>
  <c r="CN639" i="3" s="1"/>
  <c r="CK636" i="3"/>
  <c r="CK639" i="3" s="1"/>
  <c r="CJ636" i="3"/>
  <c r="CJ639" i="3" s="1"/>
  <c r="CP636" i="3"/>
  <c r="CP639" i="3" s="1"/>
  <c r="CG636" i="3"/>
  <c r="CG639" i="3" s="1"/>
  <c r="T40" i="6" l="1"/>
  <c r="S40" i="6"/>
  <c r="S516" i="6" s="1"/>
  <c r="U40" i="6"/>
  <c r="U516" i="6" s="1"/>
  <c r="Q40" i="6"/>
  <c r="Q516" i="6" s="1"/>
  <c r="R40" i="6"/>
  <c r="R516" i="6" s="1"/>
  <c r="T516" i="6"/>
  <c r="CX609" i="3"/>
  <c r="CU636" i="3"/>
  <c r="R517" i="6" s="1"/>
  <c r="CV636" i="3"/>
  <c r="CW636" i="3"/>
  <c r="CT636" i="3"/>
  <c r="S517" i="6" s="1"/>
  <c r="CX616" i="3"/>
  <c r="CX111" i="3"/>
  <c r="CS636" i="3"/>
  <c r="CU639" i="3" l="1"/>
  <c r="CV639" i="3"/>
  <c r="T517" i="6"/>
  <c r="CT639" i="3"/>
  <c r="S518" i="6" s="1"/>
  <c r="CW639" i="3"/>
  <c r="U517" i="6"/>
  <c r="CS639" i="3"/>
  <c r="Q517" i="6"/>
  <c r="Q518" i="6" s="1"/>
  <c r="U518" i="6" l="1"/>
  <c r="T518" i="6"/>
  <c r="R518" i="6"/>
</calcChain>
</file>

<file path=xl/comments1.xml><?xml version="1.0" encoding="utf-8"?>
<comments xmlns="http://schemas.openxmlformats.org/spreadsheetml/2006/main">
  <authors>
    <author>David Machado</author>
  </authors>
  <commentList>
    <comment ref="C92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Formulas updated to include ED AN assets as well</t>
        </r>
      </text>
    </comment>
    <comment ref="C97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Formulas updated to include ED AN assets as well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 as of 12/31/2016 --&gt; no further depreciation</t>
        </r>
      </text>
    </comment>
    <comment ref="C236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All lines in this section updated to include Montana distribution assets, if present (i.e., our hydro operators served at Noxon).</t>
        </r>
      </text>
    </comment>
    <comment ref="C305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Included MT</t>
        </r>
      </text>
    </comment>
    <comment ref="D331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While the depreciation study account number convention would suggest 391110, this account is actually 391101 and has been adjsuted as such.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 as of 12/31/2016</t>
        </r>
      </text>
    </comment>
  </commentList>
</comments>
</file>

<file path=xl/comments2.xml><?xml version="1.0" encoding="utf-8"?>
<comments xmlns="http://schemas.openxmlformats.org/spreadsheetml/2006/main">
  <authors>
    <author>David Machado</author>
  </authors>
  <commentList>
    <comment ref="M89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392045 fully depreciated and has been adjusted out.</t>
        </r>
      </text>
    </comment>
    <comment ref="M91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</t>
        </r>
      </text>
    </comment>
  </commentList>
</comments>
</file>

<file path=xl/comments3.xml><?xml version="1.0" encoding="utf-8"?>
<comments xmlns="http://schemas.openxmlformats.org/spreadsheetml/2006/main">
  <authors>
    <author>David Machado</author>
  </authors>
  <commentList>
    <comment ref="BQ83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fully depreciated
</t>
        </r>
      </text>
    </comment>
    <comment ref="BQ108" authorId="0" shapeId="0">
      <text>
        <r>
          <rPr>
            <b/>
            <sz val="9"/>
            <color indexed="81"/>
            <rFont val="Tahoma"/>
            <family val="2"/>
          </rPr>
          <t>David Machado:</t>
        </r>
        <r>
          <rPr>
            <sz val="9"/>
            <color indexed="81"/>
            <rFont val="Tahoma"/>
            <family val="2"/>
          </rPr>
          <t xml:space="preserve">
no balance remaining</t>
        </r>
      </text>
    </comment>
  </commentList>
</comments>
</file>

<file path=xl/sharedStrings.xml><?xml version="1.0" encoding="utf-8"?>
<sst xmlns="http://schemas.openxmlformats.org/spreadsheetml/2006/main" count="10287" uniqueCount="1355">
  <si>
    <t>Asset Ending Balance SUM</t>
  </si>
  <si>
    <t>Reserve Ending Balance SUM</t>
  </si>
  <si>
    <t>Depreciation Amt SUM</t>
  </si>
  <si>
    <t>Net Book Value SUM</t>
  </si>
  <si>
    <t>201512</t>
  </si>
  <si>
    <t>201601</t>
  </si>
  <si>
    <t>201602</t>
  </si>
  <si>
    <t>201603</t>
  </si>
  <si>
    <t>201604</t>
  </si>
  <si>
    <t>201605</t>
  </si>
  <si>
    <t>201606</t>
  </si>
  <si>
    <t>201607</t>
  </si>
  <si>
    <t>201608</t>
  </si>
  <si>
    <t>201609</t>
  </si>
  <si>
    <t>201610</t>
  </si>
  <si>
    <t>201611</t>
  </si>
  <si>
    <t>201612</t>
  </si>
  <si>
    <t>CD.AA.303000</t>
  </si>
  <si>
    <t>CD.AA.303100</t>
  </si>
  <si>
    <t>CD.AA.303110</t>
  </si>
  <si>
    <t>CD.AA.303115</t>
  </si>
  <si>
    <t>NULL</t>
  </si>
  <si>
    <t>CD.AA.303130</t>
  </si>
  <si>
    <t>CD.AA.389200</t>
  </si>
  <si>
    <t>CD.AA.389300</t>
  </si>
  <si>
    <t>CD.AA.390100</t>
  </si>
  <si>
    <t>CD.AA.390200</t>
  </si>
  <si>
    <t>CD.AA.391000</t>
  </si>
  <si>
    <t>CD.AA.391100</t>
  </si>
  <si>
    <t>CD.AA.391101</t>
  </si>
  <si>
    <t>CD.AA.391700</t>
  </si>
  <si>
    <t>CD.AA.392000</t>
  </si>
  <si>
    <t>CD.AA.392046</t>
  </si>
  <si>
    <t>CD.AA.392048</t>
  </si>
  <si>
    <t>CD.AA.392065</t>
  </si>
  <si>
    <t>CD.AA.394000</t>
  </si>
  <si>
    <t>CD.AA.395000</t>
  </si>
  <si>
    <t>CD.AA.396000</t>
  </si>
  <si>
    <t>CD.AA.397000</t>
  </si>
  <si>
    <t>CD.AA.397200</t>
  </si>
  <si>
    <t>CD.AA.397700</t>
  </si>
  <si>
    <t>CD.AA.398000</t>
  </si>
  <si>
    <t>CD.AN.303000</t>
  </si>
  <si>
    <t>CD.AN.303100</t>
  </si>
  <si>
    <t>CD.AN.389200</t>
  </si>
  <si>
    <t>CD.AN.389300</t>
  </si>
  <si>
    <t>CD.AN.389400</t>
  </si>
  <si>
    <t>CD.AN.390100</t>
  </si>
  <si>
    <t>CD.AN.391100</t>
  </si>
  <si>
    <t>CD.AN.392000</t>
  </si>
  <si>
    <t>CD.AN.392032</t>
  </si>
  <si>
    <t>CD.AN.392035</t>
  </si>
  <si>
    <t>CD.AN.392045</t>
  </si>
  <si>
    <t>CD.AN.392046</t>
  </si>
  <si>
    <t>CD.AN.392047</t>
  </si>
  <si>
    <t>CD.AN.392048</t>
  </si>
  <si>
    <t>CD.AN.392056</t>
  </si>
  <si>
    <t>CD.AN.392057</t>
  </si>
  <si>
    <t>CD.AN.392200</t>
  </si>
  <si>
    <t>CD.AN.393000</t>
  </si>
  <si>
    <t>CD.AN.394000</t>
  </si>
  <si>
    <t>CD.AN.395000</t>
  </si>
  <si>
    <t>CD.AN.396000</t>
  </si>
  <si>
    <t>CD.AN.396700</t>
  </si>
  <si>
    <t>CD.AN.397000</t>
  </si>
  <si>
    <t>CD.AN.397200</t>
  </si>
  <si>
    <t>CD.AN.398000</t>
  </si>
  <si>
    <t>CD.ID.303100</t>
  </si>
  <si>
    <t>CD.ID.389200</t>
  </si>
  <si>
    <t>CD.ID.390100</t>
  </si>
  <si>
    <t>CD.ID.390200</t>
  </si>
  <si>
    <t>CD.ID.391100</t>
  </si>
  <si>
    <t>CD.ID.392000</t>
  </si>
  <si>
    <t>CD.ID.392046</t>
  </si>
  <si>
    <t>CD.ID.392047</t>
  </si>
  <si>
    <t>CD.ID.392048</t>
  </si>
  <si>
    <t>CD.ID.392056</t>
  </si>
  <si>
    <t>CD.ID.392057</t>
  </si>
  <si>
    <t>CD.ID.393000</t>
  </si>
  <si>
    <t>CD.ID.394000</t>
  </si>
  <si>
    <t>CD.ID.395000</t>
  </si>
  <si>
    <t>CD.ID.396000</t>
  </si>
  <si>
    <t>CD.ID.397000</t>
  </si>
  <si>
    <t>CD.ID.397200</t>
  </si>
  <si>
    <t>CD.ID.398000</t>
  </si>
  <si>
    <t>CD.WA.389200</t>
  </si>
  <si>
    <t>CD.WA.390100</t>
  </si>
  <si>
    <t>CD.WA.390200</t>
  </si>
  <si>
    <t>CD.WA.391100</t>
  </si>
  <si>
    <t>CD.WA.392000</t>
  </si>
  <si>
    <t>CD.WA.392046</t>
  </si>
  <si>
    <t>CD.WA.392047</t>
  </si>
  <si>
    <t>CD.WA.392048</t>
  </si>
  <si>
    <t>CD.WA.392056</t>
  </si>
  <si>
    <t>CD.WA.393000</t>
  </si>
  <si>
    <t>CD.WA.394000</t>
  </si>
  <si>
    <t>CD.WA.395000</t>
  </si>
  <si>
    <t>CD.WA.396000</t>
  </si>
  <si>
    <t>CD.WA.396067</t>
  </si>
  <si>
    <t>CD.WA.397000</t>
  </si>
  <si>
    <t>CD.WA.397200</t>
  </si>
  <si>
    <t>CD.WA.398000</t>
  </si>
  <si>
    <t>ED.AN.302000</t>
  </si>
  <si>
    <t>ED.AN.303000</t>
  </si>
  <si>
    <t>ED.AN.303100</t>
  </si>
  <si>
    <t>ED.AN.310105</t>
  </si>
  <si>
    <t>ED.AN.331000</t>
  </si>
  <si>
    <t>ED.AN.334000</t>
  </si>
  <si>
    <t>ED.AN.345010</t>
  </si>
  <si>
    <t>ED.AN.350105</t>
  </si>
  <si>
    <t>ED.AN.350200</t>
  </si>
  <si>
    <t>ED.AN.350300</t>
  </si>
  <si>
    <t>ED.AN.350400</t>
  </si>
  <si>
    <t>ED.AN.352000</t>
  </si>
  <si>
    <t>ED.AN.353000</t>
  </si>
  <si>
    <t>ED.AN.354000</t>
  </si>
  <si>
    <t>ED.AN.355000</t>
  </si>
  <si>
    <t>ED.AN.356000</t>
  </si>
  <si>
    <t>ED.AN.357000</t>
  </si>
  <si>
    <t>ED.AN.358000</t>
  </si>
  <si>
    <t>ED.AN.359000</t>
  </si>
  <si>
    <t>ED.AN.362000</t>
  </si>
  <si>
    <t>ED.AN.370000</t>
  </si>
  <si>
    <t>ED.AN.374000</t>
  </si>
  <si>
    <t>ED.AN.389200</t>
  </si>
  <si>
    <t>ED.AN.390100</t>
  </si>
  <si>
    <t>ED.AN.390200</t>
  </si>
  <si>
    <t>ED.AN.391100</t>
  </si>
  <si>
    <t>ED.AN.392000</t>
  </si>
  <si>
    <t>ED.AN.392035</t>
  </si>
  <si>
    <t>ED.AN.392045</t>
  </si>
  <si>
    <t>ED.AN.392046</t>
  </si>
  <si>
    <t>ED.AN.392047</t>
  </si>
  <si>
    <t>ED.AN.392048</t>
  </si>
  <si>
    <t>ED.AN.392056</t>
  </si>
  <si>
    <t>ED.AN.392057</t>
  </si>
  <si>
    <t>ED.AN.392058</t>
  </si>
  <si>
    <t>ED.AN.392065</t>
  </si>
  <si>
    <t>ED.AN.392066</t>
  </si>
  <si>
    <t>ED.AN.392067</t>
  </si>
  <si>
    <t>ED.AN.392068</t>
  </si>
  <si>
    <t>ED.AN.392200</t>
  </si>
  <si>
    <t>ED.AN.392230</t>
  </si>
  <si>
    <t>ED.AN.393000</t>
  </si>
  <si>
    <t>ED.AN.394000</t>
  </si>
  <si>
    <t>ED.AN.394100</t>
  </si>
  <si>
    <t>ED.AN.395000</t>
  </si>
  <si>
    <t>ED.AN.396000</t>
  </si>
  <si>
    <t>ED.AN.396055</t>
  </si>
  <si>
    <t>ED.AN.396056</t>
  </si>
  <si>
    <t>ED.AN.396058</t>
  </si>
  <si>
    <t>ED.AN.396066</t>
  </si>
  <si>
    <t>ED.AN.396067</t>
  </si>
  <si>
    <t>ED.AN.396068</t>
  </si>
  <si>
    <t>ED.AN.396200</t>
  </si>
  <si>
    <t>ED.AN.397000</t>
  </si>
  <si>
    <t>ED.AN.398000</t>
  </si>
  <si>
    <t>ED.BP.340105</t>
  </si>
  <si>
    <t>ED.BP.340200</t>
  </si>
  <si>
    <t>ED.BP.341000</t>
  </si>
  <si>
    <t>ED.BP.342000</t>
  </si>
  <si>
    <t>ED.BP.343000</t>
  </si>
  <si>
    <t>ED.BP.344000</t>
  </si>
  <si>
    <t>ED.BP.345000</t>
  </si>
  <si>
    <t>ED.BP.346000</t>
  </si>
  <si>
    <t>ED.C3.310200</t>
  </si>
  <si>
    <t>ED.C3.311000</t>
  </si>
  <si>
    <t>ED.C3.312000</t>
  </si>
  <si>
    <t>ED.C3.313000</t>
  </si>
  <si>
    <t>ED.C3.314000</t>
  </si>
  <si>
    <t>ED.C3.315000</t>
  </si>
  <si>
    <t>ED.C3.316000</t>
  </si>
  <si>
    <t>ED.C3.317000</t>
  </si>
  <si>
    <t>ED.C4.310200</t>
  </si>
  <si>
    <t>ED.C4.311000</t>
  </si>
  <si>
    <t>ED.C4.312000</t>
  </si>
  <si>
    <t>ED.C4.313000</t>
  </si>
  <si>
    <t>ED.C4.314000</t>
  </si>
  <si>
    <t>ED.C4.315000</t>
  </si>
  <si>
    <t>ED.C4.316000</t>
  </si>
  <si>
    <t>ED.C4.317000</t>
  </si>
  <si>
    <t>ED.CG.330200</t>
  </si>
  <si>
    <t>ED.CG.330210</t>
  </si>
  <si>
    <t>ED.CG.330220</t>
  </si>
  <si>
    <t>ED.CG.330250</t>
  </si>
  <si>
    <t>ED.CG.330300</t>
  </si>
  <si>
    <t>ED.CG.330310</t>
  </si>
  <si>
    <t>ED.CG.330400</t>
  </si>
  <si>
    <t>ED.CG.330410</t>
  </si>
  <si>
    <t>ED.CG.331000</t>
  </si>
  <si>
    <t>ED.CG.331100</t>
  </si>
  <si>
    <t>ED.CG.331200</t>
  </si>
  <si>
    <t>ED.CG.331260</t>
  </si>
  <si>
    <t>ED.CG.332000</t>
  </si>
  <si>
    <t>ED.CG.332100</t>
  </si>
  <si>
    <t>ED.CG.332150</t>
  </si>
  <si>
    <t>ED.CG.332200</t>
  </si>
  <si>
    <t>ED.CG.333000</t>
  </si>
  <si>
    <t>ED.CG.334000</t>
  </si>
  <si>
    <t>ED.CG.335000</t>
  </si>
  <si>
    <t>ED.CG.335100</t>
  </si>
  <si>
    <t>ED.CG.335150</t>
  </si>
  <si>
    <t>ED.CG.335200</t>
  </si>
  <si>
    <t>ED.CG.336000</t>
  </si>
  <si>
    <t>ED.CS.341000</t>
  </si>
  <si>
    <t>ED.CS.342000</t>
  </si>
  <si>
    <t>ED.CS.344000</t>
  </si>
  <si>
    <t>ED.CS.345000</t>
  </si>
  <si>
    <t>ED.CS.346000</t>
  </si>
  <si>
    <t>ED.CS.347000</t>
  </si>
  <si>
    <t>ED.ID.186100</t>
  </si>
  <si>
    <t>ED.ID.303100</t>
  </si>
  <si>
    <t>ED.ID.360105</t>
  </si>
  <si>
    <t>ED.ID.360200</t>
  </si>
  <si>
    <t>ED.ID.360400</t>
  </si>
  <si>
    <t>ED.ID.360500</t>
  </si>
  <si>
    <t>ED.ID.361000</t>
  </si>
  <si>
    <t>ED.ID.362000</t>
  </si>
  <si>
    <t>ED.ID.364000</t>
  </si>
  <si>
    <t>ED.ID.365000</t>
  </si>
  <si>
    <t>ED.ID.366000</t>
  </si>
  <si>
    <t>ED.ID.367000</t>
  </si>
  <si>
    <t>ED.ID.368000</t>
  </si>
  <si>
    <t>ED.ID.369100</t>
  </si>
  <si>
    <t>ED.ID.369200</t>
  </si>
  <si>
    <t>ED.ID.369300</t>
  </si>
  <si>
    <t>ED.ID.370000</t>
  </si>
  <si>
    <t>ED.ID.373100</t>
  </si>
  <si>
    <t>ED.ID.373200</t>
  </si>
  <si>
    <t>ED.ID.373300</t>
  </si>
  <si>
    <t>ED.ID.373400</t>
  </si>
  <si>
    <t>ED.ID.373500</t>
  </si>
  <si>
    <t>ED.ID.389200</t>
  </si>
  <si>
    <t>ED.ID.390100</t>
  </si>
  <si>
    <t>ED.ID.391100</t>
  </si>
  <si>
    <t>ED.ID.392000</t>
  </si>
  <si>
    <t>ED.ID.392045</t>
  </si>
  <si>
    <t>ED.ID.392046</t>
  </si>
  <si>
    <t>ED.ID.392047</t>
  </si>
  <si>
    <t>ED.ID.392048</t>
  </si>
  <si>
    <t>ED.ID.392056</t>
  </si>
  <si>
    <t>ED.ID.392057</t>
  </si>
  <si>
    <t>ED.ID.392066</t>
  </si>
  <si>
    <t>ED.ID.392067</t>
  </si>
  <si>
    <t>ED.ID.392068</t>
  </si>
  <si>
    <t>ED.ID.392200</t>
  </si>
  <si>
    <t>ED.ID.393000</t>
  </si>
  <si>
    <t>ED.ID.394000</t>
  </si>
  <si>
    <t>ED.ID.395000</t>
  </si>
  <si>
    <t>ED.ID.396000</t>
  </si>
  <si>
    <t>ED.ID.396055</t>
  </si>
  <si>
    <t>ED.ID.396056</t>
  </si>
  <si>
    <t>ED.ID.396057</t>
  </si>
  <si>
    <t>ED.ID.396058</t>
  </si>
  <si>
    <t>ED.ID.396066</t>
  </si>
  <si>
    <t>ED.ID.396067</t>
  </si>
  <si>
    <t>ED.ID.396068</t>
  </si>
  <si>
    <t>ED.ID.397000</t>
  </si>
  <si>
    <t>ED.ID.398000</t>
  </si>
  <si>
    <t>ED.KF.310200</t>
  </si>
  <si>
    <t>ED.KF.310300</t>
  </si>
  <si>
    <t>ED.KF.310400</t>
  </si>
  <si>
    <t>ED.KF.311000</t>
  </si>
  <si>
    <t>ED.KF.311100</t>
  </si>
  <si>
    <t>ED.KF.312000</t>
  </si>
  <si>
    <t>ED.KF.314000</t>
  </si>
  <si>
    <t>ED.KF.315000</t>
  </si>
  <si>
    <t>ED.KF.316000</t>
  </si>
  <si>
    <t>ED.KF.317000</t>
  </si>
  <si>
    <t>ED.KF.342000</t>
  </si>
  <si>
    <t>ED.KF.343000</t>
  </si>
  <si>
    <t>ED.KF.344000</t>
  </si>
  <si>
    <t>ED.KF.345000</t>
  </si>
  <si>
    <t>ED.LC.342000</t>
  </si>
  <si>
    <t>ED.LC.344000</t>
  </si>
  <si>
    <t>ED.LC.345000</t>
  </si>
  <si>
    <t>ED.LF.330100</t>
  </si>
  <si>
    <t>ED.LF.330200</t>
  </si>
  <si>
    <t>ED.LF.330300</t>
  </si>
  <si>
    <t>ED.LF.330400</t>
  </si>
  <si>
    <t>ED.LF.331000</t>
  </si>
  <si>
    <t>ED.LF.332000</t>
  </si>
  <si>
    <t>ED.LF.332200</t>
  </si>
  <si>
    <t>ED.LF.333000</t>
  </si>
  <si>
    <t>ED.LF.334000</t>
  </si>
  <si>
    <t>ED.LF.335000</t>
  </si>
  <si>
    <t>ED.LL.330200</t>
  </si>
  <si>
    <t>ED.LL.330220</t>
  </si>
  <si>
    <t>ED.LL.330250</t>
  </si>
  <si>
    <t>ED.LL.330300</t>
  </si>
  <si>
    <t>ED.LL.330400</t>
  </si>
  <si>
    <t>ED.LL.331000</t>
  </si>
  <si>
    <t>ED.LL.331100</t>
  </si>
  <si>
    <t>ED.LL.331200</t>
  </si>
  <si>
    <t>ED.LL.332000</t>
  </si>
  <si>
    <t>ED.LL.332100</t>
  </si>
  <si>
    <t>ED.LL.332200</t>
  </si>
  <si>
    <t>ED.LL.333000</t>
  </si>
  <si>
    <t>ED.LL.334000</t>
  </si>
  <si>
    <t>ED.LL.335000</t>
  </si>
  <si>
    <t>ED.MS.331000</t>
  </si>
  <si>
    <t>ED.MS.331100</t>
  </si>
  <si>
    <t>ED.MS.331200</t>
  </si>
  <si>
    <t>ED.MS.332000</t>
  </si>
  <si>
    <t>ED.MS.333000</t>
  </si>
  <si>
    <t>ED.MS.334000</t>
  </si>
  <si>
    <t>ED.MS.335000</t>
  </si>
  <si>
    <t>ED.MS.336000</t>
  </si>
  <si>
    <t>ED.MT.361000</t>
  </si>
  <si>
    <t>ED.MT.362000</t>
  </si>
  <si>
    <t>ED.MT.364000</t>
  </si>
  <si>
    <t>ED.MT.365000</t>
  </si>
  <si>
    <t>ED.MT.366000</t>
  </si>
  <si>
    <t>ED.MT.367000</t>
  </si>
  <si>
    <t>ED.MT.368000</t>
  </si>
  <si>
    <t>ED.MT.369100</t>
  </si>
  <si>
    <t>ED.MT.369300</t>
  </si>
  <si>
    <t>ED.MT.370000</t>
  </si>
  <si>
    <t>ED.MT.373200</t>
  </si>
  <si>
    <t>ED.MT.373400</t>
  </si>
  <si>
    <t>ED.MT.397000</t>
  </si>
  <si>
    <t>ED.NE.340200</t>
  </si>
  <si>
    <t>ED.NE.341000</t>
  </si>
  <si>
    <t>ED.NE.342000</t>
  </si>
  <si>
    <t>ED.NE.343000</t>
  </si>
  <si>
    <t>ED.NE.344000</t>
  </si>
  <si>
    <t>ED.NE.345000</t>
  </si>
  <si>
    <t>ED.NE.346000</t>
  </si>
  <si>
    <t>ED.NM.330200</t>
  </si>
  <si>
    <t>ED.NM.330300</t>
  </si>
  <si>
    <t>ED.NM.330400</t>
  </si>
  <si>
    <t>ED.NM.331000</t>
  </si>
  <si>
    <t>ED.NM.331200</t>
  </si>
  <si>
    <t>ED.NM.332000</t>
  </si>
  <si>
    <t>ED.NM.332100</t>
  </si>
  <si>
    <t>ED.NM.332150</t>
  </si>
  <si>
    <t>ED.NM.332200</t>
  </si>
  <si>
    <t>ED.NM.333000</t>
  </si>
  <si>
    <t>ED.NM.334000</t>
  </si>
  <si>
    <t>ED.NM.335000</t>
  </si>
  <si>
    <t>ED.NM.336000</t>
  </si>
  <si>
    <t>ED.NR.303000</t>
  </si>
  <si>
    <t>ED.NR.330200</t>
  </si>
  <si>
    <t>ED.NR.330210</t>
  </si>
  <si>
    <t>ED.NR.330220</t>
  </si>
  <si>
    <t>ED.NR.330250</t>
  </si>
  <si>
    <t>ED.NR.330300</t>
  </si>
  <si>
    <t>ED.NR.330400</t>
  </si>
  <si>
    <t>ED.NR.330410</t>
  </si>
  <si>
    <t>ED.NR.331000</t>
  </si>
  <si>
    <t>ED.NR.331100</t>
  </si>
  <si>
    <t>ED.NR.331200</t>
  </si>
  <si>
    <t>ED.NR.331260</t>
  </si>
  <si>
    <t>ED.NR.332000</t>
  </si>
  <si>
    <t>ED.NR.332100</t>
  </si>
  <si>
    <t>ED.NR.332150</t>
  </si>
  <si>
    <t>ED.NR.332200</t>
  </si>
  <si>
    <t>ED.NR.333000</t>
  </si>
  <si>
    <t>ED.NR.334000</t>
  </si>
  <si>
    <t>ED.NR.335000</t>
  </si>
  <si>
    <t>ED.NR.335100</t>
  </si>
  <si>
    <t>ED.NR.335150</t>
  </si>
  <si>
    <t>ED.NR.335200</t>
  </si>
  <si>
    <t>ED.NR.336000</t>
  </si>
  <si>
    <t>ED.PF.330200</t>
  </si>
  <si>
    <t>ED.PF.330300</t>
  </si>
  <si>
    <t>ED.PF.330400</t>
  </si>
  <si>
    <t>ED.PF.330450</t>
  </si>
  <si>
    <t>ED.PF.331000</t>
  </si>
  <si>
    <t>ED.PF.331100</t>
  </si>
  <si>
    <t>ED.PF.331200</t>
  </si>
  <si>
    <t>ED.PF.332000</t>
  </si>
  <si>
    <t>ED.PF.332100</t>
  </si>
  <si>
    <t>ED.PF.332200</t>
  </si>
  <si>
    <t>ED.PF.333000</t>
  </si>
  <si>
    <t>ED.PF.334000</t>
  </si>
  <si>
    <t>ED.PF.335000</t>
  </si>
  <si>
    <t>ED.RT.340200</t>
  </si>
  <si>
    <t>ED.RT.341000</t>
  </si>
  <si>
    <t>ED.RT.342000</t>
  </si>
  <si>
    <t>ED.RT.343000</t>
  </si>
  <si>
    <t>ED.RT.344000</t>
  </si>
  <si>
    <t>ED.RT.345000</t>
  </si>
  <si>
    <t>ED.RT.346000</t>
  </si>
  <si>
    <t>ED.SP.344010</t>
  </si>
  <si>
    <t>ED.SP.345010</t>
  </si>
  <si>
    <t>ED.UF.330200</t>
  </si>
  <si>
    <t>ED.UF.330300</t>
  </si>
  <si>
    <t>ED.UF.331000</t>
  </si>
  <si>
    <t>ED.UF.331200</t>
  </si>
  <si>
    <t>ED.UF.332000</t>
  </si>
  <si>
    <t>ED.UF.332200</t>
  </si>
  <si>
    <t>ED.UF.333000</t>
  </si>
  <si>
    <t>ED.UF.334000</t>
  </si>
  <si>
    <t>ED.UF.335000</t>
  </si>
  <si>
    <t>ED.UF.336000</t>
  </si>
  <si>
    <t>ED.WA.186100</t>
  </si>
  <si>
    <t>ED.WA.302000</t>
  </si>
  <si>
    <t>ED.WA.303000</t>
  </si>
  <si>
    <t>ED.WA.303100</t>
  </si>
  <si>
    <t>ED.WA.344010</t>
  </si>
  <si>
    <t>ED.WA.360105</t>
  </si>
  <si>
    <t>ED.WA.360200</t>
  </si>
  <si>
    <t>ED.WA.360400</t>
  </si>
  <si>
    <t>ED.WA.361000</t>
  </si>
  <si>
    <t>ED.WA.362000</t>
  </si>
  <si>
    <t>ED.WA.363000</t>
  </si>
  <si>
    <t>ED.WA.364000</t>
  </si>
  <si>
    <t>ED.WA.364105</t>
  </si>
  <si>
    <t>ED.WA.365000</t>
  </si>
  <si>
    <t>ED.WA.365105</t>
  </si>
  <si>
    <t>ED.WA.366000</t>
  </si>
  <si>
    <t>ED.WA.366105</t>
  </si>
  <si>
    <t>ED.WA.367000</t>
  </si>
  <si>
    <t>ED.WA.367105</t>
  </si>
  <si>
    <t>ED.WA.368000</t>
  </si>
  <si>
    <t>ED.WA.369100</t>
  </si>
  <si>
    <t>ED.WA.369200</t>
  </si>
  <si>
    <t>ED.WA.369300</t>
  </si>
  <si>
    <t>ED.WA.370000</t>
  </si>
  <si>
    <t>ED.WA.371010</t>
  </si>
  <si>
    <t>ED.WA.371020</t>
  </si>
  <si>
    <t>ED.WA.373100</t>
  </si>
  <si>
    <t>ED.WA.373200</t>
  </si>
  <si>
    <t>ED.WA.373300</t>
  </si>
  <si>
    <t>ED.WA.373400</t>
  </si>
  <si>
    <t>ED.WA.373500</t>
  </si>
  <si>
    <t>ED.WA.389200</t>
  </si>
  <si>
    <t>ED.WA.390100</t>
  </si>
  <si>
    <t>ED.WA.391100</t>
  </si>
  <si>
    <t>ED.WA.392000</t>
  </si>
  <si>
    <t>ED.WA.392035</t>
  </si>
  <si>
    <t>ED.WA.392046</t>
  </si>
  <si>
    <t>ED.WA.392047</t>
  </si>
  <si>
    <t>ED.WA.392048</t>
  </si>
  <si>
    <t>ED.WA.392056</t>
  </si>
  <si>
    <t>ED.WA.392057</t>
  </si>
  <si>
    <t>ED.WA.392058</t>
  </si>
  <si>
    <t>ED.WA.392066</t>
  </si>
  <si>
    <t>ED.WA.392067</t>
  </si>
  <si>
    <t>ED.WA.392068</t>
  </si>
  <si>
    <t>ED.WA.392200</t>
  </si>
  <si>
    <t>ED.WA.393000</t>
  </si>
  <si>
    <t>ED.WA.394000</t>
  </si>
  <si>
    <t>ED.WA.395000</t>
  </si>
  <si>
    <t>ED.WA.396000</t>
  </si>
  <si>
    <t>ED.WA.396055</t>
  </si>
  <si>
    <t>ED.WA.396056</t>
  </si>
  <si>
    <t>ED.WA.396057</t>
  </si>
  <si>
    <t>ED.WA.396058</t>
  </si>
  <si>
    <t>ED.WA.396065</t>
  </si>
  <si>
    <t>ED.WA.396066</t>
  </si>
  <si>
    <t>ED.WA.396067</t>
  </si>
  <si>
    <t>ED.WA.396068</t>
  </si>
  <si>
    <t>ED.WA.396200</t>
  </si>
  <si>
    <t>ED.WA.397000</t>
  </si>
  <si>
    <t>GD.AA.303100</t>
  </si>
  <si>
    <t>GD.AA.350100</t>
  </si>
  <si>
    <t>GD.AA.391000</t>
  </si>
  <si>
    <t>GD.AA.391100</t>
  </si>
  <si>
    <t>GD.AA.394000</t>
  </si>
  <si>
    <t>GD.AA.395000</t>
  </si>
  <si>
    <t>GD.AA.397000</t>
  </si>
  <si>
    <t>GD.AN.303110</t>
  </si>
  <si>
    <t>GD.AN.350100</t>
  </si>
  <si>
    <t>GD.AN.350200</t>
  </si>
  <si>
    <t>GD.AN.351100</t>
  </si>
  <si>
    <t>GD.AN.351200</t>
  </si>
  <si>
    <t>GD.AN.351300</t>
  </si>
  <si>
    <t>GD.AN.351400</t>
  </si>
  <si>
    <t>GD.AN.351410</t>
  </si>
  <si>
    <t>GD.AN.352000</t>
  </si>
  <si>
    <t>GD.AN.352100</t>
  </si>
  <si>
    <t>GD.AN.352200</t>
  </si>
  <si>
    <t>GD.AN.352300</t>
  </si>
  <si>
    <t>GD.AN.353000</t>
  </si>
  <si>
    <t>GD.AN.354000</t>
  </si>
  <si>
    <t>GD.AN.355000</t>
  </si>
  <si>
    <t>GD.AN.356000</t>
  </si>
  <si>
    <t>GD.AN.357000</t>
  </si>
  <si>
    <t>GD.AN.375000</t>
  </si>
  <si>
    <t>GD.AN.376000</t>
  </si>
  <si>
    <t>GD.AN.378000</t>
  </si>
  <si>
    <t>GD.AN.379000</t>
  </si>
  <si>
    <t>GD.AN.391100</t>
  </si>
  <si>
    <t>GD.AN.392000</t>
  </si>
  <si>
    <t>GD.AN.392045</t>
  </si>
  <si>
    <t>GD.AN.392046</t>
  </si>
  <si>
    <t>GD.AN.392047</t>
  </si>
  <si>
    <t>GD.AN.392048</t>
  </si>
  <si>
    <t>GD.AN.392055</t>
  </si>
  <si>
    <t>GD.AN.392056</t>
  </si>
  <si>
    <t>GD.AN.392057</t>
  </si>
  <si>
    <t>GD.AN.392058</t>
  </si>
  <si>
    <t>GD.AN.392200</t>
  </si>
  <si>
    <t>GD.AN.394000</t>
  </si>
  <si>
    <t>GD.AN.395000</t>
  </si>
  <si>
    <t>GD.AN.396000</t>
  </si>
  <si>
    <t>GD.AN.396058</t>
  </si>
  <si>
    <t>GD.AN.396066</t>
  </si>
  <si>
    <t>GD.AN.397200</t>
  </si>
  <si>
    <t>GD.AN.398000</t>
  </si>
  <si>
    <t>GD.AS.389200</t>
  </si>
  <si>
    <t>GD.AS.390100</t>
  </si>
  <si>
    <t>GD.AS.392200</t>
  </si>
  <si>
    <t>GD.AS.394000</t>
  </si>
  <si>
    <t>GD.AS.395000</t>
  </si>
  <si>
    <t>GD.AS.397200</t>
  </si>
  <si>
    <t>GD.CA.114000</t>
  </si>
  <si>
    <t>GD.CA.302000</t>
  </si>
  <si>
    <t>GD.CA.374200</t>
  </si>
  <si>
    <t>GD.CA.376000</t>
  </si>
  <si>
    <t>GD.CA.378000</t>
  </si>
  <si>
    <t>GD.CA.379000</t>
  </si>
  <si>
    <t>GD.CA.380000</t>
  </si>
  <si>
    <t>GD.CA.381000</t>
  </si>
  <si>
    <t>GD.CA.385000</t>
  </si>
  <si>
    <t>GD.CA.389200</t>
  </si>
  <si>
    <t>GD.CA.390100</t>
  </si>
  <si>
    <t>GD.CA.392046</t>
  </si>
  <si>
    <t>GD.CA.392048</t>
  </si>
  <si>
    <t>GD.CA.392057</t>
  </si>
  <si>
    <t>GD.CA.393000</t>
  </si>
  <si>
    <t>GD.CA.394000</t>
  </si>
  <si>
    <t>GD.CA.395000</t>
  </si>
  <si>
    <t>GD.CA.396000</t>
  </si>
  <si>
    <t>GD.CA.397000</t>
  </si>
  <si>
    <t>GD.CA.397200</t>
  </si>
  <si>
    <t>GD.CA.398000</t>
  </si>
  <si>
    <t>GD.ID.303000</t>
  </si>
  <si>
    <t>GD.ID.374200</t>
  </si>
  <si>
    <t>GD.ID.374400</t>
  </si>
  <si>
    <t>GD.ID.375000</t>
  </si>
  <si>
    <t>GD.ID.376000</t>
  </si>
  <si>
    <t>GD.ID.376105</t>
  </si>
  <si>
    <t>GD.ID.378000</t>
  </si>
  <si>
    <t>GD.ID.379000</t>
  </si>
  <si>
    <t>GD.ID.380000</t>
  </si>
  <si>
    <t>GD.ID.380105</t>
  </si>
  <si>
    <t>GD.ID.381000</t>
  </si>
  <si>
    <t>GD.ID.385000</t>
  </si>
  <si>
    <t>GD.ID.392000</t>
  </si>
  <si>
    <t>GD.ID.392046</t>
  </si>
  <si>
    <t>GD.ID.392048</t>
  </si>
  <si>
    <t>GD.ID.392056</t>
  </si>
  <si>
    <t>GD.ID.392057</t>
  </si>
  <si>
    <t>GD.ID.392058</t>
  </si>
  <si>
    <t>GD.ID.392700</t>
  </si>
  <si>
    <t>GD.ID.392758</t>
  </si>
  <si>
    <t>GD.ID.394000</t>
  </si>
  <si>
    <t>GD.ID.395000</t>
  </si>
  <si>
    <t>GD.ID.396000</t>
  </si>
  <si>
    <t>GD.ID.396058</t>
  </si>
  <si>
    <t>GD.ID.396700</t>
  </si>
  <si>
    <t>GD.ID.397000</t>
  </si>
  <si>
    <t>GD.OR.114000</t>
  </si>
  <si>
    <t>GD.OR.303000</t>
  </si>
  <si>
    <t>GD.OR.303110</t>
  </si>
  <si>
    <t>GD.OR.304000</t>
  </si>
  <si>
    <t>GD.OR.311000</t>
  </si>
  <si>
    <t>GD.OR.350100</t>
  </si>
  <si>
    <t>GD.OR.351200</t>
  </si>
  <si>
    <t>GD.OR.351400</t>
  </si>
  <si>
    <t>GD.OR.352000</t>
  </si>
  <si>
    <t>GD.OR.352200</t>
  </si>
  <si>
    <t>GD.OR.352300</t>
  </si>
  <si>
    <t>GD.OR.353000</t>
  </si>
  <si>
    <t>GD.OR.354000</t>
  </si>
  <si>
    <t>GD.OR.355000</t>
  </si>
  <si>
    <t>GD.OR.356000</t>
  </si>
  <si>
    <t>GD.OR.357000</t>
  </si>
  <si>
    <t>GD.OR.374200</t>
  </si>
  <si>
    <t>GD.OR.374400</t>
  </si>
  <si>
    <t>GD.OR.375000</t>
  </si>
  <si>
    <t>GD.OR.376000</t>
  </si>
  <si>
    <t>GD.OR.378000</t>
  </si>
  <si>
    <t>GD.OR.379000</t>
  </si>
  <si>
    <t>GD.OR.380000</t>
  </si>
  <si>
    <t>GD.OR.381000</t>
  </si>
  <si>
    <t>GD.OR.385000</t>
  </si>
  <si>
    <t>GD.OR.387000</t>
  </si>
  <si>
    <t>GD.OR.389200</t>
  </si>
  <si>
    <t>GD.OR.390100</t>
  </si>
  <si>
    <t>GD.OR.391100</t>
  </si>
  <si>
    <t>GD.OR.392000</t>
  </si>
  <si>
    <t>GD.OR.392035</t>
  </si>
  <si>
    <t>GD.OR.392045</t>
  </si>
  <si>
    <t>GD.OR.392046</t>
  </si>
  <si>
    <t>GD.OR.392047</t>
  </si>
  <si>
    <t>GD.OR.392048</t>
  </si>
  <si>
    <t>GD.OR.392056</t>
  </si>
  <si>
    <t>GD.OR.392057</t>
  </si>
  <si>
    <t>GD.OR.392058</t>
  </si>
  <si>
    <t>GD.OR.392200</t>
  </si>
  <si>
    <t>GD.OR.393000</t>
  </si>
  <si>
    <t>GD.OR.394000</t>
  </si>
  <si>
    <t>GD.OR.395000</t>
  </si>
  <si>
    <t>GD.OR.396000</t>
  </si>
  <si>
    <t>GD.OR.397000</t>
  </si>
  <si>
    <t>GD.OR.397200</t>
  </si>
  <si>
    <t>GD.OR.398000</t>
  </si>
  <si>
    <t>GD.WA.303000</t>
  </si>
  <si>
    <t>GD.WA.374200</t>
  </si>
  <si>
    <t>GD.WA.374400</t>
  </si>
  <si>
    <t>GD.WA.375000</t>
  </si>
  <si>
    <t>GD.WA.376000</t>
  </si>
  <si>
    <t>GD.WA.378000</t>
  </si>
  <si>
    <t>GD.WA.379000</t>
  </si>
  <si>
    <t>GD.WA.380000</t>
  </si>
  <si>
    <t>GD.WA.381000</t>
  </si>
  <si>
    <t>GD.WA.385000</t>
  </si>
  <si>
    <t>GD.WA.389200</t>
  </si>
  <si>
    <t>GD.WA.390100</t>
  </si>
  <si>
    <t>GD.WA.390200</t>
  </si>
  <si>
    <t>GD.WA.392000</t>
  </si>
  <si>
    <t>GD.WA.392045</t>
  </si>
  <si>
    <t>GD.WA.392046</t>
  </si>
  <si>
    <t>GD.WA.392047</t>
  </si>
  <si>
    <t>GD.WA.392048</t>
  </si>
  <si>
    <t>GD.WA.392056</t>
  </si>
  <si>
    <t>GD.WA.392057</t>
  </si>
  <si>
    <t>GD.WA.392058</t>
  </si>
  <si>
    <t>GD.WA.392065</t>
  </si>
  <si>
    <t>GD.WA.392200</t>
  </si>
  <si>
    <t>GD.WA.392700</t>
  </si>
  <si>
    <t>GD.WA.392758</t>
  </si>
  <si>
    <t>GD.WA.393000</t>
  </si>
  <si>
    <t>GD.WA.394000</t>
  </si>
  <si>
    <t>GD.WA.395000</t>
  </si>
  <si>
    <t>GD.WA.396000</t>
  </si>
  <si>
    <t>GD.WA.396058</t>
  </si>
  <si>
    <t>GD.WA.396700</t>
  </si>
  <si>
    <t>GD.WA.397000</t>
  </si>
  <si>
    <t>NU.ZZ.310200</t>
  </si>
  <si>
    <t>NU.ZZ.311000</t>
  </si>
  <si>
    <t>NU.ZZ.330200</t>
  </si>
  <si>
    <t>NU.ZZ.331000</t>
  </si>
  <si>
    <t>NU.ZZ.340200</t>
  </si>
  <si>
    <t>NU.ZZ.342000</t>
  </si>
  <si>
    <t>NU.ZZ.350200</t>
  </si>
  <si>
    <t>NU.ZZ.350300</t>
  </si>
  <si>
    <t>NU.ZZ.350400</t>
  </si>
  <si>
    <t>NU.ZZ.352000</t>
  </si>
  <si>
    <t>NU.ZZ.360200</t>
  </si>
  <si>
    <t>NU.ZZ.361000</t>
  </si>
  <si>
    <t>NU.ZZ.365000</t>
  </si>
  <si>
    <t>NU.ZZ.374200</t>
  </si>
  <si>
    <t>NU.ZZ.380000</t>
  </si>
  <si>
    <t>NU.ZZ.389200</t>
  </si>
  <si>
    <t>NU.ZZ.390100</t>
  </si>
  <si>
    <t>NU.ZZ.392032</t>
  </si>
  <si>
    <t>Service</t>
  </si>
  <si>
    <t>Accout</t>
  </si>
  <si>
    <t>Jurisdiction/Location</t>
  </si>
  <si>
    <t>(Dec 15 + Dec 16) / 2</t>
  </si>
  <si>
    <t>Jan16-Nov16 Sum</t>
  </si>
  <si>
    <t>AMA Dec. 31, 2016</t>
  </si>
  <si>
    <t>Reserve Ending Balance</t>
  </si>
  <si>
    <t>12-months ended 12/31/2016 Depreciation Expense</t>
  </si>
  <si>
    <t>Amortization</t>
  </si>
  <si>
    <t>Depreciation</t>
  </si>
  <si>
    <t>New Study Rate</t>
  </si>
  <si>
    <t>Grouping</t>
  </si>
  <si>
    <t>CDAA</t>
  </si>
  <si>
    <t>CDAN</t>
  </si>
  <si>
    <t>CDWA</t>
  </si>
  <si>
    <t>CDID</t>
  </si>
  <si>
    <t>EDAN</t>
  </si>
  <si>
    <t>EDWA</t>
  </si>
  <si>
    <t>EDID</t>
  </si>
  <si>
    <t>GDAA</t>
  </si>
  <si>
    <t>GDWA</t>
  </si>
  <si>
    <t>GDID</t>
  </si>
  <si>
    <t>GDOR</t>
  </si>
  <si>
    <t>GDAN</t>
  </si>
  <si>
    <t>Allocation Factors</t>
  </si>
  <si>
    <t>WA - E</t>
  </si>
  <si>
    <t>WA - G</t>
  </si>
  <si>
    <t>ID - E</t>
  </si>
  <si>
    <t>ID - G</t>
  </si>
  <si>
    <t>OR - G</t>
  </si>
  <si>
    <t>EDMT</t>
  </si>
  <si>
    <t>UniqueCategory</t>
  </si>
  <si>
    <t>Transportation</t>
  </si>
  <si>
    <t>ARO</t>
  </si>
  <si>
    <t>Held for Future Use</t>
  </si>
  <si>
    <t>Non-Utility</t>
  </si>
  <si>
    <t>Electric ROO</t>
  </si>
  <si>
    <t>Gas North ROO</t>
  </si>
  <si>
    <t>Gas South ROO</t>
  </si>
  <si>
    <t>Total per fixed asset report (above)</t>
  </si>
  <si>
    <t>Difference</t>
  </si>
  <si>
    <t>Less</t>
  </si>
  <si>
    <t>Transportation (assigned to other assets)</t>
  </si>
  <si>
    <t>Non-utility</t>
  </si>
  <si>
    <t>AROs</t>
  </si>
  <si>
    <t>Immaterial difference</t>
  </si>
  <si>
    <t>RWIP (not included in FA register)</t>
  </si>
  <si>
    <t>Plant Held for Future Use</t>
  </si>
  <si>
    <t>Reconciling Items:</t>
  </si>
  <si>
    <t>CDA Settlement Costs in ROO</t>
  </si>
  <si>
    <t>Dec. '16 Late Transfers</t>
  </si>
  <si>
    <t>Existing Effective Rate (AMA Plant)</t>
  </si>
  <si>
    <t>Allocated Depreciation Expense - Existing Rates (EOP)</t>
  </si>
  <si>
    <t>WA-E</t>
  </si>
  <si>
    <t>WA-G</t>
  </si>
  <si>
    <t>ID-E</t>
  </si>
  <si>
    <t>ID-G</t>
  </si>
  <si>
    <t>OR-G</t>
  </si>
  <si>
    <t>Allocated Depreciation Expense - Proposed Rates (EOP)</t>
  </si>
  <si>
    <t>EDNR</t>
  </si>
  <si>
    <t>EDAN (P/T Ratio)</t>
  </si>
  <si>
    <t>GDAN (System Contract Demand)</t>
  </si>
  <si>
    <t>Depreciation Method</t>
  </si>
  <si>
    <t>Effective Date</t>
  </si>
  <si>
    <t>Set of Books</t>
  </si>
  <si>
    <t>Life Rate (Annual)</t>
  </si>
  <si>
    <t>COR Rate (Annual)</t>
  </si>
  <si>
    <t>Life + COR = Total Rate</t>
  </si>
  <si>
    <t>Salvage Rate (Annual)</t>
  </si>
  <si>
    <t>Net / Gross</t>
  </si>
  <si>
    <t>Over Depr. Check</t>
  </si>
  <si>
    <t>Salvage Percent</t>
  </si>
  <si>
    <t>Cost Of Removal Percent</t>
  </si>
  <si>
    <t>End Of Life (YYYY/MM)</t>
  </si>
  <si>
    <t>Rate Used Code</t>
  </si>
  <si>
    <t>Gain Loss Default</t>
  </si>
  <si>
    <t>Mortality Curve</t>
  </si>
  <si>
    <t>Expected Avg Life (Years)</t>
  </si>
  <si>
    <t>Allocation Procedure</t>
  </si>
  <si>
    <t xml:space="preserve"> Amortizable Life (Months)</t>
  </si>
  <si>
    <t>COR Treatment</t>
  </si>
  <si>
    <t>Salvage Treatment</t>
  </si>
  <si>
    <t>Net Salvage Amort Life (Months)</t>
  </si>
  <si>
    <t>Interest Rate</t>
  </si>
  <si>
    <t>Comment</t>
  </si>
  <si>
    <t>Mortality Memory Mortality Curve</t>
  </si>
  <si>
    <t>Mortality Memory Expected Life</t>
  </si>
  <si>
    <t>Reserve Ratio Id</t>
  </si>
  <si>
    <t>Depr Method ID</t>
  </si>
  <si>
    <t>Financial</t>
  </si>
  <si>
    <t>Gross</t>
  </si>
  <si>
    <t>Yes/Total</t>
  </si>
  <si>
    <t>0000/00</t>
  </si>
  <si>
    <t>Used</t>
  </si>
  <si>
    <t>Yes</t>
  </si>
  <si>
    <t>Broad</t>
  </si>
  <si>
    <t>Broad Group</t>
  </si>
  <si>
    <t>No</t>
  </si>
  <si>
    <t>S2</t>
  </si>
  <si>
    <t>SQ</t>
  </si>
  <si>
    <t>S3</t>
  </si>
  <si>
    <t>L2</t>
  </si>
  <si>
    <t>L4</t>
  </si>
  <si>
    <t>R1.5</t>
  </si>
  <si>
    <t>2046/02</t>
  </si>
  <si>
    <t>2059/06</t>
  </si>
  <si>
    <t>R0.5</t>
  </si>
  <si>
    <t>R2.5</t>
  </si>
  <si>
    <t>R4</t>
  </si>
  <si>
    <t>R3</t>
  </si>
  <si>
    <t>S1.5</t>
  </si>
  <si>
    <t>R1</t>
  </si>
  <si>
    <t>R2</t>
  </si>
  <si>
    <t>S0.5</t>
  </si>
  <si>
    <t>S1</t>
  </si>
  <si>
    <t>L0.5</t>
  </si>
  <si>
    <t>L3</t>
  </si>
  <si>
    <t>S4</t>
  </si>
  <si>
    <t>MISC INTANGIBLE PLANT</t>
  </si>
  <si>
    <t>INTANGIBLE PLANT-MF SOFTWARE</t>
  </si>
  <si>
    <t>INTANGIBLE PLANT-PC SOFTWARE</t>
  </si>
  <si>
    <t>INTAN PT-SFTWRE 15 YR</t>
  </si>
  <si>
    <t>INTAN PT-SFTWRE SaaS-3</t>
  </si>
  <si>
    <t>CD.AA.303150</t>
  </si>
  <si>
    <t>INTAN PT-SFTWRE SaaS-5</t>
  </si>
  <si>
    <t>GENERAL PLANT-LAND OWNED IN FEE</t>
  </si>
  <si>
    <t>GENERAL PLANT-REMOV RECONSTR PROP OTHERS</t>
  </si>
  <si>
    <t>GENERAL PLANT-STRUCTURES AND IMPROVEMENT</t>
  </si>
  <si>
    <t>GENERAL PLT-STRUCT &amp; IMPRV-LEASEHD IMPRV</t>
  </si>
  <si>
    <t>GENERAL PLANT-OFFICE FURNITURE &amp; EQUIP</t>
  </si>
  <si>
    <t>GENERAL PLANT-COMPUTER HARDWARE</t>
  </si>
  <si>
    <t>GEN PLT-COMP HARDWARE</t>
  </si>
  <si>
    <t>GENERAL PLANT-OFFICE FURN &amp; EQUIP-LEASED</t>
  </si>
  <si>
    <t>GENERAL PLANT-TRANSPORTATION EQUIP</t>
  </si>
  <si>
    <t>GENERAL PLANT-TRANSP EQUIP CLASS 48</t>
  </si>
  <si>
    <t>GENERAL PLANT-TRANSPORT EQUIP-CLASS 65</t>
  </si>
  <si>
    <t>GENERAL PLANT-TOOLS, SHOP &amp; GARAGE EQUIP</t>
  </si>
  <si>
    <t>GENERAL PLANT - LABORATORY EQUIPMENT</t>
  </si>
  <si>
    <t>GENERAL PLANT-POWER OPERATED EQUIP</t>
  </si>
  <si>
    <t>GENERAL PLANT-COMMUNICATION EQUIPMENT</t>
  </si>
  <si>
    <t>CD.AA.397100</t>
  </si>
  <si>
    <t>GEN PLT-COM CELL&amp;SMART</t>
  </si>
  <si>
    <t>GENERAL PLANT-COMMUNICATN EQUIP-PORTABLE</t>
  </si>
  <si>
    <t>GENERAL PLANT-COMMUNICATN EQUIP-CAP LEAS</t>
  </si>
  <si>
    <t>GENERAL PLANT-MISC EQUIP</t>
  </si>
  <si>
    <t>MISC INTAN PLNT-VEHICLE DIAGNOSTIC SFTWR</t>
  </si>
  <si>
    <t>GENERAL PLANT-REMOVE PROPERTY OF OTHERS</t>
  </si>
  <si>
    <t>GENERAL PLANT-LAND EASEMENTS</t>
  </si>
  <si>
    <t>CD.AN.391101</t>
  </si>
  <si>
    <t>GENERAL PLANT-TRANSPORTATION-CLASS 32</t>
  </si>
  <si>
    <t>GEN PLANT-TRANSPORT EQ</t>
  </si>
  <si>
    <t>GENERAL PLANT-TRANSP EQUIP-LEASEHD IMPRV</t>
  </si>
  <si>
    <t>GENERAL PLANT-STORES EQUIPMENT</t>
  </si>
  <si>
    <t>GENERAL PLANT-LABORATORY EQUIPMENT</t>
  </si>
  <si>
    <t>CD.AN.396055</t>
  </si>
  <si>
    <t>CD.AN.396058</t>
  </si>
  <si>
    <t>GENERAL PLANT-POWER OPER EQUIP-CAP LEASE</t>
  </si>
  <si>
    <t>CD.AN.397700</t>
  </si>
  <si>
    <t>MISC INTAN PLT-SFTWARE</t>
  </si>
  <si>
    <t>GENERAL PLANT STRUCTURES AND IMPROVEMENT</t>
  </si>
  <si>
    <t>GEN PLANT-COMP HRDWARE</t>
  </si>
  <si>
    <t>CD.ID.391101</t>
  </si>
  <si>
    <t>CD.ID.392035</t>
  </si>
  <si>
    <t>CD.ID.392045</t>
  </si>
  <si>
    <t>CD.ID.396055</t>
  </si>
  <si>
    <t>CD.ID.396058</t>
  </si>
  <si>
    <t>CD.WA.391101</t>
  </si>
  <si>
    <t>CD.WA.392035</t>
  </si>
  <si>
    <t>CD.WA.392045</t>
  </si>
  <si>
    <t>CD.WA.392057</t>
  </si>
  <si>
    <t>CD.WA.396055</t>
  </si>
  <si>
    <t>CD.WA.396058</t>
  </si>
  <si>
    <t>ED.AN.301000</t>
  </si>
  <si>
    <t>ORGANIZATION</t>
  </si>
  <si>
    <t>FRANCHISES AND CONSENTS</t>
  </si>
  <si>
    <t>ED.AN.303110</t>
  </si>
  <si>
    <t>ED.AN.303345</t>
  </si>
  <si>
    <t>INT PLT-CLARK FORK LIC</t>
  </si>
  <si>
    <t>ED.AN.303350</t>
  </si>
  <si>
    <t>INT PLT-SPOK RIVER LIC</t>
  </si>
  <si>
    <t>HYDRO PROD PLANT-STRUC</t>
  </si>
  <si>
    <t>HYDRO PROD PLANT-ACCES</t>
  </si>
  <si>
    <t>OTHR PROD PLANT-ACCESS</t>
  </si>
  <si>
    <t>ED.AN.347000</t>
  </si>
  <si>
    <t>OTHER PROD PLANT-ARO</t>
  </si>
  <si>
    <t>TRANS PLANT-LAND HELD FOR FUTURE USE</t>
  </si>
  <si>
    <t>TRANSMISSION PLANT-LAND OWNED IN FEE</t>
  </si>
  <si>
    <t>TRANSMISSION PLANT-REM PROPERTY OF OTHER</t>
  </si>
  <si>
    <t>TRANSMISSION PLANT-LAND EASEMENTS</t>
  </si>
  <si>
    <t>ED.AN.350500</t>
  </si>
  <si>
    <t>TX-LAND EAS PERPETUAL</t>
  </si>
  <si>
    <t>ED.AN.351000</t>
  </si>
  <si>
    <t>ELEC TRAN ENRGY STG EQ</t>
  </si>
  <si>
    <t>ED.AN.351200</t>
  </si>
  <si>
    <t>ELEC TRANSM COMPUTER SOFTWARE</t>
  </si>
  <si>
    <t>TRANSMISSION PLANT-STRUCTURES &amp; IMPROV</t>
  </si>
  <si>
    <t>TRANSMISSION PLANT-STATION EQUIPMENT</t>
  </si>
  <si>
    <t>TRANSMISSION PLANT-TOWERS AND FIXTURES</t>
  </si>
  <si>
    <t>TRANSMISSION PLANT-POLES AND FIXTURES</t>
  </si>
  <si>
    <t>ED.AN.355105</t>
  </si>
  <si>
    <t>TRANS PLANT FTR USE</t>
  </si>
  <si>
    <t>TRANSMISSION PLANT-OVERHEAD CONDUCTORS</t>
  </si>
  <si>
    <t>ED.AN.356105</t>
  </si>
  <si>
    <t>TRANSMISSION PLANT-UNDERGROUND CONDUIT</t>
  </si>
  <si>
    <t>TRANSMISSION PLANT-UNDERGROUND CONDUCTOR</t>
  </si>
  <si>
    <t>TRANSMISSION PLANT-ROADS AND TRAILS</t>
  </si>
  <si>
    <t>DIST PLANT-STATION EQ</t>
  </si>
  <si>
    <t>ED.AN.369400</t>
  </si>
  <si>
    <t>DIST PLT-EL VEH CHRGR</t>
  </si>
  <si>
    <t>DIST PLANT-METERS</t>
  </si>
  <si>
    <t>ELEC DISTRIBUTION-ARO</t>
  </si>
  <si>
    <t>GEN PLT-STCT&amp;IMP LEASE</t>
  </si>
  <si>
    <t>ED.AN.391101</t>
  </si>
  <si>
    <t>GEN PLANT-TRANSP EQ</t>
  </si>
  <si>
    <t>TRANSPORTATION EQUIPMENT PM&amp;E</t>
  </si>
  <si>
    <t>ED.AN.392246</t>
  </si>
  <si>
    <t>TRNSP EQ PM&amp;E CL46</t>
  </si>
  <si>
    <t>ED.AN.392256</t>
  </si>
  <si>
    <t>TRNSP EQ PM&amp;E CL56</t>
  </si>
  <si>
    <t>GEN PLT-ELEC VEH CHRGR</t>
  </si>
  <si>
    <t>ED.AN.396057</t>
  </si>
  <si>
    <t>ED.AN.396700</t>
  </si>
  <si>
    <t>GEN PLT-TRANS EQ-LEASE</t>
  </si>
  <si>
    <t>OTHER PROD PLNT-LAND HELD FOR FUTURE USE</t>
  </si>
  <si>
    <t>OTHER PROD PLANT-LAND OWNED IN FEE</t>
  </si>
  <si>
    <t>OTHER PROD PLANT-STRUCTURES AND IMPROV</t>
  </si>
  <si>
    <t>OTHER PROD PLANT-FUEL HOLDERS</t>
  </si>
  <si>
    <t>OTHER PROD PLANT-PRIME MOVERS</t>
  </si>
  <si>
    <t>OTHER PROD PLANT-GENERATORS</t>
  </si>
  <si>
    <t>OTHER PROD PLANT-ACCESSORY EQUIPMENT</t>
  </si>
  <si>
    <t>OTHER PROD PLANT-MISC EQUIPMENT</t>
  </si>
  <si>
    <t>STEAM PROD PLANT-LAND OWNED IN FEE</t>
  </si>
  <si>
    <t>STEAM PROD PLANT-STRUCTURES AND IMPROV</t>
  </si>
  <si>
    <t>STEAM PROD PLANT-BOILER PLANT EQUIP</t>
  </si>
  <si>
    <t>STEAM PRODUCTION PLANT-GENERATORS</t>
  </si>
  <si>
    <t>STEAM PROD PLANT-TURBOGENERATORS</t>
  </si>
  <si>
    <t>STEAM PROD PLANT-ACCESSORY ELEC EQUIP</t>
  </si>
  <si>
    <t>STEAM PROD PLANT-MISC EQUIP</t>
  </si>
  <si>
    <t>STEAM PROD PLANT-ARO</t>
  </si>
  <si>
    <t>ED.CG.303000</t>
  </si>
  <si>
    <t>HYDRO PROD PLANT-LAND OWNED IN FEE</t>
  </si>
  <si>
    <t>HYDRO-LND FEE-CON HAB</t>
  </si>
  <si>
    <t>HYDRO-LND FEE-REC HAB</t>
  </si>
  <si>
    <t>HYDRO PROD PLANT-LAND IN FEE-FISH CONSER</t>
  </si>
  <si>
    <t>HYDRO PROD PLANT-REM PROPERTY OF OTHERS</t>
  </si>
  <si>
    <t>HYDRO-REMOVE CONS PROP</t>
  </si>
  <si>
    <t>HYDRO PROD PLANT-LAND EASEMENTS</t>
  </si>
  <si>
    <t>HYDRO PROD PLANT-LAND EASEMENTS-CONSERV</t>
  </si>
  <si>
    <t>HYDRO PROD PLANT-STRUCTURES AND IMPROV</t>
  </si>
  <si>
    <t>HYDRO PROD PLANT-STRUCTURE &amp; IMPROV-FISH</t>
  </si>
  <si>
    <t>ED.CG.331150</t>
  </si>
  <si>
    <t>HYD PROD-S&amp;I-CONS FISH</t>
  </si>
  <si>
    <t>HYDRO PROD PLANT-STRUCTURE &amp; IMPROV-RECR</t>
  </si>
  <si>
    <t>STRUCTURES AND IMPROVEMENTS</t>
  </si>
  <si>
    <t>HYDRO PROD PLANT-RESERVOIRS DAMS WTRWYS</t>
  </si>
  <si>
    <t>HYDRO PROD PLANT-RES DAMS WATERWAYS-FISH</t>
  </si>
  <si>
    <t>HYDRO PROD PLANT-RES DAMS WATERWAYS-RECR</t>
  </si>
  <si>
    <t>HYDRO PROD PLANT-TURBINES AND GENERATORS</t>
  </si>
  <si>
    <t>HYDRO PROD PLANT-ACCESSRY ELECTRIC EQUIP</t>
  </si>
  <si>
    <t>HYDRO PROD PLANT-MISC EQUIPMENT</t>
  </si>
  <si>
    <t>HYDRO PROD PLANT-MISC EQUIP-CONSERVATION</t>
  </si>
  <si>
    <t>HYD PRD-EQ FISHERY CON</t>
  </si>
  <si>
    <t>HYDRO PROD PLANT-ROADS RAILROADS BRIDGES</t>
  </si>
  <si>
    <t>ED.ID.101030</t>
  </si>
  <si>
    <t>KFGS DISALLOWED PLANT</t>
  </si>
  <si>
    <t>ED.ID.101050</t>
  </si>
  <si>
    <t>BOULDER PK DISALWD PLT</t>
  </si>
  <si>
    <t>ED.ID.101060</t>
  </si>
  <si>
    <t>CS2 DISALLOWED PLANT</t>
  </si>
  <si>
    <t>DISALWD COLST AFUDC</t>
  </si>
  <si>
    <t>ED.ID.302000</t>
  </si>
  <si>
    <t>IDAHO FRANCHISES AND CONSENTS</t>
  </si>
  <si>
    <t>MISC INTANGIBLE PLANT - SOFTWARE</t>
  </si>
  <si>
    <t>DISTRIB PLANT-LAND HELD FOR FUTURE USE</t>
  </si>
  <si>
    <t>DISTRIBUTION PLANT-LAND OWNED IN FEE</t>
  </si>
  <si>
    <t>DIST PLANT-LAND EASEMENTS</t>
  </si>
  <si>
    <t>DIS-LAND EAS PERPETUAL</t>
  </si>
  <si>
    <t>DISTRIBUTION PLANT-STRUCTURES AND IMPROV</t>
  </si>
  <si>
    <t>ED.ID.361105</t>
  </si>
  <si>
    <t>DIST PLT-STR IMP FTR</t>
  </si>
  <si>
    <t>DISTRIBUTION PLANT-STATION EQUIPMENT</t>
  </si>
  <si>
    <t>ED.ID.362105</t>
  </si>
  <si>
    <t>DIST PLT-STA EQ FTR</t>
  </si>
  <si>
    <t>DISTRIBUTION PLANT-POLES TOWERS FIXTURES</t>
  </si>
  <si>
    <t>DISTRIBUTION PLANT-OVERHEAD CONDUCTORS</t>
  </si>
  <si>
    <t>DISTRIBUTION PLANT-UNDERGROUND CONDUIT</t>
  </si>
  <si>
    <t>DISTRIBUTION PLANT-UNDERGROUND CONDUCTOR</t>
  </si>
  <si>
    <t>DISTRIBUTION PLANT-LINE TRANSFORMERS</t>
  </si>
  <si>
    <t>DISTRIBUTION PLANT-OVERHEAD SERVICES</t>
  </si>
  <si>
    <t>DIST-URD SVC-SPO NTWRK</t>
  </si>
  <si>
    <t>DISTRIBUTION PLANT-UNDERGROUND SERVICES</t>
  </si>
  <si>
    <t>ED.ID.369400</t>
  </si>
  <si>
    <t>DISTRIBUTION PLANT-METERS</t>
  </si>
  <si>
    <t>DISTRIBUTION-STREET LIGHTS-MERCURY VAPOR</t>
  </si>
  <si>
    <t>DISTRIBUTION-STREET LIGHTS-URD-CONDUCTOR</t>
  </si>
  <si>
    <t>DISTRIBUTION-STREET LIGHTS-METAL STANDRD</t>
  </si>
  <si>
    <t>DISTRIBUTION-STREET LIGHTS-HIGH PRES SOD</t>
  </si>
  <si>
    <t>DIST-STREET LIGHTS-LED</t>
  </si>
  <si>
    <t>GEN PLT - COMP HRDWARE</t>
  </si>
  <si>
    <t>ED.ID.391101</t>
  </si>
  <si>
    <t>ED.ID.392065</t>
  </si>
  <si>
    <t>GEN PLANT-TRANS EQ</t>
  </si>
  <si>
    <t>STEAM PROD PLANT-REM PROPERTY OF OTHERS</t>
  </si>
  <si>
    <t>STEAM PROD PLANT-LAND EASEMENTS</t>
  </si>
  <si>
    <t>STEAM PROD PLANT-STRUCT &amp; IMPRV-LANDFILL</t>
  </si>
  <si>
    <t>OTHER PRD PLT-ACCES EQ</t>
  </si>
  <si>
    <t>HYDRO PROD PLANT-LAND-SETTLEMENT</t>
  </si>
  <si>
    <t>ED.LF.331150</t>
  </si>
  <si>
    <t>ED.LF.335150</t>
  </si>
  <si>
    <t>HYD PLT-LND-FISH CONS</t>
  </si>
  <si>
    <t>HYD PROD REMOVE PROP OTH</t>
  </si>
  <si>
    <t>HYD PROD PLT-LAND EASEMNT</t>
  </si>
  <si>
    <t>HYD PROD PLT-STRUC&amp;IMPRV</t>
  </si>
  <si>
    <t>HYD PROD PLT-STR&amp;IMP-FISH</t>
  </si>
  <si>
    <t>ED.LL.331150</t>
  </si>
  <si>
    <t>HYD PROD-STR&amp;IMP-RECREATN</t>
  </si>
  <si>
    <t>HYD PROD-RESERV,DAMS,WATR</t>
  </si>
  <si>
    <t>PROD PLT-RES-DAMS-FISH</t>
  </si>
  <si>
    <t>HYD PROD-RESERV, DAMS-REC</t>
  </si>
  <si>
    <t>HYD PROD-TURB &amp; GENERATOR</t>
  </si>
  <si>
    <t>HYD PROD-ACCESSORY EQUIP</t>
  </si>
  <si>
    <t>HYDRO PROD-MISC EQUIPMENT</t>
  </si>
  <si>
    <t>ED.LL.335150</t>
  </si>
  <si>
    <t>ED.MS.330200</t>
  </si>
  <si>
    <t>HYD PRD PLT-LND IN FEE</t>
  </si>
  <si>
    <t>ED.MS.331150</t>
  </si>
  <si>
    <t>ED.MS.335150</t>
  </si>
  <si>
    <t>DIST-STR LTS-UGRD-COND</t>
  </si>
  <si>
    <t>DISTRIBUTION-STREET LI</t>
  </si>
  <si>
    <t>ED.MT.373500</t>
  </si>
  <si>
    <t>ED.NM.331150</t>
  </si>
  <si>
    <t>HYDRO-RES DAM-FISH CON</t>
  </si>
  <si>
    <t>ED.NM.335150</t>
  </si>
  <si>
    <t>HYDRO PROD PLANT-LAND EASEMENS-CONSERV</t>
  </si>
  <si>
    <t>ED.NR.330450</t>
  </si>
  <si>
    <t>HYDRO PROD LAND EASEMENT CONSV-FISHERIES</t>
  </si>
  <si>
    <t>ED.NR.331150</t>
  </si>
  <si>
    <t>HYDRO PROD PLANT-S &amp; I-RECR-INFO &amp; EDUC</t>
  </si>
  <si>
    <t>HYDRO PROD-RES DAMS WTRWYS-FISH CONSERV</t>
  </si>
  <si>
    <t>MISC POWER PLANT EQUIPMENT</t>
  </si>
  <si>
    <t>HYDRO PROD PLANT-MISC EQUIPMT-RECREATION</t>
  </si>
  <si>
    <t>HYDRO EASMNT-CONS FISH</t>
  </si>
  <si>
    <t>ED.PF.331150</t>
  </si>
  <si>
    <t>ED.PF.335150</t>
  </si>
  <si>
    <t>ED.PF.336000</t>
  </si>
  <si>
    <t>HYD PRD-RD RALRD BRDGS</t>
  </si>
  <si>
    <t>OTHER PRODUCTION PLANT-FUEL HOLDERS</t>
  </si>
  <si>
    <t>OTHR PROD PLT-MISC EQ</t>
  </si>
  <si>
    <t>ED.RW.344000</t>
  </si>
  <si>
    <t>ED.SP.340200</t>
  </si>
  <si>
    <t>OTH PRD PT-LAND IN FEE</t>
  </si>
  <si>
    <t>OTHR PRD PLT-GEN SOLAR</t>
  </si>
  <si>
    <t>OTHR PRD-ACCESS SOLAR</t>
  </si>
  <si>
    <t>ED.UF.331150</t>
  </si>
  <si>
    <t>ED.UF.335150</t>
  </si>
  <si>
    <t>PRD PLT-ROAD RAIL BRID</t>
  </si>
  <si>
    <t>ED.WA.101030</t>
  </si>
  <si>
    <t>ED.WA.124900</t>
  </si>
  <si>
    <t>INVEST EXCHANGE POWER</t>
  </si>
  <si>
    <t>WASHINGTON STATE FRANCHISES</t>
  </si>
  <si>
    <t>MISC INTANGIBLE PLANT-SOFTWARE</t>
  </si>
  <si>
    <t>ED.WA.352000</t>
  </si>
  <si>
    <t>ED.WA.353000</t>
  </si>
  <si>
    <t>ED.WA.360500</t>
  </si>
  <si>
    <t>DIST PLT-ENRGY STRG EQ</t>
  </si>
  <si>
    <t>DIST POLE FXT FTR USE</t>
  </si>
  <si>
    <t>DIST OH COND FTR USE</t>
  </si>
  <si>
    <t>DIST PLNT-UG CONDUIT HELD FOR FUTURE USE</t>
  </si>
  <si>
    <t>DIST PLNT-UG CONDUCTOR HELD FUTURE USE</t>
  </si>
  <si>
    <t>DISTRIBUTION-URD SERVICE-SPOKANE NETWORK</t>
  </si>
  <si>
    <t>ED.WA.369400</t>
  </si>
  <si>
    <t>DIST-EV RES CHRG STAT</t>
  </si>
  <si>
    <t>DIST-EV WK/MUD/FLT STA</t>
  </si>
  <si>
    <t>ED.WA.371030</t>
  </si>
  <si>
    <t>DIST-EV PUBLIC CHG STA</t>
  </si>
  <si>
    <t>ED.WA.371040</t>
  </si>
  <si>
    <t>DIST-EV DC FAST CHRGR</t>
  </si>
  <si>
    <t>GENERAL PLANT-LAND OWN</t>
  </si>
  <si>
    <t>ED.WA.391101</t>
  </si>
  <si>
    <t>ED.WA.392032</t>
  </si>
  <si>
    <t>GENERAL PLANT-TRANS EQUIP-CLASS 32</t>
  </si>
  <si>
    <t>ED.WA.392045</t>
  </si>
  <si>
    <t>GEN PLT-TRANSPORT EQ</t>
  </si>
  <si>
    <t>ED.WA.392065</t>
  </si>
  <si>
    <t>GENERAL PLANT-POWER OPER EQUIP-CLASS 65</t>
  </si>
  <si>
    <t>ED.WA.398000</t>
  </si>
  <si>
    <t>GENERAL PLANT - MISC EQUIPMENT</t>
  </si>
  <si>
    <t>GD.AA.303110</t>
  </si>
  <si>
    <t>GD.AA.303120</t>
  </si>
  <si>
    <t>GAS UG STOR-LAND FEE</t>
  </si>
  <si>
    <t>OFFICE FURN &amp; EQUIP</t>
  </si>
  <si>
    <t>GD.AA.391101</t>
  </si>
  <si>
    <t>GD.AA.398000</t>
  </si>
  <si>
    <t>GD.AN.303000</t>
  </si>
  <si>
    <t>GAS UNDERGRD STORAGE-LAND OWNED IN FEE</t>
  </si>
  <si>
    <t>GAS UNDERGROUND STORAGE-LAND EASEMENTS</t>
  </si>
  <si>
    <t>UNDERGRD STORAGE-STRUCT &amp; IMPOV-WELLS</t>
  </si>
  <si>
    <t>UNDERGRD STORAGE-S &amp; I-COMPRESS STATION</t>
  </si>
  <si>
    <t>UNDERGRD STORAGE-S &amp; I MEAS/REG STATION</t>
  </si>
  <si>
    <t>UNDERGRD STORAGE-STRUCT &amp; IMPROV-OFFICE</t>
  </si>
  <si>
    <t>UNDERGRD STORAGE-STR &amp; IMPRV-PUMP HOUSE</t>
  </si>
  <si>
    <t>GAS UNDERGROUND STORAGE-WELLS</t>
  </si>
  <si>
    <t>GAS UNDERGROUND STORAGE-WELLS-LEASES</t>
  </si>
  <si>
    <t>GAS UNDERGROUND STORAGE-WELLS-RESERVOIRS</t>
  </si>
  <si>
    <t>UNDERGRD STORAGE-WELLS-NON-RECOV NAT GAS</t>
  </si>
  <si>
    <t>GAS UNDERGROUND STORAGE-LINES</t>
  </si>
  <si>
    <t>UNDERGRD STORAGE-COMPRESSOR STN EQUIP</t>
  </si>
  <si>
    <t>UNDERGRD STORAGE-MEAS &amp; REGULATING EQUIP</t>
  </si>
  <si>
    <t>UNDERGRD STORAGE-PURIFICATION EQUIP</t>
  </si>
  <si>
    <t>GAS UNDERGROUND STORAGE-OTHER EQUIP</t>
  </si>
  <si>
    <t>DIST PLT-STRUCTURES &amp; IMP</t>
  </si>
  <si>
    <t>DISTRIBUTION PLANT-MAINS</t>
  </si>
  <si>
    <t>DIST PLT-MEAS&amp;REG EQ-GEN</t>
  </si>
  <si>
    <t>DIST PLT-MEAS&amp;REG-CITY GT</t>
  </si>
  <si>
    <t>GD.AN.380000</t>
  </si>
  <si>
    <t>DIST PLANT-SERVICES</t>
  </si>
  <si>
    <t>GD.AN.390200</t>
  </si>
  <si>
    <t>GD.AN.391101</t>
  </si>
  <si>
    <t>GEN PLT-TRANSP-CLS 58</t>
  </si>
  <si>
    <t>GD.AN.392065</t>
  </si>
  <si>
    <t>GD.AN.396055</t>
  </si>
  <si>
    <t>GEN PLT-COMM EQ-PORT</t>
  </si>
  <si>
    <t>GAS DISTRIBUTION PLANT-LAND OWNED IN FEE</t>
  </si>
  <si>
    <t>GAS DIST PLANT-LAND EASEMENTS</t>
  </si>
  <si>
    <t>GAS DISTRIBUTION PLANT-MAINS</t>
  </si>
  <si>
    <t>GAS DISTR-MAINS-HELD FOR FUTURE USE</t>
  </si>
  <si>
    <t>DISTRIBUTION-MEAS/REG STN EQUIP-GENERAL</t>
  </si>
  <si>
    <t>DISTRIBUTION-MEAS/REG ST EQUIP-CITY GATE</t>
  </si>
  <si>
    <t>GAS DISTRIBUTION PLANT-MEAS/REG STATION</t>
  </si>
  <si>
    <t>GAS DISTR-SVCS-HELD FOR FUTURE USE</t>
  </si>
  <si>
    <t>GAS DISTRIBUTION PLANT-METERS</t>
  </si>
  <si>
    <t>DISTRIBUTION-MEAS/REG ST EQUIP-INDUSTR</t>
  </si>
  <si>
    <t>GD.ID.392035</t>
  </si>
  <si>
    <t>GD.ID.392045</t>
  </si>
  <si>
    <t>GD.ID.392047</t>
  </si>
  <si>
    <t>GEN PLT-TRANSP EQ-CLS 58</t>
  </si>
  <si>
    <t>GD.ID.392065</t>
  </si>
  <si>
    <t>GENERAL PLANT-TRANSPORT EQUIP-LEASED</t>
  </si>
  <si>
    <t>GD.ID.396055</t>
  </si>
  <si>
    <t>GD.ID.398000</t>
  </si>
  <si>
    <t>ACQUISITION ADJUST</t>
  </si>
  <si>
    <t>GD.OR.303100</t>
  </si>
  <si>
    <t>GAS PRODUCTION PLANT-LAND OWNED IN FEE</t>
  </si>
  <si>
    <t>GD.OR.305000</t>
  </si>
  <si>
    <t>LIQUEFIED PETROLEUM GAS EQUIPMENT</t>
  </si>
  <si>
    <t>GAS UNDERGROUND STORAGE-LAND IN FEE</t>
  </si>
  <si>
    <t>GD.OR.350200</t>
  </si>
  <si>
    <t>GD.OR.351100</t>
  </si>
  <si>
    <t>GD.OR.351300</t>
  </si>
  <si>
    <t>GD.OR.352100</t>
  </si>
  <si>
    <t>GAS UNDERGROUND STORAGE -WELLS-RESERVOIR</t>
  </si>
  <si>
    <t>UNDERGRD STORAGE-WELLS-NON-R</t>
  </si>
  <si>
    <t>GAS DISTRIBUTION PLANT-SERVICES</t>
  </si>
  <si>
    <t>GAS DISTRIBUTION PLANT-OTHER EQUIPMENT</t>
  </si>
  <si>
    <t>GD.OR.390200</t>
  </si>
  <si>
    <t>GD.OR.391101</t>
  </si>
  <si>
    <t>GENERAL PLANT-TRANSPORT EQUIP-CLASS 58</t>
  </si>
  <si>
    <t>GENERAL PLANT-COMMUNICATION EQIUP-PORTAB</t>
  </si>
  <si>
    <t>GD.WA.303100</t>
  </si>
  <si>
    <t>MISC INT PLT-SOFTWARE</t>
  </si>
  <si>
    <t>GENERAL PLANT - LAND OWNED IN FEE</t>
  </si>
  <si>
    <t>GD.WA.396055</t>
  </si>
  <si>
    <t>GD.WA.398000</t>
  </si>
  <si>
    <t>NU.ZZ.303100</t>
  </si>
  <si>
    <t>COMN INTAN PLT-SFTWARE</t>
  </si>
  <si>
    <t>NON-UTILITY LAND STEAM</t>
  </si>
  <si>
    <t>NON-UT STRCT&amp;IMP STEAM</t>
  </si>
  <si>
    <t>NON-UTILITY LAND HYDRO</t>
  </si>
  <si>
    <t>NON-UT STRCT&amp;IMP HYDRO</t>
  </si>
  <si>
    <t>NONT-UT LAND OTHR PROD</t>
  </si>
  <si>
    <t>NON-U OTH PRD-FUEL HOL</t>
  </si>
  <si>
    <t>NON-UTILITY LAND TRANS</t>
  </si>
  <si>
    <t>REMOVING PROPERTY OF OTHE</t>
  </si>
  <si>
    <t>LAND EASEMENTS</t>
  </si>
  <si>
    <t>STRUCT AND IMPROV-ELEC/GA</t>
  </si>
  <si>
    <t>NON UTILITY LAND DIST</t>
  </si>
  <si>
    <t>NON-UT STRCT&amp;IMP DIST</t>
  </si>
  <si>
    <t>OVERHEAD CONDUCTOR</t>
  </si>
  <si>
    <t>NON-UTILITY LAND DIST</t>
  </si>
  <si>
    <t>NON UTILITY GAS SERVICE</t>
  </si>
  <si>
    <t>NON-UT LAND GEN PLANT</t>
  </si>
  <si>
    <t>GEN PLT-STRCT &amp; IMPRV</t>
  </si>
  <si>
    <t>NU.ZZ.398000</t>
  </si>
  <si>
    <t>MISC EQUIPMENT</t>
  </si>
  <si>
    <t>Book Rate</t>
  </si>
  <si>
    <t>Allocated Depreciation Expense - Current Book Rates (EOP)</t>
  </si>
  <si>
    <t>Difference (Proposed rates vs Current Book Rates)</t>
  </si>
  <si>
    <t>Total</t>
  </si>
  <si>
    <t>Allocated Amortization Expense</t>
  </si>
  <si>
    <t>Amortizable &amp; Land</t>
  </si>
  <si>
    <t>Amortizable</t>
  </si>
  <si>
    <t>Land</t>
  </si>
  <si>
    <t>Less: Transportation Depreciation Expense</t>
  </si>
  <si>
    <t>Plus: O&amp;M portion of Transportation Depreciation Expense</t>
  </si>
  <si>
    <t>[1]</t>
  </si>
  <si>
    <t>[2]</t>
  </si>
  <si>
    <t>[3]</t>
  </si>
  <si>
    <t>[4]</t>
  </si>
  <si>
    <t>[5]</t>
  </si>
  <si>
    <t>[6]</t>
  </si>
  <si>
    <t>[7]</t>
  </si>
  <si>
    <t>[8]</t>
  </si>
  <si>
    <t>[9]</t>
  </si>
  <si>
    <t>[10]</t>
  </si>
  <si>
    <t>[11]</t>
  </si>
  <si>
    <t>[12]</t>
  </si>
  <si>
    <t>Account Number</t>
  </si>
  <si>
    <t>Description</t>
  </si>
  <si>
    <t>Existing Rate</t>
  </si>
  <si>
    <t>Increase or (Decrease)</t>
  </si>
  <si>
    <t>Washington Electric Allocation</t>
  </si>
  <si>
    <t>Idaho Electric Allocation</t>
  </si>
  <si>
    <t>Washington Natural Gas Allocation</t>
  </si>
  <si>
    <t>Idaho Natural Gas Allocation</t>
  </si>
  <si>
    <t>Oregon Natural Gas Allocation</t>
  </si>
  <si>
    <t>12/31/2016 EOP Balance</t>
  </si>
  <si>
    <t>Adjusted Annual Deprec. (EOP)</t>
  </si>
  <si>
    <t>Proposed Study Rate</t>
  </si>
  <si>
    <t>Proposed Annual Depreciation (EOP)</t>
  </si>
  <si>
    <t>STEAM PRODUCTION PLANT</t>
  </si>
  <si>
    <t>KETTLE FALLS STATION</t>
  </si>
  <si>
    <t>Removing Property of Others</t>
  </si>
  <si>
    <t>Easements &amp; Permits</t>
  </si>
  <si>
    <t>Structures &amp; Improvements</t>
  </si>
  <si>
    <t>Structures &amp; Improvements-Landfill</t>
  </si>
  <si>
    <t>Boiler Plant Equipment</t>
  </si>
  <si>
    <t>Turbogenerator Units</t>
  </si>
  <si>
    <t>Accessory Electric Equipment</t>
  </si>
  <si>
    <t>Misc. Power Plant Equipment</t>
  </si>
  <si>
    <t>COLSTRIP UNIT 3</t>
  </si>
  <si>
    <t>Generators</t>
  </si>
  <si>
    <t>COLSTRIP UNIT 4</t>
  </si>
  <si>
    <t>HYDRAULIC PRODUCTION PLANT</t>
  </si>
  <si>
    <t>CABINET GORGE</t>
  </si>
  <si>
    <t>Removing Property of Others-Conservation</t>
  </si>
  <si>
    <t>Land Easements</t>
  </si>
  <si>
    <t>Land Easements-Conservation</t>
  </si>
  <si>
    <t>Structures &amp; Improvements-Fish &amp; Wildlife</t>
  </si>
  <si>
    <t>Structures &amp; Improvements-Recreation</t>
  </si>
  <si>
    <t>Structures &amp; Improvements-Rec Info</t>
  </si>
  <si>
    <t>Reservoirs, Dams &amp; Waterways</t>
  </si>
  <si>
    <t>Reservoirs, Dams &amp; Waterways-Fish &amp; Wildlife</t>
  </si>
  <si>
    <t>Reservoirs, Dams &amp; Waterways-Recreation</t>
  </si>
  <si>
    <t>Waterwheels, Turbines &amp; Generators</t>
  </si>
  <si>
    <t>Misc. Power Plant Equipment-Fish &amp; Wildlife</t>
  </si>
  <si>
    <t>Misc. Power Plant Equipment-Recreation</t>
  </si>
  <si>
    <t>Roads, Railroads &amp; Bridges</t>
  </si>
  <si>
    <t>LITTLE FALLS</t>
  </si>
  <si>
    <t>Settlement</t>
  </si>
  <si>
    <t>LONG LAKE</t>
  </si>
  <si>
    <t>MONROE STREET</t>
  </si>
  <si>
    <t>Structures &amp; Improvments</t>
  </si>
  <si>
    <t>Structures &amp; Improvments-Fish &amp; Wildlife</t>
  </si>
  <si>
    <t>Structures &amp; Improvments-Recreation</t>
  </si>
  <si>
    <t>NINE MILE</t>
  </si>
  <si>
    <t>NOXON RAPIDS</t>
  </si>
  <si>
    <t>POST FALLS</t>
  </si>
  <si>
    <t>UPPER FALLS</t>
  </si>
  <si>
    <t>OTHER PRODUCTION PLANT</t>
  </si>
  <si>
    <t>BOULDER PARK</t>
  </si>
  <si>
    <t>Fuel Holders, Producers &amp; Access.</t>
  </si>
  <si>
    <t>Prime Movers</t>
  </si>
  <si>
    <t>Miscellaneous Equipment</t>
  </si>
  <si>
    <t>COYOTE SPRINGS</t>
  </si>
  <si>
    <t>KETTLE FALLS</t>
  </si>
  <si>
    <t>LANCASTER CT</t>
  </si>
  <si>
    <t>NORTHEAST TURBINE</t>
  </si>
  <si>
    <t>RATHDRUM TURBINE</t>
  </si>
  <si>
    <t>SOLAR</t>
  </si>
  <si>
    <t>Total Other Production Plant</t>
  </si>
  <si>
    <t>TOTAL GENERATION</t>
  </si>
  <si>
    <t>TRANSMISSION PLANT</t>
  </si>
  <si>
    <t>Land Rights</t>
  </si>
  <si>
    <t>Station Equipment</t>
  </si>
  <si>
    <t>Towers &amp; Fixtures</t>
  </si>
  <si>
    <t>Poles &amp; Fixtures</t>
  </si>
  <si>
    <t>OH Conductor &amp; Devices</t>
  </si>
  <si>
    <t>UG Conduit</t>
  </si>
  <si>
    <t>Roads &amp; Trails</t>
  </si>
  <si>
    <t>UG Conductor &amp; Devices</t>
  </si>
  <si>
    <t>DISTRIBUTION PLANT - IDAHO</t>
  </si>
  <si>
    <t>Land - Easements</t>
  </si>
  <si>
    <t>Poles, Towers &amp; Fixtures</t>
  </si>
  <si>
    <t>Line Transformers</t>
  </si>
  <si>
    <t>OH Services</t>
  </si>
  <si>
    <t>UG Services - Other</t>
  </si>
  <si>
    <t>UG Services - Spokane Network</t>
  </si>
  <si>
    <t>Meters</t>
  </si>
  <si>
    <t>Street Lighting &amp; Signal Sys-Mercury Vapor</t>
  </si>
  <si>
    <t>Street Lighting &amp; Signal Sys-UG Conductor</t>
  </si>
  <si>
    <t>Street Lighting &amp; Signal Sys-Decorative</t>
  </si>
  <si>
    <t>Street Lighting &amp; Signal Sys-Sodium Vapor</t>
  </si>
  <si>
    <t>Street Lighting &amp; Signal Sys-LED</t>
  </si>
  <si>
    <t>DISTRIBUTION PLANT - WASHINGTON</t>
  </si>
  <si>
    <t>Energy Storage Equipment</t>
  </si>
  <si>
    <t>Install on Customer Premises - EV Res Charging Station</t>
  </si>
  <si>
    <t>Install on Customer Premises - EV Other Charging Station</t>
  </si>
  <si>
    <t>DISTRIBUTION PLANT - ED AN</t>
  </si>
  <si>
    <t>ELECTRIC GENERAL PLANT - ED AN</t>
  </si>
  <si>
    <t>Computer Equipment</t>
  </si>
  <si>
    <t>Stores Equipment</t>
  </si>
  <si>
    <t>Tools, Shop &amp; Garage Equipment</t>
  </si>
  <si>
    <t>Tools, Shop &amp; Garage Equipment-EV Charger</t>
  </si>
  <si>
    <t>Laboratory Equipment</t>
  </si>
  <si>
    <t>Communication Equipment</t>
  </si>
  <si>
    <t>ELECTRIC GENERAL PLANT - ED ID</t>
  </si>
  <si>
    <t>ELECTRIC GENERAL PLANT - ED WA</t>
  </si>
  <si>
    <t>COMMON PLANT</t>
  </si>
  <si>
    <t>GENERAL PLANT - CD AA</t>
  </si>
  <si>
    <t>Communication Equipment-Portable</t>
  </si>
  <si>
    <t>Office Furniture &amp; Equipment</t>
  </si>
  <si>
    <t>Computer Hardware</t>
  </si>
  <si>
    <t>GENERAL PLANT - CD AN</t>
  </si>
  <si>
    <t>GENERAL PLANT - CD ID</t>
  </si>
  <si>
    <t>GENERAL PLANT - CD WA</t>
  </si>
  <si>
    <t>GAS PLANT</t>
  </si>
  <si>
    <t>Rights of Way</t>
  </si>
  <si>
    <t>Compressor Station</t>
  </si>
  <si>
    <t>Measuring &amp; Regulating Station</t>
  </si>
  <si>
    <t>Office</t>
  </si>
  <si>
    <t>Pump House</t>
  </si>
  <si>
    <t>Storage Wells</t>
  </si>
  <si>
    <t>Reservoirs</t>
  </si>
  <si>
    <t>Cushion Natural Gas</t>
  </si>
  <si>
    <t>Lines</t>
  </si>
  <si>
    <t>Compressor Station Equipment</t>
  </si>
  <si>
    <t>Measuring &amp; Regulating Equipment</t>
  </si>
  <si>
    <t>Purification Equipment</t>
  </si>
  <si>
    <t>Other Equipment</t>
  </si>
  <si>
    <t>UNDERGROUND STORAGE - GD OR</t>
  </si>
  <si>
    <t>UNDERGROUND STORAGE - GD AN</t>
  </si>
  <si>
    <t>DISTRIBUTION PLANT - GD AN</t>
  </si>
  <si>
    <t>Mains</t>
  </si>
  <si>
    <t>Measuring/Regulating Station Equipment</t>
  </si>
  <si>
    <t>Measuring/Regulating City Gate Equipment</t>
  </si>
  <si>
    <t>DISTRIBUTION PLANT - GD ID</t>
  </si>
  <si>
    <t>Services</t>
  </si>
  <si>
    <t>Measuring/Regulating Industrial Equipment</t>
  </si>
  <si>
    <t>DISTRIBUTION PLANT - GD OR</t>
  </si>
  <si>
    <t>DISTRIBUTION PLANT - GD WA</t>
  </si>
  <si>
    <t>GAS GENERAL PLANT - GD AN</t>
  </si>
  <si>
    <t>Office Furniture and Equipment</t>
  </si>
  <si>
    <t>GAS GENERAL PLANT - GD ID</t>
  </si>
  <si>
    <t>GAS GENERAL PLANT - GD OR</t>
  </si>
  <si>
    <t>GAS GENERAL PLANT - GD WA</t>
  </si>
  <si>
    <t>COMMON GAS GENERAL PLANT - GD AA</t>
  </si>
  <si>
    <t>TRANSPORTATION</t>
  </si>
  <si>
    <t>TRANSPORTATION - CD AA</t>
  </si>
  <si>
    <t>TRANSPORTATION - CD AN</t>
  </si>
  <si>
    <t>TRANSPORTATION - CD ID</t>
  </si>
  <si>
    <t>TRANSPORTATION - CD WA</t>
  </si>
  <si>
    <t>TRANSPORTATION - ED AN</t>
  </si>
  <si>
    <t>TRANSPORTATION - ED ID</t>
  </si>
  <si>
    <t>TRANSPORTATION - ED WA</t>
  </si>
  <si>
    <t>TRANSPORTATION - GD AN</t>
  </si>
  <si>
    <t>TRANSPORTATION - GD ID</t>
  </si>
  <si>
    <t>TRANSPORTATION - GD OR</t>
  </si>
  <si>
    <t>TRANSPORTATION - GD WA</t>
  </si>
  <si>
    <t>Jurisdiction</t>
  </si>
  <si>
    <t>ED</t>
  </si>
  <si>
    <t>KF</t>
  </si>
  <si>
    <t>C3</t>
  </si>
  <si>
    <t>C4</t>
  </si>
  <si>
    <t>CG</t>
  </si>
  <si>
    <t>LF</t>
  </si>
  <si>
    <t>LL</t>
  </si>
  <si>
    <t>MS</t>
  </si>
  <si>
    <t>NM</t>
  </si>
  <si>
    <t>AN</t>
  </si>
  <si>
    <t>NR</t>
  </si>
  <si>
    <t>OR</t>
  </si>
  <si>
    <t>PF</t>
  </si>
  <si>
    <t>UF</t>
  </si>
  <si>
    <t>BP</t>
  </si>
  <si>
    <t>CS</t>
  </si>
  <si>
    <t>LC</t>
  </si>
  <si>
    <t>RT</t>
  </si>
  <si>
    <t>SP</t>
  </si>
  <si>
    <t>ID</t>
  </si>
  <si>
    <t>WA</t>
  </si>
  <si>
    <t>CD</t>
  </si>
  <si>
    <t>AA</t>
  </si>
  <si>
    <t>GD</t>
  </si>
  <si>
    <t>NE</t>
  </si>
  <si>
    <t>Account</t>
  </si>
  <si>
    <t>Generators-Washington</t>
  </si>
  <si>
    <t>Lease (amortizable)</t>
  </si>
  <si>
    <t xml:space="preserve">  LIGHT TRUCKS</t>
  </si>
  <si>
    <t xml:space="preserve">  MEDIUM TRUCKS</t>
  </si>
  <si>
    <t xml:space="preserve">  HEAVY TRUCKS</t>
  </si>
  <si>
    <t xml:space="preserve">  OTHER</t>
  </si>
  <si>
    <t xml:space="preserve">  OTHER </t>
  </si>
  <si>
    <t>POWER OPERATED EQUIPMENT - OTHER</t>
  </si>
  <si>
    <t xml:space="preserve">  AUTOS</t>
  </si>
  <si>
    <t>Not Studied - PM&amp;E</t>
  </si>
  <si>
    <t>Accounts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</si>
  <si>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Jan. 2017 Results of Operations Reports</t>
    </r>
  </si>
  <si>
    <t xml:space="preserve">    Fully Accrued</t>
  </si>
  <si>
    <t xml:space="preserve">    Depreciable</t>
  </si>
  <si>
    <t>397 Fully Accrued Balance</t>
  </si>
  <si>
    <t>Total per "Detail" tab</t>
  </si>
  <si>
    <t>Asset Retirement Obligation</t>
  </si>
  <si>
    <t>COLSTRIP UNITS 3 &amp; 4 ARO</t>
  </si>
  <si>
    <t>Total Steam Production Plant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</si>
</sst>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%"/>
    <numFmt numFmtId="165" formatCode="_(* #,##0_);_(* \(#,##0\);_(* &quot;-&quot;??_);_(@_)"/>
    <numFmt numFmtId="166" formatCode="0.00000"/>
    <numFmt numFmtId="167" formatCode="0.0"/>
    <numFmt numFmtId="168" formatCode="_(* #,##0.000_);_(* \(#,##0.000\);_(* &quot;-&quot;??_);_(@_)"/>
  </numFmts>
  <fonts count="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color rgb="FF0000FF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61">
    <xf numFmtId="0" fontId="0" fillId="0" borderId="0" xfId="0"/>
    <xf numFmtId="43" fontId="0" fillId="0" borderId="0" xfId="0" applyNumberFormat="1"/>
    <xf numFmtId="43" fontId="0" fillId="0" borderId="0" xfId="1" applyFont="1"/>
    <xf numFmtId="10" fontId="0" fillId="0" borderId="0" xfId="2" applyNumberFormat="1" applyFont="1"/>
    <xf numFmtId="164" fontId="0" fillId="0" borderId="0" xfId="2" applyNumberFormat="1" applyFont="1"/>
    <xf numFmtId="165" fontId="0" fillId="0" borderId="0" xfId="1" applyNumberFormat="1" applyFont="1"/>
    <xf numFmtId="165" fontId="0" fillId="0" borderId="0" xfId="0" applyNumberFormat="1"/>
    <xf numFmtId="165" fontId="0" fillId="0" borderId="1" xfId="1" applyNumberFormat="1" applyFont="1" applyBorder="1"/>
    <xf numFmtId="165" fontId="4" fillId="0" borderId="0" xfId="0" applyNumberFormat="1" applyFont="1"/>
    <xf numFmtId="165" fontId="0" fillId="0" borderId="1" xfId="0" applyNumberFormat="1" applyBorder="1"/>
    <xf numFmtId="165" fontId="0" fillId="0" borderId="2" xfId="1" applyNumberFormat="1" applyFont="1" applyBorder="1"/>
    <xf numFmtId="10" fontId="0" fillId="0" borderId="0" xfId="0" applyNumberFormat="1"/>
    <xf numFmtId="0" fontId="0" fillId="2" borderId="0" xfId="0" applyFill="1"/>
    <xf numFmtId="43" fontId="0" fillId="2" borderId="0" xfId="0" applyNumberFormat="1" applyFill="1"/>
    <xf numFmtId="43" fontId="0" fillId="2" borderId="0" xfId="1" applyFont="1" applyFill="1"/>
    <xf numFmtId="10" fontId="0" fillId="2" borderId="0" xfId="2" applyNumberFormat="1" applyFont="1" applyFill="1"/>
    <xf numFmtId="9" fontId="0" fillId="0" borderId="0" xfId="0" applyNumberFormat="1"/>
    <xf numFmtId="10" fontId="0" fillId="2" borderId="0" xfId="0" applyNumberFormat="1" applyFill="1"/>
    <xf numFmtId="0" fontId="0" fillId="3" borderId="0" xfId="0" applyFill="1"/>
    <xf numFmtId="43" fontId="0" fillId="3" borderId="0" xfId="0" applyNumberFormat="1" applyFill="1"/>
    <xf numFmtId="43" fontId="0" fillId="3" borderId="0" xfId="1" applyFont="1" applyFill="1"/>
    <xf numFmtId="10" fontId="0" fillId="3" borderId="0" xfId="2" applyNumberFormat="1" applyFont="1" applyFill="1"/>
    <xf numFmtId="43" fontId="0" fillId="4" borderId="0" xfId="0" applyNumberFormat="1" applyFill="1"/>
    <xf numFmtId="0" fontId="0" fillId="5" borderId="0" xfId="0" applyFill="1"/>
    <xf numFmtId="43" fontId="0" fillId="5" borderId="0" xfId="0" applyNumberFormat="1" applyFill="1"/>
    <xf numFmtId="43" fontId="0" fillId="5" borderId="0" xfId="1" applyFont="1" applyFill="1"/>
    <xf numFmtId="10" fontId="0" fillId="5" borderId="0" xfId="2" applyNumberFormat="1" applyFont="1" applyFill="1"/>
    <xf numFmtId="10" fontId="0" fillId="5" borderId="0" xfId="0" applyNumberFormat="1" applyFill="1"/>
    <xf numFmtId="10" fontId="0" fillId="0" borderId="0" xfId="0" applyNumberFormat="1" applyFill="1"/>
    <xf numFmtId="164" fontId="0" fillId="0" borderId="0" xfId="0" applyNumberFormat="1"/>
    <xf numFmtId="166" fontId="0" fillId="2" borderId="0" xfId="0" applyNumberFormat="1" applyFill="1"/>
    <xf numFmtId="166" fontId="0" fillId="0" borderId="0" xfId="0" applyNumberFormat="1"/>
    <xf numFmtId="166" fontId="0" fillId="5" borderId="0" xfId="0" applyNumberFormat="1" applyFill="1"/>
    <xf numFmtId="166" fontId="0" fillId="3" borderId="0" xfId="0" applyNumberFormat="1" applyFill="1"/>
    <xf numFmtId="0" fontId="1" fillId="0" borderId="0" xfId="3"/>
    <xf numFmtId="17" fontId="1" fillId="0" borderId="0" xfId="3" applyNumberFormat="1"/>
    <xf numFmtId="10" fontId="1" fillId="0" borderId="0" xfId="3" applyNumberFormat="1"/>
    <xf numFmtId="10" fontId="0" fillId="0" borderId="0" xfId="2" applyNumberFormat="1" applyFont="1" applyFill="1"/>
    <xf numFmtId="43" fontId="0" fillId="0" borderId="0" xfId="1" applyNumberFormat="1" applyFont="1"/>
    <xf numFmtId="0" fontId="0" fillId="0" borderId="0" xfId="0" applyFill="1" applyAlignment="1">
      <alignment horizontal="center"/>
    </xf>
    <xf numFmtId="37" fontId="0" fillId="0" borderId="0" xfId="0" applyNumberFormat="1" applyFill="1" applyAlignment="1">
      <alignment horizontal="center"/>
    </xf>
    <xf numFmtId="43" fontId="0" fillId="0" borderId="0" xfId="1" applyFont="1" applyFill="1" applyAlignment="1">
      <alignment horizontal="center"/>
    </xf>
    <xf numFmtId="0" fontId="0" fillId="0" borderId="3" xfId="0" applyFill="1" applyBorder="1" applyAlignment="1">
      <alignment horizontal="center" wrapText="1"/>
    </xf>
    <xf numFmtId="37" fontId="3" fillId="0" borderId="3" xfId="0" applyNumberFormat="1" applyFont="1" applyFill="1" applyBorder="1" applyAlignment="1">
      <alignment horizontal="center" wrapText="1"/>
    </xf>
    <xf numFmtId="37" fontId="0" fillId="0" borderId="0" xfId="0" applyNumberFormat="1" applyFill="1" applyAlignment="1">
      <alignment horizontal="center" wrapText="1"/>
    </xf>
    <xf numFmtId="43" fontId="0" fillId="0" borderId="3" xfId="1" applyFont="1" applyFill="1" applyBorder="1" applyAlignment="1">
      <alignment horizontal="center" wrapText="1"/>
    </xf>
    <xf numFmtId="37" fontId="0" fillId="0" borderId="3" xfId="0" applyNumberFormat="1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167" fontId="0" fillId="0" borderId="0" xfId="0" applyNumberFormat="1"/>
    <xf numFmtId="2" fontId="0" fillId="0" borderId="0" xfId="0" applyNumberFormat="1"/>
    <xf numFmtId="0" fontId="0" fillId="6" borderId="0" xfId="0" applyFill="1"/>
    <xf numFmtId="0" fontId="0" fillId="0" borderId="0" xfId="0" applyFill="1"/>
    <xf numFmtId="43" fontId="0" fillId="0" borderId="0" xfId="0" applyNumberFormat="1" applyFill="1"/>
    <xf numFmtId="43" fontId="0" fillId="0" borderId="0" xfId="1" applyFont="1" applyFill="1"/>
    <xf numFmtId="166" fontId="0" fillId="0" borderId="0" xfId="0" applyNumberFormat="1" applyFill="1"/>
    <xf numFmtId="165" fontId="0" fillId="0" borderId="0" xfId="1" applyNumberFormat="1" applyFont="1" applyFill="1"/>
    <xf numFmtId="165" fontId="0" fillId="0" borderId="0" xfId="0" applyNumberFormat="1" applyFill="1"/>
    <xf numFmtId="165" fontId="0" fillId="0" borderId="2" xfId="0" applyNumberFormat="1" applyBorder="1"/>
    <xf numFmtId="0" fontId="0" fillId="0" borderId="3" xfId="0" applyBorder="1"/>
    <xf numFmtId="168" fontId="0" fillId="0" borderId="0" xfId="1" applyNumberFormat="1" applyFont="1"/>
    <xf numFmtId="0" fontId="0" fillId="0" borderId="0" xfId="0" applyAlignment="1">
      <alignment horizontal="right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colors>
    <mruColors>
      <color rgb="FFFF505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21"/>
  <sheetViews>
    <sheetView workbookViewId="0">
      <selection activeCell="G19" sqref="G19"/>
    </sheetView>
  </sheetViews>
  <sheetFormatPr defaultRowHeight="12.75" outlineLevelCol="1" x14ac:dyDescent="0.2"/>
  <cols>
    <col min="2" max="4" width="9.140625" outlineLevel="1"/>
    <col min="6" max="6" width="50.5703125" bestFit="1" customWidth="1"/>
    <col min="7" max="7" width="16.5703125" bestFit="1" customWidth="1"/>
    <col min="8" max="8" width="2.85546875" customWidth="1"/>
    <col min="10" max="10" width="13.85546875" bestFit="1" customWidth="1"/>
    <col min="11" max="11" width="2.85546875" customWidth="1"/>
    <col min="13" max="13" width="2.85546875" customWidth="1"/>
    <col min="14" max="14" width="11.28515625" bestFit="1" customWidth="1"/>
    <col min="15" max="15" width="10.85546875" bestFit="1" customWidth="1"/>
    <col min="16" max="16" width="2.85546875" customWidth="1"/>
    <col min="17" max="18" width="12.85546875" style="51" bestFit="1" customWidth="1"/>
    <col min="19" max="19" width="10.85546875" style="51" bestFit="1" customWidth="1"/>
    <col min="20" max="20" width="11.85546875" style="51" bestFit="1" customWidth="1"/>
    <col min="21" max="21" width="10.85546875" style="51" bestFit="1" customWidth="1"/>
  </cols>
  <sheetData>
    <row r="1" spans="1:21" x14ac:dyDescent="0.2">
      <c r="F1" t="s">
        <v>1351</v>
      </c>
      <c r="G1" s="5">
        <f>SUMIFS('Wkpr - Plant Balance Detail'!$R$3:$R$635,'Wkpr - Plant Balance Detail'!$E$3:$E$635,"")</f>
        <v>4872679084.1899967</v>
      </c>
    </row>
    <row r="2" spans="1:21" x14ac:dyDescent="0.2">
      <c r="F2" t="s">
        <v>1138</v>
      </c>
      <c r="G2" s="6">
        <f>SUM(G9:G16,G20:G25,G29:G34,G44:G289,G292:G293,G295:G303,G306:G307,G309:G317,G320:G321,G327:G333,G336:G337,G339:G350,G353:G354,G356:G365,G368:G369,G371:G380,G383:G384,G386:G470,G473:G474,G479:G483,G486:G487,G489:G496,G499:G500,G505:G508,G511:G512)</f>
        <v>4872679084.1899986</v>
      </c>
    </row>
    <row r="3" spans="1:21" x14ac:dyDescent="0.2">
      <c r="G3" s="6">
        <f>G1-G2</f>
        <v>0</v>
      </c>
    </row>
    <row r="5" spans="1:21" x14ac:dyDescent="0.2">
      <c r="E5" s="39"/>
      <c r="F5" s="39" t="s">
        <v>1145</v>
      </c>
      <c r="G5" s="40" t="s">
        <v>1146</v>
      </c>
      <c r="H5" s="40"/>
      <c r="I5" s="41" t="s">
        <v>1147</v>
      </c>
      <c r="J5" s="40" t="s">
        <v>1148</v>
      </c>
      <c r="K5" s="40"/>
      <c r="L5" s="41" t="s">
        <v>1149</v>
      </c>
      <c r="M5" s="39"/>
      <c r="N5" s="40" t="s">
        <v>1150</v>
      </c>
      <c r="O5" s="40" t="s">
        <v>1151</v>
      </c>
      <c r="P5" s="39"/>
      <c r="Q5" s="40" t="s">
        <v>1152</v>
      </c>
      <c r="R5" s="40" t="s">
        <v>1153</v>
      </c>
      <c r="S5" s="40" t="s">
        <v>1154</v>
      </c>
      <c r="T5" s="40" t="s">
        <v>1155</v>
      </c>
      <c r="U5" s="40" t="s">
        <v>1156</v>
      </c>
    </row>
    <row r="6" spans="1:21" ht="51" x14ac:dyDescent="0.2">
      <c r="B6" t="s">
        <v>651</v>
      </c>
      <c r="C6" t="s">
        <v>1309</v>
      </c>
      <c r="D6" t="s">
        <v>1335</v>
      </c>
      <c r="E6" s="42" t="s">
        <v>1157</v>
      </c>
      <c r="F6" s="42" t="s">
        <v>1158</v>
      </c>
      <c r="G6" s="43" t="s">
        <v>1166</v>
      </c>
      <c r="H6" s="44"/>
      <c r="I6" s="45" t="s">
        <v>1159</v>
      </c>
      <c r="J6" s="46" t="s">
        <v>1167</v>
      </c>
      <c r="K6" s="44"/>
      <c r="L6" s="46" t="s">
        <v>1168</v>
      </c>
      <c r="M6" s="44"/>
      <c r="N6" s="45" t="s">
        <v>1169</v>
      </c>
      <c r="O6" s="46" t="s">
        <v>1160</v>
      </c>
      <c r="P6" s="47"/>
      <c r="Q6" s="46" t="s">
        <v>1161</v>
      </c>
      <c r="R6" s="46" t="s">
        <v>1162</v>
      </c>
      <c r="S6" s="46" t="s">
        <v>1163</v>
      </c>
      <c r="T6" s="46" t="s">
        <v>1164</v>
      </c>
      <c r="U6" s="46" t="s">
        <v>1165</v>
      </c>
    </row>
    <row r="7" spans="1:21" x14ac:dyDescent="0.2">
      <c r="A7" t="s">
        <v>1170</v>
      </c>
    </row>
    <row r="8" spans="1:21" x14ac:dyDescent="0.2">
      <c r="F8" t="s">
        <v>1171</v>
      </c>
    </row>
    <row r="9" spans="1:21" x14ac:dyDescent="0.2">
      <c r="B9" t="s">
        <v>1310</v>
      </c>
      <c r="C9" t="s">
        <v>1311</v>
      </c>
      <c r="D9">
        <f>E9*1000</f>
        <v>310300</v>
      </c>
      <c r="E9" s="48">
        <v>310.3</v>
      </c>
      <c r="F9" t="s">
        <v>1172</v>
      </c>
      <c r="G9" s="5">
        <f>SUMIFS('Wkpr - Plant Balance Detail'!$R$3:$R$635,'Wkpr - Plant Balance Detail'!$B$3:$B$635,'Wkpr - Studied Balances'!$B9,'Wkpr - Plant Balance Detail'!$C$3:$C$635,'Wkpr - Studied Balances'!$C9,'Wkpr - Plant Balance Detail'!$D$3:$D$635,'Wkpr - Studied Balances'!$D9)</f>
        <v>138174.5</v>
      </c>
      <c r="H9" s="5"/>
      <c r="I9" s="3">
        <f>SUMIFS('Wkpr - Plant Balance Detail'!$BO$3:$BO$635,'Wkpr - Plant Balance Detail'!$B$3:$B$635,'Wkpr - Studied Balances'!$B9,'Wkpr - Plant Balance Detail'!$C$3:$C$635,'Wkpr - Studied Balances'!$C9,'Wkpr - Plant Balance Detail'!$D$3:$D$635,'Wkpr - Studied Balances'!$D9)</f>
        <v>1.4500000000000001E-2</v>
      </c>
      <c r="J9" s="6">
        <f>G9*I9</f>
        <v>2003.53025</v>
      </c>
      <c r="L9" s="3">
        <f>SUMIFS('Wkpr - Plant Balance Detail'!$BQ$3:$BQ$635,'Wkpr - Plant Balance Detail'!$B$3:$B$635,'Wkpr - Studied Balances'!$B9,'Wkpr - Plant Balance Detail'!$C$3:$C$635,'Wkpr - Studied Balances'!$C9,'Wkpr - Plant Balance Detail'!$D$3:$D$635,'Wkpr - Studied Balances'!$D9)</f>
        <v>1.32E-2</v>
      </c>
      <c r="N9" s="6">
        <f>G9*L9</f>
        <v>1823.9033999999999</v>
      </c>
      <c r="O9" s="6">
        <f>N9-J9</f>
        <v>-179.6268500000001</v>
      </c>
      <c r="Q9" s="55">
        <f>SUMIFS('Wkpr - Plant Balance Detail'!$CS$3:$CS$635,'Wkpr - Plant Balance Detail'!$B$3:$B$635,'Wkpr - Studied Balances'!$B9,'Wkpr - Plant Balance Detail'!$C$3:$C$635,'Wkpr - Studied Balances'!$C9,'Wkpr - Plant Balance Detail'!$D$3:$D$635,'Wkpr - Studied Balances'!$D9)</f>
        <v>-118.06872850500008</v>
      </c>
      <c r="R9" s="55">
        <f>SUMIFS('Wkpr - Plant Balance Detail'!$CU$3:$CU$635,'Wkpr - Plant Balance Detail'!$B$3:$B$635,'Wkpr - Studied Balances'!$B9,'Wkpr - Plant Balance Detail'!$C$3:$C$635,'Wkpr - Studied Balances'!$C9,'Wkpr - Plant Balance Detail'!$D$3:$D$635,'Wkpr - Studied Balances'!$D9)</f>
        <v>-61.558121495000023</v>
      </c>
      <c r="S9" s="55">
        <f>SUMIFS('Wkpr - Plant Balance Detail'!$CT$3:$CT$635,'Wkpr - Plant Balance Detail'!$B$3:$B$635,'Wkpr - Studied Balances'!$B9,'Wkpr - Plant Balance Detail'!$C$3:$C$635,'Wkpr - Studied Balances'!$C9,'Wkpr - Plant Balance Detail'!$D$3:$D$635,'Wkpr - Studied Balances'!$D9)</f>
        <v>0</v>
      </c>
      <c r="T9" s="55">
        <f>SUMIFS('Wkpr - Plant Balance Detail'!$CV$3:$CV$635,'Wkpr - Plant Balance Detail'!$B$3:$B$635,'Wkpr - Studied Balances'!$B9,'Wkpr - Plant Balance Detail'!$C$3:$C$635,'Wkpr - Studied Balances'!$C9,'Wkpr - Plant Balance Detail'!$D$3:$D$635,'Wkpr - Studied Balances'!$D9)</f>
        <v>0</v>
      </c>
      <c r="U9" s="55">
        <f>SUMIFS('Wkpr - Plant Balance Detail'!$CW$3:$CW$635,'Wkpr - Plant Balance Detail'!$B$3:$B$635,'Wkpr - Studied Balances'!$B9,'Wkpr - Plant Balance Detail'!$C$3:$C$635,'Wkpr - Studied Balances'!$C9,'Wkpr - Plant Balance Detail'!$D$3:$D$635,'Wkpr - Studied Balances'!$D9)</f>
        <v>0</v>
      </c>
    </row>
    <row r="10" spans="1:21" x14ac:dyDescent="0.2">
      <c r="B10" t="s">
        <v>1310</v>
      </c>
      <c r="C10" t="s">
        <v>1311</v>
      </c>
      <c r="D10">
        <f t="shared" ref="D10:D16" si="0">E10*1000</f>
        <v>310400</v>
      </c>
      <c r="E10" s="48">
        <v>310.39999999999998</v>
      </c>
      <c r="F10" t="s">
        <v>1173</v>
      </c>
      <c r="G10" s="5">
        <f>SUMIFS('Wkpr - Plant Balance Detail'!$R$3:$R$635,'Wkpr - Plant Balance Detail'!$B$3:$B$635,'Wkpr - Studied Balances'!$B10,'Wkpr - Plant Balance Detail'!$C$3:$C$635,'Wkpr - Studied Balances'!$C10,'Wkpr - Plant Balance Detail'!$D$3:$D$635,'Wkpr - Studied Balances'!$D10)</f>
        <v>10000</v>
      </c>
      <c r="I10" s="3">
        <f>SUMIFS('Wkpr - Plant Balance Detail'!$BO$3:$BO$635,'Wkpr - Plant Balance Detail'!$B$3:$B$635,'Wkpr - Studied Balances'!$B10,'Wkpr - Plant Balance Detail'!$C$3:$C$635,'Wkpr - Studied Balances'!$C10,'Wkpr - Plant Balance Detail'!$D$3:$D$635,'Wkpr - Studied Balances'!$D10)</f>
        <v>1.4500000000000001E-2</v>
      </c>
      <c r="J10" s="6">
        <f t="shared" ref="J10:J16" si="1">G10*I10</f>
        <v>145</v>
      </c>
      <c r="L10" s="3">
        <f>SUMIFS('Wkpr - Plant Balance Detail'!$BQ$3:$BQ$635,'Wkpr - Plant Balance Detail'!$B$3:$B$635,'Wkpr - Studied Balances'!$B10,'Wkpr - Plant Balance Detail'!$C$3:$C$635,'Wkpr - Studied Balances'!$C10,'Wkpr - Plant Balance Detail'!$D$3:$D$635,'Wkpr - Studied Balances'!$D10)</f>
        <v>1.32E-2</v>
      </c>
      <c r="N10" s="6">
        <f t="shared" ref="N10:N16" si="2">G10*L10</f>
        <v>132</v>
      </c>
      <c r="O10" s="6">
        <f t="shared" ref="O10:O16" si="3">N10-J10</f>
        <v>-13</v>
      </c>
      <c r="Q10" s="55">
        <f>SUMIFS('Wkpr - Plant Balance Detail'!$CS$3:$CS$635,'Wkpr - Plant Balance Detail'!$B$3:$B$635,'Wkpr - Studied Balances'!$B10,'Wkpr - Plant Balance Detail'!$C$3:$C$635,'Wkpr - Studied Balances'!$C10,'Wkpr - Plant Balance Detail'!$D$3:$D$635,'Wkpr - Studied Balances'!$D10)</f>
        <v>-8.5448999999999984</v>
      </c>
      <c r="R10" s="55">
        <f>SUMIFS('Wkpr - Plant Balance Detail'!$CU$3:$CU$635,'Wkpr - Plant Balance Detail'!$B$3:$B$635,'Wkpr - Studied Balances'!$B10,'Wkpr - Plant Balance Detail'!$C$3:$C$635,'Wkpr - Studied Balances'!$C10,'Wkpr - Plant Balance Detail'!$D$3:$D$635,'Wkpr - Studied Balances'!$D10)</f>
        <v>-4.4550999999999945</v>
      </c>
      <c r="S10" s="55">
        <f>SUMIFS('Wkpr - Plant Balance Detail'!$CT$3:$CT$635,'Wkpr - Plant Balance Detail'!$B$3:$B$635,'Wkpr - Studied Balances'!$B10,'Wkpr - Plant Balance Detail'!$C$3:$C$635,'Wkpr - Studied Balances'!$C10,'Wkpr - Plant Balance Detail'!$D$3:$D$635,'Wkpr - Studied Balances'!$D10)</f>
        <v>0</v>
      </c>
      <c r="T10" s="55">
        <f>SUMIFS('Wkpr - Plant Balance Detail'!$CV$3:$CV$635,'Wkpr - Plant Balance Detail'!$B$3:$B$635,'Wkpr - Studied Balances'!$B10,'Wkpr - Plant Balance Detail'!$C$3:$C$635,'Wkpr - Studied Balances'!$C10,'Wkpr - Plant Balance Detail'!$D$3:$D$635,'Wkpr - Studied Balances'!$D10)</f>
        <v>0</v>
      </c>
      <c r="U10" s="55">
        <f>SUMIFS('Wkpr - Plant Balance Detail'!$CW$3:$CW$635,'Wkpr - Plant Balance Detail'!$B$3:$B$635,'Wkpr - Studied Balances'!$B10,'Wkpr - Plant Balance Detail'!$C$3:$C$635,'Wkpr - Studied Balances'!$C10,'Wkpr - Plant Balance Detail'!$D$3:$D$635,'Wkpr - Studied Balances'!$D10)</f>
        <v>0</v>
      </c>
    </row>
    <row r="11" spans="1:21" x14ac:dyDescent="0.2">
      <c r="B11" t="s">
        <v>1310</v>
      </c>
      <c r="C11" t="s">
        <v>1311</v>
      </c>
      <c r="D11">
        <f t="shared" si="0"/>
        <v>311000</v>
      </c>
      <c r="E11" s="48">
        <v>311</v>
      </c>
      <c r="F11" t="s">
        <v>1174</v>
      </c>
      <c r="G11" s="5">
        <f>SUMIFS('Wkpr - Plant Balance Detail'!$R$3:$R$635,'Wkpr - Plant Balance Detail'!$B$3:$B$635,'Wkpr - Studied Balances'!$B11,'Wkpr - Plant Balance Detail'!$C$3:$C$635,'Wkpr - Studied Balances'!$C11,'Wkpr - Plant Balance Detail'!$D$3:$D$635,'Wkpr - Studied Balances'!$D11)</f>
        <v>24784379.260000002</v>
      </c>
      <c r="I11" s="3">
        <f>SUMIFS('Wkpr - Plant Balance Detail'!$BO$3:$BO$635,'Wkpr - Plant Balance Detail'!$B$3:$B$635,'Wkpr - Studied Balances'!$B11,'Wkpr - Plant Balance Detail'!$C$3:$C$635,'Wkpr - Studied Balances'!$C11,'Wkpr - Plant Balance Detail'!$D$3:$D$635,'Wkpr - Studied Balances'!$D11)</f>
        <v>1.5099999999999999E-2</v>
      </c>
      <c r="J11" s="6">
        <f t="shared" si="1"/>
        <v>374244.12682599999</v>
      </c>
      <c r="L11" s="3">
        <f>SUMIFS('Wkpr - Plant Balance Detail'!$BQ$3:$BQ$635,'Wkpr - Plant Balance Detail'!$B$3:$B$635,'Wkpr - Studied Balances'!$B11,'Wkpr - Plant Balance Detail'!$C$3:$C$635,'Wkpr - Studied Balances'!$C11,'Wkpr - Plant Balance Detail'!$D$3:$D$635,'Wkpr - Studied Balances'!$D11)</f>
        <v>2.4899999999999999E-2</v>
      </c>
      <c r="N11" s="6">
        <f t="shared" si="2"/>
        <v>617131.04357400001</v>
      </c>
      <c r="O11" s="6">
        <f t="shared" si="3"/>
        <v>242886.91674800002</v>
      </c>
      <c r="Q11" s="55">
        <f>SUMIFS('Wkpr - Plant Balance Detail'!$CS$3:$CS$635,'Wkpr - Plant Balance Detail'!$B$3:$B$635,'Wkpr - Studied Balances'!$B11,'Wkpr - Plant Balance Detail'!$C$3:$C$635,'Wkpr - Studied Balances'!$C11,'Wkpr - Plant Balance Detail'!$D$3:$D$635,'Wkpr - Studied Balances'!$D11)</f>
        <v>159649.57037846043</v>
      </c>
      <c r="R11" s="55">
        <f>SUMIFS('Wkpr - Plant Balance Detail'!$CU$3:$CU$635,'Wkpr - Plant Balance Detail'!$B$3:$B$635,'Wkpr - Studied Balances'!$B11,'Wkpr - Plant Balance Detail'!$C$3:$C$635,'Wkpr - Studied Balances'!$C11,'Wkpr - Plant Balance Detail'!$D$3:$D$635,'Wkpr - Studied Balances'!$D11)</f>
        <v>83237.34636953962</v>
      </c>
      <c r="S11" s="55">
        <f>SUMIFS('Wkpr - Plant Balance Detail'!$CT$3:$CT$635,'Wkpr - Plant Balance Detail'!$B$3:$B$635,'Wkpr - Studied Balances'!$B11,'Wkpr - Plant Balance Detail'!$C$3:$C$635,'Wkpr - Studied Balances'!$C11,'Wkpr - Plant Balance Detail'!$D$3:$D$635,'Wkpr - Studied Balances'!$D11)</f>
        <v>0</v>
      </c>
      <c r="T11" s="55">
        <f>SUMIFS('Wkpr - Plant Balance Detail'!$CV$3:$CV$635,'Wkpr - Plant Balance Detail'!$B$3:$B$635,'Wkpr - Studied Balances'!$B11,'Wkpr - Plant Balance Detail'!$C$3:$C$635,'Wkpr - Studied Balances'!$C11,'Wkpr - Plant Balance Detail'!$D$3:$D$635,'Wkpr - Studied Balances'!$D11)</f>
        <v>0</v>
      </c>
      <c r="U11" s="55">
        <f>SUMIFS('Wkpr - Plant Balance Detail'!$CW$3:$CW$635,'Wkpr - Plant Balance Detail'!$B$3:$B$635,'Wkpr - Studied Balances'!$B11,'Wkpr - Plant Balance Detail'!$C$3:$C$635,'Wkpr - Studied Balances'!$C11,'Wkpr - Plant Balance Detail'!$D$3:$D$635,'Wkpr - Studied Balances'!$D11)</f>
        <v>0</v>
      </c>
    </row>
    <row r="12" spans="1:21" x14ac:dyDescent="0.2">
      <c r="B12" t="s">
        <v>1310</v>
      </c>
      <c r="C12" t="s">
        <v>1311</v>
      </c>
      <c r="D12">
        <f t="shared" si="0"/>
        <v>311100</v>
      </c>
      <c r="E12" s="48">
        <v>311.10000000000002</v>
      </c>
      <c r="F12" t="s">
        <v>1175</v>
      </c>
      <c r="G12" s="5">
        <f>SUMIFS('Wkpr - Plant Balance Detail'!$R$3:$R$635,'Wkpr - Plant Balance Detail'!$B$3:$B$635,'Wkpr - Studied Balances'!$B12,'Wkpr - Plant Balance Detail'!$C$3:$C$635,'Wkpr - Studied Balances'!$C12,'Wkpr - Plant Balance Detail'!$D$3:$D$635,'Wkpr - Studied Balances'!$D12)</f>
        <v>3761712.3200000003</v>
      </c>
      <c r="I12" s="3">
        <f>SUMIFS('Wkpr - Plant Balance Detail'!$BO$3:$BO$635,'Wkpr - Plant Balance Detail'!$B$3:$B$635,'Wkpr - Studied Balances'!$B12,'Wkpr - Plant Balance Detail'!$C$3:$C$635,'Wkpr - Studied Balances'!$C12,'Wkpr - Plant Balance Detail'!$D$3:$D$635,'Wkpr - Studied Balances'!$D12)</f>
        <v>2.7900000000000001E-2</v>
      </c>
      <c r="J12" s="6">
        <f t="shared" si="1"/>
        <v>104951.77372800001</v>
      </c>
      <c r="L12" s="3">
        <f>SUMIFS('Wkpr - Plant Balance Detail'!$BQ$3:$BQ$635,'Wkpr - Plant Balance Detail'!$B$3:$B$635,'Wkpr - Studied Balances'!$B12,'Wkpr - Plant Balance Detail'!$C$3:$C$635,'Wkpr - Studied Balances'!$C12,'Wkpr - Plant Balance Detail'!$D$3:$D$635,'Wkpr - Studied Balances'!$D12)</f>
        <v>2.7799999999999998E-2</v>
      </c>
      <c r="N12" s="6">
        <f t="shared" si="2"/>
        <v>104575.60249600001</v>
      </c>
      <c r="O12" s="6">
        <f t="shared" si="3"/>
        <v>-376.17123200000788</v>
      </c>
      <c r="Q12" s="55">
        <f>SUMIFS('Wkpr - Plant Balance Detail'!$CS$3:$CS$635,'Wkpr - Plant Balance Detail'!$B$3:$B$635,'Wkpr - Studied Balances'!$B12,'Wkpr - Plant Balance Detail'!$C$3:$C$635,'Wkpr - Studied Balances'!$C12,'Wkpr - Plant Balance Detail'!$D$3:$D$635,'Wkpr - Studied Balances'!$D12)</f>
        <v>-247.25735079360311</v>
      </c>
      <c r="R12" s="55">
        <f>SUMIFS('Wkpr - Plant Balance Detail'!$CU$3:$CU$635,'Wkpr - Plant Balance Detail'!$B$3:$B$635,'Wkpr - Studied Balances'!$B12,'Wkpr - Plant Balance Detail'!$C$3:$C$635,'Wkpr - Studied Balances'!$C12,'Wkpr - Plant Balance Detail'!$D$3:$D$635,'Wkpr - Studied Balances'!$D12)</f>
        <v>-128.91388120640477</v>
      </c>
      <c r="S12" s="55">
        <f>SUMIFS('Wkpr - Plant Balance Detail'!$CT$3:$CT$635,'Wkpr - Plant Balance Detail'!$B$3:$B$635,'Wkpr - Studied Balances'!$B12,'Wkpr - Plant Balance Detail'!$C$3:$C$635,'Wkpr - Studied Balances'!$C12,'Wkpr - Plant Balance Detail'!$D$3:$D$635,'Wkpr - Studied Balances'!$D12)</f>
        <v>0</v>
      </c>
      <c r="T12" s="55">
        <f>SUMIFS('Wkpr - Plant Balance Detail'!$CV$3:$CV$635,'Wkpr - Plant Balance Detail'!$B$3:$B$635,'Wkpr - Studied Balances'!$B12,'Wkpr - Plant Balance Detail'!$C$3:$C$635,'Wkpr - Studied Balances'!$C12,'Wkpr - Plant Balance Detail'!$D$3:$D$635,'Wkpr - Studied Balances'!$D12)</f>
        <v>0</v>
      </c>
      <c r="U12" s="55">
        <f>SUMIFS('Wkpr - Plant Balance Detail'!$CW$3:$CW$635,'Wkpr - Plant Balance Detail'!$B$3:$B$635,'Wkpr - Studied Balances'!$B12,'Wkpr - Plant Balance Detail'!$C$3:$C$635,'Wkpr - Studied Balances'!$C12,'Wkpr - Plant Balance Detail'!$D$3:$D$635,'Wkpr - Studied Balances'!$D12)</f>
        <v>0</v>
      </c>
    </row>
    <row r="13" spans="1:21" x14ac:dyDescent="0.2">
      <c r="B13" t="s">
        <v>1310</v>
      </c>
      <c r="C13" t="s">
        <v>1311</v>
      </c>
      <c r="D13">
        <f t="shared" si="0"/>
        <v>312000</v>
      </c>
      <c r="E13" s="48">
        <v>312</v>
      </c>
      <c r="F13" t="s">
        <v>1176</v>
      </c>
      <c r="G13" s="5">
        <f>SUMIFS('Wkpr - Plant Balance Detail'!$R$3:$R$635,'Wkpr - Plant Balance Detail'!$B$3:$B$635,'Wkpr - Studied Balances'!$B13,'Wkpr - Plant Balance Detail'!$C$3:$C$635,'Wkpr - Studied Balances'!$C13,'Wkpr - Plant Balance Detail'!$D$3:$D$635,'Wkpr - Studied Balances'!$D13)</f>
        <v>44487738.090000004</v>
      </c>
      <c r="I13" s="3">
        <f>SUMIFS('Wkpr - Plant Balance Detail'!$BO$3:$BO$635,'Wkpr - Plant Balance Detail'!$B$3:$B$635,'Wkpr - Studied Balances'!$B13,'Wkpr - Plant Balance Detail'!$C$3:$C$635,'Wkpr - Studied Balances'!$C13,'Wkpr - Plant Balance Detail'!$D$3:$D$635,'Wkpr - Studied Balances'!$D13)</f>
        <v>1.9300000000000001E-2</v>
      </c>
      <c r="J13" s="6">
        <f t="shared" si="1"/>
        <v>858613.34513700008</v>
      </c>
      <c r="L13" s="3">
        <f>SUMIFS('Wkpr - Plant Balance Detail'!$BQ$3:$BQ$635,'Wkpr - Plant Balance Detail'!$B$3:$B$635,'Wkpr - Studied Balances'!$B13,'Wkpr - Plant Balance Detail'!$C$3:$C$635,'Wkpr - Studied Balances'!$C13,'Wkpr - Plant Balance Detail'!$D$3:$D$635,'Wkpr - Studied Balances'!$D13)</f>
        <v>3.1800000000000002E-2</v>
      </c>
      <c r="N13" s="6">
        <f t="shared" si="2"/>
        <v>1414710.0712620001</v>
      </c>
      <c r="O13" s="6">
        <f t="shared" si="3"/>
        <v>556096.72612500004</v>
      </c>
      <c r="Q13" s="55">
        <f>SUMIFS('Wkpr - Plant Balance Detail'!$CS$3:$CS$635,'Wkpr - Plant Balance Detail'!$B$3:$B$635,'Wkpr - Studied Balances'!$B13,'Wkpr - Plant Balance Detail'!$C$3:$C$635,'Wkpr - Studied Balances'!$C13,'Wkpr - Plant Balance Detail'!$D$3:$D$635,'Wkpr - Studied Balances'!$D13)</f>
        <v>365522.37808196258</v>
      </c>
      <c r="R13" s="55">
        <f>SUMIFS('Wkpr - Plant Balance Detail'!$CU$3:$CU$635,'Wkpr - Plant Balance Detail'!$B$3:$B$635,'Wkpr - Studied Balances'!$B13,'Wkpr - Plant Balance Detail'!$C$3:$C$635,'Wkpr - Studied Balances'!$C13,'Wkpr - Plant Balance Detail'!$D$3:$D$635,'Wkpr - Studied Balances'!$D13)</f>
        <v>190574.34804303752</v>
      </c>
      <c r="S13" s="55">
        <f>SUMIFS('Wkpr - Plant Balance Detail'!$CT$3:$CT$635,'Wkpr - Plant Balance Detail'!$B$3:$B$635,'Wkpr - Studied Balances'!$B13,'Wkpr - Plant Balance Detail'!$C$3:$C$635,'Wkpr - Studied Balances'!$C13,'Wkpr - Plant Balance Detail'!$D$3:$D$635,'Wkpr - Studied Balances'!$D13)</f>
        <v>0</v>
      </c>
      <c r="T13" s="55">
        <f>SUMIFS('Wkpr - Plant Balance Detail'!$CV$3:$CV$635,'Wkpr - Plant Balance Detail'!$B$3:$B$635,'Wkpr - Studied Balances'!$B13,'Wkpr - Plant Balance Detail'!$C$3:$C$635,'Wkpr - Studied Balances'!$C13,'Wkpr - Plant Balance Detail'!$D$3:$D$635,'Wkpr - Studied Balances'!$D13)</f>
        <v>0</v>
      </c>
      <c r="U13" s="55">
        <f>SUMIFS('Wkpr - Plant Balance Detail'!$CW$3:$CW$635,'Wkpr - Plant Balance Detail'!$B$3:$B$635,'Wkpr - Studied Balances'!$B13,'Wkpr - Plant Balance Detail'!$C$3:$C$635,'Wkpr - Studied Balances'!$C13,'Wkpr - Plant Balance Detail'!$D$3:$D$635,'Wkpr - Studied Balances'!$D13)</f>
        <v>0</v>
      </c>
    </row>
    <row r="14" spans="1:21" x14ac:dyDescent="0.2">
      <c r="B14" t="s">
        <v>1310</v>
      </c>
      <c r="C14" t="s">
        <v>1311</v>
      </c>
      <c r="D14">
        <f t="shared" si="0"/>
        <v>314000</v>
      </c>
      <c r="E14" s="48">
        <v>314</v>
      </c>
      <c r="F14" t="s">
        <v>1177</v>
      </c>
      <c r="G14" s="5">
        <f>SUMIFS('Wkpr - Plant Balance Detail'!$R$3:$R$635,'Wkpr - Plant Balance Detail'!$B$3:$B$635,'Wkpr - Studied Balances'!$B14,'Wkpr - Plant Balance Detail'!$C$3:$C$635,'Wkpr - Studied Balances'!$C14,'Wkpr - Plant Balance Detail'!$D$3:$D$635,'Wkpr - Studied Balances'!$D14)</f>
        <v>14067514.300000001</v>
      </c>
      <c r="I14" s="3">
        <f>SUMIFS('Wkpr - Plant Balance Detail'!$BO$3:$BO$635,'Wkpr - Plant Balance Detail'!$B$3:$B$635,'Wkpr - Studied Balances'!$B14,'Wkpr - Plant Balance Detail'!$C$3:$C$635,'Wkpr - Studied Balances'!$C14,'Wkpr - Plant Balance Detail'!$D$3:$D$635,'Wkpr - Studied Balances'!$D14)</f>
        <v>2.12E-2</v>
      </c>
      <c r="J14" s="6">
        <f t="shared" si="1"/>
        <v>298231.30316000001</v>
      </c>
      <c r="L14" s="3">
        <f>SUMIFS('Wkpr - Plant Balance Detail'!$BQ$3:$BQ$635,'Wkpr - Plant Balance Detail'!$B$3:$B$635,'Wkpr - Studied Balances'!$B14,'Wkpr - Plant Balance Detail'!$C$3:$C$635,'Wkpr - Studied Balances'!$C14,'Wkpr - Plant Balance Detail'!$D$3:$D$635,'Wkpr - Studied Balances'!$D14)</f>
        <v>2.2499999999999999E-2</v>
      </c>
      <c r="N14" s="6">
        <f t="shared" si="2"/>
        <v>316519.07175</v>
      </c>
      <c r="O14" s="6">
        <f t="shared" si="3"/>
        <v>18287.768589999992</v>
      </c>
      <c r="Q14" s="55">
        <f>SUMIFS('Wkpr - Plant Balance Detail'!$CS$3:$CS$635,'Wkpr - Plant Balance Detail'!$B$3:$B$635,'Wkpr - Studied Balances'!$B14,'Wkpr - Plant Balance Detail'!$C$3:$C$635,'Wkpr - Studied Balances'!$C14,'Wkpr - Plant Balance Detail'!$D$3:$D$635,'Wkpr - Studied Balances'!$D14)</f>
        <v>12020.550294207002</v>
      </c>
      <c r="R14" s="55">
        <f>SUMIFS('Wkpr - Plant Balance Detail'!$CU$3:$CU$635,'Wkpr - Plant Balance Detail'!$B$3:$B$635,'Wkpr - Studied Balances'!$B14,'Wkpr - Plant Balance Detail'!$C$3:$C$635,'Wkpr - Studied Balances'!$C14,'Wkpr - Plant Balance Detail'!$D$3:$D$635,'Wkpr - Studied Balances'!$D14)</f>
        <v>6267.2182957930054</v>
      </c>
      <c r="S14" s="55">
        <f>SUMIFS('Wkpr - Plant Balance Detail'!$CT$3:$CT$635,'Wkpr - Plant Balance Detail'!$B$3:$B$635,'Wkpr - Studied Balances'!$B14,'Wkpr - Plant Balance Detail'!$C$3:$C$635,'Wkpr - Studied Balances'!$C14,'Wkpr - Plant Balance Detail'!$D$3:$D$635,'Wkpr - Studied Balances'!$D14)</f>
        <v>0</v>
      </c>
      <c r="T14" s="55">
        <f>SUMIFS('Wkpr - Plant Balance Detail'!$CV$3:$CV$635,'Wkpr - Plant Balance Detail'!$B$3:$B$635,'Wkpr - Studied Balances'!$B14,'Wkpr - Plant Balance Detail'!$C$3:$C$635,'Wkpr - Studied Balances'!$C14,'Wkpr - Plant Balance Detail'!$D$3:$D$635,'Wkpr - Studied Balances'!$D14)</f>
        <v>0</v>
      </c>
      <c r="U14" s="55">
        <f>SUMIFS('Wkpr - Plant Balance Detail'!$CW$3:$CW$635,'Wkpr - Plant Balance Detail'!$B$3:$B$635,'Wkpr - Studied Balances'!$B14,'Wkpr - Plant Balance Detail'!$C$3:$C$635,'Wkpr - Studied Balances'!$C14,'Wkpr - Plant Balance Detail'!$D$3:$D$635,'Wkpr - Studied Balances'!$D14)</f>
        <v>0</v>
      </c>
    </row>
    <row r="15" spans="1:21" x14ac:dyDescent="0.2">
      <c r="B15" t="s">
        <v>1310</v>
      </c>
      <c r="C15" t="s">
        <v>1311</v>
      </c>
      <c r="D15">
        <f t="shared" si="0"/>
        <v>315000</v>
      </c>
      <c r="E15" s="48">
        <v>315</v>
      </c>
      <c r="F15" t="s">
        <v>1178</v>
      </c>
      <c r="G15" s="5">
        <f>SUMIFS('Wkpr - Plant Balance Detail'!$R$3:$R$635,'Wkpr - Plant Balance Detail'!$B$3:$B$635,'Wkpr - Studied Balances'!$B15,'Wkpr - Plant Balance Detail'!$C$3:$C$635,'Wkpr - Studied Balances'!$C15,'Wkpr - Plant Balance Detail'!$D$3:$D$635,'Wkpr - Studied Balances'!$D15)</f>
        <v>11255596.300000001</v>
      </c>
      <c r="I15" s="3">
        <f>SUMIFS('Wkpr - Plant Balance Detail'!$BO$3:$BO$635,'Wkpr - Plant Balance Detail'!$B$3:$B$635,'Wkpr - Studied Balances'!$B15,'Wkpr - Plant Balance Detail'!$C$3:$C$635,'Wkpr - Studied Balances'!$C15,'Wkpr - Plant Balance Detail'!$D$3:$D$635,'Wkpr - Studied Balances'!$D15)</f>
        <v>1.5599999999999999E-2</v>
      </c>
      <c r="J15" s="6">
        <f t="shared" si="1"/>
        <v>175587.30228</v>
      </c>
      <c r="L15" s="3">
        <f>SUMIFS('Wkpr - Plant Balance Detail'!$BQ$3:$BQ$635,'Wkpr - Plant Balance Detail'!$B$3:$B$635,'Wkpr - Studied Balances'!$B15,'Wkpr - Plant Balance Detail'!$C$3:$C$635,'Wkpr - Studied Balances'!$C15,'Wkpr - Plant Balance Detail'!$D$3:$D$635,'Wkpr - Studied Balances'!$D15)</f>
        <v>4.0599999999999997E-2</v>
      </c>
      <c r="N15" s="6">
        <f t="shared" si="2"/>
        <v>456977.20977999998</v>
      </c>
      <c r="O15" s="6">
        <f t="shared" si="3"/>
        <v>281389.90749999997</v>
      </c>
      <c r="Q15" s="55">
        <f>SUMIFS('Wkpr - Plant Balance Detail'!$CS$3:$CS$635,'Wkpr - Plant Balance Detail'!$B$3:$B$635,'Wkpr - Studied Balances'!$B15,'Wkpr - Plant Balance Detail'!$C$3:$C$635,'Wkpr - Studied Balances'!$C15,'Wkpr - Plant Balance Detail'!$D$3:$D$635,'Wkpr - Studied Balances'!$D15)</f>
        <v>184957.58619974996</v>
      </c>
      <c r="R15" s="55">
        <f>SUMIFS('Wkpr - Plant Balance Detail'!$CU$3:$CU$635,'Wkpr - Plant Balance Detail'!$B$3:$B$635,'Wkpr - Studied Balances'!$B15,'Wkpr - Plant Balance Detail'!$C$3:$C$635,'Wkpr - Studied Balances'!$C15,'Wkpr - Plant Balance Detail'!$D$3:$D$635,'Wkpr - Studied Balances'!$D15)</f>
        <v>96432.321300250012</v>
      </c>
      <c r="S15" s="55">
        <f>SUMIFS('Wkpr - Plant Balance Detail'!$CT$3:$CT$635,'Wkpr - Plant Balance Detail'!$B$3:$B$635,'Wkpr - Studied Balances'!$B15,'Wkpr - Plant Balance Detail'!$C$3:$C$635,'Wkpr - Studied Balances'!$C15,'Wkpr - Plant Balance Detail'!$D$3:$D$635,'Wkpr - Studied Balances'!$D15)</f>
        <v>0</v>
      </c>
      <c r="T15" s="55">
        <f>SUMIFS('Wkpr - Plant Balance Detail'!$CV$3:$CV$635,'Wkpr - Plant Balance Detail'!$B$3:$B$635,'Wkpr - Studied Balances'!$B15,'Wkpr - Plant Balance Detail'!$C$3:$C$635,'Wkpr - Studied Balances'!$C15,'Wkpr - Plant Balance Detail'!$D$3:$D$635,'Wkpr - Studied Balances'!$D15)</f>
        <v>0</v>
      </c>
      <c r="U15" s="55">
        <f>SUMIFS('Wkpr - Plant Balance Detail'!$CW$3:$CW$635,'Wkpr - Plant Balance Detail'!$B$3:$B$635,'Wkpr - Studied Balances'!$B15,'Wkpr - Plant Balance Detail'!$C$3:$C$635,'Wkpr - Studied Balances'!$C15,'Wkpr - Plant Balance Detail'!$D$3:$D$635,'Wkpr - Studied Balances'!$D15)</f>
        <v>0</v>
      </c>
    </row>
    <row r="16" spans="1:21" x14ac:dyDescent="0.2">
      <c r="B16" t="s">
        <v>1310</v>
      </c>
      <c r="C16" t="s">
        <v>1311</v>
      </c>
      <c r="D16">
        <f t="shared" si="0"/>
        <v>316000</v>
      </c>
      <c r="E16" s="48">
        <v>316</v>
      </c>
      <c r="F16" t="s">
        <v>1179</v>
      </c>
      <c r="G16" s="5">
        <f>SUMIFS('Wkpr - Plant Balance Detail'!$R$3:$R$635,'Wkpr - Plant Balance Detail'!$B$3:$B$635,'Wkpr - Studied Balances'!$B16,'Wkpr - Plant Balance Detail'!$C$3:$C$635,'Wkpr - Studied Balances'!$C16,'Wkpr - Plant Balance Detail'!$D$3:$D$635,'Wkpr - Studied Balances'!$D16)</f>
        <v>2601470.2199999997</v>
      </c>
      <c r="I16" s="3">
        <f>SUMIFS('Wkpr - Plant Balance Detail'!$BO$3:$BO$635,'Wkpr - Plant Balance Detail'!$B$3:$B$635,'Wkpr - Studied Balances'!$B16,'Wkpr - Plant Balance Detail'!$C$3:$C$635,'Wkpr - Studied Balances'!$C16,'Wkpr - Plant Balance Detail'!$D$3:$D$635,'Wkpr - Studied Balances'!$D16)</f>
        <v>1.7399999999999999E-2</v>
      </c>
      <c r="J16" s="6">
        <f t="shared" si="1"/>
        <v>45265.581827999995</v>
      </c>
      <c r="L16" s="3">
        <f>SUMIFS('Wkpr - Plant Balance Detail'!$BQ$3:$BQ$635,'Wkpr - Plant Balance Detail'!$B$3:$B$635,'Wkpr - Studied Balances'!$B16,'Wkpr - Plant Balance Detail'!$C$3:$C$635,'Wkpr - Studied Balances'!$C16,'Wkpr - Plant Balance Detail'!$D$3:$D$635,'Wkpr - Studied Balances'!$D16)</f>
        <v>2.9700000000000001E-2</v>
      </c>
      <c r="N16" s="6">
        <f t="shared" si="2"/>
        <v>77263.665534</v>
      </c>
      <c r="O16" s="6">
        <f t="shared" si="3"/>
        <v>31998.083706000005</v>
      </c>
      <c r="Q16" s="55">
        <f>SUMIFS('Wkpr - Plant Balance Detail'!$CS$3:$CS$635,'Wkpr - Plant Balance Detail'!$B$3:$B$635,'Wkpr - Studied Balances'!$B16,'Wkpr - Plant Balance Detail'!$C$3:$C$635,'Wkpr - Studied Balances'!$C16,'Wkpr - Plant Balance Detail'!$D$3:$D$635,'Wkpr - Studied Balances'!$D16)</f>
        <v>21032.340419953805</v>
      </c>
      <c r="R16" s="55">
        <f>SUMIFS('Wkpr - Plant Balance Detail'!$CU$3:$CU$635,'Wkpr - Plant Balance Detail'!$B$3:$B$635,'Wkpr - Studied Balances'!$B16,'Wkpr - Plant Balance Detail'!$C$3:$C$635,'Wkpr - Studied Balances'!$C16,'Wkpr - Plant Balance Detail'!$D$3:$D$635,'Wkpr - Studied Balances'!$D16)</f>
        <v>10965.743286046203</v>
      </c>
      <c r="S16" s="55">
        <f>SUMIFS('Wkpr - Plant Balance Detail'!$CT$3:$CT$635,'Wkpr - Plant Balance Detail'!$B$3:$B$635,'Wkpr - Studied Balances'!$B16,'Wkpr - Plant Balance Detail'!$C$3:$C$635,'Wkpr - Studied Balances'!$C16,'Wkpr - Plant Balance Detail'!$D$3:$D$635,'Wkpr - Studied Balances'!$D16)</f>
        <v>0</v>
      </c>
      <c r="T16" s="55">
        <f>SUMIFS('Wkpr - Plant Balance Detail'!$CV$3:$CV$635,'Wkpr - Plant Balance Detail'!$B$3:$B$635,'Wkpr - Studied Balances'!$B16,'Wkpr - Plant Balance Detail'!$C$3:$C$635,'Wkpr - Studied Balances'!$C16,'Wkpr - Plant Balance Detail'!$D$3:$D$635,'Wkpr - Studied Balances'!$D16)</f>
        <v>0</v>
      </c>
      <c r="U16" s="55">
        <f>SUMIFS('Wkpr - Plant Balance Detail'!$CW$3:$CW$635,'Wkpr - Plant Balance Detail'!$B$3:$B$635,'Wkpr - Studied Balances'!$B16,'Wkpr - Plant Balance Detail'!$C$3:$C$635,'Wkpr - Studied Balances'!$C16,'Wkpr - Plant Balance Detail'!$D$3:$D$635,'Wkpr - Studied Balances'!$D16)</f>
        <v>0</v>
      </c>
    </row>
    <row r="17" spans="2:21" x14ac:dyDescent="0.2">
      <c r="E17" s="48"/>
      <c r="F17" t="s">
        <v>1138</v>
      </c>
      <c r="G17" s="7">
        <f>SUM(G9:G16)</f>
        <v>101106584.98999999</v>
      </c>
      <c r="J17" s="9">
        <f>SUM(J9:J16)</f>
        <v>1859041.963209</v>
      </c>
      <c r="N17" s="9">
        <f t="shared" ref="N17:O17" si="4">SUM(N9:N16)</f>
        <v>2989132.5677960003</v>
      </c>
      <c r="O17" s="9">
        <f t="shared" si="4"/>
        <v>1130090.6045869999</v>
      </c>
      <c r="Q17" s="9">
        <f t="shared" ref="Q17:U17" si="5">SUM(Q9:Q16)</f>
        <v>742808.55439503526</v>
      </c>
      <c r="R17" s="9">
        <f t="shared" si="5"/>
        <v>387282.05019196495</v>
      </c>
      <c r="S17" s="9">
        <f t="shared" si="5"/>
        <v>0</v>
      </c>
      <c r="T17" s="9">
        <f t="shared" si="5"/>
        <v>0</v>
      </c>
      <c r="U17" s="9">
        <f t="shared" si="5"/>
        <v>0</v>
      </c>
    </row>
    <row r="18" spans="2:21" x14ac:dyDescent="0.2">
      <c r="J18" s="6"/>
      <c r="N18" s="6"/>
      <c r="O18" s="6"/>
      <c r="Q18" s="56"/>
      <c r="R18" s="56"/>
      <c r="S18" s="56"/>
      <c r="T18" s="56"/>
      <c r="U18" s="56"/>
    </row>
    <row r="19" spans="2:21" x14ac:dyDescent="0.2">
      <c r="F19" t="s">
        <v>1180</v>
      </c>
      <c r="J19" s="6"/>
      <c r="N19" s="6"/>
      <c r="O19" s="6"/>
      <c r="Q19" s="56"/>
      <c r="R19" s="56"/>
      <c r="S19" s="56"/>
      <c r="T19" s="56"/>
      <c r="U19" s="56"/>
    </row>
    <row r="20" spans="2:21" x14ac:dyDescent="0.2">
      <c r="B20" t="s">
        <v>1310</v>
      </c>
      <c r="C20" t="s">
        <v>1312</v>
      </c>
      <c r="D20">
        <f t="shared" ref="D20:D25" si="6">E20*1000</f>
        <v>311000</v>
      </c>
      <c r="E20" s="48">
        <v>311</v>
      </c>
      <c r="F20" t="s">
        <v>1174</v>
      </c>
      <c r="G20" s="5">
        <f>SUMIFS('Wkpr - Plant Balance Detail'!$R$3:$R$635,'Wkpr - Plant Balance Detail'!$B$3:$B$635,'Wkpr - Studied Balances'!$B20,'Wkpr - Plant Balance Detail'!$C$3:$C$635,'Wkpr - Studied Balances'!$C20,'Wkpr - Plant Balance Detail'!$D$3:$D$635,'Wkpr - Studied Balances'!$D20)</f>
        <v>51804125.960000001</v>
      </c>
      <c r="I20" s="3">
        <f>SUMIFS('Wkpr - Plant Balance Detail'!$BO$3:$BO$635,'Wkpr - Plant Balance Detail'!$B$3:$B$635,'Wkpr - Studied Balances'!$B20,'Wkpr - Plant Balance Detail'!$C$3:$C$635,'Wkpr - Studied Balances'!$C20,'Wkpr - Plant Balance Detail'!$D$3:$D$635,'Wkpr - Studied Balances'!$D20)</f>
        <v>1.5600080000000001E-2</v>
      </c>
      <c r="J20" s="6">
        <f t="shared" ref="J20:J25" si="7">G20*I20</f>
        <v>808148.5093060768</v>
      </c>
      <c r="L20" s="3">
        <f>SUMIFS('Wkpr - Plant Balance Detail'!$BQ$3:$BQ$635,'Wkpr - Plant Balance Detail'!$B$3:$B$635,'Wkpr - Studied Balances'!$B20,'Wkpr - Plant Balance Detail'!$C$3:$C$635,'Wkpr - Studied Balances'!$C20,'Wkpr - Plant Balance Detail'!$D$3:$D$635,'Wkpr - Studied Balances'!$D20)</f>
        <v>1.2200000000000001E-2</v>
      </c>
      <c r="N20" s="6">
        <f t="shared" ref="N20:N25" si="8">G20*L20</f>
        <v>632010.33671200008</v>
      </c>
      <c r="O20" s="6">
        <f t="shared" ref="O20:O25" si="9">N20-J20</f>
        <v>-176138.17259407672</v>
      </c>
      <c r="Q20" s="55">
        <f>SUMIFS('Wkpr - Plant Balance Detail'!$CS$3:$CS$635,'Wkpr - Plant Balance Detail'!$B$3:$B$635,'Wkpr - Studied Balances'!$B20,'Wkpr - Plant Balance Detail'!$C$3:$C$635,'Wkpr - Studied Balances'!$C20,'Wkpr - Plant Balance Detail'!$D$3:$D$635,'Wkpr - Studied Balances'!$D20)</f>
        <v>-115775.62084608665</v>
      </c>
      <c r="R20" s="55">
        <f>SUMIFS('Wkpr - Plant Balance Detail'!$CU$3:$CU$635,'Wkpr - Plant Balance Detail'!$B$3:$B$635,'Wkpr - Studied Balances'!$B20,'Wkpr - Plant Balance Detail'!$C$3:$C$635,'Wkpr - Studied Balances'!$C20,'Wkpr - Plant Balance Detail'!$D$3:$D$635,'Wkpr - Studied Balances'!$D20)</f>
        <v>-60362.551747990074</v>
      </c>
      <c r="S20" s="55">
        <f>SUMIFS('Wkpr - Plant Balance Detail'!$CT$3:$CT$635,'Wkpr - Plant Balance Detail'!$B$3:$B$635,'Wkpr - Studied Balances'!$B20,'Wkpr - Plant Balance Detail'!$C$3:$C$635,'Wkpr - Studied Balances'!$C20,'Wkpr - Plant Balance Detail'!$D$3:$D$635,'Wkpr - Studied Balances'!$D20)</f>
        <v>0</v>
      </c>
      <c r="T20" s="55">
        <f>SUMIFS('Wkpr - Plant Balance Detail'!$CV$3:$CV$635,'Wkpr - Plant Balance Detail'!$B$3:$B$635,'Wkpr - Studied Balances'!$B20,'Wkpr - Plant Balance Detail'!$C$3:$C$635,'Wkpr - Studied Balances'!$C20,'Wkpr - Plant Balance Detail'!$D$3:$D$635,'Wkpr - Studied Balances'!$D20)</f>
        <v>0</v>
      </c>
      <c r="U20" s="55">
        <f>SUMIFS('Wkpr - Plant Balance Detail'!$CW$3:$CW$635,'Wkpr - Plant Balance Detail'!$B$3:$B$635,'Wkpr - Studied Balances'!$B20,'Wkpr - Plant Balance Detail'!$C$3:$C$635,'Wkpr - Studied Balances'!$C20,'Wkpr - Plant Balance Detail'!$D$3:$D$635,'Wkpr - Studied Balances'!$D20)</f>
        <v>0</v>
      </c>
    </row>
    <row r="21" spans="2:21" x14ac:dyDescent="0.2">
      <c r="B21" t="s">
        <v>1310</v>
      </c>
      <c r="C21" t="s">
        <v>1312</v>
      </c>
      <c r="D21">
        <f t="shared" si="6"/>
        <v>312000</v>
      </c>
      <c r="E21" s="48">
        <v>312</v>
      </c>
      <c r="F21" t="s">
        <v>1176</v>
      </c>
      <c r="G21" s="5">
        <f>SUMIFS('Wkpr - Plant Balance Detail'!$R$3:$R$635,'Wkpr - Plant Balance Detail'!$B$3:$B$635,'Wkpr - Studied Balances'!$B21,'Wkpr - Plant Balance Detail'!$C$3:$C$635,'Wkpr - Studied Balances'!$C21,'Wkpr - Plant Balance Detail'!$D$3:$D$635,'Wkpr - Studied Balances'!$D21)</f>
        <v>77199082.849999994</v>
      </c>
      <c r="I21" s="3">
        <f>SUMIFS('Wkpr - Plant Balance Detail'!$BO$3:$BO$635,'Wkpr - Plant Balance Detail'!$B$3:$B$635,'Wkpr - Studied Balances'!$B21,'Wkpr - Plant Balance Detail'!$C$3:$C$635,'Wkpr - Studied Balances'!$C21,'Wkpr - Plant Balance Detail'!$D$3:$D$635,'Wkpr - Studied Balances'!$D21)</f>
        <v>1.9300000000000001E-2</v>
      </c>
      <c r="J21" s="6">
        <f t="shared" si="7"/>
        <v>1489942.2990049999</v>
      </c>
      <c r="L21" s="3">
        <f>SUMIFS('Wkpr - Plant Balance Detail'!$BQ$3:$BQ$635,'Wkpr - Plant Balance Detail'!$B$3:$B$635,'Wkpr - Studied Balances'!$B21,'Wkpr - Plant Balance Detail'!$C$3:$C$635,'Wkpr - Studied Balances'!$C21,'Wkpr - Plant Balance Detail'!$D$3:$D$635,'Wkpr - Studied Balances'!$D21)</f>
        <v>1.5699999999999999E-2</v>
      </c>
      <c r="N21" s="6">
        <f t="shared" si="8"/>
        <v>1212025.6007449997</v>
      </c>
      <c r="O21" s="6">
        <f t="shared" si="9"/>
        <v>-277916.69826000021</v>
      </c>
      <c r="Q21" s="55">
        <f>SUMIFS('Wkpr - Plant Balance Detail'!$CS$3:$CS$635,'Wkpr - Plant Balance Detail'!$B$3:$B$635,'Wkpr - Studied Balances'!$B21,'Wkpr - Plant Balance Detail'!$C$3:$C$635,'Wkpr - Studied Balances'!$C21,'Wkpr - Plant Balance Detail'!$D$3:$D$635,'Wkpr - Studied Balances'!$D21)</f>
        <v>-182674.64576629817</v>
      </c>
      <c r="R21" s="55">
        <f>SUMIFS('Wkpr - Plant Balance Detail'!$CU$3:$CU$635,'Wkpr - Plant Balance Detail'!$B$3:$B$635,'Wkpr - Studied Balances'!$B21,'Wkpr - Plant Balance Detail'!$C$3:$C$635,'Wkpr - Studied Balances'!$C21,'Wkpr - Plant Balance Detail'!$D$3:$D$635,'Wkpr - Studied Balances'!$D21)</f>
        <v>-95242.052493702038</v>
      </c>
      <c r="S21" s="55">
        <f>SUMIFS('Wkpr - Plant Balance Detail'!$CT$3:$CT$635,'Wkpr - Plant Balance Detail'!$B$3:$B$635,'Wkpr - Studied Balances'!$B21,'Wkpr - Plant Balance Detail'!$C$3:$C$635,'Wkpr - Studied Balances'!$C21,'Wkpr - Plant Balance Detail'!$D$3:$D$635,'Wkpr - Studied Balances'!$D21)</f>
        <v>0</v>
      </c>
      <c r="T21" s="55">
        <f>SUMIFS('Wkpr - Plant Balance Detail'!$CV$3:$CV$635,'Wkpr - Plant Balance Detail'!$B$3:$B$635,'Wkpr - Studied Balances'!$B21,'Wkpr - Plant Balance Detail'!$C$3:$C$635,'Wkpr - Studied Balances'!$C21,'Wkpr - Plant Balance Detail'!$D$3:$D$635,'Wkpr - Studied Balances'!$D21)</f>
        <v>0</v>
      </c>
      <c r="U21" s="55">
        <f>SUMIFS('Wkpr - Plant Balance Detail'!$CW$3:$CW$635,'Wkpr - Plant Balance Detail'!$B$3:$B$635,'Wkpr - Studied Balances'!$B21,'Wkpr - Plant Balance Detail'!$C$3:$C$635,'Wkpr - Studied Balances'!$C21,'Wkpr - Plant Balance Detail'!$D$3:$D$635,'Wkpr - Studied Balances'!$D21)</f>
        <v>0</v>
      </c>
    </row>
    <row r="22" spans="2:21" x14ac:dyDescent="0.2">
      <c r="B22" t="s">
        <v>1310</v>
      </c>
      <c r="C22" t="s">
        <v>1312</v>
      </c>
      <c r="D22">
        <f t="shared" si="6"/>
        <v>313000</v>
      </c>
      <c r="E22" s="48">
        <v>313</v>
      </c>
      <c r="F22" t="s">
        <v>1181</v>
      </c>
      <c r="G22" s="5">
        <f>SUMIFS('Wkpr - Plant Balance Detail'!$R$3:$R$635,'Wkpr - Plant Balance Detail'!$B$3:$B$635,'Wkpr - Studied Balances'!$B22,'Wkpr - Plant Balance Detail'!$C$3:$C$635,'Wkpr - Studied Balances'!$C22,'Wkpr - Plant Balance Detail'!$D$3:$D$635,'Wkpr - Studied Balances'!$D22)</f>
        <v>3385</v>
      </c>
      <c r="I22" s="3">
        <f>SUMIFS('Wkpr - Plant Balance Detail'!$BO$3:$BO$635,'Wkpr - Plant Balance Detail'!$B$3:$B$635,'Wkpr - Studied Balances'!$B22,'Wkpr - Plant Balance Detail'!$C$3:$C$635,'Wkpr - Studied Balances'!$C22,'Wkpr - Plant Balance Detail'!$D$3:$D$635,'Wkpr - Studied Balances'!$D22)</f>
        <v>2.92E-2</v>
      </c>
      <c r="J22" s="6">
        <f t="shared" si="7"/>
        <v>98.841999999999999</v>
      </c>
      <c r="L22" s="3">
        <f>SUMIFS('Wkpr - Plant Balance Detail'!$BQ$3:$BQ$635,'Wkpr - Plant Balance Detail'!$B$3:$B$635,'Wkpr - Studied Balances'!$B22,'Wkpr - Plant Balance Detail'!$C$3:$C$635,'Wkpr - Studied Balances'!$C22,'Wkpr - Plant Balance Detail'!$D$3:$D$635,'Wkpr - Studied Balances'!$D22)</f>
        <v>5.0500000000000003E-2</v>
      </c>
      <c r="N22" s="6">
        <f t="shared" si="8"/>
        <v>170.94250000000002</v>
      </c>
      <c r="O22" s="6">
        <f t="shared" si="9"/>
        <v>72.100500000000025</v>
      </c>
      <c r="Q22" s="55">
        <f>SUMIFS('Wkpr - Plant Balance Detail'!$CS$3:$CS$635,'Wkpr - Plant Balance Detail'!$B$3:$B$635,'Wkpr - Studied Balances'!$B22,'Wkpr - Plant Balance Detail'!$C$3:$C$635,'Wkpr - Studied Balances'!$C22,'Wkpr - Plant Balance Detail'!$D$3:$D$635,'Wkpr - Studied Balances'!$D22)</f>
        <v>47.391658650000025</v>
      </c>
      <c r="R22" s="55">
        <f>SUMIFS('Wkpr - Plant Balance Detail'!$CU$3:$CU$635,'Wkpr - Plant Balance Detail'!$B$3:$B$635,'Wkpr - Studied Balances'!$B22,'Wkpr - Plant Balance Detail'!$C$3:$C$635,'Wkpr - Studied Balances'!$C22,'Wkpr - Plant Balance Detail'!$D$3:$D$635,'Wkpr - Studied Balances'!$D22)</f>
        <v>24.708841350000007</v>
      </c>
      <c r="S22" s="55">
        <f>SUMIFS('Wkpr - Plant Balance Detail'!$CT$3:$CT$635,'Wkpr - Plant Balance Detail'!$B$3:$B$635,'Wkpr - Studied Balances'!$B22,'Wkpr - Plant Balance Detail'!$C$3:$C$635,'Wkpr - Studied Balances'!$C22,'Wkpr - Plant Balance Detail'!$D$3:$D$635,'Wkpr - Studied Balances'!$D22)</f>
        <v>0</v>
      </c>
      <c r="T22" s="55">
        <f>SUMIFS('Wkpr - Plant Balance Detail'!$CV$3:$CV$635,'Wkpr - Plant Balance Detail'!$B$3:$B$635,'Wkpr - Studied Balances'!$B22,'Wkpr - Plant Balance Detail'!$C$3:$C$635,'Wkpr - Studied Balances'!$C22,'Wkpr - Plant Balance Detail'!$D$3:$D$635,'Wkpr - Studied Balances'!$D22)</f>
        <v>0</v>
      </c>
      <c r="U22" s="55">
        <f>SUMIFS('Wkpr - Plant Balance Detail'!$CW$3:$CW$635,'Wkpr - Plant Balance Detail'!$B$3:$B$635,'Wkpr - Studied Balances'!$B22,'Wkpr - Plant Balance Detail'!$C$3:$C$635,'Wkpr - Studied Balances'!$C22,'Wkpr - Plant Balance Detail'!$D$3:$D$635,'Wkpr - Studied Balances'!$D22)</f>
        <v>0</v>
      </c>
    </row>
    <row r="23" spans="2:21" x14ac:dyDescent="0.2">
      <c r="B23" t="s">
        <v>1310</v>
      </c>
      <c r="C23" t="s">
        <v>1312</v>
      </c>
      <c r="D23">
        <f t="shared" si="6"/>
        <v>314000</v>
      </c>
      <c r="E23" s="48">
        <v>314</v>
      </c>
      <c r="F23" t="s">
        <v>1177</v>
      </c>
      <c r="G23" s="5">
        <f>SUMIFS('Wkpr - Plant Balance Detail'!$R$3:$R$635,'Wkpr - Plant Balance Detail'!$B$3:$B$635,'Wkpr - Studied Balances'!$B23,'Wkpr - Plant Balance Detail'!$C$3:$C$635,'Wkpr - Studied Balances'!$C23,'Wkpr - Plant Balance Detail'!$D$3:$D$635,'Wkpr - Studied Balances'!$D23)</f>
        <v>27848362.859999999</v>
      </c>
      <c r="I23" s="3">
        <f>SUMIFS('Wkpr - Plant Balance Detail'!$BO$3:$BO$635,'Wkpr - Plant Balance Detail'!$B$3:$B$635,'Wkpr - Studied Balances'!$B23,'Wkpr - Plant Balance Detail'!$C$3:$C$635,'Wkpr - Studied Balances'!$C23,'Wkpr - Plant Balance Detail'!$D$3:$D$635,'Wkpr - Studied Balances'!$D23)</f>
        <v>2.7900000000000001E-2</v>
      </c>
      <c r="J23" s="6">
        <f t="shared" si="7"/>
        <v>776969.32379399997</v>
      </c>
      <c r="L23" s="3">
        <f>SUMIFS('Wkpr - Plant Balance Detail'!$BQ$3:$BQ$635,'Wkpr - Plant Balance Detail'!$B$3:$B$635,'Wkpr - Studied Balances'!$B23,'Wkpr - Plant Balance Detail'!$C$3:$C$635,'Wkpr - Studied Balances'!$C23,'Wkpr - Plant Balance Detail'!$D$3:$D$635,'Wkpr - Studied Balances'!$D23)</f>
        <v>4.24E-2</v>
      </c>
      <c r="N23" s="6">
        <f t="shared" si="8"/>
        <v>1180770.5852639999</v>
      </c>
      <c r="O23" s="6">
        <f t="shared" si="9"/>
        <v>403801.26146999991</v>
      </c>
      <c r="Q23" s="55">
        <f>SUMIFS('Wkpr - Plant Balance Detail'!$CS$3:$CS$635,'Wkpr - Plant Balance Detail'!$B$3:$B$635,'Wkpr - Studied Balances'!$B23,'Wkpr - Plant Balance Detail'!$C$3:$C$635,'Wkpr - Studied Balances'!$C23,'Wkpr - Plant Balance Detail'!$D$3:$D$635,'Wkpr - Studied Balances'!$D23)</f>
        <v>265418.5691642309</v>
      </c>
      <c r="R23" s="55">
        <f>SUMIFS('Wkpr - Plant Balance Detail'!$CU$3:$CU$635,'Wkpr - Plant Balance Detail'!$B$3:$B$635,'Wkpr - Studied Balances'!$B23,'Wkpr - Plant Balance Detail'!$C$3:$C$635,'Wkpr - Studied Balances'!$C23,'Wkpr - Plant Balance Detail'!$D$3:$D$635,'Wkpr - Studied Balances'!$D23)</f>
        <v>138382.69230576896</v>
      </c>
      <c r="S23" s="55">
        <f>SUMIFS('Wkpr - Plant Balance Detail'!$CT$3:$CT$635,'Wkpr - Plant Balance Detail'!$B$3:$B$635,'Wkpr - Studied Balances'!$B23,'Wkpr - Plant Balance Detail'!$C$3:$C$635,'Wkpr - Studied Balances'!$C23,'Wkpr - Plant Balance Detail'!$D$3:$D$635,'Wkpr - Studied Balances'!$D23)</f>
        <v>0</v>
      </c>
      <c r="T23" s="55">
        <f>SUMIFS('Wkpr - Plant Balance Detail'!$CV$3:$CV$635,'Wkpr - Plant Balance Detail'!$B$3:$B$635,'Wkpr - Studied Balances'!$B23,'Wkpr - Plant Balance Detail'!$C$3:$C$635,'Wkpr - Studied Balances'!$C23,'Wkpr - Plant Balance Detail'!$D$3:$D$635,'Wkpr - Studied Balances'!$D23)</f>
        <v>0</v>
      </c>
      <c r="U23" s="55">
        <f>SUMIFS('Wkpr - Plant Balance Detail'!$CW$3:$CW$635,'Wkpr - Plant Balance Detail'!$B$3:$B$635,'Wkpr - Studied Balances'!$B23,'Wkpr - Plant Balance Detail'!$C$3:$C$635,'Wkpr - Studied Balances'!$C23,'Wkpr - Plant Balance Detail'!$D$3:$D$635,'Wkpr - Studied Balances'!$D23)</f>
        <v>0</v>
      </c>
    </row>
    <row r="24" spans="2:21" x14ac:dyDescent="0.2">
      <c r="B24" t="s">
        <v>1310</v>
      </c>
      <c r="C24" t="s">
        <v>1312</v>
      </c>
      <c r="D24">
        <f t="shared" si="6"/>
        <v>315000</v>
      </c>
      <c r="E24" s="48">
        <v>315</v>
      </c>
      <c r="F24" t="s">
        <v>1178</v>
      </c>
      <c r="G24" s="5">
        <f>SUMIFS('Wkpr - Plant Balance Detail'!$R$3:$R$635,'Wkpr - Plant Balance Detail'!$B$3:$B$635,'Wkpr - Studied Balances'!$B24,'Wkpr - Plant Balance Detail'!$C$3:$C$635,'Wkpr - Studied Balances'!$C24,'Wkpr - Plant Balance Detail'!$D$3:$D$635,'Wkpr - Studied Balances'!$D24)</f>
        <v>9540813.9000000004</v>
      </c>
      <c r="I24" s="3">
        <f>SUMIFS('Wkpr - Plant Balance Detail'!$BO$3:$BO$635,'Wkpr - Plant Balance Detail'!$B$3:$B$635,'Wkpr - Studied Balances'!$B24,'Wkpr - Plant Balance Detail'!$C$3:$C$635,'Wkpr - Studied Balances'!$C24,'Wkpr - Plant Balance Detail'!$D$3:$D$635,'Wkpr - Studied Balances'!$D24)</f>
        <v>1.7299999999999999E-2</v>
      </c>
      <c r="J24" s="6">
        <f t="shared" si="7"/>
        <v>165056.08046999999</v>
      </c>
      <c r="L24" s="3">
        <f>SUMIFS('Wkpr - Plant Balance Detail'!$BQ$3:$BQ$635,'Wkpr - Plant Balance Detail'!$B$3:$B$635,'Wkpr - Studied Balances'!$B24,'Wkpr - Plant Balance Detail'!$C$3:$C$635,'Wkpr - Studied Balances'!$C24,'Wkpr - Plant Balance Detail'!$D$3:$D$635,'Wkpr - Studied Balances'!$D24)</f>
        <v>1.7899999999999999E-2</v>
      </c>
      <c r="N24" s="6">
        <f t="shared" si="8"/>
        <v>170780.56881</v>
      </c>
      <c r="O24" s="6">
        <f t="shared" si="9"/>
        <v>5724.4883400000108</v>
      </c>
      <c r="Q24" s="55">
        <f>SUMIFS('Wkpr - Plant Balance Detail'!$CS$3:$CS$635,'Wkpr - Plant Balance Detail'!$B$3:$B$635,'Wkpr - Studied Balances'!$B24,'Wkpr - Plant Balance Detail'!$C$3:$C$635,'Wkpr - Studied Balances'!$C24,'Wkpr - Plant Balance Detail'!$D$3:$D$635,'Wkpr - Studied Balances'!$D24)</f>
        <v>3762.7061858820089</v>
      </c>
      <c r="R24" s="55">
        <f>SUMIFS('Wkpr - Plant Balance Detail'!$CU$3:$CU$635,'Wkpr - Plant Balance Detail'!$B$3:$B$635,'Wkpr - Studied Balances'!$B24,'Wkpr - Plant Balance Detail'!$C$3:$C$635,'Wkpr - Studied Balances'!$C24,'Wkpr - Plant Balance Detail'!$D$3:$D$635,'Wkpr - Studied Balances'!$D24)</f>
        <v>1961.7821541180092</v>
      </c>
      <c r="S24" s="55">
        <f>SUMIFS('Wkpr - Plant Balance Detail'!$CT$3:$CT$635,'Wkpr - Plant Balance Detail'!$B$3:$B$635,'Wkpr - Studied Balances'!$B24,'Wkpr - Plant Balance Detail'!$C$3:$C$635,'Wkpr - Studied Balances'!$C24,'Wkpr - Plant Balance Detail'!$D$3:$D$635,'Wkpr - Studied Balances'!$D24)</f>
        <v>0</v>
      </c>
      <c r="T24" s="55">
        <f>SUMIFS('Wkpr - Plant Balance Detail'!$CV$3:$CV$635,'Wkpr - Plant Balance Detail'!$B$3:$B$635,'Wkpr - Studied Balances'!$B24,'Wkpr - Plant Balance Detail'!$C$3:$C$635,'Wkpr - Studied Balances'!$C24,'Wkpr - Plant Balance Detail'!$D$3:$D$635,'Wkpr - Studied Balances'!$D24)</f>
        <v>0</v>
      </c>
      <c r="U24" s="55">
        <f>SUMIFS('Wkpr - Plant Balance Detail'!$CW$3:$CW$635,'Wkpr - Plant Balance Detail'!$B$3:$B$635,'Wkpr - Studied Balances'!$B24,'Wkpr - Plant Balance Detail'!$C$3:$C$635,'Wkpr - Studied Balances'!$C24,'Wkpr - Plant Balance Detail'!$D$3:$D$635,'Wkpr - Studied Balances'!$D24)</f>
        <v>0</v>
      </c>
    </row>
    <row r="25" spans="2:21" x14ac:dyDescent="0.2">
      <c r="B25" t="s">
        <v>1310</v>
      </c>
      <c r="C25" t="s">
        <v>1312</v>
      </c>
      <c r="D25">
        <f t="shared" si="6"/>
        <v>316000</v>
      </c>
      <c r="E25" s="48">
        <v>316</v>
      </c>
      <c r="F25" t="s">
        <v>1179</v>
      </c>
      <c r="G25" s="5">
        <f>SUMIFS('Wkpr - Plant Balance Detail'!$R$3:$R$635,'Wkpr - Plant Balance Detail'!$B$3:$B$635,'Wkpr - Studied Balances'!$B25,'Wkpr - Plant Balance Detail'!$C$3:$C$635,'Wkpr - Studied Balances'!$C25,'Wkpr - Plant Balance Detail'!$D$3:$D$635,'Wkpr - Studied Balances'!$D25)</f>
        <v>10129067.73</v>
      </c>
      <c r="I25" s="3">
        <f>SUMIFS('Wkpr - Plant Balance Detail'!$BO$3:$BO$635,'Wkpr - Plant Balance Detail'!$B$3:$B$635,'Wkpr - Studied Balances'!$B25,'Wkpr - Plant Balance Detail'!$C$3:$C$635,'Wkpr - Studied Balances'!$C25,'Wkpr - Plant Balance Detail'!$D$3:$D$635,'Wkpr - Studied Balances'!$D25)</f>
        <v>1.46E-2</v>
      </c>
      <c r="J25" s="6">
        <f t="shared" si="7"/>
        <v>147884.38885800002</v>
      </c>
      <c r="L25" s="3">
        <f>SUMIFS('Wkpr - Plant Balance Detail'!$BQ$3:$BQ$635,'Wkpr - Plant Balance Detail'!$B$3:$B$635,'Wkpr - Studied Balances'!$B25,'Wkpr - Plant Balance Detail'!$C$3:$C$635,'Wkpr - Studied Balances'!$C25,'Wkpr - Plant Balance Detail'!$D$3:$D$635,'Wkpr - Studied Balances'!$D25)</f>
        <v>2.0400000000000001E-2</v>
      </c>
      <c r="N25" s="6">
        <f t="shared" si="8"/>
        <v>206632.98169200003</v>
      </c>
      <c r="O25" s="6">
        <f t="shared" si="9"/>
        <v>58748.59283400001</v>
      </c>
      <c r="Q25" s="55">
        <f>SUMIFS('Wkpr - Plant Balance Detail'!$CS$3:$CS$635,'Wkpr - Plant Balance Detail'!$B$3:$B$635,'Wkpr - Studied Balances'!$B25,'Wkpr - Plant Balance Detail'!$C$3:$C$635,'Wkpr - Studied Balances'!$C25,'Wkpr - Plant Balance Detail'!$D$3:$D$635,'Wkpr - Studied Balances'!$D25)</f>
        <v>38615.450069788218</v>
      </c>
      <c r="R25" s="55">
        <f>SUMIFS('Wkpr - Plant Balance Detail'!$CU$3:$CU$635,'Wkpr - Plant Balance Detail'!$B$3:$B$635,'Wkpr - Studied Balances'!$B25,'Wkpr - Plant Balance Detail'!$C$3:$C$635,'Wkpr - Studied Balances'!$C25,'Wkpr - Plant Balance Detail'!$D$3:$D$635,'Wkpr - Studied Balances'!$D25)</f>
        <v>20133.1427642118</v>
      </c>
      <c r="S25" s="55">
        <f>SUMIFS('Wkpr - Plant Balance Detail'!$CT$3:$CT$635,'Wkpr - Plant Balance Detail'!$B$3:$B$635,'Wkpr - Studied Balances'!$B25,'Wkpr - Plant Balance Detail'!$C$3:$C$635,'Wkpr - Studied Balances'!$C25,'Wkpr - Plant Balance Detail'!$D$3:$D$635,'Wkpr - Studied Balances'!$D25)</f>
        <v>0</v>
      </c>
      <c r="T25" s="55">
        <f>SUMIFS('Wkpr - Plant Balance Detail'!$CV$3:$CV$635,'Wkpr - Plant Balance Detail'!$B$3:$B$635,'Wkpr - Studied Balances'!$B25,'Wkpr - Plant Balance Detail'!$C$3:$C$635,'Wkpr - Studied Balances'!$C25,'Wkpr - Plant Balance Detail'!$D$3:$D$635,'Wkpr - Studied Balances'!$D25)</f>
        <v>0</v>
      </c>
      <c r="U25" s="55">
        <f>SUMIFS('Wkpr - Plant Balance Detail'!$CW$3:$CW$635,'Wkpr - Plant Balance Detail'!$B$3:$B$635,'Wkpr - Studied Balances'!$B25,'Wkpr - Plant Balance Detail'!$C$3:$C$635,'Wkpr - Studied Balances'!$C25,'Wkpr - Plant Balance Detail'!$D$3:$D$635,'Wkpr - Studied Balances'!$D25)</f>
        <v>0</v>
      </c>
    </row>
    <row r="26" spans="2:21" x14ac:dyDescent="0.2">
      <c r="E26" s="51"/>
      <c r="F26" t="s">
        <v>1138</v>
      </c>
      <c r="G26" s="9">
        <f>SUM(G20:G25)</f>
        <v>176524838.30000001</v>
      </c>
      <c r="J26" s="9">
        <f>SUM(J20:J25)</f>
        <v>3388099.4434330766</v>
      </c>
      <c r="N26" s="9">
        <f t="shared" ref="N26:O26" si="10">SUM(N20:N25)</f>
        <v>3402391.0157229998</v>
      </c>
      <c r="O26" s="9">
        <f t="shared" si="10"/>
        <v>14291.572289923002</v>
      </c>
      <c r="Q26" s="9">
        <f t="shared" ref="Q26:U26" si="11">SUM(Q20:Q25)</f>
        <v>9393.8504661663173</v>
      </c>
      <c r="R26" s="9">
        <f t="shared" si="11"/>
        <v>4897.7218237566412</v>
      </c>
      <c r="S26" s="9">
        <f t="shared" si="11"/>
        <v>0</v>
      </c>
      <c r="T26" s="9">
        <f t="shared" si="11"/>
        <v>0</v>
      </c>
      <c r="U26" s="9">
        <f t="shared" si="11"/>
        <v>0</v>
      </c>
    </row>
    <row r="27" spans="2:21" x14ac:dyDescent="0.2">
      <c r="J27" s="6"/>
      <c r="N27" s="6"/>
      <c r="O27" s="6"/>
      <c r="Q27" s="56"/>
      <c r="R27" s="56"/>
      <c r="S27" s="56"/>
      <c r="T27" s="56"/>
      <c r="U27" s="56"/>
    </row>
    <row r="28" spans="2:21" x14ac:dyDescent="0.2">
      <c r="F28" t="s">
        <v>1182</v>
      </c>
      <c r="J28" s="6"/>
      <c r="N28" s="6"/>
      <c r="O28" s="6"/>
      <c r="Q28" s="56"/>
      <c r="R28" s="56"/>
      <c r="S28" s="56"/>
      <c r="T28" s="56"/>
      <c r="U28" s="56"/>
    </row>
    <row r="29" spans="2:21" x14ac:dyDescent="0.2">
      <c r="B29" t="s">
        <v>1310</v>
      </c>
      <c r="C29" t="s">
        <v>1313</v>
      </c>
      <c r="D29">
        <f t="shared" ref="D29:D34" si="12">E29*1000</f>
        <v>311000</v>
      </c>
      <c r="E29" s="48">
        <v>311</v>
      </c>
      <c r="F29" t="s">
        <v>1174</v>
      </c>
      <c r="G29" s="5">
        <f>SUMIFS('Wkpr - Plant Balance Detail'!$R$3:$R$635,'Wkpr - Plant Balance Detail'!$B$3:$B$635,'Wkpr - Studied Balances'!$B29,'Wkpr - Plant Balance Detail'!$C$3:$C$635,'Wkpr - Studied Balances'!$C29,'Wkpr - Plant Balance Detail'!$D$3:$D$635,'Wkpr - Studied Balances'!$D29)</f>
        <v>52928786.770000003</v>
      </c>
      <c r="I29" s="3">
        <f>SUMIFS('Wkpr - Plant Balance Detail'!$BO$3:$BO$635,'Wkpr - Plant Balance Detail'!$B$3:$B$635,'Wkpr - Studied Balances'!$B29,'Wkpr - Plant Balance Detail'!$C$3:$C$635,'Wkpr - Studied Balances'!$C29,'Wkpr - Plant Balance Detail'!$D$3:$D$635,'Wkpr - Studied Balances'!$D29)</f>
        <v>1.6799999999999999E-2</v>
      </c>
      <c r="J29" s="6">
        <f t="shared" ref="J29:J34" si="13">G29*I29</f>
        <v>889203.61773599999</v>
      </c>
      <c r="L29" s="3">
        <f>SUMIFS('Wkpr - Plant Balance Detail'!$BQ$3:$BQ$635,'Wkpr - Plant Balance Detail'!$B$3:$B$635,'Wkpr - Studied Balances'!$B29,'Wkpr - Plant Balance Detail'!$C$3:$C$635,'Wkpr - Studied Balances'!$C29,'Wkpr - Plant Balance Detail'!$D$3:$D$635,'Wkpr - Studied Balances'!$D29)</f>
        <v>1.55E-2</v>
      </c>
      <c r="N29" s="6">
        <f t="shared" ref="N29:N34" si="14">G29*L29</f>
        <v>820396.19493500004</v>
      </c>
      <c r="O29" s="6">
        <f t="shared" ref="O29:O34" si="15">N29-J29</f>
        <v>-68807.42280099995</v>
      </c>
      <c r="Q29" s="55">
        <f>SUMIFS('Wkpr - Plant Balance Detail'!$CS$3:$CS$635,'Wkpr - Plant Balance Detail'!$B$3:$B$635,'Wkpr - Studied Balances'!$B29,'Wkpr - Plant Balance Detail'!$C$3:$C$635,'Wkpr - Studied Balances'!$C29,'Wkpr - Plant Balance Detail'!$D$3:$D$635,'Wkpr - Studied Balances'!$D29)</f>
        <v>-45227.119007097324</v>
      </c>
      <c r="R29" s="55">
        <f>SUMIFS('Wkpr - Plant Balance Detail'!$CU$3:$CU$635,'Wkpr - Plant Balance Detail'!$B$3:$B$635,'Wkpr - Studied Balances'!$B29,'Wkpr - Plant Balance Detail'!$C$3:$C$635,'Wkpr - Studied Balances'!$C29,'Wkpr - Plant Balance Detail'!$D$3:$D$635,'Wkpr - Studied Balances'!$D29)</f>
        <v>-23580.303793902684</v>
      </c>
      <c r="S29" s="55">
        <f>SUMIFS('Wkpr - Plant Balance Detail'!$CT$3:$CT$635,'Wkpr - Plant Balance Detail'!$B$3:$B$635,'Wkpr - Studied Balances'!$B29,'Wkpr - Plant Balance Detail'!$C$3:$C$635,'Wkpr - Studied Balances'!$C29,'Wkpr - Plant Balance Detail'!$D$3:$D$635,'Wkpr - Studied Balances'!$D29)</f>
        <v>0</v>
      </c>
      <c r="T29" s="55">
        <f>SUMIFS('Wkpr - Plant Balance Detail'!$CV$3:$CV$635,'Wkpr - Plant Balance Detail'!$B$3:$B$635,'Wkpr - Studied Balances'!$B29,'Wkpr - Plant Balance Detail'!$C$3:$C$635,'Wkpr - Studied Balances'!$C29,'Wkpr - Plant Balance Detail'!$D$3:$D$635,'Wkpr - Studied Balances'!$D29)</f>
        <v>0</v>
      </c>
      <c r="U29" s="55">
        <f>SUMIFS('Wkpr - Plant Balance Detail'!$CW$3:$CW$635,'Wkpr - Plant Balance Detail'!$B$3:$B$635,'Wkpr - Studied Balances'!$B29,'Wkpr - Plant Balance Detail'!$C$3:$C$635,'Wkpr - Studied Balances'!$C29,'Wkpr - Plant Balance Detail'!$D$3:$D$635,'Wkpr - Studied Balances'!$D29)</f>
        <v>0</v>
      </c>
    </row>
    <row r="30" spans="2:21" x14ac:dyDescent="0.2">
      <c r="B30" t="s">
        <v>1310</v>
      </c>
      <c r="C30" t="s">
        <v>1313</v>
      </c>
      <c r="D30">
        <f t="shared" si="12"/>
        <v>312000</v>
      </c>
      <c r="E30" s="48">
        <v>312</v>
      </c>
      <c r="F30" t="s">
        <v>1176</v>
      </c>
      <c r="G30" s="5">
        <f>SUMIFS('Wkpr - Plant Balance Detail'!$R$3:$R$635,'Wkpr - Plant Balance Detail'!$B$3:$B$635,'Wkpr - Studied Balances'!$B30,'Wkpr - Plant Balance Detail'!$C$3:$C$635,'Wkpr - Studied Balances'!$C30,'Wkpr - Plant Balance Detail'!$D$3:$D$635,'Wkpr - Studied Balances'!$D30)</f>
        <v>56047116.450000003</v>
      </c>
      <c r="I30" s="3">
        <f>SUMIFS('Wkpr - Plant Balance Detail'!$BO$3:$BO$635,'Wkpr - Plant Balance Detail'!$B$3:$B$635,'Wkpr - Studied Balances'!$B30,'Wkpr - Plant Balance Detail'!$C$3:$C$635,'Wkpr - Studied Balances'!$C30,'Wkpr - Plant Balance Detail'!$D$3:$D$635,'Wkpr - Studied Balances'!$D30)</f>
        <v>2.2000000000000002E-2</v>
      </c>
      <c r="J30" s="6">
        <f t="shared" si="13"/>
        <v>1233036.5619000001</v>
      </c>
      <c r="L30" s="3">
        <f>SUMIFS('Wkpr - Plant Balance Detail'!$BQ$3:$BQ$635,'Wkpr - Plant Balance Detail'!$B$3:$B$635,'Wkpr - Studied Balances'!$B30,'Wkpr - Plant Balance Detail'!$C$3:$C$635,'Wkpr - Studied Balances'!$C30,'Wkpr - Plant Balance Detail'!$D$3:$D$635,'Wkpr - Studied Balances'!$D30)</f>
        <v>2.3800000000000002E-2</v>
      </c>
      <c r="N30" s="6">
        <f t="shared" si="14"/>
        <v>1333921.3715100002</v>
      </c>
      <c r="O30" s="6">
        <f t="shared" si="15"/>
        <v>100884.80961000011</v>
      </c>
      <c r="Q30" s="55">
        <f>SUMIFS('Wkpr - Plant Balance Detail'!$CS$3:$CS$635,'Wkpr - Plant Balance Detail'!$B$3:$B$635,'Wkpr - Studied Balances'!$B30,'Wkpr - Plant Balance Detail'!$C$3:$C$635,'Wkpr - Studied Balances'!$C30,'Wkpr - Plant Balance Detail'!$D$3:$D$635,'Wkpr - Studied Balances'!$D30)</f>
        <v>66311.585356652969</v>
      </c>
      <c r="R30" s="55">
        <f>SUMIFS('Wkpr - Plant Balance Detail'!$CU$3:$CU$635,'Wkpr - Plant Balance Detail'!$B$3:$B$635,'Wkpr - Studied Balances'!$B30,'Wkpr - Plant Balance Detail'!$C$3:$C$635,'Wkpr - Studied Balances'!$C30,'Wkpr - Plant Balance Detail'!$D$3:$D$635,'Wkpr - Studied Balances'!$D30)</f>
        <v>34573.224253347027</v>
      </c>
      <c r="S30" s="55">
        <f>SUMIFS('Wkpr - Plant Balance Detail'!$CT$3:$CT$635,'Wkpr - Plant Balance Detail'!$B$3:$B$635,'Wkpr - Studied Balances'!$B30,'Wkpr - Plant Balance Detail'!$C$3:$C$635,'Wkpr - Studied Balances'!$C30,'Wkpr - Plant Balance Detail'!$D$3:$D$635,'Wkpr - Studied Balances'!$D30)</f>
        <v>0</v>
      </c>
      <c r="T30" s="55">
        <f>SUMIFS('Wkpr - Plant Balance Detail'!$CV$3:$CV$635,'Wkpr - Plant Balance Detail'!$B$3:$B$635,'Wkpr - Studied Balances'!$B30,'Wkpr - Plant Balance Detail'!$C$3:$C$635,'Wkpr - Studied Balances'!$C30,'Wkpr - Plant Balance Detail'!$D$3:$D$635,'Wkpr - Studied Balances'!$D30)</f>
        <v>0</v>
      </c>
      <c r="U30" s="55">
        <f>SUMIFS('Wkpr - Plant Balance Detail'!$CW$3:$CW$635,'Wkpr - Plant Balance Detail'!$B$3:$B$635,'Wkpr - Studied Balances'!$B30,'Wkpr - Plant Balance Detail'!$C$3:$C$635,'Wkpr - Studied Balances'!$C30,'Wkpr - Plant Balance Detail'!$D$3:$D$635,'Wkpr - Studied Balances'!$D30)</f>
        <v>0</v>
      </c>
    </row>
    <row r="31" spans="2:21" x14ac:dyDescent="0.2">
      <c r="B31" t="s">
        <v>1310</v>
      </c>
      <c r="C31" t="s">
        <v>1313</v>
      </c>
      <c r="D31">
        <f t="shared" si="12"/>
        <v>313000</v>
      </c>
      <c r="E31" s="48">
        <v>313</v>
      </c>
      <c r="F31" t="s">
        <v>1181</v>
      </c>
      <c r="G31" s="5">
        <f>SUMIFS('Wkpr - Plant Balance Detail'!$R$3:$R$635,'Wkpr - Plant Balance Detail'!$B$3:$B$635,'Wkpr - Studied Balances'!$B31,'Wkpr - Plant Balance Detail'!$C$3:$C$635,'Wkpr - Studied Balances'!$C31,'Wkpr - Plant Balance Detail'!$D$3:$D$635,'Wkpr - Studied Balances'!$D31)</f>
        <v>3385</v>
      </c>
      <c r="I31" s="3">
        <f>SUMIFS('Wkpr - Plant Balance Detail'!$BO$3:$BO$635,'Wkpr - Plant Balance Detail'!$B$3:$B$635,'Wkpr - Studied Balances'!$B31,'Wkpr - Plant Balance Detail'!$C$3:$C$635,'Wkpr - Studied Balances'!$C31,'Wkpr - Plant Balance Detail'!$D$3:$D$635,'Wkpr - Studied Balances'!$D31)</f>
        <v>2.92E-2</v>
      </c>
      <c r="J31" s="6">
        <f t="shared" si="13"/>
        <v>98.841999999999999</v>
      </c>
      <c r="L31" s="3">
        <f>SUMIFS('Wkpr - Plant Balance Detail'!$BQ$3:$BQ$635,'Wkpr - Plant Balance Detail'!$B$3:$B$635,'Wkpr - Studied Balances'!$B31,'Wkpr - Plant Balance Detail'!$C$3:$C$635,'Wkpr - Studied Balances'!$C31,'Wkpr - Plant Balance Detail'!$D$3:$D$635,'Wkpr - Studied Balances'!$D31)</f>
        <v>4.6399999999999997E-2</v>
      </c>
      <c r="N31" s="6">
        <f t="shared" si="14"/>
        <v>157.06399999999999</v>
      </c>
      <c r="O31" s="6">
        <f t="shared" si="15"/>
        <v>58.221999999999994</v>
      </c>
      <c r="Q31" s="55">
        <f>SUMIFS('Wkpr - Plant Balance Detail'!$CS$3:$CS$635,'Wkpr - Plant Balance Detail'!$B$3:$B$635,'Wkpr - Studied Balances'!$B31,'Wkpr - Plant Balance Detail'!$C$3:$C$635,'Wkpr - Studied Balances'!$C31,'Wkpr - Plant Balance Detail'!$D$3:$D$635,'Wkpr - Studied Balances'!$D31)</f>
        <v>38.2693206</v>
      </c>
      <c r="R31" s="55">
        <f>SUMIFS('Wkpr - Plant Balance Detail'!$CU$3:$CU$635,'Wkpr - Plant Balance Detail'!$B$3:$B$635,'Wkpr - Studied Balances'!$B31,'Wkpr - Plant Balance Detail'!$C$3:$C$635,'Wkpr - Studied Balances'!$C31,'Wkpr - Plant Balance Detail'!$D$3:$D$635,'Wkpr - Studied Balances'!$D31)</f>
        <v>19.952679400000001</v>
      </c>
      <c r="S31" s="55">
        <f>SUMIFS('Wkpr - Plant Balance Detail'!$CT$3:$CT$635,'Wkpr - Plant Balance Detail'!$B$3:$B$635,'Wkpr - Studied Balances'!$B31,'Wkpr - Plant Balance Detail'!$C$3:$C$635,'Wkpr - Studied Balances'!$C31,'Wkpr - Plant Balance Detail'!$D$3:$D$635,'Wkpr - Studied Balances'!$D31)</f>
        <v>0</v>
      </c>
      <c r="T31" s="55">
        <f>SUMIFS('Wkpr - Plant Balance Detail'!$CV$3:$CV$635,'Wkpr - Plant Balance Detail'!$B$3:$B$635,'Wkpr - Studied Balances'!$B31,'Wkpr - Plant Balance Detail'!$C$3:$C$635,'Wkpr - Studied Balances'!$C31,'Wkpr - Plant Balance Detail'!$D$3:$D$635,'Wkpr - Studied Balances'!$D31)</f>
        <v>0</v>
      </c>
      <c r="U31" s="55">
        <f>SUMIFS('Wkpr - Plant Balance Detail'!$CW$3:$CW$635,'Wkpr - Plant Balance Detail'!$B$3:$B$635,'Wkpr - Studied Balances'!$B31,'Wkpr - Plant Balance Detail'!$C$3:$C$635,'Wkpr - Studied Balances'!$C31,'Wkpr - Plant Balance Detail'!$D$3:$D$635,'Wkpr - Studied Balances'!$D31)</f>
        <v>0</v>
      </c>
    </row>
    <row r="32" spans="2:21" x14ac:dyDescent="0.2">
      <c r="B32" t="s">
        <v>1310</v>
      </c>
      <c r="C32" t="s">
        <v>1313</v>
      </c>
      <c r="D32">
        <f t="shared" si="12"/>
        <v>314000</v>
      </c>
      <c r="E32" s="48">
        <v>314</v>
      </c>
      <c r="F32" t="s">
        <v>1177</v>
      </c>
      <c r="G32" s="5">
        <f>SUMIFS('Wkpr - Plant Balance Detail'!$R$3:$R$635,'Wkpr - Plant Balance Detail'!$B$3:$B$635,'Wkpr - Studied Balances'!$B32,'Wkpr - Plant Balance Detail'!$C$3:$C$635,'Wkpr - Studied Balances'!$C32,'Wkpr - Plant Balance Detail'!$D$3:$D$635,'Wkpr - Studied Balances'!$D32)</f>
        <v>13749303.98</v>
      </c>
      <c r="I32" s="3">
        <f>SUMIFS('Wkpr - Plant Balance Detail'!$BO$3:$BO$635,'Wkpr - Plant Balance Detail'!$B$3:$B$635,'Wkpr - Studied Balances'!$B32,'Wkpr - Plant Balance Detail'!$C$3:$C$635,'Wkpr - Studied Balances'!$C32,'Wkpr - Plant Balance Detail'!$D$3:$D$635,'Wkpr - Studied Balances'!$D32)</f>
        <v>2.8799999999999999E-2</v>
      </c>
      <c r="J32" s="6">
        <f t="shared" si="13"/>
        <v>395979.95462400001</v>
      </c>
      <c r="L32" s="3">
        <f>SUMIFS('Wkpr - Plant Balance Detail'!$BQ$3:$BQ$635,'Wkpr - Plant Balance Detail'!$B$3:$B$635,'Wkpr - Studied Balances'!$B32,'Wkpr - Plant Balance Detail'!$C$3:$C$635,'Wkpr - Studied Balances'!$C32,'Wkpr - Plant Balance Detail'!$D$3:$D$635,'Wkpr - Studied Balances'!$D32)</f>
        <v>3.85E-2</v>
      </c>
      <c r="N32" s="6">
        <f t="shared" si="14"/>
        <v>529348.20322999998</v>
      </c>
      <c r="O32" s="6">
        <f t="shared" si="15"/>
        <v>133368.24860599998</v>
      </c>
      <c r="Q32" s="55">
        <f>SUMIFS('Wkpr - Plant Balance Detail'!$CS$3:$CS$635,'Wkpr - Plant Balance Detail'!$B$3:$B$635,'Wkpr - Studied Balances'!$B32,'Wkpr - Plant Balance Detail'!$C$3:$C$635,'Wkpr - Studied Balances'!$C32,'Wkpr - Plant Balance Detail'!$D$3:$D$635,'Wkpr - Studied Balances'!$D32)</f>
        <v>87662.949808723788</v>
      </c>
      <c r="R32" s="55">
        <f>SUMIFS('Wkpr - Plant Balance Detail'!$CU$3:$CU$635,'Wkpr - Plant Balance Detail'!$B$3:$B$635,'Wkpr - Studied Balances'!$B32,'Wkpr - Plant Balance Detail'!$C$3:$C$635,'Wkpr - Studied Balances'!$C32,'Wkpr - Plant Balance Detail'!$D$3:$D$635,'Wkpr - Studied Balances'!$D32)</f>
        <v>45705.298797276191</v>
      </c>
      <c r="S32" s="55">
        <f>SUMIFS('Wkpr - Plant Balance Detail'!$CT$3:$CT$635,'Wkpr - Plant Balance Detail'!$B$3:$B$635,'Wkpr - Studied Balances'!$B32,'Wkpr - Plant Balance Detail'!$C$3:$C$635,'Wkpr - Studied Balances'!$C32,'Wkpr - Plant Balance Detail'!$D$3:$D$635,'Wkpr - Studied Balances'!$D32)</f>
        <v>0</v>
      </c>
      <c r="T32" s="55">
        <f>SUMIFS('Wkpr - Plant Balance Detail'!$CV$3:$CV$635,'Wkpr - Plant Balance Detail'!$B$3:$B$635,'Wkpr - Studied Balances'!$B32,'Wkpr - Plant Balance Detail'!$C$3:$C$635,'Wkpr - Studied Balances'!$C32,'Wkpr - Plant Balance Detail'!$D$3:$D$635,'Wkpr - Studied Balances'!$D32)</f>
        <v>0</v>
      </c>
      <c r="U32" s="55">
        <f>SUMIFS('Wkpr - Plant Balance Detail'!$CW$3:$CW$635,'Wkpr - Plant Balance Detail'!$B$3:$B$635,'Wkpr - Studied Balances'!$B32,'Wkpr - Plant Balance Detail'!$C$3:$C$635,'Wkpr - Studied Balances'!$C32,'Wkpr - Plant Balance Detail'!$D$3:$D$635,'Wkpr - Studied Balances'!$D32)</f>
        <v>0</v>
      </c>
    </row>
    <row r="33" spans="1:21" x14ac:dyDescent="0.2">
      <c r="B33" t="s">
        <v>1310</v>
      </c>
      <c r="C33" t="s">
        <v>1313</v>
      </c>
      <c r="D33">
        <f t="shared" si="12"/>
        <v>315000</v>
      </c>
      <c r="E33" s="48">
        <v>315</v>
      </c>
      <c r="F33" t="s">
        <v>1178</v>
      </c>
      <c r="G33" s="5">
        <f>SUMIFS('Wkpr - Plant Balance Detail'!$R$3:$R$635,'Wkpr - Plant Balance Detail'!$B$3:$B$635,'Wkpr - Studied Balances'!$B33,'Wkpr - Plant Balance Detail'!$C$3:$C$635,'Wkpr - Studied Balances'!$C33,'Wkpr - Plant Balance Detail'!$D$3:$D$635,'Wkpr - Studied Balances'!$D33)</f>
        <v>6672776.5300000003</v>
      </c>
      <c r="I33" s="3">
        <f>SUMIFS('Wkpr - Plant Balance Detail'!$BO$3:$BO$635,'Wkpr - Plant Balance Detail'!$B$3:$B$635,'Wkpr - Studied Balances'!$B33,'Wkpr - Plant Balance Detail'!$C$3:$C$635,'Wkpr - Studied Balances'!$C33,'Wkpr - Plant Balance Detail'!$D$3:$D$635,'Wkpr - Studied Balances'!$D33)</f>
        <v>1.8800000000000001E-2</v>
      </c>
      <c r="J33" s="6">
        <f t="shared" si="13"/>
        <v>125448.19876400002</v>
      </c>
      <c r="L33" s="3">
        <f>SUMIFS('Wkpr - Plant Balance Detail'!$BQ$3:$BQ$635,'Wkpr - Plant Balance Detail'!$B$3:$B$635,'Wkpr - Studied Balances'!$B33,'Wkpr - Plant Balance Detail'!$C$3:$C$635,'Wkpr - Studied Balances'!$C33,'Wkpr - Plant Balance Detail'!$D$3:$D$635,'Wkpr - Studied Balances'!$D33)</f>
        <v>0.02</v>
      </c>
      <c r="N33" s="6">
        <f t="shared" si="14"/>
        <v>133455.5306</v>
      </c>
      <c r="O33" s="6">
        <f t="shared" si="15"/>
        <v>8007.331835999983</v>
      </c>
      <c r="Q33" s="55">
        <f>SUMIFS('Wkpr - Plant Balance Detail'!$CS$3:$CS$635,'Wkpr - Plant Balance Detail'!$B$3:$B$635,'Wkpr - Studied Balances'!$B33,'Wkpr - Plant Balance Detail'!$C$3:$C$635,'Wkpr - Studied Balances'!$C33,'Wkpr - Plant Balance Detail'!$D$3:$D$635,'Wkpr - Studied Balances'!$D33)</f>
        <v>5263.2192158027901</v>
      </c>
      <c r="R33" s="55">
        <f>SUMIFS('Wkpr - Plant Balance Detail'!$CU$3:$CU$635,'Wkpr - Plant Balance Detail'!$B$3:$B$635,'Wkpr - Studied Balances'!$B33,'Wkpr - Plant Balance Detail'!$C$3:$C$635,'Wkpr - Studied Balances'!$C33,'Wkpr - Plant Balance Detail'!$D$3:$D$635,'Wkpr - Studied Balances'!$D33)</f>
        <v>2744.1126201972002</v>
      </c>
      <c r="S33" s="55">
        <f>SUMIFS('Wkpr - Plant Balance Detail'!$CT$3:$CT$635,'Wkpr - Plant Balance Detail'!$B$3:$B$635,'Wkpr - Studied Balances'!$B33,'Wkpr - Plant Balance Detail'!$C$3:$C$635,'Wkpr - Studied Balances'!$C33,'Wkpr - Plant Balance Detail'!$D$3:$D$635,'Wkpr - Studied Balances'!$D33)</f>
        <v>0</v>
      </c>
      <c r="T33" s="55">
        <f>SUMIFS('Wkpr - Plant Balance Detail'!$CV$3:$CV$635,'Wkpr - Plant Balance Detail'!$B$3:$B$635,'Wkpr - Studied Balances'!$B33,'Wkpr - Plant Balance Detail'!$C$3:$C$635,'Wkpr - Studied Balances'!$C33,'Wkpr - Plant Balance Detail'!$D$3:$D$635,'Wkpr - Studied Balances'!$D33)</f>
        <v>0</v>
      </c>
      <c r="U33" s="55">
        <f>SUMIFS('Wkpr - Plant Balance Detail'!$CW$3:$CW$635,'Wkpr - Plant Balance Detail'!$B$3:$B$635,'Wkpr - Studied Balances'!$B33,'Wkpr - Plant Balance Detail'!$C$3:$C$635,'Wkpr - Studied Balances'!$C33,'Wkpr - Plant Balance Detail'!$D$3:$D$635,'Wkpr - Studied Balances'!$D33)</f>
        <v>0</v>
      </c>
    </row>
    <row r="34" spans="1:21" x14ac:dyDescent="0.2">
      <c r="B34" t="s">
        <v>1310</v>
      </c>
      <c r="C34" t="s">
        <v>1313</v>
      </c>
      <c r="D34">
        <f t="shared" si="12"/>
        <v>316000</v>
      </c>
      <c r="E34" s="48">
        <v>316</v>
      </c>
      <c r="F34" t="s">
        <v>1179</v>
      </c>
      <c r="G34" s="5">
        <f>SUMIFS('Wkpr - Plant Balance Detail'!$R$3:$R$635,'Wkpr - Plant Balance Detail'!$B$3:$B$635,'Wkpr - Studied Balances'!$B34,'Wkpr - Plant Balance Detail'!$C$3:$C$635,'Wkpr - Studied Balances'!$C34,'Wkpr - Plant Balance Detail'!$D$3:$D$635,'Wkpr - Studied Balances'!$D34)</f>
        <v>4929557.0999999996</v>
      </c>
      <c r="I34" s="3">
        <f>SUMIFS('Wkpr - Plant Balance Detail'!$BO$3:$BO$635,'Wkpr - Plant Balance Detail'!$B$3:$B$635,'Wkpr - Studied Balances'!$B34,'Wkpr - Plant Balance Detail'!$C$3:$C$635,'Wkpr - Studied Balances'!$C34,'Wkpr - Plant Balance Detail'!$D$3:$D$635,'Wkpr - Studied Balances'!$D34)</f>
        <v>1.6199999999999999E-2</v>
      </c>
      <c r="J34" s="6">
        <f t="shared" si="13"/>
        <v>79858.825019999989</v>
      </c>
      <c r="L34" s="3">
        <f>SUMIFS('Wkpr - Plant Balance Detail'!$BQ$3:$BQ$635,'Wkpr - Plant Balance Detail'!$B$3:$B$635,'Wkpr - Studied Balances'!$B34,'Wkpr - Plant Balance Detail'!$C$3:$C$635,'Wkpr - Studied Balances'!$C34,'Wkpr - Plant Balance Detail'!$D$3:$D$635,'Wkpr - Studied Balances'!$D34)</f>
        <v>2.29E-2</v>
      </c>
      <c r="N34" s="6">
        <f t="shared" si="14"/>
        <v>112886.85759</v>
      </c>
      <c r="O34" s="6">
        <f t="shared" si="15"/>
        <v>33028.03257000001</v>
      </c>
      <c r="Q34" s="55">
        <f>SUMIFS('Wkpr - Plant Balance Detail'!$CS$3:$CS$635,'Wkpr - Plant Balance Detail'!$B$3:$B$635,'Wkpr - Studied Balances'!$B34,'Wkpr - Plant Balance Detail'!$C$3:$C$635,'Wkpr - Studied Balances'!$C34,'Wkpr - Plant Balance Detail'!$D$3:$D$635,'Wkpr - Studied Balances'!$D34)</f>
        <v>21709.325808261005</v>
      </c>
      <c r="R34" s="55">
        <f>SUMIFS('Wkpr - Plant Balance Detail'!$CU$3:$CU$635,'Wkpr - Plant Balance Detail'!$B$3:$B$635,'Wkpr - Studied Balances'!$B34,'Wkpr - Plant Balance Detail'!$C$3:$C$635,'Wkpr - Studied Balances'!$C34,'Wkpr - Plant Balance Detail'!$D$3:$D$635,'Wkpr - Studied Balances'!$D34)</f>
        <v>11318.706761739002</v>
      </c>
      <c r="S34" s="55">
        <f>SUMIFS('Wkpr - Plant Balance Detail'!$CT$3:$CT$635,'Wkpr - Plant Balance Detail'!$B$3:$B$635,'Wkpr - Studied Balances'!$B34,'Wkpr - Plant Balance Detail'!$C$3:$C$635,'Wkpr - Studied Balances'!$C34,'Wkpr - Plant Balance Detail'!$D$3:$D$635,'Wkpr - Studied Balances'!$D34)</f>
        <v>0</v>
      </c>
      <c r="T34" s="55">
        <f>SUMIFS('Wkpr - Plant Balance Detail'!$CV$3:$CV$635,'Wkpr - Plant Balance Detail'!$B$3:$B$635,'Wkpr - Studied Balances'!$B34,'Wkpr - Plant Balance Detail'!$C$3:$C$635,'Wkpr - Studied Balances'!$C34,'Wkpr - Plant Balance Detail'!$D$3:$D$635,'Wkpr - Studied Balances'!$D34)</f>
        <v>0</v>
      </c>
      <c r="U34" s="55">
        <f>SUMIFS('Wkpr - Plant Balance Detail'!$CW$3:$CW$635,'Wkpr - Plant Balance Detail'!$B$3:$B$635,'Wkpr - Studied Balances'!$B34,'Wkpr - Plant Balance Detail'!$C$3:$C$635,'Wkpr - Studied Balances'!$C34,'Wkpr - Plant Balance Detail'!$D$3:$D$635,'Wkpr - Studied Balances'!$D34)</f>
        <v>0</v>
      </c>
    </row>
    <row r="35" spans="1:21" x14ac:dyDescent="0.2">
      <c r="E35" s="51"/>
      <c r="F35" t="s">
        <v>1138</v>
      </c>
      <c r="G35" s="9">
        <f>SUM(G29:G34)</f>
        <v>134330925.83000001</v>
      </c>
      <c r="J35" s="9">
        <f>SUM(J29:J34)</f>
        <v>2723626.0000440003</v>
      </c>
      <c r="N35" s="9">
        <f t="shared" ref="N35:O35" si="16">SUM(N29:N34)</f>
        <v>2930165.2218650007</v>
      </c>
      <c r="O35" s="9">
        <f t="shared" si="16"/>
        <v>206539.22182100013</v>
      </c>
      <c r="Q35" s="9">
        <f t="shared" ref="Q35:U35" si="17">SUM(Q29:Q34)</f>
        <v>135758.23050294322</v>
      </c>
      <c r="R35" s="9">
        <f t="shared" si="17"/>
        <v>70780.991318056738</v>
      </c>
      <c r="S35" s="9">
        <f t="shared" si="17"/>
        <v>0</v>
      </c>
      <c r="T35" s="9">
        <f t="shared" si="17"/>
        <v>0</v>
      </c>
      <c r="U35" s="9">
        <f t="shared" si="17"/>
        <v>0</v>
      </c>
    </row>
    <row r="36" spans="1:21" x14ac:dyDescent="0.2">
      <c r="E36" s="51"/>
      <c r="J36" s="6"/>
      <c r="N36" s="6"/>
      <c r="O36" s="6"/>
      <c r="Q36" s="56"/>
      <c r="R36" s="56"/>
      <c r="S36" s="56"/>
      <c r="T36" s="56"/>
      <c r="U36" s="56"/>
    </row>
    <row r="37" spans="1:21" x14ac:dyDescent="0.2">
      <c r="E37" s="51"/>
      <c r="F37" t="s">
        <v>1353</v>
      </c>
      <c r="J37" s="6"/>
      <c r="N37" s="6"/>
      <c r="O37" s="6"/>
      <c r="Q37" s="56"/>
      <c r="R37" s="56"/>
      <c r="S37" s="56"/>
      <c r="T37" s="56"/>
      <c r="U37" s="56"/>
    </row>
    <row r="38" spans="1:21" x14ac:dyDescent="0.2">
      <c r="E38" s="51">
        <v>317.10000000000002</v>
      </c>
      <c r="F38" t="s">
        <v>1352</v>
      </c>
      <c r="G38" s="5">
        <v>37568645</v>
      </c>
      <c r="I38" s="2">
        <v>0</v>
      </c>
      <c r="J38" s="6">
        <f t="shared" ref="J38" si="18">G38*I38</f>
        <v>0</v>
      </c>
      <c r="L38" s="16">
        <v>0.05</v>
      </c>
      <c r="N38" s="6">
        <f t="shared" ref="N38" si="19">G38*L38</f>
        <v>1878432.25</v>
      </c>
      <c r="O38" s="6">
        <f t="shared" ref="O38" si="20">N38-J38</f>
        <v>1878432.25</v>
      </c>
      <c r="Q38" s="55">
        <f>$O38*'Wkpr - Allocation_Factors'!B16</f>
        <v>1234693.5179250001</v>
      </c>
      <c r="R38" s="55">
        <f>$O38*'Wkpr - Allocation_Factors'!C16</f>
        <v>643738.73207500007</v>
      </c>
      <c r="S38" s="56">
        <v>0</v>
      </c>
      <c r="T38" s="56">
        <v>0</v>
      </c>
      <c r="U38" s="56">
        <v>0</v>
      </c>
    </row>
    <row r="39" spans="1:21" x14ac:dyDescent="0.2">
      <c r="E39" s="51"/>
      <c r="J39" s="6"/>
      <c r="N39" s="6"/>
      <c r="O39" s="6"/>
      <c r="Q39" s="56"/>
      <c r="R39" s="56"/>
      <c r="S39" s="56"/>
      <c r="T39" s="56"/>
      <c r="U39" s="56"/>
    </row>
    <row r="40" spans="1:21" x14ac:dyDescent="0.2">
      <c r="E40" s="51"/>
      <c r="F40" t="s">
        <v>1354</v>
      </c>
      <c r="G40" s="9">
        <f>SUM(G17,G26,G35,G38)</f>
        <v>449530994.12</v>
      </c>
      <c r="J40" s="9">
        <f>SUM(J17,J26,J35,J38)</f>
        <v>7970767.4066860769</v>
      </c>
      <c r="N40" s="9">
        <f t="shared" ref="N40:O40" si="21">SUM(N17,N26,N35,N38)</f>
        <v>11200121.055384001</v>
      </c>
      <c r="O40" s="9">
        <f t="shared" si="21"/>
        <v>3229353.6486979229</v>
      </c>
      <c r="Q40" s="9">
        <f t="shared" ref="Q40:U40" si="22">SUM(Q17,Q26,Q35,Q38)</f>
        <v>2122654.1532891449</v>
      </c>
      <c r="R40" s="9">
        <f t="shared" si="22"/>
        <v>1106699.4954087785</v>
      </c>
      <c r="S40" s="9">
        <f t="shared" si="22"/>
        <v>0</v>
      </c>
      <c r="T40" s="9">
        <f t="shared" si="22"/>
        <v>0</v>
      </c>
      <c r="U40" s="9">
        <f t="shared" si="22"/>
        <v>0</v>
      </c>
    </row>
    <row r="41" spans="1:21" x14ac:dyDescent="0.2">
      <c r="J41" s="6"/>
      <c r="N41" s="6"/>
      <c r="O41" s="6"/>
      <c r="Q41" s="56"/>
      <c r="R41" s="56"/>
      <c r="S41" s="56"/>
      <c r="T41" s="56"/>
      <c r="U41" s="56"/>
    </row>
    <row r="42" spans="1:21" x14ac:dyDescent="0.2">
      <c r="A42" t="s">
        <v>1183</v>
      </c>
      <c r="J42" s="6"/>
      <c r="N42" s="6"/>
      <c r="O42" s="6"/>
      <c r="Q42" s="56"/>
      <c r="R42" s="56"/>
      <c r="S42" s="56"/>
      <c r="T42" s="56"/>
      <c r="U42" s="56"/>
    </row>
    <row r="43" spans="1:21" x14ac:dyDescent="0.2">
      <c r="F43" t="s">
        <v>1184</v>
      </c>
      <c r="J43" s="6"/>
      <c r="N43" s="6"/>
      <c r="O43" s="6"/>
      <c r="Q43" s="56"/>
      <c r="R43" s="56"/>
      <c r="S43" s="56"/>
      <c r="T43" s="56"/>
      <c r="U43" s="56"/>
    </row>
    <row r="44" spans="1:21" x14ac:dyDescent="0.2">
      <c r="B44" t="s">
        <v>1310</v>
      </c>
      <c r="C44" t="s">
        <v>1314</v>
      </c>
      <c r="D44">
        <f t="shared" ref="D44:D62" si="23">E44*1000</f>
        <v>330300</v>
      </c>
      <c r="E44" s="48">
        <v>330.3</v>
      </c>
      <c r="F44" t="s">
        <v>1172</v>
      </c>
      <c r="G44" s="5">
        <f>SUMIFS('Wkpr - Plant Balance Detail'!$R$3:$R$635,'Wkpr - Plant Balance Detail'!$B$3:$B$635,'Wkpr - Studied Balances'!$B44,'Wkpr - Plant Balance Detail'!$C$3:$C$635,'Wkpr - Studied Balances'!$C44,'Wkpr - Plant Balance Detail'!$D$3:$D$635,'Wkpr - Studied Balances'!$D44)</f>
        <v>6783236.8899999997</v>
      </c>
      <c r="I44" s="3">
        <f>SUMIFS('Wkpr - Plant Balance Detail'!$BO$3:$BO$635,'Wkpr - Plant Balance Detail'!$B$3:$B$635,'Wkpr - Studied Balances'!$B44,'Wkpr - Plant Balance Detail'!$C$3:$C$635,'Wkpr - Studied Balances'!$C44,'Wkpr - Plant Balance Detail'!$D$3:$D$635,'Wkpr - Studied Balances'!$D44)</f>
        <v>0.02</v>
      </c>
      <c r="J44" s="6">
        <f t="shared" ref="J44:J62" si="24">G44*I44</f>
        <v>135664.7378</v>
      </c>
      <c r="L44" s="3">
        <f>SUMIFS('Wkpr - Plant Balance Detail'!$BQ$3:$BQ$635,'Wkpr - Plant Balance Detail'!$B$3:$B$635,'Wkpr - Studied Balances'!$B44,'Wkpr - Plant Balance Detail'!$C$3:$C$635,'Wkpr - Studied Balances'!$C44,'Wkpr - Plant Balance Detail'!$D$3:$D$635,'Wkpr - Studied Balances'!$D44)</f>
        <v>1.9E-2</v>
      </c>
      <c r="N44" s="6">
        <f t="shared" ref="N44:N62" si="25">G44*L44</f>
        <v>128881.50090999999</v>
      </c>
      <c r="O44" s="6">
        <f t="shared" ref="O44:O62" si="26">N44-J44</f>
        <v>-6783.2368900000147</v>
      </c>
      <c r="Q44" s="55">
        <f>SUMIFS('Wkpr - Plant Balance Detail'!$CS$3:$CS$635,'Wkpr - Plant Balance Detail'!$B$3:$B$635,'Wkpr - Studied Balances'!$B44,'Wkpr - Plant Balance Detail'!$C$3:$C$635,'Wkpr - Studied Balances'!$C44,'Wkpr - Plant Balance Detail'!$D$3:$D$635,'Wkpr - Studied Balances'!$D44)</f>
        <v>-4458.6216077970021</v>
      </c>
      <c r="R44" s="55">
        <f>SUMIFS('Wkpr - Plant Balance Detail'!$CU$3:$CU$635,'Wkpr - Plant Balance Detail'!$B$3:$B$635,'Wkpr - Studied Balances'!$B44,'Wkpr - Plant Balance Detail'!$C$3:$C$635,'Wkpr - Studied Balances'!$C44,'Wkpr - Plant Balance Detail'!$D$3:$D$635,'Wkpr - Studied Balances'!$D44)</f>
        <v>-2324.6152822030053</v>
      </c>
      <c r="S44" s="55">
        <f>SUMIFS('Wkpr - Plant Balance Detail'!$CT$3:$CT$635,'Wkpr - Plant Balance Detail'!$B$3:$B$635,'Wkpr - Studied Balances'!$B44,'Wkpr - Plant Balance Detail'!$C$3:$C$635,'Wkpr - Studied Balances'!$C44,'Wkpr - Plant Balance Detail'!$D$3:$D$635,'Wkpr - Studied Balances'!$D44)</f>
        <v>0</v>
      </c>
      <c r="T44" s="55">
        <f>SUMIFS('Wkpr - Plant Balance Detail'!$CV$3:$CV$635,'Wkpr - Plant Balance Detail'!$B$3:$B$635,'Wkpr - Studied Balances'!$B44,'Wkpr - Plant Balance Detail'!$C$3:$C$635,'Wkpr - Studied Balances'!$C44,'Wkpr - Plant Balance Detail'!$D$3:$D$635,'Wkpr - Studied Balances'!$D44)</f>
        <v>0</v>
      </c>
      <c r="U44" s="55">
        <f>SUMIFS('Wkpr - Plant Balance Detail'!$CW$3:$CW$635,'Wkpr - Plant Balance Detail'!$B$3:$B$635,'Wkpr - Studied Balances'!$B44,'Wkpr - Plant Balance Detail'!$C$3:$C$635,'Wkpr - Studied Balances'!$C44,'Wkpr - Plant Balance Detail'!$D$3:$D$635,'Wkpr - Studied Balances'!$D44)</f>
        <v>0</v>
      </c>
    </row>
    <row r="45" spans="1:21" x14ac:dyDescent="0.2">
      <c r="B45" t="s">
        <v>1310</v>
      </c>
      <c r="C45" t="s">
        <v>1314</v>
      </c>
      <c r="D45">
        <f t="shared" si="23"/>
        <v>330310</v>
      </c>
      <c r="E45" s="49">
        <v>330.31</v>
      </c>
      <c r="F45" t="s">
        <v>1185</v>
      </c>
      <c r="G45" s="5">
        <f>SUMIFS('Wkpr - Plant Balance Detail'!$R$3:$R$635,'Wkpr - Plant Balance Detail'!$B$3:$B$635,'Wkpr - Studied Balances'!$B45,'Wkpr - Plant Balance Detail'!$C$3:$C$635,'Wkpr - Studied Balances'!$C45,'Wkpr - Plant Balance Detail'!$D$3:$D$635,'Wkpr - Studied Balances'!$D45)</f>
        <v>242033.02000000002</v>
      </c>
      <c r="I45" s="3">
        <f>SUMIFS('Wkpr - Plant Balance Detail'!$BO$3:$BO$635,'Wkpr - Plant Balance Detail'!$B$3:$B$635,'Wkpr - Studied Balances'!$B45,'Wkpr - Plant Balance Detail'!$C$3:$C$635,'Wkpr - Studied Balances'!$C45,'Wkpr - Plant Balance Detail'!$D$3:$D$635,'Wkpr - Studied Balances'!$D45)</f>
        <v>1.5299999999999999E-2</v>
      </c>
      <c r="J45" s="6">
        <f t="shared" si="24"/>
        <v>3703.1052060000002</v>
      </c>
      <c r="L45" s="3">
        <f>SUMIFS('Wkpr - Plant Balance Detail'!$BQ$3:$BQ$635,'Wkpr - Plant Balance Detail'!$B$3:$B$635,'Wkpr - Studied Balances'!$B45,'Wkpr - Plant Balance Detail'!$C$3:$C$635,'Wkpr - Studied Balances'!$C45,'Wkpr - Plant Balance Detail'!$D$3:$D$635,'Wkpr - Studied Balances'!$D45)</f>
        <v>1.4999999999999999E-2</v>
      </c>
      <c r="N45" s="6">
        <f t="shared" si="25"/>
        <v>3630.4953</v>
      </c>
      <c r="O45" s="6">
        <f t="shared" si="26"/>
        <v>-72.609906000000137</v>
      </c>
      <c r="Q45" s="55">
        <f>SUMIFS('Wkpr - Plant Balance Detail'!$CS$3:$CS$635,'Wkpr - Plant Balance Detail'!$B$3:$B$635,'Wkpr - Studied Balances'!$B45,'Wkpr - Plant Balance Detail'!$C$3:$C$635,'Wkpr - Studied Balances'!$C45,'Wkpr - Plant Balance Detail'!$D$3:$D$635,'Wkpr - Studied Balances'!$D45)</f>
        <v>-47.726491213800273</v>
      </c>
      <c r="R45" s="55">
        <f>SUMIFS('Wkpr - Plant Balance Detail'!$CU$3:$CU$635,'Wkpr - Plant Balance Detail'!$B$3:$B$635,'Wkpr - Studied Balances'!$B45,'Wkpr - Plant Balance Detail'!$C$3:$C$635,'Wkpr - Studied Balances'!$C45,'Wkpr - Plant Balance Detail'!$D$3:$D$635,'Wkpr - Studied Balances'!$D45)</f>
        <v>-24.883414786200092</v>
      </c>
      <c r="S45" s="55">
        <f>SUMIFS('Wkpr - Plant Balance Detail'!$CT$3:$CT$635,'Wkpr - Plant Balance Detail'!$B$3:$B$635,'Wkpr - Studied Balances'!$B45,'Wkpr - Plant Balance Detail'!$C$3:$C$635,'Wkpr - Studied Balances'!$C45,'Wkpr - Plant Balance Detail'!$D$3:$D$635,'Wkpr - Studied Balances'!$D45)</f>
        <v>0</v>
      </c>
      <c r="T45" s="55">
        <f>SUMIFS('Wkpr - Plant Balance Detail'!$CV$3:$CV$635,'Wkpr - Plant Balance Detail'!$B$3:$B$635,'Wkpr - Studied Balances'!$B45,'Wkpr - Plant Balance Detail'!$C$3:$C$635,'Wkpr - Studied Balances'!$C45,'Wkpr - Plant Balance Detail'!$D$3:$D$635,'Wkpr - Studied Balances'!$D45)</f>
        <v>0</v>
      </c>
      <c r="U45" s="55">
        <f>SUMIFS('Wkpr - Plant Balance Detail'!$CW$3:$CW$635,'Wkpr - Plant Balance Detail'!$B$3:$B$635,'Wkpr - Studied Balances'!$B45,'Wkpr - Plant Balance Detail'!$C$3:$C$635,'Wkpr - Studied Balances'!$C45,'Wkpr - Plant Balance Detail'!$D$3:$D$635,'Wkpr - Studied Balances'!$D45)</f>
        <v>0</v>
      </c>
    </row>
    <row r="46" spans="1:21" x14ac:dyDescent="0.2">
      <c r="B46" t="s">
        <v>1310</v>
      </c>
      <c r="C46" t="s">
        <v>1314</v>
      </c>
      <c r="D46">
        <f t="shared" si="23"/>
        <v>330400</v>
      </c>
      <c r="E46" s="48">
        <v>330.4</v>
      </c>
      <c r="F46" t="s">
        <v>1186</v>
      </c>
      <c r="G46" s="5">
        <f>SUMIFS('Wkpr - Plant Balance Detail'!$R$3:$R$635,'Wkpr - Plant Balance Detail'!$B$3:$B$635,'Wkpr - Studied Balances'!$B46,'Wkpr - Plant Balance Detail'!$C$3:$C$635,'Wkpr - Studied Balances'!$C46,'Wkpr - Plant Balance Detail'!$D$3:$D$635,'Wkpr - Studied Balances'!$D46)</f>
        <v>365924.35000000003</v>
      </c>
      <c r="I46" s="3">
        <f>SUMIFS('Wkpr - Plant Balance Detail'!$BO$3:$BO$635,'Wkpr - Plant Balance Detail'!$B$3:$B$635,'Wkpr - Studied Balances'!$B46,'Wkpr - Plant Balance Detail'!$C$3:$C$635,'Wkpr - Studied Balances'!$C46,'Wkpr - Plant Balance Detail'!$D$3:$D$635,'Wkpr - Studied Balances'!$D46)</f>
        <v>2.3300000000000001E-2</v>
      </c>
      <c r="J46" s="6">
        <f t="shared" si="24"/>
        <v>8526.0373550000004</v>
      </c>
      <c r="L46" s="3">
        <f>SUMIFS('Wkpr - Plant Balance Detail'!$BQ$3:$BQ$635,'Wkpr - Plant Balance Detail'!$B$3:$B$635,'Wkpr - Studied Balances'!$B46,'Wkpr - Plant Balance Detail'!$C$3:$C$635,'Wkpr - Studied Balances'!$C46,'Wkpr - Plant Balance Detail'!$D$3:$D$635,'Wkpr - Studied Balances'!$D46)</f>
        <v>3.15E-2</v>
      </c>
      <c r="N46" s="6">
        <f t="shared" si="25"/>
        <v>11526.617025000001</v>
      </c>
      <c r="O46" s="6">
        <f t="shared" si="26"/>
        <v>3000.579670000001</v>
      </c>
      <c r="Q46" s="55">
        <f>SUMIFS('Wkpr - Plant Balance Detail'!$CS$3:$CS$635,'Wkpr - Plant Balance Detail'!$B$3:$B$635,'Wkpr - Studied Balances'!$B46,'Wkpr - Plant Balance Detail'!$C$3:$C$635,'Wkpr - Studied Balances'!$C46,'Wkpr - Plant Balance Detail'!$D$3:$D$635,'Wkpr - Studied Balances'!$D46)</f>
        <v>1972.2810170910006</v>
      </c>
      <c r="R46" s="55">
        <f>SUMIFS('Wkpr - Plant Balance Detail'!$CU$3:$CU$635,'Wkpr - Plant Balance Detail'!$B$3:$B$635,'Wkpr - Studied Balances'!$B46,'Wkpr - Plant Balance Detail'!$C$3:$C$635,'Wkpr - Studied Balances'!$C46,'Wkpr - Plant Balance Detail'!$D$3:$D$635,'Wkpr - Studied Balances'!$D46)</f>
        <v>1028.2986529090003</v>
      </c>
      <c r="S46" s="55">
        <f>SUMIFS('Wkpr - Plant Balance Detail'!$CT$3:$CT$635,'Wkpr - Plant Balance Detail'!$B$3:$B$635,'Wkpr - Studied Balances'!$B46,'Wkpr - Plant Balance Detail'!$C$3:$C$635,'Wkpr - Studied Balances'!$C46,'Wkpr - Plant Balance Detail'!$D$3:$D$635,'Wkpr - Studied Balances'!$D46)</f>
        <v>0</v>
      </c>
      <c r="T46" s="55">
        <f>SUMIFS('Wkpr - Plant Balance Detail'!$CV$3:$CV$635,'Wkpr - Plant Balance Detail'!$B$3:$B$635,'Wkpr - Studied Balances'!$B46,'Wkpr - Plant Balance Detail'!$C$3:$C$635,'Wkpr - Studied Balances'!$C46,'Wkpr - Plant Balance Detail'!$D$3:$D$635,'Wkpr - Studied Balances'!$D46)</f>
        <v>0</v>
      </c>
      <c r="U46" s="55">
        <f>SUMIFS('Wkpr - Plant Balance Detail'!$CW$3:$CW$635,'Wkpr - Plant Balance Detail'!$B$3:$B$635,'Wkpr - Studied Balances'!$B46,'Wkpr - Plant Balance Detail'!$C$3:$C$635,'Wkpr - Studied Balances'!$C46,'Wkpr - Plant Balance Detail'!$D$3:$D$635,'Wkpr - Studied Balances'!$D46)</f>
        <v>0</v>
      </c>
    </row>
    <row r="47" spans="1:21" x14ac:dyDescent="0.2">
      <c r="B47" t="s">
        <v>1310</v>
      </c>
      <c r="C47" t="s">
        <v>1314</v>
      </c>
      <c r="D47">
        <f t="shared" si="23"/>
        <v>330410</v>
      </c>
      <c r="E47" s="49">
        <v>330.41</v>
      </c>
      <c r="F47" t="s">
        <v>1187</v>
      </c>
      <c r="G47" s="5">
        <f>SUMIFS('Wkpr - Plant Balance Detail'!$R$3:$R$635,'Wkpr - Plant Balance Detail'!$B$3:$B$635,'Wkpr - Studied Balances'!$B47,'Wkpr - Plant Balance Detail'!$C$3:$C$635,'Wkpr - Studied Balances'!$C47,'Wkpr - Plant Balance Detail'!$D$3:$D$635,'Wkpr - Studied Balances'!$D47)</f>
        <v>841373.44000000006</v>
      </c>
      <c r="I47" s="3">
        <f>SUMIFS('Wkpr - Plant Balance Detail'!$BO$3:$BO$635,'Wkpr - Plant Balance Detail'!$B$3:$B$635,'Wkpr - Studied Balances'!$B47,'Wkpr - Plant Balance Detail'!$C$3:$C$635,'Wkpr - Studied Balances'!$C47,'Wkpr - Plant Balance Detail'!$D$3:$D$635,'Wkpr - Studied Balances'!$D47)</f>
        <v>1.6299999999999999E-2</v>
      </c>
      <c r="J47" s="6">
        <f t="shared" si="24"/>
        <v>13714.387072</v>
      </c>
      <c r="L47" s="3">
        <f>SUMIFS('Wkpr - Plant Balance Detail'!$BQ$3:$BQ$635,'Wkpr - Plant Balance Detail'!$B$3:$B$635,'Wkpr - Studied Balances'!$B47,'Wkpr - Plant Balance Detail'!$C$3:$C$635,'Wkpr - Studied Balances'!$C47,'Wkpr - Plant Balance Detail'!$D$3:$D$635,'Wkpr - Studied Balances'!$D47)</f>
        <v>1.66E-2</v>
      </c>
      <c r="N47" s="6">
        <f t="shared" si="25"/>
        <v>13966.799104000002</v>
      </c>
      <c r="O47" s="6">
        <f t="shared" si="26"/>
        <v>252.412032000002</v>
      </c>
      <c r="Q47" s="55">
        <f>SUMIFS('Wkpr - Plant Balance Detail'!$CS$3:$CS$635,'Wkpr - Plant Balance Detail'!$B$3:$B$635,'Wkpr - Studied Balances'!$B47,'Wkpr - Plant Balance Detail'!$C$3:$C$635,'Wkpr - Studied Balances'!$C47,'Wkpr - Plant Balance Detail'!$D$3:$D$635,'Wkpr - Studied Balances'!$D47)</f>
        <v>165.91042863360053</v>
      </c>
      <c r="R47" s="55">
        <f>SUMIFS('Wkpr - Plant Balance Detail'!$CU$3:$CU$635,'Wkpr - Plant Balance Detail'!$B$3:$B$635,'Wkpr - Studied Balances'!$B47,'Wkpr - Plant Balance Detail'!$C$3:$C$635,'Wkpr - Studied Balances'!$C47,'Wkpr - Plant Balance Detail'!$D$3:$D$635,'Wkpr - Studied Balances'!$D47)</f>
        <v>86.501603366400559</v>
      </c>
      <c r="S47" s="55">
        <f>SUMIFS('Wkpr - Plant Balance Detail'!$CT$3:$CT$635,'Wkpr - Plant Balance Detail'!$B$3:$B$635,'Wkpr - Studied Balances'!$B47,'Wkpr - Plant Balance Detail'!$C$3:$C$635,'Wkpr - Studied Balances'!$C47,'Wkpr - Plant Balance Detail'!$D$3:$D$635,'Wkpr - Studied Balances'!$D47)</f>
        <v>0</v>
      </c>
      <c r="T47" s="55">
        <f>SUMIFS('Wkpr - Plant Balance Detail'!$CV$3:$CV$635,'Wkpr - Plant Balance Detail'!$B$3:$B$635,'Wkpr - Studied Balances'!$B47,'Wkpr - Plant Balance Detail'!$C$3:$C$635,'Wkpr - Studied Balances'!$C47,'Wkpr - Plant Balance Detail'!$D$3:$D$635,'Wkpr - Studied Balances'!$D47)</f>
        <v>0</v>
      </c>
      <c r="U47" s="55">
        <f>SUMIFS('Wkpr - Plant Balance Detail'!$CW$3:$CW$635,'Wkpr - Plant Balance Detail'!$B$3:$B$635,'Wkpr - Studied Balances'!$B47,'Wkpr - Plant Balance Detail'!$C$3:$C$635,'Wkpr - Studied Balances'!$C47,'Wkpr - Plant Balance Detail'!$D$3:$D$635,'Wkpr - Studied Balances'!$D47)</f>
        <v>0</v>
      </c>
    </row>
    <row r="48" spans="1:21" x14ac:dyDescent="0.2">
      <c r="B48" t="s">
        <v>1310</v>
      </c>
      <c r="C48" t="s">
        <v>1314</v>
      </c>
      <c r="D48">
        <f t="shared" si="23"/>
        <v>331000</v>
      </c>
      <c r="E48" s="48">
        <v>331</v>
      </c>
      <c r="F48" t="s">
        <v>1174</v>
      </c>
      <c r="G48" s="5">
        <f>SUMIFS('Wkpr - Plant Balance Detail'!$R$3:$R$635,'Wkpr - Plant Balance Detail'!$B$3:$B$635,'Wkpr - Studied Balances'!$B48,'Wkpr - Plant Balance Detail'!$C$3:$C$635,'Wkpr - Studied Balances'!$C48,'Wkpr - Plant Balance Detail'!$D$3:$D$635,'Wkpr - Studied Balances'!$D48)</f>
        <v>12378553.77</v>
      </c>
      <c r="I48" s="3">
        <f>SUMIFS('Wkpr - Plant Balance Detail'!$BO$3:$BO$635,'Wkpr - Plant Balance Detail'!$B$3:$B$635,'Wkpr - Studied Balances'!$B48,'Wkpr - Plant Balance Detail'!$C$3:$C$635,'Wkpr - Studied Balances'!$C48,'Wkpr - Plant Balance Detail'!$D$3:$D$635,'Wkpr - Studied Balances'!$D48)</f>
        <v>1.4999999999999999E-2</v>
      </c>
      <c r="J48" s="6">
        <f t="shared" si="24"/>
        <v>185678.30654999998</v>
      </c>
      <c r="L48" s="3">
        <f>SUMIFS('Wkpr - Plant Balance Detail'!$BQ$3:$BQ$635,'Wkpr - Plant Balance Detail'!$B$3:$B$635,'Wkpr - Studied Balances'!$B48,'Wkpr - Plant Balance Detail'!$C$3:$C$635,'Wkpr - Studied Balances'!$C48,'Wkpr - Plant Balance Detail'!$D$3:$D$635,'Wkpr - Studied Balances'!$D48)</f>
        <v>1.47E-2</v>
      </c>
      <c r="N48" s="6">
        <f t="shared" si="25"/>
        <v>181964.74041899998</v>
      </c>
      <c r="O48" s="6">
        <f t="shared" si="26"/>
        <v>-3713.5661309999996</v>
      </c>
      <c r="Q48" s="55">
        <f>SUMIFS('Wkpr - Plant Balance Detail'!$CS$3:$CS$635,'Wkpr - Plant Balance Detail'!$B$3:$B$635,'Wkpr - Studied Balances'!$B48,'Wkpr - Plant Balance Detail'!$C$3:$C$635,'Wkpr - Studied Balances'!$C48,'Wkpr - Plant Balance Detail'!$D$3:$D$635,'Wkpr - Studied Balances'!$D48)</f>
        <v>-2440.9270179063024</v>
      </c>
      <c r="R48" s="55">
        <f>SUMIFS('Wkpr - Plant Balance Detail'!$CU$3:$CU$635,'Wkpr - Plant Balance Detail'!$B$3:$B$635,'Wkpr - Studied Balances'!$B48,'Wkpr - Plant Balance Detail'!$C$3:$C$635,'Wkpr - Studied Balances'!$C48,'Wkpr - Plant Balance Detail'!$D$3:$D$635,'Wkpr - Studied Balances'!$D48)</f>
        <v>-1272.6391130936972</v>
      </c>
      <c r="S48" s="55">
        <f>SUMIFS('Wkpr - Plant Balance Detail'!$CT$3:$CT$635,'Wkpr - Plant Balance Detail'!$B$3:$B$635,'Wkpr - Studied Balances'!$B48,'Wkpr - Plant Balance Detail'!$C$3:$C$635,'Wkpr - Studied Balances'!$C48,'Wkpr - Plant Balance Detail'!$D$3:$D$635,'Wkpr - Studied Balances'!$D48)</f>
        <v>0</v>
      </c>
      <c r="T48" s="55">
        <f>SUMIFS('Wkpr - Plant Balance Detail'!$CV$3:$CV$635,'Wkpr - Plant Balance Detail'!$B$3:$B$635,'Wkpr - Studied Balances'!$B48,'Wkpr - Plant Balance Detail'!$C$3:$C$635,'Wkpr - Studied Balances'!$C48,'Wkpr - Plant Balance Detail'!$D$3:$D$635,'Wkpr - Studied Balances'!$D48)</f>
        <v>0</v>
      </c>
      <c r="U48" s="55">
        <f>SUMIFS('Wkpr - Plant Balance Detail'!$CW$3:$CW$635,'Wkpr - Plant Balance Detail'!$B$3:$B$635,'Wkpr - Studied Balances'!$B48,'Wkpr - Plant Balance Detail'!$C$3:$C$635,'Wkpr - Studied Balances'!$C48,'Wkpr - Plant Balance Detail'!$D$3:$D$635,'Wkpr - Studied Balances'!$D48)</f>
        <v>0</v>
      </c>
    </row>
    <row r="49" spans="2:21" x14ac:dyDescent="0.2">
      <c r="B49" t="s">
        <v>1310</v>
      </c>
      <c r="C49" t="s">
        <v>1314</v>
      </c>
      <c r="D49">
        <f t="shared" si="23"/>
        <v>331100</v>
      </c>
      <c r="E49" s="48">
        <v>331.1</v>
      </c>
      <c r="F49" t="s">
        <v>1188</v>
      </c>
      <c r="G49" s="5">
        <f>SUMIFS('Wkpr - Plant Balance Detail'!$R$3:$R$635,'Wkpr - Plant Balance Detail'!$B$3:$B$635,'Wkpr - Studied Balances'!$B49,'Wkpr - Plant Balance Detail'!$C$3:$C$635,'Wkpr - Studied Balances'!$C49,'Wkpr - Plant Balance Detail'!$D$3:$D$635,'Wkpr - Studied Balances'!$D49)</f>
        <v>31650.07</v>
      </c>
      <c r="I49" s="3">
        <f>SUMIFS('Wkpr - Plant Balance Detail'!$BO$3:$BO$635,'Wkpr - Plant Balance Detail'!$B$3:$B$635,'Wkpr - Studied Balances'!$B49,'Wkpr - Plant Balance Detail'!$C$3:$C$635,'Wkpr - Studied Balances'!$C49,'Wkpr - Plant Balance Detail'!$D$3:$D$635,'Wkpr - Studied Balances'!$D49)</f>
        <v>1.78E-2</v>
      </c>
      <c r="J49" s="6">
        <f t="shared" si="24"/>
        <v>563.37124600000004</v>
      </c>
      <c r="L49" s="3">
        <f>SUMIFS('Wkpr - Plant Balance Detail'!$BQ$3:$BQ$635,'Wkpr - Plant Balance Detail'!$B$3:$B$635,'Wkpr - Studied Balances'!$B49,'Wkpr - Plant Balance Detail'!$C$3:$C$635,'Wkpr - Studied Balances'!$C49,'Wkpr - Plant Balance Detail'!$D$3:$D$635,'Wkpr - Studied Balances'!$D49)</f>
        <v>2.01E-2</v>
      </c>
      <c r="N49" s="6">
        <f t="shared" si="25"/>
        <v>636.16640699999994</v>
      </c>
      <c r="O49" s="6">
        <f t="shared" si="26"/>
        <v>72.795160999999894</v>
      </c>
      <c r="Q49" s="55">
        <f>SUMIFS('Wkpr - Plant Balance Detail'!$CS$3:$CS$635,'Wkpr - Plant Balance Detail'!$B$3:$B$635,'Wkpr - Studied Balances'!$B49,'Wkpr - Plant Balance Detail'!$C$3:$C$635,'Wkpr - Studied Balances'!$C49,'Wkpr - Plant Balance Detail'!$D$3:$D$635,'Wkpr - Studied Balances'!$D49)</f>
        <v>47.848259325299921</v>
      </c>
      <c r="R49" s="55">
        <f>SUMIFS('Wkpr - Plant Balance Detail'!$CU$3:$CU$635,'Wkpr - Plant Balance Detail'!$B$3:$B$635,'Wkpr - Studied Balances'!$B49,'Wkpr - Plant Balance Detail'!$C$3:$C$635,'Wkpr - Studied Balances'!$C49,'Wkpr - Plant Balance Detail'!$D$3:$D$635,'Wkpr - Studied Balances'!$D49)</f>
        <v>24.946901674699944</v>
      </c>
      <c r="S49" s="55">
        <f>SUMIFS('Wkpr - Plant Balance Detail'!$CT$3:$CT$635,'Wkpr - Plant Balance Detail'!$B$3:$B$635,'Wkpr - Studied Balances'!$B49,'Wkpr - Plant Balance Detail'!$C$3:$C$635,'Wkpr - Studied Balances'!$C49,'Wkpr - Plant Balance Detail'!$D$3:$D$635,'Wkpr - Studied Balances'!$D49)</f>
        <v>0</v>
      </c>
      <c r="T49" s="55">
        <f>SUMIFS('Wkpr - Plant Balance Detail'!$CV$3:$CV$635,'Wkpr - Plant Balance Detail'!$B$3:$B$635,'Wkpr - Studied Balances'!$B49,'Wkpr - Plant Balance Detail'!$C$3:$C$635,'Wkpr - Studied Balances'!$C49,'Wkpr - Plant Balance Detail'!$D$3:$D$635,'Wkpr - Studied Balances'!$D49)</f>
        <v>0</v>
      </c>
      <c r="U49" s="55">
        <f>SUMIFS('Wkpr - Plant Balance Detail'!$CW$3:$CW$635,'Wkpr - Plant Balance Detail'!$B$3:$B$635,'Wkpr - Studied Balances'!$B49,'Wkpr - Plant Balance Detail'!$C$3:$C$635,'Wkpr - Studied Balances'!$C49,'Wkpr - Plant Balance Detail'!$D$3:$D$635,'Wkpr - Studied Balances'!$D49)</f>
        <v>0</v>
      </c>
    </row>
    <row r="50" spans="2:21" x14ac:dyDescent="0.2">
      <c r="B50" t="s">
        <v>1310</v>
      </c>
      <c r="C50" t="s">
        <v>1314</v>
      </c>
      <c r="D50">
        <f t="shared" si="23"/>
        <v>331200</v>
      </c>
      <c r="E50" s="48">
        <v>331.2</v>
      </c>
      <c r="F50" t="s">
        <v>1189</v>
      </c>
      <c r="G50" s="5">
        <f>SUMIFS('Wkpr - Plant Balance Detail'!$R$3:$R$635,'Wkpr - Plant Balance Detail'!$B$3:$B$635,'Wkpr - Studied Balances'!$B50,'Wkpr - Plant Balance Detail'!$C$3:$C$635,'Wkpr - Studied Balances'!$C50,'Wkpr - Plant Balance Detail'!$D$3:$D$635,'Wkpr - Studied Balances'!$D50)</f>
        <v>1182513.8500000001</v>
      </c>
      <c r="I50" s="3">
        <f>SUMIFS('Wkpr - Plant Balance Detail'!$BO$3:$BO$635,'Wkpr - Plant Balance Detail'!$B$3:$B$635,'Wkpr - Studied Balances'!$B50,'Wkpr - Plant Balance Detail'!$C$3:$C$635,'Wkpr - Studied Balances'!$C50,'Wkpr - Plant Balance Detail'!$D$3:$D$635,'Wkpr - Studied Balances'!$D50)</f>
        <v>2.0300000000000002E-2</v>
      </c>
      <c r="J50" s="6">
        <f t="shared" si="24"/>
        <v>24005.031155000004</v>
      </c>
      <c r="L50" s="3">
        <f>SUMIFS('Wkpr - Plant Balance Detail'!$BQ$3:$BQ$635,'Wkpr - Plant Balance Detail'!$B$3:$B$635,'Wkpr - Studied Balances'!$B50,'Wkpr - Plant Balance Detail'!$C$3:$C$635,'Wkpr - Studied Balances'!$C50,'Wkpr - Plant Balance Detail'!$D$3:$D$635,'Wkpr - Studied Balances'!$D50)</f>
        <v>2.12E-2</v>
      </c>
      <c r="N50" s="6">
        <f t="shared" si="25"/>
        <v>25069.29362</v>
      </c>
      <c r="O50" s="6">
        <f t="shared" si="26"/>
        <v>1064.2624649999962</v>
      </c>
      <c r="Q50" s="55">
        <f>SUMIFS('Wkpr - Plant Balance Detail'!$CS$3:$CS$635,'Wkpr - Plant Balance Detail'!$B$3:$B$635,'Wkpr - Studied Balances'!$B50,'Wkpr - Plant Balance Detail'!$C$3:$C$635,'Wkpr - Studied Balances'!$C50,'Wkpr - Plant Balance Detail'!$D$3:$D$635,'Wkpr - Studied Balances'!$D50)</f>
        <v>699.53971824449945</v>
      </c>
      <c r="R50" s="55">
        <f>SUMIFS('Wkpr - Plant Balance Detail'!$CU$3:$CU$635,'Wkpr - Plant Balance Detail'!$B$3:$B$635,'Wkpr - Studied Balances'!$B50,'Wkpr - Plant Balance Detail'!$C$3:$C$635,'Wkpr - Studied Balances'!$C50,'Wkpr - Plant Balance Detail'!$D$3:$D$635,'Wkpr - Studied Balances'!$D50)</f>
        <v>364.72274675549852</v>
      </c>
      <c r="S50" s="55">
        <f>SUMIFS('Wkpr - Plant Balance Detail'!$CT$3:$CT$635,'Wkpr - Plant Balance Detail'!$B$3:$B$635,'Wkpr - Studied Balances'!$B50,'Wkpr - Plant Balance Detail'!$C$3:$C$635,'Wkpr - Studied Balances'!$C50,'Wkpr - Plant Balance Detail'!$D$3:$D$635,'Wkpr - Studied Balances'!$D50)</f>
        <v>0</v>
      </c>
      <c r="T50" s="55">
        <f>SUMIFS('Wkpr - Plant Balance Detail'!$CV$3:$CV$635,'Wkpr - Plant Balance Detail'!$B$3:$B$635,'Wkpr - Studied Balances'!$B50,'Wkpr - Plant Balance Detail'!$C$3:$C$635,'Wkpr - Studied Balances'!$C50,'Wkpr - Plant Balance Detail'!$D$3:$D$635,'Wkpr - Studied Balances'!$D50)</f>
        <v>0</v>
      </c>
      <c r="U50" s="55">
        <f>SUMIFS('Wkpr - Plant Balance Detail'!$CW$3:$CW$635,'Wkpr - Plant Balance Detail'!$B$3:$B$635,'Wkpr - Studied Balances'!$B50,'Wkpr - Plant Balance Detail'!$C$3:$C$635,'Wkpr - Studied Balances'!$C50,'Wkpr - Plant Balance Detail'!$D$3:$D$635,'Wkpr - Studied Balances'!$D50)</f>
        <v>0</v>
      </c>
    </row>
    <row r="51" spans="2:21" x14ac:dyDescent="0.2">
      <c r="B51" t="s">
        <v>1310</v>
      </c>
      <c r="C51" t="s">
        <v>1314</v>
      </c>
      <c r="D51">
        <f t="shared" si="23"/>
        <v>331260</v>
      </c>
      <c r="E51" s="49">
        <v>331.26</v>
      </c>
      <c r="F51" t="s">
        <v>1190</v>
      </c>
      <c r="G51" s="5">
        <f>SUMIFS('Wkpr - Plant Balance Detail'!$R$3:$R$635,'Wkpr - Plant Balance Detail'!$B$3:$B$635,'Wkpr - Studied Balances'!$B51,'Wkpr - Plant Balance Detail'!$C$3:$C$635,'Wkpr - Studied Balances'!$C51,'Wkpr - Plant Balance Detail'!$D$3:$D$635,'Wkpr - Studied Balances'!$D51)</f>
        <v>24242.3</v>
      </c>
      <c r="I51" s="3">
        <f>SUMIFS('Wkpr - Plant Balance Detail'!$BO$3:$BO$635,'Wkpr - Plant Balance Detail'!$B$3:$B$635,'Wkpr - Studied Balances'!$B51,'Wkpr - Plant Balance Detail'!$C$3:$C$635,'Wkpr - Studied Balances'!$C51,'Wkpr - Plant Balance Detail'!$D$3:$D$635,'Wkpr - Studied Balances'!$D51)</f>
        <v>1.32E-2</v>
      </c>
      <c r="J51" s="6">
        <f t="shared" si="24"/>
        <v>319.99835999999999</v>
      </c>
      <c r="L51" s="3">
        <f>SUMIFS('Wkpr - Plant Balance Detail'!$BQ$3:$BQ$635,'Wkpr - Plant Balance Detail'!$B$3:$B$635,'Wkpr - Studied Balances'!$B51,'Wkpr - Plant Balance Detail'!$C$3:$C$635,'Wkpr - Studied Balances'!$C51,'Wkpr - Plant Balance Detail'!$D$3:$D$635,'Wkpr - Studied Balances'!$D51)</f>
        <v>1.3100000000000001E-2</v>
      </c>
      <c r="N51" s="6">
        <f t="shared" si="25"/>
        <v>317.57413000000003</v>
      </c>
      <c r="O51" s="6">
        <f t="shared" si="26"/>
        <v>-2.4242299999999659</v>
      </c>
      <c r="Q51" s="55">
        <f>SUMIFS('Wkpr - Plant Balance Detail'!$CS$3:$CS$635,'Wkpr - Plant Balance Detail'!$B$3:$B$635,'Wkpr - Studied Balances'!$B51,'Wkpr - Plant Balance Detail'!$C$3:$C$635,'Wkpr - Studied Balances'!$C51,'Wkpr - Plant Balance Detail'!$D$3:$D$635,'Wkpr - Studied Balances'!$D51)</f>
        <v>-1.5934463789999711</v>
      </c>
      <c r="R51" s="55">
        <f>SUMIFS('Wkpr - Plant Balance Detail'!$CU$3:$CU$635,'Wkpr - Plant Balance Detail'!$B$3:$B$635,'Wkpr - Studied Balances'!$B51,'Wkpr - Plant Balance Detail'!$C$3:$C$635,'Wkpr - Studied Balances'!$C51,'Wkpr - Plant Balance Detail'!$D$3:$D$635,'Wkpr - Studied Balances'!$D51)</f>
        <v>-0.8307836209999806</v>
      </c>
      <c r="S51" s="55">
        <f>SUMIFS('Wkpr - Plant Balance Detail'!$CT$3:$CT$635,'Wkpr - Plant Balance Detail'!$B$3:$B$635,'Wkpr - Studied Balances'!$B51,'Wkpr - Plant Balance Detail'!$C$3:$C$635,'Wkpr - Studied Balances'!$C51,'Wkpr - Plant Balance Detail'!$D$3:$D$635,'Wkpr - Studied Balances'!$D51)</f>
        <v>0</v>
      </c>
      <c r="T51" s="55">
        <f>SUMIFS('Wkpr - Plant Balance Detail'!$CV$3:$CV$635,'Wkpr - Plant Balance Detail'!$B$3:$B$635,'Wkpr - Studied Balances'!$B51,'Wkpr - Plant Balance Detail'!$C$3:$C$635,'Wkpr - Studied Balances'!$C51,'Wkpr - Plant Balance Detail'!$D$3:$D$635,'Wkpr - Studied Balances'!$D51)</f>
        <v>0</v>
      </c>
      <c r="U51" s="55">
        <f>SUMIFS('Wkpr - Plant Balance Detail'!$CW$3:$CW$635,'Wkpr - Plant Balance Detail'!$B$3:$B$635,'Wkpr - Studied Balances'!$B51,'Wkpr - Plant Balance Detail'!$C$3:$C$635,'Wkpr - Studied Balances'!$C51,'Wkpr - Plant Balance Detail'!$D$3:$D$635,'Wkpr - Studied Balances'!$D51)</f>
        <v>0</v>
      </c>
    </row>
    <row r="52" spans="2:21" x14ac:dyDescent="0.2">
      <c r="B52" t="s">
        <v>1310</v>
      </c>
      <c r="C52" t="s">
        <v>1314</v>
      </c>
      <c r="D52">
        <f t="shared" si="23"/>
        <v>332000</v>
      </c>
      <c r="E52" s="48">
        <v>332</v>
      </c>
      <c r="F52" t="s">
        <v>1191</v>
      </c>
      <c r="G52" s="5">
        <f>SUMIFS('Wkpr - Plant Balance Detail'!$R$3:$R$635,'Wkpr - Plant Balance Detail'!$B$3:$B$635,'Wkpr - Studied Balances'!$B52,'Wkpr - Plant Balance Detail'!$C$3:$C$635,'Wkpr - Studied Balances'!$C52,'Wkpr - Plant Balance Detail'!$D$3:$D$635,'Wkpr - Studied Balances'!$D52)</f>
        <v>24338639.649999999</v>
      </c>
      <c r="I52" s="3">
        <f>SUMIFS('Wkpr - Plant Balance Detail'!$BO$3:$BO$635,'Wkpr - Plant Balance Detail'!$B$3:$B$635,'Wkpr - Studied Balances'!$B52,'Wkpr - Plant Balance Detail'!$C$3:$C$635,'Wkpr - Studied Balances'!$C52,'Wkpr - Plant Balance Detail'!$D$3:$D$635,'Wkpr - Studied Balances'!$D52)</f>
        <v>1.1299999999999999E-2</v>
      </c>
      <c r="J52" s="6">
        <f t="shared" si="24"/>
        <v>275026.62804499996</v>
      </c>
      <c r="L52" s="3">
        <f>SUMIFS('Wkpr - Plant Balance Detail'!$BQ$3:$BQ$635,'Wkpr - Plant Balance Detail'!$B$3:$B$635,'Wkpr - Studied Balances'!$B52,'Wkpr - Plant Balance Detail'!$C$3:$C$635,'Wkpr - Studied Balances'!$C52,'Wkpr - Plant Balance Detail'!$D$3:$D$635,'Wkpr - Studied Balances'!$D52)</f>
        <v>1.7299999999999999E-2</v>
      </c>
      <c r="N52" s="6">
        <f t="shared" si="25"/>
        <v>421058.46594499995</v>
      </c>
      <c r="O52" s="6">
        <f t="shared" si="26"/>
        <v>146031.83789999998</v>
      </c>
      <c r="Q52" s="55">
        <f>SUMIFS('Wkpr - Plant Balance Detail'!$CS$3:$CS$635,'Wkpr - Plant Balance Detail'!$B$3:$B$635,'Wkpr - Studied Balances'!$B52,'Wkpr - Plant Balance Detail'!$C$3:$C$635,'Wkpr - Studied Balances'!$C52,'Wkpr - Plant Balance Detail'!$D$3:$D$635,'Wkpr - Studied Balances'!$D52)</f>
        <v>95986.727051670023</v>
      </c>
      <c r="R52" s="55">
        <f>SUMIFS('Wkpr - Plant Balance Detail'!$CU$3:$CU$635,'Wkpr - Plant Balance Detail'!$B$3:$B$635,'Wkpr - Studied Balances'!$B52,'Wkpr - Plant Balance Detail'!$C$3:$C$635,'Wkpr - Studied Balances'!$C52,'Wkpr - Plant Balance Detail'!$D$3:$D$635,'Wkpr - Studied Balances'!$D52)</f>
        <v>50045.110848330005</v>
      </c>
      <c r="S52" s="55">
        <f>SUMIFS('Wkpr - Plant Balance Detail'!$CT$3:$CT$635,'Wkpr - Plant Balance Detail'!$B$3:$B$635,'Wkpr - Studied Balances'!$B52,'Wkpr - Plant Balance Detail'!$C$3:$C$635,'Wkpr - Studied Balances'!$C52,'Wkpr - Plant Balance Detail'!$D$3:$D$635,'Wkpr - Studied Balances'!$D52)</f>
        <v>0</v>
      </c>
      <c r="T52" s="55">
        <f>SUMIFS('Wkpr - Plant Balance Detail'!$CV$3:$CV$635,'Wkpr - Plant Balance Detail'!$B$3:$B$635,'Wkpr - Studied Balances'!$B52,'Wkpr - Plant Balance Detail'!$C$3:$C$635,'Wkpr - Studied Balances'!$C52,'Wkpr - Plant Balance Detail'!$D$3:$D$635,'Wkpr - Studied Balances'!$D52)</f>
        <v>0</v>
      </c>
      <c r="U52" s="55">
        <f>SUMIFS('Wkpr - Plant Balance Detail'!$CW$3:$CW$635,'Wkpr - Plant Balance Detail'!$B$3:$B$635,'Wkpr - Studied Balances'!$B52,'Wkpr - Plant Balance Detail'!$C$3:$C$635,'Wkpr - Studied Balances'!$C52,'Wkpr - Plant Balance Detail'!$D$3:$D$635,'Wkpr - Studied Balances'!$D52)</f>
        <v>0</v>
      </c>
    </row>
    <row r="53" spans="2:21" x14ac:dyDescent="0.2">
      <c r="B53" t="s">
        <v>1310</v>
      </c>
      <c r="C53" t="s">
        <v>1314</v>
      </c>
      <c r="D53">
        <f t="shared" si="23"/>
        <v>332100</v>
      </c>
      <c r="E53" s="48">
        <v>332.1</v>
      </c>
      <c r="F53" t="s">
        <v>1192</v>
      </c>
      <c r="G53" s="5">
        <f>SUMIFS('Wkpr - Plant Balance Detail'!$R$3:$R$635,'Wkpr - Plant Balance Detail'!$B$3:$B$635,'Wkpr - Studied Balances'!$B53,'Wkpr - Plant Balance Detail'!$C$3:$C$635,'Wkpr - Studied Balances'!$C53,'Wkpr - Plant Balance Detail'!$D$3:$D$635,'Wkpr - Studied Balances'!$D53)</f>
        <v>16222465.439999999</v>
      </c>
      <c r="I53" s="3">
        <f>SUMIFS('Wkpr - Plant Balance Detail'!$BO$3:$BO$635,'Wkpr - Plant Balance Detail'!$B$3:$B$635,'Wkpr - Studied Balances'!$B53,'Wkpr - Plant Balance Detail'!$C$3:$C$635,'Wkpr - Studied Balances'!$C53,'Wkpr - Plant Balance Detail'!$D$3:$D$635,'Wkpr - Studied Balances'!$D53)</f>
        <v>1.9E-2</v>
      </c>
      <c r="J53" s="6">
        <f t="shared" si="24"/>
        <v>308226.84336</v>
      </c>
      <c r="L53" s="3">
        <f>SUMIFS('Wkpr - Plant Balance Detail'!$BQ$3:$BQ$635,'Wkpr - Plant Balance Detail'!$B$3:$B$635,'Wkpr - Studied Balances'!$B53,'Wkpr - Plant Balance Detail'!$C$3:$C$635,'Wkpr - Studied Balances'!$C53,'Wkpr - Plant Balance Detail'!$D$3:$D$635,'Wkpr - Studied Balances'!$D53)</f>
        <v>2.23E-2</v>
      </c>
      <c r="N53" s="6">
        <f t="shared" si="25"/>
        <v>361760.97931199998</v>
      </c>
      <c r="O53" s="6">
        <f t="shared" si="26"/>
        <v>53534.135951999982</v>
      </c>
      <c r="Q53" s="55">
        <f>SUMIFS('Wkpr - Plant Balance Detail'!$CS$3:$CS$635,'Wkpr - Plant Balance Detail'!$B$3:$B$635,'Wkpr - Studied Balances'!$B53,'Wkpr - Plant Balance Detail'!$C$3:$C$635,'Wkpr - Studied Balances'!$C53,'Wkpr - Plant Balance Detail'!$D$3:$D$635,'Wkpr - Studied Balances'!$D53)</f>
        <v>35187.987561249582</v>
      </c>
      <c r="R53" s="55">
        <f>SUMIFS('Wkpr - Plant Balance Detail'!$CU$3:$CU$635,'Wkpr - Plant Balance Detail'!$B$3:$B$635,'Wkpr - Studied Balances'!$B53,'Wkpr - Plant Balance Detail'!$C$3:$C$635,'Wkpr - Studied Balances'!$C53,'Wkpr - Plant Balance Detail'!$D$3:$D$635,'Wkpr - Studied Balances'!$D53)</f>
        <v>18346.148390750386</v>
      </c>
      <c r="S53" s="55">
        <f>SUMIFS('Wkpr - Plant Balance Detail'!$CT$3:$CT$635,'Wkpr - Plant Balance Detail'!$B$3:$B$635,'Wkpr - Studied Balances'!$B53,'Wkpr - Plant Balance Detail'!$C$3:$C$635,'Wkpr - Studied Balances'!$C53,'Wkpr - Plant Balance Detail'!$D$3:$D$635,'Wkpr - Studied Balances'!$D53)</f>
        <v>0</v>
      </c>
      <c r="T53" s="55">
        <f>SUMIFS('Wkpr - Plant Balance Detail'!$CV$3:$CV$635,'Wkpr - Plant Balance Detail'!$B$3:$B$635,'Wkpr - Studied Balances'!$B53,'Wkpr - Plant Balance Detail'!$C$3:$C$635,'Wkpr - Studied Balances'!$C53,'Wkpr - Plant Balance Detail'!$D$3:$D$635,'Wkpr - Studied Balances'!$D53)</f>
        <v>0</v>
      </c>
      <c r="U53" s="55">
        <f>SUMIFS('Wkpr - Plant Balance Detail'!$CW$3:$CW$635,'Wkpr - Plant Balance Detail'!$B$3:$B$635,'Wkpr - Studied Balances'!$B53,'Wkpr - Plant Balance Detail'!$C$3:$C$635,'Wkpr - Studied Balances'!$C53,'Wkpr - Plant Balance Detail'!$D$3:$D$635,'Wkpr - Studied Balances'!$D53)</f>
        <v>0</v>
      </c>
    </row>
    <row r="54" spans="2:21" x14ac:dyDescent="0.2">
      <c r="B54" t="s">
        <v>1310</v>
      </c>
      <c r="C54" t="s">
        <v>1314</v>
      </c>
      <c r="D54">
        <f t="shared" si="23"/>
        <v>332150</v>
      </c>
      <c r="E54" s="49">
        <v>332.15</v>
      </c>
      <c r="F54" t="s">
        <v>1192</v>
      </c>
      <c r="G54" s="5">
        <f>SUMIFS('Wkpr - Plant Balance Detail'!$R$3:$R$635,'Wkpr - Plant Balance Detail'!$B$3:$B$635,'Wkpr - Studied Balances'!$B54,'Wkpr - Plant Balance Detail'!$C$3:$C$635,'Wkpr - Studied Balances'!$C54,'Wkpr - Plant Balance Detail'!$D$3:$D$635,'Wkpr - Studied Balances'!$D54)</f>
        <v>1103732.8600000001</v>
      </c>
      <c r="I54" s="3">
        <f>SUMIFS('Wkpr - Plant Balance Detail'!$BO$3:$BO$635,'Wkpr - Plant Balance Detail'!$B$3:$B$635,'Wkpr - Studied Balances'!$B54,'Wkpr - Plant Balance Detail'!$C$3:$C$635,'Wkpr - Studied Balances'!$C54,'Wkpr - Plant Balance Detail'!$D$3:$D$635,'Wkpr - Studied Balances'!$D54)</f>
        <v>1.7999999999999999E-2</v>
      </c>
      <c r="J54" s="6">
        <f t="shared" si="24"/>
        <v>19867.191480000001</v>
      </c>
      <c r="L54" s="3">
        <f>SUMIFS('Wkpr - Plant Balance Detail'!$BQ$3:$BQ$635,'Wkpr - Plant Balance Detail'!$B$3:$B$635,'Wkpr - Studied Balances'!$B54,'Wkpr - Plant Balance Detail'!$C$3:$C$635,'Wkpr - Studied Balances'!$C54,'Wkpr - Plant Balance Detail'!$D$3:$D$635,'Wkpr - Studied Balances'!$D54)</f>
        <v>2.2499999999999999E-2</v>
      </c>
      <c r="N54" s="6">
        <f t="shared" si="25"/>
        <v>24833.98935</v>
      </c>
      <c r="O54" s="6">
        <f t="shared" si="26"/>
        <v>4966.7978699999985</v>
      </c>
      <c r="Q54" s="55">
        <f>SUMIFS('Wkpr - Plant Balance Detail'!$CS$3:$CS$635,'Wkpr - Plant Balance Detail'!$B$3:$B$635,'Wkpr - Studied Balances'!$B54,'Wkpr - Plant Balance Detail'!$C$3:$C$635,'Wkpr - Studied Balances'!$C54,'Wkpr - Plant Balance Detail'!$D$3:$D$635,'Wkpr - Studied Balances'!$D54)</f>
        <v>3264.6762399509989</v>
      </c>
      <c r="R54" s="55">
        <f>SUMIFS('Wkpr - Plant Balance Detail'!$CU$3:$CU$635,'Wkpr - Plant Balance Detail'!$B$3:$B$635,'Wkpr - Studied Balances'!$B54,'Wkpr - Plant Balance Detail'!$C$3:$C$635,'Wkpr - Studied Balances'!$C54,'Wkpr - Plant Balance Detail'!$D$3:$D$635,'Wkpr - Studied Balances'!$D54)</f>
        <v>1702.1216300489996</v>
      </c>
      <c r="S54" s="55">
        <f>SUMIFS('Wkpr - Plant Balance Detail'!$CT$3:$CT$635,'Wkpr - Plant Balance Detail'!$B$3:$B$635,'Wkpr - Studied Balances'!$B54,'Wkpr - Plant Balance Detail'!$C$3:$C$635,'Wkpr - Studied Balances'!$C54,'Wkpr - Plant Balance Detail'!$D$3:$D$635,'Wkpr - Studied Balances'!$D54)</f>
        <v>0</v>
      </c>
      <c r="T54" s="55">
        <f>SUMIFS('Wkpr - Plant Balance Detail'!$CV$3:$CV$635,'Wkpr - Plant Balance Detail'!$B$3:$B$635,'Wkpr - Studied Balances'!$B54,'Wkpr - Plant Balance Detail'!$C$3:$C$635,'Wkpr - Studied Balances'!$C54,'Wkpr - Plant Balance Detail'!$D$3:$D$635,'Wkpr - Studied Balances'!$D54)</f>
        <v>0</v>
      </c>
      <c r="U54" s="55">
        <f>SUMIFS('Wkpr - Plant Balance Detail'!$CW$3:$CW$635,'Wkpr - Plant Balance Detail'!$B$3:$B$635,'Wkpr - Studied Balances'!$B54,'Wkpr - Plant Balance Detail'!$C$3:$C$635,'Wkpr - Studied Balances'!$C54,'Wkpr - Plant Balance Detail'!$D$3:$D$635,'Wkpr - Studied Balances'!$D54)</f>
        <v>0</v>
      </c>
    </row>
    <row r="55" spans="2:21" x14ac:dyDescent="0.2">
      <c r="B55" t="s">
        <v>1310</v>
      </c>
      <c r="C55" t="s">
        <v>1314</v>
      </c>
      <c r="D55">
        <f t="shared" si="23"/>
        <v>332200</v>
      </c>
      <c r="E55" s="48">
        <v>332.2</v>
      </c>
      <c r="F55" t="s">
        <v>1193</v>
      </c>
      <c r="G55" s="5">
        <f>SUMIFS('Wkpr - Plant Balance Detail'!$R$3:$R$635,'Wkpr - Plant Balance Detail'!$B$3:$B$635,'Wkpr - Studied Balances'!$B55,'Wkpr - Plant Balance Detail'!$C$3:$C$635,'Wkpr - Studied Balances'!$C55,'Wkpr - Plant Balance Detail'!$D$3:$D$635,'Wkpr - Studied Balances'!$D55)</f>
        <v>102570.35</v>
      </c>
      <c r="I55" s="3">
        <f>SUMIFS('Wkpr - Plant Balance Detail'!$BO$3:$BO$635,'Wkpr - Plant Balance Detail'!$B$3:$B$635,'Wkpr - Studied Balances'!$B55,'Wkpr - Plant Balance Detail'!$C$3:$C$635,'Wkpr - Studied Balances'!$C55,'Wkpr - Plant Balance Detail'!$D$3:$D$635,'Wkpr - Studied Balances'!$D55)</f>
        <v>1.7299999999999999E-2</v>
      </c>
      <c r="J55" s="6">
        <f t="shared" si="24"/>
        <v>1774.4670550000001</v>
      </c>
      <c r="L55" s="3">
        <f>SUMIFS('Wkpr - Plant Balance Detail'!$BQ$3:$BQ$635,'Wkpr - Plant Balance Detail'!$B$3:$B$635,'Wkpr - Studied Balances'!$B55,'Wkpr - Plant Balance Detail'!$C$3:$C$635,'Wkpr - Studied Balances'!$C55,'Wkpr - Plant Balance Detail'!$D$3:$D$635,'Wkpr - Studied Balances'!$D55)</f>
        <v>1.9E-2</v>
      </c>
      <c r="N55" s="6">
        <f t="shared" si="25"/>
        <v>1948.83665</v>
      </c>
      <c r="O55" s="6">
        <f t="shared" si="26"/>
        <v>174.36959499999989</v>
      </c>
      <c r="Q55" s="55">
        <f>SUMIFS('Wkpr - Plant Balance Detail'!$CS$3:$CS$635,'Wkpr - Plant Balance Detail'!$B$3:$B$635,'Wkpr - Studied Balances'!$B55,'Wkpr - Plant Balance Detail'!$C$3:$C$635,'Wkpr - Studied Balances'!$C55,'Wkpr - Plant Balance Detail'!$D$3:$D$635,'Wkpr - Studied Balances'!$D55)</f>
        <v>114.61313479349974</v>
      </c>
      <c r="R55" s="55">
        <f>SUMIFS('Wkpr - Plant Balance Detail'!$CU$3:$CU$635,'Wkpr - Plant Balance Detail'!$B$3:$B$635,'Wkpr - Studied Balances'!$B55,'Wkpr - Plant Balance Detail'!$C$3:$C$635,'Wkpr - Studied Balances'!$C55,'Wkpr - Plant Balance Detail'!$D$3:$D$635,'Wkpr - Studied Balances'!$D55)</f>
        <v>59.756460206499924</v>
      </c>
      <c r="S55" s="55">
        <f>SUMIFS('Wkpr - Plant Balance Detail'!$CT$3:$CT$635,'Wkpr - Plant Balance Detail'!$B$3:$B$635,'Wkpr - Studied Balances'!$B55,'Wkpr - Plant Balance Detail'!$C$3:$C$635,'Wkpr - Studied Balances'!$C55,'Wkpr - Plant Balance Detail'!$D$3:$D$635,'Wkpr - Studied Balances'!$D55)</f>
        <v>0</v>
      </c>
      <c r="T55" s="55">
        <f>SUMIFS('Wkpr - Plant Balance Detail'!$CV$3:$CV$635,'Wkpr - Plant Balance Detail'!$B$3:$B$635,'Wkpr - Studied Balances'!$B55,'Wkpr - Plant Balance Detail'!$C$3:$C$635,'Wkpr - Studied Balances'!$C55,'Wkpr - Plant Balance Detail'!$D$3:$D$635,'Wkpr - Studied Balances'!$D55)</f>
        <v>0</v>
      </c>
      <c r="U55" s="55">
        <f>SUMIFS('Wkpr - Plant Balance Detail'!$CW$3:$CW$635,'Wkpr - Plant Balance Detail'!$B$3:$B$635,'Wkpr - Studied Balances'!$B55,'Wkpr - Plant Balance Detail'!$C$3:$C$635,'Wkpr - Studied Balances'!$C55,'Wkpr - Plant Balance Detail'!$D$3:$D$635,'Wkpr - Studied Balances'!$D55)</f>
        <v>0</v>
      </c>
    </row>
    <row r="56" spans="2:21" x14ac:dyDescent="0.2">
      <c r="B56" t="s">
        <v>1310</v>
      </c>
      <c r="C56" t="s">
        <v>1314</v>
      </c>
      <c r="D56">
        <f t="shared" si="23"/>
        <v>333000</v>
      </c>
      <c r="E56" s="48">
        <v>333</v>
      </c>
      <c r="F56" t="s">
        <v>1194</v>
      </c>
      <c r="G56" s="5">
        <f>SUMIFS('Wkpr - Plant Balance Detail'!$R$3:$R$635,'Wkpr - Plant Balance Detail'!$B$3:$B$635,'Wkpr - Studied Balances'!$B56,'Wkpr - Plant Balance Detail'!$C$3:$C$635,'Wkpr - Studied Balances'!$C56,'Wkpr - Plant Balance Detail'!$D$3:$D$635,'Wkpr - Studied Balances'!$D56)</f>
        <v>45860097.609999999</v>
      </c>
      <c r="I56" s="3">
        <f>SUMIFS('Wkpr - Plant Balance Detail'!$BO$3:$BO$635,'Wkpr - Plant Balance Detail'!$B$3:$B$635,'Wkpr - Studied Balances'!$B56,'Wkpr - Plant Balance Detail'!$C$3:$C$635,'Wkpr - Studied Balances'!$C56,'Wkpr - Plant Balance Detail'!$D$3:$D$635,'Wkpr - Studied Balances'!$D56)</f>
        <v>2.0400000000000001E-2</v>
      </c>
      <c r="J56" s="6">
        <f t="shared" si="24"/>
        <v>935545.99124400003</v>
      </c>
      <c r="L56" s="3">
        <f>SUMIFS('Wkpr - Plant Balance Detail'!$BQ$3:$BQ$635,'Wkpr - Plant Balance Detail'!$B$3:$B$635,'Wkpr - Studied Balances'!$B56,'Wkpr - Plant Balance Detail'!$C$3:$C$635,'Wkpr - Studied Balances'!$C56,'Wkpr - Plant Balance Detail'!$D$3:$D$635,'Wkpr - Studied Balances'!$D56)</f>
        <v>2.5899999999999999E-2</v>
      </c>
      <c r="N56" s="6">
        <f t="shared" si="25"/>
        <v>1187776.528099</v>
      </c>
      <c r="O56" s="6">
        <f t="shared" si="26"/>
        <v>252230.53685499995</v>
      </c>
      <c r="Q56" s="55">
        <f>SUMIFS('Wkpr - Plant Balance Detail'!$CS$3:$CS$635,'Wkpr - Plant Balance Detail'!$B$3:$B$635,'Wkpr - Studied Balances'!$B56,'Wkpr - Plant Balance Detail'!$C$3:$C$635,'Wkpr - Studied Balances'!$C56,'Wkpr - Plant Balance Detail'!$D$3:$D$635,'Wkpr - Studied Balances'!$D56)</f>
        <v>165791.13187479146</v>
      </c>
      <c r="R56" s="55">
        <f>SUMIFS('Wkpr - Plant Balance Detail'!$CU$3:$CU$635,'Wkpr - Plant Balance Detail'!$B$3:$B$635,'Wkpr - Studied Balances'!$B56,'Wkpr - Plant Balance Detail'!$C$3:$C$635,'Wkpr - Studied Balances'!$C56,'Wkpr - Plant Balance Detail'!$D$3:$D$635,'Wkpr - Studied Balances'!$D56)</f>
        <v>86439.404980208434</v>
      </c>
      <c r="S56" s="55">
        <f>SUMIFS('Wkpr - Plant Balance Detail'!$CT$3:$CT$635,'Wkpr - Plant Balance Detail'!$B$3:$B$635,'Wkpr - Studied Balances'!$B56,'Wkpr - Plant Balance Detail'!$C$3:$C$635,'Wkpr - Studied Balances'!$C56,'Wkpr - Plant Balance Detail'!$D$3:$D$635,'Wkpr - Studied Balances'!$D56)</f>
        <v>0</v>
      </c>
      <c r="T56" s="55">
        <f>SUMIFS('Wkpr - Plant Balance Detail'!$CV$3:$CV$635,'Wkpr - Plant Balance Detail'!$B$3:$B$635,'Wkpr - Studied Balances'!$B56,'Wkpr - Plant Balance Detail'!$C$3:$C$635,'Wkpr - Studied Balances'!$C56,'Wkpr - Plant Balance Detail'!$D$3:$D$635,'Wkpr - Studied Balances'!$D56)</f>
        <v>0</v>
      </c>
      <c r="U56" s="55">
        <f>SUMIFS('Wkpr - Plant Balance Detail'!$CW$3:$CW$635,'Wkpr - Plant Balance Detail'!$B$3:$B$635,'Wkpr - Studied Balances'!$B56,'Wkpr - Plant Balance Detail'!$C$3:$C$635,'Wkpr - Studied Balances'!$C56,'Wkpr - Plant Balance Detail'!$D$3:$D$635,'Wkpr - Studied Balances'!$D56)</f>
        <v>0</v>
      </c>
    </row>
    <row r="57" spans="2:21" x14ac:dyDescent="0.2">
      <c r="B57" t="s">
        <v>1310</v>
      </c>
      <c r="C57" t="s">
        <v>1314</v>
      </c>
      <c r="D57">
        <f t="shared" si="23"/>
        <v>334000</v>
      </c>
      <c r="E57" s="48">
        <v>334</v>
      </c>
      <c r="F57" t="s">
        <v>1178</v>
      </c>
      <c r="G57" s="5">
        <f>SUMIFS('Wkpr - Plant Balance Detail'!$R$3:$R$635,'Wkpr - Plant Balance Detail'!$B$3:$B$635,'Wkpr - Studied Balances'!$B57,'Wkpr - Plant Balance Detail'!$C$3:$C$635,'Wkpr - Studied Balances'!$C57,'Wkpr - Plant Balance Detail'!$D$3:$D$635,'Wkpr - Studied Balances'!$D57)</f>
        <v>6979749.1600000001</v>
      </c>
      <c r="I57" s="3">
        <f>SUMIFS('Wkpr - Plant Balance Detail'!$BO$3:$BO$635,'Wkpr - Plant Balance Detail'!$B$3:$B$635,'Wkpr - Studied Balances'!$B57,'Wkpr - Plant Balance Detail'!$C$3:$C$635,'Wkpr - Studied Balances'!$C57,'Wkpr - Plant Balance Detail'!$D$3:$D$635,'Wkpr - Studied Balances'!$D57)</f>
        <v>2.9700000000000001E-2</v>
      </c>
      <c r="J57" s="6">
        <f t="shared" si="24"/>
        <v>207298.55005200001</v>
      </c>
      <c r="L57" s="3">
        <f>SUMIFS('Wkpr - Plant Balance Detail'!$BQ$3:$BQ$635,'Wkpr - Plant Balance Detail'!$B$3:$B$635,'Wkpr - Studied Balances'!$B57,'Wkpr - Plant Balance Detail'!$C$3:$C$635,'Wkpr - Studied Balances'!$C57,'Wkpr - Plant Balance Detail'!$D$3:$D$635,'Wkpr - Studied Balances'!$D57)</f>
        <v>2.1000000000000001E-2</v>
      </c>
      <c r="N57" s="6">
        <f t="shared" si="25"/>
        <v>146574.73236000002</v>
      </c>
      <c r="O57" s="6">
        <f t="shared" si="26"/>
        <v>-60723.817691999982</v>
      </c>
      <c r="Q57" s="55">
        <f>SUMIFS('Wkpr - Plant Balance Detail'!$CS$3:$CS$635,'Wkpr - Plant Balance Detail'!$B$3:$B$635,'Wkpr - Studied Balances'!$B57,'Wkpr - Plant Balance Detail'!$C$3:$C$635,'Wkpr - Studied Balances'!$C57,'Wkpr - Plant Balance Detail'!$D$3:$D$635,'Wkpr - Studied Balances'!$D57)</f>
        <v>-39913.765368951572</v>
      </c>
      <c r="R57" s="55">
        <f>SUMIFS('Wkpr - Plant Balance Detail'!$CU$3:$CU$635,'Wkpr - Plant Balance Detail'!$B$3:$B$635,'Wkpr - Studied Balances'!$B57,'Wkpr - Plant Balance Detail'!$C$3:$C$635,'Wkpr - Studied Balances'!$C57,'Wkpr - Plant Balance Detail'!$D$3:$D$635,'Wkpr - Studied Balances'!$D57)</f>
        <v>-20810.052323048396</v>
      </c>
      <c r="S57" s="55">
        <f>SUMIFS('Wkpr - Plant Balance Detail'!$CT$3:$CT$635,'Wkpr - Plant Balance Detail'!$B$3:$B$635,'Wkpr - Studied Balances'!$B57,'Wkpr - Plant Balance Detail'!$C$3:$C$635,'Wkpr - Studied Balances'!$C57,'Wkpr - Plant Balance Detail'!$D$3:$D$635,'Wkpr - Studied Balances'!$D57)</f>
        <v>0</v>
      </c>
      <c r="T57" s="55">
        <f>SUMIFS('Wkpr - Plant Balance Detail'!$CV$3:$CV$635,'Wkpr - Plant Balance Detail'!$B$3:$B$635,'Wkpr - Studied Balances'!$B57,'Wkpr - Plant Balance Detail'!$C$3:$C$635,'Wkpr - Studied Balances'!$C57,'Wkpr - Plant Balance Detail'!$D$3:$D$635,'Wkpr - Studied Balances'!$D57)</f>
        <v>0</v>
      </c>
      <c r="U57" s="55">
        <f>SUMIFS('Wkpr - Plant Balance Detail'!$CW$3:$CW$635,'Wkpr - Plant Balance Detail'!$B$3:$B$635,'Wkpr - Studied Balances'!$B57,'Wkpr - Plant Balance Detail'!$C$3:$C$635,'Wkpr - Studied Balances'!$C57,'Wkpr - Plant Balance Detail'!$D$3:$D$635,'Wkpr - Studied Balances'!$D57)</f>
        <v>0</v>
      </c>
    </row>
    <row r="58" spans="2:21" x14ac:dyDescent="0.2">
      <c r="B58" t="s">
        <v>1310</v>
      </c>
      <c r="C58" t="s">
        <v>1314</v>
      </c>
      <c r="D58">
        <f t="shared" si="23"/>
        <v>335000</v>
      </c>
      <c r="E58" s="48">
        <v>335</v>
      </c>
      <c r="F58" t="s">
        <v>1179</v>
      </c>
      <c r="G58" s="5">
        <f>SUMIFS('Wkpr - Plant Balance Detail'!$R$3:$R$635,'Wkpr - Plant Balance Detail'!$B$3:$B$635,'Wkpr - Studied Balances'!$B58,'Wkpr - Plant Balance Detail'!$C$3:$C$635,'Wkpr - Studied Balances'!$C58,'Wkpr - Plant Balance Detail'!$D$3:$D$635,'Wkpr - Studied Balances'!$D58)</f>
        <v>4240453.9800000004</v>
      </c>
      <c r="I58" s="3">
        <f>SUMIFS('Wkpr - Plant Balance Detail'!$BO$3:$BO$635,'Wkpr - Plant Balance Detail'!$B$3:$B$635,'Wkpr - Studied Balances'!$B58,'Wkpr - Plant Balance Detail'!$C$3:$C$635,'Wkpr - Studied Balances'!$C58,'Wkpr - Plant Balance Detail'!$D$3:$D$635,'Wkpr - Studied Balances'!$D58)</f>
        <v>3.8E-3</v>
      </c>
      <c r="J58" s="6">
        <f t="shared" si="24"/>
        <v>16113.725124000002</v>
      </c>
      <c r="L58" s="3">
        <f>SUMIFS('Wkpr - Plant Balance Detail'!$BQ$3:$BQ$635,'Wkpr - Plant Balance Detail'!$B$3:$B$635,'Wkpr - Studied Balances'!$B58,'Wkpr - Plant Balance Detail'!$C$3:$C$635,'Wkpr - Studied Balances'!$C58,'Wkpr - Plant Balance Detail'!$D$3:$D$635,'Wkpr - Studied Balances'!$D58)</f>
        <v>1.4199999999999999E-2</v>
      </c>
      <c r="N58" s="6">
        <f t="shared" si="25"/>
        <v>60214.446516000004</v>
      </c>
      <c r="O58" s="6">
        <f t="shared" si="26"/>
        <v>44100.721391999999</v>
      </c>
      <c r="Q58" s="55">
        <f>SUMIFS('Wkpr - Plant Balance Detail'!$CS$3:$CS$635,'Wkpr - Plant Balance Detail'!$B$3:$B$635,'Wkpr - Studied Balances'!$B58,'Wkpr - Plant Balance Detail'!$C$3:$C$635,'Wkpr - Studied Balances'!$C58,'Wkpr - Plant Balance Detail'!$D$3:$D$635,'Wkpr - Studied Balances'!$D58)</f>
        <v>28987.404170961603</v>
      </c>
      <c r="R58" s="55">
        <f>SUMIFS('Wkpr - Plant Balance Detail'!$CU$3:$CU$635,'Wkpr - Plant Balance Detail'!$B$3:$B$635,'Wkpr - Studied Balances'!$B58,'Wkpr - Plant Balance Detail'!$C$3:$C$635,'Wkpr - Studied Balances'!$C58,'Wkpr - Plant Balance Detail'!$D$3:$D$635,'Wkpr - Studied Balances'!$D58)</f>
        <v>15113.317221038404</v>
      </c>
      <c r="S58" s="55">
        <f>SUMIFS('Wkpr - Plant Balance Detail'!$CT$3:$CT$635,'Wkpr - Plant Balance Detail'!$B$3:$B$635,'Wkpr - Studied Balances'!$B58,'Wkpr - Plant Balance Detail'!$C$3:$C$635,'Wkpr - Studied Balances'!$C58,'Wkpr - Plant Balance Detail'!$D$3:$D$635,'Wkpr - Studied Balances'!$D58)</f>
        <v>0</v>
      </c>
      <c r="T58" s="55">
        <f>SUMIFS('Wkpr - Plant Balance Detail'!$CV$3:$CV$635,'Wkpr - Plant Balance Detail'!$B$3:$B$635,'Wkpr - Studied Balances'!$B58,'Wkpr - Plant Balance Detail'!$C$3:$C$635,'Wkpr - Studied Balances'!$C58,'Wkpr - Plant Balance Detail'!$D$3:$D$635,'Wkpr - Studied Balances'!$D58)</f>
        <v>0</v>
      </c>
      <c r="U58" s="55">
        <f>SUMIFS('Wkpr - Plant Balance Detail'!$CW$3:$CW$635,'Wkpr - Plant Balance Detail'!$B$3:$B$635,'Wkpr - Studied Balances'!$B58,'Wkpr - Plant Balance Detail'!$C$3:$C$635,'Wkpr - Studied Balances'!$C58,'Wkpr - Plant Balance Detail'!$D$3:$D$635,'Wkpr - Studied Balances'!$D58)</f>
        <v>0</v>
      </c>
    </row>
    <row r="59" spans="2:21" x14ac:dyDescent="0.2">
      <c r="B59" t="s">
        <v>1310</v>
      </c>
      <c r="C59" t="s">
        <v>1314</v>
      </c>
      <c r="D59">
        <f t="shared" si="23"/>
        <v>335100</v>
      </c>
      <c r="E59" s="48">
        <v>335.1</v>
      </c>
      <c r="F59" t="s">
        <v>1195</v>
      </c>
      <c r="G59" s="5">
        <f>SUMIFS('Wkpr - Plant Balance Detail'!$R$3:$R$635,'Wkpr - Plant Balance Detail'!$B$3:$B$635,'Wkpr - Studied Balances'!$B59,'Wkpr - Plant Balance Detail'!$C$3:$C$635,'Wkpr - Studied Balances'!$C59,'Wkpr - Plant Balance Detail'!$D$3:$D$635,'Wkpr - Studied Balances'!$D59)</f>
        <v>110520.5</v>
      </c>
      <c r="I59" s="3">
        <f>SUMIFS('Wkpr - Plant Balance Detail'!$BO$3:$BO$635,'Wkpr - Plant Balance Detail'!$B$3:$B$635,'Wkpr - Studied Balances'!$B59,'Wkpr - Plant Balance Detail'!$C$3:$C$635,'Wkpr - Studied Balances'!$C59,'Wkpr - Plant Balance Detail'!$D$3:$D$635,'Wkpr - Studied Balances'!$D59)</f>
        <v>1.2800000000000001E-2</v>
      </c>
      <c r="J59" s="6">
        <f t="shared" si="24"/>
        <v>1414.6624000000002</v>
      </c>
      <c r="L59" s="3">
        <f>SUMIFS('Wkpr - Plant Balance Detail'!$BQ$3:$BQ$635,'Wkpr - Plant Balance Detail'!$B$3:$B$635,'Wkpr - Studied Balances'!$B59,'Wkpr - Plant Balance Detail'!$C$3:$C$635,'Wkpr - Studied Balances'!$C59,'Wkpr - Plant Balance Detail'!$D$3:$D$635,'Wkpr - Studied Balances'!$D59)</f>
        <v>1.3500000000000002E-2</v>
      </c>
      <c r="N59" s="6">
        <f t="shared" si="25"/>
        <v>1492.0267500000002</v>
      </c>
      <c r="O59" s="6">
        <f t="shared" si="26"/>
        <v>77.364350000000059</v>
      </c>
      <c r="Q59" s="55">
        <f>SUMIFS('Wkpr - Plant Balance Detail'!$CS$3:$CS$635,'Wkpr - Plant Balance Detail'!$B$3:$B$635,'Wkpr - Studied Balances'!$B59,'Wkpr - Plant Balance Detail'!$C$3:$C$635,'Wkpr - Studied Balances'!$C59,'Wkpr - Plant Balance Detail'!$D$3:$D$635,'Wkpr - Studied Balances'!$D59)</f>
        <v>50.851587255000027</v>
      </c>
      <c r="R59" s="55">
        <f>SUMIFS('Wkpr - Plant Balance Detail'!$CU$3:$CU$635,'Wkpr - Plant Balance Detail'!$B$3:$B$635,'Wkpr - Studied Balances'!$B59,'Wkpr - Plant Balance Detail'!$C$3:$C$635,'Wkpr - Studied Balances'!$C59,'Wkpr - Plant Balance Detail'!$D$3:$D$635,'Wkpr - Studied Balances'!$D59)</f>
        <v>26.512762744999975</v>
      </c>
      <c r="S59" s="55">
        <f>SUMIFS('Wkpr - Plant Balance Detail'!$CT$3:$CT$635,'Wkpr - Plant Balance Detail'!$B$3:$B$635,'Wkpr - Studied Balances'!$B59,'Wkpr - Plant Balance Detail'!$C$3:$C$635,'Wkpr - Studied Balances'!$C59,'Wkpr - Plant Balance Detail'!$D$3:$D$635,'Wkpr - Studied Balances'!$D59)</f>
        <v>0</v>
      </c>
      <c r="T59" s="55">
        <f>SUMIFS('Wkpr - Plant Balance Detail'!$CV$3:$CV$635,'Wkpr - Plant Balance Detail'!$B$3:$B$635,'Wkpr - Studied Balances'!$B59,'Wkpr - Plant Balance Detail'!$C$3:$C$635,'Wkpr - Studied Balances'!$C59,'Wkpr - Plant Balance Detail'!$D$3:$D$635,'Wkpr - Studied Balances'!$D59)</f>
        <v>0</v>
      </c>
      <c r="U59" s="55">
        <f>SUMIFS('Wkpr - Plant Balance Detail'!$CW$3:$CW$635,'Wkpr - Plant Balance Detail'!$B$3:$B$635,'Wkpr - Studied Balances'!$B59,'Wkpr - Plant Balance Detail'!$C$3:$C$635,'Wkpr - Studied Balances'!$C59,'Wkpr - Plant Balance Detail'!$D$3:$D$635,'Wkpr - Studied Balances'!$D59)</f>
        <v>0</v>
      </c>
    </row>
    <row r="60" spans="2:21" x14ac:dyDescent="0.2">
      <c r="B60" t="s">
        <v>1310</v>
      </c>
      <c r="C60" t="s">
        <v>1314</v>
      </c>
      <c r="D60">
        <f t="shared" si="23"/>
        <v>335150</v>
      </c>
      <c r="E60" s="49">
        <v>335.15</v>
      </c>
      <c r="F60" t="s">
        <v>1195</v>
      </c>
      <c r="G60" s="5">
        <f>SUMIFS('Wkpr - Plant Balance Detail'!$R$3:$R$635,'Wkpr - Plant Balance Detail'!$B$3:$B$635,'Wkpr - Studied Balances'!$B60,'Wkpr - Plant Balance Detail'!$C$3:$C$635,'Wkpr - Studied Balances'!$C60,'Wkpr - Plant Balance Detail'!$D$3:$D$635,'Wkpr - Studied Balances'!$D60)</f>
        <v>48758.79</v>
      </c>
      <c r="I60" s="3">
        <f>SUMIFS('Wkpr - Plant Balance Detail'!$BO$3:$BO$635,'Wkpr - Plant Balance Detail'!$B$3:$B$635,'Wkpr - Studied Balances'!$B60,'Wkpr - Plant Balance Detail'!$C$3:$C$635,'Wkpr - Studied Balances'!$C60,'Wkpr - Plant Balance Detail'!$D$3:$D$635,'Wkpr - Studied Balances'!$D60)</f>
        <v>1.2800000000000001E-2</v>
      </c>
      <c r="J60" s="6">
        <f t="shared" si="24"/>
        <v>624.11251200000004</v>
      </c>
      <c r="L60" s="3">
        <f>SUMIFS('Wkpr - Plant Balance Detail'!$BQ$3:$BQ$635,'Wkpr - Plant Balance Detail'!$B$3:$B$635,'Wkpr - Studied Balances'!$B60,'Wkpr - Plant Balance Detail'!$C$3:$C$635,'Wkpr - Studied Balances'!$C60,'Wkpr - Plant Balance Detail'!$D$3:$D$635,'Wkpr - Studied Balances'!$D60)</f>
        <v>2.4900000000000002E-2</v>
      </c>
      <c r="N60" s="6">
        <f t="shared" si="25"/>
        <v>1214.093871</v>
      </c>
      <c r="O60" s="6">
        <f t="shared" si="26"/>
        <v>589.981359</v>
      </c>
      <c r="Q60" s="55">
        <f>SUMIFS('Wkpr - Plant Balance Detail'!$CS$3:$CS$635,'Wkpr - Plant Balance Detail'!$B$3:$B$635,'Wkpr - Studied Balances'!$B60,'Wkpr - Plant Balance Detail'!$C$3:$C$635,'Wkpr - Studied Balances'!$C60,'Wkpr - Plant Balance Detail'!$D$3:$D$635,'Wkpr - Studied Balances'!$D60)</f>
        <v>387.79474727070004</v>
      </c>
      <c r="R60" s="55">
        <f>SUMIFS('Wkpr - Plant Balance Detail'!$CU$3:$CU$635,'Wkpr - Plant Balance Detail'!$B$3:$B$635,'Wkpr - Studied Balances'!$B60,'Wkpr - Plant Balance Detail'!$C$3:$C$635,'Wkpr - Studied Balances'!$C60,'Wkpr - Plant Balance Detail'!$D$3:$D$635,'Wkpr - Studied Balances'!$D60)</f>
        <v>202.18661172930004</v>
      </c>
      <c r="S60" s="55">
        <f>SUMIFS('Wkpr - Plant Balance Detail'!$CT$3:$CT$635,'Wkpr - Plant Balance Detail'!$B$3:$B$635,'Wkpr - Studied Balances'!$B60,'Wkpr - Plant Balance Detail'!$C$3:$C$635,'Wkpr - Studied Balances'!$C60,'Wkpr - Plant Balance Detail'!$D$3:$D$635,'Wkpr - Studied Balances'!$D60)</f>
        <v>0</v>
      </c>
      <c r="T60" s="55">
        <f>SUMIFS('Wkpr - Plant Balance Detail'!$CV$3:$CV$635,'Wkpr - Plant Balance Detail'!$B$3:$B$635,'Wkpr - Studied Balances'!$B60,'Wkpr - Plant Balance Detail'!$C$3:$C$635,'Wkpr - Studied Balances'!$C60,'Wkpr - Plant Balance Detail'!$D$3:$D$635,'Wkpr - Studied Balances'!$D60)</f>
        <v>0</v>
      </c>
      <c r="U60" s="55">
        <f>SUMIFS('Wkpr - Plant Balance Detail'!$CW$3:$CW$635,'Wkpr - Plant Balance Detail'!$B$3:$B$635,'Wkpr - Studied Balances'!$B60,'Wkpr - Plant Balance Detail'!$C$3:$C$635,'Wkpr - Studied Balances'!$C60,'Wkpr - Plant Balance Detail'!$D$3:$D$635,'Wkpr - Studied Balances'!$D60)</f>
        <v>0</v>
      </c>
    </row>
    <row r="61" spans="2:21" x14ac:dyDescent="0.2">
      <c r="B61" t="s">
        <v>1310</v>
      </c>
      <c r="C61" t="s">
        <v>1314</v>
      </c>
      <c r="D61">
        <f t="shared" si="23"/>
        <v>335200</v>
      </c>
      <c r="E61" s="48">
        <v>335.2</v>
      </c>
      <c r="F61" t="s">
        <v>1196</v>
      </c>
      <c r="G61" s="5">
        <f>SUMIFS('Wkpr - Plant Balance Detail'!$R$3:$R$635,'Wkpr - Plant Balance Detail'!$B$3:$B$635,'Wkpr - Studied Balances'!$B61,'Wkpr - Plant Balance Detail'!$C$3:$C$635,'Wkpr - Studied Balances'!$C61,'Wkpr - Plant Balance Detail'!$D$3:$D$635,'Wkpr - Studied Balances'!$D61)</f>
        <v>21108.600000000002</v>
      </c>
      <c r="I61" s="3">
        <f>SUMIFS('Wkpr - Plant Balance Detail'!$BO$3:$BO$635,'Wkpr - Plant Balance Detail'!$B$3:$B$635,'Wkpr - Studied Balances'!$B61,'Wkpr - Plant Balance Detail'!$C$3:$C$635,'Wkpr - Studied Balances'!$C61,'Wkpr - Plant Balance Detail'!$D$3:$D$635,'Wkpr - Studied Balances'!$D61)</f>
        <v>9.5999999999999992E-3</v>
      </c>
      <c r="J61" s="6">
        <f t="shared" si="24"/>
        <v>202.64256</v>
      </c>
      <c r="L61" s="3">
        <f>SUMIFS('Wkpr - Plant Balance Detail'!$BQ$3:$BQ$635,'Wkpr - Plant Balance Detail'!$B$3:$B$635,'Wkpr - Studied Balances'!$B61,'Wkpr - Plant Balance Detail'!$C$3:$C$635,'Wkpr - Studied Balances'!$C61,'Wkpr - Plant Balance Detail'!$D$3:$D$635,'Wkpr - Studied Balances'!$D61)</f>
        <v>2.3099999999999999E-2</v>
      </c>
      <c r="N61" s="6">
        <f t="shared" si="25"/>
        <v>487.60866000000004</v>
      </c>
      <c r="O61" s="6">
        <f t="shared" si="26"/>
        <v>284.96610000000004</v>
      </c>
      <c r="Q61" s="55">
        <f>SUMIFS('Wkpr - Plant Balance Detail'!$CS$3:$CS$635,'Wkpr - Plant Balance Detail'!$B$3:$B$635,'Wkpr - Studied Balances'!$B61,'Wkpr - Plant Balance Detail'!$C$3:$C$635,'Wkpr - Studied Balances'!$C61,'Wkpr - Plant Balance Detail'!$D$3:$D$635,'Wkpr - Studied Balances'!$D61)</f>
        <v>187.30821753000004</v>
      </c>
      <c r="R61" s="55">
        <f>SUMIFS('Wkpr - Plant Balance Detail'!$CU$3:$CU$635,'Wkpr - Plant Balance Detail'!$B$3:$B$635,'Wkpr - Studied Balances'!$B61,'Wkpr - Plant Balance Detail'!$C$3:$C$635,'Wkpr - Studied Balances'!$C61,'Wkpr - Plant Balance Detail'!$D$3:$D$635,'Wkpr - Studied Balances'!$D61)</f>
        <v>97.657882470000033</v>
      </c>
      <c r="S61" s="55">
        <f>SUMIFS('Wkpr - Plant Balance Detail'!$CT$3:$CT$635,'Wkpr - Plant Balance Detail'!$B$3:$B$635,'Wkpr - Studied Balances'!$B61,'Wkpr - Plant Balance Detail'!$C$3:$C$635,'Wkpr - Studied Balances'!$C61,'Wkpr - Plant Balance Detail'!$D$3:$D$635,'Wkpr - Studied Balances'!$D61)</f>
        <v>0</v>
      </c>
      <c r="T61" s="55">
        <f>SUMIFS('Wkpr - Plant Balance Detail'!$CV$3:$CV$635,'Wkpr - Plant Balance Detail'!$B$3:$B$635,'Wkpr - Studied Balances'!$B61,'Wkpr - Plant Balance Detail'!$C$3:$C$635,'Wkpr - Studied Balances'!$C61,'Wkpr - Plant Balance Detail'!$D$3:$D$635,'Wkpr - Studied Balances'!$D61)</f>
        <v>0</v>
      </c>
      <c r="U61" s="55">
        <f>SUMIFS('Wkpr - Plant Balance Detail'!$CW$3:$CW$635,'Wkpr - Plant Balance Detail'!$B$3:$B$635,'Wkpr - Studied Balances'!$B61,'Wkpr - Plant Balance Detail'!$C$3:$C$635,'Wkpr - Studied Balances'!$C61,'Wkpr - Plant Balance Detail'!$D$3:$D$635,'Wkpr - Studied Balances'!$D61)</f>
        <v>0</v>
      </c>
    </row>
    <row r="62" spans="2:21" x14ac:dyDescent="0.2">
      <c r="B62" t="s">
        <v>1310</v>
      </c>
      <c r="C62" t="s">
        <v>1314</v>
      </c>
      <c r="D62">
        <f t="shared" si="23"/>
        <v>336000</v>
      </c>
      <c r="E62" s="48">
        <v>336</v>
      </c>
      <c r="F62" t="s">
        <v>1197</v>
      </c>
      <c r="G62" s="5">
        <f>SUMIFS('Wkpr - Plant Balance Detail'!$R$3:$R$635,'Wkpr - Plant Balance Detail'!$B$3:$B$635,'Wkpr - Studied Balances'!$B62,'Wkpr - Plant Balance Detail'!$C$3:$C$635,'Wkpr - Studied Balances'!$C62,'Wkpr - Plant Balance Detail'!$D$3:$D$635,'Wkpr - Studied Balances'!$D62)</f>
        <v>1670911.3900000001</v>
      </c>
      <c r="I62" s="3">
        <f>SUMIFS('Wkpr - Plant Balance Detail'!$BO$3:$BO$635,'Wkpr - Plant Balance Detail'!$B$3:$B$635,'Wkpr - Studied Balances'!$B62,'Wkpr - Plant Balance Detail'!$C$3:$C$635,'Wkpr - Studied Balances'!$C62,'Wkpr - Plant Balance Detail'!$D$3:$D$635,'Wkpr - Studied Balances'!$D62)</f>
        <v>1.9599999999999999E-2</v>
      </c>
      <c r="J62" s="6">
        <f t="shared" si="24"/>
        <v>32749.863244</v>
      </c>
      <c r="L62" s="3">
        <f>SUMIFS('Wkpr - Plant Balance Detail'!$BQ$3:$BQ$635,'Wkpr - Plant Balance Detail'!$B$3:$B$635,'Wkpr - Studied Balances'!$B62,'Wkpr - Plant Balance Detail'!$C$3:$C$635,'Wkpr - Studied Balances'!$C62,'Wkpr - Plant Balance Detail'!$D$3:$D$635,'Wkpr - Studied Balances'!$D62)</f>
        <v>0.02</v>
      </c>
      <c r="N62" s="6">
        <f t="shared" si="25"/>
        <v>33418.227800000001</v>
      </c>
      <c r="O62" s="6">
        <f t="shared" si="26"/>
        <v>668.36455600000045</v>
      </c>
      <c r="Q62" s="55">
        <f>SUMIFS('Wkpr - Plant Balance Detail'!$CS$3:$CS$635,'Wkpr - Plant Balance Detail'!$B$3:$B$635,'Wkpr - Studied Balances'!$B62,'Wkpr - Plant Balance Detail'!$C$3:$C$635,'Wkpr - Studied Balances'!$C62,'Wkpr - Plant Balance Detail'!$D$3:$D$635,'Wkpr - Studied Balances'!$D62)</f>
        <v>439.31602265880065</v>
      </c>
      <c r="R62" s="55">
        <f>SUMIFS('Wkpr - Plant Balance Detail'!$CU$3:$CU$635,'Wkpr - Plant Balance Detail'!$B$3:$B$635,'Wkpr - Studied Balances'!$B62,'Wkpr - Plant Balance Detail'!$C$3:$C$635,'Wkpr - Studied Balances'!$C62,'Wkpr - Plant Balance Detail'!$D$3:$D$635,'Wkpr - Studied Balances'!$D62)</f>
        <v>229.04853334120162</v>
      </c>
      <c r="S62" s="55">
        <f>SUMIFS('Wkpr - Plant Balance Detail'!$CT$3:$CT$635,'Wkpr - Plant Balance Detail'!$B$3:$B$635,'Wkpr - Studied Balances'!$B62,'Wkpr - Plant Balance Detail'!$C$3:$C$635,'Wkpr - Studied Balances'!$C62,'Wkpr - Plant Balance Detail'!$D$3:$D$635,'Wkpr - Studied Balances'!$D62)</f>
        <v>0</v>
      </c>
      <c r="T62" s="55">
        <f>SUMIFS('Wkpr - Plant Balance Detail'!$CV$3:$CV$635,'Wkpr - Plant Balance Detail'!$B$3:$B$635,'Wkpr - Studied Balances'!$B62,'Wkpr - Plant Balance Detail'!$C$3:$C$635,'Wkpr - Studied Balances'!$C62,'Wkpr - Plant Balance Detail'!$D$3:$D$635,'Wkpr - Studied Balances'!$D62)</f>
        <v>0</v>
      </c>
      <c r="U62" s="55">
        <f>SUMIFS('Wkpr - Plant Balance Detail'!$CW$3:$CW$635,'Wkpr - Plant Balance Detail'!$B$3:$B$635,'Wkpr - Studied Balances'!$B62,'Wkpr - Plant Balance Detail'!$C$3:$C$635,'Wkpr - Studied Balances'!$C62,'Wkpr - Plant Balance Detail'!$D$3:$D$635,'Wkpr - Studied Balances'!$D62)</f>
        <v>0</v>
      </c>
    </row>
    <row r="63" spans="2:21" x14ac:dyDescent="0.2">
      <c r="F63" t="s">
        <v>1138</v>
      </c>
      <c r="J63" s="6"/>
      <c r="N63" s="6"/>
      <c r="O63" s="6"/>
      <c r="Q63" s="56"/>
      <c r="R63" s="56"/>
      <c r="S63" s="56"/>
      <c r="T63" s="56"/>
      <c r="U63" s="56"/>
    </row>
    <row r="64" spans="2:21" x14ac:dyDescent="0.2">
      <c r="J64" s="6"/>
      <c r="N64" s="6"/>
      <c r="O64" s="6"/>
      <c r="Q64" s="56"/>
      <c r="R64" s="56"/>
      <c r="S64" s="56"/>
      <c r="T64" s="56"/>
      <c r="U64" s="56"/>
    </row>
    <row r="65" spans="2:21" x14ac:dyDescent="0.2">
      <c r="F65" t="s">
        <v>1198</v>
      </c>
      <c r="J65" s="6"/>
      <c r="N65" s="6"/>
      <c r="O65" s="6"/>
      <c r="Q65" s="56"/>
      <c r="R65" s="56"/>
      <c r="S65" s="56"/>
      <c r="T65" s="56"/>
      <c r="U65" s="56"/>
    </row>
    <row r="66" spans="2:21" x14ac:dyDescent="0.2">
      <c r="B66" t="s">
        <v>1310</v>
      </c>
      <c r="C66" t="s">
        <v>1315</v>
      </c>
      <c r="D66">
        <f t="shared" ref="D66:D74" si="27">E66*1000</f>
        <v>330100</v>
      </c>
      <c r="E66" s="48">
        <v>330.1</v>
      </c>
      <c r="F66" t="s">
        <v>1199</v>
      </c>
      <c r="G66" s="5">
        <f>SUMIFS('Wkpr - Plant Balance Detail'!$R$3:$R$635,'Wkpr - Plant Balance Detail'!$B$3:$B$635,'Wkpr - Studied Balances'!$B66,'Wkpr - Plant Balance Detail'!$C$3:$C$635,'Wkpr - Studied Balances'!$C66,'Wkpr - Plant Balance Detail'!$D$3:$D$635,'Wkpr - Studied Balances'!$D66)</f>
        <v>4200000</v>
      </c>
      <c r="I66" s="3">
        <f>SUMIFS('Wkpr - Plant Balance Detail'!$BO$3:$BO$635,'Wkpr - Plant Balance Detail'!$B$3:$B$635,'Wkpr - Studied Balances'!$B66,'Wkpr - Plant Balance Detail'!$C$3:$C$635,'Wkpr - Studied Balances'!$C66,'Wkpr - Plant Balance Detail'!$D$3:$D$635,'Wkpr - Studied Balances'!$D66)</f>
        <v>1.9800000000000002E-2</v>
      </c>
      <c r="J66" s="6">
        <f t="shared" ref="J66:J74" si="28">G66*I66</f>
        <v>83160</v>
      </c>
      <c r="L66" s="3">
        <f>SUMIFS('Wkpr - Plant Balance Detail'!$BQ$3:$BQ$635,'Wkpr - Plant Balance Detail'!$B$3:$B$635,'Wkpr - Studied Balances'!$B66,'Wkpr - Plant Balance Detail'!$C$3:$C$635,'Wkpr - Studied Balances'!$C66,'Wkpr - Plant Balance Detail'!$D$3:$D$635,'Wkpr - Studied Balances'!$D66)</f>
        <v>1.9900000000000001E-2</v>
      </c>
      <c r="N66" s="6">
        <f t="shared" ref="N66:N74" si="29">G66*L66</f>
        <v>83580</v>
      </c>
      <c r="O66" s="6">
        <f t="shared" ref="O66:O74" si="30">N66-J66</f>
        <v>420</v>
      </c>
      <c r="Q66" s="55">
        <f>SUMIFS('Wkpr - Plant Balance Detail'!$CS$3:$CS$635,'Wkpr - Plant Balance Detail'!$B$3:$B$635,'Wkpr - Studied Balances'!$B66,'Wkpr - Plant Balance Detail'!$C$3:$C$635,'Wkpr - Studied Balances'!$C66,'Wkpr - Plant Balance Detail'!$D$3:$D$635,'Wkpr - Studied Balances'!$D66)</f>
        <v>276.06599999999889</v>
      </c>
      <c r="R66" s="55">
        <f>SUMIFS('Wkpr - Plant Balance Detail'!$CU$3:$CU$635,'Wkpr - Plant Balance Detail'!$B$3:$B$635,'Wkpr - Studied Balances'!$B66,'Wkpr - Plant Balance Detail'!$C$3:$C$635,'Wkpr - Studied Balances'!$C66,'Wkpr - Plant Balance Detail'!$D$3:$D$635,'Wkpr - Studied Balances'!$D66)</f>
        <v>143.93400000000111</v>
      </c>
      <c r="S66" s="55">
        <f>SUMIFS('Wkpr - Plant Balance Detail'!$CT$3:$CT$635,'Wkpr - Plant Balance Detail'!$B$3:$B$635,'Wkpr - Studied Balances'!$B66,'Wkpr - Plant Balance Detail'!$C$3:$C$635,'Wkpr - Studied Balances'!$C66,'Wkpr - Plant Balance Detail'!$D$3:$D$635,'Wkpr - Studied Balances'!$D66)</f>
        <v>0</v>
      </c>
      <c r="T66" s="55">
        <f>SUMIFS('Wkpr - Plant Balance Detail'!$CV$3:$CV$635,'Wkpr - Plant Balance Detail'!$B$3:$B$635,'Wkpr - Studied Balances'!$B66,'Wkpr - Plant Balance Detail'!$C$3:$C$635,'Wkpr - Studied Balances'!$C66,'Wkpr - Plant Balance Detail'!$D$3:$D$635,'Wkpr - Studied Balances'!$D66)</f>
        <v>0</v>
      </c>
      <c r="U66" s="55">
        <f>SUMIFS('Wkpr - Plant Balance Detail'!$CW$3:$CW$635,'Wkpr - Plant Balance Detail'!$B$3:$B$635,'Wkpr - Studied Balances'!$B66,'Wkpr - Plant Balance Detail'!$C$3:$C$635,'Wkpr - Studied Balances'!$C66,'Wkpr - Plant Balance Detail'!$D$3:$D$635,'Wkpr - Studied Balances'!$D66)</f>
        <v>0</v>
      </c>
    </row>
    <row r="67" spans="2:21" x14ac:dyDescent="0.2">
      <c r="B67" t="s">
        <v>1310</v>
      </c>
      <c r="C67" t="s">
        <v>1315</v>
      </c>
      <c r="D67">
        <f t="shared" si="27"/>
        <v>330300</v>
      </c>
      <c r="E67" s="48">
        <v>330.3</v>
      </c>
      <c r="F67" t="s">
        <v>1172</v>
      </c>
      <c r="G67" s="5">
        <f>SUMIFS('Wkpr - Plant Balance Detail'!$R$3:$R$635,'Wkpr - Plant Balance Detail'!$B$3:$B$635,'Wkpr - Studied Balances'!$B67,'Wkpr - Plant Balance Detail'!$C$3:$C$635,'Wkpr - Studied Balances'!$C67,'Wkpr - Plant Balance Detail'!$D$3:$D$635,'Wkpr - Studied Balances'!$D67)</f>
        <v>13633.6</v>
      </c>
      <c r="I67" s="3">
        <f>SUMIFS('Wkpr - Plant Balance Detail'!$BO$3:$BO$635,'Wkpr - Plant Balance Detail'!$B$3:$B$635,'Wkpr - Studied Balances'!$B67,'Wkpr - Plant Balance Detail'!$C$3:$C$635,'Wkpr - Studied Balances'!$C67,'Wkpr - Plant Balance Detail'!$D$3:$D$635,'Wkpr - Studied Balances'!$D67)</f>
        <v>3.3500000000000002E-2</v>
      </c>
      <c r="J67" s="6">
        <f t="shared" si="28"/>
        <v>456.72560000000004</v>
      </c>
      <c r="L67" s="3">
        <f>SUMIFS('Wkpr - Plant Balance Detail'!$BQ$3:$BQ$635,'Wkpr - Plant Balance Detail'!$B$3:$B$635,'Wkpr - Studied Balances'!$B67,'Wkpr - Plant Balance Detail'!$C$3:$C$635,'Wkpr - Studied Balances'!$C67,'Wkpr - Plant Balance Detail'!$D$3:$D$635,'Wkpr - Studied Balances'!$D67)</f>
        <v>1.66E-2</v>
      </c>
      <c r="N67" s="6">
        <f t="shared" si="29"/>
        <v>226.31776000000002</v>
      </c>
      <c r="O67" s="6">
        <f t="shared" si="30"/>
        <v>-230.40784000000002</v>
      </c>
      <c r="Q67" s="55">
        <f>SUMIFS('Wkpr - Plant Balance Detail'!$CS$3:$CS$635,'Wkpr - Plant Balance Detail'!$B$3:$B$635,'Wkpr - Studied Balances'!$B67,'Wkpr - Plant Balance Detail'!$C$3:$C$635,'Wkpr - Studied Balances'!$C67,'Wkpr - Plant Balance Detail'!$D$3:$D$635,'Wkpr - Studied Balances'!$D67)</f>
        <v>-151.44707323200001</v>
      </c>
      <c r="R67" s="55">
        <f>SUMIFS('Wkpr - Plant Balance Detail'!$CU$3:$CU$635,'Wkpr - Plant Balance Detail'!$B$3:$B$635,'Wkpr - Studied Balances'!$B67,'Wkpr - Plant Balance Detail'!$C$3:$C$635,'Wkpr - Studied Balances'!$C67,'Wkpr - Plant Balance Detail'!$D$3:$D$635,'Wkpr - Studied Balances'!$D67)</f>
        <v>-78.960766768000013</v>
      </c>
      <c r="S67" s="55">
        <f>SUMIFS('Wkpr - Plant Balance Detail'!$CT$3:$CT$635,'Wkpr - Plant Balance Detail'!$B$3:$B$635,'Wkpr - Studied Balances'!$B67,'Wkpr - Plant Balance Detail'!$C$3:$C$635,'Wkpr - Studied Balances'!$C67,'Wkpr - Plant Balance Detail'!$D$3:$D$635,'Wkpr - Studied Balances'!$D67)</f>
        <v>0</v>
      </c>
      <c r="T67" s="55">
        <f>SUMIFS('Wkpr - Plant Balance Detail'!$CV$3:$CV$635,'Wkpr - Plant Balance Detail'!$B$3:$B$635,'Wkpr - Studied Balances'!$B67,'Wkpr - Plant Balance Detail'!$C$3:$C$635,'Wkpr - Studied Balances'!$C67,'Wkpr - Plant Balance Detail'!$D$3:$D$635,'Wkpr - Studied Balances'!$D67)</f>
        <v>0</v>
      </c>
      <c r="U67" s="55">
        <f>SUMIFS('Wkpr - Plant Balance Detail'!$CW$3:$CW$635,'Wkpr - Plant Balance Detail'!$B$3:$B$635,'Wkpr - Studied Balances'!$B67,'Wkpr - Plant Balance Detail'!$C$3:$C$635,'Wkpr - Studied Balances'!$C67,'Wkpr - Plant Balance Detail'!$D$3:$D$635,'Wkpr - Studied Balances'!$D67)</f>
        <v>0</v>
      </c>
    </row>
    <row r="68" spans="2:21" x14ac:dyDescent="0.2">
      <c r="B68" t="s">
        <v>1310</v>
      </c>
      <c r="C68" t="s">
        <v>1315</v>
      </c>
      <c r="D68">
        <f t="shared" si="27"/>
        <v>330400</v>
      </c>
      <c r="E68" s="48">
        <v>330.4</v>
      </c>
      <c r="F68" t="s">
        <v>1186</v>
      </c>
      <c r="G68" s="5">
        <f>SUMIFS('Wkpr - Plant Balance Detail'!$R$3:$R$635,'Wkpr - Plant Balance Detail'!$B$3:$B$635,'Wkpr - Studied Balances'!$B68,'Wkpr - Plant Balance Detail'!$C$3:$C$635,'Wkpr - Studied Balances'!$C68,'Wkpr - Plant Balance Detail'!$D$3:$D$635,'Wkpr - Studied Balances'!$D68)</f>
        <v>3626.67</v>
      </c>
      <c r="I68" s="3">
        <f>SUMIFS('Wkpr - Plant Balance Detail'!$BO$3:$BO$635,'Wkpr - Plant Balance Detail'!$B$3:$B$635,'Wkpr - Studied Balances'!$B68,'Wkpr - Plant Balance Detail'!$C$3:$C$635,'Wkpr - Studied Balances'!$C68,'Wkpr - Plant Balance Detail'!$D$3:$D$635,'Wkpr - Studied Balances'!$D68)</f>
        <v>5.6000000000000001E-2</v>
      </c>
      <c r="J68" s="6">
        <f t="shared" si="28"/>
        <v>203.09352000000001</v>
      </c>
      <c r="L68" s="3">
        <f>SUMIFS('Wkpr - Plant Balance Detail'!$BQ$3:$BQ$635,'Wkpr - Plant Balance Detail'!$B$3:$B$635,'Wkpr - Studied Balances'!$B68,'Wkpr - Plant Balance Detail'!$C$3:$C$635,'Wkpr - Studied Balances'!$C68,'Wkpr - Plant Balance Detail'!$D$3:$D$635,'Wkpr - Studied Balances'!$D68)</f>
        <v>2.8E-3</v>
      </c>
      <c r="N68" s="6">
        <f t="shared" si="29"/>
        <v>10.154676</v>
      </c>
      <c r="O68" s="6">
        <f t="shared" si="30"/>
        <v>-192.93884400000002</v>
      </c>
      <c r="Q68" s="55">
        <f>SUMIFS('Wkpr - Plant Balance Detail'!$CS$3:$CS$635,'Wkpr - Plant Balance Detail'!$B$3:$B$635,'Wkpr - Studied Balances'!$B68,'Wkpr - Plant Balance Detail'!$C$3:$C$635,'Wkpr - Studied Balances'!$C68,'Wkpr - Plant Balance Detail'!$D$3:$D$635,'Wkpr - Studied Balances'!$D68)</f>
        <v>-126.81870216119999</v>
      </c>
      <c r="R68" s="55">
        <f>SUMIFS('Wkpr - Plant Balance Detail'!$CU$3:$CU$635,'Wkpr - Plant Balance Detail'!$B$3:$B$635,'Wkpr - Studied Balances'!$B68,'Wkpr - Plant Balance Detail'!$C$3:$C$635,'Wkpr - Studied Balances'!$C68,'Wkpr - Plant Balance Detail'!$D$3:$D$635,'Wkpr - Studied Balances'!$D68)</f>
        <v>-66.120141838799995</v>
      </c>
      <c r="S68" s="55">
        <f>SUMIFS('Wkpr - Plant Balance Detail'!$CT$3:$CT$635,'Wkpr - Plant Balance Detail'!$B$3:$B$635,'Wkpr - Studied Balances'!$B68,'Wkpr - Plant Balance Detail'!$C$3:$C$635,'Wkpr - Studied Balances'!$C68,'Wkpr - Plant Balance Detail'!$D$3:$D$635,'Wkpr - Studied Balances'!$D68)</f>
        <v>0</v>
      </c>
      <c r="T68" s="55">
        <f>SUMIFS('Wkpr - Plant Balance Detail'!$CV$3:$CV$635,'Wkpr - Plant Balance Detail'!$B$3:$B$635,'Wkpr - Studied Balances'!$B68,'Wkpr - Plant Balance Detail'!$C$3:$C$635,'Wkpr - Studied Balances'!$C68,'Wkpr - Plant Balance Detail'!$D$3:$D$635,'Wkpr - Studied Balances'!$D68)</f>
        <v>0</v>
      </c>
      <c r="U68" s="55">
        <f>SUMIFS('Wkpr - Plant Balance Detail'!$CW$3:$CW$635,'Wkpr - Plant Balance Detail'!$B$3:$B$635,'Wkpr - Studied Balances'!$B68,'Wkpr - Plant Balance Detail'!$C$3:$C$635,'Wkpr - Studied Balances'!$C68,'Wkpr - Plant Balance Detail'!$D$3:$D$635,'Wkpr - Studied Balances'!$D68)</f>
        <v>0</v>
      </c>
    </row>
    <row r="69" spans="2:21" x14ac:dyDescent="0.2">
      <c r="B69" t="s">
        <v>1310</v>
      </c>
      <c r="C69" t="s">
        <v>1315</v>
      </c>
      <c r="D69">
        <f t="shared" si="27"/>
        <v>331000</v>
      </c>
      <c r="E69" s="48">
        <v>331</v>
      </c>
      <c r="F69" t="s">
        <v>1174</v>
      </c>
      <c r="G69" s="5">
        <f>SUMIFS('Wkpr - Plant Balance Detail'!$R$3:$R$635,'Wkpr - Plant Balance Detail'!$B$3:$B$635,'Wkpr - Studied Balances'!$B69,'Wkpr - Plant Balance Detail'!$C$3:$C$635,'Wkpr - Studied Balances'!$C69,'Wkpr - Plant Balance Detail'!$D$3:$D$635,'Wkpr - Studied Balances'!$D69)</f>
        <v>2958815.96</v>
      </c>
      <c r="I69" s="3">
        <f>SUMIFS('Wkpr - Plant Balance Detail'!$BO$3:$BO$635,'Wkpr - Plant Balance Detail'!$B$3:$B$635,'Wkpr - Studied Balances'!$B69,'Wkpr - Plant Balance Detail'!$C$3:$C$635,'Wkpr - Studied Balances'!$C69,'Wkpr - Plant Balance Detail'!$D$3:$D$635,'Wkpr - Studied Balances'!$D69)</f>
        <v>1.9400000000000001E-2</v>
      </c>
      <c r="J69" s="6">
        <f t="shared" si="28"/>
        <v>57401.029624000003</v>
      </c>
      <c r="L69" s="3">
        <f>SUMIFS('Wkpr - Plant Balance Detail'!$BQ$3:$BQ$635,'Wkpr - Plant Balance Detail'!$B$3:$B$635,'Wkpr - Studied Balances'!$B69,'Wkpr - Plant Balance Detail'!$C$3:$C$635,'Wkpr - Studied Balances'!$C69,'Wkpr - Plant Balance Detail'!$D$3:$D$635,'Wkpr - Studied Balances'!$D69)</f>
        <v>1.8700000000000001E-2</v>
      </c>
      <c r="N69" s="6">
        <f t="shared" si="29"/>
        <v>55329.858452</v>
      </c>
      <c r="O69" s="6">
        <f t="shared" si="30"/>
        <v>-2071.1711720000021</v>
      </c>
      <c r="Q69" s="55">
        <f>SUMIFS('Wkpr - Plant Balance Detail'!$CS$3:$CS$635,'Wkpr - Plant Balance Detail'!$B$3:$B$635,'Wkpr - Studied Balances'!$B69,'Wkpr - Plant Balance Detail'!$C$3:$C$635,'Wkpr - Studied Balances'!$C69,'Wkpr - Plant Balance Detail'!$D$3:$D$635,'Wkpr - Studied Balances'!$D69)</f>
        <v>-1361.3808113556006</v>
      </c>
      <c r="R69" s="55">
        <f>SUMIFS('Wkpr - Plant Balance Detail'!$CU$3:$CU$635,'Wkpr - Plant Balance Detail'!$B$3:$B$635,'Wkpr - Studied Balances'!$B69,'Wkpr - Plant Balance Detail'!$C$3:$C$635,'Wkpr - Studied Balances'!$C69,'Wkpr - Plant Balance Detail'!$D$3:$D$635,'Wkpr - Studied Balances'!$D69)</f>
        <v>-709.79036064440152</v>
      </c>
      <c r="S69" s="55">
        <f>SUMIFS('Wkpr - Plant Balance Detail'!$CT$3:$CT$635,'Wkpr - Plant Balance Detail'!$B$3:$B$635,'Wkpr - Studied Balances'!$B69,'Wkpr - Plant Balance Detail'!$C$3:$C$635,'Wkpr - Studied Balances'!$C69,'Wkpr - Plant Balance Detail'!$D$3:$D$635,'Wkpr - Studied Balances'!$D69)</f>
        <v>0</v>
      </c>
      <c r="T69" s="55">
        <f>SUMIFS('Wkpr - Plant Balance Detail'!$CV$3:$CV$635,'Wkpr - Plant Balance Detail'!$B$3:$B$635,'Wkpr - Studied Balances'!$B69,'Wkpr - Plant Balance Detail'!$C$3:$C$635,'Wkpr - Studied Balances'!$C69,'Wkpr - Plant Balance Detail'!$D$3:$D$635,'Wkpr - Studied Balances'!$D69)</f>
        <v>0</v>
      </c>
      <c r="U69" s="55">
        <f>SUMIFS('Wkpr - Plant Balance Detail'!$CW$3:$CW$635,'Wkpr - Plant Balance Detail'!$B$3:$B$635,'Wkpr - Studied Balances'!$B69,'Wkpr - Plant Balance Detail'!$C$3:$C$635,'Wkpr - Studied Balances'!$C69,'Wkpr - Plant Balance Detail'!$D$3:$D$635,'Wkpr - Studied Balances'!$D69)</f>
        <v>0</v>
      </c>
    </row>
    <row r="70" spans="2:21" x14ac:dyDescent="0.2">
      <c r="B70" t="s">
        <v>1310</v>
      </c>
      <c r="C70" t="s">
        <v>1315</v>
      </c>
      <c r="D70">
        <f t="shared" si="27"/>
        <v>332000</v>
      </c>
      <c r="E70" s="48">
        <v>332</v>
      </c>
      <c r="F70" t="s">
        <v>1191</v>
      </c>
      <c r="G70" s="5">
        <f>SUMIFS('Wkpr - Plant Balance Detail'!$R$3:$R$635,'Wkpr - Plant Balance Detail'!$B$3:$B$635,'Wkpr - Studied Balances'!$B70,'Wkpr - Plant Balance Detail'!$C$3:$C$635,'Wkpr - Studied Balances'!$C70,'Wkpr - Plant Balance Detail'!$D$3:$D$635,'Wkpr - Studied Balances'!$D70)</f>
        <v>5051126.22</v>
      </c>
      <c r="I70" s="3">
        <f>SUMIFS('Wkpr - Plant Balance Detail'!$BO$3:$BO$635,'Wkpr - Plant Balance Detail'!$B$3:$B$635,'Wkpr - Studied Balances'!$B70,'Wkpr - Plant Balance Detail'!$C$3:$C$635,'Wkpr - Studied Balances'!$C70,'Wkpr - Plant Balance Detail'!$D$3:$D$635,'Wkpr - Studied Balances'!$D70)</f>
        <v>1.72E-2</v>
      </c>
      <c r="J70" s="6">
        <f t="shared" si="28"/>
        <v>86879.370983999994</v>
      </c>
      <c r="L70" s="3">
        <f>SUMIFS('Wkpr - Plant Balance Detail'!$BQ$3:$BQ$635,'Wkpr - Plant Balance Detail'!$B$3:$B$635,'Wkpr - Studied Balances'!$B70,'Wkpr - Plant Balance Detail'!$C$3:$C$635,'Wkpr - Studied Balances'!$C70,'Wkpr - Plant Balance Detail'!$D$3:$D$635,'Wkpr - Studied Balances'!$D70)</f>
        <v>1.1699999999999999E-2</v>
      </c>
      <c r="N70" s="6">
        <f t="shared" si="29"/>
        <v>59098.176773999992</v>
      </c>
      <c r="O70" s="6">
        <f t="shared" si="30"/>
        <v>-27781.194210000001</v>
      </c>
      <c r="Q70" s="55">
        <f>SUMIFS('Wkpr - Plant Balance Detail'!$CS$3:$CS$635,'Wkpr - Plant Balance Detail'!$B$3:$B$635,'Wkpr - Studied Balances'!$B70,'Wkpr - Plant Balance Detail'!$C$3:$C$635,'Wkpr - Studied Balances'!$C70,'Wkpr - Plant Balance Detail'!$D$3:$D$635,'Wkpr - Studied Balances'!$D70)</f>
        <v>-18260.578954232995</v>
      </c>
      <c r="R70" s="55">
        <f>SUMIFS('Wkpr - Plant Balance Detail'!$CU$3:$CU$635,'Wkpr - Plant Balance Detail'!$B$3:$B$635,'Wkpr - Studied Balances'!$B70,'Wkpr - Plant Balance Detail'!$C$3:$C$635,'Wkpr - Studied Balances'!$C70,'Wkpr - Plant Balance Detail'!$D$3:$D$635,'Wkpr - Studied Balances'!$D70)</f>
        <v>-9520.6152557669993</v>
      </c>
      <c r="S70" s="55">
        <f>SUMIFS('Wkpr - Plant Balance Detail'!$CT$3:$CT$635,'Wkpr - Plant Balance Detail'!$B$3:$B$635,'Wkpr - Studied Balances'!$B70,'Wkpr - Plant Balance Detail'!$C$3:$C$635,'Wkpr - Studied Balances'!$C70,'Wkpr - Plant Balance Detail'!$D$3:$D$635,'Wkpr - Studied Balances'!$D70)</f>
        <v>0</v>
      </c>
      <c r="T70" s="55">
        <f>SUMIFS('Wkpr - Plant Balance Detail'!$CV$3:$CV$635,'Wkpr - Plant Balance Detail'!$B$3:$B$635,'Wkpr - Studied Balances'!$B70,'Wkpr - Plant Balance Detail'!$C$3:$C$635,'Wkpr - Studied Balances'!$C70,'Wkpr - Plant Balance Detail'!$D$3:$D$635,'Wkpr - Studied Balances'!$D70)</f>
        <v>0</v>
      </c>
      <c r="U70" s="55">
        <f>SUMIFS('Wkpr - Plant Balance Detail'!$CW$3:$CW$635,'Wkpr - Plant Balance Detail'!$B$3:$B$635,'Wkpr - Studied Balances'!$B70,'Wkpr - Plant Balance Detail'!$C$3:$C$635,'Wkpr - Studied Balances'!$C70,'Wkpr - Plant Balance Detail'!$D$3:$D$635,'Wkpr - Studied Balances'!$D70)</f>
        <v>0</v>
      </c>
    </row>
    <row r="71" spans="2:21" x14ac:dyDescent="0.2">
      <c r="B71" t="s">
        <v>1310</v>
      </c>
      <c r="C71" t="s">
        <v>1315</v>
      </c>
      <c r="D71">
        <f t="shared" si="27"/>
        <v>332200</v>
      </c>
      <c r="E71" s="48">
        <v>332.2</v>
      </c>
      <c r="F71" t="s">
        <v>1193</v>
      </c>
      <c r="G71" s="5">
        <f>SUMIFS('Wkpr - Plant Balance Detail'!$R$3:$R$635,'Wkpr - Plant Balance Detail'!$B$3:$B$635,'Wkpr - Studied Balances'!$B71,'Wkpr - Plant Balance Detail'!$C$3:$C$635,'Wkpr - Studied Balances'!$C71,'Wkpr - Plant Balance Detail'!$D$3:$D$635,'Wkpr - Studied Balances'!$D71)</f>
        <v>14365.6</v>
      </c>
      <c r="I71" s="3">
        <f>SUMIFS('Wkpr - Plant Balance Detail'!$BO$3:$BO$635,'Wkpr - Plant Balance Detail'!$B$3:$B$635,'Wkpr - Studied Balances'!$B71,'Wkpr - Plant Balance Detail'!$C$3:$C$635,'Wkpr - Studied Balances'!$C71,'Wkpr - Plant Balance Detail'!$D$3:$D$635,'Wkpr - Studied Balances'!$D71)</f>
        <v>1.8499999999999999E-2</v>
      </c>
      <c r="J71" s="6">
        <f t="shared" si="28"/>
        <v>265.7636</v>
      </c>
      <c r="L71" s="3">
        <f>SUMIFS('Wkpr - Plant Balance Detail'!$BQ$3:$BQ$635,'Wkpr - Plant Balance Detail'!$B$3:$B$635,'Wkpr - Studied Balances'!$B71,'Wkpr - Plant Balance Detail'!$C$3:$C$635,'Wkpr - Studied Balances'!$C71,'Wkpr - Plant Balance Detail'!$D$3:$D$635,'Wkpr - Studied Balances'!$D71)</f>
        <v>1.3999999999999999E-2</v>
      </c>
      <c r="N71" s="6">
        <f t="shared" si="29"/>
        <v>201.11839999999998</v>
      </c>
      <c r="O71" s="6">
        <f t="shared" si="30"/>
        <v>-64.645200000000017</v>
      </c>
      <c r="Q71" s="55">
        <f>SUMIFS('Wkpr - Plant Balance Detail'!$CS$3:$CS$635,'Wkpr - Plant Balance Detail'!$B$3:$B$635,'Wkpr - Studied Balances'!$B71,'Wkpr - Plant Balance Detail'!$C$3:$C$635,'Wkpr - Studied Balances'!$C71,'Wkpr - Plant Balance Detail'!$D$3:$D$635,'Wkpr - Studied Balances'!$D71)</f>
        <v>-42.491289960000017</v>
      </c>
      <c r="R71" s="55">
        <f>SUMIFS('Wkpr - Plant Balance Detail'!$CU$3:$CU$635,'Wkpr - Plant Balance Detail'!$B$3:$B$635,'Wkpr - Studied Balances'!$B71,'Wkpr - Plant Balance Detail'!$C$3:$C$635,'Wkpr - Studied Balances'!$C71,'Wkpr - Plant Balance Detail'!$D$3:$D$635,'Wkpr - Studied Balances'!$D71)</f>
        <v>-22.153910040000014</v>
      </c>
      <c r="S71" s="55">
        <f>SUMIFS('Wkpr - Plant Balance Detail'!$CT$3:$CT$635,'Wkpr - Plant Balance Detail'!$B$3:$B$635,'Wkpr - Studied Balances'!$B71,'Wkpr - Plant Balance Detail'!$C$3:$C$635,'Wkpr - Studied Balances'!$C71,'Wkpr - Plant Balance Detail'!$D$3:$D$635,'Wkpr - Studied Balances'!$D71)</f>
        <v>0</v>
      </c>
      <c r="T71" s="55">
        <f>SUMIFS('Wkpr - Plant Balance Detail'!$CV$3:$CV$635,'Wkpr - Plant Balance Detail'!$B$3:$B$635,'Wkpr - Studied Balances'!$B71,'Wkpr - Plant Balance Detail'!$C$3:$C$635,'Wkpr - Studied Balances'!$C71,'Wkpr - Plant Balance Detail'!$D$3:$D$635,'Wkpr - Studied Balances'!$D71)</f>
        <v>0</v>
      </c>
      <c r="U71" s="55">
        <f>SUMIFS('Wkpr - Plant Balance Detail'!$CW$3:$CW$635,'Wkpr - Plant Balance Detail'!$B$3:$B$635,'Wkpr - Studied Balances'!$B71,'Wkpr - Plant Balance Detail'!$C$3:$C$635,'Wkpr - Studied Balances'!$C71,'Wkpr - Plant Balance Detail'!$D$3:$D$635,'Wkpr - Studied Balances'!$D71)</f>
        <v>0</v>
      </c>
    </row>
    <row r="72" spans="2:21" x14ac:dyDescent="0.2">
      <c r="B72" t="s">
        <v>1310</v>
      </c>
      <c r="C72" t="s">
        <v>1315</v>
      </c>
      <c r="D72">
        <f t="shared" si="27"/>
        <v>333000</v>
      </c>
      <c r="E72" s="48">
        <v>333</v>
      </c>
      <c r="F72" t="s">
        <v>1194</v>
      </c>
      <c r="G72" s="5">
        <f>SUMIFS('Wkpr - Plant Balance Detail'!$R$3:$R$635,'Wkpr - Plant Balance Detail'!$B$3:$B$635,'Wkpr - Studied Balances'!$B72,'Wkpr - Plant Balance Detail'!$C$3:$C$635,'Wkpr - Studied Balances'!$C72,'Wkpr - Plant Balance Detail'!$D$3:$D$635,'Wkpr - Studied Balances'!$D72)</f>
        <v>18805195.949999999</v>
      </c>
      <c r="I72" s="3">
        <f>SUMIFS('Wkpr - Plant Balance Detail'!$BO$3:$BO$635,'Wkpr - Plant Balance Detail'!$B$3:$B$635,'Wkpr - Studied Balances'!$B72,'Wkpr - Plant Balance Detail'!$C$3:$C$635,'Wkpr - Studied Balances'!$C72,'Wkpr - Plant Balance Detail'!$D$3:$D$635,'Wkpr - Studied Balances'!$D72)</f>
        <v>2.4E-2</v>
      </c>
      <c r="J72" s="6">
        <f t="shared" si="28"/>
        <v>451324.70279999997</v>
      </c>
      <c r="L72" s="3">
        <f>SUMIFS('Wkpr - Plant Balance Detail'!$BQ$3:$BQ$635,'Wkpr - Plant Balance Detail'!$B$3:$B$635,'Wkpr - Studied Balances'!$B72,'Wkpr - Plant Balance Detail'!$C$3:$C$635,'Wkpr - Studied Balances'!$C72,'Wkpr - Plant Balance Detail'!$D$3:$D$635,'Wkpr - Studied Balances'!$D72)</f>
        <v>2.2099999999999998E-2</v>
      </c>
      <c r="N72" s="6">
        <f t="shared" si="29"/>
        <v>415594.83049499994</v>
      </c>
      <c r="O72" s="6">
        <f t="shared" si="30"/>
        <v>-35729.872305000026</v>
      </c>
      <c r="Q72" s="55">
        <f>SUMIFS('Wkpr - Plant Balance Detail'!$CS$3:$CS$635,'Wkpr - Plant Balance Detail'!$B$3:$B$635,'Wkpr - Studied Balances'!$B72,'Wkpr - Plant Balance Detail'!$C$3:$C$635,'Wkpr - Studied Balances'!$C72,'Wkpr - Plant Balance Detail'!$D$3:$D$635,'Wkpr - Studied Balances'!$D72)</f>
        <v>-23485.245066076517</v>
      </c>
      <c r="R72" s="55">
        <f>SUMIFS('Wkpr - Plant Balance Detail'!$CU$3:$CU$635,'Wkpr - Plant Balance Detail'!$B$3:$B$635,'Wkpr - Studied Balances'!$B72,'Wkpr - Plant Balance Detail'!$C$3:$C$635,'Wkpr - Studied Balances'!$C72,'Wkpr - Plant Balance Detail'!$D$3:$D$635,'Wkpr - Studied Balances'!$D72)</f>
        <v>-12244.627238923509</v>
      </c>
      <c r="S72" s="55">
        <f>SUMIFS('Wkpr - Plant Balance Detail'!$CT$3:$CT$635,'Wkpr - Plant Balance Detail'!$B$3:$B$635,'Wkpr - Studied Balances'!$B72,'Wkpr - Plant Balance Detail'!$C$3:$C$635,'Wkpr - Studied Balances'!$C72,'Wkpr - Plant Balance Detail'!$D$3:$D$635,'Wkpr - Studied Balances'!$D72)</f>
        <v>0</v>
      </c>
      <c r="T72" s="55">
        <f>SUMIFS('Wkpr - Plant Balance Detail'!$CV$3:$CV$635,'Wkpr - Plant Balance Detail'!$B$3:$B$635,'Wkpr - Studied Balances'!$B72,'Wkpr - Plant Balance Detail'!$C$3:$C$635,'Wkpr - Studied Balances'!$C72,'Wkpr - Plant Balance Detail'!$D$3:$D$635,'Wkpr - Studied Balances'!$D72)</f>
        <v>0</v>
      </c>
      <c r="U72" s="55">
        <f>SUMIFS('Wkpr - Plant Balance Detail'!$CW$3:$CW$635,'Wkpr - Plant Balance Detail'!$B$3:$B$635,'Wkpr - Studied Balances'!$B72,'Wkpr - Plant Balance Detail'!$C$3:$C$635,'Wkpr - Studied Balances'!$C72,'Wkpr - Plant Balance Detail'!$D$3:$D$635,'Wkpr - Studied Balances'!$D72)</f>
        <v>0</v>
      </c>
    </row>
    <row r="73" spans="2:21" x14ac:dyDescent="0.2">
      <c r="B73" t="s">
        <v>1310</v>
      </c>
      <c r="C73" t="s">
        <v>1315</v>
      </c>
      <c r="D73">
        <f t="shared" si="27"/>
        <v>334000</v>
      </c>
      <c r="E73" s="48">
        <v>334</v>
      </c>
      <c r="F73" t="s">
        <v>1178</v>
      </c>
      <c r="G73" s="5">
        <f>SUMIFS('Wkpr - Plant Balance Detail'!$R$3:$R$635,'Wkpr - Plant Balance Detail'!$B$3:$B$635,'Wkpr - Studied Balances'!$B73,'Wkpr - Plant Balance Detail'!$C$3:$C$635,'Wkpr - Studied Balances'!$C73,'Wkpr - Plant Balance Detail'!$D$3:$D$635,'Wkpr - Studied Balances'!$D73)</f>
        <v>8626978.7899999991</v>
      </c>
      <c r="I73" s="3">
        <f>SUMIFS('Wkpr - Plant Balance Detail'!$BO$3:$BO$635,'Wkpr - Plant Balance Detail'!$B$3:$B$635,'Wkpr - Studied Balances'!$B73,'Wkpr - Plant Balance Detail'!$C$3:$C$635,'Wkpr - Studied Balances'!$C73,'Wkpr - Plant Balance Detail'!$D$3:$D$635,'Wkpr - Studied Balances'!$D73)</f>
        <v>2.7400000000000001E-2</v>
      </c>
      <c r="J73" s="6">
        <f t="shared" si="28"/>
        <v>236379.21884599997</v>
      </c>
      <c r="L73" s="3">
        <f>SUMIFS('Wkpr - Plant Balance Detail'!$BQ$3:$BQ$635,'Wkpr - Plant Balance Detail'!$B$3:$B$635,'Wkpr - Studied Balances'!$B73,'Wkpr - Plant Balance Detail'!$C$3:$C$635,'Wkpr - Studied Balances'!$C73,'Wkpr - Plant Balance Detail'!$D$3:$D$635,'Wkpr - Studied Balances'!$D73)</f>
        <v>2.7200000000000002E-2</v>
      </c>
      <c r="N73" s="6">
        <f t="shared" si="29"/>
        <v>234653.823088</v>
      </c>
      <c r="O73" s="6">
        <f t="shared" si="30"/>
        <v>-1725.3957579999696</v>
      </c>
      <c r="Q73" s="55">
        <f>SUMIFS('Wkpr - Plant Balance Detail'!$CS$3:$CS$635,'Wkpr - Plant Balance Detail'!$B$3:$B$635,'Wkpr - Studied Balances'!$B73,'Wkpr - Plant Balance Detail'!$C$3:$C$635,'Wkpr - Studied Balances'!$C73,'Wkpr - Plant Balance Detail'!$D$3:$D$635,'Wkpr - Studied Balances'!$D73)</f>
        <v>-1134.1026317333744</v>
      </c>
      <c r="R73" s="55">
        <f>SUMIFS('Wkpr - Plant Balance Detail'!$CU$3:$CU$635,'Wkpr - Plant Balance Detail'!$B$3:$B$635,'Wkpr - Studied Balances'!$B73,'Wkpr - Plant Balance Detail'!$C$3:$C$635,'Wkpr - Studied Balances'!$C73,'Wkpr - Plant Balance Detail'!$D$3:$D$635,'Wkpr - Studied Balances'!$D73)</f>
        <v>-591.29312626659521</v>
      </c>
      <c r="S73" s="55">
        <f>SUMIFS('Wkpr - Plant Balance Detail'!$CT$3:$CT$635,'Wkpr - Plant Balance Detail'!$B$3:$B$635,'Wkpr - Studied Balances'!$B73,'Wkpr - Plant Balance Detail'!$C$3:$C$635,'Wkpr - Studied Balances'!$C73,'Wkpr - Plant Balance Detail'!$D$3:$D$635,'Wkpr - Studied Balances'!$D73)</f>
        <v>0</v>
      </c>
      <c r="T73" s="55">
        <f>SUMIFS('Wkpr - Plant Balance Detail'!$CV$3:$CV$635,'Wkpr - Plant Balance Detail'!$B$3:$B$635,'Wkpr - Studied Balances'!$B73,'Wkpr - Plant Balance Detail'!$C$3:$C$635,'Wkpr - Studied Balances'!$C73,'Wkpr - Plant Balance Detail'!$D$3:$D$635,'Wkpr - Studied Balances'!$D73)</f>
        <v>0</v>
      </c>
      <c r="U73" s="55">
        <f>SUMIFS('Wkpr - Plant Balance Detail'!$CW$3:$CW$635,'Wkpr - Plant Balance Detail'!$B$3:$B$635,'Wkpr - Studied Balances'!$B73,'Wkpr - Plant Balance Detail'!$C$3:$C$635,'Wkpr - Studied Balances'!$C73,'Wkpr - Plant Balance Detail'!$D$3:$D$635,'Wkpr - Studied Balances'!$D73)</f>
        <v>0</v>
      </c>
    </row>
    <row r="74" spans="2:21" x14ac:dyDescent="0.2">
      <c r="B74" t="s">
        <v>1310</v>
      </c>
      <c r="C74" t="s">
        <v>1315</v>
      </c>
      <c r="D74">
        <f t="shared" si="27"/>
        <v>335000</v>
      </c>
      <c r="E74" s="48">
        <v>335</v>
      </c>
      <c r="F74" t="s">
        <v>1179</v>
      </c>
      <c r="G74" s="5">
        <f>SUMIFS('Wkpr - Plant Balance Detail'!$R$3:$R$635,'Wkpr - Plant Balance Detail'!$B$3:$B$635,'Wkpr - Studied Balances'!$B74,'Wkpr - Plant Balance Detail'!$C$3:$C$635,'Wkpr - Studied Balances'!$C74,'Wkpr - Plant Balance Detail'!$D$3:$D$635,'Wkpr - Studied Balances'!$D74)</f>
        <v>240481.59</v>
      </c>
      <c r="I74" s="3">
        <f>SUMIFS('Wkpr - Plant Balance Detail'!$BO$3:$BO$635,'Wkpr - Plant Balance Detail'!$B$3:$B$635,'Wkpr - Studied Balances'!$B74,'Wkpr - Plant Balance Detail'!$C$3:$C$635,'Wkpr - Studied Balances'!$C74,'Wkpr - Plant Balance Detail'!$D$3:$D$635,'Wkpr - Studied Balances'!$D74)</f>
        <v>6.8999999999999999E-3</v>
      </c>
      <c r="J74" s="6">
        <f t="shared" si="28"/>
        <v>1659.3229710000001</v>
      </c>
      <c r="L74" s="3">
        <f>SUMIFS('Wkpr - Plant Balance Detail'!$BQ$3:$BQ$635,'Wkpr - Plant Balance Detail'!$B$3:$B$635,'Wkpr - Studied Balances'!$B74,'Wkpr - Plant Balance Detail'!$C$3:$C$635,'Wkpr - Studied Balances'!$C74,'Wkpr - Plant Balance Detail'!$D$3:$D$635,'Wkpr - Studied Balances'!$D74)</f>
        <v>1.8000000000000002E-2</v>
      </c>
      <c r="N74" s="6">
        <f t="shared" si="29"/>
        <v>4328.6686200000004</v>
      </c>
      <c r="O74" s="6">
        <f t="shared" si="30"/>
        <v>2669.3456490000003</v>
      </c>
      <c r="Q74" s="55">
        <f>SUMIFS('Wkpr - Plant Balance Detail'!$CS$3:$CS$635,'Wkpr - Plant Balance Detail'!$B$3:$B$635,'Wkpr - Studied Balances'!$B74,'Wkpr - Plant Balance Detail'!$C$3:$C$635,'Wkpr - Studied Balances'!$C74,'Wkpr - Plant Balance Detail'!$D$3:$D$635,'Wkpr - Studied Balances'!$D74)</f>
        <v>1754.5608950877001</v>
      </c>
      <c r="R74" s="55">
        <f>SUMIFS('Wkpr - Plant Balance Detail'!$CU$3:$CU$635,'Wkpr - Plant Balance Detail'!$B$3:$B$635,'Wkpr - Studied Balances'!$B74,'Wkpr - Plant Balance Detail'!$C$3:$C$635,'Wkpr - Studied Balances'!$C74,'Wkpr - Plant Balance Detail'!$D$3:$D$635,'Wkpr - Studied Balances'!$D74)</f>
        <v>914.78475391230006</v>
      </c>
      <c r="S74" s="55">
        <f>SUMIFS('Wkpr - Plant Balance Detail'!$CT$3:$CT$635,'Wkpr - Plant Balance Detail'!$B$3:$B$635,'Wkpr - Studied Balances'!$B74,'Wkpr - Plant Balance Detail'!$C$3:$C$635,'Wkpr - Studied Balances'!$C74,'Wkpr - Plant Balance Detail'!$D$3:$D$635,'Wkpr - Studied Balances'!$D74)</f>
        <v>0</v>
      </c>
      <c r="T74" s="55">
        <f>SUMIFS('Wkpr - Plant Balance Detail'!$CV$3:$CV$635,'Wkpr - Plant Balance Detail'!$B$3:$B$635,'Wkpr - Studied Balances'!$B74,'Wkpr - Plant Balance Detail'!$C$3:$C$635,'Wkpr - Studied Balances'!$C74,'Wkpr - Plant Balance Detail'!$D$3:$D$635,'Wkpr - Studied Balances'!$D74)</f>
        <v>0</v>
      </c>
      <c r="U74" s="55">
        <f>SUMIFS('Wkpr - Plant Balance Detail'!$CW$3:$CW$635,'Wkpr - Plant Balance Detail'!$B$3:$B$635,'Wkpr - Studied Balances'!$B74,'Wkpr - Plant Balance Detail'!$C$3:$C$635,'Wkpr - Studied Balances'!$C74,'Wkpr - Plant Balance Detail'!$D$3:$D$635,'Wkpr - Studied Balances'!$D74)</f>
        <v>0</v>
      </c>
    </row>
    <row r="75" spans="2:21" x14ac:dyDescent="0.2">
      <c r="F75" t="s">
        <v>1138</v>
      </c>
      <c r="J75" s="6"/>
      <c r="N75" s="6"/>
      <c r="O75" s="6"/>
      <c r="Q75" s="56"/>
      <c r="R75" s="56"/>
      <c r="S75" s="56"/>
      <c r="T75" s="56"/>
      <c r="U75" s="56"/>
    </row>
    <row r="76" spans="2:21" x14ac:dyDescent="0.2">
      <c r="J76" s="6"/>
      <c r="N76" s="6"/>
      <c r="O76" s="6"/>
      <c r="Q76" s="56"/>
      <c r="R76" s="56"/>
      <c r="S76" s="56"/>
      <c r="T76" s="56"/>
      <c r="U76" s="56"/>
    </row>
    <row r="77" spans="2:21" x14ac:dyDescent="0.2">
      <c r="F77" t="s">
        <v>1200</v>
      </c>
      <c r="J77" s="6"/>
      <c r="N77" s="6"/>
      <c r="O77" s="6"/>
      <c r="Q77" s="56"/>
      <c r="R77" s="56"/>
      <c r="S77" s="56"/>
      <c r="T77" s="56"/>
      <c r="U77" s="56"/>
    </row>
    <row r="78" spans="2:21" x14ac:dyDescent="0.2">
      <c r="B78" t="s">
        <v>1310</v>
      </c>
      <c r="C78" t="s">
        <v>1316</v>
      </c>
      <c r="D78">
        <f t="shared" ref="D78:D88" si="31">E78*1000</f>
        <v>330300</v>
      </c>
      <c r="E78" s="48">
        <v>330.3</v>
      </c>
      <c r="F78" t="s">
        <v>1172</v>
      </c>
      <c r="G78" s="5">
        <f>SUMIFS('Wkpr - Plant Balance Detail'!$R$3:$R$635,'Wkpr - Plant Balance Detail'!$B$3:$B$635,'Wkpr - Studied Balances'!$B78,'Wkpr - Plant Balance Detail'!$C$3:$C$635,'Wkpr - Studied Balances'!$C78,'Wkpr - Plant Balance Detail'!$D$3:$D$635,'Wkpr - Studied Balances'!$D78)</f>
        <v>171079.55000000002</v>
      </c>
      <c r="I78" s="3">
        <f>SUMIFS('Wkpr - Plant Balance Detail'!$BO$3:$BO$635,'Wkpr - Plant Balance Detail'!$B$3:$B$635,'Wkpr - Studied Balances'!$B78,'Wkpr - Plant Balance Detail'!$C$3:$C$635,'Wkpr - Studied Balances'!$C78,'Wkpr - Plant Balance Detail'!$D$3:$D$635,'Wkpr - Studied Balances'!$D78)</f>
        <v>2.3599999999999999E-2</v>
      </c>
      <c r="J78" s="6">
        <f t="shared" ref="J78:J88" si="32">G78*I78</f>
        <v>4037.4773800000003</v>
      </c>
      <c r="L78" s="3">
        <f>SUMIFS('Wkpr - Plant Balance Detail'!$BQ$3:$BQ$635,'Wkpr - Plant Balance Detail'!$B$3:$B$635,'Wkpr - Studied Balances'!$B78,'Wkpr - Plant Balance Detail'!$C$3:$C$635,'Wkpr - Studied Balances'!$C78,'Wkpr - Plant Balance Detail'!$D$3:$D$635,'Wkpr - Studied Balances'!$D78)</f>
        <v>1.47E-2</v>
      </c>
      <c r="N78" s="6">
        <f t="shared" ref="N78:N88" si="33">G78*L78</f>
        <v>2514.869385</v>
      </c>
      <c r="O78" s="6">
        <f t="shared" ref="O78:O88" si="34">N78-J78</f>
        <v>-1522.6079950000003</v>
      </c>
      <c r="Q78" s="55">
        <f>SUMIFS('Wkpr - Plant Balance Detail'!$CS$3:$CS$635,'Wkpr - Plant Balance Detail'!$B$3:$B$635,'Wkpr - Studied Balances'!$B78,'Wkpr - Plant Balance Detail'!$C$3:$C$635,'Wkpr - Studied Balances'!$C78,'Wkpr - Plant Balance Detail'!$D$3:$D$635,'Wkpr - Studied Balances'!$D78)</f>
        <v>-1000.8102351135003</v>
      </c>
      <c r="R78" s="55">
        <f>SUMIFS('Wkpr - Plant Balance Detail'!$CU$3:$CU$635,'Wkpr - Plant Balance Detail'!$B$3:$B$635,'Wkpr - Studied Balances'!$B78,'Wkpr - Plant Balance Detail'!$C$3:$C$635,'Wkpr - Studied Balances'!$C78,'Wkpr - Plant Balance Detail'!$D$3:$D$635,'Wkpr - Studied Balances'!$D78)</f>
        <v>-521.79775988650022</v>
      </c>
      <c r="S78" s="55">
        <f>SUMIFS('Wkpr - Plant Balance Detail'!$CT$3:$CT$635,'Wkpr - Plant Balance Detail'!$B$3:$B$635,'Wkpr - Studied Balances'!$B78,'Wkpr - Plant Balance Detail'!$C$3:$C$635,'Wkpr - Studied Balances'!$C78,'Wkpr - Plant Balance Detail'!$D$3:$D$635,'Wkpr - Studied Balances'!$D78)</f>
        <v>0</v>
      </c>
      <c r="T78" s="55">
        <f>SUMIFS('Wkpr - Plant Balance Detail'!$CV$3:$CV$635,'Wkpr - Plant Balance Detail'!$B$3:$B$635,'Wkpr - Studied Balances'!$B78,'Wkpr - Plant Balance Detail'!$C$3:$C$635,'Wkpr - Studied Balances'!$C78,'Wkpr - Plant Balance Detail'!$D$3:$D$635,'Wkpr - Studied Balances'!$D78)</f>
        <v>0</v>
      </c>
      <c r="U78" s="55">
        <f>SUMIFS('Wkpr - Plant Balance Detail'!$CW$3:$CW$635,'Wkpr - Plant Balance Detail'!$B$3:$B$635,'Wkpr - Studied Balances'!$B78,'Wkpr - Plant Balance Detail'!$C$3:$C$635,'Wkpr - Studied Balances'!$C78,'Wkpr - Plant Balance Detail'!$D$3:$D$635,'Wkpr - Studied Balances'!$D78)</f>
        <v>0</v>
      </c>
    </row>
    <row r="79" spans="2:21" x14ac:dyDescent="0.2">
      <c r="B79" t="s">
        <v>1310</v>
      </c>
      <c r="C79" t="s">
        <v>1316</v>
      </c>
      <c r="D79">
        <f t="shared" si="31"/>
        <v>330400</v>
      </c>
      <c r="E79" s="48">
        <v>330.4</v>
      </c>
      <c r="F79" t="s">
        <v>1186</v>
      </c>
      <c r="G79" s="5">
        <f>SUMIFS('Wkpr - Plant Balance Detail'!$R$3:$R$635,'Wkpr - Plant Balance Detail'!$B$3:$B$635,'Wkpr - Studied Balances'!$B79,'Wkpr - Plant Balance Detail'!$C$3:$C$635,'Wkpr - Studied Balances'!$C79,'Wkpr - Plant Balance Detail'!$D$3:$D$635,'Wkpr - Studied Balances'!$D79)</f>
        <v>246562.25</v>
      </c>
      <c r="I79" s="3">
        <f>SUMIFS('Wkpr - Plant Balance Detail'!$BO$3:$BO$635,'Wkpr - Plant Balance Detail'!$B$3:$B$635,'Wkpr - Studied Balances'!$B79,'Wkpr - Plant Balance Detail'!$C$3:$C$635,'Wkpr - Studied Balances'!$C79,'Wkpr - Plant Balance Detail'!$D$3:$D$635,'Wkpr - Studied Balances'!$D79)</f>
        <v>4.4200000000000003E-2</v>
      </c>
      <c r="J79" s="6">
        <f t="shared" si="32"/>
        <v>10898.051450000001</v>
      </c>
      <c r="L79" s="3">
        <f>SUMIFS('Wkpr - Plant Balance Detail'!$BQ$3:$BQ$635,'Wkpr - Plant Balance Detail'!$B$3:$B$635,'Wkpr - Studied Balances'!$B79,'Wkpr - Plant Balance Detail'!$C$3:$C$635,'Wkpr - Studied Balances'!$C79,'Wkpr - Plant Balance Detail'!$D$3:$D$635,'Wkpr - Studied Balances'!$D79)</f>
        <v>2.29E-2</v>
      </c>
      <c r="N79" s="6">
        <f t="shared" si="33"/>
        <v>5646.275525</v>
      </c>
      <c r="O79" s="6">
        <f t="shared" si="34"/>
        <v>-5251.7759250000008</v>
      </c>
      <c r="Q79" s="55">
        <f>SUMIFS('Wkpr - Plant Balance Detail'!$CS$3:$CS$635,'Wkpr - Plant Balance Detail'!$B$3:$B$635,'Wkpr - Studied Balances'!$B79,'Wkpr - Plant Balance Detail'!$C$3:$C$635,'Wkpr - Studied Balances'!$C79,'Wkpr - Plant Balance Detail'!$D$3:$D$635,'Wkpr - Studied Balances'!$D79)</f>
        <v>-3451.9923155025003</v>
      </c>
      <c r="R79" s="55">
        <f>SUMIFS('Wkpr - Plant Balance Detail'!$CU$3:$CU$635,'Wkpr - Plant Balance Detail'!$B$3:$B$635,'Wkpr - Studied Balances'!$B79,'Wkpr - Plant Balance Detail'!$C$3:$C$635,'Wkpr - Studied Balances'!$C79,'Wkpr - Plant Balance Detail'!$D$3:$D$635,'Wkpr - Studied Balances'!$D79)</f>
        <v>-1799.7836094975005</v>
      </c>
      <c r="S79" s="55">
        <f>SUMIFS('Wkpr - Plant Balance Detail'!$CT$3:$CT$635,'Wkpr - Plant Balance Detail'!$B$3:$B$635,'Wkpr - Studied Balances'!$B79,'Wkpr - Plant Balance Detail'!$C$3:$C$635,'Wkpr - Studied Balances'!$C79,'Wkpr - Plant Balance Detail'!$D$3:$D$635,'Wkpr - Studied Balances'!$D79)</f>
        <v>0</v>
      </c>
      <c r="T79" s="55">
        <f>SUMIFS('Wkpr - Plant Balance Detail'!$CV$3:$CV$635,'Wkpr - Plant Balance Detail'!$B$3:$B$635,'Wkpr - Studied Balances'!$B79,'Wkpr - Plant Balance Detail'!$C$3:$C$635,'Wkpr - Studied Balances'!$C79,'Wkpr - Plant Balance Detail'!$D$3:$D$635,'Wkpr - Studied Balances'!$D79)</f>
        <v>0</v>
      </c>
      <c r="U79" s="55">
        <f>SUMIFS('Wkpr - Plant Balance Detail'!$CW$3:$CW$635,'Wkpr - Plant Balance Detail'!$B$3:$B$635,'Wkpr - Studied Balances'!$B79,'Wkpr - Plant Balance Detail'!$C$3:$C$635,'Wkpr - Studied Balances'!$C79,'Wkpr - Plant Balance Detail'!$D$3:$D$635,'Wkpr - Studied Balances'!$D79)</f>
        <v>0</v>
      </c>
    </row>
    <row r="80" spans="2:21" x14ac:dyDescent="0.2">
      <c r="B80" t="s">
        <v>1310</v>
      </c>
      <c r="C80" t="s">
        <v>1316</v>
      </c>
      <c r="D80">
        <f t="shared" si="31"/>
        <v>331000</v>
      </c>
      <c r="E80" s="48">
        <v>331</v>
      </c>
      <c r="F80" t="s">
        <v>1174</v>
      </c>
      <c r="G80" s="5">
        <f>SUMIFS('Wkpr - Plant Balance Detail'!$R$3:$R$635,'Wkpr - Plant Balance Detail'!$B$3:$B$635,'Wkpr - Studied Balances'!$B80,'Wkpr - Plant Balance Detail'!$C$3:$C$635,'Wkpr - Studied Balances'!$C80,'Wkpr - Plant Balance Detail'!$D$3:$D$635,'Wkpr - Studied Balances'!$D80)</f>
        <v>4621930.07</v>
      </c>
      <c r="I80" s="3">
        <f>SUMIFS('Wkpr - Plant Balance Detail'!$BO$3:$BO$635,'Wkpr - Plant Balance Detail'!$B$3:$B$635,'Wkpr - Studied Balances'!$B80,'Wkpr - Plant Balance Detail'!$C$3:$C$635,'Wkpr - Studied Balances'!$C80,'Wkpr - Plant Balance Detail'!$D$3:$D$635,'Wkpr - Studied Balances'!$D80)</f>
        <v>1.9900000000000001E-2</v>
      </c>
      <c r="J80" s="6">
        <f t="shared" si="32"/>
        <v>91976.408393000005</v>
      </c>
      <c r="L80" s="3">
        <f>SUMIFS('Wkpr - Plant Balance Detail'!$BQ$3:$BQ$635,'Wkpr - Plant Balance Detail'!$B$3:$B$635,'Wkpr - Studied Balances'!$B80,'Wkpr - Plant Balance Detail'!$C$3:$C$635,'Wkpr - Studied Balances'!$C80,'Wkpr - Plant Balance Detail'!$D$3:$D$635,'Wkpr - Studied Balances'!$D80)</f>
        <v>1.95E-2</v>
      </c>
      <c r="N80" s="6">
        <f t="shared" si="33"/>
        <v>90127.636364999998</v>
      </c>
      <c r="O80" s="6">
        <f t="shared" si="34"/>
        <v>-1848.7720280000067</v>
      </c>
      <c r="Q80" s="55">
        <f>SUMIFS('Wkpr - Plant Balance Detail'!$CS$3:$CS$635,'Wkpr - Plant Balance Detail'!$B$3:$B$635,'Wkpr - Studied Balances'!$B80,'Wkpr - Plant Balance Detail'!$C$3:$C$635,'Wkpr - Studied Balances'!$C80,'Wkpr - Plant Balance Detail'!$D$3:$D$635,'Wkpr - Studied Balances'!$D80)</f>
        <v>-1215.1978540044001</v>
      </c>
      <c r="R80" s="55">
        <f>SUMIFS('Wkpr - Plant Balance Detail'!$CU$3:$CU$635,'Wkpr - Plant Balance Detail'!$B$3:$B$635,'Wkpr - Studied Balances'!$B80,'Wkpr - Plant Balance Detail'!$C$3:$C$635,'Wkpr - Studied Balances'!$C80,'Wkpr - Plant Balance Detail'!$D$3:$D$635,'Wkpr - Studied Balances'!$D80)</f>
        <v>-633.57417399560291</v>
      </c>
      <c r="S80" s="55">
        <f>SUMIFS('Wkpr - Plant Balance Detail'!$CT$3:$CT$635,'Wkpr - Plant Balance Detail'!$B$3:$B$635,'Wkpr - Studied Balances'!$B80,'Wkpr - Plant Balance Detail'!$C$3:$C$635,'Wkpr - Studied Balances'!$C80,'Wkpr - Plant Balance Detail'!$D$3:$D$635,'Wkpr - Studied Balances'!$D80)</f>
        <v>0</v>
      </c>
      <c r="T80" s="55">
        <f>SUMIFS('Wkpr - Plant Balance Detail'!$CV$3:$CV$635,'Wkpr - Plant Balance Detail'!$B$3:$B$635,'Wkpr - Studied Balances'!$B80,'Wkpr - Plant Balance Detail'!$C$3:$C$635,'Wkpr - Studied Balances'!$C80,'Wkpr - Plant Balance Detail'!$D$3:$D$635,'Wkpr - Studied Balances'!$D80)</f>
        <v>0</v>
      </c>
      <c r="U80" s="55">
        <f>SUMIFS('Wkpr - Plant Balance Detail'!$CW$3:$CW$635,'Wkpr - Plant Balance Detail'!$B$3:$B$635,'Wkpr - Studied Balances'!$B80,'Wkpr - Plant Balance Detail'!$C$3:$C$635,'Wkpr - Studied Balances'!$C80,'Wkpr - Plant Balance Detail'!$D$3:$D$635,'Wkpr - Studied Balances'!$D80)</f>
        <v>0</v>
      </c>
    </row>
    <row r="81" spans="2:21" x14ac:dyDescent="0.2">
      <c r="B81" t="s">
        <v>1310</v>
      </c>
      <c r="C81" t="s">
        <v>1316</v>
      </c>
      <c r="D81">
        <f t="shared" si="31"/>
        <v>331100</v>
      </c>
      <c r="E81" s="48">
        <v>331.1</v>
      </c>
      <c r="F81" t="s">
        <v>1188</v>
      </c>
      <c r="G81" s="5">
        <f>SUMIFS('Wkpr - Plant Balance Detail'!$R$3:$R$635,'Wkpr - Plant Balance Detail'!$B$3:$B$635,'Wkpr - Studied Balances'!$B81,'Wkpr - Plant Balance Detail'!$C$3:$C$635,'Wkpr - Studied Balances'!$C81,'Wkpr - Plant Balance Detail'!$D$3:$D$635,'Wkpr - Studied Balances'!$D81)</f>
        <v>64872.23</v>
      </c>
      <c r="I81" s="3">
        <f>SUMIFS('Wkpr - Plant Balance Detail'!$BO$3:$BO$635,'Wkpr - Plant Balance Detail'!$B$3:$B$635,'Wkpr - Studied Balances'!$B81,'Wkpr - Plant Balance Detail'!$C$3:$C$635,'Wkpr - Studied Balances'!$C81,'Wkpr - Plant Balance Detail'!$D$3:$D$635,'Wkpr - Studied Balances'!$D81)</f>
        <v>6.0000000000000001E-3</v>
      </c>
      <c r="J81" s="6">
        <f t="shared" si="32"/>
        <v>389.23338000000001</v>
      </c>
      <c r="L81" s="3">
        <f>SUMIFS('Wkpr - Plant Balance Detail'!$BQ$3:$BQ$635,'Wkpr - Plant Balance Detail'!$B$3:$B$635,'Wkpr - Studied Balances'!$B81,'Wkpr - Plant Balance Detail'!$C$3:$C$635,'Wkpr - Studied Balances'!$C81,'Wkpr - Plant Balance Detail'!$D$3:$D$635,'Wkpr - Studied Balances'!$D81)</f>
        <v>2.3999999999999998E-3</v>
      </c>
      <c r="N81" s="6">
        <f t="shared" si="33"/>
        <v>155.693352</v>
      </c>
      <c r="O81" s="6">
        <f t="shared" si="34"/>
        <v>-233.54002800000001</v>
      </c>
      <c r="Q81" s="55">
        <f>SUMIFS('Wkpr - Plant Balance Detail'!$CS$3:$CS$635,'Wkpr - Plant Balance Detail'!$B$3:$B$635,'Wkpr - Studied Balances'!$B81,'Wkpr - Plant Balance Detail'!$C$3:$C$635,'Wkpr - Studied Balances'!$C81,'Wkpr - Plant Balance Detail'!$D$3:$D$635,'Wkpr - Studied Balances'!$D81)</f>
        <v>-153.50586040439998</v>
      </c>
      <c r="R81" s="55">
        <f>SUMIFS('Wkpr - Plant Balance Detail'!$CU$3:$CU$635,'Wkpr - Plant Balance Detail'!$B$3:$B$635,'Wkpr - Studied Balances'!$B81,'Wkpr - Plant Balance Detail'!$C$3:$C$635,'Wkpr - Studied Balances'!$C81,'Wkpr - Plant Balance Detail'!$D$3:$D$635,'Wkpr - Studied Balances'!$D81)</f>
        <v>-80.03416759560001</v>
      </c>
      <c r="S81" s="55">
        <f>SUMIFS('Wkpr - Plant Balance Detail'!$CT$3:$CT$635,'Wkpr - Plant Balance Detail'!$B$3:$B$635,'Wkpr - Studied Balances'!$B81,'Wkpr - Plant Balance Detail'!$C$3:$C$635,'Wkpr - Studied Balances'!$C81,'Wkpr - Plant Balance Detail'!$D$3:$D$635,'Wkpr - Studied Balances'!$D81)</f>
        <v>0</v>
      </c>
      <c r="T81" s="55">
        <f>SUMIFS('Wkpr - Plant Balance Detail'!$CV$3:$CV$635,'Wkpr - Plant Balance Detail'!$B$3:$B$635,'Wkpr - Studied Balances'!$B81,'Wkpr - Plant Balance Detail'!$C$3:$C$635,'Wkpr - Studied Balances'!$C81,'Wkpr - Plant Balance Detail'!$D$3:$D$635,'Wkpr - Studied Balances'!$D81)</f>
        <v>0</v>
      </c>
      <c r="U81" s="55">
        <f>SUMIFS('Wkpr - Plant Balance Detail'!$CW$3:$CW$635,'Wkpr - Plant Balance Detail'!$B$3:$B$635,'Wkpr - Studied Balances'!$B81,'Wkpr - Plant Balance Detail'!$C$3:$C$635,'Wkpr - Studied Balances'!$C81,'Wkpr - Plant Balance Detail'!$D$3:$D$635,'Wkpr - Studied Balances'!$D81)</f>
        <v>0</v>
      </c>
    </row>
    <row r="82" spans="2:21" x14ac:dyDescent="0.2">
      <c r="B82" t="s">
        <v>1310</v>
      </c>
      <c r="C82" t="s">
        <v>1316</v>
      </c>
      <c r="D82">
        <f t="shared" si="31"/>
        <v>331200</v>
      </c>
      <c r="E82" s="48">
        <v>331.2</v>
      </c>
      <c r="F82" t="s">
        <v>1189</v>
      </c>
      <c r="G82" s="5">
        <f>SUMIFS('Wkpr - Plant Balance Detail'!$R$3:$R$635,'Wkpr - Plant Balance Detail'!$B$3:$B$635,'Wkpr - Studied Balances'!$B82,'Wkpr - Plant Balance Detail'!$C$3:$C$635,'Wkpr - Studied Balances'!$C82,'Wkpr - Plant Balance Detail'!$D$3:$D$635,'Wkpr - Studied Balances'!$D82)</f>
        <v>1432202.23</v>
      </c>
      <c r="I82" s="3">
        <f>SUMIFS('Wkpr - Plant Balance Detail'!$BO$3:$BO$635,'Wkpr - Plant Balance Detail'!$B$3:$B$635,'Wkpr - Studied Balances'!$B82,'Wkpr - Plant Balance Detail'!$C$3:$C$635,'Wkpr - Studied Balances'!$C82,'Wkpr - Plant Balance Detail'!$D$3:$D$635,'Wkpr - Studied Balances'!$D82)</f>
        <v>2.2699999999999998E-2</v>
      </c>
      <c r="J82" s="6">
        <f t="shared" si="32"/>
        <v>32510.990620999997</v>
      </c>
      <c r="L82" s="3">
        <f>SUMIFS('Wkpr - Plant Balance Detail'!$BQ$3:$BQ$635,'Wkpr - Plant Balance Detail'!$B$3:$B$635,'Wkpr - Studied Balances'!$B82,'Wkpr - Plant Balance Detail'!$C$3:$C$635,'Wkpr - Studied Balances'!$C82,'Wkpr - Plant Balance Detail'!$D$3:$D$635,'Wkpr - Studied Balances'!$D82)</f>
        <v>2.7200000000000002E-2</v>
      </c>
      <c r="N82" s="6">
        <f t="shared" si="33"/>
        <v>38955.900656000005</v>
      </c>
      <c r="O82" s="6">
        <f t="shared" si="34"/>
        <v>6444.9100350000081</v>
      </c>
      <c r="Q82" s="55">
        <f>SUMIFS('Wkpr - Plant Balance Detail'!$CS$3:$CS$635,'Wkpr - Plant Balance Detail'!$B$3:$B$635,'Wkpr - Studied Balances'!$B82,'Wkpr - Plant Balance Detail'!$C$3:$C$635,'Wkpr - Studied Balances'!$C82,'Wkpr - Plant Balance Detail'!$D$3:$D$635,'Wkpr - Studied Balances'!$D82)</f>
        <v>4236.2393660055059</v>
      </c>
      <c r="R82" s="55">
        <f>SUMIFS('Wkpr - Plant Balance Detail'!$CU$3:$CU$635,'Wkpr - Plant Balance Detail'!$B$3:$B$635,'Wkpr - Studied Balances'!$B82,'Wkpr - Plant Balance Detail'!$C$3:$C$635,'Wkpr - Studied Balances'!$C82,'Wkpr - Plant Balance Detail'!$D$3:$D$635,'Wkpr - Studied Balances'!$D82)</f>
        <v>2208.6706689945022</v>
      </c>
      <c r="S82" s="55">
        <f>SUMIFS('Wkpr - Plant Balance Detail'!$CT$3:$CT$635,'Wkpr - Plant Balance Detail'!$B$3:$B$635,'Wkpr - Studied Balances'!$B82,'Wkpr - Plant Balance Detail'!$C$3:$C$635,'Wkpr - Studied Balances'!$C82,'Wkpr - Plant Balance Detail'!$D$3:$D$635,'Wkpr - Studied Balances'!$D82)</f>
        <v>0</v>
      </c>
      <c r="T82" s="55">
        <f>SUMIFS('Wkpr - Plant Balance Detail'!$CV$3:$CV$635,'Wkpr - Plant Balance Detail'!$B$3:$B$635,'Wkpr - Studied Balances'!$B82,'Wkpr - Plant Balance Detail'!$C$3:$C$635,'Wkpr - Studied Balances'!$C82,'Wkpr - Plant Balance Detail'!$D$3:$D$635,'Wkpr - Studied Balances'!$D82)</f>
        <v>0</v>
      </c>
      <c r="U82" s="55">
        <f>SUMIFS('Wkpr - Plant Balance Detail'!$CW$3:$CW$635,'Wkpr - Plant Balance Detail'!$B$3:$B$635,'Wkpr - Studied Balances'!$B82,'Wkpr - Plant Balance Detail'!$C$3:$C$635,'Wkpr - Studied Balances'!$C82,'Wkpr - Plant Balance Detail'!$D$3:$D$635,'Wkpr - Studied Balances'!$D82)</f>
        <v>0</v>
      </c>
    </row>
    <row r="83" spans="2:21" x14ac:dyDescent="0.2">
      <c r="B83" t="s">
        <v>1310</v>
      </c>
      <c r="C83" t="s">
        <v>1316</v>
      </c>
      <c r="D83">
        <f t="shared" si="31"/>
        <v>332000</v>
      </c>
      <c r="E83" s="48">
        <v>332</v>
      </c>
      <c r="F83" t="s">
        <v>1191</v>
      </c>
      <c r="G83" s="5">
        <f>SUMIFS('Wkpr - Plant Balance Detail'!$R$3:$R$635,'Wkpr - Plant Balance Detail'!$B$3:$B$635,'Wkpr - Studied Balances'!$B83,'Wkpr - Plant Balance Detail'!$C$3:$C$635,'Wkpr - Studied Balances'!$C83,'Wkpr - Plant Balance Detail'!$D$3:$D$635,'Wkpr - Studied Balances'!$D83)</f>
        <v>33691480.200000003</v>
      </c>
      <c r="I83" s="3">
        <f>SUMIFS('Wkpr - Plant Balance Detail'!$BO$3:$BO$635,'Wkpr - Plant Balance Detail'!$B$3:$B$635,'Wkpr - Studied Balances'!$B83,'Wkpr - Plant Balance Detail'!$C$3:$C$635,'Wkpr - Studied Balances'!$C83,'Wkpr - Plant Balance Detail'!$D$3:$D$635,'Wkpr - Studied Balances'!$D83)</f>
        <v>1.6500000000000001E-2</v>
      </c>
      <c r="J83" s="6">
        <f t="shared" si="32"/>
        <v>555909.42330000002</v>
      </c>
      <c r="L83" s="3">
        <f>SUMIFS('Wkpr - Plant Balance Detail'!$BQ$3:$BQ$635,'Wkpr - Plant Balance Detail'!$B$3:$B$635,'Wkpr - Studied Balances'!$B83,'Wkpr - Plant Balance Detail'!$C$3:$C$635,'Wkpr - Studied Balances'!$C83,'Wkpr - Plant Balance Detail'!$D$3:$D$635,'Wkpr - Studied Balances'!$D83)</f>
        <v>2.0499999999999997E-2</v>
      </c>
      <c r="N83" s="6">
        <f t="shared" si="33"/>
        <v>690675.34409999999</v>
      </c>
      <c r="O83" s="6">
        <f t="shared" si="34"/>
        <v>134765.92079999996</v>
      </c>
      <c r="Q83" s="55">
        <f>SUMIFS('Wkpr - Plant Balance Detail'!$CS$3:$CS$635,'Wkpr - Plant Balance Detail'!$B$3:$B$635,'Wkpr - Studied Balances'!$B83,'Wkpr - Plant Balance Detail'!$C$3:$C$635,'Wkpr - Studied Balances'!$C83,'Wkpr - Plant Balance Detail'!$D$3:$D$635,'Wkpr - Studied Balances'!$D83)</f>
        <v>88581.639741840016</v>
      </c>
      <c r="R83" s="55">
        <f>SUMIFS('Wkpr - Plant Balance Detail'!$CU$3:$CU$635,'Wkpr - Plant Balance Detail'!$B$3:$B$635,'Wkpr - Studied Balances'!$B83,'Wkpr - Plant Balance Detail'!$C$3:$C$635,'Wkpr - Studied Balances'!$C83,'Wkpr - Plant Balance Detail'!$D$3:$D$635,'Wkpr - Studied Balances'!$D83)</f>
        <v>46184.281058159977</v>
      </c>
      <c r="S83" s="55">
        <f>SUMIFS('Wkpr - Plant Balance Detail'!$CT$3:$CT$635,'Wkpr - Plant Balance Detail'!$B$3:$B$635,'Wkpr - Studied Balances'!$B83,'Wkpr - Plant Balance Detail'!$C$3:$C$635,'Wkpr - Studied Balances'!$C83,'Wkpr - Plant Balance Detail'!$D$3:$D$635,'Wkpr - Studied Balances'!$D83)</f>
        <v>0</v>
      </c>
      <c r="T83" s="55">
        <f>SUMIFS('Wkpr - Plant Balance Detail'!$CV$3:$CV$635,'Wkpr - Plant Balance Detail'!$B$3:$B$635,'Wkpr - Studied Balances'!$B83,'Wkpr - Plant Balance Detail'!$C$3:$C$635,'Wkpr - Studied Balances'!$C83,'Wkpr - Plant Balance Detail'!$D$3:$D$635,'Wkpr - Studied Balances'!$D83)</f>
        <v>0</v>
      </c>
      <c r="U83" s="55">
        <f>SUMIFS('Wkpr - Plant Balance Detail'!$CW$3:$CW$635,'Wkpr - Plant Balance Detail'!$B$3:$B$635,'Wkpr - Studied Balances'!$B83,'Wkpr - Plant Balance Detail'!$C$3:$C$635,'Wkpr - Studied Balances'!$C83,'Wkpr - Plant Balance Detail'!$D$3:$D$635,'Wkpr - Studied Balances'!$D83)</f>
        <v>0</v>
      </c>
    </row>
    <row r="84" spans="2:21" x14ac:dyDescent="0.2">
      <c r="B84" t="s">
        <v>1310</v>
      </c>
      <c r="C84" t="s">
        <v>1316</v>
      </c>
      <c r="D84">
        <f t="shared" si="31"/>
        <v>332100</v>
      </c>
      <c r="E84" s="48">
        <v>332.1</v>
      </c>
      <c r="F84" t="s">
        <v>1192</v>
      </c>
      <c r="G84" s="5">
        <f>SUMIFS('Wkpr - Plant Balance Detail'!$R$3:$R$635,'Wkpr - Plant Balance Detail'!$B$3:$B$635,'Wkpr - Studied Balances'!$B84,'Wkpr - Plant Balance Detail'!$C$3:$C$635,'Wkpr - Studied Balances'!$C84,'Wkpr - Plant Balance Detail'!$D$3:$D$635,'Wkpr - Studied Balances'!$D84)</f>
        <v>55849.270000000004</v>
      </c>
      <c r="I84" s="3">
        <f>SUMIFS('Wkpr - Plant Balance Detail'!$BO$3:$BO$635,'Wkpr - Plant Balance Detail'!$B$3:$B$635,'Wkpr - Studied Balances'!$B84,'Wkpr - Plant Balance Detail'!$C$3:$C$635,'Wkpr - Studied Balances'!$C84,'Wkpr - Plant Balance Detail'!$D$3:$D$635,'Wkpr - Studied Balances'!$D84)</f>
        <v>2.0400000000000001E-2</v>
      </c>
      <c r="J84" s="6">
        <f t="shared" si="32"/>
        <v>1139.3251080000002</v>
      </c>
      <c r="L84" s="3">
        <f>SUMIFS('Wkpr - Plant Balance Detail'!$BQ$3:$BQ$635,'Wkpr - Plant Balance Detail'!$B$3:$B$635,'Wkpr - Studied Balances'!$B84,'Wkpr - Plant Balance Detail'!$C$3:$C$635,'Wkpr - Studied Balances'!$C84,'Wkpr - Plant Balance Detail'!$D$3:$D$635,'Wkpr - Studied Balances'!$D84)</f>
        <v>2.8500000000000001E-2</v>
      </c>
      <c r="N84" s="6">
        <f t="shared" si="33"/>
        <v>1591.7041950000003</v>
      </c>
      <c r="O84" s="6">
        <f t="shared" si="34"/>
        <v>452.37908700000003</v>
      </c>
      <c r="Q84" s="55">
        <f>SUMIFS('Wkpr - Plant Balance Detail'!$CS$3:$CS$635,'Wkpr - Plant Balance Detail'!$B$3:$B$635,'Wkpr - Studied Balances'!$B84,'Wkpr - Plant Balance Detail'!$C$3:$C$635,'Wkpr - Studied Balances'!$C84,'Wkpr - Plant Balance Detail'!$D$3:$D$635,'Wkpr - Studied Balances'!$D84)</f>
        <v>297.34877388510006</v>
      </c>
      <c r="R84" s="55">
        <f>SUMIFS('Wkpr - Plant Balance Detail'!$CU$3:$CU$635,'Wkpr - Plant Balance Detail'!$B$3:$B$635,'Wkpr - Studied Balances'!$B84,'Wkpr - Plant Balance Detail'!$C$3:$C$635,'Wkpr - Studied Balances'!$C84,'Wkpr - Plant Balance Detail'!$D$3:$D$635,'Wkpr - Studied Balances'!$D84)</f>
        <v>155.03031311490003</v>
      </c>
      <c r="S84" s="55">
        <f>SUMIFS('Wkpr - Plant Balance Detail'!$CT$3:$CT$635,'Wkpr - Plant Balance Detail'!$B$3:$B$635,'Wkpr - Studied Balances'!$B84,'Wkpr - Plant Balance Detail'!$C$3:$C$635,'Wkpr - Studied Balances'!$C84,'Wkpr - Plant Balance Detail'!$D$3:$D$635,'Wkpr - Studied Balances'!$D84)</f>
        <v>0</v>
      </c>
      <c r="T84" s="55">
        <f>SUMIFS('Wkpr - Plant Balance Detail'!$CV$3:$CV$635,'Wkpr - Plant Balance Detail'!$B$3:$B$635,'Wkpr - Studied Balances'!$B84,'Wkpr - Plant Balance Detail'!$C$3:$C$635,'Wkpr - Studied Balances'!$C84,'Wkpr - Plant Balance Detail'!$D$3:$D$635,'Wkpr - Studied Balances'!$D84)</f>
        <v>0</v>
      </c>
      <c r="U84" s="55">
        <f>SUMIFS('Wkpr - Plant Balance Detail'!$CW$3:$CW$635,'Wkpr - Plant Balance Detail'!$B$3:$B$635,'Wkpr - Studied Balances'!$B84,'Wkpr - Plant Balance Detail'!$C$3:$C$635,'Wkpr - Studied Balances'!$C84,'Wkpr - Plant Balance Detail'!$D$3:$D$635,'Wkpr - Studied Balances'!$D84)</f>
        <v>0</v>
      </c>
    </row>
    <row r="85" spans="2:21" x14ac:dyDescent="0.2">
      <c r="B85" t="s">
        <v>1310</v>
      </c>
      <c r="C85" t="s">
        <v>1316</v>
      </c>
      <c r="D85">
        <f t="shared" si="31"/>
        <v>332200</v>
      </c>
      <c r="E85" s="48">
        <v>332.2</v>
      </c>
      <c r="F85" t="s">
        <v>1193</v>
      </c>
      <c r="G85" s="5">
        <f>SUMIFS('Wkpr - Plant Balance Detail'!$R$3:$R$635,'Wkpr - Plant Balance Detail'!$B$3:$B$635,'Wkpr - Studied Balances'!$B85,'Wkpr - Plant Balance Detail'!$C$3:$C$635,'Wkpr - Studied Balances'!$C85,'Wkpr - Plant Balance Detail'!$D$3:$D$635,'Wkpr - Studied Balances'!$D85)</f>
        <v>105639.43000000001</v>
      </c>
      <c r="I85" s="3">
        <f>SUMIFS('Wkpr - Plant Balance Detail'!$BO$3:$BO$635,'Wkpr - Plant Balance Detail'!$B$3:$B$635,'Wkpr - Studied Balances'!$B85,'Wkpr - Plant Balance Detail'!$C$3:$C$635,'Wkpr - Studied Balances'!$C85,'Wkpr - Plant Balance Detail'!$D$3:$D$635,'Wkpr - Studied Balances'!$D85)</f>
        <v>1.8200000000000001E-2</v>
      </c>
      <c r="J85" s="6">
        <f t="shared" si="32"/>
        <v>1922.6376260000002</v>
      </c>
      <c r="L85" s="3">
        <f>SUMIFS('Wkpr - Plant Balance Detail'!$BQ$3:$BQ$635,'Wkpr - Plant Balance Detail'!$B$3:$B$635,'Wkpr - Studied Balances'!$B85,'Wkpr - Plant Balance Detail'!$C$3:$C$635,'Wkpr - Studied Balances'!$C85,'Wkpr - Plant Balance Detail'!$D$3:$D$635,'Wkpr - Studied Balances'!$D85)</f>
        <v>6.4999999999999997E-3</v>
      </c>
      <c r="N85" s="6">
        <f t="shared" si="33"/>
        <v>686.656295</v>
      </c>
      <c r="O85" s="6">
        <f t="shared" si="34"/>
        <v>-1235.9813310000002</v>
      </c>
      <c r="Q85" s="55">
        <f>SUMIFS('Wkpr - Plant Balance Detail'!$CS$3:$CS$635,'Wkpr - Plant Balance Detail'!$B$3:$B$635,'Wkpr - Studied Balances'!$B85,'Wkpr - Plant Balance Detail'!$C$3:$C$635,'Wkpr - Studied Balances'!$C85,'Wkpr - Plant Balance Detail'!$D$3:$D$635,'Wkpr - Studied Balances'!$D85)</f>
        <v>-812.41052886630018</v>
      </c>
      <c r="R85" s="55">
        <f>SUMIFS('Wkpr - Plant Balance Detail'!$CU$3:$CU$635,'Wkpr - Plant Balance Detail'!$B$3:$B$635,'Wkpr - Studied Balances'!$B85,'Wkpr - Plant Balance Detail'!$C$3:$C$635,'Wkpr - Studied Balances'!$C85,'Wkpr - Plant Balance Detail'!$D$3:$D$635,'Wkpr - Studied Balances'!$D85)</f>
        <v>-423.57080213370011</v>
      </c>
      <c r="S85" s="55">
        <f>SUMIFS('Wkpr - Plant Balance Detail'!$CT$3:$CT$635,'Wkpr - Plant Balance Detail'!$B$3:$B$635,'Wkpr - Studied Balances'!$B85,'Wkpr - Plant Balance Detail'!$C$3:$C$635,'Wkpr - Studied Balances'!$C85,'Wkpr - Plant Balance Detail'!$D$3:$D$635,'Wkpr - Studied Balances'!$D85)</f>
        <v>0</v>
      </c>
      <c r="T85" s="55">
        <f>SUMIFS('Wkpr - Plant Balance Detail'!$CV$3:$CV$635,'Wkpr - Plant Balance Detail'!$B$3:$B$635,'Wkpr - Studied Balances'!$B85,'Wkpr - Plant Balance Detail'!$C$3:$C$635,'Wkpr - Studied Balances'!$C85,'Wkpr - Plant Balance Detail'!$D$3:$D$635,'Wkpr - Studied Balances'!$D85)</f>
        <v>0</v>
      </c>
      <c r="U85" s="55">
        <f>SUMIFS('Wkpr - Plant Balance Detail'!$CW$3:$CW$635,'Wkpr - Plant Balance Detail'!$B$3:$B$635,'Wkpr - Studied Balances'!$B85,'Wkpr - Plant Balance Detail'!$C$3:$C$635,'Wkpr - Studied Balances'!$C85,'Wkpr - Plant Balance Detail'!$D$3:$D$635,'Wkpr - Studied Balances'!$D85)</f>
        <v>0</v>
      </c>
    </row>
    <row r="86" spans="2:21" x14ac:dyDescent="0.2">
      <c r="B86" t="s">
        <v>1310</v>
      </c>
      <c r="C86" t="s">
        <v>1316</v>
      </c>
      <c r="D86">
        <f t="shared" si="31"/>
        <v>333000</v>
      </c>
      <c r="E86" s="48">
        <v>333</v>
      </c>
      <c r="F86" t="s">
        <v>1194</v>
      </c>
      <c r="G86" s="5">
        <f>SUMIFS('Wkpr - Plant Balance Detail'!$R$3:$R$635,'Wkpr - Plant Balance Detail'!$B$3:$B$635,'Wkpr - Studied Balances'!$B86,'Wkpr - Plant Balance Detail'!$C$3:$C$635,'Wkpr - Studied Balances'!$C86,'Wkpr - Plant Balance Detail'!$D$3:$D$635,'Wkpr - Studied Balances'!$D86)</f>
        <v>8738011.1099999994</v>
      </c>
      <c r="I86" s="3">
        <f>SUMIFS('Wkpr - Plant Balance Detail'!$BO$3:$BO$635,'Wkpr - Plant Balance Detail'!$B$3:$B$635,'Wkpr - Studied Balances'!$B86,'Wkpr - Plant Balance Detail'!$C$3:$C$635,'Wkpr - Studied Balances'!$C86,'Wkpr - Plant Balance Detail'!$D$3:$D$635,'Wkpr - Studied Balances'!$D86)</f>
        <v>2.46E-2</v>
      </c>
      <c r="J86" s="6">
        <f t="shared" si="32"/>
        <v>214955.07330599998</v>
      </c>
      <c r="L86" s="3">
        <f>SUMIFS('Wkpr - Plant Balance Detail'!$BQ$3:$BQ$635,'Wkpr - Plant Balance Detail'!$B$3:$B$635,'Wkpr - Studied Balances'!$B86,'Wkpr - Plant Balance Detail'!$C$3:$C$635,'Wkpr - Studied Balances'!$C86,'Wkpr - Plant Balance Detail'!$D$3:$D$635,'Wkpr - Studied Balances'!$D86)</f>
        <v>4.4999999999999997E-3</v>
      </c>
      <c r="N86" s="6">
        <f t="shared" si="33"/>
        <v>39321.049994999994</v>
      </c>
      <c r="O86" s="6">
        <f t="shared" si="34"/>
        <v>-175634.02331099997</v>
      </c>
      <c r="Q86" s="55">
        <f>SUMIFS('Wkpr - Plant Balance Detail'!$CS$3:$CS$635,'Wkpr - Plant Balance Detail'!$B$3:$B$635,'Wkpr - Studied Balances'!$B86,'Wkpr - Plant Balance Detail'!$C$3:$C$635,'Wkpr - Studied Balances'!$C86,'Wkpr - Plant Balance Detail'!$D$3:$D$635,'Wkpr - Studied Balances'!$D86)</f>
        <v>-115444.24352232028</v>
      </c>
      <c r="R86" s="55">
        <f>SUMIFS('Wkpr - Plant Balance Detail'!$CU$3:$CU$635,'Wkpr - Plant Balance Detail'!$B$3:$B$635,'Wkpr - Studied Balances'!$B86,'Wkpr - Plant Balance Detail'!$C$3:$C$635,'Wkpr - Studied Balances'!$C86,'Wkpr - Plant Balance Detail'!$D$3:$D$635,'Wkpr - Studied Balances'!$D86)</f>
        <v>-60189.779788679691</v>
      </c>
      <c r="S86" s="55">
        <f>SUMIFS('Wkpr - Plant Balance Detail'!$CT$3:$CT$635,'Wkpr - Plant Balance Detail'!$B$3:$B$635,'Wkpr - Studied Balances'!$B86,'Wkpr - Plant Balance Detail'!$C$3:$C$635,'Wkpr - Studied Balances'!$C86,'Wkpr - Plant Balance Detail'!$D$3:$D$635,'Wkpr - Studied Balances'!$D86)</f>
        <v>0</v>
      </c>
      <c r="T86" s="55">
        <f>SUMIFS('Wkpr - Plant Balance Detail'!$CV$3:$CV$635,'Wkpr - Plant Balance Detail'!$B$3:$B$635,'Wkpr - Studied Balances'!$B86,'Wkpr - Plant Balance Detail'!$C$3:$C$635,'Wkpr - Studied Balances'!$C86,'Wkpr - Plant Balance Detail'!$D$3:$D$635,'Wkpr - Studied Balances'!$D86)</f>
        <v>0</v>
      </c>
      <c r="U86" s="55">
        <f>SUMIFS('Wkpr - Plant Balance Detail'!$CW$3:$CW$635,'Wkpr - Plant Balance Detail'!$B$3:$B$635,'Wkpr - Studied Balances'!$B86,'Wkpr - Plant Balance Detail'!$C$3:$C$635,'Wkpr - Studied Balances'!$C86,'Wkpr - Plant Balance Detail'!$D$3:$D$635,'Wkpr - Studied Balances'!$D86)</f>
        <v>0</v>
      </c>
    </row>
    <row r="87" spans="2:21" x14ac:dyDescent="0.2">
      <c r="B87" t="s">
        <v>1310</v>
      </c>
      <c r="C87" t="s">
        <v>1316</v>
      </c>
      <c r="D87">
        <f t="shared" si="31"/>
        <v>334000</v>
      </c>
      <c r="E87" s="48">
        <v>334</v>
      </c>
      <c r="F87" t="s">
        <v>1178</v>
      </c>
      <c r="G87" s="5">
        <f>SUMIFS('Wkpr - Plant Balance Detail'!$R$3:$R$635,'Wkpr - Plant Balance Detail'!$B$3:$B$635,'Wkpr - Studied Balances'!$B87,'Wkpr - Plant Balance Detail'!$C$3:$C$635,'Wkpr - Studied Balances'!$C87,'Wkpr - Plant Balance Detail'!$D$3:$D$635,'Wkpr - Studied Balances'!$D87)</f>
        <v>3261743.14</v>
      </c>
      <c r="I87" s="3">
        <f>SUMIFS('Wkpr - Plant Balance Detail'!$BO$3:$BO$635,'Wkpr - Plant Balance Detail'!$B$3:$B$635,'Wkpr - Studied Balances'!$B87,'Wkpr - Plant Balance Detail'!$C$3:$C$635,'Wkpr - Studied Balances'!$C87,'Wkpr - Plant Balance Detail'!$D$3:$D$635,'Wkpr - Studied Balances'!$D87)</f>
        <v>2.63E-2</v>
      </c>
      <c r="J87" s="6">
        <f t="shared" si="32"/>
        <v>85783.844582000005</v>
      </c>
      <c r="L87" s="3">
        <f>SUMIFS('Wkpr - Plant Balance Detail'!$BQ$3:$BQ$635,'Wkpr - Plant Balance Detail'!$B$3:$B$635,'Wkpr - Studied Balances'!$B87,'Wkpr - Plant Balance Detail'!$C$3:$C$635,'Wkpr - Studied Balances'!$C87,'Wkpr - Plant Balance Detail'!$D$3:$D$635,'Wkpr - Studied Balances'!$D87)</f>
        <v>8.5000000000000006E-3</v>
      </c>
      <c r="N87" s="6">
        <f t="shared" si="33"/>
        <v>27724.816690000003</v>
      </c>
      <c r="O87" s="6">
        <f t="shared" si="34"/>
        <v>-58059.027891999998</v>
      </c>
      <c r="Q87" s="55">
        <f>SUMIFS('Wkpr - Plant Balance Detail'!$CS$3:$CS$635,'Wkpr - Plant Balance Detail'!$B$3:$B$635,'Wkpr - Studied Balances'!$B87,'Wkpr - Plant Balance Detail'!$C$3:$C$635,'Wkpr - Studied Balances'!$C87,'Wkpr - Plant Balance Detail'!$D$3:$D$635,'Wkpr - Studied Balances'!$D87)</f>
        <v>-38162.199033411605</v>
      </c>
      <c r="R87" s="55">
        <f>SUMIFS('Wkpr - Plant Balance Detail'!$CU$3:$CU$635,'Wkpr - Plant Balance Detail'!$B$3:$B$635,'Wkpr - Studied Balances'!$B87,'Wkpr - Plant Balance Detail'!$C$3:$C$635,'Wkpr - Studied Balances'!$C87,'Wkpr - Plant Balance Detail'!$D$3:$D$635,'Wkpr - Studied Balances'!$D87)</f>
        <v>-19896.8288585884</v>
      </c>
      <c r="S87" s="55">
        <f>SUMIFS('Wkpr - Plant Balance Detail'!$CT$3:$CT$635,'Wkpr - Plant Balance Detail'!$B$3:$B$635,'Wkpr - Studied Balances'!$B87,'Wkpr - Plant Balance Detail'!$C$3:$C$635,'Wkpr - Studied Balances'!$C87,'Wkpr - Plant Balance Detail'!$D$3:$D$635,'Wkpr - Studied Balances'!$D87)</f>
        <v>0</v>
      </c>
      <c r="T87" s="55">
        <f>SUMIFS('Wkpr - Plant Balance Detail'!$CV$3:$CV$635,'Wkpr - Plant Balance Detail'!$B$3:$B$635,'Wkpr - Studied Balances'!$B87,'Wkpr - Plant Balance Detail'!$C$3:$C$635,'Wkpr - Studied Balances'!$C87,'Wkpr - Plant Balance Detail'!$D$3:$D$635,'Wkpr - Studied Balances'!$D87)</f>
        <v>0</v>
      </c>
      <c r="U87" s="55">
        <f>SUMIFS('Wkpr - Plant Balance Detail'!$CW$3:$CW$635,'Wkpr - Plant Balance Detail'!$B$3:$B$635,'Wkpr - Studied Balances'!$B87,'Wkpr - Plant Balance Detail'!$C$3:$C$635,'Wkpr - Studied Balances'!$C87,'Wkpr - Plant Balance Detail'!$D$3:$D$635,'Wkpr - Studied Balances'!$D87)</f>
        <v>0</v>
      </c>
    </row>
    <row r="88" spans="2:21" x14ac:dyDescent="0.2">
      <c r="B88" t="s">
        <v>1310</v>
      </c>
      <c r="C88" t="s">
        <v>1316</v>
      </c>
      <c r="D88">
        <f t="shared" si="31"/>
        <v>335000</v>
      </c>
      <c r="E88" s="48">
        <v>335</v>
      </c>
      <c r="F88" t="s">
        <v>1179</v>
      </c>
      <c r="G88" s="5">
        <f>SUMIFS('Wkpr - Plant Balance Detail'!$R$3:$R$635,'Wkpr - Plant Balance Detail'!$B$3:$B$635,'Wkpr - Studied Balances'!$B88,'Wkpr - Plant Balance Detail'!$C$3:$C$635,'Wkpr - Studied Balances'!$C88,'Wkpr - Plant Balance Detail'!$D$3:$D$635,'Wkpr - Studied Balances'!$D88)</f>
        <v>515599.39</v>
      </c>
      <c r="I88" s="3">
        <f>SUMIFS('Wkpr - Plant Balance Detail'!$BO$3:$BO$635,'Wkpr - Plant Balance Detail'!$B$3:$B$635,'Wkpr - Studied Balances'!$B88,'Wkpr - Plant Balance Detail'!$C$3:$C$635,'Wkpr - Studied Balances'!$C88,'Wkpr - Plant Balance Detail'!$D$3:$D$635,'Wkpr - Studied Balances'!$D88)</f>
        <v>1.2200000000000001E-2</v>
      </c>
      <c r="J88" s="6">
        <f t="shared" si="32"/>
        <v>6290.3125580000005</v>
      </c>
      <c r="L88" s="3">
        <f>SUMIFS('Wkpr - Plant Balance Detail'!$BQ$3:$BQ$635,'Wkpr - Plant Balance Detail'!$B$3:$B$635,'Wkpr - Studied Balances'!$B88,'Wkpr - Plant Balance Detail'!$C$3:$C$635,'Wkpr - Studied Balances'!$C88,'Wkpr - Plant Balance Detail'!$D$3:$D$635,'Wkpr - Studied Balances'!$D88)</f>
        <v>1.6899999999999998E-2</v>
      </c>
      <c r="N88" s="6">
        <f t="shared" si="33"/>
        <v>8713.6296910000001</v>
      </c>
      <c r="O88" s="6">
        <f t="shared" si="34"/>
        <v>2423.3171329999996</v>
      </c>
      <c r="Q88" s="55">
        <f>SUMIFS('Wkpr - Plant Balance Detail'!$CS$3:$CS$635,'Wkpr - Plant Balance Detail'!$B$3:$B$635,'Wkpr - Studied Balances'!$B88,'Wkpr - Plant Balance Detail'!$C$3:$C$635,'Wkpr - Studied Balances'!$C88,'Wkpr - Plant Balance Detail'!$D$3:$D$635,'Wkpr - Studied Balances'!$D88)</f>
        <v>1592.8463515209005</v>
      </c>
      <c r="R88" s="55">
        <f>SUMIFS('Wkpr - Plant Balance Detail'!$CU$3:$CU$635,'Wkpr - Plant Balance Detail'!$B$3:$B$635,'Wkpr - Studied Balances'!$B88,'Wkpr - Plant Balance Detail'!$C$3:$C$635,'Wkpr - Studied Balances'!$C88,'Wkpr - Plant Balance Detail'!$D$3:$D$635,'Wkpr - Studied Balances'!$D88)</f>
        <v>830.47078147909997</v>
      </c>
      <c r="S88" s="55">
        <f>SUMIFS('Wkpr - Plant Balance Detail'!$CT$3:$CT$635,'Wkpr - Plant Balance Detail'!$B$3:$B$635,'Wkpr - Studied Balances'!$B88,'Wkpr - Plant Balance Detail'!$C$3:$C$635,'Wkpr - Studied Balances'!$C88,'Wkpr - Plant Balance Detail'!$D$3:$D$635,'Wkpr - Studied Balances'!$D88)</f>
        <v>0</v>
      </c>
      <c r="T88" s="55">
        <f>SUMIFS('Wkpr - Plant Balance Detail'!$CV$3:$CV$635,'Wkpr - Plant Balance Detail'!$B$3:$B$635,'Wkpr - Studied Balances'!$B88,'Wkpr - Plant Balance Detail'!$C$3:$C$635,'Wkpr - Studied Balances'!$C88,'Wkpr - Plant Balance Detail'!$D$3:$D$635,'Wkpr - Studied Balances'!$D88)</f>
        <v>0</v>
      </c>
      <c r="U88" s="55">
        <f>SUMIFS('Wkpr - Plant Balance Detail'!$CW$3:$CW$635,'Wkpr - Plant Balance Detail'!$B$3:$B$635,'Wkpr - Studied Balances'!$B88,'Wkpr - Plant Balance Detail'!$C$3:$C$635,'Wkpr - Studied Balances'!$C88,'Wkpr - Plant Balance Detail'!$D$3:$D$635,'Wkpr - Studied Balances'!$D88)</f>
        <v>0</v>
      </c>
    </row>
    <row r="89" spans="2:21" x14ac:dyDescent="0.2">
      <c r="F89" t="s">
        <v>1138</v>
      </c>
      <c r="J89" s="6"/>
      <c r="N89" s="6"/>
      <c r="O89" s="6"/>
      <c r="Q89" s="56"/>
      <c r="R89" s="56"/>
      <c r="S89" s="56"/>
      <c r="T89" s="56"/>
      <c r="U89" s="56"/>
    </row>
    <row r="90" spans="2:21" x14ac:dyDescent="0.2">
      <c r="J90" s="6"/>
      <c r="N90" s="6"/>
      <c r="O90" s="6"/>
      <c r="Q90" s="56"/>
      <c r="R90" s="56"/>
      <c r="S90" s="56"/>
      <c r="T90" s="56"/>
      <c r="U90" s="56"/>
    </row>
    <row r="91" spans="2:21" x14ac:dyDescent="0.2">
      <c r="F91" t="s">
        <v>1201</v>
      </c>
      <c r="J91" s="6"/>
      <c r="N91" s="6"/>
      <c r="O91" s="6"/>
      <c r="Q91" s="56"/>
      <c r="R91" s="56"/>
      <c r="S91" s="56"/>
      <c r="T91" s="56"/>
      <c r="U91" s="56"/>
    </row>
    <row r="92" spans="2:21" x14ac:dyDescent="0.2">
      <c r="B92" t="s">
        <v>1310</v>
      </c>
      <c r="C92" t="s">
        <v>1317</v>
      </c>
      <c r="D92">
        <f t="shared" ref="D92:D99" si="35">E92*1000</f>
        <v>331000</v>
      </c>
      <c r="E92" s="48">
        <v>331</v>
      </c>
      <c r="F92" t="s">
        <v>1202</v>
      </c>
      <c r="G92" s="5">
        <f>SUMIFS('Wkpr - Plant Balance Detail'!$R$3:$R$635,'Wkpr - Plant Balance Detail'!$B$3:$B$635,'Wkpr - Studied Balances'!$B92,'Wkpr - Plant Balance Detail'!$C$3:$C$635,'Wkpr - Studied Balances'!$C92,'Wkpr - Plant Balance Detail'!$D$3:$D$635,'Wkpr - Studied Balances'!$D92)+SUMIFS('Wkpr - Plant Balance Detail'!$R$3:$R$635,'Wkpr - Plant Balance Detail'!$B$3:$B$635,'Wkpr - Studied Balances'!$B92,'Wkpr - Plant Balance Detail'!$C$3:$C$635,"AN",'Wkpr - Plant Balance Detail'!$D$3:$D$635,'Wkpr - Studied Balances'!$D92)</f>
        <v>7950531.2299999995</v>
      </c>
      <c r="I92" s="3">
        <f>SUMIFS('Wkpr - Plant Balance Detail'!$BO$3:$BO$635,'Wkpr - Plant Balance Detail'!$B$3:$B$635,'Wkpr - Studied Balances'!$B92,'Wkpr - Plant Balance Detail'!$C$3:$C$635,'Wkpr - Studied Balances'!$C92,'Wkpr - Plant Balance Detail'!$D$3:$D$635,'Wkpr - Studied Balances'!$D92)</f>
        <v>1.7100000000000001E-2</v>
      </c>
      <c r="J92" s="6">
        <f t="shared" ref="J92:J99" si="36">G92*I92</f>
        <v>135954.08403299999</v>
      </c>
      <c r="L92" s="3">
        <f>SUMIFS('Wkpr - Plant Balance Detail'!$BQ$3:$BQ$635,'Wkpr - Plant Balance Detail'!$B$3:$B$635,'Wkpr - Studied Balances'!$B92,'Wkpr - Plant Balance Detail'!$C$3:$C$635,'Wkpr - Studied Balances'!$C92,'Wkpr - Plant Balance Detail'!$D$3:$D$635,'Wkpr - Studied Balances'!$D92)</f>
        <v>1.7899999999999999E-2</v>
      </c>
      <c r="N92" s="6">
        <f t="shared" ref="N92:N99" si="37">G92*L92</f>
        <v>142314.50901699997</v>
      </c>
      <c r="O92" s="6">
        <f t="shared" ref="O92:O99" si="38">N92-J92</f>
        <v>6360.4249839999829</v>
      </c>
      <c r="Q92" s="55">
        <f>SUMIFS('Wkpr - Plant Balance Detail'!$CS$3:$CS$635,'Wkpr - Plant Balance Detail'!$B$3:$B$635,'Wkpr - Studied Balances'!$B92,'Wkpr - Plant Balance Detail'!$C$3:$C$635,'Wkpr - Studied Balances'!$C92,'Wkpr - Plant Balance Detail'!$D$3:$D$635,'Wkpr - Studied Balances'!$D92)+SUMIFS('Wkpr - Plant Balance Detail'!$CS$3:$CS$635,'Wkpr - Plant Balance Detail'!$B$3:$B$635,'Wkpr - Studied Balances'!$B92,'Wkpr - Plant Balance Detail'!$C$3:$C$635,"AN",'Wkpr - Plant Balance Detail'!$D$3:$D$635,'Wkpr - Studied Balances'!$D92)</f>
        <v>4159.9772988983877</v>
      </c>
      <c r="R92" s="55">
        <f>SUMIFS('Wkpr - Plant Balance Detail'!$CU$3:$CU$635,'Wkpr - Plant Balance Detail'!$B$3:$B$635,'Wkpr - Studied Balances'!$B92,'Wkpr - Plant Balance Detail'!$C$3:$C$635,'Wkpr - Studied Balances'!$C92,'Wkpr - Plant Balance Detail'!$D$3:$D$635,'Wkpr - Studied Balances'!$D92)+SUMIFS('Wkpr - Plant Balance Detail'!$CU$3:$CU$635,'Wkpr - Plant Balance Detail'!$B$3:$B$635,'Wkpr - Studied Balances'!$B92,'Wkpr - Plant Balance Detail'!$C$3:$C$635,"AN",'Wkpr - Plant Balance Detail'!$D$3:$D$635,'Wkpr - Studied Balances'!$D92)</f>
        <v>2168.9095091015943</v>
      </c>
      <c r="S92" s="55">
        <f>SUMIFS('Wkpr - Plant Balance Detail'!$CT$3:$CT$635,'Wkpr - Plant Balance Detail'!$B$3:$B$635,'Wkpr - Studied Balances'!$B92,'Wkpr - Plant Balance Detail'!$C$3:$C$635,'Wkpr - Studied Balances'!$C92,'Wkpr - Plant Balance Detail'!$D$3:$D$635,'Wkpr - Studied Balances'!$D92)</f>
        <v>0</v>
      </c>
      <c r="T92" s="55">
        <f>SUMIFS('Wkpr - Plant Balance Detail'!$CV$3:$CV$635,'Wkpr - Plant Balance Detail'!$B$3:$B$635,'Wkpr - Studied Balances'!$B92,'Wkpr - Plant Balance Detail'!$C$3:$C$635,'Wkpr - Studied Balances'!$C92,'Wkpr - Plant Balance Detail'!$D$3:$D$635,'Wkpr - Studied Balances'!$D92)</f>
        <v>0</v>
      </c>
      <c r="U92" s="55">
        <f>SUMIFS('Wkpr - Plant Balance Detail'!$CW$3:$CW$635,'Wkpr - Plant Balance Detail'!$B$3:$B$635,'Wkpr - Studied Balances'!$B92,'Wkpr - Plant Balance Detail'!$C$3:$C$635,'Wkpr - Studied Balances'!$C92,'Wkpr - Plant Balance Detail'!$D$3:$D$635,'Wkpr - Studied Balances'!$D92)</f>
        <v>0</v>
      </c>
    </row>
    <row r="93" spans="2:21" x14ac:dyDescent="0.2">
      <c r="B93" t="s">
        <v>1310</v>
      </c>
      <c r="C93" t="s">
        <v>1317</v>
      </c>
      <c r="D93">
        <f t="shared" si="35"/>
        <v>331100</v>
      </c>
      <c r="E93" s="48">
        <v>331.1</v>
      </c>
      <c r="F93" t="s">
        <v>1203</v>
      </c>
      <c r="G93" s="5">
        <f>SUMIFS('Wkpr - Plant Balance Detail'!$R$3:$R$635,'Wkpr - Plant Balance Detail'!$B$3:$B$635,'Wkpr - Studied Balances'!$B93,'Wkpr - Plant Balance Detail'!$C$3:$C$635,'Wkpr - Studied Balances'!$C93,'Wkpr - Plant Balance Detail'!$D$3:$D$635,'Wkpr - Studied Balances'!$D93)</f>
        <v>205.59</v>
      </c>
      <c r="I93" s="3">
        <f>SUMIFS('Wkpr - Plant Balance Detail'!$BO$3:$BO$635,'Wkpr - Plant Balance Detail'!$B$3:$B$635,'Wkpr - Studied Balances'!$B93,'Wkpr - Plant Balance Detail'!$C$3:$C$635,'Wkpr - Studied Balances'!$C93,'Wkpr - Plant Balance Detail'!$D$3:$D$635,'Wkpr - Studied Balances'!$D93)</f>
        <v>9.7000000000000003E-3</v>
      </c>
      <c r="J93" s="6">
        <f t="shared" si="36"/>
        <v>1.9942230000000001</v>
      </c>
      <c r="L93" s="3">
        <f>SUMIFS('Wkpr - Plant Balance Detail'!$BQ$3:$BQ$635,'Wkpr - Plant Balance Detail'!$B$3:$B$635,'Wkpr - Studied Balances'!$B93,'Wkpr - Plant Balance Detail'!$C$3:$C$635,'Wkpr - Studied Balances'!$C93,'Wkpr - Plant Balance Detail'!$D$3:$D$635,'Wkpr - Studied Balances'!$D93)</f>
        <v>2.92E-2</v>
      </c>
      <c r="N93" s="6">
        <f t="shared" si="37"/>
        <v>6.003228</v>
      </c>
      <c r="O93" s="6">
        <f t="shared" si="38"/>
        <v>4.0090050000000002</v>
      </c>
      <c r="Q93" s="55">
        <f>SUMIFS('Wkpr - Plant Balance Detail'!$CS$3:$CS$635,'Wkpr - Plant Balance Detail'!$B$3:$B$635,'Wkpr - Studied Balances'!$B93,'Wkpr - Plant Balance Detail'!$C$3:$C$635,'Wkpr - Studied Balances'!$C93,'Wkpr - Plant Balance Detail'!$D$3:$D$635,'Wkpr - Studied Balances'!$D93)</f>
        <v>2.6351189865000002</v>
      </c>
      <c r="R93" s="55">
        <f>SUMIFS('Wkpr - Plant Balance Detail'!$CU$3:$CU$635,'Wkpr - Plant Balance Detail'!$B$3:$B$635,'Wkpr - Studied Balances'!$B93,'Wkpr - Plant Balance Detail'!$C$3:$C$635,'Wkpr - Studied Balances'!$C93,'Wkpr - Plant Balance Detail'!$D$3:$D$635,'Wkpr - Studied Balances'!$D93)</f>
        <v>1.3738860134999999</v>
      </c>
      <c r="S93" s="55">
        <f>SUMIFS('Wkpr - Plant Balance Detail'!$CT$3:$CT$635,'Wkpr - Plant Balance Detail'!$B$3:$B$635,'Wkpr - Studied Balances'!$B93,'Wkpr - Plant Balance Detail'!$C$3:$C$635,'Wkpr - Studied Balances'!$C93,'Wkpr - Plant Balance Detail'!$D$3:$D$635,'Wkpr - Studied Balances'!$D93)</f>
        <v>0</v>
      </c>
      <c r="T93" s="55">
        <f>SUMIFS('Wkpr - Plant Balance Detail'!$CV$3:$CV$635,'Wkpr - Plant Balance Detail'!$B$3:$B$635,'Wkpr - Studied Balances'!$B93,'Wkpr - Plant Balance Detail'!$C$3:$C$635,'Wkpr - Studied Balances'!$C93,'Wkpr - Plant Balance Detail'!$D$3:$D$635,'Wkpr - Studied Balances'!$D93)</f>
        <v>0</v>
      </c>
      <c r="U93" s="55">
        <f>SUMIFS('Wkpr - Plant Balance Detail'!$CW$3:$CW$635,'Wkpr - Plant Balance Detail'!$B$3:$B$635,'Wkpr - Studied Balances'!$B93,'Wkpr - Plant Balance Detail'!$C$3:$C$635,'Wkpr - Studied Balances'!$C93,'Wkpr - Plant Balance Detail'!$D$3:$D$635,'Wkpr - Studied Balances'!$D93)</f>
        <v>0</v>
      </c>
    </row>
    <row r="94" spans="2:21" x14ac:dyDescent="0.2">
      <c r="B94" t="s">
        <v>1310</v>
      </c>
      <c r="C94" t="s">
        <v>1317</v>
      </c>
      <c r="D94">
        <f t="shared" si="35"/>
        <v>331200</v>
      </c>
      <c r="E94" s="48">
        <v>331.2</v>
      </c>
      <c r="F94" t="s">
        <v>1204</v>
      </c>
      <c r="G94" s="5">
        <f>SUMIFS('Wkpr - Plant Balance Detail'!$R$3:$R$635,'Wkpr - Plant Balance Detail'!$B$3:$B$635,'Wkpr - Studied Balances'!$B94,'Wkpr - Plant Balance Detail'!$C$3:$C$635,'Wkpr - Studied Balances'!$C94,'Wkpr - Plant Balance Detail'!$D$3:$D$635,'Wkpr - Studied Balances'!$D94)</f>
        <v>4037024.94</v>
      </c>
      <c r="I94" s="3">
        <f>SUMIFS('Wkpr - Plant Balance Detail'!$BO$3:$BO$635,'Wkpr - Plant Balance Detail'!$B$3:$B$635,'Wkpr - Studied Balances'!$B94,'Wkpr - Plant Balance Detail'!$C$3:$C$635,'Wkpr - Studied Balances'!$C94,'Wkpr - Plant Balance Detail'!$D$3:$D$635,'Wkpr - Studied Balances'!$D94)</f>
        <v>1.6799999999999999E-2</v>
      </c>
      <c r="J94" s="6">
        <f t="shared" si="36"/>
        <v>67822.018991999998</v>
      </c>
      <c r="L94" s="3">
        <f>SUMIFS('Wkpr - Plant Balance Detail'!$BQ$3:$BQ$635,'Wkpr - Plant Balance Detail'!$B$3:$B$635,'Wkpr - Studied Balances'!$B94,'Wkpr - Plant Balance Detail'!$C$3:$C$635,'Wkpr - Studied Balances'!$C94,'Wkpr - Plant Balance Detail'!$D$3:$D$635,'Wkpr - Studied Balances'!$D94)</f>
        <v>2.4700000000000003E-2</v>
      </c>
      <c r="N94" s="6">
        <f t="shared" si="37"/>
        <v>99714.516018000009</v>
      </c>
      <c r="O94" s="6">
        <f t="shared" si="38"/>
        <v>31892.497026000012</v>
      </c>
      <c r="Q94" s="55">
        <f>SUMIFS('Wkpr - Plant Balance Detail'!$CS$3:$CS$635,'Wkpr - Plant Balance Detail'!$B$3:$B$635,'Wkpr - Studied Balances'!$B94,'Wkpr - Plant Balance Detail'!$C$3:$C$635,'Wkpr - Studied Balances'!$C94,'Wkpr - Plant Balance Detail'!$D$3:$D$635,'Wkpr - Studied Balances'!$D94)</f>
        <v>20962.938295189801</v>
      </c>
      <c r="R94" s="55">
        <f>SUMIFS('Wkpr - Plant Balance Detail'!$CU$3:$CU$635,'Wkpr - Plant Balance Detail'!$B$3:$B$635,'Wkpr - Studied Balances'!$B94,'Wkpr - Plant Balance Detail'!$C$3:$C$635,'Wkpr - Studied Balances'!$C94,'Wkpr - Plant Balance Detail'!$D$3:$D$635,'Wkpr - Studied Balances'!$D94)</f>
        <v>10929.558730810204</v>
      </c>
      <c r="S94" s="55">
        <f>SUMIFS('Wkpr - Plant Balance Detail'!$CT$3:$CT$635,'Wkpr - Plant Balance Detail'!$B$3:$B$635,'Wkpr - Studied Balances'!$B94,'Wkpr - Plant Balance Detail'!$C$3:$C$635,'Wkpr - Studied Balances'!$C94,'Wkpr - Plant Balance Detail'!$D$3:$D$635,'Wkpr - Studied Balances'!$D94)</f>
        <v>0</v>
      </c>
      <c r="T94" s="55">
        <f>SUMIFS('Wkpr - Plant Balance Detail'!$CV$3:$CV$635,'Wkpr - Plant Balance Detail'!$B$3:$B$635,'Wkpr - Studied Balances'!$B94,'Wkpr - Plant Balance Detail'!$C$3:$C$635,'Wkpr - Studied Balances'!$C94,'Wkpr - Plant Balance Detail'!$D$3:$D$635,'Wkpr - Studied Balances'!$D94)</f>
        <v>0</v>
      </c>
      <c r="U94" s="55">
        <f>SUMIFS('Wkpr - Plant Balance Detail'!$CW$3:$CW$635,'Wkpr - Plant Balance Detail'!$B$3:$B$635,'Wkpr - Studied Balances'!$B94,'Wkpr - Plant Balance Detail'!$C$3:$C$635,'Wkpr - Studied Balances'!$C94,'Wkpr - Plant Balance Detail'!$D$3:$D$635,'Wkpr - Studied Balances'!$D94)</f>
        <v>0</v>
      </c>
    </row>
    <row r="95" spans="2:21" x14ac:dyDescent="0.2">
      <c r="B95" t="s">
        <v>1310</v>
      </c>
      <c r="C95" t="s">
        <v>1317</v>
      </c>
      <c r="D95">
        <f t="shared" si="35"/>
        <v>332000</v>
      </c>
      <c r="E95" s="48">
        <v>332</v>
      </c>
      <c r="F95" t="s">
        <v>1191</v>
      </c>
      <c r="G95" s="5">
        <f>SUMIFS('Wkpr - Plant Balance Detail'!$R$3:$R$635,'Wkpr - Plant Balance Detail'!$B$3:$B$635,'Wkpr - Studied Balances'!$B95,'Wkpr - Plant Balance Detail'!$C$3:$C$635,'Wkpr - Studied Balances'!$C95,'Wkpr - Plant Balance Detail'!$D$3:$D$635,'Wkpr - Studied Balances'!$D95)</f>
        <v>10095955.189999999</v>
      </c>
      <c r="I95" s="3">
        <f>SUMIFS('Wkpr - Plant Balance Detail'!$BO$3:$BO$635,'Wkpr - Plant Balance Detail'!$B$3:$B$635,'Wkpr - Studied Balances'!$B95,'Wkpr - Plant Balance Detail'!$C$3:$C$635,'Wkpr - Studied Balances'!$C95,'Wkpr - Plant Balance Detail'!$D$3:$D$635,'Wkpr - Studied Balances'!$D95)</f>
        <v>1.3899999999999999E-2</v>
      </c>
      <c r="J95" s="6">
        <f t="shared" si="36"/>
        <v>140333.777141</v>
      </c>
      <c r="L95" s="3">
        <f>SUMIFS('Wkpr - Plant Balance Detail'!$BQ$3:$BQ$635,'Wkpr - Plant Balance Detail'!$B$3:$B$635,'Wkpr - Studied Balances'!$B95,'Wkpr - Plant Balance Detail'!$C$3:$C$635,'Wkpr - Studied Balances'!$C95,'Wkpr - Plant Balance Detail'!$D$3:$D$635,'Wkpr - Studied Balances'!$D95)</f>
        <v>1.9099999999999999E-2</v>
      </c>
      <c r="N95" s="6">
        <f t="shared" si="37"/>
        <v>192832.74412899997</v>
      </c>
      <c r="O95" s="6">
        <f t="shared" si="38"/>
        <v>52498.966987999971</v>
      </c>
      <c r="Q95" s="55">
        <f>SUMIFS('Wkpr - Plant Balance Detail'!$CS$3:$CS$635,'Wkpr - Plant Balance Detail'!$B$3:$B$635,'Wkpr - Studied Balances'!$B95,'Wkpr - Plant Balance Detail'!$C$3:$C$635,'Wkpr - Studied Balances'!$C95,'Wkpr - Plant Balance Detail'!$D$3:$D$635,'Wkpr - Studied Balances'!$D95)</f>
        <v>34507.571001212389</v>
      </c>
      <c r="R95" s="55">
        <f>SUMIFS('Wkpr - Plant Balance Detail'!$CU$3:$CU$635,'Wkpr - Plant Balance Detail'!$B$3:$B$635,'Wkpr - Studied Balances'!$B95,'Wkpr - Plant Balance Detail'!$C$3:$C$635,'Wkpr - Studied Balances'!$C95,'Wkpr - Plant Balance Detail'!$D$3:$D$635,'Wkpr - Studied Balances'!$D95)</f>
        <v>17991.395986787582</v>
      </c>
      <c r="S95" s="55">
        <f>SUMIFS('Wkpr - Plant Balance Detail'!$CT$3:$CT$635,'Wkpr - Plant Balance Detail'!$B$3:$B$635,'Wkpr - Studied Balances'!$B95,'Wkpr - Plant Balance Detail'!$C$3:$C$635,'Wkpr - Studied Balances'!$C95,'Wkpr - Plant Balance Detail'!$D$3:$D$635,'Wkpr - Studied Balances'!$D95)</f>
        <v>0</v>
      </c>
      <c r="T95" s="55">
        <f>SUMIFS('Wkpr - Plant Balance Detail'!$CV$3:$CV$635,'Wkpr - Plant Balance Detail'!$B$3:$B$635,'Wkpr - Studied Balances'!$B95,'Wkpr - Plant Balance Detail'!$C$3:$C$635,'Wkpr - Studied Balances'!$C95,'Wkpr - Plant Balance Detail'!$D$3:$D$635,'Wkpr - Studied Balances'!$D95)</f>
        <v>0</v>
      </c>
      <c r="U95" s="55">
        <f>SUMIFS('Wkpr - Plant Balance Detail'!$CW$3:$CW$635,'Wkpr - Plant Balance Detail'!$B$3:$B$635,'Wkpr - Studied Balances'!$B95,'Wkpr - Plant Balance Detail'!$C$3:$C$635,'Wkpr - Studied Balances'!$C95,'Wkpr - Plant Balance Detail'!$D$3:$D$635,'Wkpr - Studied Balances'!$D95)</f>
        <v>0</v>
      </c>
    </row>
    <row r="96" spans="2:21" x14ac:dyDescent="0.2">
      <c r="B96" t="s">
        <v>1310</v>
      </c>
      <c r="C96" t="s">
        <v>1317</v>
      </c>
      <c r="D96">
        <f t="shared" si="35"/>
        <v>333000</v>
      </c>
      <c r="E96" s="48">
        <v>333</v>
      </c>
      <c r="F96" t="s">
        <v>1194</v>
      </c>
      <c r="G96" s="5">
        <f>SUMIFS('Wkpr - Plant Balance Detail'!$R$3:$R$635,'Wkpr - Plant Balance Detail'!$B$3:$B$635,'Wkpr - Studied Balances'!$B96,'Wkpr - Plant Balance Detail'!$C$3:$C$635,'Wkpr - Studied Balances'!$C96,'Wkpr - Plant Balance Detail'!$D$3:$D$635,'Wkpr - Studied Balances'!$D96)</f>
        <v>11030835.119999999</v>
      </c>
      <c r="I96" s="3">
        <f>SUMIFS('Wkpr - Plant Balance Detail'!$BO$3:$BO$635,'Wkpr - Plant Balance Detail'!$B$3:$B$635,'Wkpr - Studied Balances'!$B96,'Wkpr - Plant Balance Detail'!$C$3:$C$635,'Wkpr - Studied Balances'!$C96,'Wkpr - Plant Balance Detail'!$D$3:$D$635,'Wkpr - Studied Balances'!$D96)</f>
        <v>1.95E-2</v>
      </c>
      <c r="J96" s="6">
        <f t="shared" si="36"/>
        <v>215101.28483999998</v>
      </c>
      <c r="L96" s="3">
        <f>SUMIFS('Wkpr - Plant Balance Detail'!$BQ$3:$BQ$635,'Wkpr - Plant Balance Detail'!$B$3:$B$635,'Wkpr - Studied Balances'!$B96,'Wkpr - Plant Balance Detail'!$C$3:$C$635,'Wkpr - Studied Balances'!$C96,'Wkpr - Plant Balance Detail'!$D$3:$D$635,'Wkpr - Studied Balances'!$D96)</f>
        <v>2.2200000000000001E-2</v>
      </c>
      <c r="N96" s="6">
        <f t="shared" si="37"/>
        <v>244884.53966399998</v>
      </c>
      <c r="O96" s="6">
        <f t="shared" si="38"/>
        <v>29783.254824000003</v>
      </c>
      <c r="Q96" s="55">
        <f>SUMIFS('Wkpr - Plant Balance Detail'!$CS$3:$CS$635,'Wkpr - Plant Balance Detail'!$B$3:$B$635,'Wkpr - Studied Balances'!$B96,'Wkpr - Plant Balance Detail'!$C$3:$C$635,'Wkpr - Studied Balances'!$C96,'Wkpr - Plant Balance Detail'!$D$3:$D$635,'Wkpr - Studied Balances'!$D96)</f>
        <v>19576.533395815204</v>
      </c>
      <c r="R96" s="55">
        <f>SUMIFS('Wkpr - Plant Balance Detail'!$CU$3:$CU$635,'Wkpr - Plant Balance Detail'!$B$3:$B$635,'Wkpr - Studied Balances'!$B96,'Wkpr - Plant Balance Detail'!$C$3:$C$635,'Wkpr - Studied Balances'!$C96,'Wkpr - Plant Balance Detail'!$D$3:$D$635,'Wkpr - Studied Balances'!$D96)</f>
        <v>10206.721428184814</v>
      </c>
      <c r="S96" s="55">
        <f>SUMIFS('Wkpr - Plant Balance Detail'!$CT$3:$CT$635,'Wkpr - Plant Balance Detail'!$B$3:$B$635,'Wkpr - Studied Balances'!$B96,'Wkpr - Plant Balance Detail'!$C$3:$C$635,'Wkpr - Studied Balances'!$C96,'Wkpr - Plant Balance Detail'!$D$3:$D$635,'Wkpr - Studied Balances'!$D96)</f>
        <v>0</v>
      </c>
      <c r="T96" s="55">
        <f>SUMIFS('Wkpr - Plant Balance Detail'!$CV$3:$CV$635,'Wkpr - Plant Balance Detail'!$B$3:$B$635,'Wkpr - Studied Balances'!$B96,'Wkpr - Plant Balance Detail'!$C$3:$C$635,'Wkpr - Studied Balances'!$C96,'Wkpr - Plant Balance Detail'!$D$3:$D$635,'Wkpr - Studied Balances'!$D96)</f>
        <v>0</v>
      </c>
      <c r="U96" s="55">
        <f>SUMIFS('Wkpr - Plant Balance Detail'!$CW$3:$CW$635,'Wkpr - Plant Balance Detail'!$B$3:$B$635,'Wkpr - Studied Balances'!$B96,'Wkpr - Plant Balance Detail'!$C$3:$C$635,'Wkpr - Studied Balances'!$C96,'Wkpr - Plant Balance Detail'!$D$3:$D$635,'Wkpr - Studied Balances'!$D96)</f>
        <v>0</v>
      </c>
    </row>
    <row r="97" spans="2:21" x14ac:dyDescent="0.2">
      <c r="B97" t="s">
        <v>1310</v>
      </c>
      <c r="C97" t="s">
        <v>1317</v>
      </c>
      <c r="D97">
        <f t="shared" si="35"/>
        <v>334000</v>
      </c>
      <c r="E97" s="48">
        <v>334</v>
      </c>
      <c r="F97" t="s">
        <v>1178</v>
      </c>
      <c r="G97" s="5">
        <f>SUMIFS('Wkpr - Plant Balance Detail'!$R$3:$R$635,'Wkpr - Plant Balance Detail'!$B$3:$B$635,'Wkpr - Studied Balances'!$B97,'Wkpr - Plant Balance Detail'!$C$3:$C$635,'Wkpr - Studied Balances'!$C97,'Wkpr - Plant Balance Detail'!$D$3:$D$635,'Wkpr - Studied Balances'!$D97)+SUMIFS('Wkpr - Plant Balance Detail'!$R$3:$R$635,'Wkpr - Plant Balance Detail'!$B$3:$B$635,'Wkpr - Studied Balances'!$B97,'Wkpr - Plant Balance Detail'!$C$3:$C$635,"AN",'Wkpr - Plant Balance Detail'!$D$3:$D$635,'Wkpr - Studied Balances'!$D97)</f>
        <v>2409684.35</v>
      </c>
      <c r="I97" s="3">
        <f>SUMIFS('Wkpr - Plant Balance Detail'!$BO$3:$BO$635,'Wkpr - Plant Balance Detail'!$B$3:$B$635,'Wkpr - Studied Balances'!$B97,'Wkpr - Plant Balance Detail'!$C$3:$C$635,'Wkpr - Studied Balances'!$C97,'Wkpr - Plant Balance Detail'!$D$3:$D$635,'Wkpr - Studied Balances'!$D97)</f>
        <v>2.8200000000000003E-2</v>
      </c>
      <c r="J97" s="6">
        <f t="shared" si="36"/>
        <v>67953.098670000007</v>
      </c>
      <c r="L97" s="3">
        <f>SUMIFS('Wkpr - Plant Balance Detail'!$BQ$3:$BQ$635,'Wkpr - Plant Balance Detail'!$B$3:$B$635,'Wkpr - Studied Balances'!$B97,'Wkpr - Plant Balance Detail'!$C$3:$C$635,'Wkpr - Studied Balances'!$C97,'Wkpr - Plant Balance Detail'!$D$3:$D$635,'Wkpr - Studied Balances'!$D97)</f>
        <v>3.6600000000000001E-2</v>
      </c>
      <c r="N97" s="6">
        <f t="shared" si="37"/>
        <v>88194.447209999998</v>
      </c>
      <c r="O97" s="6">
        <f t="shared" si="38"/>
        <v>20241.348539999992</v>
      </c>
      <c r="Q97" s="55">
        <f>SUMIFS('Wkpr - Plant Balance Detail'!$CS$3:$CS$635,'Wkpr - Plant Balance Detail'!$B$3:$B$635,'Wkpr - Studied Balances'!$B97,'Wkpr - Plant Balance Detail'!$C$3:$C$635,'Wkpr - Studied Balances'!$C97,'Wkpr - Plant Balance Detail'!$D$3:$D$635,'Wkpr - Studied Balances'!$D97)+SUMIFS('Wkpr - Plant Balance Detail'!$CS$3:$CS$635,'Wkpr - Plant Balance Detail'!$B$3:$B$635,'Wkpr - Studied Balances'!$B97,'Wkpr - Plant Balance Detail'!$C$3:$C$635,"AN",'Wkpr - Plant Balance Detail'!$D$3:$D$635,'Wkpr - Studied Balances'!$D97)</f>
        <v>13313.615804000396</v>
      </c>
      <c r="R97" s="55">
        <f>SUMIFS('Wkpr - Plant Balance Detail'!$CU$3:$CU$635,'Wkpr - Plant Balance Detail'!$B$3:$B$635,'Wkpr - Studied Balances'!$B97,'Wkpr - Plant Balance Detail'!$C$3:$C$635,'Wkpr - Studied Balances'!$C97,'Wkpr - Plant Balance Detail'!$D$3:$D$635,'Wkpr - Studied Balances'!$D97)+SUMIFS('Wkpr - Plant Balance Detail'!$CU$3:$CU$635,'Wkpr - Plant Balance Detail'!$B$3:$B$635,'Wkpr - Studied Balances'!$B97,'Wkpr - Plant Balance Detail'!$C$3:$C$635,"AN",'Wkpr - Plant Balance Detail'!$D$3:$D$635,'Wkpr - Studied Balances'!$D97)</f>
        <v>6941.3907439995965</v>
      </c>
      <c r="S97" s="55">
        <f>SUMIFS('Wkpr - Plant Balance Detail'!$CT$3:$CT$635,'Wkpr - Plant Balance Detail'!$B$3:$B$635,'Wkpr - Studied Balances'!$B97,'Wkpr - Plant Balance Detail'!$C$3:$C$635,'Wkpr - Studied Balances'!$C97,'Wkpr - Plant Balance Detail'!$D$3:$D$635,'Wkpr - Studied Balances'!$D97)</f>
        <v>0</v>
      </c>
      <c r="T97" s="55">
        <f>SUMIFS('Wkpr - Plant Balance Detail'!$CV$3:$CV$635,'Wkpr - Plant Balance Detail'!$B$3:$B$635,'Wkpr - Studied Balances'!$B97,'Wkpr - Plant Balance Detail'!$C$3:$C$635,'Wkpr - Studied Balances'!$C97,'Wkpr - Plant Balance Detail'!$D$3:$D$635,'Wkpr - Studied Balances'!$D97)</f>
        <v>0</v>
      </c>
      <c r="U97" s="55">
        <f>SUMIFS('Wkpr - Plant Balance Detail'!$CW$3:$CW$635,'Wkpr - Plant Balance Detail'!$B$3:$B$635,'Wkpr - Studied Balances'!$B97,'Wkpr - Plant Balance Detail'!$C$3:$C$635,'Wkpr - Studied Balances'!$C97,'Wkpr - Plant Balance Detail'!$D$3:$D$635,'Wkpr - Studied Balances'!$D97)</f>
        <v>0</v>
      </c>
    </row>
    <row r="98" spans="2:21" x14ac:dyDescent="0.2">
      <c r="B98" t="s">
        <v>1310</v>
      </c>
      <c r="C98" t="s">
        <v>1317</v>
      </c>
      <c r="D98">
        <f t="shared" si="35"/>
        <v>335000</v>
      </c>
      <c r="E98" s="48">
        <v>335</v>
      </c>
      <c r="F98" t="s">
        <v>1179</v>
      </c>
      <c r="G98" s="5">
        <f>SUMIFS('Wkpr - Plant Balance Detail'!$R$3:$R$635,'Wkpr - Plant Balance Detail'!$B$3:$B$635,'Wkpr - Studied Balances'!$B98,'Wkpr - Plant Balance Detail'!$C$3:$C$635,'Wkpr - Studied Balances'!$C98,'Wkpr - Plant Balance Detail'!$D$3:$D$635,'Wkpr - Studied Balances'!$D98)</f>
        <v>33563.699999999997</v>
      </c>
      <c r="I98" s="3">
        <f>SUMIFS('Wkpr - Plant Balance Detail'!$BO$3:$BO$635,'Wkpr - Plant Balance Detail'!$B$3:$B$635,'Wkpr - Studied Balances'!$B98,'Wkpr - Plant Balance Detail'!$C$3:$C$635,'Wkpr - Studied Balances'!$C98,'Wkpr - Plant Balance Detail'!$D$3:$D$635,'Wkpr - Studied Balances'!$D98)</f>
        <v>1.1900000000000001E-2</v>
      </c>
      <c r="J98" s="6">
        <f t="shared" si="36"/>
        <v>399.40803</v>
      </c>
      <c r="L98" s="3">
        <f>SUMIFS('Wkpr - Plant Balance Detail'!$BQ$3:$BQ$635,'Wkpr - Plant Balance Detail'!$B$3:$B$635,'Wkpr - Studied Balances'!$B98,'Wkpr - Plant Balance Detail'!$C$3:$C$635,'Wkpr - Studied Balances'!$C98,'Wkpr - Plant Balance Detail'!$D$3:$D$635,'Wkpr - Studied Balances'!$D98)</f>
        <v>2.3E-2</v>
      </c>
      <c r="N98" s="6">
        <f t="shared" si="37"/>
        <v>771.96509999999989</v>
      </c>
      <c r="O98" s="6">
        <f t="shared" si="38"/>
        <v>372.5570699999999</v>
      </c>
      <c r="Q98" s="55">
        <f>SUMIFS('Wkpr - Plant Balance Detail'!$CS$3:$CS$635,'Wkpr - Plant Balance Detail'!$B$3:$B$635,'Wkpr - Studied Balances'!$B98,'Wkpr - Plant Balance Detail'!$C$3:$C$635,'Wkpr - Studied Balances'!$C98,'Wkpr - Plant Balance Detail'!$D$3:$D$635,'Wkpr - Studied Balances'!$D98)</f>
        <v>244.88176211099994</v>
      </c>
      <c r="R98" s="55">
        <f>SUMIFS('Wkpr - Plant Balance Detail'!$CU$3:$CU$635,'Wkpr - Plant Balance Detail'!$B$3:$B$635,'Wkpr - Studied Balances'!$B98,'Wkpr - Plant Balance Detail'!$C$3:$C$635,'Wkpr - Studied Balances'!$C98,'Wkpr - Plant Balance Detail'!$D$3:$D$635,'Wkpr - Studied Balances'!$D98)</f>
        <v>127.67530788899998</v>
      </c>
      <c r="S98" s="55">
        <f>SUMIFS('Wkpr - Plant Balance Detail'!$CT$3:$CT$635,'Wkpr - Plant Balance Detail'!$B$3:$B$635,'Wkpr - Studied Balances'!$B98,'Wkpr - Plant Balance Detail'!$C$3:$C$635,'Wkpr - Studied Balances'!$C98,'Wkpr - Plant Balance Detail'!$D$3:$D$635,'Wkpr - Studied Balances'!$D98)</f>
        <v>0</v>
      </c>
      <c r="T98" s="55">
        <f>SUMIFS('Wkpr - Plant Balance Detail'!$CV$3:$CV$635,'Wkpr - Plant Balance Detail'!$B$3:$B$635,'Wkpr - Studied Balances'!$B98,'Wkpr - Plant Balance Detail'!$C$3:$C$635,'Wkpr - Studied Balances'!$C98,'Wkpr - Plant Balance Detail'!$D$3:$D$635,'Wkpr - Studied Balances'!$D98)</f>
        <v>0</v>
      </c>
      <c r="U98" s="55">
        <f>SUMIFS('Wkpr - Plant Balance Detail'!$CW$3:$CW$635,'Wkpr - Plant Balance Detail'!$B$3:$B$635,'Wkpr - Studied Balances'!$B98,'Wkpr - Plant Balance Detail'!$C$3:$C$635,'Wkpr - Studied Balances'!$C98,'Wkpr - Plant Balance Detail'!$D$3:$D$635,'Wkpr - Studied Balances'!$D98)</f>
        <v>0</v>
      </c>
    </row>
    <row r="99" spans="2:21" x14ac:dyDescent="0.2">
      <c r="B99" t="s">
        <v>1310</v>
      </c>
      <c r="C99" t="s">
        <v>1317</v>
      </c>
      <c r="D99">
        <f t="shared" si="35"/>
        <v>336000</v>
      </c>
      <c r="E99" s="48">
        <v>336</v>
      </c>
      <c r="F99" t="s">
        <v>1197</v>
      </c>
      <c r="G99" s="5">
        <f>SUMIFS('Wkpr - Plant Balance Detail'!$R$3:$R$635,'Wkpr - Plant Balance Detail'!$B$3:$B$635,'Wkpr - Studied Balances'!$B99,'Wkpr - Plant Balance Detail'!$C$3:$C$635,'Wkpr - Studied Balances'!$C99,'Wkpr - Plant Balance Detail'!$D$3:$D$635,'Wkpr - Studied Balances'!$D99)</f>
        <v>50448.44</v>
      </c>
      <c r="I99" s="3">
        <f>SUMIFS('Wkpr - Plant Balance Detail'!$BO$3:$BO$635,'Wkpr - Plant Balance Detail'!$B$3:$B$635,'Wkpr - Studied Balances'!$B99,'Wkpr - Plant Balance Detail'!$C$3:$C$635,'Wkpr - Studied Balances'!$C99,'Wkpr - Plant Balance Detail'!$D$3:$D$635,'Wkpr - Studied Balances'!$D99)</f>
        <v>1.8599999999999998E-2</v>
      </c>
      <c r="J99" s="6">
        <f t="shared" si="36"/>
        <v>938.34098399999993</v>
      </c>
      <c r="L99" s="3">
        <f>SUMIFS('Wkpr - Plant Balance Detail'!$BQ$3:$BQ$635,'Wkpr - Plant Balance Detail'!$B$3:$B$635,'Wkpr - Studied Balances'!$B99,'Wkpr - Plant Balance Detail'!$C$3:$C$635,'Wkpr - Studied Balances'!$C99,'Wkpr - Plant Balance Detail'!$D$3:$D$635,'Wkpr - Studied Balances'!$D99)</f>
        <v>2.8900000000000002E-2</v>
      </c>
      <c r="N99" s="6">
        <f t="shared" si="37"/>
        <v>1457.9599160000002</v>
      </c>
      <c r="O99" s="6">
        <f t="shared" si="38"/>
        <v>519.61893200000031</v>
      </c>
      <c r="Q99" s="55">
        <f>SUMIFS('Wkpr - Plant Balance Detail'!$CS$3:$CS$635,'Wkpr - Plant Balance Detail'!$B$3:$B$635,'Wkpr - Studied Balances'!$B99,'Wkpr - Plant Balance Detail'!$C$3:$C$635,'Wkpr - Studied Balances'!$C99,'Wkpr - Plant Balance Detail'!$D$3:$D$635,'Wkpr - Studied Balances'!$D99)</f>
        <v>341.54552400360012</v>
      </c>
      <c r="R99" s="55">
        <f>SUMIFS('Wkpr - Plant Balance Detail'!$CU$3:$CU$635,'Wkpr - Plant Balance Detail'!$B$3:$B$635,'Wkpr - Studied Balances'!$B99,'Wkpr - Plant Balance Detail'!$C$3:$C$635,'Wkpr - Studied Balances'!$C99,'Wkpr - Plant Balance Detail'!$D$3:$D$635,'Wkpr - Studied Balances'!$D99)</f>
        <v>178.07340799640008</v>
      </c>
      <c r="S99" s="55">
        <f>SUMIFS('Wkpr - Plant Balance Detail'!$CT$3:$CT$635,'Wkpr - Plant Balance Detail'!$B$3:$B$635,'Wkpr - Studied Balances'!$B99,'Wkpr - Plant Balance Detail'!$C$3:$C$635,'Wkpr - Studied Balances'!$C99,'Wkpr - Plant Balance Detail'!$D$3:$D$635,'Wkpr - Studied Balances'!$D99)</f>
        <v>0</v>
      </c>
      <c r="T99" s="55">
        <f>SUMIFS('Wkpr - Plant Balance Detail'!$CV$3:$CV$635,'Wkpr - Plant Balance Detail'!$B$3:$B$635,'Wkpr - Studied Balances'!$B99,'Wkpr - Plant Balance Detail'!$C$3:$C$635,'Wkpr - Studied Balances'!$C99,'Wkpr - Plant Balance Detail'!$D$3:$D$635,'Wkpr - Studied Balances'!$D99)</f>
        <v>0</v>
      </c>
      <c r="U99" s="55">
        <f>SUMIFS('Wkpr - Plant Balance Detail'!$CW$3:$CW$635,'Wkpr - Plant Balance Detail'!$B$3:$B$635,'Wkpr - Studied Balances'!$B99,'Wkpr - Plant Balance Detail'!$C$3:$C$635,'Wkpr - Studied Balances'!$C99,'Wkpr - Plant Balance Detail'!$D$3:$D$635,'Wkpr - Studied Balances'!$D99)</f>
        <v>0</v>
      </c>
    </row>
    <row r="100" spans="2:21" x14ac:dyDescent="0.2">
      <c r="F100" t="s">
        <v>1138</v>
      </c>
      <c r="J100" s="6"/>
      <c r="N100" s="6"/>
      <c r="O100" s="6"/>
      <c r="Q100" s="56"/>
      <c r="R100" s="56"/>
      <c r="S100" s="56"/>
      <c r="T100" s="56"/>
      <c r="U100" s="56"/>
    </row>
    <row r="101" spans="2:21" x14ac:dyDescent="0.2">
      <c r="J101" s="6"/>
      <c r="N101" s="6"/>
      <c r="O101" s="6"/>
      <c r="Q101" s="56"/>
      <c r="R101" s="56"/>
      <c r="S101" s="56"/>
      <c r="T101" s="56"/>
      <c r="U101" s="56"/>
    </row>
    <row r="102" spans="2:21" x14ac:dyDescent="0.2">
      <c r="F102" t="s">
        <v>1205</v>
      </c>
      <c r="J102" s="6"/>
      <c r="N102" s="6"/>
      <c r="O102" s="6"/>
      <c r="Q102" s="56"/>
      <c r="R102" s="56"/>
      <c r="S102" s="56"/>
      <c r="T102" s="56"/>
      <c r="U102" s="56"/>
    </row>
    <row r="103" spans="2:21" x14ac:dyDescent="0.2">
      <c r="B103" t="s">
        <v>1310</v>
      </c>
      <c r="C103" t="s">
        <v>1318</v>
      </c>
      <c r="D103">
        <f t="shared" ref="D103:D114" si="39">E103*1000</f>
        <v>330300</v>
      </c>
      <c r="E103" s="48">
        <v>330.3</v>
      </c>
      <c r="F103" t="s">
        <v>1172</v>
      </c>
      <c r="G103" s="5">
        <f>SUMIFS('Wkpr - Plant Balance Detail'!$R$3:$R$635,'Wkpr - Plant Balance Detail'!$B$3:$B$635,'Wkpr - Studied Balances'!$B103,'Wkpr - Plant Balance Detail'!$C$3:$C$635,'Wkpr - Studied Balances'!$C103,'Wkpr - Plant Balance Detail'!$D$3:$D$635,'Wkpr - Studied Balances'!$D103)</f>
        <v>9936.75</v>
      </c>
      <c r="I103" s="3">
        <f>SUMIFS('Wkpr - Plant Balance Detail'!$BO$3:$BO$635,'Wkpr - Plant Balance Detail'!$B$3:$B$635,'Wkpr - Studied Balances'!$B103,'Wkpr - Plant Balance Detail'!$C$3:$C$635,'Wkpr - Studied Balances'!$C103,'Wkpr - Plant Balance Detail'!$D$3:$D$635,'Wkpr - Studied Balances'!$D103)</f>
        <v>2.4799999999999999E-2</v>
      </c>
      <c r="J103" s="6">
        <f t="shared" ref="J103:J114" si="40">G103*I103</f>
        <v>246.4314</v>
      </c>
      <c r="L103" s="3">
        <f>SUMIFS('Wkpr - Plant Balance Detail'!$BQ$3:$BQ$635,'Wkpr - Plant Balance Detail'!$B$3:$B$635,'Wkpr - Studied Balances'!$B103,'Wkpr - Plant Balance Detail'!$C$3:$C$635,'Wkpr - Studied Balances'!$C103,'Wkpr - Plant Balance Detail'!$D$3:$D$635,'Wkpr - Studied Balances'!$D103)</f>
        <v>6.7999999999999996E-3</v>
      </c>
      <c r="N103" s="6">
        <f t="shared" ref="N103:N114" si="41">G103*L103</f>
        <v>67.56989999999999</v>
      </c>
      <c r="O103" s="6">
        <f t="shared" ref="O103:O114" si="42">N103-J103</f>
        <v>-178.86150000000001</v>
      </c>
      <c r="Q103" s="55">
        <f>SUMIFS('Wkpr - Plant Balance Detail'!$CS$3:$CS$635,'Wkpr - Plant Balance Detail'!$B$3:$B$635,'Wkpr - Studied Balances'!$B103,'Wkpr - Plant Balance Detail'!$C$3:$C$635,'Wkpr - Studied Balances'!$C103,'Wkpr - Plant Balance Detail'!$D$3:$D$635,'Wkpr - Studied Balances'!$D103)</f>
        <v>-117.56566395</v>
      </c>
      <c r="R103" s="55">
        <f>SUMIFS('Wkpr - Plant Balance Detail'!$CU$3:$CU$635,'Wkpr - Plant Balance Detail'!$B$3:$B$635,'Wkpr - Studied Balances'!$B103,'Wkpr - Plant Balance Detail'!$C$3:$C$635,'Wkpr - Studied Balances'!$C103,'Wkpr - Plant Balance Detail'!$D$3:$D$635,'Wkpr - Studied Balances'!$D103)</f>
        <v>-61.295836050000005</v>
      </c>
      <c r="S103" s="55">
        <f>SUMIFS('Wkpr - Plant Balance Detail'!$CT$3:$CT$635,'Wkpr - Plant Balance Detail'!$B$3:$B$635,'Wkpr - Studied Balances'!$B103,'Wkpr - Plant Balance Detail'!$C$3:$C$635,'Wkpr - Studied Balances'!$C103,'Wkpr - Plant Balance Detail'!$D$3:$D$635,'Wkpr - Studied Balances'!$D103)</f>
        <v>0</v>
      </c>
      <c r="T103" s="55">
        <f>SUMIFS('Wkpr - Plant Balance Detail'!$CV$3:$CV$635,'Wkpr - Plant Balance Detail'!$B$3:$B$635,'Wkpr - Studied Balances'!$B103,'Wkpr - Plant Balance Detail'!$C$3:$C$635,'Wkpr - Studied Balances'!$C103,'Wkpr - Plant Balance Detail'!$D$3:$D$635,'Wkpr - Studied Balances'!$D103)</f>
        <v>0</v>
      </c>
      <c r="U103" s="55">
        <f>SUMIFS('Wkpr - Plant Balance Detail'!$CW$3:$CW$635,'Wkpr - Plant Balance Detail'!$B$3:$B$635,'Wkpr - Studied Balances'!$B103,'Wkpr - Plant Balance Detail'!$C$3:$C$635,'Wkpr - Studied Balances'!$C103,'Wkpr - Plant Balance Detail'!$D$3:$D$635,'Wkpr - Studied Balances'!$D103)</f>
        <v>0</v>
      </c>
    </row>
    <row r="104" spans="2:21" x14ac:dyDescent="0.2">
      <c r="B104" t="s">
        <v>1310</v>
      </c>
      <c r="C104" t="s">
        <v>1318</v>
      </c>
      <c r="D104">
        <f t="shared" si="39"/>
        <v>330400</v>
      </c>
      <c r="E104" s="48">
        <v>330.4</v>
      </c>
      <c r="F104" t="s">
        <v>1186</v>
      </c>
      <c r="G104" s="5">
        <f>SUMIFS('Wkpr - Plant Balance Detail'!$R$3:$R$635,'Wkpr - Plant Balance Detail'!$B$3:$B$635,'Wkpr - Studied Balances'!$B104,'Wkpr - Plant Balance Detail'!$C$3:$C$635,'Wkpr - Studied Balances'!$C104,'Wkpr - Plant Balance Detail'!$D$3:$D$635,'Wkpr - Studied Balances'!$D104)</f>
        <v>979.5</v>
      </c>
      <c r="I104" s="3">
        <f>SUMIFS('Wkpr - Plant Balance Detail'!$BO$3:$BO$635,'Wkpr - Plant Balance Detail'!$B$3:$B$635,'Wkpr - Studied Balances'!$B104,'Wkpr - Plant Balance Detail'!$C$3:$C$635,'Wkpr - Studied Balances'!$C104,'Wkpr - Plant Balance Detail'!$D$3:$D$635,'Wkpr - Studied Balances'!$D104)</f>
        <v>4.2900000000000001E-2</v>
      </c>
      <c r="J104" s="6">
        <f t="shared" si="40"/>
        <v>42.02055</v>
      </c>
      <c r="L104" s="3">
        <f>SUMIFS('Wkpr - Plant Balance Detail'!$BQ$3:$BQ$635,'Wkpr - Plant Balance Detail'!$B$3:$B$635,'Wkpr - Studied Balances'!$B104,'Wkpr - Plant Balance Detail'!$C$3:$C$635,'Wkpr - Studied Balances'!$C104,'Wkpr - Plant Balance Detail'!$D$3:$D$635,'Wkpr - Studied Balances'!$D104)</f>
        <v>1.0200000000000001E-2</v>
      </c>
      <c r="N104" s="6">
        <f t="shared" si="41"/>
        <v>9.9908999999999999</v>
      </c>
      <c r="O104" s="6">
        <f t="shared" si="42"/>
        <v>-32.029650000000004</v>
      </c>
      <c r="Q104" s="55">
        <f>SUMIFS('Wkpr - Plant Balance Detail'!$CS$3:$CS$635,'Wkpr - Plant Balance Detail'!$B$3:$B$635,'Wkpr - Studied Balances'!$B104,'Wkpr - Plant Balance Detail'!$C$3:$C$635,'Wkpr - Studied Balances'!$C104,'Wkpr - Plant Balance Detail'!$D$3:$D$635,'Wkpr - Studied Balances'!$D104)</f>
        <v>-21.053088944999999</v>
      </c>
      <c r="R104" s="55">
        <f>SUMIFS('Wkpr - Plant Balance Detail'!$CU$3:$CU$635,'Wkpr - Plant Balance Detail'!$B$3:$B$635,'Wkpr - Studied Balances'!$B104,'Wkpr - Plant Balance Detail'!$C$3:$C$635,'Wkpr - Studied Balances'!$C104,'Wkpr - Plant Balance Detail'!$D$3:$D$635,'Wkpr - Studied Balances'!$D104)</f>
        <v>-10.976561055000001</v>
      </c>
      <c r="S104" s="55">
        <f>SUMIFS('Wkpr - Plant Balance Detail'!$CT$3:$CT$635,'Wkpr - Plant Balance Detail'!$B$3:$B$635,'Wkpr - Studied Balances'!$B104,'Wkpr - Plant Balance Detail'!$C$3:$C$635,'Wkpr - Studied Balances'!$C104,'Wkpr - Plant Balance Detail'!$D$3:$D$635,'Wkpr - Studied Balances'!$D104)</f>
        <v>0</v>
      </c>
      <c r="T104" s="55">
        <f>SUMIFS('Wkpr - Plant Balance Detail'!$CV$3:$CV$635,'Wkpr - Plant Balance Detail'!$B$3:$B$635,'Wkpr - Studied Balances'!$B104,'Wkpr - Plant Balance Detail'!$C$3:$C$635,'Wkpr - Studied Balances'!$C104,'Wkpr - Plant Balance Detail'!$D$3:$D$635,'Wkpr - Studied Balances'!$D104)</f>
        <v>0</v>
      </c>
      <c r="U104" s="55">
        <f>SUMIFS('Wkpr - Plant Balance Detail'!$CW$3:$CW$635,'Wkpr - Plant Balance Detail'!$B$3:$B$635,'Wkpr - Studied Balances'!$B104,'Wkpr - Plant Balance Detail'!$C$3:$C$635,'Wkpr - Studied Balances'!$C104,'Wkpr - Plant Balance Detail'!$D$3:$D$635,'Wkpr - Studied Balances'!$D104)</f>
        <v>0</v>
      </c>
    </row>
    <row r="105" spans="2:21" x14ac:dyDescent="0.2">
      <c r="B105" t="s">
        <v>1310</v>
      </c>
      <c r="C105" t="s">
        <v>1318</v>
      </c>
      <c r="D105">
        <f t="shared" si="39"/>
        <v>331000</v>
      </c>
      <c r="E105" s="48">
        <v>331</v>
      </c>
      <c r="F105" t="s">
        <v>1174</v>
      </c>
      <c r="G105" s="5">
        <f>SUMIFS('Wkpr - Plant Balance Detail'!$R$3:$R$635,'Wkpr - Plant Balance Detail'!$B$3:$B$635,'Wkpr - Studied Balances'!$B105,'Wkpr - Plant Balance Detail'!$C$3:$C$635,'Wkpr - Studied Balances'!$C105,'Wkpr - Plant Balance Detail'!$D$3:$D$635,'Wkpr - Studied Balances'!$D105)</f>
        <v>18104688.329999998</v>
      </c>
      <c r="I105" s="3">
        <f>SUMIFS('Wkpr - Plant Balance Detail'!$BO$3:$BO$635,'Wkpr - Plant Balance Detail'!$B$3:$B$635,'Wkpr - Studied Balances'!$B105,'Wkpr - Plant Balance Detail'!$C$3:$C$635,'Wkpr - Studied Balances'!$C105,'Wkpr - Plant Balance Detail'!$D$3:$D$635,'Wkpr - Studied Balances'!$D105)</f>
        <v>1.9799999999999998E-2</v>
      </c>
      <c r="J105" s="6">
        <f t="shared" si="40"/>
        <v>358472.82893399993</v>
      </c>
      <c r="L105" s="3">
        <f>SUMIFS('Wkpr - Plant Balance Detail'!$BQ$3:$BQ$635,'Wkpr - Plant Balance Detail'!$B$3:$B$635,'Wkpr - Studied Balances'!$B105,'Wkpr - Plant Balance Detail'!$C$3:$C$635,'Wkpr - Studied Balances'!$C105,'Wkpr - Plant Balance Detail'!$D$3:$D$635,'Wkpr - Studied Balances'!$D105)</f>
        <v>2.3099999999999999E-2</v>
      </c>
      <c r="N105" s="6">
        <f t="shared" si="41"/>
        <v>418218.30042299995</v>
      </c>
      <c r="O105" s="6">
        <f t="shared" si="42"/>
        <v>59745.471489000018</v>
      </c>
      <c r="Q105" s="55">
        <f>SUMIFS('Wkpr - Plant Balance Detail'!$CS$3:$CS$635,'Wkpr - Plant Balance Detail'!$B$3:$B$635,'Wkpr - Studied Balances'!$B105,'Wkpr - Plant Balance Detail'!$C$3:$C$635,'Wkpr - Studied Balances'!$C105,'Wkpr - Plant Balance Detail'!$D$3:$D$635,'Wkpr - Studied Balances'!$D105)</f>
        <v>39270.698409719684</v>
      </c>
      <c r="R105" s="55">
        <f>SUMIFS('Wkpr - Plant Balance Detail'!$CU$3:$CU$635,'Wkpr - Plant Balance Detail'!$B$3:$B$635,'Wkpr - Studied Balances'!$B105,'Wkpr - Plant Balance Detail'!$C$3:$C$635,'Wkpr - Studied Balances'!$C105,'Wkpr - Plant Balance Detail'!$D$3:$D$635,'Wkpr - Studied Balances'!$D105)</f>
        <v>20474.773079280305</v>
      </c>
      <c r="S105" s="55">
        <f>SUMIFS('Wkpr - Plant Balance Detail'!$CT$3:$CT$635,'Wkpr - Plant Balance Detail'!$B$3:$B$635,'Wkpr - Studied Balances'!$B105,'Wkpr - Plant Balance Detail'!$C$3:$C$635,'Wkpr - Studied Balances'!$C105,'Wkpr - Plant Balance Detail'!$D$3:$D$635,'Wkpr - Studied Balances'!$D105)</f>
        <v>0</v>
      </c>
      <c r="T105" s="55">
        <f>SUMIFS('Wkpr - Plant Balance Detail'!$CV$3:$CV$635,'Wkpr - Plant Balance Detail'!$B$3:$B$635,'Wkpr - Studied Balances'!$B105,'Wkpr - Plant Balance Detail'!$C$3:$C$635,'Wkpr - Studied Balances'!$C105,'Wkpr - Plant Balance Detail'!$D$3:$D$635,'Wkpr - Studied Balances'!$D105)</f>
        <v>0</v>
      </c>
      <c r="U105" s="55">
        <f>SUMIFS('Wkpr - Plant Balance Detail'!$CW$3:$CW$635,'Wkpr - Plant Balance Detail'!$B$3:$B$635,'Wkpr - Studied Balances'!$B105,'Wkpr - Plant Balance Detail'!$C$3:$C$635,'Wkpr - Studied Balances'!$C105,'Wkpr - Plant Balance Detail'!$D$3:$D$635,'Wkpr - Studied Balances'!$D105)</f>
        <v>0</v>
      </c>
    </row>
    <row r="106" spans="2:21" x14ac:dyDescent="0.2">
      <c r="B106" t="s">
        <v>1310</v>
      </c>
      <c r="C106" t="s">
        <v>1318</v>
      </c>
      <c r="D106">
        <f t="shared" si="39"/>
        <v>331200</v>
      </c>
      <c r="E106" s="48">
        <v>331.2</v>
      </c>
      <c r="F106" t="s">
        <v>1189</v>
      </c>
      <c r="G106" s="5">
        <f>SUMIFS('Wkpr - Plant Balance Detail'!$R$3:$R$635,'Wkpr - Plant Balance Detail'!$B$3:$B$635,'Wkpr - Studied Balances'!$B106,'Wkpr - Plant Balance Detail'!$C$3:$C$635,'Wkpr - Studied Balances'!$C106,'Wkpr - Plant Balance Detail'!$D$3:$D$635,'Wkpr - Studied Balances'!$D106)</f>
        <v>305601.76</v>
      </c>
      <c r="I106" s="3">
        <f>SUMIFS('Wkpr - Plant Balance Detail'!$BO$3:$BO$635,'Wkpr - Plant Balance Detail'!$B$3:$B$635,'Wkpr - Studied Balances'!$B106,'Wkpr - Plant Balance Detail'!$C$3:$C$635,'Wkpr - Studied Balances'!$C106,'Wkpr - Plant Balance Detail'!$D$3:$D$635,'Wkpr - Studied Balances'!$D106)</f>
        <v>4.5999999999999999E-2</v>
      </c>
      <c r="J106" s="6">
        <f t="shared" si="40"/>
        <v>14057.68096</v>
      </c>
      <c r="L106" s="3">
        <f>SUMIFS('Wkpr - Plant Balance Detail'!$BQ$3:$BQ$635,'Wkpr - Plant Balance Detail'!$B$3:$B$635,'Wkpr - Studied Balances'!$B106,'Wkpr - Plant Balance Detail'!$C$3:$C$635,'Wkpr - Studied Balances'!$C106,'Wkpr - Plant Balance Detail'!$D$3:$D$635,'Wkpr - Studied Balances'!$D106)</f>
        <v>2.5099999999999997E-2</v>
      </c>
      <c r="N106" s="6">
        <f t="shared" si="41"/>
        <v>7670.6041759999998</v>
      </c>
      <c r="O106" s="6">
        <f t="shared" si="42"/>
        <v>-6387.0767839999999</v>
      </c>
      <c r="Q106" s="55">
        <f>SUMIFS('Wkpr - Plant Balance Detail'!$CS$3:$CS$635,'Wkpr - Plant Balance Detail'!$B$3:$B$635,'Wkpr - Studied Balances'!$B106,'Wkpr - Plant Balance Detail'!$C$3:$C$635,'Wkpr - Studied Balances'!$C106,'Wkpr - Plant Balance Detail'!$D$3:$D$635,'Wkpr - Studied Balances'!$D106)</f>
        <v>-4198.2255701231998</v>
      </c>
      <c r="R106" s="55">
        <f>SUMIFS('Wkpr - Plant Balance Detail'!$CU$3:$CU$635,'Wkpr - Plant Balance Detail'!$B$3:$B$635,'Wkpr - Studied Balances'!$B106,'Wkpr - Plant Balance Detail'!$C$3:$C$635,'Wkpr - Studied Balances'!$C106,'Wkpr - Plant Balance Detail'!$D$3:$D$635,'Wkpr - Studied Balances'!$D106)</f>
        <v>-2188.8512138767996</v>
      </c>
      <c r="S106" s="55">
        <f>SUMIFS('Wkpr - Plant Balance Detail'!$CT$3:$CT$635,'Wkpr - Plant Balance Detail'!$B$3:$B$635,'Wkpr - Studied Balances'!$B106,'Wkpr - Plant Balance Detail'!$C$3:$C$635,'Wkpr - Studied Balances'!$C106,'Wkpr - Plant Balance Detail'!$D$3:$D$635,'Wkpr - Studied Balances'!$D106)</f>
        <v>0</v>
      </c>
      <c r="T106" s="55">
        <f>SUMIFS('Wkpr - Plant Balance Detail'!$CV$3:$CV$635,'Wkpr - Plant Balance Detail'!$B$3:$B$635,'Wkpr - Studied Balances'!$B106,'Wkpr - Plant Balance Detail'!$C$3:$C$635,'Wkpr - Studied Balances'!$C106,'Wkpr - Plant Balance Detail'!$D$3:$D$635,'Wkpr - Studied Balances'!$D106)</f>
        <v>0</v>
      </c>
      <c r="U106" s="55">
        <f>SUMIFS('Wkpr - Plant Balance Detail'!$CW$3:$CW$635,'Wkpr - Plant Balance Detail'!$B$3:$B$635,'Wkpr - Studied Balances'!$B106,'Wkpr - Plant Balance Detail'!$C$3:$C$635,'Wkpr - Studied Balances'!$C106,'Wkpr - Plant Balance Detail'!$D$3:$D$635,'Wkpr - Studied Balances'!$D106)</f>
        <v>0</v>
      </c>
    </row>
    <row r="107" spans="2:21" x14ac:dyDescent="0.2">
      <c r="B107" t="s">
        <v>1310</v>
      </c>
      <c r="C107" t="s">
        <v>1318</v>
      </c>
      <c r="D107">
        <f t="shared" si="39"/>
        <v>332000</v>
      </c>
      <c r="E107" s="48">
        <v>332</v>
      </c>
      <c r="F107" t="s">
        <v>1191</v>
      </c>
      <c r="G107" s="5">
        <f>SUMIFS('Wkpr - Plant Balance Detail'!$R$3:$R$635,'Wkpr - Plant Balance Detail'!$B$3:$B$635,'Wkpr - Studied Balances'!$B107,'Wkpr - Plant Balance Detail'!$C$3:$C$635,'Wkpr - Studied Balances'!$C107,'Wkpr - Plant Balance Detail'!$D$3:$D$635,'Wkpr - Studied Balances'!$D107)</f>
        <v>19191491.609999999</v>
      </c>
      <c r="I107" s="3">
        <f>SUMIFS('Wkpr - Plant Balance Detail'!$BO$3:$BO$635,'Wkpr - Plant Balance Detail'!$B$3:$B$635,'Wkpr - Studied Balances'!$B107,'Wkpr - Plant Balance Detail'!$C$3:$C$635,'Wkpr - Studied Balances'!$C107,'Wkpr - Plant Balance Detail'!$D$3:$D$635,'Wkpr - Studied Balances'!$D107)</f>
        <v>1.83E-2</v>
      </c>
      <c r="J107" s="6">
        <f t="shared" si="40"/>
        <v>351204.29646300001</v>
      </c>
      <c r="L107" s="3">
        <f>SUMIFS('Wkpr - Plant Balance Detail'!$BQ$3:$BQ$635,'Wkpr - Plant Balance Detail'!$B$3:$B$635,'Wkpr - Studied Balances'!$B107,'Wkpr - Plant Balance Detail'!$C$3:$C$635,'Wkpr - Studied Balances'!$C107,'Wkpr - Plant Balance Detail'!$D$3:$D$635,'Wkpr - Studied Balances'!$D107)</f>
        <v>2.35E-2</v>
      </c>
      <c r="N107" s="6">
        <f t="shared" si="41"/>
        <v>451000.05283499998</v>
      </c>
      <c r="O107" s="6">
        <f t="shared" si="42"/>
        <v>99795.756371999974</v>
      </c>
      <c r="Q107" s="55">
        <f>SUMIFS('Wkpr - Plant Balance Detail'!$CS$3:$CS$635,'Wkpr - Plant Balance Detail'!$B$3:$B$635,'Wkpr - Studied Balances'!$B107,'Wkpr - Plant Balance Detail'!$C$3:$C$635,'Wkpr - Studied Balances'!$C107,'Wkpr - Plant Balance Detail'!$D$3:$D$635,'Wkpr - Studied Balances'!$D107)</f>
        <v>65595.750663315615</v>
      </c>
      <c r="R107" s="55">
        <f>SUMIFS('Wkpr - Plant Balance Detail'!$CU$3:$CU$635,'Wkpr - Plant Balance Detail'!$B$3:$B$635,'Wkpr - Studied Balances'!$B107,'Wkpr - Plant Balance Detail'!$C$3:$C$635,'Wkpr - Studied Balances'!$C107,'Wkpr - Plant Balance Detail'!$D$3:$D$635,'Wkpr - Studied Balances'!$D107)</f>
        <v>34200.005708684403</v>
      </c>
      <c r="S107" s="55">
        <f>SUMIFS('Wkpr - Plant Balance Detail'!$CT$3:$CT$635,'Wkpr - Plant Balance Detail'!$B$3:$B$635,'Wkpr - Studied Balances'!$B107,'Wkpr - Plant Balance Detail'!$C$3:$C$635,'Wkpr - Studied Balances'!$C107,'Wkpr - Plant Balance Detail'!$D$3:$D$635,'Wkpr - Studied Balances'!$D107)</f>
        <v>0</v>
      </c>
      <c r="T107" s="55">
        <f>SUMIFS('Wkpr - Plant Balance Detail'!$CV$3:$CV$635,'Wkpr - Plant Balance Detail'!$B$3:$B$635,'Wkpr - Studied Balances'!$B107,'Wkpr - Plant Balance Detail'!$C$3:$C$635,'Wkpr - Studied Balances'!$C107,'Wkpr - Plant Balance Detail'!$D$3:$D$635,'Wkpr - Studied Balances'!$D107)</f>
        <v>0</v>
      </c>
      <c r="U107" s="55">
        <f>SUMIFS('Wkpr - Plant Balance Detail'!$CW$3:$CW$635,'Wkpr - Plant Balance Detail'!$B$3:$B$635,'Wkpr - Studied Balances'!$B107,'Wkpr - Plant Balance Detail'!$C$3:$C$635,'Wkpr - Studied Balances'!$C107,'Wkpr - Plant Balance Detail'!$D$3:$D$635,'Wkpr - Studied Balances'!$D107)</f>
        <v>0</v>
      </c>
    </row>
    <row r="108" spans="2:21" x14ac:dyDescent="0.2">
      <c r="B108" t="s">
        <v>1310</v>
      </c>
      <c r="C108" t="s">
        <v>1318</v>
      </c>
      <c r="D108">
        <f t="shared" si="39"/>
        <v>332100</v>
      </c>
      <c r="E108" s="48">
        <v>332.1</v>
      </c>
      <c r="F108" t="s">
        <v>1192</v>
      </c>
      <c r="G108" s="5">
        <f>SUMIFS('Wkpr - Plant Balance Detail'!$R$3:$R$635,'Wkpr - Plant Balance Detail'!$B$3:$B$635,'Wkpr - Studied Balances'!$B108,'Wkpr - Plant Balance Detail'!$C$3:$C$635,'Wkpr - Studied Balances'!$C108,'Wkpr - Plant Balance Detail'!$D$3:$D$635,'Wkpr - Studied Balances'!$D108)</f>
        <v>3534.58</v>
      </c>
      <c r="I108" s="3">
        <f>SUMIFS('Wkpr - Plant Balance Detail'!$BO$3:$BO$635,'Wkpr - Plant Balance Detail'!$B$3:$B$635,'Wkpr - Studied Balances'!$B108,'Wkpr - Plant Balance Detail'!$C$3:$C$635,'Wkpr - Studied Balances'!$C108,'Wkpr - Plant Balance Detail'!$D$3:$D$635,'Wkpr - Studied Balances'!$D108)</f>
        <v>2.0400000000000001E-2</v>
      </c>
      <c r="J108" s="6">
        <f t="shared" si="40"/>
        <v>72.105432000000008</v>
      </c>
      <c r="L108" s="3">
        <f>SUMIFS('Wkpr - Plant Balance Detail'!$BQ$3:$BQ$635,'Wkpr - Plant Balance Detail'!$B$3:$B$635,'Wkpr - Studied Balances'!$B108,'Wkpr - Plant Balance Detail'!$C$3:$C$635,'Wkpr - Studied Balances'!$C108,'Wkpr - Plant Balance Detail'!$D$3:$D$635,'Wkpr - Studied Balances'!$D108)</f>
        <v>1.67E-2</v>
      </c>
      <c r="N108" s="6">
        <f t="shared" si="41"/>
        <v>59.027485999999996</v>
      </c>
      <c r="O108" s="6">
        <f t="shared" si="42"/>
        <v>-13.077946000000011</v>
      </c>
      <c r="Q108" s="55">
        <f>SUMIFS('Wkpr - Plant Balance Detail'!$CS$3:$CS$635,'Wkpr - Plant Balance Detail'!$B$3:$B$635,'Wkpr - Studied Balances'!$B108,'Wkpr - Plant Balance Detail'!$C$3:$C$635,'Wkpr - Studied Balances'!$C108,'Wkpr - Plant Balance Detail'!$D$3:$D$635,'Wkpr - Studied Balances'!$D108)</f>
        <v>-8.5961339058000021</v>
      </c>
      <c r="R108" s="55">
        <f>SUMIFS('Wkpr - Plant Balance Detail'!$CU$3:$CU$635,'Wkpr - Plant Balance Detail'!$B$3:$B$635,'Wkpr - Studied Balances'!$B108,'Wkpr - Plant Balance Detail'!$C$3:$C$635,'Wkpr - Studied Balances'!$C108,'Wkpr - Plant Balance Detail'!$D$3:$D$635,'Wkpr - Studied Balances'!$D108)</f>
        <v>-4.4818120942000022</v>
      </c>
      <c r="S108" s="55">
        <f>SUMIFS('Wkpr - Plant Balance Detail'!$CT$3:$CT$635,'Wkpr - Plant Balance Detail'!$B$3:$B$635,'Wkpr - Studied Balances'!$B108,'Wkpr - Plant Balance Detail'!$C$3:$C$635,'Wkpr - Studied Balances'!$C108,'Wkpr - Plant Balance Detail'!$D$3:$D$635,'Wkpr - Studied Balances'!$D108)</f>
        <v>0</v>
      </c>
      <c r="T108" s="55">
        <f>SUMIFS('Wkpr - Plant Balance Detail'!$CV$3:$CV$635,'Wkpr - Plant Balance Detail'!$B$3:$B$635,'Wkpr - Studied Balances'!$B108,'Wkpr - Plant Balance Detail'!$C$3:$C$635,'Wkpr - Studied Balances'!$C108,'Wkpr - Plant Balance Detail'!$D$3:$D$635,'Wkpr - Studied Balances'!$D108)</f>
        <v>0</v>
      </c>
      <c r="U108" s="55">
        <f>SUMIFS('Wkpr - Plant Balance Detail'!$CW$3:$CW$635,'Wkpr - Plant Balance Detail'!$B$3:$B$635,'Wkpr - Studied Balances'!$B108,'Wkpr - Plant Balance Detail'!$C$3:$C$635,'Wkpr - Studied Balances'!$C108,'Wkpr - Plant Balance Detail'!$D$3:$D$635,'Wkpr - Studied Balances'!$D108)</f>
        <v>0</v>
      </c>
    </row>
    <row r="109" spans="2:21" x14ac:dyDescent="0.2">
      <c r="B109" t="s">
        <v>1310</v>
      </c>
      <c r="C109" t="s">
        <v>1318</v>
      </c>
      <c r="D109">
        <f t="shared" si="39"/>
        <v>332150</v>
      </c>
      <c r="E109" s="49">
        <v>332.15</v>
      </c>
      <c r="F109" t="s">
        <v>1192</v>
      </c>
      <c r="G109" s="5">
        <f>SUMIFS('Wkpr - Plant Balance Detail'!$R$3:$R$635,'Wkpr - Plant Balance Detail'!$B$3:$B$635,'Wkpr - Studied Balances'!$B109,'Wkpr - Plant Balance Detail'!$C$3:$C$635,'Wkpr - Studied Balances'!$C109,'Wkpr - Plant Balance Detail'!$D$3:$D$635,'Wkpr - Studied Balances'!$D109)</f>
        <v>11034</v>
      </c>
      <c r="I109" s="3">
        <f>SUMIFS('Wkpr - Plant Balance Detail'!$BO$3:$BO$635,'Wkpr - Plant Balance Detail'!$B$3:$B$635,'Wkpr - Studied Balances'!$B109,'Wkpr - Plant Balance Detail'!$C$3:$C$635,'Wkpr - Studied Balances'!$C109,'Wkpr - Plant Balance Detail'!$D$3:$D$635,'Wkpr - Studied Balances'!$D109)</f>
        <v>1.7100000000000001E-2</v>
      </c>
      <c r="J109" s="6">
        <f t="shared" si="40"/>
        <v>188.6814</v>
      </c>
      <c r="L109" s="3">
        <f>SUMIFS('Wkpr - Plant Balance Detail'!$BQ$3:$BQ$635,'Wkpr - Plant Balance Detail'!$B$3:$B$635,'Wkpr - Studied Balances'!$B109,'Wkpr - Plant Balance Detail'!$C$3:$C$635,'Wkpr - Studied Balances'!$C109,'Wkpr - Plant Balance Detail'!$D$3:$D$635,'Wkpr - Studied Balances'!$D109)</f>
        <v>2.52E-2</v>
      </c>
      <c r="N109" s="6">
        <f t="shared" si="41"/>
        <v>278.05680000000001</v>
      </c>
      <c r="O109" s="6">
        <f t="shared" si="42"/>
        <v>89.375400000000013</v>
      </c>
      <c r="Q109" s="55">
        <f>SUMIFS('Wkpr - Plant Balance Detail'!$CS$3:$CS$635,'Wkpr - Plant Balance Detail'!$B$3:$B$635,'Wkpr - Studied Balances'!$B109,'Wkpr - Plant Balance Detail'!$C$3:$C$635,'Wkpr - Studied Balances'!$C109,'Wkpr - Plant Balance Detail'!$D$3:$D$635,'Wkpr - Studied Balances'!$D109)</f>
        <v>58.746450420000016</v>
      </c>
      <c r="R109" s="55">
        <f>SUMIFS('Wkpr - Plant Balance Detail'!$CU$3:$CU$635,'Wkpr - Plant Balance Detail'!$B$3:$B$635,'Wkpr - Studied Balances'!$B109,'Wkpr - Plant Balance Detail'!$C$3:$C$635,'Wkpr - Studied Balances'!$C109,'Wkpr - Plant Balance Detail'!$D$3:$D$635,'Wkpr - Studied Balances'!$D109)</f>
        <v>30.628949579999997</v>
      </c>
      <c r="S109" s="55">
        <f>SUMIFS('Wkpr - Plant Balance Detail'!$CT$3:$CT$635,'Wkpr - Plant Balance Detail'!$B$3:$B$635,'Wkpr - Studied Balances'!$B109,'Wkpr - Plant Balance Detail'!$C$3:$C$635,'Wkpr - Studied Balances'!$C109,'Wkpr - Plant Balance Detail'!$D$3:$D$635,'Wkpr - Studied Balances'!$D109)</f>
        <v>0</v>
      </c>
      <c r="T109" s="55">
        <f>SUMIFS('Wkpr - Plant Balance Detail'!$CV$3:$CV$635,'Wkpr - Plant Balance Detail'!$B$3:$B$635,'Wkpr - Studied Balances'!$B109,'Wkpr - Plant Balance Detail'!$C$3:$C$635,'Wkpr - Studied Balances'!$C109,'Wkpr - Plant Balance Detail'!$D$3:$D$635,'Wkpr - Studied Balances'!$D109)</f>
        <v>0</v>
      </c>
      <c r="U109" s="55">
        <f>SUMIFS('Wkpr - Plant Balance Detail'!$CW$3:$CW$635,'Wkpr - Plant Balance Detail'!$B$3:$B$635,'Wkpr - Studied Balances'!$B109,'Wkpr - Plant Balance Detail'!$C$3:$C$635,'Wkpr - Studied Balances'!$C109,'Wkpr - Plant Balance Detail'!$D$3:$D$635,'Wkpr - Studied Balances'!$D109)</f>
        <v>0</v>
      </c>
    </row>
    <row r="110" spans="2:21" x14ac:dyDescent="0.2">
      <c r="B110" t="s">
        <v>1310</v>
      </c>
      <c r="C110" t="s">
        <v>1318</v>
      </c>
      <c r="D110">
        <f t="shared" si="39"/>
        <v>332200</v>
      </c>
      <c r="E110" s="48">
        <v>332.2</v>
      </c>
      <c r="F110" t="s">
        <v>1193</v>
      </c>
      <c r="G110" s="5">
        <f>SUMIFS('Wkpr - Plant Balance Detail'!$R$3:$R$635,'Wkpr - Plant Balance Detail'!$B$3:$B$635,'Wkpr - Studied Balances'!$B110,'Wkpr - Plant Balance Detail'!$C$3:$C$635,'Wkpr - Studied Balances'!$C110,'Wkpr - Plant Balance Detail'!$D$3:$D$635,'Wkpr - Studied Balances'!$D110)</f>
        <v>47371.9</v>
      </c>
      <c r="I110" s="3">
        <f>SUMIFS('Wkpr - Plant Balance Detail'!$BO$3:$BO$635,'Wkpr - Plant Balance Detail'!$B$3:$B$635,'Wkpr - Studied Balances'!$B110,'Wkpr - Plant Balance Detail'!$C$3:$C$635,'Wkpr - Studied Balances'!$C110,'Wkpr - Plant Balance Detail'!$D$3:$D$635,'Wkpr - Studied Balances'!$D110)</f>
        <v>1.8599999999999998E-2</v>
      </c>
      <c r="J110" s="6">
        <f t="shared" si="40"/>
        <v>881.1173399999999</v>
      </c>
      <c r="L110" s="3">
        <f>SUMIFS('Wkpr - Plant Balance Detail'!$BQ$3:$BQ$635,'Wkpr - Plant Balance Detail'!$B$3:$B$635,'Wkpr - Studied Balances'!$B110,'Wkpr - Plant Balance Detail'!$C$3:$C$635,'Wkpr - Studied Balances'!$C110,'Wkpr - Plant Balance Detail'!$D$3:$D$635,'Wkpr - Studied Balances'!$D110)</f>
        <v>1.84E-2</v>
      </c>
      <c r="N110" s="6">
        <f t="shared" si="41"/>
        <v>871.64296000000002</v>
      </c>
      <c r="O110" s="6">
        <f t="shared" si="42"/>
        <v>-9.4743799999998828</v>
      </c>
      <c r="Q110" s="55">
        <f>SUMIFS('Wkpr - Plant Balance Detail'!$CS$3:$CS$635,'Wkpr - Plant Balance Detail'!$B$3:$B$635,'Wkpr - Studied Balances'!$B110,'Wkpr - Plant Balance Detail'!$C$3:$C$635,'Wkpr - Studied Balances'!$C110,'Wkpr - Plant Balance Detail'!$D$3:$D$635,'Wkpr - Studied Balances'!$D110)</f>
        <v>-6.227509973999986</v>
      </c>
      <c r="R110" s="55">
        <f>SUMIFS('Wkpr - Plant Balance Detail'!$CU$3:$CU$635,'Wkpr - Plant Balance Detail'!$B$3:$B$635,'Wkpr - Studied Balances'!$B110,'Wkpr - Plant Balance Detail'!$C$3:$C$635,'Wkpr - Studied Balances'!$C110,'Wkpr - Plant Balance Detail'!$D$3:$D$635,'Wkpr - Studied Balances'!$D110)</f>
        <v>-3.2468700259999537</v>
      </c>
      <c r="S110" s="55">
        <f>SUMIFS('Wkpr - Plant Balance Detail'!$CT$3:$CT$635,'Wkpr - Plant Balance Detail'!$B$3:$B$635,'Wkpr - Studied Balances'!$B110,'Wkpr - Plant Balance Detail'!$C$3:$C$635,'Wkpr - Studied Balances'!$C110,'Wkpr - Plant Balance Detail'!$D$3:$D$635,'Wkpr - Studied Balances'!$D110)</f>
        <v>0</v>
      </c>
      <c r="T110" s="55">
        <f>SUMIFS('Wkpr - Plant Balance Detail'!$CV$3:$CV$635,'Wkpr - Plant Balance Detail'!$B$3:$B$635,'Wkpr - Studied Balances'!$B110,'Wkpr - Plant Balance Detail'!$C$3:$C$635,'Wkpr - Studied Balances'!$C110,'Wkpr - Plant Balance Detail'!$D$3:$D$635,'Wkpr - Studied Balances'!$D110)</f>
        <v>0</v>
      </c>
      <c r="U110" s="55">
        <f>SUMIFS('Wkpr - Plant Balance Detail'!$CW$3:$CW$635,'Wkpr - Plant Balance Detail'!$B$3:$B$635,'Wkpr - Studied Balances'!$B110,'Wkpr - Plant Balance Detail'!$C$3:$C$635,'Wkpr - Studied Balances'!$C110,'Wkpr - Plant Balance Detail'!$D$3:$D$635,'Wkpr - Studied Balances'!$D110)</f>
        <v>0</v>
      </c>
    </row>
    <row r="111" spans="2:21" x14ac:dyDescent="0.2">
      <c r="B111" t="s">
        <v>1310</v>
      </c>
      <c r="C111" t="s">
        <v>1318</v>
      </c>
      <c r="D111">
        <f t="shared" si="39"/>
        <v>333000</v>
      </c>
      <c r="E111" s="48">
        <v>333</v>
      </c>
      <c r="F111" t="s">
        <v>1194</v>
      </c>
      <c r="G111" s="5">
        <f>SUMIFS('Wkpr - Plant Balance Detail'!$R$3:$R$635,'Wkpr - Plant Balance Detail'!$B$3:$B$635,'Wkpr - Studied Balances'!$B111,'Wkpr - Plant Balance Detail'!$C$3:$C$635,'Wkpr - Studied Balances'!$C111,'Wkpr - Plant Balance Detail'!$D$3:$D$635,'Wkpr - Studied Balances'!$D111)</f>
        <v>40283851.509999998</v>
      </c>
      <c r="I111" s="3">
        <f>SUMIFS('Wkpr - Plant Balance Detail'!$BO$3:$BO$635,'Wkpr - Plant Balance Detail'!$B$3:$B$635,'Wkpr - Studied Balances'!$B111,'Wkpr - Plant Balance Detail'!$C$3:$C$635,'Wkpr - Studied Balances'!$C111,'Wkpr - Plant Balance Detail'!$D$3:$D$635,'Wkpr - Studied Balances'!$D111)</f>
        <v>2.1699999999999997E-2</v>
      </c>
      <c r="J111" s="6">
        <f t="shared" si="40"/>
        <v>874159.57776699984</v>
      </c>
      <c r="L111" s="3">
        <f>SUMIFS('Wkpr - Plant Balance Detail'!$BQ$3:$BQ$635,'Wkpr - Plant Balance Detail'!$B$3:$B$635,'Wkpr - Studied Balances'!$B111,'Wkpr - Plant Balance Detail'!$C$3:$C$635,'Wkpr - Studied Balances'!$C111,'Wkpr - Plant Balance Detail'!$D$3:$D$635,'Wkpr - Studied Balances'!$D111)</f>
        <v>2.58E-2</v>
      </c>
      <c r="N111" s="6">
        <f t="shared" si="41"/>
        <v>1039323.368958</v>
      </c>
      <c r="O111" s="6">
        <f t="shared" si="42"/>
        <v>165163.79119100014</v>
      </c>
      <c r="Q111" s="55">
        <f>SUMIFS('Wkpr - Plant Balance Detail'!$CS$3:$CS$635,'Wkpr - Plant Balance Detail'!$B$3:$B$635,'Wkpr - Studied Balances'!$B111,'Wkpr - Plant Balance Detail'!$C$3:$C$635,'Wkpr - Studied Balances'!$C111,'Wkpr - Plant Balance Detail'!$D$3:$D$635,'Wkpr - Studied Balances'!$D111)</f>
        <v>108562.15994984435</v>
      </c>
      <c r="R111" s="55">
        <f>SUMIFS('Wkpr - Plant Balance Detail'!$CU$3:$CU$635,'Wkpr - Plant Balance Detail'!$B$3:$B$635,'Wkpr - Studied Balances'!$B111,'Wkpr - Plant Balance Detail'!$C$3:$C$635,'Wkpr - Studied Balances'!$C111,'Wkpr - Plant Balance Detail'!$D$3:$D$635,'Wkpr - Studied Balances'!$D111)</f>
        <v>56601.63124115573</v>
      </c>
      <c r="S111" s="55">
        <f>SUMIFS('Wkpr - Plant Balance Detail'!$CT$3:$CT$635,'Wkpr - Plant Balance Detail'!$B$3:$B$635,'Wkpr - Studied Balances'!$B111,'Wkpr - Plant Balance Detail'!$C$3:$C$635,'Wkpr - Studied Balances'!$C111,'Wkpr - Plant Balance Detail'!$D$3:$D$635,'Wkpr - Studied Balances'!$D111)</f>
        <v>0</v>
      </c>
      <c r="T111" s="55">
        <f>SUMIFS('Wkpr - Plant Balance Detail'!$CV$3:$CV$635,'Wkpr - Plant Balance Detail'!$B$3:$B$635,'Wkpr - Studied Balances'!$B111,'Wkpr - Plant Balance Detail'!$C$3:$C$635,'Wkpr - Studied Balances'!$C111,'Wkpr - Plant Balance Detail'!$D$3:$D$635,'Wkpr - Studied Balances'!$D111)</f>
        <v>0</v>
      </c>
      <c r="U111" s="55">
        <f>SUMIFS('Wkpr - Plant Balance Detail'!$CW$3:$CW$635,'Wkpr - Plant Balance Detail'!$B$3:$B$635,'Wkpr - Studied Balances'!$B111,'Wkpr - Plant Balance Detail'!$C$3:$C$635,'Wkpr - Studied Balances'!$C111,'Wkpr - Plant Balance Detail'!$D$3:$D$635,'Wkpr - Studied Balances'!$D111)</f>
        <v>0</v>
      </c>
    </row>
    <row r="112" spans="2:21" x14ac:dyDescent="0.2">
      <c r="B112" t="s">
        <v>1310</v>
      </c>
      <c r="C112" t="s">
        <v>1318</v>
      </c>
      <c r="D112">
        <f t="shared" si="39"/>
        <v>334000</v>
      </c>
      <c r="E112" s="48">
        <v>334</v>
      </c>
      <c r="F112" t="s">
        <v>1178</v>
      </c>
      <c r="G112" s="5">
        <f>SUMIFS('Wkpr - Plant Balance Detail'!$R$3:$R$635,'Wkpr - Plant Balance Detail'!$B$3:$B$635,'Wkpr - Studied Balances'!$B112,'Wkpr - Plant Balance Detail'!$C$3:$C$635,'Wkpr - Studied Balances'!$C112,'Wkpr - Plant Balance Detail'!$D$3:$D$635,'Wkpr - Studied Balances'!$D112)</f>
        <v>18891948.559999999</v>
      </c>
      <c r="I112" s="3">
        <f>SUMIFS('Wkpr - Plant Balance Detail'!$BO$3:$BO$635,'Wkpr - Plant Balance Detail'!$B$3:$B$635,'Wkpr - Studied Balances'!$B112,'Wkpr - Plant Balance Detail'!$C$3:$C$635,'Wkpr - Studied Balances'!$C112,'Wkpr - Plant Balance Detail'!$D$3:$D$635,'Wkpr - Studied Balances'!$D112)</f>
        <v>2.7999999999999997E-2</v>
      </c>
      <c r="J112" s="6">
        <f t="shared" si="40"/>
        <v>528974.55967999995</v>
      </c>
      <c r="L112" s="3">
        <f>SUMIFS('Wkpr - Plant Balance Detail'!$BQ$3:$BQ$635,'Wkpr - Plant Balance Detail'!$B$3:$B$635,'Wkpr - Studied Balances'!$B112,'Wkpr - Plant Balance Detail'!$C$3:$C$635,'Wkpr - Studied Balances'!$C112,'Wkpr - Plant Balance Detail'!$D$3:$D$635,'Wkpr - Studied Balances'!$D112)</f>
        <v>2.92E-2</v>
      </c>
      <c r="N112" s="6">
        <f t="shared" si="41"/>
        <v>551644.89795199991</v>
      </c>
      <c r="O112" s="6">
        <f t="shared" si="42"/>
        <v>22670.338271999964</v>
      </c>
      <c r="Q112" s="55">
        <f>SUMIFS('Wkpr - Plant Balance Detail'!$CS$3:$CS$635,'Wkpr - Plant Balance Detail'!$B$3:$B$635,'Wkpr - Studied Balances'!$B112,'Wkpr - Plant Balance Detail'!$C$3:$C$635,'Wkpr - Studied Balances'!$C112,'Wkpr - Plant Balance Detail'!$D$3:$D$635,'Wkpr - Studied Balances'!$D112)</f>
        <v>14901.21334618557</v>
      </c>
      <c r="R112" s="55">
        <f>SUMIFS('Wkpr - Plant Balance Detail'!$CU$3:$CU$635,'Wkpr - Plant Balance Detail'!$B$3:$B$635,'Wkpr - Studied Balances'!$B112,'Wkpr - Plant Balance Detail'!$C$3:$C$635,'Wkpr - Studied Balances'!$C112,'Wkpr - Plant Balance Detail'!$D$3:$D$635,'Wkpr - Studied Balances'!$D112)</f>
        <v>7769.1249258143653</v>
      </c>
      <c r="S112" s="55">
        <f>SUMIFS('Wkpr - Plant Balance Detail'!$CT$3:$CT$635,'Wkpr - Plant Balance Detail'!$B$3:$B$635,'Wkpr - Studied Balances'!$B112,'Wkpr - Plant Balance Detail'!$C$3:$C$635,'Wkpr - Studied Balances'!$C112,'Wkpr - Plant Balance Detail'!$D$3:$D$635,'Wkpr - Studied Balances'!$D112)</f>
        <v>0</v>
      </c>
      <c r="T112" s="55">
        <f>SUMIFS('Wkpr - Plant Balance Detail'!$CV$3:$CV$635,'Wkpr - Plant Balance Detail'!$B$3:$B$635,'Wkpr - Studied Balances'!$B112,'Wkpr - Plant Balance Detail'!$C$3:$C$635,'Wkpr - Studied Balances'!$C112,'Wkpr - Plant Balance Detail'!$D$3:$D$635,'Wkpr - Studied Balances'!$D112)</f>
        <v>0</v>
      </c>
      <c r="U112" s="55">
        <f>SUMIFS('Wkpr - Plant Balance Detail'!$CW$3:$CW$635,'Wkpr - Plant Balance Detail'!$B$3:$B$635,'Wkpr - Studied Balances'!$B112,'Wkpr - Plant Balance Detail'!$C$3:$C$635,'Wkpr - Studied Balances'!$C112,'Wkpr - Plant Balance Detail'!$D$3:$D$635,'Wkpr - Studied Balances'!$D112)</f>
        <v>0</v>
      </c>
    </row>
    <row r="113" spans="2:21" x14ac:dyDescent="0.2">
      <c r="B113" t="s">
        <v>1310</v>
      </c>
      <c r="C113" t="s">
        <v>1318</v>
      </c>
      <c r="D113">
        <f t="shared" si="39"/>
        <v>335000</v>
      </c>
      <c r="E113" s="48">
        <v>335</v>
      </c>
      <c r="F113" t="s">
        <v>1179</v>
      </c>
      <c r="G113" s="5">
        <f>SUMIFS('Wkpr - Plant Balance Detail'!$R$3:$R$635,'Wkpr - Plant Balance Detail'!$B$3:$B$635,'Wkpr - Studied Balances'!$B113,'Wkpr - Plant Balance Detail'!$C$3:$C$635,'Wkpr - Studied Balances'!$C113,'Wkpr - Plant Balance Detail'!$D$3:$D$635,'Wkpr - Studied Balances'!$D113)</f>
        <v>3105234.3</v>
      </c>
      <c r="I113" s="3">
        <f>SUMIFS('Wkpr - Plant Balance Detail'!$BO$3:$BO$635,'Wkpr - Plant Balance Detail'!$B$3:$B$635,'Wkpr - Studied Balances'!$B113,'Wkpr - Plant Balance Detail'!$C$3:$C$635,'Wkpr - Studied Balances'!$C113,'Wkpr - Plant Balance Detail'!$D$3:$D$635,'Wkpr - Studied Balances'!$D113)</f>
        <v>8.8000000000000005E-3</v>
      </c>
      <c r="J113" s="6">
        <f t="shared" si="40"/>
        <v>27326.061839999998</v>
      </c>
      <c r="L113" s="3">
        <f>SUMIFS('Wkpr - Plant Balance Detail'!$BQ$3:$BQ$635,'Wkpr - Plant Balance Detail'!$B$3:$B$635,'Wkpr - Studied Balances'!$B113,'Wkpr - Plant Balance Detail'!$C$3:$C$635,'Wkpr - Studied Balances'!$C113,'Wkpr - Plant Balance Detail'!$D$3:$D$635,'Wkpr - Studied Balances'!$D113)</f>
        <v>2.6800000000000001E-2</v>
      </c>
      <c r="N113" s="6">
        <f t="shared" si="41"/>
        <v>83220.279240000003</v>
      </c>
      <c r="O113" s="6">
        <f t="shared" si="42"/>
        <v>55894.217400000009</v>
      </c>
      <c r="Q113" s="55">
        <f>SUMIFS('Wkpr - Plant Balance Detail'!$CS$3:$CS$635,'Wkpr - Plant Balance Detail'!$B$3:$B$635,'Wkpr - Studied Balances'!$B113,'Wkpr - Plant Balance Detail'!$C$3:$C$635,'Wkpr - Studied Balances'!$C113,'Wkpr - Plant Balance Detail'!$D$3:$D$635,'Wkpr - Studied Balances'!$D113)</f>
        <v>36739.269097020006</v>
      </c>
      <c r="R113" s="55">
        <f>SUMIFS('Wkpr - Plant Balance Detail'!$CU$3:$CU$635,'Wkpr - Plant Balance Detail'!$B$3:$B$635,'Wkpr - Studied Balances'!$B113,'Wkpr - Plant Balance Detail'!$C$3:$C$635,'Wkpr - Studied Balances'!$C113,'Wkpr - Plant Balance Detail'!$D$3:$D$635,'Wkpr - Studied Balances'!$D113)</f>
        <v>19154.948302980003</v>
      </c>
      <c r="S113" s="55">
        <f>SUMIFS('Wkpr - Plant Balance Detail'!$CT$3:$CT$635,'Wkpr - Plant Balance Detail'!$B$3:$B$635,'Wkpr - Studied Balances'!$B113,'Wkpr - Plant Balance Detail'!$C$3:$C$635,'Wkpr - Studied Balances'!$C113,'Wkpr - Plant Balance Detail'!$D$3:$D$635,'Wkpr - Studied Balances'!$D113)</f>
        <v>0</v>
      </c>
      <c r="T113" s="55">
        <f>SUMIFS('Wkpr - Plant Balance Detail'!$CV$3:$CV$635,'Wkpr - Plant Balance Detail'!$B$3:$B$635,'Wkpr - Studied Balances'!$B113,'Wkpr - Plant Balance Detail'!$C$3:$C$635,'Wkpr - Studied Balances'!$C113,'Wkpr - Plant Balance Detail'!$D$3:$D$635,'Wkpr - Studied Balances'!$D113)</f>
        <v>0</v>
      </c>
      <c r="U113" s="55">
        <f>SUMIFS('Wkpr - Plant Balance Detail'!$CW$3:$CW$635,'Wkpr - Plant Balance Detail'!$B$3:$B$635,'Wkpr - Studied Balances'!$B113,'Wkpr - Plant Balance Detail'!$C$3:$C$635,'Wkpr - Studied Balances'!$C113,'Wkpr - Plant Balance Detail'!$D$3:$D$635,'Wkpr - Studied Balances'!$D113)</f>
        <v>0</v>
      </c>
    </row>
    <row r="114" spans="2:21" x14ac:dyDescent="0.2">
      <c r="B114" t="s">
        <v>1310</v>
      </c>
      <c r="C114" t="s">
        <v>1318</v>
      </c>
      <c r="D114">
        <f t="shared" si="39"/>
        <v>336000</v>
      </c>
      <c r="E114" s="48">
        <v>336</v>
      </c>
      <c r="F114" t="s">
        <v>1197</v>
      </c>
      <c r="G114" s="5">
        <f>SUMIFS('Wkpr - Plant Balance Detail'!$R$3:$R$635,'Wkpr - Plant Balance Detail'!$B$3:$B$635,'Wkpr - Studied Balances'!$B114,'Wkpr - Plant Balance Detail'!$C$3:$C$635,'Wkpr - Studied Balances'!$C114,'Wkpr - Plant Balance Detail'!$D$3:$D$635,'Wkpr - Studied Balances'!$D114)</f>
        <v>594870.06000000006</v>
      </c>
      <c r="I114" s="3">
        <f>SUMIFS('Wkpr - Plant Balance Detail'!$BO$3:$BO$635,'Wkpr - Plant Balance Detail'!$B$3:$B$635,'Wkpr - Studied Balances'!$B114,'Wkpr - Plant Balance Detail'!$C$3:$C$635,'Wkpr - Studied Balances'!$C114,'Wkpr - Plant Balance Detail'!$D$3:$D$635,'Wkpr - Studied Balances'!$D114)</f>
        <v>1.9300000000000001E-2</v>
      </c>
      <c r="J114" s="6">
        <f t="shared" si="40"/>
        <v>11480.992158000001</v>
      </c>
      <c r="L114" s="3">
        <f>SUMIFS('Wkpr - Plant Balance Detail'!$BQ$3:$BQ$635,'Wkpr - Plant Balance Detail'!$B$3:$B$635,'Wkpr - Studied Balances'!$B114,'Wkpr - Plant Balance Detail'!$C$3:$C$635,'Wkpr - Studied Balances'!$C114,'Wkpr - Plant Balance Detail'!$D$3:$D$635,'Wkpr - Studied Balances'!$D114)</f>
        <v>2.7000000000000003E-2</v>
      </c>
      <c r="N114" s="6">
        <f t="shared" si="41"/>
        <v>16061.491620000003</v>
      </c>
      <c r="O114" s="6">
        <f t="shared" si="42"/>
        <v>4580.4994620000016</v>
      </c>
      <c r="Q114" s="55">
        <f>SUMIFS('Wkpr - Plant Balance Detail'!$CS$3:$CS$635,'Wkpr - Plant Balance Detail'!$B$3:$B$635,'Wkpr - Studied Balances'!$B114,'Wkpr - Plant Balance Detail'!$C$3:$C$635,'Wkpr - Studied Balances'!$C114,'Wkpr - Plant Balance Detail'!$D$3:$D$635,'Wkpr - Studied Balances'!$D114)</f>
        <v>3010.7622963726017</v>
      </c>
      <c r="R114" s="55">
        <f>SUMIFS('Wkpr - Plant Balance Detail'!$CU$3:$CU$635,'Wkpr - Plant Balance Detail'!$B$3:$B$635,'Wkpr - Studied Balances'!$B114,'Wkpr - Plant Balance Detail'!$C$3:$C$635,'Wkpr - Studied Balances'!$C114,'Wkpr - Plant Balance Detail'!$D$3:$D$635,'Wkpr - Studied Balances'!$D114)</f>
        <v>1569.7371656274008</v>
      </c>
      <c r="S114" s="55">
        <f>SUMIFS('Wkpr - Plant Balance Detail'!$CT$3:$CT$635,'Wkpr - Plant Balance Detail'!$B$3:$B$635,'Wkpr - Studied Balances'!$B114,'Wkpr - Plant Balance Detail'!$C$3:$C$635,'Wkpr - Studied Balances'!$C114,'Wkpr - Plant Balance Detail'!$D$3:$D$635,'Wkpr - Studied Balances'!$D114)</f>
        <v>0</v>
      </c>
      <c r="T114" s="55">
        <f>SUMIFS('Wkpr - Plant Balance Detail'!$CV$3:$CV$635,'Wkpr - Plant Balance Detail'!$B$3:$B$635,'Wkpr - Studied Balances'!$B114,'Wkpr - Plant Balance Detail'!$C$3:$C$635,'Wkpr - Studied Balances'!$C114,'Wkpr - Plant Balance Detail'!$D$3:$D$635,'Wkpr - Studied Balances'!$D114)</f>
        <v>0</v>
      </c>
      <c r="U114" s="55">
        <f>SUMIFS('Wkpr - Plant Balance Detail'!$CW$3:$CW$635,'Wkpr - Plant Balance Detail'!$B$3:$B$635,'Wkpr - Studied Balances'!$B114,'Wkpr - Plant Balance Detail'!$C$3:$C$635,'Wkpr - Studied Balances'!$C114,'Wkpr - Plant Balance Detail'!$D$3:$D$635,'Wkpr - Studied Balances'!$D114)</f>
        <v>0</v>
      </c>
    </row>
    <row r="115" spans="2:21" x14ac:dyDescent="0.2">
      <c r="F115" t="s">
        <v>1138</v>
      </c>
      <c r="J115" s="6"/>
      <c r="N115" s="6"/>
      <c r="O115" s="6"/>
      <c r="Q115" s="56"/>
      <c r="R115" s="56"/>
      <c r="S115" s="56"/>
      <c r="T115" s="56"/>
      <c r="U115" s="56"/>
    </row>
    <row r="116" spans="2:21" x14ac:dyDescent="0.2">
      <c r="J116" s="6"/>
      <c r="N116" s="6"/>
      <c r="O116" s="6"/>
      <c r="Q116" s="56"/>
      <c r="R116" s="56"/>
      <c r="S116" s="56"/>
      <c r="T116" s="56"/>
      <c r="U116" s="56"/>
    </row>
    <row r="117" spans="2:21" x14ac:dyDescent="0.2">
      <c r="F117" t="s">
        <v>1206</v>
      </c>
      <c r="J117" s="6"/>
      <c r="N117" s="6"/>
      <c r="O117" s="6"/>
      <c r="Q117" s="56"/>
      <c r="R117" s="56"/>
      <c r="S117" s="56"/>
      <c r="T117" s="56"/>
      <c r="U117" s="56"/>
    </row>
    <row r="118" spans="2:21" x14ac:dyDescent="0.2">
      <c r="B118" t="s">
        <v>1310</v>
      </c>
      <c r="C118" t="s">
        <v>1320</v>
      </c>
      <c r="D118">
        <f t="shared" ref="D118:D135" si="43">E118*1000</f>
        <v>330300</v>
      </c>
      <c r="E118" s="48">
        <v>330.3</v>
      </c>
      <c r="F118" t="s">
        <v>1172</v>
      </c>
      <c r="G118" s="5">
        <f>SUMIFS('Wkpr - Plant Balance Detail'!$R$3:$R$635,'Wkpr - Plant Balance Detail'!$B$3:$B$635,'Wkpr - Studied Balances'!$B118,'Wkpr - Plant Balance Detail'!$C$3:$C$635,'Wkpr - Studied Balances'!$C118,'Wkpr - Plant Balance Detail'!$D$3:$D$635,'Wkpr - Studied Balances'!$D118)</f>
        <v>29413621.640000001</v>
      </c>
      <c r="I118" s="3">
        <f>SUMIFS('Wkpr - Plant Balance Detail'!$BO$3:$BO$635,'Wkpr - Plant Balance Detail'!$B$3:$B$635,'Wkpr - Studied Balances'!$B118,'Wkpr - Plant Balance Detail'!$C$3:$C$635,'Wkpr - Studied Balances'!$C118,'Wkpr - Plant Balance Detail'!$D$3:$D$635,'Wkpr - Studied Balances'!$D118)</f>
        <v>1.7999999999999999E-2</v>
      </c>
      <c r="J118" s="6">
        <f t="shared" ref="J118:J135" si="44">G118*I118</f>
        <v>529445.18952000001</v>
      </c>
      <c r="L118" s="3">
        <f>SUMIFS('Wkpr - Plant Balance Detail'!$BQ$3:$BQ$635,'Wkpr - Plant Balance Detail'!$B$3:$B$635,'Wkpr - Studied Balances'!$B118,'Wkpr - Plant Balance Detail'!$C$3:$C$635,'Wkpr - Studied Balances'!$C118,'Wkpr - Plant Balance Detail'!$D$3:$D$635,'Wkpr - Studied Balances'!$D118)</f>
        <v>1.78E-2</v>
      </c>
      <c r="N118" s="6">
        <f t="shared" ref="N118:N135" si="45">G118*L118</f>
        <v>523562.46519200003</v>
      </c>
      <c r="O118" s="6">
        <f t="shared" ref="O118:O135" si="46">N118-J118</f>
        <v>-5882.7243279999821</v>
      </c>
      <c r="Q118" s="55">
        <f>SUMIFS('Wkpr - Plant Balance Detail'!$CS$3:$CS$635,'Wkpr - Plant Balance Detail'!$B$3:$B$635,'Wkpr - Studied Balances'!$B118,'Wkpr - Plant Balance Detail'!$C$3:$C$635,'Wkpr - Studied Balances'!$C118,'Wkpr - Plant Balance Detail'!$D$3:$D$635,'Wkpr - Studied Balances'!$D118)</f>
        <v>-3866.7147007943713</v>
      </c>
      <c r="R118" s="55">
        <f>SUMIFS('Wkpr - Plant Balance Detail'!$CU$3:$CU$635,'Wkpr - Plant Balance Detail'!$B$3:$B$635,'Wkpr - Studied Balances'!$B118,'Wkpr - Plant Balance Detail'!$C$3:$C$635,'Wkpr - Studied Balances'!$C118,'Wkpr - Plant Balance Detail'!$D$3:$D$635,'Wkpr - Studied Balances'!$D118)</f>
        <v>-2016.0096272055816</v>
      </c>
      <c r="S118" s="55">
        <f>SUMIFS('Wkpr - Plant Balance Detail'!$CT$3:$CT$635,'Wkpr - Plant Balance Detail'!$B$3:$B$635,'Wkpr - Studied Balances'!$B118,'Wkpr - Plant Balance Detail'!$C$3:$C$635,'Wkpr - Studied Balances'!$C118,'Wkpr - Plant Balance Detail'!$D$3:$D$635,'Wkpr - Studied Balances'!$D118)</f>
        <v>0</v>
      </c>
      <c r="T118" s="55">
        <f>SUMIFS('Wkpr - Plant Balance Detail'!$CV$3:$CV$635,'Wkpr - Plant Balance Detail'!$B$3:$B$635,'Wkpr - Studied Balances'!$B118,'Wkpr - Plant Balance Detail'!$C$3:$C$635,'Wkpr - Studied Balances'!$C118,'Wkpr - Plant Balance Detail'!$D$3:$D$635,'Wkpr - Studied Balances'!$D118)</f>
        <v>0</v>
      </c>
      <c r="U118" s="55">
        <f>SUMIFS('Wkpr - Plant Balance Detail'!$CW$3:$CW$635,'Wkpr - Plant Balance Detail'!$B$3:$B$635,'Wkpr - Studied Balances'!$B118,'Wkpr - Plant Balance Detail'!$C$3:$C$635,'Wkpr - Studied Balances'!$C118,'Wkpr - Plant Balance Detail'!$D$3:$D$635,'Wkpr - Studied Balances'!$D118)</f>
        <v>0</v>
      </c>
    </row>
    <row r="119" spans="2:21" x14ac:dyDescent="0.2">
      <c r="B119" t="s">
        <v>1310</v>
      </c>
      <c r="C119" t="s">
        <v>1320</v>
      </c>
      <c r="D119">
        <f t="shared" si="43"/>
        <v>330400</v>
      </c>
      <c r="E119" s="48">
        <v>330.4</v>
      </c>
      <c r="F119" t="s">
        <v>1186</v>
      </c>
      <c r="G119" s="5">
        <f>SUMIFS('Wkpr - Plant Balance Detail'!$R$3:$R$635,'Wkpr - Plant Balance Detail'!$B$3:$B$635,'Wkpr - Studied Balances'!$B119,'Wkpr - Plant Balance Detail'!$C$3:$C$635,'Wkpr - Studied Balances'!$C119,'Wkpr - Plant Balance Detail'!$D$3:$D$635,'Wkpr - Studied Balances'!$D119)</f>
        <v>80869.91</v>
      </c>
      <c r="I119" s="3">
        <f>SUMIFS('Wkpr - Plant Balance Detail'!$BO$3:$BO$635,'Wkpr - Plant Balance Detail'!$B$3:$B$635,'Wkpr - Studied Balances'!$B119,'Wkpr - Plant Balance Detail'!$C$3:$C$635,'Wkpr - Studied Balances'!$C119,'Wkpr - Plant Balance Detail'!$D$3:$D$635,'Wkpr - Studied Balances'!$D119)</f>
        <v>2.0799999999999999E-2</v>
      </c>
      <c r="J119" s="6">
        <f t="shared" si="44"/>
        <v>1682.094128</v>
      </c>
      <c r="L119" s="3">
        <f>SUMIFS('Wkpr - Plant Balance Detail'!$BQ$3:$BQ$635,'Wkpr - Plant Balance Detail'!$B$3:$B$635,'Wkpr - Studied Balances'!$B119,'Wkpr - Plant Balance Detail'!$C$3:$C$635,'Wkpr - Studied Balances'!$C119,'Wkpr - Plant Balance Detail'!$D$3:$D$635,'Wkpr - Studied Balances'!$D119)</f>
        <v>1.6799999999999999E-2</v>
      </c>
      <c r="N119" s="6">
        <f t="shared" si="45"/>
        <v>1358.6144879999999</v>
      </c>
      <c r="O119" s="6">
        <f t="shared" si="46"/>
        <v>-323.47964000000002</v>
      </c>
      <c r="Q119" s="55">
        <f>SUMIFS('Wkpr - Plant Balance Detail'!$CS$3:$CS$635,'Wkpr - Plant Balance Detail'!$B$3:$B$635,'Wkpr - Studied Balances'!$B119,'Wkpr - Plant Balance Detail'!$C$3:$C$635,'Wkpr - Studied Balances'!$C119,'Wkpr - Plant Balance Detail'!$D$3:$D$635,'Wkpr - Studied Balances'!$D119)</f>
        <v>-212.6231673719999</v>
      </c>
      <c r="R119" s="55">
        <f>SUMIFS('Wkpr - Plant Balance Detail'!$CU$3:$CU$635,'Wkpr - Plant Balance Detail'!$B$3:$B$635,'Wkpr - Studied Balances'!$B119,'Wkpr - Plant Balance Detail'!$C$3:$C$635,'Wkpr - Studied Balances'!$C119,'Wkpr - Plant Balance Detail'!$D$3:$D$635,'Wkpr - Studied Balances'!$D119)</f>
        <v>-110.85647262800001</v>
      </c>
      <c r="S119" s="55">
        <f>SUMIFS('Wkpr - Plant Balance Detail'!$CT$3:$CT$635,'Wkpr - Plant Balance Detail'!$B$3:$B$635,'Wkpr - Studied Balances'!$B119,'Wkpr - Plant Balance Detail'!$C$3:$C$635,'Wkpr - Studied Balances'!$C119,'Wkpr - Plant Balance Detail'!$D$3:$D$635,'Wkpr - Studied Balances'!$D119)</f>
        <v>0</v>
      </c>
      <c r="T119" s="55">
        <f>SUMIFS('Wkpr - Plant Balance Detail'!$CV$3:$CV$635,'Wkpr - Plant Balance Detail'!$B$3:$B$635,'Wkpr - Studied Balances'!$B119,'Wkpr - Plant Balance Detail'!$C$3:$C$635,'Wkpr - Studied Balances'!$C119,'Wkpr - Plant Balance Detail'!$D$3:$D$635,'Wkpr - Studied Balances'!$D119)</f>
        <v>0</v>
      </c>
      <c r="U119" s="55">
        <f>SUMIFS('Wkpr - Plant Balance Detail'!$CW$3:$CW$635,'Wkpr - Plant Balance Detail'!$B$3:$B$635,'Wkpr - Studied Balances'!$B119,'Wkpr - Plant Balance Detail'!$C$3:$C$635,'Wkpr - Studied Balances'!$C119,'Wkpr - Plant Balance Detail'!$D$3:$D$635,'Wkpr - Studied Balances'!$D119)</f>
        <v>0</v>
      </c>
    </row>
    <row r="120" spans="2:21" x14ac:dyDescent="0.2">
      <c r="B120" t="s">
        <v>1310</v>
      </c>
      <c r="C120" t="s">
        <v>1320</v>
      </c>
      <c r="D120">
        <f t="shared" si="43"/>
        <v>330410</v>
      </c>
      <c r="E120">
        <v>330.41</v>
      </c>
      <c r="F120" t="s">
        <v>1187</v>
      </c>
      <c r="G120" s="5">
        <f>SUMIFS('Wkpr - Plant Balance Detail'!$R$3:$R$635,'Wkpr - Plant Balance Detail'!$B$3:$B$635,'Wkpr - Studied Balances'!$B120,'Wkpr - Plant Balance Detail'!$C$3:$C$635,'Wkpr - Studied Balances'!$C120,'Wkpr - Plant Balance Detail'!$D$3:$D$635,'Wkpr - Studied Balances'!$D120)</f>
        <v>982234.97</v>
      </c>
      <c r="I120" s="3">
        <f>SUMIFS('Wkpr - Plant Balance Detail'!$BO$3:$BO$635,'Wkpr - Plant Balance Detail'!$B$3:$B$635,'Wkpr - Studied Balances'!$B120,'Wkpr - Plant Balance Detail'!$C$3:$C$635,'Wkpr - Studied Balances'!$C120,'Wkpr - Plant Balance Detail'!$D$3:$D$635,'Wkpr - Studied Balances'!$D120)</f>
        <v>1.4999999999999999E-2</v>
      </c>
      <c r="J120" s="6">
        <f t="shared" si="44"/>
        <v>14733.524549999998</v>
      </c>
      <c r="L120" s="3">
        <f>SUMIFS('Wkpr - Plant Balance Detail'!$BQ$3:$BQ$635,'Wkpr - Plant Balance Detail'!$B$3:$B$635,'Wkpr - Studied Balances'!$B120,'Wkpr - Plant Balance Detail'!$C$3:$C$635,'Wkpr - Studied Balances'!$C120,'Wkpr - Plant Balance Detail'!$D$3:$D$635,'Wkpr - Studied Balances'!$D120)</f>
        <v>1.46E-2</v>
      </c>
      <c r="N120" s="6">
        <f t="shared" si="45"/>
        <v>14340.630562</v>
      </c>
      <c r="O120" s="6">
        <f t="shared" si="46"/>
        <v>-392.89398799999799</v>
      </c>
      <c r="Q120" s="55">
        <f>SUMIFS('Wkpr - Plant Balance Detail'!$CS$3:$CS$635,'Wkpr - Plant Balance Detail'!$B$3:$B$635,'Wkpr - Studied Balances'!$B120,'Wkpr - Plant Balance Detail'!$C$3:$C$635,'Wkpr - Studied Balances'!$C120,'Wkpr - Plant Balance Detail'!$D$3:$D$635,'Wkpr - Studied Balances'!$D120)</f>
        <v>-258.24921831239772</v>
      </c>
      <c r="R120" s="55">
        <f>SUMIFS('Wkpr - Plant Balance Detail'!$CU$3:$CU$635,'Wkpr - Plant Balance Detail'!$B$3:$B$635,'Wkpr - Studied Balances'!$B120,'Wkpr - Plant Balance Detail'!$C$3:$C$635,'Wkpr - Studied Balances'!$C120,'Wkpr - Plant Balance Detail'!$D$3:$D$635,'Wkpr - Studied Balances'!$D120)</f>
        <v>-134.64476968759936</v>
      </c>
      <c r="S120" s="55">
        <f>SUMIFS('Wkpr - Plant Balance Detail'!$CT$3:$CT$635,'Wkpr - Plant Balance Detail'!$B$3:$B$635,'Wkpr - Studied Balances'!$B120,'Wkpr - Plant Balance Detail'!$C$3:$C$635,'Wkpr - Studied Balances'!$C120,'Wkpr - Plant Balance Detail'!$D$3:$D$635,'Wkpr - Studied Balances'!$D120)</f>
        <v>0</v>
      </c>
      <c r="T120" s="55">
        <f>SUMIFS('Wkpr - Plant Balance Detail'!$CV$3:$CV$635,'Wkpr - Plant Balance Detail'!$B$3:$B$635,'Wkpr - Studied Balances'!$B120,'Wkpr - Plant Balance Detail'!$C$3:$C$635,'Wkpr - Studied Balances'!$C120,'Wkpr - Plant Balance Detail'!$D$3:$D$635,'Wkpr - Studied Balances'!$D120)</f>
        <v>0</v>
      </c>
      <c r="U120" s="55">
        <f>SUMIFS('Wkpr - Plant Balance Detail'!$CW$3:$CW$635,'Wkpr - Plant Balance Detail'!$B$3:$B$635,'Wkpr - Studied Balances'!$B120,'Wkpr - Plant Balance Detail'!$C$3:$C$635,'Wkpr - Studied Balances'!$C120,'Wkpr - Plant Balance Detail'!$D$3:$D$635,'Wkpr - Studied Balances'!$D120)</f>
        <v>0</v>
      </c>
    </row>
    <row r="121" spans="2:21" x14ac:dyDescent="0.2">
      <c r="B121" t="s">
        <v>1310</v>
      </c>
      <c r="C121" t="s">
        <v>1320</v>
      </c>
      <c r="D121">
        <f t="shared" si="43"/>
        <v>331000</v>
      </c>
      <c r="E121" s="48">
        <v>331</v>
      </c>
      <c r="F121" t="s">
        <v>1174</v>
      </c>
      <c r="G121" s="5">
        <f>SUMIFS('Wkpr - Plant Balance Detail'!$R$3:$R$635,'Wkpr - Plant Balance Detail'!$B$3:$B$635,'Wkpr - Studied Balances'!$B121,'Wkpr - Plant Balance Detail'!$C$3:$C$635,'Wkpr - Studied Balances'!$C121,'Wkpr - Plant Balance Detail'!$D$3:$D$635,'Wkpr - Studied Balances'!$D121)</f>
        <v>17388831.25</v>
      </c>
      <c r="I121" s="3">
        <f>SUMIFS('Wkpr - Plant Balance Detail'!$BO$3:$BO$635,'Wkpr - Plant Balance Detail'!$B$3:$B$635,'Wkpr - Studied Balances'!$B121,'Wkpr - Plant Balance Detail'!$C$3:$C$635,'Wkpr - Studied Balances'!$C121,'Wkpr - Plant Balance Detail'!$D$3:$D$635,'Wkpr - Studied Balances'!$D121)</f>
        <v>1.4800000000000001E-2</v>
      </c>
      <c r="J121" s="6">
        <f t="shared" si="44"/>
        <v>257354.70250000001</v>
      </c>
      <c r="L121" s="3">
        <f>SUMIFS('Wkpr - Plant Balance Detail'!$BQ$3:$BQ$635,'Wkpr - Plant Balance Detail'!$B$3:$B$635,'Wkpr - Studied Balances'!$B121,'Wkpr - Plant Balance Detail'!$C$3:$C$635,'Wkpr - Studied Balances'!$C121,'Wkpr - Plant Balance Detail'!$D$3:$D$635,'Wkpr - Studied Balances'!$D121)</f>
        <v>1.7600000000000001E-2</v>
      </c>
      <c r="N121" s="6">
        <f t="shared" si="45"/>
        <v>306043.43</v>
      </c>
      <c r="O121" s="6">
        <f t="shared" si="46"/>
        <v>48688.727499999979</v>
      </c>
      <c r="Q121" s="55">
        <f>SUMIFS('Wkpr - Plant Balance Detail'!$CS$3:$CS$635,'Wkpr - Plant Balance Detail'!$B$3:$B$635,'Wkpr - Studied Balances'!$B121,'Wkpr - Plant Balance Detail'!$C$3:$C$635,'Wkpr - Studied Balances'!$C121,'Wkpr - Plant Balance Detail'!$D$3:$D$635,'Wkpr - Studied Balances'!$D121)</f>
        <v>32003.100585749984</v>
      </c>
      <c r="R121" s="55">
        <f>SUMIFS('Wkpr - Plant Balance Detail'!$CU$3:$CU$635,'Wkpr - Plant Balance Detail'!$B$3:$B$635,'Wkpr - Studied Balances'!$B121,'Wkpr - Plant Balance Detail'!$C$3:$C$635,'Wkpr - Studied Balances'!$C121,'Wkpr - Plant Balance Detail'!$D$3:$D$635,'Wkpr - Studied Balances'!$D121)</f>
        <v>16685.626914249995</v>
      </c>
      <c r="S121" s="55">
        <f>SUMIFS('Wkpr - Plant Balance Detail'!$CT$3:$CT$635,'Wkpr - Plant Balance Detail'!$B$3:$B$635,'Wkpr - Studied Balances'!$B121,'Wkpr - Plant Balance Detail'!$C$3:$C$635,'Wkpr - Studied Balances'!$C121,'Wkpr - Plant Balance Detail'!$D$3:$D$635,'Wkpr - Studied Balances'!$D121)</f>
        <v>0</v>
      </c>
      <c r="T121" s="55">
        <f>SUMIFS('Wkpr - Plant Balance Detail'!$CV$3:$CV$635,'Wkpr - Plant Balance Detail'!$B$3:$B$635,'Wkpr - Studied Balances'!$B121,'Wkpr - Plant Balance Detail'!$C$3:$C$635,'Wkpr - Studied Balances'!$C121,'Wkpr - Plant Balance Detail'!$D$3:$D$635,'Wkpr - Studied Balances'!$D121)</f>
        <v>0</v>
      </c>
      <c r="U121" s="55">
        <f>SUMIFS('Wkpr - Plant Balance Detail'!$CW$3:$CW$635,'Wkpr - Plant Balance Detail'!$B$3:$B$635,'Wkpr - Studied Balances'!$B121,'Wkpr - Plant Balance Detail'!$C$3:$C$635,'Wkpr - Studied Balances'!$C121,'Wkpr - Plant Balance Detail'!$D$3:$D$635,'Wkpr - Studied Balances'!$D121)</f>
        <v>0</v>
      </c>
    </row>
    <row r="122" spans="2:21" x14ac:dyDescent="0.2">
      <c r="B122" t="s">
        <v>1310</v>
      </c>
      <c r="C122" t="s">
        <v>1320</v>
      </c>
      <c r="D122">
        <f t="shared" si="43"/>
        <v>331100</v>
      </c>
      <c r="E122">
        <v>331.1</v>
      </c>
      <c r="F122" t="s">
        <v>1188</v>
      </c>
      <c r="G122" s="5">
        <f>SUMIFS('Wkpr - Plant Balance Detail'!$R$3:$R$635,'Wkpr - Plant Balance Detail'!$B$3:$B$635,'Wkpr - Studied Balances'!$B122,'Wkpr - Plant Balance Detail'!$C$3:$C$635,'Wkpr - Studied Balances'!$C122,'Wkpr - Plant Balance Detail'!$D$3:$D$635,'Wkpr - Studied Balances'!$D122)</f>
        <v>97471.49</v>
      </c>
      <c r="I122" s="3">
        <f>SUMIFS('Wkpr - Plant Balance Detail'!$BO$3:$BO$635,'Wkpr - Plant Balance Detail'!$B$3:$B$635,'Wkpr - Studied Balances'!$B122,'Wkpr - Plant Balance Detail'!$C$3:$C$635,'Wkpr - Studied Balances'!$C122,'Wkpr - Plant Balance Detail'!$D$3:$D$635,'Wkpr - Studied Balances'!$D122)</f>
        <v>1.72E-2</v>
      </c>
      <c r="J122" s="6">
        <f t="shared" si="44"/>
        <v>1676.509628</v>
      </c>
      <c r="L122" s="3">
        <f>SUMIFS('Wkpr - Plant Balance Detail'!$BQ$3:$BQ$635,'Wkpr - Plant Balance Detail'!$B$3:$B$635,'Wkpr - Studied Balances'!$B122,'Wkpr - Plant Balance Detail'!$C$3:$C$635,'Wkpr - Studied Balances'!$C122,'Wkpr - Plant Balance Detail'!$D$3:$D$635,'Wkpr - Studied Balances'!$D122)</f>
        <v>2.4399999999999998E-2</v>
      </c>
      <c r="N122" s="6">
        <f t="shared" si="45"/>
        <v>2378.3043560000001</v>
      </c>
      <c r="O122" s="6">
        <f t="shared" si="46"/>
        <v>701.79472800000008</v>
      </c>
      <c r="Q122" s="55">
        <f>SUMIFS('Wkpr - Plant Balance Detail'!$CS$3:$CS$635,'Wkpr - Plant Balance Detail'!$B$3:$B$635,'Wkpr - Studied Balances'!$B122,'Wkpr - Plant Balance Detail'!$C$3:$C$635,'Wkpr - Studied Balances'!$C122,'Wkpr - Plant Balance Detail'!$D$3:$D$635,'Wkpr - Studied Balances'!$D122)</f>
        <v>461.28967471440001</v>
      </c>
      <c r="R122" s="55">
        <f>SUMIFS('Wkpr - Plant Balance Detail'!$CU$3:$CU$635,'Wkpr - Plant Balance Detail'!$B$3:$B$635,'Wkpr - Studied Balances'!$B122,'Wkpr - Plant Balance Detail'!$C$3:$C$635,'Wkpr - Studied Balances'!$C122,'Wkpr - Plant Balance Detail'!$D$3:$D$635,'Wkpr - Studied Balances'!$D122)</f>
        <v>240.50505328559996</v>
      </c>
      <c r="S122" s="55">
        <f>SUMIFS('Wkpr - Plant Balance Detail'!$CT$3:$CT$635,'Wkpr - Plant Balance Detail'!$B$3:$B$635,'Wkpr - Studied Balances'!$B122,'Wkpr - Plant Balance Detail'!$C$3:$C$635,'Wkpr - Studied Balances'!$C122,'Wkpr - Plant Balance Detail'!$D$3:$D$635,'Wkpr - Studied Balances'!$D122)</f>
        <v>0</v>
      </c>
      <c r="T122" s="55">
        <f>SUMIFS('Wkpr - Plant Balance Detail'!$CV$3:$CV$635,'Wkpr - Plant Balance Detail'!$B$3:$B$635,'Wkpr - Studied Balances'!$B122,'Wkpr - Plant Balance Detail'!$C$3:$C$635,'Wkpr - Studied Balances'!$C122,'Wkpr - Plant Balance Detail'!$D$3:$D$635,'Wkpr - Studied Balances'!$D122)</f>
        <v>0</v>
      </c>
      <c r="U122" s="55">
        <f>SUMIFS('Wkpr - Plant Balance Detail'!$CW$3:$CW$635,'Wkpr - Plant Balance Detail'!$B$3:$B$635,'Wkpr - Studied Balances'!$B122,'Wkpr - Plant Balance Detail'!$C$3:$C$635,'Wkpr - Studied Balances'!$C122,'Wkpr - Plant Balance Detail'!$D$3:$D$635,'Wkpr - Studied Balances'!$D122)</f>
        <v>0</v>
      </c>
    </row>
    <row r="123" spans="2:21" x14ac:dyDescent="0.2">
      <c r="B123" t="s">
        <v>1310</v>
      </c>
      <c r="C123" t="s">
        <v>1320</v>
      </c>
      <c r="D123">
        <f t="shared" si="43"/>
        <v>331200</v>
      </c>
      <c r="E123">
        <v>331.2</v>
      </c>
      <c r="F123" t="s">
        <v>1189</v>
      </c>
      <c r="G123" s="5">
        <f>SUMIFS('Wkpr - Plant Balance Detail'!$R$3:$R$635,'Wkpr - Plant Balance Detail'!$B$3:$B$635,'Wkpr - Studied Balances'!$B123,'Wkpr - Plant Balance Detail'!$C$3:$C$635,'Wkpr - Studied Balances'!$C123,'Wkpr - Plant Balance Detail'!$D$3:$D$635,'Wkpr - Studied Balances'!$D123)</f>
        <v>1406658.17</v>
      </c>
      <c r="I123" s="3">
        <f>SUMIFS('Wkpr - Plant Balance Detail'!$BO$3:$BO$635,'Wkpr - Plant Balance Detail'!$B$3:$B$635,'Wkpr - Studied Balances'!$B123,'Wkpr - Plant Balance Detail'!$C$3:$C$635,'Wkpr - Studied Balances'!$C123,'Wkpr - Plant Balance Detail'!$D$3:$D$635,'Wkpr - Studied Balances'!$D123)</f>
        <v>2.0300000000000002E-2</v>
      </c>
      <c r="J123" s="6">
        <f t="shared" si="44"/>
        <v>28555.160851000001</v>
      </c>
      <c r="L123" s="3">
        <f>SUMIFS('Wkpr - Plant Balance Detail'!$BQ$3:$BQ$635,'Wkpr - Plant Balance Detail'!$B$3:$B$635,'Wkpr - Studied Balances'!$B123,'Wkpr - Plant Balance Detail'!$C$3:$C$635,'Wkpr - Studied Balances'!$C123,'Wkpr - Plant Balance Detail'!$D$3:$D$635,'Wkpr - Studied Balances'!$D123)</f>
        <v>2.5600000000000001E-2</v>
      </c>
      <c r="N123" s="6">
        <f t="shared" si="45"/>
        <v>36010.449152000001</v>
      </c>
      <c r="O123" s="6">
        <f t="shared" si="46"/>
        <v>7455.2883010000005</v>
      </c>
      <c r="Q123" s="55">
        <f>SUMIFS('Wkpr - Plant Balance Detail'!$CS$3:$CS$635,'Wkpr - Plant Balance Detail'!$B$3:$B$635,'Wkpr - Studied Balances'!$B123,'Wkpr - Plant Balance Detail'!$C$3:$C$635,'Wkpr - Studied Balances'!$C123,'Wkpr - Plant Balance Detail'!$D$3:$D$635,'Wkpr - Studied Balances'!$D123)</f>
        <v>4900.3610002472997</v>
      </c>
      <c r="R123" s="55">
        <f>SUMIFS('Wkpr - Plant Balance Detail'!$CU$3:$CU$635,'Wkpr - Plant Balance Detail'!$B$3:$B$635,'Wkpr - Studied Balances'!$B123,'Wkpr - Plant Balance Detail'!$C$3:$C$635,'Wkpr - Studied Balances'!$C123,'Wkpr - Plant Balance Detail'!$D$3:$D$635,'Wkpr - Studied Balances'!$D123)</f>
        <v>2554.9273007527008</v>
      </c>
      <c r="S123" s="55">
        <f>SUMIFS('Wkpr - Plant Balance Detail'!$CT$3:$CT$635,'Wkpr - Plant Balance Detail'!$B$3:$B$635,'Wkpr - Studied Balances'!$B123,'Wkpr - Plant Balance Detail'!$C$3:$C$635,'Wkpr - Studied Balances'!$C123,'Wkpr - Plant Balance Detail'!$D$3:$D$635,'Wkpr - Studied Balances'!$D123)</f>
        <v>0</v>
      </c>
      <c r="T123" s="55">
        <f>SUMIFS('Wkpr - Plant Balance Detail'!$CV$3:$CV$635,'Wkpr - Plant Balance Detail'!$B$3:$B$635,'Wkpr - Studied Balances'!$B123,'Wkpr - Plant Balance Detail'!$C$3:$C$635,'Wkpr - Studied Balances'!$C123,'Wkpr - Plant Balance Detail'!$D$3:$D$635,'Wkpr - Studied Balances'!$D123)</f>
        <v>0</v>
      </c>
      <c r="U123" s="55">
        <f>SUMIFS('Wkpr - Plant Balance Detail'!$CW$3:$CW$635,'Wkpr - Plant Balance Detail'!$B$3:$B$635,'Wkpr - Studied Balances'!$B123,'Wkpr - Plant Balance Detail'!$C$3:$C$635,'Wkpr - Studied Balances'!$C123,'Wkpr - Plant Balance Detail'!$D$3:$D$635,'Wkpr - Studied Balances'!$D123)</f>
        <v>0</v>
      </c>
    </row>
    <row r="124" spans="2:21" x14ac:dyDescent="0.2">
      <c r="B124" t="s">
        <v>1310</v>
      </c>
      <c r="C124" t="s">
        <v>1320</v>
      </c>
      <c r="D124">
        <f t="shared" si="43"/>
        <v>331260</v>
      </c>
      <c r="E124">
        <v>331.26</v>
      </c>
      <c r="F124" t="s">
        <v>1190</v>
      </c>
      <c r="G124" s="5">
        <f>SUMIFS('Wkpr - Plant Balance Detail'!$R$3:$R$635,'Wkpr - Plant Balance Detail'!$B$3:$B$635,'Wkpr - Studied Balances'!$B124,'Wkpr - Plant Balance Detail'!$C$3:$C$635,'Wkpr - Studied Balances'!$C124,'Wkpr - Plant Balance Detail'!$D$3:$D$635,'Wkpr - Studied Balances'!$D124)</f>
        <v>11358.62</v>
      </c>
      <c r="I124" s="3">
        <f>SUMIFS('Wkpr - Plant Balance Detail'!$BO$3:$BO$635,'Wkpr - Plant Balance Detail'!$B$3:$B$635,'Wkpr - Studied Balances'!$B124,'Wkpr - Plant Balance Detail'!$C$3:$C$635,'Wkpr - Studied Balances'!$C124,'Wkpr - Plant Balance Detail'!$D$3:$D$635,'Wkpr - Studied Balances'!$D124)</f>
        <v>1.32E-2</v>
      </c>
      <c r="J124" s="6">
        <f t="shared" si="44"/>
        <v>149.933784</v>
      </c>
      <c r="L124" s="3">
        <f>SUMIFS('Wkpr - Plant Balance Detail'!$BQ$3:$BQ$635,'Wkpr - Plant Balance Detail'!$B$3:$B$635,'Wkpr - Studied Balances'!$B124,'Wkpr - Plant Balance Detail'!$C$3:$C$635,'Wkpr - Studied Balances'!$C124,'Wkpr - Plant Balance Detail'!$D$3:$D$635,'Wkpr - Studied Balances'!$D124)</f>
        <v>2.1700000000000001E-2</v>
      </c>
      <c r="N124" s="6">
        <f t="shared" si="45"/>
        <v>246.48205400000003</v>
      </c>
      <c r="O124" s="6">
        <f t="shared" si="46"/>
        <v>96.548270000000031</v>
      </c>
      <c r="Q124" s="55">
        <f>SUMIFS('Wkpr - Plant Balance Detail'!$CS$3:$CS$635,'Wkpr - Plant Balance Detail'!$B$3:$B$635,'Wkpr - Studied Balances'!$B124,'Wkpr - Plant Balance Detail'!$C$3:$C$635,'Wkpr - Studied Balances'!$C124,'Wkpr - Plant Balance Detail'!$D$3:$D$635,'Wkpr - Studied Balances'!$D124)</f>
        <v>63.461177871000032</v>
      </c>
      <c r="R124" s="55">
        <f>SUMIFS('Wkpr - Plant Balance Detail'!$CU$3:$CU$635,'Wkpr - Plant Balance Detail'!$B$3:$B$635,'Wkpr - Studied Balances'!$B124,'Wkpr - Plant Balance Detail'!$C$3:$C$635,'Wkpr - Studied Balances'!$C124,'Wkpr - Plant Balance Detail'!$D$3:$D$635,'Wkpr - Studied Balances'!$D124)</f>
        <v>33.087092129000013</v>
      </c>
      <c r="S124" s="55">
        <f>SUMIFS('Wkpr - Plant Balance Detail'!$CT$3:$CT$635,'Wkpr - Plant Balance Detail'!$B$3:$B$635,'Wkpr - Studied Balances'!$B124,'Wkpr - Plant Balance Detail'!$C$3:$C$635,'Wkpr - Studied Balances'!$C124,'Wkpr - Plant Balance Detail'!$D$3:$D$635,'Wkpr - Studied Balances'!$D124)</f>
        <v>0</v>
      </c>
      <c r="T124" s="55">
        <f>SUMIFS('Wkpr - Plant Balance Detail'!$CV$3:$CV$635,'Wkpr - Plant Balance Detail'!$B$3:$B$635,'Wkpr - Studied Balances'!$B124,'Wkpr - Plant Balance Detail'!$C$3:$C$635,'Wkpr - Studied Balances'!$C124,'Wkpr - Plant Balance Detail'!$D$3:$D$635,'Wkpr - Studied Balances'!$D124)</f>
        <v>0</v>
      </c>
      <c r="U124" s="55">
        <f>SUMIFS('Wkpr - Plant Balance Detail'!$CW$3:$CW$635,'Wkpr - Plant Balance Detail'!$B$3:$B$635,'Wkpr - Studied Balances'!$B124,'Wkpr - Plant Balance Detail'!$C$3:$C$635,'Wkpr - Studied Balances'!$C124,'Wkpr - Plant Balance Detail'!$D$3:$D$635,'Wkpr - Studied Balances'!$D124)</f>
        <v>0</v>
      </c>
    </row>
    <row r="125" spans="2:21" x14ac:dyDescent="0.2">
      <c r="B125" t="s">
        <v>1310</v>
      </c>
      <c r="C125" t="s">
        <v>1320</v>
      </c>
      <c r="D125">
        <f t="shared" si="43"/>
        <v>332000</v>
      </c>
      <c r="E125" s="48">
        <v>332</v>
      </c>
      <c r="F125" t="s">
        <v>1191</v>
      </c>
      <c r="G125" s="5">
        <f>SUMIFS('Wkpr - Plant Balance Detail'!$R$3:$R$635,'Wkpr - Plant Balance Detail'!$B$3:$B$635,'Wkpr - Studied Balances'!$B125,'Wkpr - Plant Balance Detail'!$C$3:$C$635,'Wkpr - Studied Balances'!$C125,'Wkpr - Plant Balance Detail'!$D$3:$D$635,'Wkpr - Studied Balances'!$D125)</f>
        <v>30920073.670000002</v>
      </c>
      <c r="I125" s="3">
        <f>SUMIFS('Wkpr - Plant Balance Detail'!$BO$3:$BO$635,'Wkpr - Plant Balance Detail'!$B$3:$B$635,'Wkpr - Studied Balances'!$B125,'Wkpr - Plant Balance Detail'!$C$3:$C$635,'Wkpr - Studied Balances'!$C125,'Wkpr - Plant Balance Detail'!$D$3:$D$635,'Wkpr - Studied Balances'!$D125)</f>
        <v>1.12E-2</v>
      </c>
      <c r="J125" s="6">
        <f t="shared" si="44"/>
        <v>346304.82510399999</v>
      </c>
      <c r="L125" s="3">
        <f>SUMIFS('Wkpr - Plant Balance Detail'!$BQ$3:$BQ$635,'Wkpr - Plant Balance Detail'!$B$3:$B$635,'Wkpr - Studied Balances'!$B125,'Wkpr - Plant Balance Detail'!$C$3:$C$635,'Wkpr - Studied Balances'!$C125,'Wkpr - Plant Balance Detail'!$D$3:$D$635,'Wkpr - Studied Balances'!$D125)</f>
        <v>1.7399999999999999E-2</v>
      </c>
      <c r="N125" s="6">
        <f t="shared" si="45"/>
        <v>538009.28185799997</v>
      </c>
      <c r="O125" s="6">
        <f t="shared" si="46"/>
        <v>191704.45675399998</v>
      </c>
      <c r="Q125" s="55">
        <f>SUMIFS('Wkpr - Plant Balance Detail'!$CS$3:$CS$635,'Wkpr - Plant Balance Detail'!$B$3:$B$635,'Wkpr - Studied Balances'!$B125,'Wkpr - Plant Balance Detail'!$C$3:$C$635,'Wkpr - Studied Balances'!$C125,'Wkpr - Plant Balance Detail'!$D$3:$D$635,'Wkpr - Studied Balances'!$D125)</f>
        <v>126007.3394244042</v>
      </c>
      <c r="R125" s="55">
        <f>SUMIFS('Wkpr - Plant Balance Detail'!$CU$3:$CU$635,'Wkpr - Plant Balance Detail'!$B$3:$B$635,'Wkpr - Studied Balances'!$B125,'Wkpr - Plant Balance Detail'!$C$3:$C$635,'Wkpr - Studied Balances'!$C125,'Wkpr - Plant Balance Detail'!$D$3:$D$635,'Wkpr - Studied Balances'!$D125)</f>
        <v>65697.1173295958</v>
      </c>
      <c r="S125" s="55">
        <f>SUMIFS('Wkpr - Plant Balance Detail'!$CT$3:$CT$635,'Wkpr - Plant Balance Detail'!$B$3:$B$635,'Wkpr - Studied Balances'!$B125,'Wkpr - Plant Balance Detail'!$C$3:$C$635,'Wkpr - Studied Balances'!$C125,'Wkpr - Plant Balance Detail'!$D$3:$D$635,'Wkpr - Studied Balances'!$D125)</f>
        <v>0</v>
      </c>
      <c r="T125" s="55">
        <f>SUMIFS('Wkpr - Plant Balance Detail'!$CV$3:$CV$635,'Wkpr - Plant Balance Detail'!$B$3:$B$635,'Wkpr - Studied Balances'!$B125,'Wkpr - Plant Balance Detail'!$C$3:$C$635,'Wkpr - Studied Balances'!$C125,'Wkpr - Plant Balance Detail'!$D$3:$D$635,'Wkpr - Studied Balances'!$D125)</f>
        <v>0</v>
      </c>
      <c r="U125" s="55">
        <f>SUMIFS('Wkpr - Plant Balance Detail'!$CW$3:$CW$635,'Wkpr - Plant Balance Detail'!$B$3:$B$635,'Wkpr - Studied Balances'!$B125,'Wkpr - Plant Balance Detail'!$C$3:$C$635,'Wkpr - Studied Balances'!$C125,'Wkpr - Plant Balance Detail'!$D$3:$D$635,'Wkpr - Studied Balances'!$D125)</f>
        <v>0</v>
      </c>
    </row>
    <row r="126" spans="2:21" x14ac:dyDescent="0.2">
      <c r="B126" t="s">
        <v>1310</v>
      </c>
      <c r="C126" t="s">
        <v>1320</v>
      </c>
      <c r="D126">
        <f t="shared" si="43"/>
        <v>332100</v>
      </c>
      <c r="E126">
        <v>332.1</v>
      </c>
      <c r="F126" t="s">
        <v>1192</v>
      </c>
      <c r="G126" s="5">
        <f>SUMIFS('Wkpr - Plant Balance Detail'!$R$3:$R$635,'Wkpr - Plant Balance Detail'!$B$3:$B$635,'Wkpr - Studied Balances'!$B126,'Wkpr - Plant Balance Detail'!$C$3:$C$635,'Wkpr - Studied Balances'!$C126,'Wkpr - Plant Balance Detail'!$D$3:$D$635,'Wkpr - Studied Balances'!$D126)</f>
        <v>2267111.48</v>
      </c>
      <c r="I126" s="3">
        <f>SUMIFS('Wkpr - Plant Balance Detail'!$BO$3:$BO$635,'Wkpr - Plant Balance Detail'!$B$3:$B$635,'Wkpr - Studied Balances'!$B126,'Wkpr - Plant Balance Detail'!$C$3:$C$635,'Wkpr - Studied Balances'!$C126,'Wkpr - Plant Balance Detail'!$D$3:$D$635,'Wkpr - Studied Balances'!$D126)</f>
        <v>1.8100000000000002E-2</v>
      </c>
      <c r="J126" s="6">
        <f t="shared" si="44"/>
        <v>41034.717788000002</v>
      </c>
      <c r="L126" s="3">
        <f>SUMIFS('Wkpr - Plant Balance Detail'!$BQ$3:$BQ$635,'Wkpr - Plant Balance Detail'!$B$3:$B$635,'Wkpr - Studied Balances'!$B126,'Wkpr - Plant Balance Detail'!$C$3:$C$635,'Wkpr - Studied Balances'!$C126,'Wkpr - Plant Balance Detail'!$D$3:$D$635,'Wkpr - Studied Balances'!$D126)</f>
        <v>2.18E-2</v>
      </c>
      <c r="N126" s="6">
        <f t="shared" si="45"/>
        <v>49423.030264000001</v>
      </c>
      <c r="O126" s="6">
        <f t="shared" si="46"/>
        <v>8388.3124759999992</v>
      </c>
      <c r="Q126" s="55">
        <f>SUMIFS('Wkpr - Plant Balance Detail'!$CS$3:$CS$635,'Wkpr - Plant Balance Detail'!$B$3:$B$635,'Wkpr - Studied Balances'!$B126,'Wkpr - Plant Balance Detail'!$C$3:$C$635,'Wkpr - Studied Balances'!$C126,'Wkpr - Plant Balance Detail'!$D$3:$D$635,'Wkpr - Studied Balances'!$D126)</f>
        <v>5513.6377904748006</v>
      </c>
      <c r="R126" s="55">
        <f>SUMIFS('Wkpr - Plant Balance Detail'!$CU$3:$CU$635,'Wkpr - Plant Balance Detail'!$B$3:$B$635,'Wkpr - Studied Balances'!$B126,'Wkpr - Plant Balance Detail'!$C$3:$C$635,'Wkpr - Studied Balances'!$C126,'Wkpr - Plant Balance Detail'!$D$3:$D$635,'Wkpr - Studied Balances'!$D126)</f>
        <v>2874.6746855251986</v>
      </c>
      <c r="S126" s="55">
        <f>SUMIFS('Wkpr - Plant Balance Detail'!$CT$3:$CT$635,'Wkpr - Plant Balance Detail'!$B$3:$B$635,'Wkpr - Studied Balances'!$B126,'Wkpr - Plant Balance Detail'!$C$3:$C$635,'Wkpr - Studied Balances'!$C126,'Wkpr - Plant Balance Detail'!$D$3:$D$635,'Wkpr - Studied Balances'!$D126)</f>
        <v>0</v>
      </c>
      <c r="T126" s="55">
        <f>SUMIFS('Wkpr - Plant Balance Detail'!$CV$3:$CV$635,'Wkpr - Plant Balance Detail'!$B$3:$B$635,'Wkpr - Studied Balances'!$B126,'Wkpr - Plant Balance Detail'!$C$3:$C$635,'Wkpr - Studied Balances'!$C126,'Wkpr - Plant Balance Detail'!$D$3:$D$635,'Wkpr - Studied Balances'!$D126)</f>
        <v>0</v>
      </c>
      <c r="U126" s="55">
        <f>SUMIFS('Wkpr - Plant Balance Detail'!$CW$3:$CW$635,'Wkpr - Plant Balance Detail'!$B$3:$B$635,'Wkpr - Studied Balances'!$B126,'Wkpr - Plant Balance Detail'!$C$3:$C$635,'Wkpr - Studied Balances'!$C126,'Wkpr - Plant Balance Detail'!$D$3:$D$635,'Wkpr - Studied Balances'!$D126)</f>
        <v>0</v>
      </c>
    </row>
    <row r="127" spans="2:21" x14ac:dyDescent="0.2">
      <c r="B127" t="s">
        <v>1310</v>
      </c>
      <c r="C127" t="s">
        <v>1320</v>
      </c>
      <c r="D127">
        <f t="shared" si="43"/>
        <v>332150</v>
      </c>
      <c r="E127">
        <v>332.15</v>
      </c>
      <c r="F127" t="s">
        <v>1192</v>
      </c>
      <c r="G127" s="5">
        <f>SUMIFS('Wkpr - Plant Balance Detail'!$R$3:$R$635,'Wkpr - Plant Balance Detail'!$B$3:$B$635,'Wkpr - Studied Balances'!$B127,'Wkpr - Plant Balance Detail'!$C$3:$C$635,'Wkpr - Studied Balances'!$C127,'Wkpr - Plant Balance Detail'!$D$3:$D$635,'Wkpr - Studied Balances'!$D127)</f>
        <v>1624068.3900000001</v>
      </c>
      <c r="I127" s="3">
        <f>SUMIFS('Wkpr - Plant Balance Detail'!$BO$3:$BO$635,'Wkpr - Plant Balance Detail'!$B$3:$B$635,'Wkpr - Studied Balances'!$B127,'Wkpr - Plant Balance Detail'!$C$3:$C$635,'Wkpr - Studied Balances'!$C127,'Wkpr - Plant Balance Detail'!$D$3:$D$635,'Wkpr - Studied Balances'!$D127)</f>
        <v>1.7100000000000001E-2</v>
      </c>
      <c r="J127" s="6">
        <f t="shared" si="44"/>
        <v>27771.569469000002</v>
      </c>
      <c r="L127" s="3">
        <f>SUMIFS('Wkpr - Plant Balance Detail'!$BQ$3:$BQ$635,'Wkpr - Plant Balance Detail'!$B$3:$B$635,'Wkpr - Studied Balances'!$B127,'Wkpr - Plant Balance Detail'!$C$3:$C$635,'Wkpr - Studied Balances'!$C127,'Wkpr - Plant Balance Detail'!$D$3:$D$635,'Wkpr - Studied Balances'!$D127)</f>
        <v>2.2200000000000001E-2</v>
      </c>
      <c r="N127" s="6">
        <f t="shared" si="45"/>
        <v>36054.318258000007</v>
      </c>
      <c r="O127" s="6">
        <f t="shared" si="46"/>
        <v>8282.7487890000048</v>
      </c>
      <c r="Q127" s="55">
        <f>SUMIFS('Wkpr - Plant Balance Detail'!$CS$3:$CS$635,'Wkpr - Plant Balance Detail'!$B$3:$B$635,'Wkpr - Studied Balances'!$B127,'Wkpr - Plant Balance Detail'!$C$3:$C$635,'Wkpr - Studied Balances'!$C127,'Wkpr - Plant Balance Detail'!$D$3:$D$635,'Wkpr - Studied Balances'!$D127)</f>
        <v>5444.2507790097043</v>
      </c>
      <c r="R127" s="55">
        <f>SUMIFS('Wkpr - Plant Balance Detail'!$CU$3:$CU$635,'Wkpr - Plant Balance Detail'!$B$3:$B$635,'Wkpr - Studied Balances'!$B127,'Wkpr - Plant Balance Detail'!$C$3:$C$635,'Wkpr - Studied Balances'!$C127,'Wkpr - Plant Balance Detail'!$D$3:$D$635,'Wkpr - Studied Balances'!$D127)</f>
        <v>2838.4980099903023</v>
      </c>
      <c r="S127" s="55">
        <f>SUMIFS('Wkpr - Plant Balance Detail'!$CT$3:$CT$635,'Wkpr - Plant Balance Detail'!$B$3:$B$635,'Wkpr - Studied Balances'!$B127,'Wkpr - Plant Balance Detail'!$C$3:$C$635,'Wkpr - Studied Balances'!$C127,'Wkpr - Plant Balance Detail'!$D$3:$D$635,'Wkpr - Studied Balances'!$D127)</f>
        <v>0</v>
      </c>
      <c r="T127" s="55">
        <f>SUMIFS('Wkpr - Plant Balance Detail'!$CV$3:$CV$635,'Wkpr - Plant Balance Detail'!$B$3:$B$635,'Wkpr - Studied Balances'!$B127,'Wkpr - Plant Balance Detail'!$C$3:$C$635,'Wkpr - Studied Balances'!$C127,'Wkpr - Plant Balance Detail'!$D$3:$D$635,'Wkpr - Studied Balances'!$D127)</f>
        <v>0</v>
      </c>
      <c r="U127" s="55">
        <f>SUMIFS('Wkpr - Plant Balance Detail'!$CW$3:$CW$635,'Wkpr - Plant Balance Detail'!$B$3:$B$635,'Wkpr - Studied Balances'!$B127,'Wkpr - Plant Balance Detail'!$C$3:$C$635,'Wkpr - Studied Balances'!$C127,'Wkpr - Plant Balance Detail'!$D$3:$D$635,'Wkpr - Studied Balances'!$D127)</f>
        <v>0</v>
      </c>
    </row>
    <row r="128" spans="2:21" x14ac:dyDescent="0.2">
      <c r="B128" t="s">
        <v>1310</v>
      </c>
      <c r="C128" t="s">
        <v>1320</v>
      </c>
      <c r="D128">
        <f t="shared" si="43"/>
        <v>332200</v>
      </c>
      <c r="E128">
        <v>332.2</v>
      </c>
      <c r="F128" t="s">
        <v>1193</v>
      </c>
      <c r="G128" s="5">
        <f>SUMIFS('Wkpr - Plant Balance Detail'!$R$3:$R$635,'Wkpr - Plant Balance Detail'!$B$3:$B$635,'Wkpr - Studied Balances'!$B128,'Wkpr - Plant Balance Detail'!$C$3:$C$635,'Wkpr - Studied Balances'!$C128,'Wkpr - Plant Balance Detail'!$D$3:$D$635,'Wkpr - Studied Balances'!$D128)</f>
        <v>132046.47</v>
      </c>
      <c r="I128" s="3">
        <f>SUMIFS('Wkpr - Plant Balance Detail'!$BO$3:$BO$635,'Wkpr - Plant Balance Detail'!$B$3:$B$635,'Wkpr - Studied Balances'!$B128,'Wkpr - Plant Balance Detail'!$C$3:$C$635,'Wkpr - Studied Balances'!$C128,'Wkpr - Plant Balance Detail'!$D$3:$D$635,'Wkpr - Studied Balances'!$D128)</f>
        <v>1.7000000000000001E-2</v>
      </c>
      <c r="J128" s="6">
        <f t="shared" si="44"/>
        <v>2244.7899900000002</v>
      </c>
      <c r="L128" s="3">
        <f>SUMIFS('Wkpr - Plant Balance Detail'!$BQ$3:$BQ$635,'Wkpr - Plant Balance Detail'!$B$3:$B$635,'Wkpr - Studied Balances'!$B128,'Wkpr - Plant Balance Detail'!$C$3:$C$635,'Wkpr - Studied Balances'!$C128,'Wkpr - Plant Balance Detail'!$D$3:$D$635,'Wkpr - Studied Balances'!$D128)</f>
        <v>2.75E-2</v>
      </c>
      <c r="N128" s="6">
        <f t="shared" si="45"/>
        <v>3631.2779249999999</v>
      </c>
      <c r="O128" s="6">
        <f t="shared" si="46"/>
        <v>1386.4879349999997</v>
      </c>
      <c r="Q128" s="55">
        <f>SUMIFS('Wkpr - Plant Balance Detail'!$CS$3:$CS$635,'Wkpr - Plant Balance Detail'!$B$3:$B$635,'Wkpr - Studied Balances'!$B128,'Wkpr - Plant Balance Detail'!$C$3:$C$635,'Wkpr - Studied Balances'!$C128,'Wkpr - Plant Balance Detail'!$D$3:$D$635,'Wkpr - Studied Balances'!$D128)</f>
        <v>911.33851967549981</v>
      </c>
      <c r="R128" s="55">
        <f>SUMIFS('Wkpr - Plant Balance Detail'!$CU$3:$CU$635,'Wkpr - Plant Balance Detail'!$B$3:$B$635,'Wkpr - Studied Balances'!$B128,'Wkpr - Plant Balance Detail'!$C$3:$C$635,'Wkpr - Studied Balances'!$C128,'Wkpr - Plant Balance Detail'!$D$3:$D$635,'Wkpr - Studied Balances'!$D128)</f>
        <v>475.14941532449996</v>
      </c>
      <c r="S128" s="55">
        <f>SUMIFS('Wkpr - Plant Balance Detail'!$CT$3:$CT$635,'Wkpr - Plant Balance Detail'!$B$3:$B$635,'Wkpr - Studied Balances'!$B128,'Wkpr - Plant Balance Detail'!$C$3:$C$635,'Wkpr - Studied Balances'!$C128,'Wkpr - Plant Balance Detail'!$D$3:$D$635,'Wkpr - Studied Balances'!$D128)</f>
        <v>0</v>
      </c>
      <c r="T128" s="55">
        <f>SUMIFS('Wkpr - Plant Balance Detail'!$CV$3:$CV$635,'Wkpr - Plant Balance Detail'!$B$3:$B$635,'Wkpr - Studied Balances'!$B128,'Wkpr - Plant Balance Detail'!$C$3:$C$635,'Wkpr - Studied Balances'!$C128,'Wkpr - Plant Balance Detail'!$D$3:$D$635,'Wkpr - Studied Balances'!$D128)</f>
        <v>0</v>
      </c>
      <c r="U128" s="55">
        <f>SUMIFS('Wkpr - Plant Balance Detail'!$CW$3:$CW$635,'Wkpr - Plant Balance Detail'!$B$3:$B$635,'Wkpr - Studied Balances'!$B128,'Wkpr - Plant Balance Detail'!$C$3:$C$635,'Wkpr - Studied Balances'!$C128,'Wkpr - Plant Balance Detail'!$D$3:$D$635,'Wkpr - Studied Balances'!$D128)</f>
        <v>0</v>
      </c>
    </row>
    <row r="129" spans="2:21" x14ac:dyDescent="0.2">
      <c r="B129" t="s">
        <v>1310</v>
      </c>
      <c r="C129" t="s">
        <v>1320</v>
      </c>
      <c r="D129">
        <f t="shared" si="43"/>
        <v>333000</v>
      </c>
      <c r="E129" s="48">
        <v>333</v>
      </c>
      <c r="F129" t="s">
        <v>1194</v>
      </c>
      <c r="G129" s="5">
        <f>SUMIFS('Wkpr - Plant Balance Detail'!$R$3:$R$635,'Wkpr - Plant Balance Detail'!$B$3:$B$635,'Wkpr - Studied Balances'!$B129,'Wkpr - Plant Balance Detail'!$C$3:$C$635,'Wkpr - Studied Balances'!$C129,'Wkpr - Plant Balance Detail'!$D$3:$D$635,'Wkpr - Studied Balances'!$D129)</f>
        <v>88980261.829999998</v>
      </c>
      <c r="I129" s="3">
        <f>SUMIFS('Wkpr - Plant Balance Detail'!$BO$3:$BO$635,'Wkpr - Plant Balance Detail'!$B$3:$B$635,'Wkpr - Studied Balances'!$B129,'Wkpr - Plant Balance Detail'!$C$3:$C$635,'Wkpr - Studied Balances'!$C129,'Wkpr - Plant Balance Detail'!$D$3:$D$635,'Wkpr - Studied Balances'!$D129)</f>
        <v>1.9799999999999998E-2</v>
      </c>
      <c r="J129" s="6">
        <f t="shared" si="44"/>
        <v>1761809.1842339998</v>
      </c>
      <c r="L129" s="3">
        <f>SUMIFS('Wkpr - Plant Balance Detail'!$BQ$3:$BQ$635,'Wkpr - Plant Balance Detail'!$B$3:$B$635,'Wkpr - Studied Balances'!$B129,'Wkpr - Plant Balance Detail'!$C$3:$C$635,'Wkpr - Studied Balances'!$C129,'Wkpr - Plant Balance Detail'!$D$3:$D$635,'Wkpr - Studied Balances'!$D129)</f>
        <v>2.41E-2</v>
      </c>
      <c r="N129" s="6">
        <f t="shared" si="45"/>
        <v>2144424.3101030001</v>
      </c>
      <c r="O129" s="6">
        <f t="shared" si="46"/>
        <v>382615.12586900033</v>
      </c>
      <c r="Q129" s="55">
        <f>SUMIFS('Wkpr - Plant Balance Detail'!$CS$3:$CS$635,'Wkpr - Plant Balance Detail'!$B$3:$B$635,'Wkpr - Studied Balances'!$B129,'Wkpr - Plant Balance Detail'!$C$3:$C$635,'Wkpr - Studied Balances'!$C129,'Wkpr - Plant Balance Detail'!$D$3:$D$635,'Wkpr - Studied Balances'!$D129)</f>
        <v>251492.92223369377</v>
      </c>
      <c r="R129" s="55">
        <f>SUMIFS('Wkpr - Plant Balance Detail'!$CU$3:$CU$635,'Wkpr - Plant Balance Detail'!$B$3:$B$635,'Wkpr - Studied Balances'!$B129,'Wkpr - Plant Balance Detail'!$C$3:$C$635,'Wkpr - Studied Balances'!$C129,'Wkpr - Plant Balance Detail'!$D$3:$D$635,'Wkpr - Studied Balances'!$D129)</f>
        <v>131122.20363530633</v>
      </c>
      <c r="S129" s="55">
        <f>SUMIFS('Wkpr - Plant Balance Detail'!$CT$3:$CT$635,'Wkpr - Plant Balance Detail'!$B$3:$B$635,'Wkpr - Studied Balances'!$B129,'Wkpr - Plant Balance Detail'!$C$3:$C$635,'Wkpr - Studied Balances'!$C129,'Wkpr - Plant Balance Detail'!$D$3:$D$635,'Wkpr - Studied Balances'!$D129)</f>
        <v>0</v>
      </c>
      <c r="T129" s="55">
        <f>SUMIFS('Wkpr - Plant Balance Detail'!$CV$3:$CV$635,'Wkpr - Plant Balance Detail'!$B$3:$B$635,'Wkpr - Studied Balances'!$B129,'Wkpr - Plant Balance Detail'!$C$3:$C$635,'Wkpr - Studied Balances'!$C129,'Wkpr - Plant Balance Detail'!$D$3:$D$635,'Wkpr - Studied Balances'!$D129)</f>
        <v>0</v>
      </c>
      <c r="U129" s="55">
        <f>SUMIFS('Wkpr - Plant Balance Detail'!$CW$3:$CW$635,'Wkpr - Plant Balance Detail'!$B$3:$B$635,'Wkpr - Studied Balances'!$B129,'Wkpr - Plant Balance Detail'!$C$3:$C$635,'Wkpr - Studied Balances'!$C129,'Wkpr - Plant Balance Detail'!$D$3:$D$635,'Wkpr - Studied Balances'!$D129)</f>
        <v>0</v>
      </c>
    </row>
    <row r="130" spans="2:21" x14ac:dyDescent="0.2">
      <c r="B130" t="s">
        <v>1310</v>
      </c>
      <c r="C130" t="s">
        <v>1320</v>
      </c>
      <c r="D130">
        <f t="shared" si="43"/>
        <v>334000</v>
      </c>
      <c r="E130" s="48">
        <v>334</v>
      </c>
      <c r="F130" t="s">
        <v>1178</v>
      </c>
      <c r="G130" s="5">
        <f>SUMIFS('Wkpr - Plant Balance Detail'!$R$3:$R$635,'Wkpr - Plant Balance Detail'!$B$3:$B$635,'Wkpr - Studied Balances'!$B130,'Wkpr - Plant Balance Detail'!$C$3:$C$635,'Wkpr - Studied Balances'!$C130,'Wkpr - Plant Balance Detail'!$D$3:$D$635,'Wkpr - Studied Balances'!$D130)</f>
        <v>12795148.039999999</v>
      </c>
      <c r="I130" s="3">
        <f>SUMIFS('Wkpr - Plant Balance Detail'!$BO$3:$BO$635,'Wkpr - Plant Balance Detail'!$B$3:$B$635,'Wkpr - Studied Balances'!$B130,'Wkpr - Plant Balance Detail'!$C$3:$C$635,'Wkpr - Studied Balances'!$C130,'Wkpr - Plant Balance Detail'!$D$3:$D$635,'Wkpr - Studied Balances'!$D130)</f>
        <v>2.7900000000000001E-2</v>
      </c>
      <c r="J130" s="6">
        <f t="shared" si="44"/>
        <v>356984.63031599997</v>
      </c>
      <c r="L130" s="3">
        <f>SUMIFS('Wkpr - Plant Balance Detail'!$BQ$3:$BQ$635,'Wkpr - Plant Balance Detail'!$B$3:$B$635,'Wkpr - Studied Balances'!$B130,'Wkpr - Plant Balance Detail'!$C$3:$C$635,'Wkpr - Studied Balances'!$C130,'Wkpr - Plant Balance Detail'!$D$3:$D$635,'Wkpr - Studied Balances'!$D130)</f>
        <v>4.0899999999999999E-2</v>
      </c>
      <c r="N130" s="6">
        <f t="shared" si="45"/>
        <v>523321.55483599997</v>
      </c>
      <c r="O130" s="6">
        <f t="shared" si="46"/>
        <v>166336.92452</v>
      </c>
      <c r="Q130" s="55">
        <f>SUMIFS('Wkpr - Plant Balance Detail'!$CS$3:$CS$635,'Wkpr - Plant Balance Detail'!$B$3:$B$635,'Wkpr - Studied Balances'!$B130,'Wkpr - Plant Balance Detail'!$C$3:$C$635,'Wkpr - Studied Balances'!$C130,'Wkpr - Plant Balance Detail'!$D$3:$D$635,'Wkpr - Studied Balances'!$D130)</f>
        <v>109333.26048699601</v>
      </c>
      <c r="R130" s="55">
        <f>SUMIFS('Wkpr - Plant Balance Detail'!$CU$3:$CU$635,'Wkpr - Plant Balance Detail'!$B$3:$B$635,'Wkpr - Studied Balances'!$B130,'Wkpr - Plant Balance Detail'!$C$3:$C$635,'Wkpr - Studied Balances'!$C130,'Wkpr - Plant Balance Detail'!$D$3:$D$635,'Wkpr - Studied Balances'!$D130)</f>
        <v>57003.664033003995</v>
      </c>
      <c r="S130" s="55">
        <f>SUMIFS('Wkpr - Plant Balance Detail'!$CT$3:$CT$635,'Wkpr - Plant Balance Detail'!$B$3:$B$635,'Wkpr - Studied Balances'!$B130,'Wkpr - Plant Balance Detail'!$C$3:$C$635,'Wkpr - Studied Balances'!$C130,'Wkpr - Plant Balance Detail'!$D$3:$D$635,'Wkpr - Studied Balances'!$D130)</f>
        <v>0</v>
      </c>
      <c r="T130" s="55">
        <f>SUMIFS('Wkpr - Plant Balance Detail'!$CV$3:$CV$635,'Wkpr - Plant Balance Detail'!$B$3:$B$635,'Wkpr - Studied Balances'!$B130,'Wkpr - Plant Balance Detail'!$C$3:$C$635,'Wkpr - Studied Balances'!$C130,'Wkpr - Plant Balance Detail'!$D$3:$D$635,'Wkpr - Studied Balances'!$D130)</f>
        <v>0</v>
      </c>
      <c r="U130" s="55">
        <f>SUMIFS('Wkpr - Plant Balance Detail'!$CW$3:$CW$635,'Wkpr - Plant Balance Detail'!$B$3:$B$635,'Wkpr - Studied Balances'!$B130,'Wkpr - Plant Balance Detail'!$C$3:$C$635,'Wkpr - Studied Balances'!$C130,'Wkpr - Plant Balance Detail'!$D$3:$D$635,'Wkpr - Studied Balances'!$D130)</f>
        <v>0</v>
      </c>
    </row>
    <row r="131" spans="2:21" x14ac:dyDescent="0.2">
      <c r="B131" t="s">
        <v>1310</v>
      </c>
      <c r="C131" t="s">
        <v>1320</v>
      </c>
      <c r="D131">
        <f t="shared" si="43"/>
        <v>335000</v>
      </c>
      <c r="E131" s="48">
        <v>335</v>
      </c>
      <c r="F131" t="s">
        <v>1179</v>
      </c>
      <c r="G131" s="5">
        <f>SUMIFS('Wkpr - Plant Balance Detail'!$R$3:$R$635,'Wkpr - Plant Balance Detail'!$B$3:$B$635,'Wkpr - Studied Balances'!$B131,'Wkpr - Plant Balance Detail'!$C$3:$C$635,'Wkpr - Studied Balances'!$C131,'Wkpr - Plant Balance Detail'!$D$3:$D$635,'Wkpr - Studied Balances'!$D131)</f>
        <v>2804383.64</v>
      </c>
      <c r="I131" s="3">
        <f>SUMIFS('Wkpr - Plant Balance Detail'!$BO$3:$BO$635,'Wkpr - Plant Balance Detail'!$B$3:$B$635,'Wkpr - Studied Balances'!$B131,'Wkpr - Plant Balance Detail'!$C$3:$C$635,'Wkpr - Studied Balances'!$C131,'Wkpr - Plant Balance Detail'!$D$3:$D$635,'Wkpr - Studied Balances'!$D131)</f>
        <v>8.0000000000000002E-3</v>
      </c>
      <c r="J131" s="6">
        <f t="shared" si="44"/>
        <v>22435.06912</v>
      </c>
      <c r="L131" s="3">
        <f>SUMIFS('Wkpr - Plant Balance Detail'!$BQ$3:$BQ$635,'Wkpr - Plant Balance Detail'!$B$3:$B$635,'Wkpr - Studied Balances'!$B131,'Wkpr - Plant Balance Detail'!$C$3:$C$635,'Wkpr - Studied Balances'!$C131,'Wkpr - Plant Balance Detail'!$D$3:$D$635,'Wkpr - Studied Balances'!$D131)</f>
        <v>1.66E-2</v>
      </c>
      <c r="N131" s="6">
        <f t="shared" si="45"/>
        <v>46552.768424000002</v>
      </c>
      <c r="O131" s="6">
        <f t="shared" si="46"/>
        <v>24117.699304000002</v>
      </c>
      <c r="Q131" s="55">
        <f>SUMIFS('Wkpr - Plant Balance Detail'!$CS$3:$CS$635,'Wkpr - Plant Balance Detail'!$B$3:$B$635,'Wkpr - Studied Balances'!$B131,'Wkpr - Plant Balance Detail'!$C$3:$C$635,'Wkpr - Studied Balances'!$C131,'Wkpr - Plant Balance Detail'!$D$3:$D$635,'Wkpr - Studied Balances'!$D131)</f>
        <v>15852.5637525192</v>
      </c>
      <c r="R131" s="55">
        <f>SUMIFS('Wkpr - Plant Balance Detail'!$CU$3:$CU$635,'Wkpr - Plant Balance Detail'!$B$3:$B$635,'Wkpr - Studied Balances'!$B131,'Wkpr - Plant Balance Detail'!$C$3:$C$635,'Wkpr - Studied Balances'!$C131,'Wkpr - Plant Balance Detail'!$D$3:$D$635,'Wkpr - Studied Balances'!$D131)</f>
        <v>8265.1355514808001</v>
      </c>
      <c r="S131" s="55">
        <f>SUMIFS('Wkpr - Plant Balance Detail'!$CT$3:$CT$635,'Wkpr - Plant Balance Detail'!$B$3:$B$635,'Wkpr - Studied Balances'!$B131,'Wkpr - Plant Balance Detail'!$C$3:$C$635,'Wkpr - Studied Balances'!$C131,'Wkpr - Plant Balance Detail'!$D$3:$D$635,'Wkpr - Studied Balances'!$D131)</f>
        <v>0</v>
      </c>
      <c r="T131" s="55">
        <f>SUMIFS('Wkpr - Plant Balance Detail'!$CV$3:$CV$635,'Wkpr - Plant Balance Detail'!$B$3:$B$635,'Wkpr - Studied Balances'!$B131,'Wkpr - Plant Balance Detail'!$C$3:$C$635,'Wkpr - Studied Balances'!$C131,'Wkpr - Plant Balance Detail'!$D$3:$D$635,'Wkpr - Studied Balances'!$D131)</f>
        <v>0</v>
      </c>
      <c r="U131" s="55">
        <f>SUMIFS('Wkpr - Plant Balance Detail'!$CW$3:$CW$635,'Wkpr - Plant Balance Detail'!$B$3:$B$635,'Wkpr - Studied Balances'!$B131,'Wkpr - Plant Balance Detail'!$C$3:$C$635,'Wkpr - Studied Balances'!$C131,'Wkpr - Plant Balance Detail'!$D$3:$D$635,'Wkpr - Studied Balances'!$D131)</f>
        <v>0</v>
      </c>
    </row>
    <row r="132" spans="2:21" x14ac:dyDescent="0.2">
      <c r="B132" t="s">
        <v>1310</v>
      </c>
      <c r="C132" t="s">
        <v>1320</v>
      </c>
      <c r="D132">
        <f t="shared" si="43"/>
        <v>335100</v>
      </c>
      <c r="E132">
        <v>335.1</v>
      </c>
      <c r="F132" t="s">
        <v>1195</v>
      </c>
      <c r="G132" s="5">
        <f>SUMIFS('Wkpr - Plant Balance Detail'!$R$3:$R$635,'Wkpr - Plant Balance Detail'!$B$3:$B$635,'Wkpr - Studied Balances'!$B132,'Wkpr - Plant Balance Detail'!$C$3:$C$635,'Wkpr - Studied Balances'!$C132,'Wkpr - Plant Balance Detail'!$D$3:$D$635,'Wkpr - Studied Balances'!$D132)</f>
        <v>355980.02</v>
      </c>
      <c r="I132" s="3">
        <f>SUMIFS('Wkpr - Plant Balance Detail'!$BO$3:$BO$635,'Wkpr - Plant Balance Detail'!$B$3:$B$635,'Wkpr - Studied Balances'!$B132,'Wkpr - Plant Balance Detail'!$C$3:$C$635,'Wkpr - Studied Balances'!$C132,'Wkpr - Plant Balance Detail'!$D$3:$D$635,'Wkpr - Studied Balances'!$D132)</f>
        <v>7.4000000000000003E-3</v>
      </c>
      <c r="J132" s="6">
        <f t="shared" si="44"/>
        <v>2634.252148</v>
      </c>
      <c r="L132" s="3">
        <f>SUMIFS('Wkpr - Plant Balance Detail'!$BQ$3:$BQ$635,'Wkpr - Plant Balance Detail'!$B$3:$B$635,'Wkpr - Studied Balances'!$B132,'Wkpr - Plant Balance Detail'!$C$3:$C$635,'Wkpr - Studied Balances'!$C132,'Wkpr - Plant Balance Detail'!$D$3:$D$635,'Wkpr - Studied Balances'!$D132)</f>
        <v>1.18E-2</v>
      </c>
      <c r="N132" s="6">
        <f t="shared" si="45"/>
        <v>4200.5642360000002</v>
      </c>
      <c r="O132" s="6">
        <f t="shared" si="46"/>
        <v>1566.3120880000001</v>
      </c>
      <c r="Q132" s="55">
        <f>SUMIFS('Wkpr - Plant Balance Detail'!$CS$3:$CS$635,'Wkpr - Plant Balance Detail'!$B$3:$B$635,'Wkpr - Studied Balances'!$B132,'Wkpr - Plant Balance Detail'!$C$3:$C$635,'Wkpr - Studied Balances'!$C132,'Wkpr - Plant Balance Detail'!$D$3:$D$635,'Wkpr - Studied Balances'!$D132)</f>
        <v>1029.5369354423999</v>
      </c>
      <c r="R132" s="55">
        <f>SUMIFS('Wkpr - Plant Balance Detail'!$CU$3:$CU$635,'Wkpr - Plant Balance Detail'!$B$3:$B$635,'Wkpr - Studied Balances'!$B132,'Wkpr - Plant Balance Detail'!$C$3:$C$635,'Wkpr - Studied Balances'!$C132,'Wkpr - Plant Balance Detail'!$D$3:$D$635,'Wkpr - Studied Balances'!$D132)</f>
        <v>536.77515255759999</v>
      </c>
      <c r="S132" s="55">
        <f>SUMIFS('Wkpr - Plant Balance Detail'!$CT$3:$CT$635,'Wkpr - Plant Balance Detail'!$B$3:$B$635,'Wkpr - Studied Balances'!$B132,'Wkpr - Plant Balance Detail'!$C$3:$C$635,'Wkpr - Studied Balances'!$C132,'Wkpr - Plant Balance Detail'!$D$3:$D$635,'Wkpr - Studied Balances'!$D132)</f>
        <v>0</v>
      </c>
      <c r="T132" s="55">
        <f>SUMIFS('Wkpr - Plant Balance Detail'!$CV$3:$CV$635,'Wkpr - Plant Balance Detail'!$B$3:$B$635,'Wkpr - Studied Balances'!$B132,'Wkpr - Plant Balance Detail'!$C$3:$C$635,'Wkpr - Studied Balances'!$C132,'Wkpr - Plant Balance Detail'!$D$3:$D$635,'Wkpr - Studied Balances'!$D132)</f>
        <v>0</v>
      </c>
      <c r="U132" s="55">
        <f>SUMIFS('Wkpr - Plant Balance Detail'!$CW$3:$CW$635,'Wkpr - Plant Balance Detail'!$B$3:$B$635,'Wkpr - Studied Balances'!$B132,'Wkpr - Plant Balance Detail'!$C$3:$C$635,'Wkpr - Studied Balances'!$C132,'Wkpr - Plant Balance Detail'!$D$3:$D$635,'Wkpr - Studied Balances'!$D132)</f>
        <v>0</v>
      </c>
    </row>
    <row r="133" spans="2:21" x14ac:dyDescent="0.2">
      <c r="B133" t="s">
        <v>1310</v>
      </c>
      <c r="C133" t="s">
        <v>1320</v>
      </c>
      <c r="D133">
        <f t="shared" si="43"/>
        <v>335150</v>
      </c>
      <c r="E133">
        <v>335.15</v>
      </c>
      <c r="F133" t="s">
        <v>1195</v>
      </c>
      <c r="G133" s="5">
        <f>SUMIFS('Wkpr - Plant Balance Detail'!$R$3:$R$635,'Wkpr - Plant Balance Detail'!$B$3:$B$635,'Wkpr - Studied Balances'!$B133,'Wkpr - Plant Balance Detail'!$C$3:$C$635,'Wkpr - Studied Balances'!$C133,'Wkpr - Plant Balance Detail'!$D$3:$D$635,'Wkpr - Studied Balances'!$D133)</f>
        <v>66402.02</v>
      </c>
      <c r="I133" s="3">
        <f>SUMIFS('Wkpr - Plant Balance Detail'!$BO$3:$BO$635,'Wkpr - Plant Balance Detail'!$B$3:$B$635,'Wkpr - Studied Balances'!$B133,'Wkpr - Plant Balance Detail'!$C$3:$C$635,'Wkpr - Studied Balances'!$C133,'Wkpr - Plant Balance Detail'!$D$3:$D$635,'Wkpr - Studied Balances'!$D133)</f>
        <v>1.2800000000000001E-2</v>
      </c>
      <c r="J133" s="6">
        <f t="shared" si="44"/>
        <v>849.94585600000005</v>
      </c>
      <c r="L133" s="3">
        <f>SUMIFS('Wkpr - Plant Balance Detail'!$BQ$3:$BQ$635,'Wkpr - Plant Balance Detail'!$B$3:$B$635,'Wkpr - Studied Balances'!$B133,'Wkpr - Plant Balance Detail'!$C$3:$C$635,'Wkpr - Studied Balances'!$C133,'Wkpr - Plant Balance Detail'!$D$3:$D$635,'Wkpr - Studied Balances'!$D133)</f>
        <v>2.63E-2</v>
      </c>
      <c r="N133" s="6">
        <f t="shared" si="45"/>
        <v>1746.3731260000002</v>
      </c>
      <c r="O133" s="6">
        <f t="shared" si="46"/>
        <v>896.42727000000014</v>
      </c>
      <c r="Q133" s="55">
        <f>SUMIFS('Wkpr - Plant Balance Detail'!$CS$3:$CS$635,'Wkpr - Plant Balance Detail'!$B$3:$B$635,'Wkpr - Studied Balances'!$B133,'Wkpr - Plant Balance Detail'!$C$3:$C$635,'Wkpr - Studied Balances'!$C133,'Wkpr - Plant Balance Detail'!$D$3:$D$635,'Wkpr - Studied Balances'!$D133)</f>
        <v>589.22164457100007</v>
      </c>
      <c r="R133" s="55">
        <f>SUMIFS('Wkpr - Plant Balance Detail'!$CU$3:$CU$635,'Wkpr - Plant Balance Detail'!$B$3:$B$635,'Wkpr - Studied Balances'!$B133,'Wkpr - Plant Balance Detail'!$C$3:$C$635,'Wkpr - Studied Balances'!$C133,'Wkpr - Plant Balance Detail'!$D$3:$D$635,'Wkpr - Studied Balances'!$D133)</f>
        <v>307.20562542900007</v>
      </c>
      <c r="S133" s="55">
        <f>SUMIFS('Wkpr - Plant Balance Detail'!$CT$3:$CT$635,'Wkpr - Plant Balance Detail'!$B$3:$B$635,'Wkpr - Studied Balances'!$B133,'Wkpr - Plant Balance Detail'!$C$3:$C$635,'Wkpr - Studied Balances'!$C133,'Wkpr - Plant Balance Detail'!$D$3:$D$635,'Wkpr - Studied Balances'!$D133)</f>
        <v>0</v>
      </c>
      <c r="T133" s="55">
        <f>SUMIFS('Wkpr - Plant Balance Detail'!$CV$3:$CV$635,'Wkpr - Plant Balance Detail'!$B$3:$B$635,'Wkpr - Studied Balances'!$B133,'Wkpr - Plant Balance Detail'!$C$3:$C$635,'Wkpr - Studied Balances'!$C133,'Wkpr - Plant Balance Detail'!$D$3:$D$635,'Wkpr - Studied Balances'!$D133)</f>
        <v>0</v>
      </c>
      <c r="U133" s="55">
        <f>SUMIFS('Wkpr - Plant Balance Detail'!$CW$3:$CW$635,'Wkpr - Plant Balance Detail'!$B$3:$B$635,'Wkpr - Studied Balances'!$B133,'Wkpr - Plant Balance Detail'!$C$3:$C$635,'Wkpr - Studied Balances'!$C133,'Wkpr - Plant Balance Detail'!$D$3:$D$635,'Wkpr - Studied Balances'!$D133)</f>
        <v>0</v>
      </c>
    </row>
    <row r="134" spans="2:21" x14ac:dyDescent="0.2">
      <c r="B134" t="s">
        <v>1310</v>
      </c>
      <c r="C134" t="s">
        <v>1320</v>
      </c>
      <c r="D134">
        <f t="shared" si="43"/>
        <v>335200</v>
      </c>
      <c r="E134">
        <v>335.2</v>
      </c>
      <c r="F134" t="s">
        <v>1196</v>
      </c>
      <c r="G134" s="5">
        <f>SUMIFS('Wkpr - Plant Balance Detail'!$R$3:$R$635,'Wkpr - Plant Balance Detail'!$B$3:$B$635,'Wkpr - Studied Balances'!$B134,'Wkpr - Plant Balance Detail'!$C$3:$C$635,'Wkpr - Studied Balances'!$C134,'Wkpr - Plant Balance Detail'!$D$3:$D$635,'Wkpr - Studied Balances'!$D134)</f>
        <v>27991.5</v>
      </c>
      <c r="I134" s="3">
        <f>SUMIFS('Wkpr - Plant Balance Detail'!$BO$3:$BO$635,'Wkpr - Plant Balance Detail'!$B$3:$B$635,'Wkpr - Studied Balances'!$B134,'Wkpr - Plant Balance Detail'!$C$3:$C$635,'Wkpr - Studied Balances'!$C134,'Wkpr - Plant Balance Detail'!$D$3:$D$635,'Wkpr - Studied Balances'!$D134)</f>
        <v>1.61E-2</v>
      </c>
      <c r="J134" s="6">
        <f t="shared" si="44"/>
        <v>450.66314999999997</v>
      </c>
      <c r="L134" s="3">
        <f>SUMIFS('Wkpr - Plant Balance Detail'!$BQ$3:$BQ$635,'Wkpr - Plant Balance Detail'!$B$3:$B$635,'Wkpr - Studied Balances'!$B134,'Wkpr - Plant Balance Detail'!$C$3:$C$635,'Wkpr - Studied Balances'!$C134,'Wkpr - Plant Balance Detail'!$D$3:$D$635,'Wkpr - Studied Balances'!$D134)</f>
        <v>2.6800000000000001E-2</v>
      </c>
      <c r="N134" s="6">
        <f t="shared" si="45"/>
        <v>750.17219999999998</v>
      </c>
      <c r="O134" s="6">
        <f t="shared" si="46"/>
        <v>299.50905</v>
      </c>
      <c r="Q134" s="55">
        <f>SUMIFS('Wkpr - Plant Balance Detail'!$CS$3:$CS$635,'Wkpr - Plant Balance Detail'!$B$3:$B$635,'Wkpr - Studied Balances'!$B134,'Wkpr - Plant Balance Detail'!$C$3:$C$635,'Wkpr - Studied Balances'!$C134,'Wkpr - Plant Balance Detail'!$D$3:$D$635,'Wkpr - Studied Balances'!$D134)</f>
        <v>196.867298565</v>
      </c>
      <c r="R134" s="55">
        <f>SUMIFS('Wkpr - Plant Balance Detail'!$CU$3:$CU$635,'Wkpr - Plant Balance Detail'!$B$3:$B$635,'Wkpr - Studied Balances'!$B134,'Wkpr - Plant Balance Detail'!$C$3:$C$635,'Wkpr - Studied Balances'!$C134,'Wkpr - Plant Balance Detail'!$D$3:$D$635,'Wkpr - Studied Balances'!$D134)</f>
        <v>102.64175143499997</v>
      </c>
      <c r="S134" s="55">
        <f>SUMIFS('Wkpr - Plant Balance Detail'!$CT$3:$CT$635,'Wkpr - Plant Balance Detail'!$B$3:$B$635,'Wkpr - Studied Balances'!$B134,'Wkpr - Plant Balance Detail'!$C$3:$C$635,'Wkpr - Studied Balances'!$C134,'Wkpr - Plant Balance Detail'!$D$3:$D$635,'Wkpr - Studied Balances'!$D134)</f>
        <v>0</v>
      </c>
      <c r="T134" s="55">
        <f>SUMIFS('Wkpr - Plant Balance Detail'!$CV$3:$CV$635,'Wkpr - Plant Balance Detail'!$B$3:$B$635,'Wkpr - Studied Balances'!$B134,'Wkpr - Plant Balance Detail'!$C$3:$C$635,'Wkpr - Studied Balances'!$C134,'Wkpr - Plant Balance Detail'!$D$3:$D$635,'Wkpr - Studied Balances'!$D134)</f>
        <v>0</v>
      </c>
      <c r="U134" s="55">
        <f>SUMIFS('Wkpr - Plant Balance Detail'!$CW$3:$CW$635,'Wkpr - Plant Balance Detail'!$B$3:$B$635,'Wkpr - Studied Balances'!$B134,'Wkpr - Plant Balance Detail'!$C$3:$C$635,'Wkpr - Studied Balances'!$C134,'Wkpr - Plant Balance Detail'!$D$3:$D$635,'Wkpr - Studied Balances'!$D134)</f>
        <v>0</v>
      </c>
    </row>
    <row r="135" spans="2:21" x14ac:dyDescent="0.2">
      <c r="B135" t="s">
        <v>1310</v>
      </c>
      <c r="C135" t="s">
        <v>1320</v>
      </c>
      <c r="D135">
        <f t="shared" si="43"/>
        <v>336000</v>
      </c>
      <c r="E135" s="48">
        <v>336</v>
      </c>
      <c r="F135" t="s">
        <v>1197</v>
      </c>
      <c r="G135" s="5">
        <f>SUMIFS('Wkpr - Plant Balance Detail'!$R$3:$R$635,'Wkpr - Plant Balance Detail'!$B$3:$B$635,'Wkpr - Studied Balances'!$B135,'Wkpr - Plant Balance Detail'!$C$3:$C$635,'Wkpr - Studied Balances'!$C135,'Wkpr - Plant Balance Detail'!$D$3:$D$635,'Wkpr - Studied Balances'!$D135)</f>
        <v>246561.49</v>
      </c>
      <c r="I135" s="3">
        <f>SUMIFS('Wkpr - Plant Balance Detail'!$BO$3:$BO$635,'Wkpr - Plant Balance Detail'!$B$3:$B$635,'Wkpr - Studied Balances'!$B135,'Wkpr - Plant Balance Detail'!$C$3:$C$635,'Wkpr - Studied Balances'!$C135,'Wkpr - Plant Balance Detail'!$D$3:$D$635,'Wkpr - Studied Balances'!$D135)</f>
        <v>1.89E-2</v>
      </c>
      <c r="J135" s="6">
        <f t="shared" si="44"/>
        <v>4660.0121609999997</v>
      </c>
      <c r="L135" s="3">
        <f>SUMIFS('Wkpr - Plant Balance Detail'!$BQ$3:$BQ$635,'Wkpr - Plant Balance Detail'!$B$3:$B$635,'Wkpr - Studied Balances'!$B135,'Wkpr - Plant Balance Detail'!$C$3:$C$635,'Wkpr - Studied Balances'!$C135,'Wkpr - Plant Balance Detail'!$D$3:$D$635,'Wkpr - Studied Balances'!$D135)</f>
        <v>2.9600000000000001E-2</v>
      </c>
      <c r="N135" s="6">
        <f t="shared" si="45"/>
        <v>7298.220104</v>
      </c>
      <c r="O135" s="6">
        <f t="shared" si="46"/>
        <v>2638.2079430000003</v>
      </c>
      <c r="Q135" s="55">
        <f>SUMIFS('Wkpr - Plant Balance Detail'!$CS$3:$CS$635,'Wkpr - Plant Balance Detail'!$B$3:$B$635,'Wkpr - Studied Balances'!$B135,'Wkpr - Plant Balance Detail'!$C$3:$C$635,'Wkpr - Studied Balances'!$C135,'Wkpr - Plant Balance Detail'!$D$3:$D$635,'Wkpr - Studied Balances'!$D135)</f>
        <v>1734.0940809338999</v>
      </c>
      <c r="R135" s="55">
        <f>SUMIFS('Wkpr - Plant Balance Detail'!$CU$3:$CU$635,'Wkpr - Plant Balance Detail'!$B$3:$B$635,'Wkpr - Studied Balances'!$B135,'Wkpr - Plant Balance Detail'!$C$3:$C$635,'Wkpr - Studied Balances'!$C135,'Wkpr - Plant Balance Detail'!$D$3:$D$635,'Wkpr - Studied Balances'!$D135)</f>
        <v>904.11386206610018</v>
      </c>
      <c r="S135" s="55">
        <f>SUMIFS('Wkpr - Plant Balance Detail'!$CT$3:$CT$635,'Wkpr - Plant Balance Detail'!$B$3:$B$635,'Wkpr - Studied Balances'!$B135,'Wkpr - Plant Balance Detail'!$C$3:$C$635,'Wkpr - Studied Balances'!$C135,'Wkpr - Plant Balance Detail'!$D$3:$D$635,'Wkpr - Studied Balances'!$D135)</f>
        <v>0</v>
      </c>
      <c r="T135" s="55">
        <f>SUMIFS('Wkpr - Plant Balance Detail'!$CV$3:$CV$635,'Wkpr - Plant Balance Detail'!$B$3:$B$635,'Wkpr - Studied Balances'!$B135,'Wkpr - Plant Balance Detail'!$C$3:$C$635,'Wkpr - Studied Balances'!$C135,'Wkpr - Plant Balance Detail'!$D$3:$D$635,'Wkpr - Studied Balances'!$D135)</f>
        <v>0</v>
      </c>
      <c r="U135" s="55">
        <f>SUMIFS('Wkpr - Plant Balance Detail'!$CW$3:$CW$635,'Wkpr - Plant Balance Detail'!$B$3:$B$635,'Wkpr - Studied Balances'!$B135,'Wkpr - Plant Balance Detail'!$C$3:$C$635,'Wkpr - Studied Balances'!$C135,'Wkpr - Plant Balance Detail'!$D$3:$D$635,'Wkpr - Studied Balances'!$D135)</f>
        <v>0</v>
      </c>
    </row>
    <row r="136" spans="2:21" x14ac:dyDescent="0.2">
      <c r="F136" t="s">
        <v>1138</v>
      </c>
      <c r="J136" s="6"/>
      <c r="N136" s="6"/>
      <c r="O136" s="6"/>
      <c r="Q136" s="56"/>
      <c r="R136" s="56"/>
      <c r="S136" s="56"/>
      <c r="T136" s="56"/>
      <c r="U136" s="56"/>
    </row>
    <row r="137" spans="2:21" x14ac:dyDescent="0.2">
      <c r="J137" s="6"/>
      <c r="N137" s="6"/>
      <c r="O137" s="6"/>
      <c r="Q137" s="56"/>
      <c r="R137" s="56"/>
      <c r="S137" s="56"/>
      <c r="T137" s="56"/>
      <c r="U137" s="56"/>
    </row>
    <row r="138" spans="2:21" x14ac:dyDescent="0.2">
      <c r="F138" t="s">
        <v>1207</v>
      </c>
      <c r="J138" s="6"/>
      <c r="N138" s="6"/>
      <c r="O138" s="6"/>
      <c r="Q138" s="56"/>
      <c r="R138" s="56"/>
      <c r="S138" s="56"/>
      <c r="T138" s="56"/>
      <c r="U138" s="56"/>
    </row>
    <row r="139" spans="2:21" x14ac:dyDescent="0.2">
      <c r="B139" t="s">
        <v>1310</v>
      </c>
      <c r="C139" t="s">
        <v>1322</v>
      </c>
      <c r="D139">
        <f t="shared" ref="D139:D149" si="47">E139*1000</f>
        <v>330300</v>
      </c>
      <c r="E139">
        <v>330.3</v>
      </c>
      <c r="F139" t="s">
        <v>1172</v>
      </c>
      <c r="G139" s="5">
        <f>SUMIFS('Wkpr - Plant Balance Detail'!$R$3:$R$635,'Wkpr - Plant Balance Detail'!$B$3:$B$635,'Wkpr - Studied Balances'!$B139,'Wkpr - Plant Balance Detail'!$C$3:$C$635,'Wkpr - Studied Balances'!$C139,'Wkpr - Plant Balance Detail'!$D$3:$D$635,'Wkpr - Studied Balances'!$D139)</f>
        <v>23166.89</v>
      </c>
      <c r="I139" s="3">
        <f>SUMIFS('Wkpr - Plant Balance Detail'!$BO$3:$BO$635,'Wkpr - Plant Balance Detail'!$B$3:$B$635,'Wkpr - Studied Balances'!$B139,'Wkpr - Plant Balance Detail'!$C$3:$C$635,'Wkpr - Studied Balances'!$C139,'Wkpr - Plant Balance Detail'!$D$3:$D$635,'Wkpr - Studied Balances'!$D139)</f>
        <v>4.0300000000000002E-2</v>
      </c>
      <c r="J139" s="6">
        <f t="shared" ref="J139:J149" si="48">G139*I139</f>
        <v>933.62566700000002</v>
      </c>
      <c r="L139" s="3">
        <f>SUMIFS('Wkpr - Plant Balance Detail'!$BQ$3:$BQ$635,'Wkpr - Plant Balance Detail'!$B$3:$B$635,'Wkpr - Studied Balances'!$B139,'Wkpr - Plant Balance Detail'!$C$3:$C$635,'Wkpr - Studied Balances'!$C139,'Wkpr - Plant Balance Detail'!$D$3:$D$635,'Wkpr - Studied Balances'!$D139)</f>
        <v>2.0799999999999999E-2</v>
      </c>
      <c r="N139" s="6">
        <f t="shared" ref="N139:N149" si="49">G139*L139</f>
        <v>481.87131199999999</v>
      </c>
      <c r="O139" s="6">
        <f t="shared" ref="O139:O149" si="50">N139-J139</f>
        <v>-451.75435500000003</v>
      </c>
      <c r="Q139" s="55">
        <f>SUMIFS('Wkpr - Plant Balance Detail'!$CS$3:$CS$635,'Wkpr - Plant Balance Detail'!$B$3:$B$635,'Wkpr - Studied Balances'!$B139,'Wkpr - Plant Balance Detail'!$C$3:$C$635,'Wkpr - Studied Balances'!$C139,'Wkpr - Plant Balance Detail'!$D$3:$D$635,'Wkpr - Studied Balances'!$D139)</f>
        <v>-296.9381375415</v>
      </c>
      <c r="R139" s="55">
        <f>SUMIFS('Wkpr - Plant Balance Detail'!$CU$3:$CU$635,'Wkpr - Plant Balance Detail'!$B$3:$B$635,'Wkpr - Studied Balances'!$B139,'Wkpr - Plant Balance Detail'!$C$3:$C$635,'Wkpr - Studied Balances'!$C139,'Wkpr - Plant Balance Detail'!$D$3:$D$635,'Wkpr - Studied Balances'!$D139)</f>
        <v>-154.81621745849998</v>
      </c>
      <c r="S139" s="55">
        <f>SUMIFS('Wkpr - Plant Balance Detail'!$CT$3:$CT$635,'Wkpr - Plant Balance Detail'!$B$3:$B$635,'Wkpr - Studied Balances'!$B139,'Wkpr - Plant Balance Detail'!$C$3:$C$635,'Wkpr - Studied Balances'!$C139,'Wkpr - Plant Balance Detail'!$D$3:$D$635,'Wkpr - Studied Balances'!$D139)</f>
        <v>0</v>
      </c>
      <c r="T139" s="55">
        <f>SUMIFS('Wkpr - Plant Balance Detail'!$CV$3:$CV$635,'Wkpr - Plant Balance Detail'!$B$3:$B$635,'Wkpr - Studied Balances'!$B139,'Wkpr - Plant Balance Detail'!$C$3:$C$635,'Wkpr - Studied Balances'!$C139,'Wkpr - Plant Balance Detail'!$D$3:$D$635,'Wkpr - Studied Balances'!$D139)</f>
        <v>0</v>
      </c>
      <c r="U139" s="55">
        <f>SUMIFS('Wkpr - Plant Balance Detail'!$CW$3:$CW$635,'Wkpr - Plant Balance Detail'!$B$3:$B$635,'Wkpr - Studied Balances'!$B139,'Wkpr - Plant Balance Detail'!$C$3:$C$635,'Wkpr - Studied Balances'!$C139,'Wkpr - Plant Balance Detail'!$D$3:$D$635,'Wkpr - Studied Balances'!$D139)</f>
        <v>0</v>
      </c>
    </row>
    <row r="140" spans="2:21" x14ac:dyDescent="0.2">
      <c r="B140" t="s">
        <v>1310</v>
      </c>
      <c r="C140" t="s">
        <v>1322</v>
      </c>
      <c r="D140">
        <f t="shared" si="47"/>
        <v>330400</v>
      </c>
      <c r="E140">
        <v>330.4</v>
      </c>
      <c r="F140" t="s">
        <v>1186</v>
      </c>
      <c r="G140" s="5">
        <f>SUMIFS('Wkpr - Plant Balance Detail'!$R$3:$R$635,'Wkpr - Plant Balance Detail'!$B$3:$B$635,'Wkpr - Studied Balances'!$B140,'Wkpr - Plant Balance Detail'!$C$3:$C$635,'Wkpr - Studied Balances'!$C140,'Wkpr - Plant Balance Detail'!$D$3:$D$635,'Wkpr - Studied Balances'!$D140)</f>
        <v>2708437.11</v>
      </c>
      <c r="I140" s="3">
        <f>SUMIFS('Wkpr - Plant Balance Detail'!$BO$3:$BO$635,'Wkpr - Plant Balance Detail'!$B$3:$B$635,'Wkpr - Studied Balances'!$B140,'Wkpr - Plant Balance Detail'!$C$3:$C$635,'Wkpr - Studied Balances'!$C140,'Wkpr - Plant Balance Detail'!$D$3:$D$635,'Wkpr - Studied Balances'!$D140)</f>
        <v>2.81E-2</v>
      </c>
      <c r="J140" s="6">
        <f t="shared" si="48"/>
        <v>76107.082790999993</v>
      </c>
      <c r="L140" s="3">
        <f>SUMIFS('Wkpr - Plant Balance Detail'!$BQ$3:$BQ$635,'Wkpr - Plant Balance Detail'!$B$3:$B$635,'Wkpr - Studied Balances'!$B140,'Wkpr - Plant Balance Detail'!$C$3:$C$635,'Wkpr - Studied Balances'!$C140,'Wkpr - Plant Balance Detail'!$D$3:$D$635,'Wkpr - Studied Balances'!$D140)</f>
        <v>1.7299999999999999E-2</v>
      </c>
      <c r="N140" s="6">
        <f t="shared" si="49"/>
        <v>46855.962002999993</v>
      </c>
      <c r="O140" s="6">
        <f t="shared" si="50"/>
        <v>-29251.120788</v>
      </c>
      <c r="Q140" s="55">
        <f>SUMIFS('Wkpr - Plant Balance Detail'!$CS$3:$CS$635,'Wkpr - Plant Balance Detail'!$B$3:$B$635,'Wkpr - Studied Balances'!$B140,'Wkpr - Plant Balance Detail'!$C$3:$C$635,'Wkpr - Studied Balances'!$C140,'Wkpr - Plant Balance Detail'!$D$3:$D$635,'Wkpr - Studied Balances'!$D140)</f>
        <v>-19226.761693952401</v>
      </c>
      <c r="R140" s="55">
        <f>SUMIFS('Wkpr - Plant Balance Detail'!$CU$3:$CU$635,'Wkpr - Plant Balance Detail'!$B$3:$B$635,'Wkpr - Studied Balances'!$B140,'Wkpr - Plant Balance Detail'!$C$3:$C$635,'Wkpr - Studied Balances'!$C140,'Wkpr - Plant Balance Detail'!$D$3:$D$635,'Wkpr - Studied Balances'!$D140)</f>
        <v>-10024.359094047599</v>
      </c>
      <c r="S140" s="55">
        <f>SUMIFS('Wkpr - Plant Balance Detail'!$CT$3:$CT$635,'Wkpr - Plant Balance Detail'!$B$3:$B$635,'Wkpr - Studied Balances'!$B140,'Wkpr - Plant Balance Detail'!$C$3:$C$635,'Wkpr - Studied Balances'!$C140,'Wkpr - Plant Balance Detail'!$D$3:$D$635,'Wkpr - Studied Balances'!$D140)</f>
        <v>0</v>
      </c>
      <c r="T140" s="55">
        <f>SUMIFS('Wkpr - Plant Balance Detail'!$CV$3:$CV$635,'Wkpr - Plant Balance Detail'!$B$3:$B$635,'Wkpr - Studied Balances'!$B140,'Wkpr - Plant Balance Detail'!$C$3:$C$635,'Wkpr - Studied Balances'!$C140,'Wkpr - Plant Balance Detail'!$D$3:$D$635,'Wkpr - Studied Balances'!$D140)</f>
        <v>0</v>
      </c>
      <c r="U140" s="55">
        <f>SUMIFS('Wkpr - Plant Balance Detail'!$CW$3:$CW$635,'Wkpr - Plant Balance Detail'!$B$3:$B$635,'Wkpr - Studied Balances'!$B140,'Wkpr - Plant Balance Detail'!$C$3:$C$635,'Wkpr - Studied Balances'!$C140,'Wkpr - Plant Balance Detail'!$D$3:$D$635,'Wkpr - Studied Balances'!$D140)</f>
        <v>0</v>
      </c>
    </row>
    <row r="141" spans="2:21" x14ac:dyDescent="0.2">
      <c r="B141" t="s">
        <v>1310</v>
      </c>
      <c r="C141" t="s">
        <v>1322</v>
      </c>
      <c r="D141">
        <f t="shared" si="47"/>
        <v>331000</v>
      </c>
      <c r="E141" s="48">
        <v>331</v>
      </c>
      <c r="F141" t="s">
        <v>1174</v>
      </c>
      <c r="G141" s="5">
        <f>SUMIFS('Wkpr - Plant Balance Detail'!$R$3:$R$635,'Wkpr - Plant Balance Detail'!$B$3:$B$635,'Wkpr - Studied Balances'!$B141,'Wkpr - Plant Balance Detail'!$C$3:$C$635,'Wkpr - Studied Balances'!$C141,'Wkpr - Plant Balance Detail'!$D$3:$D$635,'Wkpr - Studied Balances'!$D141)</f>
        <v>2523930.7400000002</v>
      </c>
      <c r="I141" s="3">
        <f>SUMIFS('Wkpr - Plant Balance Detail'!$BO$3:$BO$635,'Wkpr - Plant Balance Detail'!$B$3:$B$635,'Wkpr - Studied Balances'!$B141,'Wkpr - Plant Balance Detail'!$C$3:$C$635,'Wkpr - Studied Balances'!$C141,'Wkpr - Plant Balance Detail'!$D$3:$D$635,'Wkpr - Studied Balances'!$D141)</f>
        <v>2.0899999999999998E-2</v>
      </c>
      <c r="J141" s="6">
        <f t="shared" si="48"/>
        <v>52750.152466</v>
      </c>
      <c r="L141" s="3">
        <f>SUMIFS('Wkpr - Plant Balance Detail'!$BQ$3:$BQ$635,'Wkpr - Plant Balance Detail'!$B$3:$B$635,'Wkpr - Studied Balances'!$B141,'Wkpr - Plant Balance Detail'!$C$3:$C$635,'Wkpr - Studied Balances'!$C141,'Wkpr - Plant Balance Detail'!$D$3:$D$635,'Wkpr - Studied Balances'!$D141)</f>
        <v>1.8100000000000002E-2</v>
      </c>
      <c r="N141" s="6">
        <f t="shared" si="49"/>
        <v>45683.14639400001</v>
      </c>
      <c r="O141" s="6">
        <f t="shared" si="50"/>
        <v>-7067.0060719999892</v>
      </c>
      <c r="Q141" s="55">
        <f>SUMIFS('Wkpr - Plant Balance Detail'!$CS$3:$CS$635,'Wkpr - Plant Balance Detail'!$B$3:$B$635,'Wkpr - Studied Balances'!$B141,'Wkpr - Plant Balance Detail'!$C$3:$C$635,'Wkpr - Studied Balances'!$C141,'Wkpr - Plant Balance Detail'!$D$3:$D$635,'Wkpr - Studied Balances'!$D141)</f>
        <v>-4645.143091125592</v>
      </c>
      <c r="R141" s="55">
        <f>SUMIFS('Wkpr - Plant Balance Detail'!$CU$3:$CU$635,'Wkpr - Plant Balance Detail'!$B$3:$B$635,'Wkpr - Studied Balances'!$B141,'Wkpr - Plant Balance Detail'!$C$3:$C$635,'Wkpr - Studied Balances'!$C141,'Wkpr - Plant Balance Detail'!$D$3:$D$635,'Wkpr - Studied Balances'!$D141)</f>
        <v>-2421.8629808743954</v>
      </c>
      <c r="S141" s="55">
        <f>SUMIFS('Wkpr - Plant Balance Detail'!$CT$3:$CT$635,'Wkpr - Plant Balance Detail'!$B$3:$B$635,'Wkpr - Studied Balances'!$B141,'Wkpr - Plant Balance Detail'!$C$3:$C$635,'Wkpr - Studied Balances'!$C141,'Wkpr - Plant Balance Detail'!$D$3:$D$635,'Wkpr - Studied Balances'!$D141)</f>
        <v>0</v>
      </c>
      <c r="T141" s="55">
        <f>SUMIFS('Wkpr - Plant Balance Detail'!$CV$3:$CV$635,'Wkpr - Plant Balance Detail'!$B$3:$B$635,'Wkpr - Studied Balances'!$B141,'Wkpr - Plant Balance Detail'!$C$3:$C$635,'Wkpr - Studied Balances'!$C141,'Wkpr - Plant Balance Detail'!$D$3:$D$635,'Wkpr - Studied Balances'!$D141)</f>
        <v>0</v>
      </c>
      <c r="U141" s="55">
        <f>SUMIFS('Wkpr - Plant Balance Detail'!$CW$3:$CW$635,'Wkpr - Plant Balance Detail'!$B$3:$B$635,'Wkpr - Studied Balances'!$B141,'Wkpr - Plant Balance Detail'!$C$3:$C$635,'Wkpr - Studied Balances'!$C141,'Wkpr - Plant Balance Detail'!$D$3:$D$635,'Wkpr - Studied Balances'!$D141)</f>
        <v>0</v>
      </c>
    </row>
    <row r="142" spans="2:21" x14ac:dyDescent="0.2">
      <c r="B142" t="s">
        <v>1310</v>
      </c>
      <c r="C142" t="s">
        <v>1322</v>
      </c>
      <c r="D142">
        <f t="shared" si="47"/>
        <v>331100</v>
      </c>
      <c r="E142">
        <v>331.1</v>
      </c>
      <c r="F142" t="s">
        <v>1188</v>
      </c>
      <c r="G142" s="5">
        <f>SUMIFS('Wkpr - Plant Balance Detail'!$R$3:$R$635,'Wkpr - Plant Balance Detail'!$B$3:$B$635,'Wkpr - Studied Balances'!$B142,'Wkpr - Plant Balance Detail'!$C$3:$C$635,'Wkpr - Studied Balances'!$C142,'Wkpr - Plant Balance Detail'!$D$3:$D$635,'Wkpr - Studied Balances'!$D142)</f>
        <v>2664.78</v>
      </c>
      <c r="I142" s="3">
        <f>SUMIFS('Wkpr - Plant Balance Detail'!$BO$3:$BO$635,'Wkpr - Plant Balance Detail'!$B$3:$B$635,'Wkpr - Studied Balances'!$B142,'Wkpr - Plant Balance Detail'!$C$3:$C$635,'Wkpr - Studied Balances'!$C142,'Wkpr - Plant Balance Detail'!$D$3:$D$635,'Wkpr - Studied Balances'!$D142)</f>
        <v>1.35E-2</v>
      </c>
      <c r="J142" s="6">
        <f t="shared" si="48"/>
        <v>35.974530000000001</v>
      </c>
      <c r="L142" s="3">
        <f>SUMIFS('Wkpr - Plant Balance Detail'!$BQ$3:$BQ$635,'Wkpr - Plant Balance Detail'!$B$3:$B$635,'Wkpr - Studied Balances'!$B142,'Wkpr - Plant Balance Detail'!$C$3:$C$635,'Wkpr - Studied Balances'!$C142,'Wkpr - Plant Balance Detail'!$D$3:$D$635,'Wkpr - Studied Balances'!$D142)</f>
        <v>1.1000000000000001E-3</v>
      </c>
      <c r="N142" s="6">
        <f t="shared" si="49"/>
        <v>2.9312580000000006</v>
      </c>
      <c r="O142" s="6">
        <f t="shared" si="50"/>
        <v>-33.043272000000002</v>
      </c>
      <c r="Q142" s="55">
        <f>SUMIFS('Wkpr - Plant Balance Detail'!$CS$3:$CS$635,'Wkpr - Plant Balance Detail'!$B$3:$B$635,'Wkpr - Studied Balances'!$B142,'Wkpr - Plant Balance Detail'!$C$3:$C$635,'Wkpr - Studied Balances'!$C142,'Wkpr - Plant Balance Detail'!$D$3:$D$635,'Wkpr - Studied Balances'!$D142)</f>
        <v>-21.719342685600001</v>
      </c>
      <c r="R142" s="55">
        <f>SUMIFS('Wkpr - Plant Balance Detail'!$CU$3:$CU$635,'Wkpr - Plant Balance Detail'!$B$3:$B$635,'Wkpr - Studied Balances'!$B142,'Wkpr - Plant Balance Detail'!$C$3:$C$635,'Wkpr - Studied Balances'!$C142,'Wkpr - Plant Balance Detail'!$D$3:$D$635,'Wkpr - Studied Balances'!$D142)</f>
        <v>-11.323929314400001</v>
      </c>
      <c r="S142" s="55">
        <f>SUMIFS('Wkpr - Plant Balance Detail'!$CT$3:$CT$635,'Wkpr - Plant Balance Detail'!$B$3:$B$635,'Wkpr - Studied Balances'!$B142,'Wkpr - Plant Balance Detail'!$C$3:$C$635,'Wkpr - Studied Balances'!$C142,'Wkpr - Plant Balance Detail'!$D$3:$D$635,'Wkpr - Studied Balances'!$D142)</f>
        <v>0</v>
      </c>
      <c r="T142" s="55">
        <f>SUMIFS('Wkpr - Plant Balance Detail'!$CV$3:$CV$635,'Wkpr - Plant Balance Detail'!$B$3:$B$635,'Wkpr - Studied Balances'!$B142,'Wkpr - Plant Balance Detail'!$C$3:$C$635,'Wkpr - Studied Balances'!$C142,'Wkpr - Plant Balance Detail'!$D$3:$D$635,'Wkpr - Studied Balances'!$D142)</f>
        <v>0</v>
      </c>
      <c r="U142" s="55">
        <f>SUMIFS('Wkpr - Plant Balance Detail'!$CW$3:$CW$635,'Wkpr - Plant Balance Detail'!$B$3:$B$635,'Wkpr - Studied Balances'!$B142,'Wkpr - Plant Balance Detail'!$C$3:$C$635,'Wkpr - Studied Balances'!$C142,'Wkpr - Plant Balance Detail'!$D$3:$D$635,'Wkpr - Studied Balances'!$D142)</f>
        <v>0</v>
      </c>
    </row>
    <row r="143" spans="2:21" x14ac:dyDescent="0.2">
      <c r="B143" t="s">
        <v>1310</v>
      </c>
      <c r="C143" t="s">
        <v>1322</v>
      </c>
      <c r="D143">
        <f t="shared" si="47"/>
        <v>331200</v>
      </c>
      <c r="E143">
        <v>331.2</v>
      </c>
      <c r="F143" t="s">
        <v>1189</v>
      </c>
      <c r="G143" s="5">
        <f>SUMIFS('Wkpr - Plant Balance Detail'!$R$3:$R$635,'Wkpr - Plant Balance Detail'!$B$3:$B$635,'Wkpr - Studied Balances'!$B143,'Wkpr - Plant Balance Detail'!$C$3:$C$635,'Wkpr - Studied Balances'!$C143,'Wkpr - Plant Balance Detail'!$D$3:$D$635,'Wkpr - Studied Balances'!$D143)</f>
        <v>642358.59</v>
      </c>
      <c r="I143" s="3">
        <f>SUMIFS('Wkpr - Plant Balance Detail'!$BO$3:$BO$635,'Wkpr - Plant Balance Detail'!$B$3:$B$635,'Wkpr - Studied Balances'!$B143,'Wkpr - Plant Balance Detail'!$C$3:$C$635,'Wkpr - Studied Balances'!$C143,'Wkpr - Plant Balance Detail'!$D$3:$D$635,'Wkpr - Studied Balances'!$D143)</f>
        <v>2.29E-2</v>
      </c>
      <c r="J143" s="6">
        <f t="shared" si="48"/>
        <v>14710.011710999999</v>
      </c>
      <c r="L143" s="3">
        <f>SUMIFS('Wkpr - Plant Balance Detail'!$BQ$3:$BQ$635,'Wkpr - Plant Balance Detail'!$B$3:$B$635,'Wkpr - Studied Balances'!$B143,'Wkpr - Plant Balance Detail'!$C$3:$C$635,'Wkpr - Studied Balances'!$C143,'Wkpr - Plant Balance Detail'!$D$3:$D$635,'Wkpr - Studied Balances'!$D143)</f>
        <v>2.6699999999999998E-2</v>
      </c>
      <c r="N143" s="6">
        <f t="shared" si="49"/>
        <v>17150.974352999998</v>
      </c>
      <c r="O143" s="6">
        <f t="shared" si="50"/>
        <v>2440.9626419999986</v>
      </c>
      <c r="Q143" s="55">
        <f>SUMIFS('Wkpr - Plant Balance Detail'!$CS$3:$CS$635,'Wkpr - Plant Balance Detail'!$B$3:$B$635,'Wkpr - Studied Balances'!$B143,'Wkpr - Plant Balance Detail'!$C$3:$C$635,'Wkpr - Studied Balances'!$C143,'Wkpr - Plant Balance Detail'!$D$3:$D$635,'Wkpr - Studied Balances'!$D143)</f>
        <v>1604.444744586599</v>
      </c>
      <c r="R143" s="55">
        <f>SUMIFS('Wkpr - Plant Balance Detail'!$CU$3:$CU$635,'Wkpr - Plant Balance Detail'!$B$3:$B$635,'Wkpr - Studied Balances'!$B143,'Wkpr - Plant Balance Detail'!$C$3:$C$635,'Wkpr - Studied Balances'!$C143,'Wkpr - Plant Balance Detail'!$D$3:$D$635,'Wkpr - Studied Balances'!$D143)</f>
        <v>836.51789741339962</v>
      </c>
      <c r="S143" s="55">
        <f>SUMIFS('Wkpr - Plant Balance Detail'!$CT$3:$CT$635,'Wkpr - Plant Balance Detail'!$B$3:$B$635,'Wkpr - Studied Balances'!$B143,'Wkpr - Plant Balance Detail'!$C$3:$C$635,'Wkpr - Studied Balances'!$C143,'Wkpr - Plant Balance Detail'!$D$3:$D$635,'Wkpr - Studied Balances'!$D143)</f>
        <v>0</v>
      </c>
      <c r="T143" s="55">
        <f>SUMIFS('Wkpr - Plant Balance Detail'!$CV$3:$CV$635,'Wkpr - Plant Balance Detail'!$B$3:$B$635,'Wkpr - Studied Balances'!$B143,'Wkpr - Plant Balance Detail'!$C$3:$C$635,'Wkpr - Studied Balances'!$C143,'Wkpr - Plant Balance Detail'!$D$3:$D$635,'Wkpr - Studied Balances'!$D143)</f>
        <v>0</v>
      </c>
      <c r="U143" s="55">
        <f>SUMIFS('Wkpr - Plant Balance Detail'!$CW$3:$CW$635,'Wkpr - Plant Balance Detail'!$B$3:$B$635,'Wkpr - Studied Balances'!$B143,'Wkpr - Plant Balance Detail'!$C$3:$C$635,'Wkpr - Studied Balances'!$C143,'Wkpr - Plant Balance Detail'!$D$3:$D$635,'Wkpr - Studied Balances'!$D143)</f>
        <v>0</v>
      </c>
    </row>
    <row r="144" spans="2:21" x14ac:dyDescent="0.2">
      <c r="B144" t="s">
        <v>1310</v>
      </c>
      <c r="C144" t="s">
        <v>1322</v>
      </c>
      <c r="D144">
        <f t="shared" si="47"/>
        <v>332000</v>
      </c>
      <c r="E144" s="48">
        <v>332</v>
      </c>
      <c r="F144" t="s">
        <v>1191</v>
      </c>
      <c r="G144" s="5">
        <f>SUMIFS('Wkpr - Plant Balance Detail'!$R$3:$R$635,'Wkpr - Plant Balance Detail'!$B$3:$B$635,'Wkpr - Studied Balances'!$B144,'Wkpr - Plant Balance Detail'!$C$3:$C$635,'Wkpr - Studied Balances'!$C144,'Wkpr - Plant Balance Detail'!$D$3:$D$635,'Wkpr - Studied Balances'!$D144)</f>
        <v>25779752.800000001</v>
      </c>
      <c r="I144" s="3">
        <f>SUMIFS('Wkpr - Plant Balance Detail'!$BO$3:$BO$635,'Wkpr - Plant Balance Detail'!$B$3:$B$635,'Wkpr - Studied Balances'!$B144,'Wkpr - Plant Balance Detail'!$C$3:$C$635,'Wkpr - Studied Balances'!$C144,'Wkpr - Plant Balance Detail'!$D$3:$D$635,'Wkpr - Studied Balances'!$D144)</f>
        <v>1.7100000000000001E-2</v>
      </c>
      <c r="J144" s="6">
        <f t="shared" si="48"/>
        <v>440833.77288</v>
      </c>
      <c r="L144" s="3">
        <f>SUMIFS('Wkpr - Plant Balance Detail'!$BQ$3:$BQ$635,'Wkpr - Plant Balance Detail'!$B$3:$B$635,'Wkpr - Studied Balances'!$B144,'Wkpr - Plant Balance Detail'!$C$3:$C$635,'Wkpr - Studied Balances'!$C144,'Wkpr - Plant Balance Detail'!$D$3:$D$635,'Wkpr - Studied Balances'!$D144)</f>
        <v>2.3599999999999999E-2</v>
      </c>
      <c r="N144" s="6">
        <f t="shared" si="49"/>
        <v>608402.16608</v>
      </c>
      <c r="O144" s="6">
        <f t="shared" si="50"/>
        <v>167568.39319999999</v>
      </c>
      <c r="Q144" s="55">
        <f>SUMIFS('Wkpr - Plant Balance Detail'!$CS$3:$CS$635,'Wkpr - Plant Balance Detail'!$B$3:$B$635,'Wkpr - Studied Balances'!$B144,'Wkpr - Plant Balance Detail'!$C$3:$C$635,'Wkpr - Studied Balances'!$C144,'Wkpr - Plant Balance Detail'!$D$3:$D$635,'Wkpr - Studied Balances'!$D144)</f>
        <v>110142.70485035999</v>
      </c>
      <c r="R144" s="55">
        <f>SUMIFS('Wkpr - Plant Balance Detail'!$CU$3:$CU$635,'Wkpr - Plant Balance Detail'!$B$3:$B$635,'Wkpr - Studied Balances'!$B144,'Wkpr - Plant Balance Detail'!$C$3:$C$635,'Wkpr - Studied Balances'!$C144,'Wkpr - Plant Balance Detail'!$D$3:$D$635,'Wkpr - Studied Balances'!$D144)</f>
        <v>57425.688349640026</v>
      </c>
      <c r="S144" s="55">
        <f>SUMIFS('Wkpr - Plant Balance Detail'!$CT$3:$CT$635,'Wkpr - Plant Balance Detail'!$B$3:$B$635,'Wkpr - Studied Balances'!$B144,'Wkpr - Plant Balance Detail'!$C$3:$C$635,'Wkpr - Studied Balances'!$C144,'Wkpr - Plant Balance Detail'!$D$3:$D$635,'Wkpr - Studied Balances'!$D144)</f>
        <v>0</v>
      </c>
      <c r="T144" s="55">
        <f>SUMIFS('Wkpr - Plant Balance Detail'!$CV$3:$CV$635,'Wkpr - Plant Balance Detail'!$B$3:$B$635,'Wkpr - Studied Balances'!$B144,'Wkpr - Plant Balance Detail'!$C$3:$C$635,'Wkpr - Studied Balances'!$C144,'Wkpr - Plant Balance Detail'!$D$3:$D$635,'Wkpr - Studied Balances'!$D144)</f>
        <v>0</v>
      </c>
      <c r="U144" s="55">
        <f>SUMIFS('Wkpr - Plant Balance Detail'!$CW$3:$CW$635,'Wkpr - Plant Balance Detail'!$B$3:$B$635,'Wkpr - Studied Balances'!$B144,'Wkpr - Plant Balance Detail'!$C$3:$C$635,'Wkpr - Studied Balances'!$C144,'Wkpr - Plant Balance Detail'!$D$3:$D$635,'Wkpr - Studied Balances'!$D144)</f>
        <v>0</v>
      </c>
    </row>
    <row r="145" spans="2:21" x14ac:dyDescent="0.2">
      <c r="B145" t="s">
        <v>1310</v>
      </c>
      <c r="C145" t="s">
        <v>1322</v>
      </c>
      <c r="D145">
        <f t="shared" si="47"/>
        <v>332100</v>
      </c>
      <c r="E145">
        <v>332.1</v>
      </c>
      <c r="F145" t="s">
        <v>1192</v>
      </c>
      <c r="G145" s="5">
        <f>SUMIFS('Wkpr - Plant Balance Detail'!$R$3:$R$635,'Wkpr - Plant Balance Detail'!$B$3:$B$635,'Wkpr - Studied Balances'!$B145,'Wkpr - Plant Balance Detail'!$C$3:$C$635,'Wkpr - Studied Balances'!$C145,'Wkpr - Plant Balance Detail'!$D$3:$D$635,'Wkpr - Studied Balances'!$D145)</f>
        <v>885404.99</v>
      </c>
      <c r="I145" s="3">
        <f>SUMIFS('Wkpr - Plant Balance Detail'!$BO$3:$BO$635,'Wkpr - Plant Balance Detail'!$B$3:$B$635,'Wkpr - Studied Balances'!$B145,'Wkpr - Plant Balance Detail'!$C$3:$C$635,'Wkpr - Studied Balances'!$C145,'Wkpr - Plant Balance Detail'!$D$3:$D$635,'Wkpr - Studied Balances'!$D145)</f>
        <v>1.9699999999999999E-2</v>
      </c>
      <c r="J145" s="6">
        <f t="shared" si="48"/>
        <v>17442.478303</v>
      </c>
      <c r="L145" s="3">
        <f>SUMIFS('Wkpr - Plant Balance Detail'!$BQ$3:$BQ$635,'Wkpr - Plant Balance Detail'!$B$3:$B$635,'Wkpr - Studied Balances'!$B145,'Wkpr - Plant Balance Detail'!$C$3:$C$635,'Wkpr - Studied Balances'!$C145,'Wkpr - Plant Balance Detail'!$D$3:$D$635,'Wkpr - Studied Balances'!$D145)</f>
        <v>2.4399999999999998E-2</v>
      </c>
      <c r="N145" s="6">
        <f t="shared" si="49"/>
        <v>21603.881755999999</v>
      </c>
      <c r="O145" s="6">
        <f t="shared" si="50"/>
        <v>4161.403452999999</v>
      </c>
      <c r="Q145" s="55">
        <f>SUMIFS('Wkpr - Plant Balance Detail'!$CS$3:$CS$635,'Wkpr - Plant Balance Detail'!$B$3:$B$635,'Wkpr - Studied Balances'!$B145,'Wkpr - Plant Balance Detail'!$C$3:$C$635,'Wkpr - Studied Balances'!$C145,'Wkpr - Plant Balance Detail'!$D$3:$D$635,'Wkpr - Studied Balances'!$D145)</f>
        <v>2735.290489656898</v>
      </c>
      <c r="R145" s="55">
        <f>SUMIFS('Wkpr - Plant Balance Detail'!$CU$3:$CU$635,'Wkpr - Plant Balance Detail'!$B$3:$B$635,'Wkpr - Studied Balances'!$B145,'Wkpr - Plant Balance Detail'!$C$3:$C$635,'Wkpr - Studied Balances'!$C145,'Wkpr - Plant Balance Detail'!$D$3:$D$635,'Wkpr - Studied Balances'!$D145)</f>
        <v>1426.1129633430992</v>
      </c>
      <c r="S145" s="55">
        <f>SUMIFS('Wkpr - Plant Balance Detail'!$CT$3:$CT$635,'Wkpr - Plant Balance Detail'!$B$3:$B$635,'Wkpr - Studied Balances'!$B145,'Wkpr - Plant Balance Detail'!$C$3:$C$635,'Wkpr - Studied Balances'!$C145,'Wkpr - Plant Balance Detail'!$D$3:$D$635,'Wkpr - Studied Balances'!$D145)</f>
        <v>0</v>
      </c>
      <c r="T145" s="55">
        <f>SUMIFS('Wkpr - Plant Balance Detail'!$CV$3:$CV$635,'Wkpr - Plant Balance Detail'!$B$3:$B$635,'Wkpr - Studied Balances'!$B145,'Wkpr - Plant Balance Detail'!$C$3:$C$635,'Wkpr - Studied Balances'!$C145,'Wkpr - Plant Balance Detail'!$D$3:$D$635,'Wkpr - Studied Balances'!$D145)</f>
        <v>0</v>
      </c>
      <c r="U145" s="55">
        <f>SUMIFS('Wkpr - Plant Balance Detail'!$CW$3:$CW$635,'Wkpr - Plant Balance Detail'!$B$3:$B$635,'Wkpr - Studied Balances'!$B145,'Wkpr - Plant Balance Detail'!$C$3:$C$635,'Wkpr - Studied Balances'!$C145,'Wkpr - Plant Balance Detail'!$D$3:$D$635,'Wkpr - Studied Balances'!$D145)</f>
        <v>0</v>
      </c>
    </row>
    <row r="146" spans="2:21" x14ac:dyDescent="0.2">
      <c r="B146" t="s">
        <v>1310</v>
      </c>
      <c r="C146" t="s">
        <v>1322</v>
      </c>
      <c r="D146">
        <f t="shared" si="47"/>
        <v>332200</v>
      </c>
      <c r="E146">
        <v>332.2</v>
      </c>
      <c r="F146" t="s">
        <v>1193</v>
      </c>
      <c r="G146" s="5">
        <f>SUMIFS('Wkpr - Plant Balance Detail'!$R$3:$R$635,'Wkpr - Plant Balance Detail'!$B$3:$B$635,'Wkpr - Studied Balances'!$B146,'Wkpr - Plant Balance Detail'!$C$3:$C$635,'Wkpr - Studied Balances'!$C146,'Wkpr - Plant Balance Detail'!$D$3:$D$635,'Wkpr - Studied Balances'!$D146)</f>
        <v>268669.62</v>
      </c>
      <c r="I146" s="3">
        <f>SUMIFS('Wkpr - Plant Balance Detail'!$BO$3:$BO$635,'Wkpr - Plant Balance Detail'!$B$3:$B$635,'Wkpr - Studied Balances'!$B146,'Wkpr - Plant Balance Detail'!$C$3:$C$635,'Wkpr - Studied Balances'!$C146,'Wkpr - Plant Balance Detail'!$D$3:$D$635,'Wkpr - Studied Balances'!$D146)</f>
        <v>1.78E-2</v>
      </c>
      <c r="J146" s="6">
        <f t="shared" si="48"/>
        <v>4782.3192360000003</v>
      </c>
      <c r="L146" s="3">
        <f>SUMIFS('Wkpr - Plant Balance Detail'!$BQ$3:$BQ$635,'Wkpr - Plant Balance Detail'!$B$3:$B$635,'Wkpr - Studied Balances'!$B146,'Wkpr - Plant Balance Detail'!$C$3:$C$635,'Wkpr - Studied Balances'!$C146,'Wkpr - Plant Balance Detail'!$D$3:$D$635,'Wkpr - Studied Balances'!$D146)</f>
        <v>2.64E-2</v>
      </c>
      <c r="N146" s="6">
        <f t="shared" si="49"/>
        <v>7092.8779679999998</v>
      </c>
      <c r="O146" s="6">
        <f t="shared" si="50"/>
        <v>2310.5587319999995</v>
      </c>
      <c r="Q146" s="55">
        <f>SUMIFS('Wkpr - Plant Balance Detail'!$CS$3:$CS$635,'Wkpr - Plant Balance Detail'!$B$3:$B$635,'Wkpr - Studied Balances'!$B146,'Wkpr - Plant Balance Detail'!$C$3:$C$635,'Wkpr - Studied Balances'!$C146,'Wkpr - Plant Balance Detail'!$D$3:$D$635,'Wkpr - Studied Balances'!$D146)</f>
        <v>1518.7302545436</v>
      </c>
      <c r="R146" s="55">
        <f>SUMIFS('Wkpr - Plant Balance Detail'!$CU$3:$CU$635,'Wkpr - Plant Balance Detail'!$B$3:$B$635,'Wkpr - Studied Balances'!$B146,'Wkpr - Plant Balance Detail'!$C$3:$C$635,'Wkpr - Studied Balances'!$C146,'Wkpr - Plant Balance Detail'!$D$3:$D$635,'Wkpr - Studied Balances'!$D146)</f>
        <v>791.82847745639992</v>
      </c>
      <c r="S146" s="55">
        <f>SUMIFS('Wkpr - Plant Balance Detail'!$CT$3:$CT$635,'Wkpr - Plant Balance Detail'!$B$3:$B$635,'Wkpr - Studied Balances'!$B146,'Wkpr - Plant Balance Detail'!$C$3:$C$635,'Wkpr - Studied Balances'!$C146,'Wkpr - Plant Balance Detail'!$D$3:$D$635,'Wkpr - Studied Balances'!$D146)</f>
        <v>0</v>
      </c>
      <c r="T146" s="55">
        <f>SUMIFS('Wkpr - Plant Balance Detail'!$CV$3:$CV$635,'Wkpr - Plant Balance Detail'!$B$3:$B$635,'Wkpr - Studied Balances'!$B146,'Wkpr - Plant Balance Detail'!$C$3:$C$635,'Wkpr - Studied Balances'!$C146,'Wkpr - Plant Balance Detail'!$D$3:$D$635,'Wkpr - Studied Balances'!$D146)</f>
        <v>0</v>
      </c>
      <c r="U146" s="55">
        <f>SUMIFS('Wkpr - Plant Balance Detail'!$CW$3:$CW$635,'Wkpr - Plant Balance Detail'!$B$3:$B$635,'Wkpr - Studied Balances'!$B146,'Wkpr - Plant Balance Detail'!$C$3:$C$635,'Wkpr - Studied Balances'!$C146,'Wkpr - Plant Balance Detail'!$D$3:$D$635,'Wkpr - Studied Balances'!$D146)</f>
        <v>0</v>
      </c>
    </row>
    <row r="147" spans="2:21" x14ac:dyDescent="0.2">
      <c r="B147" t="s">
        <v>1310</v>
      </c>
      <c r="C147" t="s">
        <v>1322</v>
      </c>
      <c r="D147">
        <f t="shared" si="47"/>
        <v>333000</v>
      </c>
      <c r="E147" s="48">
        <v>333</v>
      </c>
      <c r="F147" t="s">
        <v>1194</v>
      </c>
      <c r="G147" s="5">
        <f>SUMIFS('Wkpr - Plant Balance Detail'!$R$3:$R$635,'Wkpr - Plant Balance Detail'!$B$3:$B$635,'Wkpr - Studied Balances'!$B147,'Wkpr - Plant Balance Detail'!$C$3:$C$635,'Wkpr - Studied Balances'!$C147,'Wkpr - Plant Balance Detail'!$D$3:$D$635,'Wkpr - Studied Balances'!$D147)</f>
        <v>2233650.87</v>
      </c>
      <c r="I147" s="3">
        <f>SUMIFS('Wkpr - Plant Balance Detail'!$BO$3:$BO$635,'Wkpr - Plant Balance Detail'!$B$3:$B$635,'Wkpr - Studied Balances'!$B147,'Wkpr - Plant Balance Detail'!$C$3:$C$635,'Wkpr - Studied Balances'!$C147,'Wkpr - Plant Balance Detail'!$D$3:$D$635,'Wkpr - Studied Balances'!$D147)</f>
        <v>2.4199999999999999E-2</v>
      </c>
      <c r="J147" s="6">
        <f t="shared" si="48"/>
        <v>54054.351053999999</v>
      </c>
      <c r="L147" s="3">
        <f>SUMIFS('Wkpr - Plant Balance Detail'!$BQ$3:$BQ$635,'Wkpr - Plant Balance Detail'!$B$3:$B$635,'Wkpr - Studied Balances'!$B147,'Wkpr - Plant Balance Detail'!$C$3:$C$635,'Wkpr - Studied Balances'!$C147,'Wkpr - Plant Balance Detail'!$D$3:$D$635,'Wkpr - Studied Balances'!$D147)</f>
        <v>7.9000000000000008E-3</v>
      </c>
      <c r="N147" s="6">
        <f t="shared" si="49"/>
        <v>17645.841873000001</v>
      </c>
      <c r="O147" s="6">
        <f t="shared" si="50"/>
        <v>-36408.509181000001</v>
      </c>
      <c r="Q147" s="55">
        <f>SUMIFS('Wkpr - Plant Balance Detail'!$CS$3:$CS$635,'Wkpr - Plant Balance Detail'!$B$3:$B$635,'Wkpr - Studied Balances'!$B147,'Wkpr - Plant Balance Detail'!$C$3:$C$635,'Wkpr - Studied Balances'!$C147,'Wkpr - Plant Balance Detail'!$D$3:$D$635,'Wkpr - Studied Balances'!$D147)</f>
        <v>-23931.313084671299</v>
      </c>
      <c r="R147" s="55">
        <f>SUMIFS('Wkpr - Plant Balance Detail'!$CU$3:$CU$635,'Wkpr - Plant Balance Detail'!$B$3:$B$635,'Wkpr - Studied Balances'!$B147,'Wkpr - Plant Balance Detail'!$C$3:$C$635,'Wkpr - Studied Balances'!$C147,'Wkpr - Plant Balance Detail'!$D$3:$D$635,'Wkpr - Studied Balances'!$D147)</f>
        <v>-12477.196096328698</v>
      </c>
      <c r="S147" s="55">
        <f>SUMIFS('Wkpr - Plant Balance Detail'!$CT$3:$CT$635,'Wkpr - Plant Balance Detail'!$B$3:$B$635,'Wkpr - Studied Balances'!$B147,'Wkpr - Plant Balance Detail'!$C$3:$C$635,'Wkpr - Studied Balances'!$C147,'Wkpr - Plant Balance Detail'!$D$3:$D$635,'Wkpr - Studied Balances'!$D147)</f>
        <v>0</v>
      </c>
      <c r="T147" s="55">
        <f>SUMIFS('Wkpr - Plant Balance Detail'!$CV$3:$CV$635,'Wkpr - Plant Balance Detail'!$B$3:$B$635,'Wkpr - Studied Balances'!$B147,'Wkpr - Plant Balance Detail'!$C$3:$C$635,'Wkpr - Studied Balances'!$C147,'Wkpr - Plant Balance Detail'!$D$3:$D$635,'Wkpr - Studied Balances'!$D147)</f>
        <v>0</v>
      </c>
      <c r="U147" s="55">
        <f>SUMIFS('Wkpr - Plant Balance Detail'!$CW$3:$CW$635,'Wkpr - Plant Balance Detail'!$B$3:$B$635,'Wkpr - Studied Balances'!$B147,'Wkpr - Plant Balance Detail'!$C$3:$C$635,'Wkpr - Studied Balances'!$C147,'Wkpr - Plant Balance Detail'!$D$3:$D$635,'Wkpr - Studied Balances'!$D147)</f>
        <v>0</v>
      </c>
    </row>
    <row r="148" spans="2:21" x14ac:dyDescent="0.2">
      <c r="B148" t="s">
        <v>1310</v>
      </c>
      <c r="C148" t="s">
        <v>1322</v>
      </c>
      <c r="D148">
        <f t="shared" si="47"/>
        <v>334000</v>
      </c>
      <c r="E148" s="48">
        <v>334</v>
      </c>
      <c r="F148" t="s">
        <v>1178</v>
      </c>
      <c r="G148" s="5">
        <f>SUMIFS('Wkpr - Plant Balance Detail'!$R$3:$R$635,'Wkpr - Plant Balance Detail'!$B$3:$B$635,'Wkpr - Studied Balances'!$B148,'Wkpr - Plant Balance Detail'!$C$3:$C$635,'Wkpr - Studied Balances'!$C148,'Wkpr - Plant Balance Detail'!$D$3:$D$635,'Wkpr - Studied Balances'!$D148)</f>
        <v>729509.14</v>
      </c>
      <c r="I148" s="3">
        <f>SUMIFS('Wkpr - Plant Balance Detail'!$BO$3:$BO$635,'Wkpr - Plant Balance Detail'!$B$3:$B$635,'Wkpr - Studied Balances'!$B148,'Wkpr - Plant Balance Detail'!$C$3:$C$635,'Wkpr - Studied Balances'!$C148,'Wkpr - Plant Balance Detail'!$D$3:$D$635,'Wkpr - Studied Balances'!$D148)</f>
        <v>2.7799999999999998E-2</v>
      </c>
      <c r="J148" s="6">
        <f t="shared" si="48"/>
        <v>20280.354091999998</v>
      </c>
      <c r="L148" s="3">
        <f>SUMIFS('Wkpr - Plant Balance Detail'!$BQ$3:$BQ$635,'Wkpr - Plant Balance Detail'!$B$3:$B$635,'Wkpr - Studied Balances'!$B148,'Wkpr - Plant Balance Detail'!$C$3:$C$635,'Wkpr - Studied Balances'!$C148,'Wkpr - Plant Balance Detail'!$D$3:$D$635,'Wkpr - Studied Balances'!$D148)</f>
        <v>1.2E-2</v>
      </c>
      <c r="N148" s="6">
        <f t="shared" si="49"/>
        <v>8754.1096799999996</v>
      </c>
      <c r="O148" s="6">
        <f t="shared" si="50"/>
        <v>-11526.244411999998</v>
      </c>
      <c r="Q148" s="55">
        <f>SUMIFS('Wkpr - Plant Balance Detail'!$CS$3:$CS$635,'Wkpr - Plant Balance Detail'!$B$3:$B$635,'Wkpr - Studied Balances'!$B148,'Wkpr - Plant Balance Detail'!$C$3:$C$635,'Wkpr - Studied Balances'!$C148,'Wkpr - Plant Balance Detail'!$D$3:$D$635,'Wkpr - Studied Balances'!$D148)</f>
        <v>-7576.2004520075989</v>
      </c>
      <c r="R148" s="55">
        <f>SUMIFS('Wkpr - Plant Balance Detail'!$CU$3:$CU$635,'Wkpr - Plant Balance Detail'!$B$3:$B$635,'Wkpr - Studied Balances'!$B148,'Wkpr - Plant Balance Detail'!$C$3:$C$635,'Wkpr - Studied Balances'!$C148,'Wkpr - Plant Balance Detail'!$D$3:$D$635,'Wkpr - Studied Balances'!$D148)</f>
        <v>-3950.0439599923989</v>
      </c>
      <c r="S148" s="55">
        <f>SUMIFS('Wkpr - Plant Balance Detail'!$CT$3:$CT$635,'Wkpr - Plant Balance Detail'!$B$3:$B$635,'Wkpr - Studied Balances'!$B148,'Wkpr - Plant Balance Detail'!$C$3:$C$635,'Wkpr - Studied Balances'!$C148,'Wkpr - Plant Balance Detail'!$D$3:$D$635,'Wkpr - Studied Balances'!$D148)</f>
        <v>0</v>
      </c>
      <c r="T148" s="55">
        <f>SUMIFS('Wkpr - Plant Balance Detail'!$CV$3:$CV$635,'Wkpr - Plant Balance Detail'!$B$3:$B$635,'Wkpr - Studied Balances'!$B148,'Wkpr - Plant Balance Detail'!$C$3:$C$635,'Wkpr - Studied Balances'!$C148,'Wkpr - Plant Balance Detail'!$D$3:$D$635,'Wkpr - Studied Balances'!$D148)</f>
        <v>0</v>
      </c>
      <c r="U148" s="55">
        <f>SUMIFS('Wkpr - Plant Balance Detail'!$CW$3:$CW$635,'Wkpr - Plant Balance Detail'!$B$3:$B$635,'Wkpr - Studied Balances'!$B148,'Wkpr - Plant Balance Detail'!$C$3:$C$635,'Wkpr - Studied Balances'!$C148,'Wkpr - Plant Balance Detail'!$D$3:$D$635,'Wkpr - Studied Balances'!$D148)</f>
        <v>0</v>
      </c>
    </row>
    <row r="149" spans="2:21" x14ac:dyDescent="0.2">
      <c r="B149" t="s">
        <v>1310</v>
      </c>
      <c r="C149" t="s">
        <v>1322</v>
      </c>
      <c r="D149">
        <f t="shared" si="47"/>
        <v>335000</v>
      </c>
      <c r="E149" s="48">
        <v>335</v>
      </c>
      <c r="F149" t="s">
        <v>1179</v>
      </c>
      <c r="G149" s="5">
        <f>SUMIFS('Wkpr - Plant Balance Detail'!$R$3:$R$635,'Wkpr - Plant Balance Detail'!$B$3:$B$635,'Wkpr - Studied Balances'!$B149,'Wkpr - Plant Balance Detail'!$C$3:$C$635,'Wkpr - Studied Balances'!$C149,'Wkpr - Plant Balance Detail'!$D$3:$D$635,'Wkpr - Studied Balances'!$D149)</f>
        <v>463679.02</v>
      </c>
      <c r="I149" s="3">
        <f>SUMIFS('Wkpr - Plant Balance Detail'!$BO$3:$BO$635,'Wkpr - Plant Balance Detail'!$B$3:$B$635,'Wkpr - Studied Balances'!$B149,'Wkpr - Plant Balance Detail'!$C$3:$C$635,'Wkpr - Studied Balances'!$C149,'Wkpr - Plant Balance Detail'!$D$3:$D$635,'Wkpr - Studied Balances'!$D149)</f>
        <v>1.15E-2</v>
      </c>
      <c r="J149" s="6">
        <f t="shared" si="48"/>
        <v>5332.3087299999997</v>
      </c>
      <c r="L149" s="3">
        <f>SUMIFS('Wkpr - Plant Balance Detail'!$BQ$3:$BQ$635,'Wkpr - Plant Balance Detail'!$B$3:$B$635,'Wkpr - Studied Balances'!$B149,'Wkpr - Plant Balance Detail'!$C$3:$C$635,'Wkpr - Studied Balances'!$C149,'Wkpr - Plant Balance Detail'!$D$3:$D$635,'Wkpr - Studied Balances'!$D149)</f>
        <v>2.3900000000000001E-2</v>
      </c>
      <c r="N149" s="6">
        <f t="shared" si="49"/>
        <v>11081.928578000001</v>
      </c>
      <c r="O149" s="6">
        <f t="shared" si="50"/>
        <v>5749.6198480000012</v>
      </c>
      <c r="Q149" s="55">
        <f>SUMIFS('Wkpr - Plant Balance Detail'!$CS$3:$CS$635,'Wkpr - Plant Balance Detail'!$B$3:$B$635,'Wkpr - Studied Balances'!$B149,'Wkpr - Plant Balance Detail'!$C$3:$C$635,'Wkpr - Studied Balances'!$C149,'Wkpr - Plant Balance Detail'!$D$3:$D$635,'Wkpr - Studied Balances'!$D149)</f>
        <v>3779.2251260904004</v>
      </c>
      <c r="R149" s="55">
        <f>SUMIFS('Wkpr - Plant Balance Detail'!$CU$3:$CU$635,'Wkpr - Plant Balance Detail'!$B$3:$B$635,'Wkpr - Studied Balances'!$B149,'Wkpr - Plant Balance Detail'!$C$3:$C$635,'Wkpr - Studied Balances'!$C149,'Wkpr - Plant Balance Detail'!$D$3:$D$635,'Wkpr - Studied Balances'!$D149)</f>
        <v>1970.3947219096003</v>
      </c>
      <c r="S149" s="55">
        <f>SUMIFS('Wkpr - Plant Balance Detail'!$CT$3:$CT$635,'Wkpr - Plant Balance Detail'!$B$3:$B$635,'Wkpr - Studied Balances'!$B149,'Wkpr - Plant Balance Detail'!$C$3:$C$635,'Wkpr - Studied Balances'!$C149,'Wkpr - Plant Balance Detail'!$D$3:$D$635,'Wkpr - Studied Balances'!$D149)</f>
        <v>0</v>
      </c>
      <c r="T149" s="55">
        <f>SUMIFS('Wkpr - Plant Balance Detail'!$CV$3:$CV$635,'Wkpr - Plant Balance Detail'!$B$3:$B$635,'Wkpr - Studied Balances'!$B149,'Wkpr - Plant Balance Detail'!$C$3:$C$635,'Wkpr - Studied Balances'!$C149,'Wkpr - Plant Balance Detail'!$D$3:$D$635,'Wkpr - Studied Balances'!$D149)</f>
        <v>0</v>
      </c>
      <c r="U149" s="55">
        <f>SUMIFS('Wkpr - Plant Balance Detail'!$CW$3:$CW$635,'Wkpr - Plant Balance Detail'!$B$3:$B$635,'Wkpr - Studied Balances'!$B149,'Wkpr - Plant Balance Detail'!$C$3:$C$635,'Wkpr - Studied Balances'!$C149,'Wkpr - Plant Balance Detail'!$D$3:$D$635,'Wkpr - Studied Balances'!$D149)</f>
        <v>0</v>
      </c>
    </row>
    <row r="150" spans="2:21" x14ac:dyDescent="0.2">
      <c r="F150" t="s">
        <v>1138</v>
      </c>
      <c r="J150" s="6"/>
      <c r="N150" s="6"/>
      <c r="O150" s="6"/>
      <c r="Q150" s="56"/>
      <c r="R150" s="56"/>
      <c r="S150" s="56"/>
      <c r="T150" s="56"/>
      <c r="U150" s="56"/>
    </row>
    <row r="151" spans="2:21" x14ac:dyDescent="0.2">
      <c r="J151" s="6"/>
      <c r="N151" s="6"/>
      <c r="O151" s="6"/>
      <c r="Q151" s="56"/>
      <c r="R151" s="56"/>
      <c r="S151" s="56"/>
      <c r="T151" s="56"/>
      <c r="U151" s="56"/>
    </row>
    <row r="152" spans="2:21" x14ac:dyDescent="0.2">
      <c r="F152" t="s">
        <v>1208</v>
      </c>
      <c r="J152" s="6"/>
      <c r="N152" s="6"/>
      <c r="O152" s="6"/>
      <c r="Q152" s="56"/>
      <c r="R152" s="56"/>
      <c r="S152" s="56"/>
      <c r="T152" s="56"/>
      <c r="U152" s="56"/>
    </row>
    <row r="153" spans="2:21" x14ac:dyDescent="0.2">
      <c r="B153" t="s">
        <v>1310</v>
      </c>
      <c r="C153" t="s">
        <v>1323</v>
      </c>
      <c r="D153">
        <f t="shared" ref="D153:D160" si="51">E153*1000</f>
        <v>330300</v>
      </c>
      <c r="E153" s="48">
        <v>330.3</v>
      </c>
      <c r="F153" t="s">
        <v>1172</v>
      </c>
      <c r="G153" s="5">
        <f>SUMIFS('Wkpr - Plant Balance Detail'!$R$3:$R$635,'Wkpr - Plant Balance Detail'!$B$3:$B$635,'Wkpr - Studied Balances'!$B153,'Wkpr - Plant Balance Detail'!$C$3:$C$635,'Wkpr - Studied Balances'!$C153,'Wkpr - Plant Balance Detail'!$D$3:$D$635,'Wkpr - Studied Balances'!$D153)</f>
        <v>63563.76</v>
      </c>
      <c r="I153" s="3">
        <f>SUMIFS('Wkpr - Plant Balance Detail'!$BO$3:$BO$635,'Wkpr - Plant Balance Detail'!$B$3:$B$635,'Wkpr - Studied Balances'!$B153,'Wkpr - Plant Balance Detail'!$C$3:$C$635,'Wkpr - Studied Balances'!$C153,'Wkpr - Plant Balance Detail'!$D$3:$D$635,'Wkpr - Studied Balances'!$D153)</f>
        <v>3.6600000000000001E-2</v>
      </c>
      <c r="J153" s="6">
        <f t="shared" ref="J153:J160" si="52">G153*I153</f>
        <v>2326.4336160000003</v>
      </c>
      <c r="L153" s="3">
        <f>SUMIFS('Wkpr - Plant Balance Detail'!$BQ$3:$BQ$635,'Wkpr - Plant Balance Detail'!$B$3:$B$635,'Wkpr - Studied Balances'!$B153,'Wkpr - Plant Balance Detail'!$C$3:$C$635,'Wkpr - Studied Balances'!$C153,'Wkpr - Plant Balance Detail'!$D$3:$D$635,'Wkpr - Studied Balances'!$D153)</f>
        <v>1.38E-2</v>
      </c>
      <c r="N153" s="6">
        <f t="shared" ref="N153:N160" si="53">G153*L153</f>
        <v>877.17988800000001</v>
      </c>
      <c r="O153" s="6">
        <f t="shared" ref="O153:O160" si="54">N153-J153</f>
        <v>-1449.2537280000001</v>
      </c>
      <c r="Q153" s="55">
        <f>SUMIFS('Wkpr - Plant Balance Detail'!$CS$3:$CS$635,'Wkpr - Plant Balance Detail'!$B$3:$B$635,'Wkpr - Studied Balances'!$B153,'Wkpr - Plant Balance Detail'!$C$3:$C$635,'Wkpr - Studied Balances'!$C153,'Wkpr - Plant Balance Detail'!$D$3:$D$635,'Wkpr - Studied Balances'!$D153)</f>
        <v>-952.59447541440022</v>
      </c>
      <c r="R153" s="55">
        <f>SUMIFS('Wkpr - Plant Balance Detail'!$CU$3:$CU$635,'Wkpr - Plant Balance Detail'!$B$3:$B$635,'Wkpr - Studied Balances'!$B153,'Wkpr - Plant Balance Detail'!$C$3:$C$635,'Wkpr - Studied Balances'!$C153,'Wkpr - Plant Balance Detail'!$D$3:$D$635,'Wkpr - Studied Balances'!$D153)</f>
        <v>-496.65925258560003</v>
      </c>
      <c r="S153" s="55">
        <f>SUMIFS('Wkpr - Plant Balance Detail'!$CT$3:$CT$635,'Wkpr - Plant Balance Detail'!$B$3:$B$635,'Wkpr - Studied Balances'!$B153,'Wkpr - Plant Balance Detail'!$C$3:$C$635,'Wkpr - Studied Balances'!$C153,'Wkpr - Plant Balance Detail'!$D$3:$D$635,'Wkpr - Studied Balances'!$D153)</f>
        <v>0</v>
      </c>
      <c r="T153" s="55">
        <f>SUMIFS('Wkpr - Plant Balance Detail'!$CV$3:$CV$635,'Wkpr - Plant Balance Detail'!$B$3:$B$635,'Wkpr - Studied Balances'!$B153,'Wkpr - Plant Balance Detail'!$C$3:$C$635,'Wkpr - Studied Balances'!$C153,'Wkpr - Plant Balance Detail'!$D$3:$D$635,'Wkpr - Studied Balances'!$D153)</f>
        <v>0</v>
      </c>
      <c r="U153" s="55">
        <f>SUMIFS('Wkpr - Plant Balance Detail'!$CW$3:$CW$635,'Wkpr - Plant Balance Detail'!$B$3:$B$635,'Wkpr - Studied Balances'!$B153,'Wkpr - Plant Balance Detail'!$C$3:$C$635,'Wkpr - Studied Balances'!$C153,'Wkpr - Plant Balance Detail'!$D$3:$D$635,'Wkpr - Studied Balances'!$D153)</f>
        <v>0</v>
      </c>
    </row>
    <row r="154" spans="2:21" x14ac:dyDescent="0.2">
      <c r="B154" t="s">
        <v>1310</v>
      </c>
      <c r="C154" t="s">
        <v>1323</v>
      </c>
      <c r="D154">
        <f t="shared" si="51"/>
        <v>331000</v>
      </c>
      <c r="E154" s="48">
        <v>331</v>
      </c>
      <c r="F154" t="s">
        <v>1174</v>
      </c>
      <c r="G154" s="5">
        <f>SUMIFS('Wkpr - Plant Balance Detail'!$R$3:$R$635,'Wkpr - Plant Balance Detail'!$B$3:$B$635,'Wkpr - Studied Balances'!$B154,'Wkpr - Plant Balance Detail'!$C$3:$C$635,'Wkpr - Studied Balances'!$C154,'Wkpr - Plant Balance Detail'!$D$3:$D$635,'Wkpr - Studied Balances'!$D154)</f>
        <v>975791.20000000007</v>
      </c>
      <c r="I154" s="3">
        <f>SUMIFS('Wkpr - Plant Balance Detail'!$BO$3:$BO$635,'Wkpr - Plant Balance Detail'!$B$3:$B$635,'Wkpr - Studied Balances'!$B154,'Wkpr - Plant Balance Detail'!$C$3:$C$635,'Wkpr - Studied Balances'!$C154,'Wkpr - Plant Balance Detail'!$D$3:$D$635,'Wkpr - Studied Balances'!$D154)</f>
        <v>1.77E-2</v>
      </c>
      <c r="J154" s="6">
        <f t="shared" si="52"/>
        <v>17271.504240000002</v>
      </c>
      <c r="L154" s="3">
        <f>SUMIFS('Wkpr - Plant Balance Detail'!$BQ$3:$BQ$635,'Wkpr - Plant Balance Detail'!$B$3:$B$635,'Wkpr - Studied Balances'!$B154,'Wkpr - Plant Balance Detail'!$C$3:$C$635,'Wkpr - Studied Balances'!$C154,'Wkpr - Plant Balance Detail'!$D$3:$D$635,'Wkpr - Studied Balances'!$D154)</f>
        <v>1.32E-2</v>
      </c>
      <c r="N154" s="6">
        <f t="shared" si="53"/>
        <v>12880.443840000002</v>
      </c>
      <c r="O154" s="6">
        <f t="shared" si="54"/>
        <v>-4391.0604000000003</v>
      </c>
      <c r="Q154" s="55">
        <f>SUMIFS('Wkpr - Plant Balance Detail'!$CS$3:$CS$635,'Wkpr - Plant Balance Detail'!$B$3:$B$635,'Wkpr - Studied Balances'!$B154,'Wkpr - Plant Balance Detail'!$C$3:$C$635,'Wkpr - Studied Balances'!$C154,'Wkpr - Plant Balance Detail'!$D$3:$D$635,'Wkpr - Studied Balances'!$D154)</f>
        <v>-2886.24400092</v>
      </c>
      <c r="R154" s="55">
        <f>SUMIFS('Wkpr - Plant Balance Detail'!$CU$3:$CU$635,'Wkpr - Plant Balance Detail'!$B$3:$B$635,'Wkpr - Studied Balances'!$B154,'Wkpr - Plant Balance Detail'!$C$3:$C$635,'Wkpr - Studied Balances'!$C154,'Wkpr - Plant Balance Detail'!$D$3:$D$635,'Wkpr - Studied Balances'!$D154)</f>
        <v>-1504.8163990800003</v>
      </c>
      <c r="S154" s="55">
        <f>SUMIFS('Wkpr - Plant Balance Detail'!$CT$3:$CT$635,'Wkpr - Plant Balance Detail'!$B$3:$B$635,'Wkpr - Studied Balances'!$B154,'Wkpr - Plant Balance Detail'!$C$3:$C$635,'Wkpr - Studied Balances'!$C154,'Wkpr - Plant Balance Detail'!$D$3:$D$635,'Wkpr - Studied Balances'!$D154)</f>
        <v>0</v>
      </c>
      <c r="T154" s="55">
        <f>SUMIFS('Wkpr - Plant Balance Detail'!$CV$3:$CV$635,'Wkpr - Plant Balance Detail'!$B$3:$B$635,'Wkpr - Studied Balances'!$B154,'Wkpr - Plant Balance Detail'!$C$3:$C$635,'Wkpr - Studied Balances'!$C154,'Wkpr - Plant Balance Detail'!$D$3:$D$635,'Wkpr - Studied Balances'!$D154)</f>
        <v>0</v>
      </c>
      <c r="U154" s="55">
        <f>SUMIFS('Wkpr - Plant Balance Detail'!$CW$3:$CW$635,'Wkpr - Plant Balance Detail'!$B$3:$B$635,'Wkpr - Studied Balances'!$B154,'Wkpr - Plant Balance Detail'!$C$3:$C$635,'Wkpr - Studied Balances'!$C154,'Wkpr - Plant Balance Detail'!$D$3:$D$635,'Wkpr - Studied Balances'!$D154)</f>
        <v>0</v>
      </c>
    </row>
    <row r="155" spans="2:21" x14ac:dyDescent="0.2">
      <c r="B155" t="s">
        <v>1310</v>
      </c>
      <c r="C155" t="s">
        <v>1323</v>
      </c>
      <c r="D155">
        <f t="shared" si="51"/>
        <v>331200</v>
      </c>
      <c r="E155" s="48">
        <v>331.2</v>
      </c>
      <c r="F155" t="s">
        <v>1189</v>
      </c>
      <c r="G155" s="5">
        <f>SUMIFS('Wkpr - Plant Balance Detail'!$R$3:$R$635,'Wkpr - Plant Balance Detail'!$B$3:$B$635,'Wkpr - Studied Balances'!$B155,'Wkpr - Plant Balance Detail'!$C$3:$C$635,'Wkpr - Studied Balances'!$C155,'Wkpr - Plant Balance Detail'!$D$3:$D$635,'Wkpr - Studied Balances'!$D155)</f>
        <v>5979.7</v>
      </c>
      <c r="I155" s="3">
        <f>SUMIFS('Wkpr - Plant Balance Detail'!$BO$3:$BO$635,'Wkpr - Plant Balance Detail'!$B$3:$B$635,'Wkpr - Studied Balances'!$B155,'Wkpr - Plant Balance Detail'!$C$3:$C$635,'Wkpr - Studied Balances'!$C155,'Wkpr - Plant Balance Detail'!$D$3:$D$635,'Wkpr - Studied Balances'!$D155)</f>
        <v>1.6500000000000001E-2</v>
      </c>
      <c r="J155" s="6">
        <f t="shared" si="52"/>
        <v>98.665050000000008</v>
      </c>
      <c r="L155" s="3">
        <f>SUMIFS('Wkpr - Plant Balance Detail'!$BQ$3:$BQ$635,'Wkpr - Plant Balance Detail'!$B$3:$B$635,'Wkpr - Studied Balances'!$B155,'Wkpr - Plant Balance Detail'!$C$3:$C$635,'Wkpr - Studied Balances'!$C155,'Wkpr - Plant Balance Detail'!$D$3:$D$635,'Wkpr - Studied Balances'!$D155)</f>
        <v>2.0400000000000001E-2</v>
      </c>
      <c r="N155" s="6">
        <f t="shared" si="53"/>
        <v>121.98588000000001</v>
      </c>
      <c r="O155" s="6">
        <f t="shared" si="54"/>
        <v>23.320830000000001</v>
      </c>
      <c r="Q155" s="55">
        <f>SUMIFS('Wkpr - Plant Balance Detail'!$CS$3:$CS$635,'Wkpr - Plant Balance Detail'!$B$3:$B$635,'Wkpr - Studied Balances'!$B155,'Wkpr - Plant Balance Detail'!$C$3:$C$635,'Wkpr - Studied Balances'!$C155,'Wkpr - Plant Balance Detail'!$D$3:$D$635,'Wkpr - Studied Balances'!$D155)</f>
        <v>15.328781559000006</v>
      </c>
      <c r="R155" s="55">
        <f>SUMIFS('Wkpr - Plant Balance Detail'!$CU$3:$CU$635,'Wkpr - Plant Balance Detail'!$B$3:$B$635,'Wkpr - Studied Balances'!$B155,'Wkpr - Plant Balance Detail'!$C$3:$C$635,'Wkpr - Studied Balances'!$C155,'Wkpr - Plant Balance Detail'!$D$3:$D$635,'Wkpr - Studied Balances'!$D155)</f>
        <v>7.9920484410000014</v>
      </c>
      <c r="S155" s="55">
        <f>SUMIFS('Wkpr - Plant Balance Detail'!$CT$3:$CT$635,'Wkpr - Plant Balance Detail'!$B$3:$B$635,'Wkpr - Studied Balances'!$B155,'Wkpr - Plant Balance Detail'!$C$3:$C$635,'Wkpr - Studied Balances'!$C155,'Wkpr - Plant Balance Detail'!$D$3:$D$635,'Wkpr - Studied Balances'!$D155)</f>
        <v>0</v>
      </c>
      <c r="T155" s="55">
        <f>SUMIFS('Wkpr - Plant Balance Detail'!$CV$3:$CV$635,'Wkpr - Plant Balance Detail'!$B$3:$B$635,'Wkpr - Studied Balances'!$B155,'Wkpr - Plant Balance Detail'!$C$3:$C$635,'Wkpr - Studied Balances'!$C155,'Wkpr - Plant Balance Detail'!$D$3:$D$635,'Wkpr - Studied Balances'!$D155)</f>
        <v>0</v>
      </c>
      <c r="U155" s="55">
        <f>SUMIFS('Wkpr - Plant Balance Detail'!$CW$3:$CW$635,'Wkpr - Plant Balance Detail'!$B$3:$B$635,'Wkpr - Studied Balances'!$B155,'Wkpr - Plant Balance Detail'!$C$3:$C$635,'Wkpr - Studied Balances'!$C155,'Wkpr - Plant Balance Detail'!$D$3:$D$635,'Wkpr - Studied Balances'!$D155)</f>
        <v>0</v>
      </c>
    </row>
    <row r="156" spans="2:21" x14ac:dyDescent="0.2">
      <c r="B156" t="s">
        <v>1310</v>
      </c>
      <c r="C156" t="s">
        <v>1323</v>
      </c>
      <c r="D156">
        <f t="shared" si="51"/>
        <v>332000</v>
      </c>
      <c r="E156" s="48">
        <v>332</v>
      </c>
      <c r="F156" t="s">
        <v>1191</v>
      </c>
      <c r="G156" s="5">
        <f>SUMIFS('Wkpr - Plant Balance Detail'!$R$3:$R$635,'Wkpr - Plant Balance Detail'!$B$3:$B$635,'Wkpr - Studied Balances'!$B156,'Wkpr - Plant Balance Detail'!$C$3:$C$635,'Wkpr - Studied Balances'!$C156,'Wkpr - Plant Balance Detail'!$D$3:$D$635,'Wkpr - Studied Balances'!$D156)</f>
        <v>7607240.7000000002</v>
      </c>
      <c r="I156" s="3">
        <f>SUMIFS('Wkpr - Plant Balance Detail'!$BO$3:$BO$635,'Wkpr - Plant Balance Detail'!$B$3:$B$635,'Wkpr - Studied Balances'!$B156,'Wkpr - Plant Balance Detail'!$C$3:$C$635,'Wkpr - Studied Balances'!$C156,'Wkpr - Plant Balance Detail'!$D$3:$D$635,'Wkpr - Studied Balances'!$D156)</f>
        <v>1.8499999999999999E-2</v>
      </c>
      <c r="J156" s="6">
        <f t="shared" si="52"/>
        <v>140733.95295000001</v>
      </c>
      <c r="L156" s="3">
        <f>SUMIFS('Wkpr - Plant Balance Detail'!$BQ$3:$BQ$635,'Wkpr - Plant Balance Detail'!$B$3:$B$635,'Wkpr - Studied Balances'!$B156,'Wkpr - Plant Balance Detail'!$C$3:$C$635,'Wkpr - Studied Balances'!$C156,'Wkpr - Plant Balance Detail'!$D$3:$D$635,'Wkpr - Studied Balances'!$D156)</f>
        <v>1.8200000000000001E-2</v>
      </c>
      <c r="N156" s="6">
        <f t="shared" si="53"/>
        <v>138451.78074000002</v>
      </c>
      <c r="O156" s="6">
        <f t="shared" si="54"/>
        <v>-2282.1722099999897</v>
      </c>
      <c r="Q156" s="55">
        <f>SUMIFS('Wkpr - Plant Balance Detail'!$CS$3:$CS$635,'Wkpr - Plant Balance Detail'!$B$3:$B$635,'Wkpr - Studied Balances'!$B156,'Wkpr - Plant Balance Detail'!$C$3:$C$635,'Wkpr - Studied Balances'!$C156,'Wkpr - Plant Balance Detail'!$D$3:$D$635,'Wkpr - Studied Balances'!$D156)</f>
        <v>-1500.0717936329893</v>
      </c>
      <c r="R156" s="55">
        <f>SUMIFS('Wkpr - Plant Balance Detail'!$CU$3:$CU$635,'Wkpr - Plant Balance Detail'!$B$3:$B$635,'Wkpr - Studied Balances'!$B156,'Wkpr - Plant Balance Detail'!$C$3:$C$635,'Wkpr - Studied Balances'!$C156,'Wkpr - Plant Balance Detail'!$D$3:$D$635,'Wkpr - Studied Balances'!$D156)</f>
        <v>-782.10041636699316</v>
      </c>
      <c r="S156" s="55">
        <f>SUMIFS('Wkpr - Plant Balance Detail'!$CT$3:$CT$635,'Wkpr - Plant Balance Detail'!$B$3:$B$635,'Wkpr - Studied Balances'!$B156,'Wkpr - Plant Balance Detail'!$C$3:$C$635,'Wkpr - Studied Balances'!$C156,'Wkpr - Plant Balance Detail'!$D$3:$D$635,'Wkpr - Studied Balances'!$D156)</f>
        <v>0</v>
      </c>
      <c r="T156" s="55">
        <f>SUMIFS('Wkpr - Plant Balance Detail'!$CV$3:$CV$635,'Wkpr - Plant Balance Detail'!$B$3:$B$635,'Wkpr - Studied Balances'!$B156,'Wkpr - Plant Balance Detail'!$C$3:$C$635,'Wkpr - Studied Balances'!$C156,'Wkpr - Plant Balance Detail'!$D$3:$D$635,'Wkpr - Studied Balances'!$D156)</f>
        <v>0</v>
      </c>
      <c r="U156" s="55">
        <f>SUMIFS('Wkpr - Plant Balance Detail'!$CW$3:$CW$635,'Wkpr - Plant Balance Detail'!$B$3:$B$635,'Wkpr - Studied Balances'!$B156,'Wkpr - Plant Balance Detail'!$C$3:$C$635,'Wkpr - Studied Balances'!$C156,'Wkpr - Plant Balance Detail'!$D$3:$D$635,'Wkpr - Studied Balances'!$D156)</f>
        <v>0</v>
      </c>
    </row>
    <row r="157" spans="2:21" x14ac:dyDescent="0.2">
      <c r="B157" t="s">
        <v>1310</v>
      </c>
      <c r="C157" t="s">
        <v>1323</v>
      </c>
      <c r="D157">
        <f t="shared" si="51"/>
        <v>333000</v>
      </c>
      <c r="E157" s="48">
        <v>333</v>
      </c>
      <c r="F157" t="s">
        <v>1194</v>
      </c>
      <c r="G157" s="5">
        <f>SUMIFS('Wkpr - Plant Balance Detail'!$R$3:$R$635,'Wkpr - Plant Balance Detail'!$B$3:$B$635,'Wkpr - Studied Balances'!$B157,'Wkpr - Plant Balance Detail'!$C$3:$C$635,'Wkpr - Studied Balances'!$C157,'Wkpr - Plant Balance Detail'!$D$3:$D$635,'Wkpr - Studied Balances'!$D157)</f>
        <v>1166450.56</v>
      </c>
      <c r="I157" s="3">
        <f>SUMIFS('Wkpr - Plant Balance Detail'!$BO$3:$BO$635,'Wkpr - Plant Balance Detail'!$B$3:$B$635,'Wkpr - Studied Balances'!$B157,'Wkpr - Plant Balance Detail'!$C$3:$C$635,'Wkpr - Studied Balances'!$C157,'Wkpr - Plant Balance Detail'!$D$3:$D$635,'Wkpr - Studied Balances'!$D157)</f>
        <v>2.53E-2</v>
      </c>
      <c r="J157" s="6">
        <f t="shared" si="52"/>
        <v>29511.199167999999</v>
      </c>
      <c r="L157" s="3">
        <f>SUMIFS('Wkpr - Plant Balance Detail'!$BQ$3:$BQ$635,'Wkpr - Plant Balance Detail'!$B$3:$B$635,'Wkpr - Studied Balances'!$B157,'Wkpr - Plant Balance Detail'!$C$3:$C$635,'Wkpr - Studied Balances'!$C157,'Wkpr - Plant Balance Detail'!$D$3:$D$635,'Wkpr - Studied Balances'!$D157)</f>
        <v>2.2000000000000001E-3</v>
      </c>
      <c r="N157" s="6">
        <f t="shared" si="53"/>
        <v>2566.1912320000001</v>
      </c>
      <c r="O157" s="6">
        <f t="shared" si="54"/>
        <v>-26945.007935999998</v>
      </c>
      <c r="Q157" s="55">
        <f>SUMIFS('Wkpr - Plant Balance Detail'!$CS$3:$CS$635,'Wkpr - Plant Balance Detail'!$B$3:$B$635,'Wkpr - Studied Balances'!$B157,'Wkpr - Plant Balance Detail'!$C$3:$C$635,'Wkpr - Studied Balances'!$C157,'Wkpr - Plant Balance Detail'!$D$3:$D$635,'Wkpr - Studied Balances'!$D157)</f>
        <v>-17710.953716332799</v>
      </c>
      <c r="R157" s="55">
        <f>SUMIFS('Wkpr - Plant Balance Detail'!$CU$3:$CU$635,'Wkpr - Plant Balance Detail'!$B$3:$B$635,'Wkpr - Studied Balances'!$B157,'Wkpr - Plant Balance Detail'!$C$3:$C$635,'Wkpr - Studied Balances'!$C157,'Wkpr - Plant Balance Detail'!$D$3:$D$635,'Wkpr - Studied Balances'!$D157)</f>
        <v>-9234.0542196672013</v>
      </c>
      <c r="S157" s="55">
        <f>SUMIFS('Wkpr - Plant Balance Detail'!$CT$3:$CT$635,'Wkpr - Plant Balance Detail'!$B$3:$B$635,'Wkpr - Studied Balances'!$B157,'Wkpr - Plant Balance Detail'!$C$3:$C$635,'Wkpr - Studied Balances'!$C157,'Wkpr - Plant Balance Detail'!$D$3:$D$635,'Wkpr - Studied Balances'!$D157)</f>
        <v>0</v>
      </c>
      <c r="T157" s="55">
        <f>SUMIFS('Wkpr - Plant Balance Detail'!$CV$3:$CV$635,'Wkpr - Plant Balance Detail'!$B$3:$B$635,'Wkpr - Studied Balances'!$B157,'Wkpr - Plant Balance Detail'!$C$3:$C$635,'Wkpr - Studied Balances'!$C157,'Wkpr - Plant Balance Detail'!$D$3:$D$635,'Wkpr - Studied Balances'!$D157)</f>
        <v>0</v>
      </c>
      <c r="U157" s="55">
        <f>SUMIFS('Wkpr - Plant Balance Detail'!$CW$3:$CW$635,'Wkpr - Plant Balance Detail'!$B$3:$B$635,'Wkpr - Studied Balances'!$B157,'Wkpr - Plant Balance Detail'!$C$3:$C$635,'Wkpr - Studied Balances'!$C157,'Wkpr - Plant Balance Detail'!$D$3:$D$635,'Wkpr - Studied Balances'!$D157)</f>
        <v>0</v>
      </c>
    </row>
    <row r="158" spans="2:21" x14ac:dyDescent="0.2">
      <c r="B158" t="s">
        <v>1310</v>
      </c>
      <c r="C158" t="s">
        <v>1323</v>
      </c>
      <c r="D158">
        <f t="shared" si="51"/>
        <v>334000</v>
      </c>
      <c r="E158" s="48">
        <v>334</v>
      </c>
      <c r="F158" t="s">
        <v>1178</v>
      </c>
      <c r="G158" s="5">
        <f>SUMIFS('Wkpr - Plant Balance Detail'!$R$3:$R$635,'Wkpr - Plant Balance Detail'!$B$3:$B$635,'Wkpr - Studied Balances'!$B158,'Wkpr - Plant Balance Detail'!$C$3:$C$635,'Wkpr - Studied Balances'!$C158,'Wkpr - Plant Balance Detail'!$D$3:$D$635,'Wkpr - Studied Balances'!$D158)</f>
        <v>4268621.54</v>
      </c>
      <c r="I158" s="3">
        <f>SUMIFS('Wkpr - Plant Balance Detail'!$BO$3:$BO$635,'Wkpr - Plant Balance Detail'!$B$3:$B$635,'Wkpr - Studied Balances'!$B158,'Wkpr - Plant Balance Detail'!$C$3:$C$635,'Wkpr - Studied Balances'!$C158,'Wkpr - Plant Balance Detail'!$D$3:$D$635,'Wkpr - Studied Balances'!$D158)</f>
        <v>2.81E-2</v>
      </c>
      <c r="J158" s="6">
        <f t="shared" si="52"/>
        <v>119948.265274</v>
      </c>
      <c r="L158" s="3">
        <f>SUMIFS('Wkpr - Plant Balance Detail'!$BQ$3:$BQ$635,'Wkpr - Plant Balance Detail'!$B$3:$B$635,'Wkpr - Studied Balances'!$B158,'Wkpr - Plant Balance Detail'!$C$3:$C$635,'Wkpr - Studied Balances'!$C158,'Wkpr - Plant Balance Detail'!$D$3:$D$635,'Wkpr - Studied Balances'!$D158)</f>
        <v>3.1099999999999999E-2</v>
      </c>
      <c r="N158" s="6">
        <f t="shared" si="53"/>
        <v>132754.12989399998</v>
      </c>
      <c r="O158" s="6">
        <f t="shared" si="54"/>
        <v>12805.864619999978</v>
      </c>
      <c r="Q158" s="55">
        <f>SUMIFS('Wkpr - Plant Balance Detail'!$CS$3:$CS$635,'Wkpr - Plant Balance Detail'!$B$3:$B$635,'Wkpr - Studied Balances'!$B158,'Wkpr - Plant Balance Detail'!$C$3:$C$635,'Wkpr - Studied Balances'!$C158,'Wkpr - Plant Balance Detail'!$D$3:$D$635,'Wkpr - Studied Balances'!$D158)</f>
        <v>8417.2948147259885</v>
      </c>
      <c r="R158" s="55">
        <f>SUMIFS('Wkpr - Plant Balance Detail'!$CU$3:$CU$635,'Wkpr - Plant Balance Detail'!$B$3:$B$635,'Wkpr - Studied Balances'!$B158,'Wkpr - Plant Balance Detail'!$C$3:$C$635,'Wkpr - Studied Balances'!$C158,'Wkpr - Plant Balance Detail'!$D$3:$D$635,'Wkpr - Studied Balances'!$D158)</f>
        <v>4388.5698052739972</v>
      </c>
      <c r="S158" s="55">
        <f>SUMIFS('Wkpr - Plant Balance Detail'!$CT$3:$CT$635,'Wkpr - Plant Balance Detail'!$B$3:$B$635,'Wkpr - Studied Balances'!$B158,'Wkpr - Plant Balance Detail'!$C$3:$C$635,'Wkpr - Studied Balances'!$C158,'Wkpr - Plant Balance Detail'!$D$3:$D$635,'Wkpr - Studied Balances'!$D158)</f>
        <v>0</v>
      </c>
      <c r="T158" s="55">
        <f>SUMIFS('Wkpr - Plant Balance Detail'!$CV$3:$CV$635,'Wkpr - Plant Balance Detail'!$B$3:$B$635,'Wkpr - Studied Balances'!$B158,'Wkpr - Plant Balance Detail'!$C$3:$C$635,'Wkpr - Studied Balances'!$C158,'Wkpr - Plant Balance Detail'!$D$3:$D$635,'Wkpr - Studied Balances'!$D158)</f>
        <v>0</v>
      </c>
      <c r="U158" s="55">
        <f>SUMIFS('Wkpr - Plant Balance Detail'!$CW$3:$CW$635,'Wkpr - Plant Balance Detail'!$B$3:$B$635,'Wkpr - Studied Balances'!$B158,'Wkpr - Plant Balance Detail'!$C$3:$C$635,'Wkpr - Studied Balances'!$C158,'Wkpr - Plant Balance Detail'!$D$3:$D$635,'Wkpr - Studied Balances'!$D158)</f>
        <v>0</v>
      </c>
    </row>
    <row r="159" spans="2:21" x14ac:dyDescent="0.2">
      <c r="B159" t="s">
        <v>1310</v>
      </c>
      <c r="C159" t="s">
        <v>1323</v>
      </c>
      <c r="D159">
        <f t="shared" si="51"/>
        <v>335000</v>
      </c>
      <c r="E159" s="48">
        <v>335</v>
      </c>
      <c r="F159" t="s">
        <v>1179</v>
      </c>
      <c r="G159" s="5">
        <f>SUMIFS('Wkpr - Plant Balance Detail'!$R$3:$R$635,'Wkpr - Plant Balance Detail'!$B$3:$B$635,'Wkpr - Studied Balances'!$B159,'Wkpr - Plant Balance Detail'!$C$3:$C$635,'Wkpr - Studied Balances'!$C159,'Wkpr - Plant Balance Detail'!$D$3:$D$635,'Wkpr - Studied Balances'!$D159)</f>
        <v>104449.82</v>
      </c>
      <c r="I159" s="3">
        <f>SUMIFS('Wkpr - Plant Balance Detail'!$BO$3:$BO$635,'Wkpr - Plant Balance Detail'!$B$3:$B$635,'Wkpr - Studied Balances'!$B159,'Wkpr - Plant Balance Detail'!$C$3:$C$635,'Wkpr - Studied Balances'!$C159,'Wkpr - Plant Balance Detail'!$D$3:$D$635,'Wkpr - Studied Balances'!$D159)</f>
        <v>1.0500000000000001E-2</v>
      </c>
      <c r="J159" s="6">
        <f t="shared" si="52"/>
        <v>1096.7231100000001</v>
      </c>
      <c r="L159" s="3">
        <f>SUMIFS('Wkpr - Plant Balance Detail'!$BQ$3:$BQ$635,'Wkpr - Plant Balance Detail'!$B$3:$B$635,'Wkpr - Studied Balances'!$B159,'Wkpr - Plant Balance Detail'!$C$3:$C$635,'Wkpr - Studied Balances'!$C159,'Wkpr - Plant Balance Detail'!$D$3:$D$635,'Wkpr - Studied Balances'!$D159)</f>
        <v>2.1400000000000002E-2</v>
      </c>
      <c r="N159" s="6">
        <f t="shared" si="53"/>
        <v>2235.2261480000002</v>
      </c>
      <c r="O159" s="6">
        <f t="shared" si="54"/>
        <v>1138.5030380000001</v>
      </c>
      <c r="Q159" s="55">
        <f>SUMIFS('Wkpr - Plant Balance Detail'!$CS$3:$CS$635,'Wkpr - Plant Balance Detail'!$B$3:$B$635,'Wkpr - Studied Balances'!$B159,'Wkpr - Plant Balance Detail'!$C$3:$C$635,'Wkpr - Studied Balances'!$C159,'Wkpr - Plant Balance Detail'!$D$3:$D$635,'Wkpr - Studied Balances'!$D159)</f>
        <v>748.33804687740007</v>
      </c>
      <c r="R159" s="55">
        <f>SUMIFS('Wkpr - Plant Balance Detail'!$CU$3:$CU$635,'Wkpr - Plant Balance Detail'!$B$3:$B$635,'Wkpr - Studied Balances'!$B159,'Wkpr - Plant Balance Detail'!$C$3:$C$635,'Wkpr - Studied Balances'!$C159,'Wkpr - Plant Balance Detail'!$D$3:$D$635,'Wkpr - Studied Balances'!$D159)</f>
        <v>390.16499112259999</v>
      </c>
      <c r="S159" s="55">
        <f>SUMIFS('Wkpr - Plant Balance Detail'!$CT$3:$CT$635,'Wkpr - Plant Balance Detail'!$B$3:$B$635,'Wkpr - Studied Balances'!$B159,'Wkpr - Plant Balance Detail'!$C$3:$C$635,'Wkpr - Studied Balances'!$C159,'Wkpr - Plant Balance Detail'!$D$3:$D$635,'Wkpr - Studied Balances'!$D159)</f>
        <v>0</v>
      </c>
      <c r="T159" s="55">
        <f>SUMIFS('Wkpr - Plant Balance Detail'!$CV$3:$CV$635,'Wkpr - Plant Balance Detail'!$B$3:$B$635,'Wkpr - Studied Balances'!$B159,'Wkpr - Plant Balance Detail'!$C$3:$C$635,'Wkpr - Studied Balances'!$C159,'Wkpr - Plant Balance Detail'!$D$3:$D$635,'Wkpr - Studied Balances'!$D159)</f>
        <v>0</v>
      </c>
      <c r="U159" s="55">
        <f>SUMIFS('Wkpr - Plant Balance Detail'!$CW$3:$CW$635,'Wkpr - Plant Balance Detail'!$B$3:$B$635,'Wkpr - Studied Balances'!$B159,'Wkpr - Plant Balance Detail'!$C$3:$C$635,'Wkpr - Studied Balances'!$C159,'Wkpr - Plant Balance Detail'!$D$3:$D$635,'Wkpr - Studied Balances'!$D159)</f>
        <v>0</v>
      </c>
    </row>
    <row r="160" spans="2:21" x14ac:dyDescent="0.2">
      <c r="B160" t="s">
        <v>1310</v>
      </c>
      <c r="C160" t="s">
        <v>1323</v>
      </c>
      <c r="D160">
        <f t="shared" si="51"/>
        <v>336000</v>
      </c>
      <c r="E160" s="48">
        <v>336</v>
      </c>
      <c r="F160" t="s">
        <v>1197</v>
      </c>
      <c r="G160" s="5">
        <f>SUMIFS('Wkpr - Plant Balance Detail'!$R$3:$R$635,'Wkpr - Plant Balance Detail'!$B$3:$B$635,'Wkpr - Studied Balances'!$B160,'Wkpr - Plant Balance Detail'!$C$3:$C$635,'Wkpr - Studied Balances'!$C160,'Wkpr - Plant Balance Detail'!$D$3:$D$635,'Wkpr - Studied Balances'!$D160)</f>
        <v>508242.34</v>
      </c>
      <c r="I160" s="3">
        <f>SUMIFS('Wkpr - Plant Balance Detail'!$BO$3:$BO$635,'Wkpr - Plant Balance Detail'!$B$3:$B$635,'Wkpr - Studied Balances'!$B160,'Wkpr - Plant Balance Detail'!$C$3:$C$635,'Wkpr - Studied Balances'!$C160,'Wkpr - Plant Balance Detail'!$D$3:$D$635,'Wkpr - Studied Balances'!$D160)</f>
        <v>1.8599999999999998E-2</v>
      </c>
      <c r="J160" s="6">
        <f t="shared" si="52"/>
        <v>9453.3075239999998</v>
      </c>
      <c r="L160" s="3">
        <f>SUMIFS('Wkpr - Plant Balance Detail'!$BQ$3:$BQ$635,'Wkpr - Plant Balance Detail'!$B$3:$B$635,'Wkpr - Studied Balances'!$B160,'Wkpr - Plant Balance Detail'!$C$3:$C$635,'Wkpr - Studied Balances'!$C160,'Wkpr - Plant Balance Detail'!$D$3:$D$635,'Wkpr - Studied Balances'!$D160)</f>
        <v>2.53E-2</v>
      </c>
      <c r="N160" s="6">
        <f t="shared" si="53"/>
        <v>12858.531202</v>
      </c>
      <c r="O160" s="6">
        <f t="shared" si="54"/>
        <v>3405.2236780000003</v>
      </c>
      <c r="Q160" s="55">
        <f>SUMIFS('Wkpr - Plant Balance Detail'!$CS$3:$CS$635,'Wkpr - Plant Balance Detail'!$B$3:$B$635,'Wkpr - Studied Balances'!$B160,'Wkpr - Plant Balance Detail'!$C$3:$C$635,'Wkpr - Studied Balances'!$C160,'Wkpr - Plant Balance Detail'!$D$3:$D$635,'Wkpr - Studied Balances'!$D160)</f>
        <v>2238.2535235494006</v>
      </c>
      <c r="R160" s="55">
        <f>SUMIFS('Wkpr - Plant Balance Detail'!$CU$3:$CU$635,'Wkpr - Plant Balance Detail'!$B$3:$B$635,'Wkpr - Studied Balances'!$B160,'Wkpr - Plant Balance Detail'!$C$3:$C$635,'Wkpr - Studied Balances'!$C160,'Wkpr - Plant Balance Detail'!$D$3:$D$635,'Wkpr - Studied Balances'!$D160)</f>
        <v>1166.9701544506001</v>
      </c>
      <c r="S160" s="55">
        <f>SUMIFS('Wkpr - Plant Balance Detail'!$CT$3:$CT$635,'Wkpr - Plant Balance Detail'!$B$3:$B$635,'Wkpr - Studied Balances'!$B160,'Wkpr - Plant Balance Detail'!$C$3:$C$635,'Wkpr - Studied Balances'!$C160,'Wkpr - Plant Balance Detail'!$D$3:$D$635,'Wkpr - Studied Balances'!$D160)</f>
        <v>0</v>
      </c>
      <c r="T160" s="55">
        <f>SUMIFS('Wkpr - Plant Balance Detail'!$CV$3:$CV$635,'Wkpr - Plant Balance Detail'!$B$3:$B$635,'Wkpr - Studied Balances'!$B160,'Wkpr - Plant Balance Detail'!$C$3:$C$635,'Wkpr - Studied Balances'!$C160,'Wkpr - Plant Balance Detail'!$D$3:$D$635,'Wkpr - Studied Balances'!$D160)</f>
        <v>0</v>
      </c>
      <c r="U160" s="55">
        <f>SUMIFS('Wkpr - Plant Balance Detail'!$CW$3:$CW$635,'Wkpr - Plant Balance Detail'!$B$3:$B$635,'Wkpr - Studied Balances'!$B160,'Wkpr - Plant Balance Detail'!$C$3:$C$635,'Wkpr - Studied Balances'!$C160,'Wkpr - Plant Balance Detail'!$D$3:$D$635,'Wkpr - Studied Balances'!$D160)</f>
        <v>0</v>
      </c>
    </row>
    <row r="161" spans="1:21" x14ac:dyDescent="0.2">
      <c r="F161" t="s">
        <v>1138</v>
      </c>
      <c r="J161" s="6"/>
      <c r="N161" s="6"/>
      <c r="O161" s="6"/>
      <c r="Q161" s="56"/>
      <c r="R161" s="56"/>
      <c r="S161" s="56"/>
      <c r="T161" s="56"/>
      <c r="U161" s="56"/>
    </row>
    <row r="162" spans="1:21" x14ac:dyDescent="0.2">
      <c r="J162" s="6"/>
      <c r="N162" s="6"/>
      <c r="O162" s="6"/>
      <c r="Q162" s="56"/>
      <c r="R162" s="56"/>
      <c r="S162" s="56"/>
      <c r="T162" s="56"/>
      <c r="U162" s="56"/>
    </row>
    <row r="163" spans="1:21" x14ac:dyDescent="0.2">
      <c r="A163" t="s">
        <v>1209</v>
      </c>
      <c r="J163" s="6"/>
      <c r="N163" s="6"/>
      <c r="O163" s="6"/>
      <c r="Q163" s="56"/>
      <c r="R163" s="56"/>
      <c r="S163" s="56"/>
      <c r="T163" s="56"/>
      <c r="U163" s="56"/>
    </row>
    <row r="164" spans="1:21" x14ac:dyDescent="0.2">
      <c r="F164" t="s">
        <v>1210</v>
      </c>
      <c r="J164" s="6"/>
      <c r="N164" s="6"/>
      <c r="O164" s="6"/>
      <c r="Q164" s="56"/>
      <c r="R164" s="56"/>
      <c r="S164" s="56"/>
      <c r="T164" s="56"/>
      <c r="U164" s="56"/>
    </row>
    <row r="165" spans="1:21" x14ac:dyDescent="0.2">
      <c r="B165" t="s">
        <v>1310</v>
      </c>
      <c r="C165" t="s">
        <v>1324</v>
      </c>
      <c r="D165">
        <f t="shared" ref="D165:D170" si="55">E165*1000</f>
        <v>341000</v>
      </c>
      <c r="E165" s="48">
        <v>341</v>
      </c>
      <c r="F165" t="s">
        <v>1174</v>
      </c>
      <c r="G165" s="5">
        <f>SUMIFS('Wkpr - Plant Balance Detail'!$R$3:$R$635,'Wkpr - Plant Balance Detail'!$B$3:$B$635,'Wkpr - Studied Balances'!$B165,'Wkpr - Plant Balance Detail'!$C$3:$C$635,'Wkpr - Studied Balances'!$C165,'Wkpr - Plant Balance Detail'!$D$3:$D$635,'Wkpr - Studied Balances'!$D165)</f>
        <v>1266745.71</v>
      </c>
      <c r="I165" s="3">
        <f>SUMIFS('Wkpr - Plant Balance Detail'!$BO$3:$BO$635,'Wkpr - Plant Balance Detail'!$B$3:$B$635,'Wkpr - Studied Balances'!$B165,'Wkpr - Plant Balance Detail'!$C$3:$C$635,'Wkpr - Studied Balances'!$C165,'Wkpr - Plant Balance Detail'!$D$3:$D$635,'Wkpr - Studied Balances'!$D165)</f>
        <v>2.5399999999999999E-2</v>
      </c>
      <c r="J165" s="6">
        <f t="shared" ref="J165:J170" si="56">G165*I165</f>
        <v>32175.341033999997</v>
      </c>
      <c r="L165" s="3">
        <f>SUMIFS('Wkpr - Plant Balance Detail'!$BQ$3:$BQ$635,'Wkpr - Plant Balance Detail'!$B$3:$B$635,'Wkpr - Studied Balances'!$B165,'Wkpr - Plant Balance Detail'!$C$3:$C$635,'Wkpr - Studied Balances'!$C165,'Wkpr - Plant Balance Detail'!$D$3:$D$635,'Wkpr - Studied Balances'!$D165)</f>
        <v>2.5600000000000001E-2</v>
      </c>
      <c r="N165" s="6">
        <f t="shared" ref="N165:N170" si="57">G165*L165</f>
        <v>32428.690176</v>
      </c>
      <c r="O165" s="6">
        <f t="shared" ref="O165:O170" si="58">N165-J165</f>
        <v>253.34914200000276</v>
      </c>
      <c r="Q165" s="55">
        <f>SUMIFS('Wkpr - Plant Balance Detail'!$CS$3:$CS$635,'Wkpr - Plant Balance Detail'!$B$3:$B$635,'Wkpr - Studied Balances'!$B165,'Wkpr - Plant Balance Detail'!$C$3:$C$635,'Wkpr - Studied Balances'!$C165,'Wkpr - Plant Balance Detail'!$D$3:$D$635,'Wkpr - Studied Balances'!$D165)</f>
        <v>166.52639103660113</v>
      </c>
      <c r="R165" s="55">
        <f>SUMIFS('Wkpr - Plant Balance Detail'!$CU$3:$CU$635,'Wkpr - Plant Balance Detail'!$B$3:$B$635,'Wkpr - Studied Balances'!$B165,'Wkpr - Plant Balance Detail'!$C$3:$C$635,'Wkpr - Studied Balances'!$C165,'Wkpr - Plant Balance Detail'!$D$3:$D$635,'Wkpr - Studied Balances'!$D165)</f>
        <v>86.822750963399812</v>
      </c>
      <c r="S165" s="55">
        <f>SUMIFS('Wkpr - Plant Balance Detail'!$CT$3:$CT$635,'Wkpr - Plant Balance Detail'!$B$3:$B$635,'Wkpr - Studied Balances'!$B165,'Wkpr - Plant Balance Detail'!$C$3:$C$635,'Wkpr - Studied Balances'!$C165,'Wkpr - Plant Balance Detail'!$D$3:$D$635,'Wkpr - Studied Balances'!$D165)</f>
        <v>0</v>
      </c>
      <c r="T165" s="55">
        <f>SUMIFS('Wkpr - Plant Balance Detail'!$CV$3:$CV$635,'Wkpr - Plant Balance Detail'!$B$3:$B$635,'Wkpr - Studied Balances'!$B165,'Wkpr - Plant Balance Detail'!$C$3:$C$635,'Wkpr - Studied Balances'!$C165,'Wkpr - Plant Balance Detail'!$D$3:$D$635,'Wkpr - Studied Balances'!$D165)</f>
        <v>0</v>
      </c>
      <c r="U165" s="55">
        <f>SUMIFS('Wkpr - Plant Balance Detail'!$CW$3:$CW$635,'Wkpr - Plant Balance Detail'!$B$3:$B$635,'Wkpr - Studied Balances'!$B165,'Wkpr - Plant Balance Detail'!$C$3:$C$635,'Wkpr - Studied Balances'!$C165,'Wkpr - Plant Balance Detail'!$D$3:$D$635,'Wkpr - Studied Balances'!$D165)</f>
        <v>0</v>
      </c>
    </row>
    <row r="166" spans="1:21" x14ac:dyDescent="0.2">
      <c r="B166" t="s">
        <v>1310</v>
      </c>
      <c r="C166" t="s">
        <v>1324</v>
      </c>
      <c r="D166">
        <f t="shared" si="55"/>
        <v>342000</v>
      </c>
      <c r="E166" s="48">
        <v>342</v>
      </c>
      <c r="F166" t="s">
        <v>1211</v>
      </c>
      <c r="G166" s="5">
        <f>SUMIFS('Wkpr - Plant Balance Detail'!$R$3:$R$635,'Wkpr - Plant Balance Detail'!$B$3:$B$635,'Wkpr - Studied Balances'!$B166,'Wkpr - Plant Balance Detail'!$C$3:$C$635,'Wkpr - Studied Balances'!$C166,'Wkpr - Plant Balance Detail'!$D$3:$D$635,'Wkpr - Studied Balances'!$D166)</f>
        <v>166324.21</v>
      </c>
      <c r="I166" s="3">
        <f>SUMIFS('Wkpr - Plant Balance Detail'!$BO$3:$BO$635,'Wkpr - Plant Balance Detail'!$B$3:$B$635,'Wkpr - Studied Balances'!$B166,'Wkpr - Plant Balance Detail'!$C$3:$C$635,'Wkpr - Studied Balances'!$C166,'Wkpr - Plant Balance Detail'!$D$3:$D$635,'Wkpr - Studied Balances'!$D166)</f>
        <v>2.6200000000000001E-2</v>
      </c>
      <c r="J166" s="6">
        <f t="shared" si="56"/>
        <v>4357.6943019999999</v>
      </c>
      <c r="L166" s="3">
        <f>SUMIFS('Wkpr - Plant Balance Detail'!$BQ$3:$BQ$635,'Wkpr - Plant Balance Detail'!$B$3:$B$635,'Wkpr - Studied Balances'!$B166,'Wkpr - Plant Balance Detail'!$C$3:$C$635,'Wkpr - Studied Balances'!$C166,'Wkpr - Plant Balance Detail'!$D$3:$D$635,'Wkpr - Studied Balances'!$D166)</f>
        <v>2.6200000000000001E-2</v>
      </c>
      <c r="N166" s="6">
        <f t="shared" si="57"/>
        <v>4357.6943019999999</v>
      </c>
      <c r="O166" s="6">
        <f t="shared" si="58"/>
        <v>0</v>
      </c>
      <c r="Q166" s="55">
        <f>SUMIFS('Wkpr - Plant Balance Detail'!$CS$3:$CS$635,'Wkpr - Plant Balance Detail'!$B$3:$B$635,'Wkpr - Studied Balances'!$B166,'Wkpr - Plant Balance Detail'!$C$3:$C$635,'Wkpr - Studied Balances'!$C166,'Wkpr - Plant Balance Detail'!$D$3:$D$635,'Wkpr - Studied Balances'!$D166)</f>
        <v>0</v>
      </c>
      <c r="R166" s="55">
        <f>SUMIFS('Wkpr - Plant Balance Detail'!$CU$3:$CU$635,'Wkpr - Plant Balance Detail'!$B$3:$B$635,'Wkpr - Studied Balances'!$B166,'Wkpr - Plant Balance Detail'!$C$3:$C$635,'Wkpr - Studied Balances'!$C166,'Wkpr - Plant Balance Detail'!$D$3:$D$635,'Wkpr - Studied Balances'!$D166)</f>
        <v>0</v>
      </c>
      <c r="S166" s="55">
        <f>SUMIFS('Wkpr - Plant Balance Detail'!$CT$3:$CT$635,'Wkpr - Plant Balance Detail'!$B$3:$B$635,'Wkpr - Studied Balances'!$B166,'Wkpr - Plant Balance Detail'!$C$3:$C$635,'Wkpr - Studied Balances'!$C166,'Wkpr - Plant Balance Detail'!$D$3:$D$635,'Wkpr - Studied Balances'!$D166)</f>
        <v>0</v>
      </c>
      <c r="T166" s="55">
        <f>SUMIFS('Wkpr - Plant Balance Detail'!$CV$3:$CV$635,'Wkpr - Plant Balance Detail'!$B$3:$B$635,'Wkpr - Studied Balances'!$B166,'Wkpr - Plant Balance Detail'!$C$3:$C$635,'Wkpr - Studied Balances'!$C166,'Wkpr - Plant Balance Detail'!$D$3:$D$635,'Wkpr - Studied Balances'!$D166)</f>
        <v>0</v>
      </c>
      <c r="U166" s="55">
        <f>SUMIFS('Wkpr - Plant Balance Detail'!$CW$3:$CW$635,'Wkpr - Plant Balance Detail'!$B$3:$B$635,'Wkpr - Studied Balances'!$B166,'Wkpr - Plant Balance Detail'!$C$3:$C$635,'Wkpr - Studied Balances'!$C166,'Wkpr - Plant Balance Detail'!$D$3:$D$635,'Wkpr - Studied Balances'!$D166)</f>
        <v>0</v>
      </c>
    </row>
    <row r="167" spans="1:21" x14ac:dyDescent="0.2">
      <c r="B167" t="s">
        <v>1310</v>
      </c>
      <c r="C167" t="s">
        <v>1324</v>
      </c>
      <c r="D167">
        <f t="shared" si="55"/>
        <v>343000</v>
      </c>
      <c r="E167" s="48">
        <v>343</v>
      </c>
      <c r="F167" t="s">
        <v>1212</v>
      </c>
      <c r="G167" s="5">
        <f>SUMIFS('Wkpr - Plant Balance Detail'!$R$3:$R$635,'Wkpr - Plant Balance Detail'!$B$3:$B$635,'Wkpr - Studied Balances'!$B167,'Wkpr - Plant Balance Detail'!$C$3:$C$635,'Wkpr - Studied Balances'!$C167,'Wkpr - Plant Balance Detail'!$D$3:$D$635,'Wkpr - Studied Balances'!$D167)</f>
        <v>57216.28</v>
      </c>
      <c r="I167" s="3">
        <f>SUMIFS('Wkpr - Plant Balance Detail'!$BO$3:$BO$635,'Wkpr - Plant Balance Detail'!$B$3:$B$635,'Wkpr - Studied Balances'!$B167,'Wkpr - Plant Balance Detail'!$C$3:$C$635,'Wkpr - Studied Balances'!$C167,'Wkpr - Plant Balance Detail'!$D$3:$D$635,'Wkpr - Studied Balances'!$D167)</f>
        <v>2.52E-2</v>
      </c>
      <c r="J167" s="6">
        <f t="shared" si="56"/>
        <v>1441.8502559999999</v>
      </c>
      <c r="L167" s="3">
        <f>SUMIFS('Wkpr - Plant Balance Detail'!$BQ$3:$BQ$635,'Wkpr - Plant Balance Detail'!$B$3:$B$635,'Wkpr - Studied Balances'!$B167,'Wkpr - Plant Balance Detail'!$C$3:$C$635,'Wkpr - Studied Balances'!$C167,'Wkpr - Plant Balance Detail'!$D$3:$D$635,'Wkpr - Studied Balances'!$D167)</f>
        <v>2.3800000000000002E-2</v>
      </c>
      <c r="N167" s="6">
        <f t="shared" si="57"/>
        <v>1361.747464</v>
      </c>
      <c r="O167" s="6">
        <f t="shared" si="58"/>
        <v>-80.102791999999909</v>
      </c>
      <c r="Q167" s="55">
        <f>SUMIFS('Wkpr - Plant Balance Detail'!$CS$3:$CS$635,'Wkpr - Plant Balance Detail'!$B$3:$B$635,'Wkpr - Studied Balances'!$B167,'Wkpr - Plant Balance Detail'!$C$3:$C$635,'Wkpr - Studied Balances'!$C167,'Wkpr - Plant Balance Detail'!$D$3:$D$635,'Wkpr - Studied Balances'!$D167)</f>
        <v>-52.651565181599949</v>
      </c>
      <c r="R167" s="55">
        <f>SUMIFS('Wkpr - Plant Balance Detail'!$CU$3:$CU$635,'Wkpr - Plant Balance Detail'!$B$3:$B$635,'Wkpr - Studied Balances'!$B167,'Wkpr - Plant Balance Detail'!$C$3:$C$635,'Wkpr - Studied Balances'!$C167,'Wkpr - Plant Balance Detail'!$D$3:$D$635,'Wkpr - Studied Balances'!$D167)</f>
        <v>-27.451226818400016</v>
      </c>
      <c r="S167" s="55">
        <f>SUMIFS('Wkpr - Plant Balance Detail'!$CT$3:$CT$635,'Wkpr - Plant Balance Detail'!$B$3:$B$635,'Wkpr - Studied Balances'!$B167,'Wkpr - Plant Balance Detail'!$C$3:$C$635,'Wkpr - Studied Balances'!$C167,'Wkpr - Plant Balance Detail'!$D$3:$D$635,'Wkpr - Studied Balances'!$D167)</f>
        <v>0</v>
      </c>
      <c r="T167" s="55">
        <f>SUMIFS('Wkpr - Plant Balance Detail'!$CV$3:$CV$635,'Wkpr - Plant Balance Detail'!$B$3:$B$635,'Wkpr - Studied Balances'!$B167,'Wkpr - Plant Balance Detail'!$C$3:$C$635,'Wkpr - Studied Balances'!$C167,'Wkpr - Plant Balance Detail'!$D$3:$D$635,'Wkpr - Studied Balances'!$D167)</f>
        <v>0</v>
      </c>
      <c r="U167" s="55">
        <f>SUMIFS('Wkpr - Plant Balance Detail'!$CW$3:$CW$635,'Wkpr - Plant Balance Detail'!$B$3:$B$635,'Wkpr - Studied Balances'!$B167,'Wkpr - Plant Balance Detail'!$C$3:$C$635,'Wkpr - Studied Balances'!$C167,'Wkpr - Plant Balance Detail'!$D$3:$D$635,'Wkpr - Studied Balances'!$D167)</f>
        <v>0</v>
      </c>
    </row>
    <row r="168" spans="1:21" x14ac:dyDescent="0.2">
      <c r="B168" t="s">
        <v>1310</v>
      </c>
      <c r="C168" t="s">
        <v>1324</v>
      </c>
      <c r="D168">
        <f t="shared" si="55"/>
        <v>344000</v>
      </c>
      <c r="E168" s="48">
        <v>344</v>
      </c>
      <c r="F168" t="s">
        <v>1181</v>
      </c>
      <c r="G168" s="5">
        <f>SUMIFS('Wkpr - Plant Balance Detail'!$R$3:$R$635,'Wkpr - Plant Balance Detail'!$B$3:$B$635,'Wkpr - Studied Balances'!$B168,'Wkpr - Plant Balance Detail'!$C$3:$C$635,'Wkpr - Studied Balances'!$C168,'Wkpr - Plant Balance Detail'!$D$3:$D$635,'Wkpr - Studied Balances'!$D168)</f>
        <v>30877177.129999999</v>
      </c>
      <c r="I168" s="3">
        <f>SUMIFS('Wkpr - Plant Balance Detail'!$BO$3:$BO$635,'Wkpr - Plant Balance Detail'!$B$3:$B$635,'Wkpr - Studied Balances'!$B168,'Wkpr - Plant Balance Detail'!$C$3:$C$635,'Wkpr - Studied Balances'!$C168,'Wkpr - Plant Balance Detail'!$D$3:$D$635,'Wkpr - Studied Balances'!$D168)</f>
        <v>2.9399999999999999E-2</v>
      </c>
      <c r="J168" s="6">
        <f t="shared" si="56"/>
        <v>907789.00762199995</v>
      </c>
      <c r="L168" s="3">
        <f>SUMIFS('Wkpr - Plant Balance Detail'!$BQ$3:$BQ$635,'Wkpr - Plant Balance Detail'!$B$3:$B$635,'Wkpr - Studied Balances'!$B168,'Wkpr - Plant Balance Detail'!$C$3:$C$635,'Wkpr - Studied Balances'!$C168,'Wkpr - Plant Balance Detail'!$D$3:$D$635,'Wkpr - Studied Balances'!$D168)</f>
        <v>2.4299999999999999E-2</v>
      </c>
      <c r="N168" s="6">
        <f t="shared" si="57"/>
        <v>750315.40425899997</v>
      </c>
      <c r="O168" s="6">
        <f t="shared" si="58"/>
        <v>-157473.60336299997</v>
      </c>
      <c r="Q168" s="55">
        <f>SUMIFS('Wkpr - Plant Balance Detail'!$CS$3:$CS$635,'Wkpr - Plant Balance Detail'!$B$3:$B$635,'Wkpr - Studied Balances'!$B168,'Wkpr - Plant Balance Detail'!$C$3:$C$635,'Wkpr - Studied Balances'!$C168,'Wkpr - Plant Balance Detail'!$D$3:$D$635,'Wkpr - Studied Balances'!$D168)</f>
        <v>-103507.39949049993</v>
      </c>
      <c r="R168" s="55">
        <f>SUMIFS('Wkpr - Plant Balance Detail'!$CU$3:$CU$635,'Wkpr - Plant Balance Detail'!$B$3:$B$635,'Wkpr - Studied Balances'!$B168,'Wkpr - Plant Balance Detail'!$C$3:$C$635,'Wkpr - Studied Balances'!$C168,'Wkpr - Plant Balance Detail'!$D$3:$D$635,'Wkpr - Studied Balances'!$D168)</f>
        <v>-53966.203872500104</v>
      </c>
      <c r="S168" s="55">
        <f>SUMIFS('Wkpr - Plant Balance Detail'!$CT$3:$CT$635,'Wkpr - Plant Balance Detail'!$B$3:$B$635,'Wkpr - Studied Balances'!$B168,'Wkpr - Plant Balance Detail'!$C$3:$C$635,'Wkpr - Studied Balances'!$C168,'Wkpr - Plant Balance Detail'!$D$3:$D$635,'Wkpr - Studied Balances'!$D168)</f>
        <v>0</v>
      </c>
      <c r="T168" s="55">
        <f>SUMIFS('Wkpr - Plant Balance Detail'!$CV$3:$CV$635,'Wkpr - Plant Balance Detail'!$B$3:$B$635,'Wkpr - Studied Balances'!$B168,'Wkpr - Plant Balance Detail'!$C$3:$C$635,'Wkpr - Studied Balances'!$C168,'Wkpr - Plant Balance Detail'!$D$3:$D$635,'Wkpr - Studied Balances'!$D168)</f>
        <v>0</v>
      </c>
      <c r="U168" s="55">
        <f>SUMIFS('Wkpr - Plant Balance Detail'!$CW$3:$CW$635,'Wkpr - Plant Balance Detail'!$B$3:$B$635,'Wkpr - Studied Balances'!$B168,'Wkpr - Plant Balance Detail'!$C$3:$C$635,'Wkpr - Studied Balances'!$C168,'Wkpr - Plant Balance Detail'!$D$3:$D$635,'Wkpr - Studied Balances'!$D168)</f>
        <v>0</v>
      </c>
    </row>
    <row r="169" spans="1:21" x14ac:dyDescent="0.2">
      <c r="B169" t="s">
        <v>1310</v>
      </c>
      <c r="C169" t="s">
        <v>1324</v>
      </c>
      <c r="D169">
        <f t="shared" si="55"/>
        <v>345000</v>
      </c>
      <c r="E169" s="48">
        <v>345</v>
      </c>
      <c r="F169" t="s">
        <v>1178</v>
      </c>
      <c r="G169" s="5">
        <f>SUMIFS('Wkpr - Plant Balance Detail'!$R$3:$R$635,'Wkpr - Plant Balance Detail'!$B$3:$B$635,'Wkpr - Studied Balances'!$B169,'Wkpr - Plant Balance Detail'!$C$3:$C$635,'Wkpr - Studied Balances'!$C169,'Wkpr - Plant Balance Detail'!$D$3:$D$635,'Wkpr - Studied Balances'!$D169)</f>
        <v>646152.56000000006</v>
      </c>
      <c r="I169" s="3">
        <f>SUMIFS('Wkpr - Plant Balance Detail'!$BO$3:$BO$635,'Wkpr - Plant Balance Detail'!$B$3:$B$635,'Wkpr - Studied Balances'!$B169,'Wkpr - Plant Balance Detail'!$C$3:$C$635,'Wkpr - Studied Balances'!$C169,'Wkpr - Plant Balance Detail'!$D$3:$D$635,'Wkpr - Studied Balances'!$D169)</f>
        <v>6.0299999999999999E-2</v>
      </c>
      <c r="J169" s="6">
        <f t="shared" si="56"/>
        <v>38962.999368000004</v>
      </c>
      <c r="L169" s="3">
        <f>SUMIFS('Wkpr - Plant Balance Detail'!$BQ$3:$BQ$635,'Wkpr - Plant Balance Detail'!$B$3:$B$635,'Wkpr - Studied Balances'!$B169,'Wkpr - Plant Balance Detail'!$C$3:$C$635,'Wkpr - Studied Balances'!$C169,'Wkpr - Plant Balance Detail'!$D$3:$D$635,'Wkpr - Studied Balances'!$D169)</f>
        <v>6.4199999999999993E-2</v>
      </c>
      <c r="N169" s="6">
        <f t="shared" si="57"/>
        <v>41482.994352000002</v>
      </c>
      <c r="O169" s="6">
        <f t="shared" si="58"/>
        <v>2519.9949839999972</v>
      </c>
      <c r="Q169" s="55">
        <f>SUMIFS('Wkpr - Plant Balance Detail'!$CS$3:$CS$635,'Wkpr - Plant Balance Detail'!$B$3:$B$635,'Wkpr - Studied Balances'!$B169,'Wkpr - Plant Balance Detail'!$C$3:$C$635,'Wkpr - Studied Balances'!$C169,'Wkpr - Plant Balance Detail'!$D$3:$D$635,'Wkpr - Studied Balances'!$D169)</f>
        <v>1656.3927029831975</v>
      </c>
      <c r="R169" s="55">
        <f>SUMIFS('Wkpr - Plant Balance Detail'!$CU$3:$CU$635,'Wkpr - Plant Balance Detail'!$B$3:$B$635,'Wkpr - Studied Balances'!$B169,'Wkpr - Plant Balance Detail'!$C$3:$C$635,'Wkpr - Studied Balances'!$C169,'Wkpr - Plant Balance Detail'!$D$3:$D$635,'Wkpr - Studied Balances'!$D169)</f>
        <v>863.60228101679968</v>
      </c>
      <c r="S169" s="55">
        <f>SUMIFS('Wkpr - Plant Balance Detail'!$CT$3:$CT$635,'Wkpr - Plant Balance Detail'!$B$3:$B$635,'Wkpr - Studied Balances'!$B169,'Wkpr - Plant Balance Detail'!$C$3:$C$635,'Wkpr - Studied Balances'!$C169,'Wkpr - Plant Balance Detail'!$D$3:$D$635,'Wkpr - Studied Balances'!$D169)</f>
        <v>0</v>
      </c>
      <c r="T169" s="55">
        <f>SUMIFS('Wkpr - Plant Balance Detail'!$CV$3:$CV$635,'Wkpr - Plant Balance Detail'!$B$3:$B$635,'Wkpr - Studied Balances'!$B169,'Wkpr - Plant Balance Detail'!$C$3:$C$635,'Wkpr - Studied Balances'!$C169,'Wkpr - Plant Balance Detail'!$D$3:$D$635,'Wkpr - Studied Balances'!$D169)</f>
        <v>0</v>
      </c>
      <c r="U169" s="55">
        <f>SUMIFS('Wkpr - Plant Balance Detail'!$CW$3:$CW$635,'Wkpr - Plant Balance Detail'!$B$3:$B$635,'Wkpr - Studied Balances'!$B169,'Wkpr - Plant Balance Detail'!$C$3:$C$635,'Wkpr - Studied Balances'!$C169,'Wkpr - Plant Balance Detail'!$D$3:$D$635,'Wkpr - Studied Balances'!$D169)</f>
        <v>0</v>
      </c>
    </row>
    <row r="170" spans="1:21" x14ac:dyDescent="0.2">
      <c r="B170" t="s">
        <v>1310</v>
      </c>
      <c r="C170" t="s">
        <v>1324</v>
      </c>
      <c r="D170">
        <f t="shared" si="55"/>
        <v>346000</v>
      </c>
      <c r="E170" s="48">
        <v>346</v>
      </c>
      <c r="F170" t="s">
        <v>1213</v>
      </c>
      <c r="G170" s="5">
        <f>SUMIFS('Wkpr - Plant Balance Detail'!$R$3:$R$635,'Wkpr - Plant Balance Detail'!$B$3:$B$635,'Wkpr - Studied Balances'!$B170,'Wkpr - Plant Balance Detail'!$C$3:$C$635,'Wkpr - Studied Balances'!$C170,'Wkpr - Plant Balance Detail'!$D$3:$D$635,'Wkpr - Studied Balances'!$D170)</f>
        <v>40763.590000000004</v>
      </c>
      <c r="I170" s="3">
        <f>SUMIFS('Wkpr - Plant Balance Detail'!$BO$3:$BO$635,'Wkpr - Plant Balance Detail'!$B$3:$B$635,'Wkpr - Studied Balances'!$B170,'Wkpr - Plant Balance Detail'!$C$3:$C$635,'Wkpr - Studied Balances'!$C170,'Wkpr - Plant Balance Detail'!$D$3:$D$635,'Wkpr - Studied Balances'!$D170)</f>
        <v>2.87E-2</v>
      </c>
      <c r="J170" s="6">
        <f t="shared" si="56"/>
        <v>1169.915033</v>
      </c>
      <c r="L170" s="3">
        <f>SUMIFS('Wkpr - Plant Balance Detail'!$BQ$3:$BQ$635,'Wkpr - Plant Balance Detail'!$B$3:$B$635,'Wkpr - Studied Balances'!$B170,'Wkpr - Plant Balance Detail'!$C$3:$C$635,'Wkpr - Studied Balances'!$C170,'Wkpr - Plant Balance Detail'!$D$3:$D$635,'Wkpr - Studied Balances'!$D170)</f>
        <v>3.9899999999999998E-2</v>
      </c>
      <c r="N170" s="6">
        <f t="shared" si="57"/>
        <v>1626.4672410000001</v>
      </c>
      <c r="O170" s="6">
        <f t="shared" si="58"/>
        <v>456.55220800000006</v>
      </c>
      <c r="Q170" s="55">
        <f>SUMIFS('Wkpr - Plant Balance Detail'!$CS$3:$CS$635,'Wkpr - Plant Balance Detail'!$B$3:$B$635,'Wkpr - Studied Balances'!$B170,'Wkpr - Plant Balance Detail'!$C$3:$C$635,'Wkpr - Studied Balances'!$C170,'Wkpr - Plant Balance Detail'!$D$3:$D$635,'Wkpr - Studied Balances'!$D170)</f>
        <v>300.09176631840012</v>
      </c>
      <c r="R170" s="55">
        <f>SUMIFS('Wkpr - Plant Balance Detail'!$CU$3:$CU$635,'Wkpr - Plant Balance Detail'!$B$3:$B$635,'Wkpr - Studied Balances'!$B170,'Wkpr - Plant Balance Detail'!$C$3:$C$635,'Wkpr - Studied Balances'!$C170,'Wkpr - Plant Balance Detail'!$D$3:$D$635,'Wkpr - Studied Balances'!$D170)</f>
        <v>156.4604416816</v>
      </c>
      <c r="S170" s="55">
        <f>SUMIFS('Wkpr - Plant Balance Detail'!$CT$3:$CT$635,'Wkpr - Plant Balance Detail'!$B$3:$B$635,'Wkpr - Studied Balances'!$B170,'Wkpr - Plant Balance Detail'!$C$3:$C$635,'Wkpr - Studied Balances'!$C170,'Wkpr - Plant Balance Detail'!$D$3:$D$635,'Wkpr - Studied Balances'!$D170)</f>
        <v>0</v>
      </c>
      <c r="T170" s="55">
        <f>SUMIFS('Wkpr - Plant Balance Detail'!$CV$3:$CV$635,'Wkpr - Plant Balance Detail'!$B$3:$B$635,'Wkpr - Studied Balances'!$B170,'Wkpr - Plant Balance Detail'!$C$3:$C$635,'Wkpr - Studied Balances'!$C170,'Wkpr - Plant Balance Detail'!$D$3:$D$635,'Wkpr - Studied Balances'!$D170)</f>
        <v>0</v>
      </c>
      <c r="U170" s="55">
        <f>SUMIFS('Wkpr - Plant Balance Detail'!$CW$3:$CW$635,'Wkpr - Plant Balance Detail'!$B$3:$B$635,'Wkpr - Studied Balances'!$B170,'Wkpr - Plant Balance Detail'!$C$3:$C$635,'Wkpr - Studied Balances'!$C170,'Wkpr - Plant Balance Detail'!$D$3:$D$635,'Wkpr - Studied Balances'!$D170)</f>
        <v>0</v>
      </c>
    </row>
    <row r="171" spans="1:21" x14ac:dyDescent="0.2">
      <c r="F171" t="s">
        <v>1138</v>
      </c>
      <c r="J171" s="6"/>
      <c r="N171" s="6"/>
      <c r="O171" s="6"/>
      <c r="Q171" s="56"/>
      <c r="R171" s="56"/>
      <c r="S171" s="56"/>
      <c r="T171" s="56"/>
      <c r="U171" s="56"/>
    </row>
    <row r="172" spans="1:21" x14ac:dyDescent="0.2">
      <c r="J172" s="6"/>
      <c r="N172" s="6"/>
      <c r="O172" s="6"/>
      <c r="Q172" s="56"/>
      <c r="R172" s="56"/>
      <c r="S172" s="56"/>
      <c r="T172" s="56"/>
      <c r="U172" s="56"/>
    </row>
    <row r="173" spans="1:21" x14ac:dyDescent="0.2">
      <c r="F173" t="s">
        <v>1214</v>
      </c>
      <c r="J173" s="6"/>
      <c r="N173" s="6"/>
      <c r="O173" s="6"/>
      <c r="Q173" s="56"/>
      <c r="R173" s="56"/>
      <c r="S173" s="56"/>
      <c r="T173" s="56"/>
      <c r="U173" s="56"/>
    </row>
    <row r="174" spans="1:21" x14ac:dyDescent="0.2">
      <c r="B174" t="s">
        <v>1310</v>
      </c>
      <c r="C174" t="s">
        <v>1325</v>
      </c>
      <c r="D174">
        <f t="shared" ref="D174:D178" si="59">E174*1000</f>
        <v>341000</v>
      </c>
      <c r="E174" s="48">
        <v>341</v>
      </c>
      <c r="F174" t="s">
        <v>1174</v>
      </c>
      <c r="G174" s="5">
        <f>SUMIFS('Wkpr - Plant Balance Detail'!$R$3:$R$635,'Wkpr - Plant Balance Detail'!$B$3:$B$635,'Wkpr - Studied Balances'!$B174,'Wkpr - Plant Balance Detail'!$C$3:$C$635,'Wkpr - Studied Balances'!$C174,'Wkpr - Plant Balance Detail'!$D$3:$D$635,'Wkpr - Studied Balances'!$D174)</f>
        <v>11402122.4</v>
      </c>
      <c r="I174" s="3">
        <f>SUMIFS('Wkpr - Plant Balance Detail'!$BO$3:$BO$635,'Wkpr - Plant Balance Detail'!$B$3:$B$635,'Wkpr - Studied Balances'!$B174,'Wkpr - Plant Balance Detail'!$C$3:$C$635,'Wkpr - Studied Balances'!$C174,'Wkpr - Plant Balance Detail'!$D$3:$D$635,'Wkpr - Studied Balances'!$D174)</f>
        <v>2.3400000000000001E-2</v>
      </c>
      <c r="J174" s="6">
        <f t="shared" ref="J174:J178" si="60">G174*I174</f>
        <v>266809.66416000004</v>
      </c>
      <c r="L174" s="3">
        <f>SUMIFS('Wkpr - Plant Balance Detail'!$BQ$3:$BQ$635,'Wkpr - Plant Balance Detail'!$B$3:$B$635,'Wkpr - Studied Balances'!$B174,'Wkpr - Plant Balance Detail'!$C$3:$C$635,'Wkpr - Studied Balances'!$C174,'Wkpr - Plant Balance Detail'!$D$3:$D$635,'Wkpr - Studied Balances'!$D174)</f>
        <v>2.3700000000000002E-2</v>
      </c>
      <c r="N174" s="6">
        <f t="shared" ref="N174:N178" si="61">G174*L174</f>
        <v>270230.30088000005</v>
      </c>
      <c r="O174" s="6">
        <f t="shared" ref="O174:O178" si="62">N174-J174</f>
        <v>3420.6367200000095</v>
      </c>
      <c r="Q174" s="55">
        <f>SUMIFS('Wkpr - Plant Balance Detail'!$CS$3:$CS$635,'Wkpr - Plant Balance Detail'!$B$3:$B$635,'Wkpr - Studied Balances'!$B174,'Wkpr - Plant Balance Detail'!$C$3:$C$635,'Wkpr - Studied Balances'!$C174,'Wkpr - Plant Balance Detail'!$D$3:$D$635,'Wkpr - Studied Balances'!$D174)</f>
        <v>2248.3845160560159</v>
      </c>
      <c r="R174" s="55">
        <f>SUMIFS('Wkpr - Plant Balance Detail'!$CU$3:$CU$635,'Wkpr - Plant Balance Detail'!$B$3:$B$635,'Wkpr - Studied Balances'!$B174,'Wkpr - Plant Balance Detail'!$C$3:$C$635,'Wkpr - Studied Balances'!$C174,'Wkpr - Plant Balance Detail'!$D$3:$D$635,'Wkpr - Studied Balances'!$D174)</f>
        <v>1172.2522039440082</v>
      </c>
      <c r="S174" s="55">
        <f>SUMIFS('Wkpr - Plant Balance Detail'!$CT$3:$CT$635,'Wkpr - Plant Balance Detail'!$B$3:$B$635,'Wkpr - Studied Balances'!$B174,'Wkpr - Plant Balance Detail'!$C$3:$C$635,'Wkpr - Studied Balances'!$C174,'Wkpr - Plant Balance Detail'!$D$3:$D$635,'Wkpr - Studied Balances'!$D174)</f>
        <v>0</v>
      </c>
      <c r="T174" s="55">
        <f>SUMIFS('Wkpr - Plant Balance Detail'!$CV$3:$CV$635,'Wkpr - Plant Balance Detail'!$B$3:$B$635,'Wkpr - Studied Balances'!$B174,'Wkpr - Plant Balance Detail'!$C$3:$C$635,'Wkpr - Studied Balances'!$C174,'Wkpr - Plant Balance Detail'!$D$3:$D$635,'Wkpr - Studied Balances'!$D174)</f>
        <v>0</v>
      </c>
      <c r="U174" s="55">
        <f>SUMIFS('Wkpr - Plant Balance Detail'!$CW$3:$CW$635,'Wkpr - Plant Balance Detail'!$B$3:$B$635,'Wkpr - Studied Balances'!$B174,'Wkpr - Plant Balance Detail'!$C$3:$C$635,'Wkpr - Studied Balances'!$C174,'Wkpr - Plant Balance Detail'!$D$3:$D$635,'Wkpr - Studied Balances'!$D174)</f>
        <v>0</v>
      </c>
    </row>
    <row r="175" spans="1:21" x14ac:dyDescent="0.2">
      <c r="B175" t="s">
        <v>1310</v>
      </c>
      <c r="C175" t="s">
        <v>1325</v>
      </c>
      <c r="D175">
        <f t="shared" si="59"/>
        <v>342000</v>
      </c>
      <c r="E175" s="48">
        <v>342</v>
      </c>
      <c r="F175" t="s">
        <v>1211</v>
      </c>
      <c r="G175" s="5">
        <f>SUMIFS('Wkpr - Plant Balance Detail'!$R$3:$R$635,'Wkpr - Plant Balance Detail'!$B$3:$B$635,'Wkpr - Studied Balances'!$B175,'Wkpr - Plant Balance Detail'!$C$3:$C$635,'Wkpr - Studied Balances'!$C175,'Wkpr - Plant Balance Detail'!$D$3:$D$635,'Wkpr - Studied Balances'!$D175)</f>
        <v>19304933.309999999</v>
      </c>
      <c r="I175" s="3">
        <f>SUMIFS('Wkpr - Plant Balance Detail'!$BO$3:$BO$635,'Wkpr - Plant Balance Detail'!$B$3:$B$635,'Wkpr - Studied Balances'!$B175,'Wkpr - Plant Balance Detail'!$C$3:$C$635,'Wkpr - Studied Balances'!$C175,'Wkpr - Plant Balance Detail'!$D$3:$D$635,'Wkpr - Studied Balances'!$D175)</f>
        <v>2.7199999999999998E-2</v>
      </c>
      <c r="J175" s="6">
        <f t="shared" si="60"/>
        <v>525094.18603199988</v>
      </c>
      <c r="L175" s="3">
        <f>SUMIFS('Wkpr - Plant Balance Detail'!$BQ$3:$BQ$635,'Wkpr - Plant Balance Detail'!$B$3:$B$635,'Wkpr - Studied Balances'!$B175,'Wkpr - Plant Balance Detail'!$C$3:$C$635,'Wkpr - Studied Balances'!$C175,'Wkpr - Plant Balance Detail'!$D$3:$D$635,'Wkpr - Studied Balances'!$D175)</f>
        <v>2.4500000000000001E-2</v>
      </c>
      <c r="N175" s="6">
        <f t="shared" si="61"/>
        <v>472970.866095</v>
      </c>
      <c r="O175" s="6">
        <f t="shared" si="62"/>
        <v>-52123.319936999877</v>
      </c>
      <c r="Q175" s="55">
        <f>SUMIFS('Wkpr - Plant Balance Detail'!$CS$3:$CS$635,'Wkpr - Plant Balance Detail'!$B$3:$B$635,'Wkpr - Studied Balances'!$B175,'Wkpr - Plant Balance Detail'!$C$3:$C$635,'Wkpr - Studied Balances'!$C175,'Wkpr - Plant Balance Detail'!$D$3:$D$635,'Wkpr - Studied Balances'!$D175)</f>
        <v>-34260.658194590011</v>
      </c>
      <c r="R175" s="55">
        <f>SUMIFS('Wkpr - Plant Balance Detail'!$CU$3:$CU$635,'Wkpr - Plant Balance Detail'!$B$3:$B$635,'Wkpr - Studied Balances'!$B175,'Wkpr - Plant Balance Detail'!$C$3:$C$635,'Wkpr - Studied Balances'!$C175,'Wkpr - Plant Balance Detail'!$D$3:$D$635,'Wkpr - Studied Balances'!$D175)</f>
        <v>-17862.661742409837</v>
      </c>
      <c r="S175" s="55">
        <f>SUMIFS('Wkpr - Plant Balance Detail'!$CT$3:$CT$635,'Wkpr - Plant Balance Detail'!$B$3:$B$635,'Wkpr - Studied Balances'!$B175,'Wkpr - Plant Balance Detail'!$C$3:$C$635,'Wkpr - Studied Balances'!$C175,'Wkpr - Plant Balance Detail'!$D$3:$D$635,'Wkpr - Studied Balances'!$D175)</f>
        <v>0</v>
      </c>
      <c r="T175" s="55">
        <f>SUMIFS('Wkpr - Plant Balance Detail'!$CV$3:$CV$635,'Wkpr - Plant Balance Detail'!$B$3:$B$635,'Wkpr - Studied Balances'!$B175,'Wkpr - Plant Balance Detail'!$C$3:$C$635,'Wkpr - Studied Balances'!$C175,'Wkpr - Plant Balance Detail'!$D$3:$D$635,'Wkpr - Studied Balances'!$D175)</f>
        <v>0</v>
      </c>
      <c r="U175" s="55">
        <f>SUMIFS('Wkpr - Plant Balance Detail'!$CW$3:$CW$635,'Wkpr - Plant Balance Detail'!$B$3:$B$635,'Wkpr - Studied Balances'!$B175,'Wkpr - Plant Balance Detail'!$C$3:$C$635,'Wkpr - Studied Balances'!$C175,'Wkpr - Plant Balance Detail'!$D$3:$D$635,'Wkpr - Studied Balances'!$D175)</f>
        <v>0</v>
      </c>
    </row>
    <row r="176" spans="1:21" x14ac:dyDescent="0.2">
      <c r="B176" t="s">
        <v>1310</v>
      </c>
      <c r="C176" t="s">
        <v>1325</v>
      </c>
      <c r="D176">
        <f t="shared" si="59"/>
        <v>344000</v>
      </c>
      <c r="E176" s="48">
        <v>344</v>
      </c>
      <c r="F176" t="s">
        <v>1181</v>
      </c>
      <c r="G176" s="5">
        <f>SUMIFS('Wkpr - Plant Balance Detail'!$R$3:$R$635,'Wkpr - Plant Balance Detail'!$B$3:$B$635,'Wkpr - Studied Balances'!$B176,'Wkpr - Plant Balance Detail'!$C$3:$C$635,'Wkpr - Studied Balances'!$C176,'Wkpr - Plant Balance Detail'!$D$3:$D$635,'Wkpr - Studied Balances'!$D176)</f>
        <v>135049780.94</v>
      </c>
      <c r="I176" s="3">
        <f>SUMIFS('Wkpr - Plant Balance Detail'!$BO$3:$BO$635,'Wkpr - Plant Balance Detail'!$B$3:$B$635,'Wkpr - Studied Balances'!$B176,'Wkpr - Plant Balance Detail'!$C$3:$C$635,'Wkpr - Studied Balances'!$C176,'Wkpr - Plant Balance Detail'!$D$3:$D$635,'Wkpr - Studied Balances'!$D176)</f>
        <v>0.03</v>
      </c>
      <c r="J176" s="6">
        <f t="shared" si="60"/>
        <v>4051493.4282</v>
      </c>
      <c r="L176" s="3">
        <f>SUMIFS('Wkpr - Plant Balance Detail'!$BQ$3:$BQ$635,'Wkpr - Plant Balance Detail'!$B$3:$B$635,'Wkpr - Studied Balances'!$B176,'Wkpr - Plant Balance Detail'!$C$3:$C$635,'Wkpr - Studied Balances'!$C176,'Wkpr - Plant Balance Detail'!$D$3:$D$635,'Wkpr - Studied Balances'!$D176)</f>
        <v>3.3599999999999998E-2</v>
      </c>
      <c r="N176" s="6">
        <f t="shared" si="61"/>
        <v>4537672.6395839993</v>
      </c>
      <c r="O176" s="6">
        <f t="shared" si="62"/>
        <v>486179.21138399933</v>
      </c>
      <c r="Q176" s="55">
        <f>SUMIFS('Wkpr - Plant Balance Detail'!$CS$3:$CS$635,'Wkpr - Plant Balance Detail'!$B$3:$B$635,'Wkpr - Studied Balances'!$B176,'Wkpr - Plant Balance Detail'!$C$3:$C$635,'Wkpr - Studied Balances'!$C176,'Wkpr - Plant Balance Detail'!$D$3:$D$635,'Wkpr - Studied Balances'!$D176)</f>
        <v>319565.59564270265</v>
      </c>
      <c r="R176" s="55">
        <f>SUMIFS('Wkpr - Plant Balance Detail'!$CU$3:$CU$635,'Wkpr - Plant Balance Detail'!$B$3:$B$635,'Wkpr - Studied Balances'!$B176,'Wkpr - Plant Balance Detail'!$C$3:$C$635,'Wkpr - Studied Balances'!$C176,'Wkpr - Plant Balance Detail'!$D$3:$D$635,'Wkpr - Studied Balances'!$D176)</f>
        <v>166613.61574129644</v>
      </c>
      <c r="S176" s="55">
        <f>SUMIFS('Wkpr - Plant Balance Detail'!$CT$3:$CT$635,'Wkpr - Plant Balance Detail'!$B$3:$B$635,'Wkpr - Studied Balances'!$B176,'Wkpr - Plant Balance Detail'!$C$3:$C$635,'Wkpr - Studied Balances'!$C176,'Wkpr - Plant Balance Detail'!$D$3:$D$635,'Wkpr - Studied Balances'!$D176)</f>
        <v>0</v>
      </c>
      <c r="T176" s="55">
        <f>SUMIFS('Wkpr - Plant Balance Detail'!$CV$3:$CV$635,'Wkpr - Plant Balance Detail'!$B$3:$B$635,'Wkpr - Studied Balances'!$B176,'Wkpr - Plant Balance Detail'!$C$3:$C$635,'Wkpr - Studied Balances'!$C176,'Wkpr - Plant Balance Detail'!$D$3:$D$635,'Wkpr - Studied Balances'!$D176)</f>
        <v>0</v>
      </c>
      <c r="U176" s="55">
        <f>SUMIFS('Wkpr - Plant Balance Detail'!$CW$3:$CW$635,'Wkpr - Plant Balance Detail'!$B$3:$B$635,'Wkpr - Studied Balances'!$B176,'Wkpr - Plant Balance Detail'!$C$3:$C$635,'Wkpr - Studied Balances'!$C176,'Wkpr - Plant Balance Detail'!$D$3:$D$635,'Wkpr - Studied Balances'!$D176)</f>
        <v>0</v>
      </c>
    </row>
    <row r="177" spans="2:21" x14ac:dyDescent="0.2">
      <c r="B177" t="s">
        <v>1310</v>
      </c>
      <c r="C177" t="s">
        <v>1325</v>
      </c>
      <c r="D177">
        <f t="shared" si="59"/>
        <v>345000</v>
      </c>
      <c r="E177" s="48">
        <v>345</v>
      </c>
      <c r="F177" t="s">
        <v>1178</v>
      </c>
      <c r="G177" s="5">
        <f>SUMIFS('Wkpr - Plant Balance Detail'!$R$3:$R$635,'Wkpr - Plant Balance Detail'!$B$3:$B$635,'Wkpr - Studied Balances'!$B177,'Wkpr - Plant Balance Detail'!$C$3:$C$635,'Wkpr - Studied Balances'!$C177,'Wkpr - Plant Balance Detail'!$D$3:$D$635,'Wkpr - Studied Balances'!$D177)</f>
        <v>15855169.939999999</v>
      </c>
      <c r="I177" s="3">
        <f>SUMIFS('Wkpr - Plant Balance Detail'!$BO$3:$BO$635,'Wkpr - Plant Balance Detail'!$B$3:$B$635,'Wkpr - Studied Balances'!$B177,'Wkpr - Plant Balance Detail'!$C$3:$C$635,'Wkpr - Studied Balances'!$C177,'Wkpr - Plant Balance Detail'!$D$3:$D$635,'Wkpr - Studied Balances'!$D177)</f>
        <v>6.1399999999999996E-2</v>
      </c>
      <c r="J177" s="6">
        <f t="shared" si="60"/>
        <v>973507.43431599985</v>
      </c>
      <c r="L177" s="3">
        <f>SUMIFS('Wkpr - Plant Balance Detail'!$BQ$3:$BQ$635,'Wkpr - Plant Balance Detail'!$B$3:$B$635,'Wkpr - Studied Balances'!$B177,'Wkpr - Plant Balance Detail'!$C$3:$C$635,'Wkpr - Studied Balances'!$C177,'Wkpr - Plant Balance Detail'!$D$3:$D$635,'Wkpr - Studied Balances'!$D177)</f>
        <v>5.2499999999999998E-2</v>
      </c>
      <c r="N177" s="6">
        <f t="shared" si="61"/>
        <v>832396.42184999993</v>
      </c>
      <c r="O177" s="6">
        <f t="shared" si="62"/>
        <v>-141111.01246599993</v>
      </c>
      <c r="Q177" s="55">
        <f>SUMIFS('Wkpr - Plant Balance Detail'!$CS$3:$CS$635,'Wkpr - Plant Balance Detail'!$B$3:$B$635,'Wkpr - Studied Balances'!$B177,'Wkpr - Plant Balance Detail'!$C$3:$C$635,'Wkpr - Studied Balances'!$C177,'Wkpr - Plant Balance Detail'!$D$3:$D$635,'Wkpr - Studied Balances'!$D177)</f>
        <v>-92752.268493901705</v>
      </c>
      <c r="R177" s="55">
        <f>SUMIFS('Wkpr - Plant Balance Detail'!$CU$3:$CU$635,'Wkpr - Plant Balance Detail'!$B$3:$B$635,'Wkpr - Studied Balances'!$B177,'Wkpr - Plant Balance Detail'!$C$3:$C$635,'Wkpr - Studied Balances'!$C177,'Wkpr - Plant Balance Detail'!$D$3:$D$635,'Wkpr - Studied Balances'!$D177)</f>
        <v>-48358.743972098164</v>
      </c>
      <c r="S177" s="55">
        <f>SUMIFS('Wkpr - Plant Balance Detail'!$CT$3:$CT$635,'Wkpr - Plant Balance Detail'!$B$3:$B$635,'Wkpr - Studied Balances'!$B177,'Wkpr - Plant Balance Detail'!$C$3:$C$635,'Wkpr - Studied Balances'!$C177,'Wkpr - Plant Balance Detail'!$D$3:$D$635,'Wkpr - Studied Balances'!$D177)</f>
        <v>0</v>
      </c>
      <c r="T177" s="55">
        <f>SUMIFS('Wkpr - Plant Balance Detail'!$CV$3:$CV$635,'Wkpr - Plant Balance Detail'!$B$3:$B$635,'Wkpr - Studied Balances'!$B177,'Wkpr - Plant Balance Detail'!$C$3:$C$635,'Wkpr - Studied Balances'!$C177,'Wkpr - Plant Balance Detail'!$D$3:$D$635,'Wkpr - Studied Balances'!$D177)</f>
        <v>0</v>
      </c>
      <c r="U177" s="55">
        <f>SUMIFS('Wkpr - Plant Balance Detail'!$CW$3:$CW$635,'Wkpr - Plant Balance Detail'!$B$3:$B$635,'Wkpr - Studied Balances'!$B177,'Wkpr - Plant Balance Detail'!$C$3:$C$635,'Wkpr - Studied Balances'!$C177,'Wkpr - Plant Balance Detail'!$D$3:$D$635,'Wkpr - Studied Balances'!$D177)</f>
        <v>0</v>
      </c>
    </row>
    <row r="178" spans="2:21" x14ac:dyDescent="0.2">
      <c r="B178" t="s">
        <v>1310</v>
      </c>
      <c r="C178" t="s">
        <v>1325</v>
      </c>
      <c r="D178">
        <f t="shared" si="59"/>
        <v>346000</v>
      </c>
      <c r="E178" s="48">
        <v>346</v>
      </c>
      <c r="F178" t="s">
        <v>1213</v>
      </c>
      <c r="G178" s="5">
        <f>SUMIFS('Wkpr - Plant Balance Detail'!$R$3:$R$635,'Wkpr - Plant Balance Detail'!$B$3:$B$635,'Wkpr - Studied Balances'!$B178,'Wkpr - Plant Balance Detail'!$C$3:$C$635,'Wkpr - Studied Balances'!$C178,'Wkpr - Plant Balance Detail'!$D$3:$D$635,'Wkpr - Studied Balances'!$D178)</f>
        <v>996325.3</v>
      </c>
      <c r="I178" s="3">
        <f>SUMIFS('Wkpr - Plant Balance Detail'!$BO$3:$BO$635,'Wkpr - Plant Balance Detail'!$B$3:$B$635,'Wkpr - Studied Balances'!$B178,'Wkpr - Plant Balance Detail'!$C$3:$C$635,'Wkpr - Studied Balances'!$C178,'Wkpr - Plant Balance Detail'!$D$3:$D$635,'Wkpr - Studied Balances'!$D178)</f>
        <v>2.9499999999999998E-2</v>
      </c>
      <c r="J178" s="6">
        <f t="shared" si="60"/>
        <v>29391.59635</v>
      </c>
      <c r="L178" s="3">
        <f>SUMIFS('Wkpr - Plant Balance Detail'!$BQ$3:$BQ$635,'Wkpr - Plant Balance Detail'!$B$3:$B$635,'Wkpr - Studied Balances'!$B178,'Wkpr - Plant Balance Detail'!$C$3:$C$635,'Wkpr - Studied Balances'!$C178,'Wkpr - Plant Balance Detail'!$D$3:$D$635,'Wkpr - Studied Balances'!$D178)</f>
        <v>4.4000000000000004E-2</v>
      </c>
      <c r="N178" s="6">
        <f t="shared" si="61"/>
        <v>43838.313200000004</v>
      </c>
      <c r="O178" s="6">
        <f t="shared" si="62"/>
        <v>14446.716850000004</v>
      </c>
      <c r="Q178" s="55">
        <f>SUMIFS('Wkpr - Plant Balance Detail'!$CS$3:$CS$635,'Wkpr - Plant Balance Detail'!$B$3:$B$635,'Wkpr - Studied Balances'!$B178,'Wkpr - Plant Balance Detail'!$C$3:$C$635,'Wkpr - Studied Balances'!$C178,'Wkpr - Plant Balance Detail'!$D$3:$D$635,'Wkpr - Studied Balances'!$D178)</f>
        <v>9495.8269855050021</v>
      </c>
      <c r="R178" s="55">
        <f>SUMIFS('Wkpr - Plant Balance Detail'!$CU$3:$CU$635,'Wkpr - Plant Balance Detail'!$B$3:$B$635,'Wkpr - Studied Balances'!$B178,'Wkpr - Plant Balance Detail'!$C$3:$C$635,'Wkpr - Studied Balances'!$C178,'Wkpr - Plant Balance Detail'!$D$3:$D$635,'Wkpr - Studied Balances'!$D178)</f>
        <v>4950.8898644950004</v>
      </c>
      <c r="S178" s="55">
        <f>SUMIFS('Wkpr - Plant Balance Detail'!$CT$3:$CT$635,'Wkpr - Plant Balance Detail'!$B$3:$B$635,'Wkpr - Studied Balances'!$B178,'Wkpr - Plant Balance Detail'!$C$3:$C$635,'Wkpr - Studied Balances'!$C178,'Wkpr - Plant Balance Detail'!$D$3:$D$635,'Wkpr - Studied Balances'!$D178)</f>
        <v>0</v>
      </c>
      <c r="T178" s="55">
        <f>SUMIFS('Wkpr - Plant Balance Detail'!$CV$3:$CV$635,'Wkpr - Plant Balance Detail'!$B$3:$B$635,'Wkpr - Studied Balances'!$B178,'Wkpr - Plant Balance Detail'!$C$3:$C$635,'Wkpr - Studied Balances'!$C178,'Wkpr - Plant Balance Detail'!$D$3:$D$635,'Wkpr - Studied Balances'!$D178)</f>
        <v>0</v>
      </c>
      <c r="U178" s="55">
        <f>SUMIFS('Wkpr - Plant Balance Detail'!$CW$3:$CW$635,'Wkpr - Plant Balance Detail'!$B$3:$B$635,'Wkpr - Studied Balances'!$B178,'Wkpr - Plant Balance Detail'!$C$3:$C$635,'Wkpr - Studied Balances'!$C178,'Wkpr - Plant Balance Detail'!$D$3:$D$635,'Wkpr - Studied Balances'!$D178)</f>
        <v>0</v>
      </c>
    </row>
    <row r="179" spans="2:21" x14ac:dyDescent="0.2">
      <c r="F179" t="s">
        <v>1138</v>
      </c>
      <c r="J179" s="6"/>
      <c r="N179" s="6"/>
      <c r="O179" s="6"/>
      <c r="Q179" s="56"/>
      <c r="R179" s="56"/>
      <c r="S179" s="56"/>
      <c r="T179" s="56"/>
      <c r="U179" s="56"/>
    </row>
    <row r="180" spans="2:21" x14ac:dyDescent="0.2">
      <c r="J180" s="6"/>
      <c r="N180" s="6"/>
      <c r="O180" s="6"/>
      <c r="Q180" s="56"/>
      <c r="R180" s="56"/>
      <c r="S180" s="56"/>
      <c r="T180" s="56"/>
      <c r="U180" s="56"/>
    </row>
    <row r="181" spans="2:21" x14ac:dyDescent="0.2">
      <c r="F181" t="s">
        <v>1215</v>
      </c>
      <c r="J181" s="6"/>
      <c r="N181" s="6"/>
      <c r="O181" s="6"/>
      <c r="Q181" s="56"/>
      <c r="R181" s="56"/>
      <c r="S181" s="56"/>
      <c r="T181" s="56"/>
      <c r="U181" s="56"/>
    </row>
    <row r="182" spans="2:21" x14ac:dyDescent="0.2">
      <c r="B182" t="s">
        <v>1310</v>
      </c>
      <c r="C182" t="s">
        <v>1311</v>
      </c>
      <c r="D182">
        <f t="shared" ref="D182:D185" si="63">E182*1000</f>
        <v>342000</v>
      </c>
      <c r="E182" s="48">
        <v>342</v>
      </c>
      <c r="F182" t="s">
        <v>1211</v>
      </c>
      <c r="G182" s="5">
        <f>SUMIFS('Wkpr - Plant Balance Detail'!$R$3:$R$635,'Wkpr - Plant Balance Detail'!$B$3:$B$635,'Wkpr - Studied Balances'!$B182,'Wkpr - Plant Balance Detail'!$C$3:$C$635,'Wkpr - Studied Balances'!$C182,'Wkpr - Plant Balance Detail'!$D$3:$D$635,'Wkpr - Studied Balances'!$D182)</f>
        <v>89232.19</v>
      </c>
      <c r="I182" s="3">
        <f>SUMIFS('Wkpr - Plant Balance Detail'!$BO$3:$BO$635,'Wkpr - Plant Balance Detail'!$B$3:$B$635,'Wkpr - Studied Balances'!$B182,'Wkpr - Plant Balance Detail'!$C$3:$C$635,'Wkpr - Studied Balances'!$C182,'Wkpr - Plant Balance Detail'!$D$3:$D$635,'Wkpr - Studied Balances'!$D182)</f>
        <v>3.6599999999999994E-2</v>
      </c>
      <c r="J182" s="6">
        <f t="shared" ref="J182:J185" si="64">G182*I182</f>
        <v>3265.8981539999995</v>
      </c>
      <c r="L182" s="3">
        <f>SUMIFS('Wkpr - Plant Balance Detail'!$BQ$3:$BQ$635,'Wkpr - Plant Balance Detail'!$B$3:$B$635,'Wkpr - Studied Balances'!$B182,'Wkpr - Plant Balance Detail'!$C$3:$C$635,'Wkpr - Studied Balances'!$C182,'Wkpr - Plant Balance Detail'!$D$3:$D$635,'Wkpr - Studied Balances'!$D182)</f>
        <v>3.3300000000000003E-2</v>
      </c>
      <c r="N182" s="6">
        <f t="shared" ref="N182:N185" si="65">G182*L182</f>
        <v>2971.4319270000005</v>
      </c>
      <c r="O182" s="6">
        <f t="shared" ref="O182:O185" si="66">N182-J182</f>
        <v>-294.46622699999898</v>
      </c>
      <c r="Q182" s="55">
        <f>SUMIFS('Wkpr - Plant Balance Detail'!$CS$3:$CS$635,'Wkpr - Plant Balance Detail'!$B$3:$B$635,'Wkpr - Studied Balances'!$B182,'Wkpr - Plant Balance Detail'!$C$3:$C$635,'Wkpr - Studied Balances'!$C182,'Wkpr - Plant Balance Detail'!$D$3:$D$635,'Wkpr - Studied Balances'!$D182)</f>
        <v>-193.55265100709926</v>
      </c>
      <c r="R182" s="55">
        <f>SUMIFS('Wkpr - Plant Balance Detail'!$CU$3:$CU$635,'Wkpr - Plant Balance Detail'!$B$3:$B$635,'Wkpr - Studied Balances'!$B182,'Wkpr - Plant Balance Detail'!$C$3:$C$635,'Wkpr - Studied Balances'!$C182,'Wkpr - Plant Balance Detail'!$D$3:$D$635,'Wkpr - Studied Balances'!$D182)</f>
        <v>-100.91357599289961</v>
      </c>
      <c r="S182" s="55">
        <f>SUMIFS('Wkpr - Plant Balance Detail'!$CT$3:$CT$635,'Wkpr - Plant Balance Detail'!$B$3:$B$635,'Wkpr - Studied Balances'!$B182,'Wkpr - Plant Balance Detail'!$C$3:$C$635,'Wkpr - Studied Balances'!$C182,'Wkpr - Plant Balance Detail'!$D$3:$D$635,'Wkpr - Studied Balances'!$D182)</f>
        <v>0</v>
      </c>
      <c r="T182" s="55">
        <f>SUMIFS('Wkpr - Plant Balance Detail'!$CV$3:$CV$635,'Wkpr - Plant Balance Detail'!$B$3:$B$635,'Wkpr - Studied Balances'!$B182,'Wkpr - Plant Balance Detail'!$C$3:$C$635,'Wkpr - Studied Balances'!$C182,'Wkpr - Plant Balance Detail'!$D$3:$D$635,'Wkpr - Studied Balances'!$D182)</f>
        <v>0</v>
      </c>
      <c r="U182" s="55">
        <f>SUMIFS('Wkpr - Plant Balance Detail'!$CW$3:$CW$635,'Wkpr - Plant Balance Detail'!$B$3:$B$635,'Wkpr - Studied Balances'!$B182,'Wkpr - Plant Balance Detail'!$C$3:$C$635,'Wkpr - Studied Balances'!$C182,'Wkpr - Plant Balance Detail'!$D$3:$D$635,'Wkpr - Studied Balances'!$D182)</f>
        <v>0</v>
      </c>
    </row>
    <row r="183" spans="2:21" x14ac:dyDescent="0.2">
      <c r="B183" t="s">
        <v>1310</v>
      </c>
      <c r="C183" t="s">
        <v>1311</v>
      </c>
      <c r="D183">
        <f t="shared" si="63"/>
        <v>343000</v>
      </c>
      <c r="E183" s="48">
        <v>343</v>
      </c>
      <c r="F183" t="s">
        <v>1212</v>
      </c>
      <c r="G183" s="5">
        <f>SUMIFS('Wkpr - Plant Balance Detail'!$R$3:$R$635,'Wkpr - Plant Balance Detail'!$B$3:$B$635,'Wkpr - Studied Balances'!$B183,'Wkpr - Plant Balance Detail'!$C$3:$C$635,'Wkpr - Studied Balances'!$C183,'Wkpr - Plant Balance Detail'!$D$3:$D$635,'Wkpr - Studied Balances'!$D183)</f>
        <v>9071493.3800000008</v>
      </c>
      <c r="I183" s="3">
        <f>SUMIFS('Wkpr - Plant Balance Detail'!$BO$3:$BO$635,'Wkpr - Plant Balance Detail'!$B$3:$B$635,'Wkpr - Studied Balances'!$B183,'Wkpr - Plant Balance Detail'!$C$3:$C$635,'Wkpr - Studied Balances'!$C183,'Wkpr - Plant Balance Detail'!$D$3:$D$635,'Wkpr - Studied Balances'!$D183)</f>
        <v>3.2399999999999998E-2</v>
      </c>
      <c r="J183" s="6">
        <f t="shared" si="64"/>
        <v>293916.38551200001</v>
      </c>
      <c r="L183" s="3">
        <f>SUMIFS('Wkpr - Plant Balance Detail'!$BQ$3:$BQ$635,'Wkpr - Plant Balance Detail'!$B$3:$B$635,'Wkpr - Studied Balances'!$B183,'Wkpr - Plant Balance Detail'!$C$3:$C$635,'Wkpr - Studied Balances'!$C183,'Wkpr - Plant Balance Detail'!$D$3:$D$635,'Wkpr - Studied Balances'!$D183)</f>
        <v>3.4500000000000003E-2</v>
      </c>
      <c r="N183" s="6">
        <f t="shared" si="65"/>
        <v>312966.52161000005</v>
      </c>
      <c r="O183" s="6">
        <f t="shared" si="66"/>
        <v>19050.136098000046</v>
      </c>
      <c r="Q183" s="55">
        <f>SUMIFS('Wkpr - Plant Balance Detail'!$CS$3:$CS$635,'Wkpr - Plant Balance Detail'!$B$3:$B$635,'Wkpr - Studied Balances'!$B183,'Wkpr - Plant Balance Detail'!$C$3:$C$635,'Wkpr - Studied Balances'!$C183,'Wkpr - Plant Balance Detail'!$D$3:$D$635,'Wkpr - Studied Balances'!$D183)</f>
        <v>12521.654457215423</v>
      </c>
      <c r="R183" s="55">
        <f>SUMIFS('Wkpr - Plant Balance Detail'!$CU$3:$CU$635,'Wkpr - Plant Balance Detail'!$B$3:$B$635,'Wkpr - Studied Balances'!$B183,'Wkpr - Plant Balance Detail'!$C$3:$C$635,'Wkpr - Studied Balances'!$C183,'Wkpr - Plant Balance Detail'!$D$3:$D$635,'Wkpr - Studied Balances'!$D183)</f>
        <v>6528.4816407846229</v>
      </c>
      <c r="S183" s="55">
        <f>SUMIFS('Wkpr - Plant Balance Detail'!$CT$3:$CT$635,'Wkpr - Plant Balance Detail'!$B$3:$B$635,'Wkpr - Studied Balances'!$B183,'Wkpr - Plant Balance Detail'!$C$3:$C$635,'Wkpr - Studied Balances'!$C183,'Wkpr - Plant Balance Detail'!$D$3:$D$635,'Wkpr - Studied Balances'!$D183)</f>
        <v>0</v>
      </c>
      <c r="T183" s="55">
        <f>SUMIFS('Wkpr - Plant Balance Detail'!$CV$3:$CV$635,'Wkpr - Plant Balance Detail'!$B$3:$B$635,'Wkpr - Studied Balances'!$B183,'Wkpr - Plant Balance Detail'!$C$3:$C$635,'Wkpr - Studied Balances'!$C183,'Wkpr - Plant Balance Detail'!$D$3:$D$635,'Wkpr - Studied Balances'!$D183)</f>
        <v>0</v>
      </c>
      <c r="U183" s="55">
        <f>SUMIFS('Wkpr - Plant Balance Detail'!$CW$3:$CW$635,'Wkpr - Plant Balance Detail'!$B$3:$B$635,'Wkpr - Studied Balances'!$B183,'Wkpr - Plant Balance Detail'!$C$3:$C$635,'Wkpr - Studied Balances'!$C183,'Wkpr - Plant Balance Detail'!$D$3:$D$635,'Wkpr - Studied Balances'!$D183)</f>
        <v>0</v>
      </c>
    </row>
    <row r="184" spans="2:21" x14ac:dyDescent="0.2">
      <c r="B184" t="s">
        <v>1310</v>
      </c>
      <c r="C184" t="s">
        <v>1311</v>
      </c>
      <c r="D184">
        <f t="shared" si="63"/>
        <v>344000</v>
      </c>
      <c r="E184" s="48">
        <v>344</v>
      </c>
      <c r="F184" t="s">
        <v>1181</v>
      </c>
      <c r="G184" s="5">
        <f>SUMIFS('Wkpr - Plant Balance Detail'!$R$3:$R$635,'Wkpr - Plant Balance Detail'!$B$3:$B$635,'Wkpr - Studied Balances'!$B184,'Wkpr - Plant Balance Detail'!$C$3:$C$635,'Wkpr - Studied Balances'!$C184,'Wkpr - Plant Balance Detail'!$D$3:$D$635,'Wkpr - Studied Balances'!$D184)</f>
        <v>3718.2200000000003</v>
      </c>
      <c r="I184" s="3">
        <f>SUMIFS('Wkpr - Plant Balance Detail'!$BO$3:$BO$635,'Wkpr - Plant Balance Detail'!$B$3:$B$635,'Wkpr - Studied Balances'!$B184,'Wkpr - Plant Balance Detail'!$C$3:$C$635,'Wkpr - Studied Balances'!$C184,'Wkpr - Plant Balance Detail'!$D$3:$D$635,'Wkpr - Studied Balances'!$D184)</f>
        <v>4.0899999999999999E-2</v>
      </c>
      <c r="J184" s="6">
        <f t="shared" si="64"/>
        <v>152.075198</v>
      </c>
      <c r="L184" s="3">
        <f>SUMIFS('Wkpr - Plant Balance Detail'!$BQ$3:$BQ$635,'Wkpr - Plant Balance Detail'!$B$3:$B$635,'Wkpr - Studied Balances'!$B184,'Wkpr - Plant Balance Detail'!$C$3:$C$635,'Wkpr - Studied Balances'!$C184,'Wkpr - Plant Balance Detail'!$D$3:$D$635,'Wkpr - Studied Balances'!$D184)</f>
        <v>4.1100000000000005E-2</v>
      </c>
      <c r="N184" s="6">
        <f t="shared" si="65"/>
        <v>152.81884200000002</v>
      </c>
      <c r="O184" s="6">
        <f t="shared" si="66"/>
        <v>0.74364400000001751</v>
      </c>
      <c r="Q184" s="55">
        <f>SUMIFS('Wkpr - Plant Balance Detail'!$CS$3:$CS$635,'Wkpr - Plant Balance Detail'!$B$3:$B$635,'Wkpr - Studied Balances'!$B184,'Wkpr - Plant Balance Detail'!$C$3:$C$635,'Wkpr - Studied Balances'!$C184,'Wkpr - Plant Balance Detail'!$D$3:$D$635,'Wkpr - Studied Balances'!$D184)</f>
        <v>0.4887972012000148</v>
      </c>
      <c r="R184" s="55">
        <f>SUMIFS('Wkpr - Plant Balance Detail'!$CU$3:$CU$635,'Wkpr - Plant Balance Detail'!$B$3:$B$635,'Wkpr - Studied Balances'!$B184,'Wkpr - Plant Balance Detail'!$C$3:$C$635,'Wkpr - Studied Balances'!$C184,'Wkpr - Plant Balance Detail'!$D$3:$D$635,'Wkpr - Studied Balances'!$D184)</f>
        <v>0.25484679880000272</v>
      </c>
      <c r="S184" s="55">
        <f>SUMIFS('Wkpr - Plant Balance Detail'!$CT$3:$CT$635,'Wkpr - Plant Balance Detail'!$B$3:$B$635,'Wkpr - Studied Balances'!$B184,'Wkpr - Plant Balance Detail'!$C$3:$C$635,'Wkpr - Studied Balances'!$C184,'Wkpr - Plant Balance Detail'!$D$3:$D$635,'Wkpr - Studied Balances'!$D184)</f>
        <v>0</v>
      </c>
      <c r="T184" s="55">
        <f>SUMIFS('Wkpr - Plant Balance Detail'!$CV$3:$CV$635,'Wkpr - Plant Balance Detail'!$B$3:$B$635,'Wkpr - Studied Balances'!$B184,'Wkpr - Plant Balance Detail'!$C$3:$C$635,'Wkpr - Studied Balances'!$C184,'Wkpr - Plant Balance Detail'!$D$3:$D$635,'Wkpr - Studied Balances'!$D184)</f>
        <v>0</v>
      </c>
      <c r="U184" s="55">
        <f>SUMIFS('Wkpr - Plant Balance Detail'!$CW$3:$CW$635,'Wkpr - Plant Balance Detail'!$B$3:$B$635,'Wkpr - Studied Balances'!$B184,'Wkpr - Plant Balance Detail'!$C$3:$C$635,'Wkpr - Studied Balances'!$C184,'Wkpr - Plant Balance Detail'!$D$3:$D$635,'Wkpr - Studied Balances'!$D184)</f>
        <v>0</v>
      </c>
    </row>
    <row r="185" spans="2:21" x14ac:dyDescent="0.2">
      <c r="B185" t="s">
        <v>1310</v>
      </c>
      <c r="C185" t="s">
        <v>1311</v>
      </c>
      <c r="D185">
        <f t="shared" si="63"/>
        <v>345000</v>
      </c>
      <c r="E185" s="48">
        <v>345</v>
      </c>
      <c r="F185" t="s">
        <v>1178</v>
      </c>
      <c r="G185" s="5">
        <f>SUMIFS('Wkpr - Plant Balance Detail'!$R$3:$R$635,'Wkpr - Plant Balance Detail'!$B$3:$B$635,'Wkpr - Studied Balances'!$B185,'Wkpr - Plant Balance Detail'!$C$3:$C$635,'Wkpr - Studied Balances'!$C185,'Wkpr - Plant Balance Detail'!$D$3:$D$635,'Wkpr - Studied Balances'!$D185)</f>
        <v>13382.11</v>
      </c>
      <c r="I185" s="3">
        <f>SUMIFS('Wkpr - Plant Balance Detail'!$BO$3:$BO$635,'Wkpr - Plant Balance Detail'!$B$3:$B$635,'Wkpr - Studied Balances'!$B185,'Wkpr - Plant Balance Detail'!$C$3:$C$635,'Wkpr - Studied Balances'!$C185,'Wkpr - Plant Balance Detail'!$D$3:$D$635,'Wkpr - Studied Balances'!$D185)</f>
        <v>6.6799999999999998E-2</v>
      </c>
      <c r="J185" s="6">
        <f t="shared" si="64"/>
        <v>893.92494799999997</v>
      </c>
      <c r="L185" s="3">
        <f>SUMIFS('Wkpr - Plant Balance Detail'!$BQ$3:$BQ$635,'Wkpr - Plant Balance Detail'!$B$3:$B$635,'Wkpr - Studied Balances'!$B185,'Wkpr - Plant Balance Detail'!$C$3:$C$635,'Wkpr - Studied Balances'!$C185,'Wkpr - Plant Balance Detail'!$D$3:$D$635,'Wkpr - Studied Balances'!$D185)</f>
        <v>0.08</v>
      </c>
      <c r="N185" s="6">
        <f t="shared" si="65"/>
        <v>1070.5688</v>
      </c>
      <c r="O185" s="6">
        <f t="shared" si="66"/>
        <v>176.64385200000004</v>
      </c>
      <c r="Q185" s="55">
        <f>SUMIFS('Wkpr - Plant Balance Detail'!$CS$3:$CS$635,'Wkpr - Plant Balance Detail'!$B$3:$B$635,'Wkpr - Studied Balances'!$B185,'Wkpr - Plant Balance Detail'!$C$3:$C$635,'Wkpr - Studied Balances'!$C185,'Wkpr - Plant Balance Detail'!$D$3:$D$635,'Wkpr - Studied Balances'!$D185)</f>
        <v>116.10800391960004</v>
      </c>
      <c r="R185" s="55">
        <f>SUMIFS('Wkpr - Plant Balance Detail'!$CU$3:$CU$635,'Wkpr - Plant Balance Detail'!$B$3:$B$635,'Wkpr - Studied Balances'!$B185,'Wkpr - Plant Balance Detail'!$C$3:$C$635,'Wkpr - Studied Balances'!$C185,'Wkpr - Plant Balance Detail'!$D$3:$D$635,'Wkpr - Studied Balances'!$D185)</f>
        <v>60.535848080400001</v>
      </c>
      <c r="S185" s="55">
        <f>SUMIFS('Wkpr - Plant Balance Detail'!$CT$3:$CT$635,'Wkpr - Plant Balance Detail'!$B$3:$B$635,'Wkpr - Studied Balances'!$B185,'Wkpr - Plant Balance Detail'!$C$3:$C$635,'Wkpr - Studied Balances'!$C185,'Wkpr - Plant Balance Detail'!$D$3:$D$635,'Wkpr - Studied Balances'!$D185)</f>
        <v>0</v>
      </c>
      <c r="T185" s="55">
        <f>SUMIFS('Wkpr - Plant Balance Detail'!$CV$3:$CV$635,'Wkpr - Plant Balance Detail'!$B$3:$B$635,'Wkpr - Studied Balances'!$B185,'Wkpr - Plant Balance Detail'!$C$3:$C$635,'Wkpr - Studied Balances'!$C185,'Wkpr - Plant Balance Detail'!$D$3:$D$635,'Wkpr - Studied Balances'!$D185)</f>
        <v>0</v>
      </c>
      <c r="U185" s="55">
        <f>SUMIFS('Wkpr - Plant Balance Detail'!$CW$3:$CW$635,'Wkpr - Plant Balance Detail'!$B$3:$B$635,'Wkpr - Studied Balances'!$B185,'Wkpr - Plant Balance Detail'!$C$3:$C$635,'Wkpr - Studied Balances'!$C185,'Wkpr - Plant Balance Detail'!$D$3:$D$635,'Wkpr - Studied Balances'!$D185)</f>
        <v>0</v>
      </c>
    </row>
    <row r="186" spans="2:21" x14ac:dyDescent="0.2">
      <c r="F186" t="s">
        <v>1138</v>
      </c>
      <c r="J186" s="6"/>
      <c r="N186" s="6"/>
      <c r="O186" s="6"/>
      <c r="Q186" s="56"/>
      <c r="R186" s="56"/>
      <c r="S186" s="56"/>
      <c r="T186" s="56"/>
      <c r="U186" s="56"/>
    </row>
    <row r="187" spans="2:21" x14ac:dyDescent="0.2">
      <c r="J187" s="6"/>
      <c r="N187" s="6"/>
      <c r="O187" s="6"/>
      <c r="Q187" s="56"/>
      <c r="R187" s="56"/>
      <c r="S187" s="56"/>
      <c r="T187" s="56"/>
      <c r="U187" s="56"/>
    </row>
    <row r="188" spans="2:21" x14ac:dyDescent="0.2">
      <c r="F188" t="s">
        <v>1216</v>
      </c>
      <c r="J188" s="6"/>
      <c r="N188" s="6"/>
      <c r="O188" s="6"/>
      <c r="Q188" s="56"/>
      <c r="R188" s="56"/>
      <c r="S188" s="56"/>
      <c r="T188" s="56"/>
      <c r="U188" s="56"/>
    </row>
    <row r="189" spans="2:21" x14ac:dyDescent="0.2">
      <c r="B189" t="s">
        <v>1310</v>
      </c>
      <c r="C189" t="s">
        <v>1326</v>
      </c>
      <c r="D189">
        <f t="shared" ref="D189:D191" si="67">E189*1000</f>
        <v>342000</v>
      </c>
      <c r="E189" s="48">
        <v>342</v>
      </c>
      <c r="F189" t="s">
        <v>1211</v>
      </c>
      <c r="G189" s="5">
        <f>SUMIFS('Wkpr - Plant Balance Detail'!$R$3:$R$635,'Wkpr - Plant Balance Detail'!$B$3:$B$635,'Wkpr - Studied Balances'!$B189,'Wkpr - Plant Balance Detail'!$C$3:$C$635,'Wkpr - Studied Balances'!$C189,'Wkpr - Plant Balance Detail'!$D$3:$D$635,'Wkpr - Studied Balances'!$D189)</f>
        <v>91977.919999999998</v>
      </c>
      <c r="I189" s="3">
        <f>SUMIFS('Wkpr - Plant Balance Detail'!$BO$3:$BO$635,'Wkpr - Plant Balance Detail'!$B$3:$B$635,'Wkpr - Studied Balances'!$B189,'Wkpr - Plant Balance Detail'!$C$3:$C$635,'Wkpr - Studied Balances'!$C189,'Wkpr - Plant Balance Detail'!$D$3:$D$635,'Wkpr - Studied Balances'!$D189)</f>
        <v>3.6699999999999997E-2</v>
      </c>
      <c r="J189" s="6">
        <f t="shared" ref="J189:J191" si="68">G189*I189</f>
        <v>3375.5896639999996</v>
      </c>
      <c r="L189" s="3">
        <f>SUMIFS('Wkpr - Plant Balance Detail'!$BQ$3:$BQ$635,'Wkpr - Plant Balance Detail'!$B$3:$B$635,'Wkpr - Studied Balances'!$B189,'Wkpr - Plant Balance Detail'!$C$3:$C$635,'Wkpr - Studied Balances'!$C189,'Wkpr - Plant Balance Detail'!$D$3:$D$635,'Wkpr - Studied Balances'!$D189)</f>
        <v>3.0699999999999998E-2</v>
      </c>
      <c r="N189" s="6">
        <f t="shared" ref="N189:N191" si="69">G189*L189</f>
        <v>2823.7221439999998</v>
      </c>
      <c r="O189" s="6">
        <f t="shared" ref="O189:O191" si="70">N189-J189</f>
        <v>-551.86751999999979</v>
      </c>
      <c r="Q189" s="55">
        <f>SUMIFS('Wkpr - Plant Balance Detail'!$CS$3:$CS$635,'Wkpr - Plant Balance Detail'!$B$3:$B$635,'Wkpr - Studied Balances'!$B189,'Wkpr - Plant Balance Detail'!$C$3:$C$635,'Wkpr - Studied Balances'!$C189,'Wkpr - Plant Balance Detail'!$D$3:$D$635,'Wkpr - Studied Balances'!$D189)</f>
        <v>-362.74252089599963</v>
      </c>
      <c r="R189" s="55">
        <f>SUMIFS('Wkpr - Plant Balance Detail'!$CU$3:$CU$635,'Wkpr - Plant Balance Detail'!$B$3:$B$635,'Wkpr - Studied Balances'!$B189,'Wkpr - Plant Balance Detail'!$C$3:$C$635,'Wkpr - Studied Balances'!$C189,'Wkpr - Plant Balance Detail'!$D$3:$D$635,'Wkpr - Studied Balances'!$D189)</f>
        <v>-189.12499910399993</v>
      </c>
      <c r="S189" s="55">
        <f>SUMIFS('Wkpr - Plant Balance Detail'!$CT$3:$CT$635,'Wkpr - Plant Balance Detail'!$B$3:$B$635,'Wkpr - Studied Balances'!$B189,'Wkpr - Plant Balance Detail'!$C$3:$C$635,'Wkpr - Studied Balances'!$C189,'Wkpr - Plant Balance Detail'!$D$3:$D$635,'Wkpr - Studied Balances'!$D189)</f>
        <v>0</v>
      </c>
      <c r="T189" s="55">
        <f>SUMIFS('Wkpr - Plant Balance Detail'!$CV$3:$CV$635,'Wkpr - Plant Balance Detail'!$B$3:$B$635,'Wkpr - Studied Balances'!$B189,'Wkpr - Plant Balance Detail'!$C$3:$C$635,'Wkpr - Studied Balances'!$C189,'Wkpr - Plant Balance Detail'!$D$3:$D$635,'Wkpr - Studied Balances'!$D189)</f>
        <v>0</v>
      </c>
      <c r="U189" s="55">
        <f>SUMIFS('Wkpr - Plant Balance Detail'!$CW$3:$CW$635,'Wkpr - Plant Balance Detail'!$B$3:$B$635,'Wkpr - Studied Balances'!$B189,'Wkpr - Plant Balance Detail'!$C$3:$C$635,'Wkpr - Studied Balances'!$C189,'Wkpr - Plant Balance Detail'!$D$3:$D$635,'Wkpr - Studied Balances'!$D189)</f>
        <v>0</v>
      </c>
    </row>
    <row r="190" spans="2:21" x14ac:dyDescent="0.2">
      <c r="B190" t="s">
        <v>1310</v>
      </c>
      <c r="C190" t="s">
        <v>1326</v>
      </c>
      <c r="D190">
        <f t="shared" si="67"/>
        <v>344000</v>
      </c>
      <c r="E190" s="48">
        <v>344</v>
      </c>
      <c r="F190" t="s">
        <v>1181</v>
      </c>
      <c r="G190" s="5">
        <f>SUMIFS('Wkpr - Plant Balance Detail'!$R$3:$R$635,'Wkpr - Plant Balance Detail'!$B$3:$B$635,'Wkpr - Studied Balances'!$B190,'Wkpr - Plant Balance Detail'!$C$3:$C$635,'Wkpr - Studied Balances'!$C190,'Wkpr - Plant Balance Detail'!$D$3:$D$635,'Wkpr - Studied Balances'!$D190)</f>
        <v>208505.82</v>
      </c>
      <c r="I190" s="3">
        <f>SUMIFS('Wkpr - Plant Balance Detail'!$BO$3:$BO$635,'Wkpr - Plant Balance Detail'!$B$3:$B$635,'Wkpr - Studied Balances'!$B190,'Wkpr - Plant Balance Detail'!$C$3:$C$635,'Wkpr - Studied Balances'!$C190,'Wkpr - Plant Balance Detail'!$D$3:$D$635,'Wkpr - Studied Balances'!$D190)</f>
        <v>3.6999999999999998E-2</v>
      </c>
      <c r="J190" s="6">
        <f t="shared" si="68"/>
        <v>7714.7153399999997</v>
      </c>
      <c r="L190" s="3">
        <f>SUMIFS('Wkpr - Plant Balance Detail'!$BQ$3:$BQ$635,'Wkpr - Plant Balance Detail'!$B$3:$B$635,'Wkpr - Studied Balances'!$B190,'Wkpr - Plant Balance Detail'!$C$3:$C$635,'Wkpr - Studied Balances'!$C190,'Wkpr - Plant Balance Detail'!$D$3:$D$635,'Wkpr - Studied Balances'!$D190)</f>
        <v>3.5200000000000002E-2</v>
      </c>
      <c r="N190" s="6">
        <f t="shared" si="69"/>
        <v>7339.404864000001</v>
      </c>
      <c r="O190" s="6">
        <f t="shared" si="70"/>
        <v>-375.31047599999874</v>
      </c>
      <c r="Q190" s="55">
        <f>SUMIFS('Wkpr - Plant Balance Detail'!$CS$3:$CS$635,'Wkpr - Plant Balance Detail'!$B$3:$B$635,'Wkpr - Studied Balances'!$B190,'Wkpr - Plant Balance Detail'!$C$3:$C$635,'Wkpr - Studied Balances'!$C190,'Wkpr - Plant Balance Detail'!$D$3:$D$635,'Wkpr - Studied Balances'!$D190)</f>
        <v>-246.69157587479913</v>
      </c>
      <c r="R190" s="55">
        <f>SUMIFS('Wkpr - Plant Balance Detail'!$CU$3:$CU$635,'Wkpr - Plant Balance Detail'!$B$3:$B$635,'Wkpr - Studied Balances'!$B190,'Wkpr - Plant Balance Detail'!$C$3:$C$635,'Wkpr - Studied Balances'!$C190,'Wkpr - Plant Balance Detail'!$D$3:$D$635,'Wkpr - Studied Balances'!$D190)</f>
        <v>-128.61890012519962</v>
      </c>
      <c r="S190" s="55">
        <f>SUMIFS('Wkpr - Plant Balance Detail'!$CT$3:$CT$635,'Wkpr - Plant Balance Detail'!$B$3:$B$635,'Wkpr - Studied Balances'!$B190,'Wkpr - Plant Balance Detail'!$C$3:$C$635,'Wkpr - Studied Balances'!$C190,'Wkpr - Plant Balance Detail'!$D$3:$D$635,'Wkpr - Studied Balances'!$D190)</f>
        <v>0</v>
      </c>
      <c r="T190" s="55">
        <f>SUMIFS('Wkpr - Plant Balance Detail'!$CV$3:$CV$635,'Wkpr - Plant Balance Detail'!$B$3:$B$635,'Wkpr - Studied Balances'!$B190,'Wkpr - Plant Balance Detail'!$C$3:$C$635,'Wkpr - Studied Balances'!$C190,'Wkpr - Plant Balance Detail'!$D$3:$D$635,'Wkpr - Studied Balances'!$D190)</f>
        <v>0</v>
      </c>
      <c r="U190" s="55">
        <f>SUMIFS('Wkpr - Plant Balance Detail'!$CW$3:$CW$635,'Wkpr - Plant Balance Detail'!$B$3:$B$635,'Wkpr - Studied Balances'!$B190,'Wkpr - Plant Balance Detail'!$C$3:$C$635,'Wkpr - Studied Balances'!$C190,'Wkpr - Plant Balance Detail'!$D$3:$D$635,'Wkpr - Studied Balances'!$D190)</f>
        <v>0</v>
      </c>
    </row>
    <row r="191" spans="2:21" x14ac:dyDescent="0.2">
      <c r="B191" t="s">
        <v>1310</v>
      </c>
      <c r="C191" t="s">
        <v>1326</v>
      </c>
      <c r="D191">
        <f t="shared" si="67"/>
        <v>345000</v>
      </c>
      <c r="E191" s="48">
        <v>345</v>
      </c>
      <c r="F191" t="s">
        <v>1178</v>
      </c>
      <c r="G191" s="5">
        <f>SUMIFS('Wkpr - Plant Balance Detail'!$R$3:$R$635,'Wkpr - Plant Balance Detail'!$B$3:$B$635,'Wkpr - Studied Balances'!$B191,'Wkpr - Plant Balance Detail'!$C$3:$C$635,'Wkpr - Studied Balances'!$C191,'Wkpr - Plant Balance Detail'!$D$3:$D$635,'Wkpr - Studied Balances'!$D191)</f>
        <v>49439.020000000004</v>
      </c>
      <c r="I191" s="3">
        <f>SUMIFS('Wkpr - Plant Balance Detail'!$BO$3:$BO$635,'Wkpr - Plant Balance Detail'!$B$3:$B$635,'Wkpr - Studied Balances'!$B191,'Wkpr - Plant Balance Detail'!$C$3:$C$635,'Wkpr - Studied Balances'!$C191,'Wkpr - Plant Balance Detail'!$D$3:$D$635,'Wkpr - Studied Balances'!$D191)</f>
        <v>0.05</v>
      </c>
      <c r="J191" s="6">
        <f t="shared" si="68"/>
        <v>2471.9510000000005</v>
      </c>
      <c r="L191" s="3">
        <f>SUMIFS('Wkpr - Plant Balance Detail'!$BQ$3:$BQ$635,'Wkpr - Plant Balance Detail'!$B$3:$B$635,'Wkpr - Studied Balances'!$B191,'Wkpr - Plant Balance Detail'!$C$3:$C$635,'Wkpr - Studied Balances'!$C191,'Wkpr - Plant Balance Detail'!$D$3:$D$635,'Wkpr - Studied Balances'!$D191)</f>
        <v>6.1900000000000004E-2</v>
      </c>
      <c r="N191" s="6">
        <f t="shared" si="69"/>
        <v>3060.2753380000004</v>
      </c>
      <c r="O191" s="6">
        <f t="shared" si="70"/>
        <v>588.3243379999999</v>
      </c>
      <c r="Q191" s="55">
        <f>SUMIFS('Wkpr - Plant Balance Detail'!$CS$3:$CS$635,'Wkpr - Plant Balance Detail'!$B$3:$B$635,'Wkpr - Studied Balances'!$B191,'Wkpr - Plant Balance Detail'!$C$3:$C$635,'Wkpr - Studied Balances'!$C191,'Wkpr - Plant Balance Detail'!$D$3:$D$635,'Wkpr - Studied Balances'!$D191)</f>
        <v>386.70558736740008</v>
      </c>
      <c r="R191" s="55">
        <f>SUMIFS('Wkpr - Plant Balance Detail'!$CU$3:$CU$635,'Wkpr - Plant Balance Detail'!$B$3:$B$635,'Wkpr - Studied Balances'!$B191,'Wkpr - Plant Balance Detail'!$C$3:$C$635,'Wkpr - Studied Balances'!$C191,'Wkpr - Plant Balance Detail'!$D$3:$D$635,'Wkpr - Studied Balances'!$D191)</f>
        <v>201.61875063259981</v>
      </c>
      <c r="S191" s="55">
        <f>SUMIFS('Wkpr - Plant Balance Detail'!$CT$3:$CT$635,'Wkpr - Plant Balance Detail'!$B$3:$B$635,'Wkpr - Studied Balances'!$B191,'Wkpr - Plant Balance Detail'!$C$3:$C$635,'Wkpr - Studied Balances'!$C191,'Wkpr - Plant Balance Detail'!$D$3:$D$635,'Wkpr - Studied Balances'!$D191)</f>
        <v>0</v>
      </c>
      <c r="T191" s="55">
        <f>SUMIFS('Wkpr - Plant Balance Detail'!$CV$3:$CV$635,'Wkpr - Plant Balance Detail'!$B$3:$B$635,'Wkpr - Studied Balances'!$B191,'Wkpr - Plant Balance Detail'!$C$3:$C$635,'Wkpr - Studied Balances'!$C191,'Wkpr - Plant Balance Detail'!$D$3:$D$635,'Wkpr - Studied Balances'!$D191)</f>
        <v>0</v>
      </c>
      <c r="U191" s="55">
        <f>SUMIFS('Wkpr - Plant Balance Detail'!$CW$3:$CW$635,'Wkpr - Plant Balance Detail'!$B$3:$B$635,'Wkpr - Studied Balances'!$B191,'Wkpr - Plant Balance Detail'!$C$3:$C$635,'Wkpr - Studied Balances'!$C191,'Wkpr - Plant Balance Detail'!$D$3:$D$635,'Wkpr - Studied Balances'!$D191)</f>
        <v>0</v>
      </c>
    </row>
    <row r="192" spans="2:21" x14ac:dyDescent="0.2">
      <c r="F192" t="s">
        <v>1138</v>
      </c>
      <c r="J192" s="6"/>
      <c r="N192" s="6"/>
      <c r="O192" s="6"/>
      <c r="Q192" s="56"/>
      <c r="R192" s="56"/>
      <c r="S192" s="56"/>
      <c r="T192" s="56"/>
      <c r="U192" s="56"/>
    </row>
    <row r="193" spans="2:21" x14ac:dyDescent="0.2">
      <c r="J193" s="6"/>
      <c r="N193" s="6"/>
      <c r="O193" s="6"/>
      <c r="Q193" s="56"/>
      <c r="R193" s="56"/>
      <c r="S193" s="56"/>
      <c r="T193" s="56"/>
      <c r="U193" s="56"/>
    </row>
    <row r="194" spans="2:21" x14ac:dyDescent="0.2">
      <c r="F194" t="s">
        <v>1217</v>
      </c>
      <c r="J194" s="6"/>
      <c r="N194" s="6"/>
      <c r="O194" s="6"/>
      <c r="Q194" s="56"/>
      <c r="R194" s="56"/>
      <c r="S194" s="56"/>
      <c r="T194" s="56"/>
      <c r="U194" s="56"/>
    </row>
    <row r="195" spans="2:21" x14ac:dyDescent="0.2">
      <c r="B195" t="s">
        <v>1310</v>
      </c>
      <c r="C195" t="s">
        <v>1334</v>
      </c>
      <c r="D195">
        <f t="shared" ref="D195:D200" si="71">E195*1000</f>
        <v>341000</v>
      </c>
      <c r="E195" s="48">
        <v>341</v>
      </c>
      <c r="F195" t="s">
        <v>1174</v>
      </c>
      <c r="G195" s="5">
        <f>SUMIFS('Wkpr - Plant Balance Detail'!$R$3:$R$635,'Wkpr - Plant Balance Detail'!$B$3:$B$635,'Wkpr - Studied Balances'!$B195,'Wkpr - Plant Balance Detail'!$C$3:$C$635,'Wkpr - Studied Balances'!$C195,'Wkpr - Plant Balance Detail'!$D$3:$D$635,'Wkpr - Studied Balances'!$D195)</f>
        <v>751025.35</v>
      </c>
      <c r="I195" s="3">
        <f>SUMIFS('Wkpr - Plant Balance Detail'!$BO$3:$BO$635,'Wkpr - Plant Balance Detail'!$B$3:$B$635,'Wkpr - Studied Balances'!$B195,'Wkpr - Plant Balance Detail'!$C$3:$C$635,'Wkpr - Studied Balances'!$C195,'Wkpr - Plant Balance Detail'!$D$3:$D$635,'Wkpr - Studied Balances'!$D195)</f>
        <v>1.6400000000000001E-2</v>
      </c>
      <c r="J195" s="6">
        <f t="shared" ref="J195:J200" si="72">G195*I195</f>
        <v>12316.81574</v>
      </c>
      <c r="L195" s="3">
        <f>SUMIFS('Wkpr - Plant Balance Detail'!$BQ$3:$BQ$635,'Wkpr - Plant Balance Detail'!$B$3:$B$635,'Wkpr - Studied Balances'!$B195,'Wkpr - Plant Balance Detail'!$C$3:$C$635,'Wkpr - Studied Balances'!$C195,'Wkpr - Plant Balance Detail'!$D$3:$D$635,'Wkpr - Studied Balances'!$D195)</f>
        <v>0.30780000000000002</v>
      </c>
      <c r="N195" s="6">
        <f t="shared" ref="N195:N200" si="73">G195*L195</f>
        <v>231165.60273000001</v>
      </c>
      <c r="O195" s="6">
        <f t="shared" ref="O195:O200" si="74">N195-J195</f>
        <v>218848.78699000002</v>
      </c>
      <c r="Q195" s="55">
        <f>SUMIFS('Wkpr - Plant Balance Detail'!$CS$3:$CS$635,'Wkpr - Plant Balance Detail'!$B$3:$B$635,'Wkpr - Studied Balances'!$B195,'Wkpr - Plant Balance Detail'!$C$3:$C$635,'Wkpr - Studied Balances'!$C195,'Wkpr - Plant Balance Detail'!$D$3:$D$635,'Wkpr - Studied Balances'!$D195)</f>
        <v>143849.30768852698</v>
      </c>
      <c r="R195" s="55">
        <f>SUMIFS('Wkpr - Plant Balance Detail'!$CU$3:$CU$635,'Wkpr - Plant Balance Detail'!$B$3:$B$635,'Wkpr - Studied Balances'!$B195,'Wkpr - Plant Balance Detail'!$C$3:$C$635,'Wkpr - Studied Balances'!$C195,'Wkpr - Plant Balance Detail'!$D$3:$D$635,'Wkpr - Studied Balances'!$D195)</f>
        <v>74999.479301473009</v>
      </c>
      <c r="S195" s="55">
        <f>SUMIFS('Wkpr - Plant Balance Detail'!$CT$3:$CT$635,'Wkpr - Plant Balance Detail'!$B$3:$B$635,'Wkpr - Studied Balances'!$B195,'Wkpr - Plant Balance Detail'!$C$3:$C$635,'Wkpr - Studied Balances'!$C195,'Wkpr - Plant Balance Detail'!$D$3:$D$635,'Wkpr - Studied Balances'!$D195)</f>
        <v>0</v>
      </c>
      <c r="T195" s="55">
        <f>SUMIFS('Wkpr - Plant Balance Detail'!$CV$3:$CV$635,'Wkpr - Plant Balance Detail'!$B$3:$B$635,'Wkpr - Studied Balances'!$B195,'Wkpr - Plant Balance Detail'!$C$3:$C$635,'Wkpr - Studied Balances'!$C195,'Wkpr - Plant Balance Detail'!$D$3:$D$635,'Wkpr - Studied Balances'!$D195)</f>
        <v>0</v>
      </c>
      <c r="U195" s="55">
        <f>SUMIFS('Wkpr - Plant Balance Detail'!$CW$3:$CW$635,'Wkpr - Plant Balance Detail'!$B$3:$B$635,'Wkpr - Studied Balances'!$B195,'Wkpr - Plant Balance Detail'!$C$3:$C$635,'Wkpr - Studied Balances'!$C195,'Wkpr - Plant Balance Detail'!$D$3:$D$635,'Wkpr - Studied Balances'!$D195)</f>
        <v>0</v>
      </c>
    </row>
    <row r="196" spans="2:21" x14ac:dyDescent="0.2">
      <c r="B196" s="50" t="s">
        <v>1310</v>
      </c>
      <c r="C196" s="50" t="s">
        <v>1334</v>
      </c>
      <c r="D196" s="50">
        <f t="shared" si="71"/>
        <v>342000</v>
      </c>
      <c r="E196" s="48">
        <v>342</v>
      </c>
      <c r="F196" t="s">
        <v>1211</v>
      </c>
      <c r="G196" s="5">
        <f>SUMIFS('Wkpr - Plant Balance Detail'!$R$3:$R$635,'Wkpr - Plant Balance Detail'!$B$3:$B$635,'Wkpr - Studied Balances'!$B196,'Wkpr - Plant Balance Detail'!$C$3:$C$635,'Wkpr - Studied Balances'!$C196,'Wkpr - Plant Balance Detail'!$D$3:$D$635,'Wkpr - Studied Balances'!$D196)</f>
        <v>31460</v>
      </c>
      <c r="I196" s="3">
        <f>SUMIFS('Wkpr - Plant Balance Detail'!$BO$3:$BO$635,'Wkpr - Plant Balance Detail'!$B$3:$B$635,'Wkpr - Studied Balances'!$B196,'Wkpr - Plant Balance Detail'!$C$3:$C$635,'Wkpr - Studied Balances'!$C196,'Wkpr - Plant Balance Detail'!$D$3:$D$635,'Wkpr - Studied Balances'!$D196)</f>
        <v>2.93E-2</v>
      </c>
      <c r="J196" s="6">
        <v>0</v>
      </c>
      <c r="L196" s="3">
        <f>SUMIFS('Wkpr - Plant Balance Detail'!$BQ$3:$BQ$635,'Wkpr - Plant Balance Detail'!$B$3:$B$635,'Wkpr - Studied Balances'!$B196,'Wkpr - Plant Balance Detail'!$C$3:$C$635,'Wkpr - Studied Balances'!$C196,'Wkpr - Plant Balance Detail'!$D$3:$D$635,'Wkpr - Studied Balances'!$D196)</f>
        <v>0</v>
      </c>
      <c r="N196" s="6">
        <f t="shared" si="73"/>
        <v>0</v>
      </c>
      <c r="O196" s="6">
        <f t="shared" si="74"/>
        <v>0</v>
      </c>
      <c r="Q196" s="55">
        <f>SUMIFS('Wkpr - Plant Balance Detail'!$CS$3:$CS$635,'Wkpr - Plant Balance Detail'!$B$3:$B$635,'Wkpr - Studied Balances'!$B196,'Wkpr - Plant Balance Detail'!$C$3:$C$635,'Wkpr - Studied Balances'!$C196,'Wkpr - Plant Balance Detail'!$D$3:$D$635,'Wkpr - Studied Balances'!$D196)</f>
        <v>0</v>
      </c>
      <c r="R196" s="55">
        <f>SUMIFS('Wkpr - Plant Balance Detail'!$CU$3:$CU$635,'Wkpr - Plant Balance Detail'!$B$3:$B$635,'Wkpr - Studied Balances'!$B196,'Wkpr - Plant Balance Detail'!$C$3:$C$635,'Wkpr - Studied Balances'!$C196,'Wkpr - Plant Balance Detail'!$D$3:$D$635,'Wkpr - Studied Balances'!$D196)</f>
        <v>0</v>
      </c>
      <c r="S196" s="55">
        <f>SUMIFS('Wkpr - Plant Balance Detail'!$CT$3:$CT$635,'Wkpr - Plant Balance Detail'!$B$3:$B$635,'Wkpr - Studied Balances'!$B196,'Wkpr - Plant Balance Detail'!$C$3:$C$635,'Wkpr - Studied Balances'!$C196,'Wkpr - Plant Balance Detail'!$D$3:$D$635,'Wkpr - Studied Balances'!$D196)</f>
        <v>0</v>
      </c>
      <c r="T196" s="55">
        <f>SUMIFS('Wkpr - Plant Balance Detail'!$CV$3:$CV$635,'Wkpr - Plant Balance Detail'!$B$3:$B$635,'Wkpr - Studied Balances'!$B196,'Wkpr - Plant Balance Detail'!$C$3:$C$635,'Wkpr - Studied Balances'!$C196,'Wkpr - Plant Balance Detail'!$D$3:$D$635,'Wkpr - Studied Balances'!$D196)</f>
        <v>0</v>
      </c>
      <c r="U196" s="55">
        <f>SUMIFS('Wkpr - Plant Balance Detail'!$CW$3:$CW$635,'Wkpr - Plant Balance Detail'!$B$3:$B$635,'Wkpr - Studied Balances'!$B196,'Wkpr - Plant Balance Detail'!$C$3:$C$635,'Wkpr - Studied Balances'!$C196,'Wkpr - Plant Balance Detail'!$D$3:$D$635,'Wkpr - Studied Balances'!$D196)</f>
        <v>0</v>
      </c>
    </row>
    <row r="197" spans="2:21" x14ac:dyDescent="0.2">
      <c r="B197" t="s">
        <v>1310</v>
      </c>
      <c r="C197" t="s">
        <v>1334</v>
      </c>
      <c r="D197">
        <f t="shared" si="71"/>
        <v>343000</v>
      </c>
      <c r="E197" s="48">
        <v>343</v>
      </c>
      <c r="F197" t="s">
        <v>1212</v>
      </c>
      <c r="G197" s="5">
        <f>SUMIFS('Wkpr - Plant Balance Detail'!$R$3:$R$635,'Wkpr - Plant Balance Detail'!$B$3:$B$635,'Wkpr - Studied Balances'!$B197,'Wkpr - Plant Balance Detail'!$C$3:$C$635,'Wkpr - Studied Balances'!$C197,'Wkpr - Plant Balance Detail'!$D$3:$D$635,'Wkpr - Studied Balances'!$D197)</f>
        <v>9058274.2200000007</v>
      </c>
      <c r="I197" s="3">
        <f>SUMIFS('Wkpr - Plant Balance Detail'!$BO$3:$BO$635,'Wkpr - Plant Balance Detail'!$B$3:$B$635,'Wkpr - Studied Balances'!$B197,'Wkpr - Plant Balance Detail'!$C$3:$C$635,'Wkpr - Studied Balances'!$C197,'Wkpr - Plant Balance Detail'!$D$3:$D$635,'Wkpr - Studied Balances'!$D197)</f>
        <v>8.0999999999999996E-3</v>
      </c>
      <c r="J197" s="6">
        <f t="shared" si="72"/>
        <v>73372.021181999997</v>
      </c>
      <c r="L197" s="3">
        <f>SUMIFS('Wkpr - Plant Balance Detail'!$BQ$3:$BQ$635,'Wkpr - Plant Balance Detail'!$B$3:$B$635,'Wkpr - Studied Balances'!$B197,'Wkpr - Plant Balance Detail'!$C$3:$C$635,'Wkpr - Studied Balances'!$C197,'Wkpr - Plant Balance Detail'!$D$3:$D$635,'Wkpr - Studied Balances'!$D197)</f>
        <v>2.5099999999999997E-2</v>
      </c>
      <c r="N197" s="6">
        <f t="shared" si="73"/>
        <v>227362.68292199998</v>
      </c>
      <c r="O197" s="6">
        <f t="shared" si="74"/>
        <v>153990.66173999998</v>
      </c>
      <c r="Q197" s="55">
        <f>SUMIFS('Wkpr - Plant Balance Detail'!$CS$3:$CS$635,'Wkpr - Plant Balance Detail'!$B$3:$B$635,'Wkpr - Studied Balances'!$B197,'Wkpr - Plant Balance Detail'!$C$3:$C$635,'Wkpr - Studied Balances'!$C197,'Wkpr - Plant Balance Detail'!$D$3:$D$635,'Wkpr - Studied Balances'!$D197)</f>
        <v>101218.06196170198</v>
      </c>
      <c r="R197" s="55">
        <f>SUMIFS('Wkpr - Plant Balance Detail'!$CU$3:$CU$635,'Wkpr - Plant Balance Detail'!$B$3:$B$635,'Wkpr - Studied Balances'!$B197,'Wkpr - Plant Balance Detail'!$C$3:$C$635,'Wkpr - Studied Balances'!$C197,'Wkpr - Plant Balance Detail'!$D$3:$D$635,'Wkpr - Studied Balances'!$D197)</f>
        <v>52772.599778297983</v>
      </c>
      <c r="S197" s="55">
        <f>SUMIFS('Wkpr - Plant Balance Detail'!$CT$3:$CT$635,'Wkpr - Plant Balance Detail'!$B$3:$B$635,'Wkpr - Studied Balances'!$B197,'Wkpr - Plant Balance Detail'!$C$3:$C$635,'Wkpr - Studied Balances'!$C197,'Wkpr - Plant Balance Detail'!$D$3:$D$635,'Wkpr - Studied Balances'!$D197)</f>
        <v>0</v>
      </c>
      <c r="T197" s="55">
        <f>SUMIFS('Wkpr - Plant Balance Detail'!$CV$3:$CV$635,'Wkpr - Plant Balance Detail'!$B$3:$B$635,'Wkpr - Studied Balances'!$B197,'Wkpr - Plant Balance Detail'!$C$3:$C$635,'Wkpr - Studied Balances'!$C197,'Wkpr - Plant Balance Detail'!$D$3:$D$635,'Wkpr - Studied Balances'!$D197)</f>
        <v>0</v>
      </c>
      <c r="U197" s="55">
        <f>SUMIFS('Wkpr - Plant Balance Detail'!$CW$3:$CW$635,'Wkpr - Plant Balance Detail'!$B$3:$B$635,'Wkpr - Studied Balances'!$B197,'Wkpr - Plant Balance Detail'!$C$3:$C$635,'Wkpr - Studied Balances'!$C197,'Wkpr - Plant Balance Detail'!$D$3:$D$635,'Wkpr - Studied Balances'!$D197)</f>
        <v>0</v>
      </c>
    </row>
    <row r="198" spans="2:21" x14ac:dyDescent="0.2">
      <c r="B198" t="s">
        <v>1310</v>
      </c>
      <c r="C198" t="s">
        <v>1334</v>
      </c>
      <c r="D198">
        <f t="shared" si="71"/>
        <v>344000</v>
      </c>
      <c r="E198" s="48">
        <v>344</v>
      </c>
      <c r="F198" t="s">
        <v>1181</v>
      </c>
      <c r="G198" s="5">
        <f>SUMIFS('Wkpr - Plant Balance Detail'!$R$3:$R$635,'Wkpr - Plant Balance Detail'!$B$3:$B$635,'Wkpr - Studied Balances'!$B198,'Wkpr - Plant Balance Detail'!$C$3:$C$635,'Wkpr - Studied Balances'!$C198,'Wkpr - Plant Balance Detail'!$D$3:$D$635,'Wkpr - Studied Balances'!$D198)</f>
        <v>2603841.2999999998</v>
      </c>
      <c r="I198" s="3">
        <f>SUMIFS('Wkpr - Plant Balance Detail'!$BO$3:$BO$635,'Wkpr - Plant Balance Detail'!$B$3:$B$635,'Wkpr - Studied Balances'!$B198,'Wkpr - Plant Balance Detail'!$C$3:$C$635,'Wkpr - Studied Balances'!$C198,'Wkpr - Plant Balance Detail'!$D$3:$D$635,'Wkpr - Studied Balances'!$D198)</f>
        <v>2.5000000000000001E-2</v>
      </c>
      <c r="J198" s="6">
        <f t="shared" si="72"/>
        <v>65096.032500000001</v>
      </c>
      <c r="L198" s="3">
        <f>SUMIFS('Wkpr - Plant Balance Detail'!$BQ$3:$BQ$635,'Wkpr - Plant Balance Detail'!$B$3:$B$635,'Wkpr - Studied Balances'!$B198,'Wkpr - Plant Balance Detail'!$C$3:$C$635,'Wkpr - Studied Balances'!$C198,'Wkpr - Plant Balance Detail'!$D$3:$D$635,'Wkpr - Studied Balances'!$D198)</f>
        <v>2.5600000000000001E-2</v>
      </c>
      <c r="N198" s="6">
        <f t="shared" si="73"/>
        <v>66658.337279999992</v>
      </c>
      <c r="O198" s="6">
        <f t="shared" si="74"/>
        <v>1562.3047799999913</v>
      </c>
      <c r="Q198" s="55">
        <f>SUMIFS('Wkpr - Plant Balance Detail'!$CS$3:$CS$635,'Wkpr - Plant Balance Detail'!$B$3:$B$635,'Wkpr - Studied Balances'!$B198,'Wkpr - Plant Balance Detail'!$C$3:$C$635,'Wkpr - Studied Balances'!$C198,'Wkpr - Plant Balance Detail'!$D$3:$D$635,'Wkpr - Studied Balances'!$D198)</f>
        <v>1026.9029318939938</v>
      </c>
      <c r="R198" s="55">
        <f>SUMIFS('Wkpr - Plant Balance Detail'!$CU$3:$CU$635,'Wkpr - Plant Balance Detail'!$B$3:$B$635,'Wkpr - Studied Balances'!$B198,'Wkpr - Plant Balance Detail'!$C$3:$C$635,'Wkpr - Studied Balances'!$C198,'Wkpr - Plant Balance Detail'!$D$3:$D$635,'Wkpr - Studied Balances'!$D198)</f>
        <v>535.40184810599749</v>
      </c>
      <c r="S198" s="55">
        <f>SUMIFS('Wkpr - Plant Balance Detail'!$CT$3:$CT$635,'Wkpr - Plant Balance Detail'!$B$3:$B$635,'Wkpr - Studied Balances'!$B198,'Wkpr - Plant Balance Detail'!$C$3:$C$635,'Wkpr - Studied Balances'!$C198,'Wkpr - Plant Balance Detail'!$D$3:$D$635,'Wkpr - Studied Balances'!$D198)</f>
        <v>0</v>
      </c>
      <c r="T198" s="55">
        <f>SUMIFS('Wkpr - Plant Balance Detail'!$CV$3:$CV$635,'Wkpr - Plant Balance Detail'!$B$3:$B$635,'Wkpr - Studied Balances'!$B198,'Wkpr - Plant Balance Detail'!$C$3:$C$635,'Wkpr - Studied Balances'!$C198,'Wkpr - Plant Balance Detail'!$D$3:$D$635,'Wkpr - Studied Balances'!$D198)</f>
        <v>0</v>
      </c>
      <c r="U198" s="55">
        <f>SUMIFS('Wkpr - Plant Balance Detail'!$CW$3:$CW$635,'Wkpr - Plant Balance Detail'!$B$3:$B$635,'Wkpr - Studied Balances'!$B198,'Wkpr - Plant Balance Detail'!$C$3:$C$635,'Wkpr - Studied Balances'!$C198,'Wkpr - Plant Balance Detail'!$D$3:$D$635,'Wkpr - Studied Balances'!$D198)</f>
        <v>0</v>
      </c>
    </row>
    <row r="199" spans="2:21" x14ac:dyDescent="0.2">
      <c r="B199" t="s">
        <v>1310</v>
      </c>
      <c r="C199" t="s">
        <v>1334</v>
      </c>
      <c r="D199">
        <f t="shared" si="71"/>
        <v>345000</v>
      </c>
      <c r="E199" s="48">
        <v>345</v>
      </c>
      <c r="F199" t="s">
        <v>1178</v>
      </c>
      <c r="G199" s="5">
        <f>SUMIFS('Wkpr - Plant Balance Detail'!$R$3:$R$635,'Wkpr - Plant Balance Detail'!$B$3:$B$635,'Wkpr - Studied Balances'!$B199,'Wkpr - Plant Balance Detail'!$C$3:$C$635,'Wkpr - Studied Balances'!$C199,'Wkpr - Plant Balance Detail'!$D$3:$D$635,'Wkpr - Studied Balances'!$D199)</f>
        <v>1242722.45</v>
      </c>
      <c r="I199" s="3">
        <f>SUMIFS('Wkpr - Plant Balance Detail'!$BO$3:$BO$635,'Wkpr - Plant Balance Detail'!$B$3:$B$635,'Wkpr - Studied Balances'!$B199,'Wkpr - Plant Balance Detail'!$C$3:$C$635,'Wkpr - Studied Balances'!$C199,'Wkpr - Plant Balance Detail'!$D$3:$D$635,'Wkpr - Studied Balances'!$D199)</f>
        <v>0.1249</v>
      </c>
      <c r="J199" s="6">
        <f t="shared" si="72"/>
        <v>155216.03400499999</v>
      </c>
      <c r="L199" s="3">
        <f>SUMIFS('Wkpr - Plant Balance Detail'!$BQ$3:$BQ$635,'Wkpr - Plant Balance Detail'!$B$3:$B$635,'Wkpr - Studied Balances'!$B199,'Wkpr - Plant Balance Detail'!$C$3:$C$635,'Wkpr - Studied Balances'!$C199,'Wkpr - Plant Balance Detail'!$D$3:$D$635,'Wkpr - Studied Balances'!$D199)</f>
        <v>0.16940000000000002</v>
      </c>
      <c r="N199" s="6">
        <f t="shared" si="73"/>
        <v>210517.18303000001</v>
      </c>
      <c r="O199" s="6">
        <f t="shared" si="74"/>
        <v>55301.149025000021</v>
      </c>
      <c r="Q199" s="55">
        <f>SUMIFS('Wkpr - Plant Balance Detail'!$CS$3:$CS$635,'Wkpr - Plant Balance Detail'!$B$3:$B$635,'Wkpr - Studied Balances'!$B199,'Wkpr - Plant Balance Detail'!$C$3:$C$635,'Wkpr - Studied Balances'!$C199,'Wkpr - Plant Balance Detail'!$D$3:$D$635,'Wkpr - Studied Balances'!$D199)</f>
        <v>36349.445254132501</v>
      </c>
      <c r="R199" s="55">
        <f>SUMIFS('Wkpr - Plant Balance Detail'!$CU$3:$CU$635,'Wkpr - Plant Balance Detail'!$B$3:$B$635,'Wkpr - Studied Balances'!$B199,'Wkpr - Plant Balance Detail'!$C$3:$C$635,'Wkpr - Studied Balances'!$C199,'Wkpr - Plant Balance Detail'!$D$3:$D$635,'Wkpr - Studied Balances'!$D199)</f>
        <v>18951.703770867505</v>
      </c>
      <c r="S199" s="55">
        <f>SUMIFS('Wkpr - Plant Balance Detail'!$CT$3:$CT$635,'Wkpr - Plant Balance Detail'!$B$3:$B$635,'Wkpr - Studied Balances'!$B199,'Wkpr - Plant Balance Detail'!$C$3:$C$635,'Wkpr - Studied Balances'!$C199,'Wkpr - Plant Balance Detail'!$D$3:$D$635,'Wkpr - Studied Balances'!$D199)</f>
        <v>0</v>
      </c>
      <c r="T199" s="55">
        <f>SUMIFS('Wkpr - Plant Balance Detail'!$CV$3:$CV$635,'Wkpr - Plant Balance Detail'!$B$3:$B$635,'Wkpr - Studied Balances'!$B199,'Wkpr - Plant Balance Detail'!$C$3:$C$635,'Wkpr - Studied Balances'!$C199,'Wkpr - Plant Balance Detail'!$D$3:$D$635,'Wkpr - Studied Balances'!$D199)</f>
        <v>0</v>
      </c>
      <c r="U199" s="55">
        <f>SUMIFS('Wkpr - Plant Balance Detail'!$CW$3:$CW$635,'Wkpr - Plant Balance Detail'!$B$3:$B$635,'Wkpr - Studied Balances'!$B199,'Wkpr - Plant Balance Detail'!$C$3:$C$635,'Wkpr - Studied Balances'!$C199,'Wkpr - Plant Balance Detail'!$D$3:$D$635,'Wkpr - Studied Balances'!$D199)</f>
        <v>0</v>
      </c>
    </row>
    <row r="200" spans="2:21" x14ac:dyDescent="0.2">
      <c r="B200" t="s">
        <v>1310</v>
      </c>
      <c r="C200" t="s">
        <v>1334</v>
      </c>
      <c r="D200">
        <f t="shared" si="71"/>
        <v>346000</v>
      </c>
      <c r="E200" s="48">
        <v>346</v>
      </c>
      <c r="F200" t="s">
        <v>1213</v>
      </c>
      <c r="G200" s="5">
        <f>SUMIFS('Wkpr - Plant Balance Detail'!$R$3:$R$635,'Wkpr - Plant Balance Detail'!$B$3:$B$635,'Wkpr - Studied Balances'!$B200,'Wkpr - Plant Balance Detail'!$C$3:$C$635,'Wkpr - Studied Balances'!$C200,'Wkpr - Plant Balance Detail'!$D$3:$D$635,'Wkpr - Studied Balances'!$D200)</f>
        <v>398997.44</v>
      </c>
      <c r="I200" s="3">
        <f>SUMIFS('Wkpr - Plant Balance Detail'!$BO$3:$BO$635,'Wkpr - Plant Balance Detail'!$B$3:$B$635,'Wkpr - Studied Balances'!$B200,'Wkpr - Plant Balance Detail'!$C$3:$C$635,'Wkpr - Studied Balances'!$C200,'Wkpr - Plant Balance Detail'!$D$3:$D$635,'Wkpr - Studied Balances'!$D200)</f>
        <v>2.5100000000000001E-2</v>
      </c>
      <c r="J200" s="6">
        <f t="shared" si="72"/>
        <v>10014.835744</v>
      </c>
      <c r="L200" s="3">
        <f>SUMIFS('Wkpr - Plant Balance Detail'!$BQ$3:$BQ$635,'Wkpr - Plant Balance Detail'!$B$3:$B$635,'Wkpr - Studied Balances'!$B200,'Wkpr - Plant Balance Detail'!$C$3:$C$635,'Wkpr - Studied Balances'!$C200,'Wkpr - Plant Balance Detail'!$D$3:$D$635,'Wkpr - Studied Balances'!$D200)</f>
        <v>0.23280000000000001</v>
      </c>
      <c r="N200" s="6">
        <f t="shared" si="73"/>
        <v>92886.604032000003</v>
      </c>
      <c r="O200" s="6">
        <f t="shared" si="74"/>
        <v>82871.768288000007</v>
      </c>
      <c r="Q200" s="55">
        <f>SUMIFS('Wkpr - Plant Balance Detail'!$CS$3:$CS$635,'Wkpr - Plant Balance Detail'!$B$3:$B$635,'Wkpr - Studied Balances'!$B200,'Wkpr - Plant Balance Detail'!$C$3:$C$635,'Wkpr - Studied Balances'!$C200,'Wkpr - Plant Balance Detail'!$D$3:$D$635,'Wkpr - Studied Balances'!$D200)</f>
        <v>54471.613295702402</v>
      </c>
      <c r="R200" s="55">
        <f>SUMIFS('Wkpr - Plant Balance Detail'!$CU$3:$CU$635,'Wkpr - Plant Balance Detail'!$B$3:$B$635,'Wkpr - Studied Balances'!$B200,'Wkpr - Plant Balance Detail'!$C$3:$C$635,'Wkpr - Studied Balances'!$C200,'Wkpr - Plant Balance Detail'!$D$3:$D$635,'Wkpr - Studied Balances'!$D200)</f>
        <v>28400.154992297601</v>
      </c>
      <c r="S200" s="55">
        <f>SUMIFS('Wkpr - Plant Balance Detail'!$CT$3:$CT$635,'Wkpr - Plant Balance Detail'!$B$3:$B$635,'Wkpr - Studied Balances'!$B200,'Wkpr - Plant Balance Detail'!$C$3:$C$635,'Wkpr - Studied Balances'!$C200,'Wkpr - Plant Balance Detail'!$D$3:$D$635,'Wkpr - Studied Balances'!$D200)</f>
        <v>0</v>
      </c>
      <c r="T200" s="55">
        <f>SUMIFS('Wkpr - Plant Balance Detail'!$CV$3:$CV$635,'Wkpr - Plant Balance Detail'!$B$3:$B$635,'Wkpr - Studied Balances'!$B200,'Wkpr - Plant Balance Detail'!$C$3:$C$635,'Wkpr - Studied Balances'!$C200,'Wkpr - Plant Balance Detail'!$D$3:$D$635,'Wkpr - Studied Balances'!$D200)</f>
        <v>0</v>
      </c>
      <c r="U200" s="55">
        <f>SUMIFS('Wkpr - Plant Balance Detail'!$CW$3:$CW$635,'Wkpr - Plant Balance Detail'!$B$3:$B$635,'Wkpr - Studied Balances'!$B200,'Wkpr - Plant Balance Detail'!$C$3:$C$635,'Wkpr - Studied Balances'!$C200,'Wkpr - Plant Balance Detail'!$D$3:$D$635,'Wkpr - Studied Balances'!$D200)</f>
        <v>0</v>
      </c>
    </row>
    <row r="201" spans="2:21" x14ac:dyDescent="0.2">
      <c r="F201" t="s">
        <v>1138</v>
      </c>
      <c r="J201" s="6"/>
      <c r="N201" s="6"/>
      <c r="O201" s="6"/>
      <c r="Q201" s="56"/>
      <c r="R201" s="56"/>
      <c r="S201" s="56"/>
      <c r="T201" s="56"/>
      <c r="U201" s="56"/>
    </row>
    <row r="202" spans="2:21" x14ac:dyDescent="0.2">
      <c r="J202" s="6"/>
      <c r="N202" s="6"/>
      <c r="O202" s="6"/>
      <c r="Q202" s="56"/>
      <c r="R202" s="56"/>
      <c r="S202" s="56"/>
      <c r="T202" s="56"/>
      <c r="U202" s="56"/>
    </row>
    <row r="203" spans="2:21" x14ac:dyDescent="0.2">
      <c r="F203" t="s">
        <v>1218</v>
      </c>
      <c r="J203" s="6"/>
      <c r="N203" s="6"/>
      <c r="O203" s="6"/>
      <c r="Q203" s="56"/>
      <c r="R203" s="56"/>
      <c r="S203" s="56"/>
      <c r="T203" s="56"/>
      <c r="U203" s="56"/>
    </row>
    <row r="204" spans="2:21" x14ac:dyDescent="0.2">
      <c r="B204" t="s">
        <v>1310</v>
      </c>
      <c r="C204" t="s">
        <v>1327</v>
      </c>
      <c r="D204">
        <f t="shared" ref="D204:D209" si="75">E204*1000</f>
        <v>341000</v>
      </c>
      <c r="E204" s="48">
        <v>341</v>
      </c>
      <c r="F204" t="s">
        <v>1174</v>
      </c>
      <c r="G204" s="5">
        <f>SUMIFS('Wkpr - Plant Balance Detail'!$R$3:$R$635,'Wkpr - Plant Balance Detail'!$B$3:$B$635,'Wkpr - Studied Balances'!$B204,'Wkpr - Plant Balance Detail'!$C$3:$C$635,'Wkpr - Studied Balances'!$C204,'Wkpr - Plant Balance Detail'!$D$3:$D$635,'Wkpr - Studied Balances'!$D204)</f>
        <v>3531837.93</v>
      </c>
      <c r="I204" s="3">
        <f>SUMIFS('Wkpr - Plant Balance Detail'!$BO$3:$BO$635,'Wkpr - Plant Balance Detail'!$B$3:$B$635,'Wkpr - Studied Balances'!$B204,'Wkpr - Plant Balance Detail'!$C$3:$C$635,'Wkpr - Studied Balances'!$C204,'Wkpr - Plant Balance Detail'!$D$3:$D$635,'Wkpr - Studied Balances'!$D204)</f>
        <v>3.1199999999999999E-2</v>
      </c>
      <c r="J204" s="6">
        <f t="shared" ref="J204:J209" si="76">G204*I204</f>
        <v>110193.343416</v>
      </c>
      <c r="L204" s="3">
        <f>SUMIFS('Wkpr - Plant Balance Detail'!$BQ$3:$BQ$635,'Wkpr - Plant Balance Detail'!$B$3:$B$635,'Wkpr - Studied Balances'!$B204,'Wkpr - Plant Balance Detail'!$C$3:$C$635,'Wkpr - Studied Balances'!$C204,'Wkpr - Plant Balance Detail'!$D$3:$D$635,'Wkpr - Studied Balances'!$D204)</f>
        <v>3.7000000000000005E-2</v>
      </c>
      <c r="N204" s="6">
        <f t="shared" ref="N204:N209" si="77">G204*L204</f>
        <v>130678.00341000002</v>
      </c>
      <c r="O204" s="6">
        <f t="shared" ref="O204:O209" si="78">N204-J204</f>
        <v>20484.659994000016</v>
      </c>
      <c r="Q204" s="55">
        <f>SUMIFS('Wkpr - Plant Balance Detail'!$CS$3:$CS$635,'Wkpr - Plant Balance Detail'!$B$3:$B$635,'Wkpr - Studied Balances'!$B204,'Wkpr - Plant Balance Detail'!$C$3:$C$635,'Wkpr - Studied Balances'!$C204,'Wkpr - Plant Balance Detail'!$D$3:$D$635,'Wkpr - Studied Balances'!$D204)</f>
        <v>13464.5670140562</v>
      </c>
      <c r="R204" s="55">
        <f>SUMIFS('Wkpr - Plant Balance Detail'!$CU$3:$CU$635,'Wkpr - Plant Balance Detail'!$B$3:$B$635,'Wkpr - Studied Balances'!$B204,'Wkpr - Plant Balance Detail'!$C$3:$C$635,'Wkpr - Studied Balances'!$C204,'Wkpr - Plant Balance Detail'!$D$3:$D$635,'Wkpr - Studied Balances'!$D204)</f>
        <v>7020.0929799438018</v>
      </c>
      <c r="S204" s="55">
        <f>SUMIFS('Wkpr - Plant Balance Detail'!$CT$3:$CT$635,'Wkpr - Plant Balance Detail'!$B$3:$B$635,'Wkpr - Studied Balances'!$B204,'Wkpr - Plant Balance Detail'!$C$3:$C$635,'Wkpr - Studied Balances'!$C204,'Wkpr - Plant Balance Detail'!$D$3:$D$635,'Wkpr - Studied Balances'!$D204)</f>
        <v>0</v>
      </c>
      <c r="T204" s="55">
        <f>SUMIFS('Wkpr - Plant Balance Detail'!$CV$3:$CV$635,'Wkpr - Plant Balance Detail'!$B$3:$B$635,'Wkpr - Studied Balances'!$B204,'Wkpr - Plant Balance Detail'!$C$3:$C$635,'Wkpr - Studied Balances'!$C204,'Wkpr - Plant Balance Detail'!$D$3:$D$635,'Wkpr - Studied Balances'!$D204)</f>
        <v>0</v>
      </c>
      <c r="U204" s="55">
        <f>SUMIFS('Wkpr - Plant Balance Detail'!$CW$3:$CW$635,'Wkpr - Plant Balance Detail'!$B$3:$B$635,'Wkpr - Studied Balances'!$B204,'Wkpr - Plant Balance Detail'!$C$3:$C$635,'Wkpr - Studied Balances'!$C204,'Wkpr - Plant Balance Detail'!$D$3:$D$635,'Wkpr - Studied Balances'!$D204)</f>
        <v>0</v>
      </c>
    </row>
    <row r="205" spans="2:21" x14ac:dyDescent="0.2">
      <c r="B205" t="s">
        <v>1310</v>
      </c>
      <c r="C205" t="s">
        <v>1327</v>
      </c>
      <c r="D205">
        <f t="shared" si="75"/>
        <v>342000</v>
      </c>
      <c r="E205" s="48">
        <v>342</v>
      </c>
      <c r="F205" t="s">
        <v>1211</v>
      </c>
      <c r="G205" s="5">
        <f>SUMIFS('Wkpr - Plant Balance Detail'!$R$3:$R$635,'Wkpr - Plant Balance Detail'!$B$3:$B$635,'Wkpr - Studied Balances'!$B205,'Wkpr - Plant Balance Detail'!$C$3:$C$635,'Wkpr - Studied Balances'!$C205,'Wkpr - Plant Balance Detail'!$D$3:$D$635,'Wkpr - Studied Balances'!$D205)</f>
        <v>1695808.4</v>
      </c>
      <c r="I205" s="3">
        <f>SUMIFS('Wkpr - Plant Balance Detail'!$BO$3:$BO$635,'Wkpr - Plant Balance Detail'!$B$3:$B$635,'Wkpr - Studied Balances'!$B205,'Wkpr - Plant Balance Detail'!$C$3:$C$635,'Wkpr - Studied Balances'!$C205,'Wkpr - Plant Balance Detail'!$D$3:$D$635,'Wkpr - Studied Balances'!$D205)</f>
        <v>3.5699999999999996E-2</v>
      </c>
      <c r="J205" s="6">
        <f t="shared" si="76"/>
        <v>60540.359879999989</v>
      </c>
      <c r="L205" s="3">
        <f>SUMIFS('Wkpr - Plant Balance Detail'!$BQ$3:$BQ$635,'Wkpr - Plant Balance Detail'!$B$3:$B$635,'Wkpr - Studied Balances'!$B205,'Wkpr - Plant Balance Detail'!$C$3:$C$635,'Wkpr - Studied Balances'!$C205,'Wkpr - Plant Balance Detail'!$D$3:$D$635,'Wkpr - Studied Balances'!$D205)</f>
        <v>3.56E-2</v>
      </c>
      <c r="N205" s="6">
        <f t="shared" si="77"/>
        <v>60370.779039999994</v>
      </c>
      <c r="O205" s="6">
        <f t="shared" si="78"/>
        <v>-169.58083999999508</v>
      </c>
      <c r="Q205" s="55">
        <f>SUMIFS('Wkpr - Plant Balance Detail'!$CS$3:$CS$635,'Wkpr - Plant Balance Detail'!$B$3:$B$635,'Wkpr - Studied Balances'!$B205,'Wkpr - Plant Balance Detail'!$C$3:$C$635,'Wkpr - Studied Balances'!$C205,'Wkpr - Plant Balance Detail'!$D$3:$D$635,'Wkpr - Studied Balances'!$D205)</f>
        <v>-111.46548613199411</v>
      </c>
      <c r="R205" s="55">
        <f>SUMIFS('Wkpr - Plant Balance Detail'!$CU$3:$CU$635,'Wkpr - Plant Balance Detail'!$B$3:$B$635,'Wkpr - Studied Balances'!$B205,'Wkpr - Plant Balance Detail'!$C$3:$C$635,'Wkpr - Studied Balances'!$C205,'Wkpr - Plant Balance Detail'!$D$3:$D$635,'Wkpr - Studied Balances'!$D205)</f>
        <v>-58.115353867997328</v>
      </c>
      <c r="S205" s="55">
        <f>SUMIFS('Wkpr - Plant Balance Detail'!$CT$3:$CT$635,'Wkpr - Plant Balance Detail'!$B$3:$B$635,'Wkpr - Studied Balances'!$B205,'Wkpr - Plant Balance Detail'!$C$3:$C$635,'Wkpr - Studied Balances'!$C205,'Wkpr - Plant Balance Detail'!$D$3:$D$635,'Wkpr - Studied Balances'!$D205)</f>
        <v>0</v>
      </c>
      <c r="T205" s="55">
        <f>SUMIFS('Wkpr - Plant Balance Detail'!$CV$3:$CV$635,'Wkpr - Plant Balance Detail'!$B$3:$B$635,'Wkpr - Studied Balances'!$B205,'Wkpr - Plant Balance Detail'!$C$3:$C$635,'Wkpr - Studied Balances'!$C205,'Wkpr - Plant Balance Detail'!$D$3:$D$635,'Wkpr - Studied Balances'!$D205)</f>
        <v>0</v>
      </c>
      <c r="U205" s="55">
        <f>SUMIFS('Wkpr - Plant Balance Detail'!$CW$3:$CW$635,'Wkpr - Plant Balance Detail'!$B$3:$B$635,'Wkpr - Studied Balances'!$B205,'Wkpr - Plant Balance Detail'!$C$3:$C$635,'Wkpr - Studied Balances'!$C205,'Wkpr - Plant Balance Detail'!$D$3:$D$635,'Wkpr - Studied Balances'!$D205)</f>
        <v>0</v>
      </c>
    </row>
    <row r="206" spans="2:21" x14ac:dyDescent="0.2">
      <c r="B206" t="s">
        <v>1310</v>
      </c>
      <c r="C206" t="s">
        <v>1327</v>
      </c>
      <c r="D206">
        <f t="shared" si="75"/>
        <v>343000</v>
      </c>
      <c r="E206" s="48">
        <v>343</v>
      </c>
      <c r="F206" t="s">
        <v>1212</v>
      </c>
      <c r="G206" s="5">
        <f>SUMIFS('Wkpr - Plant Balance Detail'!$R$3:$R$635,'Wkpr - Plant Balance Detail'!$B$3:$B$635,'Wkpr - Studied Balances'!$B206,'Wkpr - Plant Balance Detail'!$C$3:$C$635,'Wkpr - Studied Balances'!$C206,'Wkpr - Plant Balance Detail'!$D$3:$D$635,'Wkpr - Studied Balances'!$D206)</f>
        <v>5722486.0499999998</v>
      </c>
      <c r="I206" s="3">
        <f>SUMIFS('Wkpr - Plant Balance Detail'!$BO$3:$BO$635,'Wkpr - Plant Balance Detail'!$B$3:$B$635,'Wkpr - Studied Balances'!$B206,'Wkpr - Plant Balance Detail'!$C$3:$C$635,'Wkpr - Studied Balances'!$C206,'Wkpr - Plant Balance Detail'!$D$3:$D$635,'Wkpr - Studied Balances'!$D206)</f>
        <v>2.7699999999999999E-2</v>
      </c>
      <c r="J206" s="6">
        <f t="shared" si="76"/>
        <v>158512.86358499998</v>
      </c>
      <c r="L206" s="3">
        <f>SUMIFS('Wkpr - Plant Balance Detail'!$BQ$3:$BQ$635,'Wkpr - Plant Balance Detail'!$B$3:$B$635,'Wkpr - Studied Balances'!$B206,'Wkpr - Plant Balance Detail'!$C$3:$C$635,'Wkpr - Studied Balances'!$C206,'Wkpr - Plant Balance Detail'!$D$3:$D$635,'Wkpr - Studied Balances'!$D206)</f>
        <v>3.7699999999999997E-2</v>
      </c>
      <c r="N206" s="6">
        <f t="shared" si="77"/>
        <v>215737.72408499997</v>
      </c>
      <c r="O206" s="6">
        <f t="shared" si="78"/>
        <v>57224.860499999981</v>
      </c>
      <c r="Q206" s="55">
        <f>SUMIFS('Wkpr - Plant Balance Detail'!$CS$3:$CS$635,'Wkpr - Plant Balance Detail'!$B$3:$B$635,'Wkpr - Studied Balances'!$B206,'Wkpr - Plant Balance Detail'!$C$3:$C$635,'Wkpr - Studied Balances'!$C206,'Wkpr - Plant Balance Detail'!$D$3:$D$635,'Wkpr - Studied Balances'!$D206)</f>
        <v>37613.900806649981</v>
      </c>
      <c r="R206" s="55">
        <f>SUMIFS('Wkpr - Plant Balance Detail'!$CU$3:$CU$635,'Wkpr - Plant Balance Detail'!$B$3:$B$635,'Wkpr - Studied Balances'!$B206,'Wkpr - Plant Balance Detail'!$C$3:$C$635,'Wkpr - Studied Balances'!$C206,'Wkpr - Plant Balance Detail'!$D$3:$D$635,'Wkpr - Studied Balances'!$D206)</f>
        <v>19610.95969335</v>
      </c>
      <c r="S206" s="55">
        <f>SUMIFS('Wkpr - Plant Balance Detail'!$CT$3:$CT$635,'Wkpr - Plant Balance Detail'!$B$3:$B$635,'Wkpr - Studied Balances'!$B206,'Wkpr - Plant Balance Detail'!$C$3:$C$635,'Wkpr - Studied Balances'!$C206,'Wkpr - Plant Balance Detail'!$D$3:$D$635,'Wkpr - Studied Balances'!$D206)</f>
        <v>0</v>
      </c>
      <c r="T206" s="55">
        <f>SUMIFS('Wkpr - Plant Balance Detail'!$CV$3:$CV$635,'Wkpr - Plant Balance Detail'!$B$3:$B$635,'Wkpr - Studied Balances'!$B206,'Wkpr - Plant Balance Detail'!$C$3:$C$635,'Wkpr - Studied Balances'!$C206,'Wkpr - Plant Balance Detail'!$D$3:$D$635,'Wkpr - Studied Balances'!$D206)</f>
        <v>0</v>
      </c>
      <c r="U206" s="55">
        <f>SUMIFS('Wkpr - Plant Balance Detail'!$CW$3:$CW$635,'Wkpr - Plant Balance Detail'!$B$3:$B$635,'Wkpr - Studied Balances'!$B206,'Wkpr - Plant Balance Detail'!$C$3:$C$635,'Wkpr - Studied Balances'!$C206,'Wkpr - Plant Balance Detail'!$D$3:$D$635,'Wkpr - Studied Balances'!$D206)</f>
        <v>0</v>
      </c>
    </row>
    <row r="207" spans="2:21" x14ac:dyDescent="0.2">
      <c r="B207" t="s">
        <v>1310</v>
      </c>
      <c r="C207" t="s">
        <v>1327</v>
      </c>
      <c r="D207">
        <f t="shared" si="75"/>
        <v>344000</v>
      </c>
      <c r="E207" s="48">
        <v>344</v>
      </c>
      <c r="F207" t="s">
        <v>1181</v>
      </c>
      <c r="G207" s="5">
        <f>SUMIFS('Wkpr - Plant Balance Detail'!$R$3:$R$635,'Wkpr - Plant Balance Detail'!$B$3:$B$635,'Wkpr - Studied Balances'!$B207,'Wkpr - Plant Balance Detail'!$C$3:$C$635,'Wkpr - Studied Balances'!$C207,'Wkpr - Plant Balance Detail'!$D$3:$D$635,'Wkpr - Studied Balances'!$D207)</f>
        <v>49617979.310000002</v>
      </c>
      <c r="I207" s="3">
        <f>SUMIFS('Wkpr - Plant Balance Detail'!$BO$3:$BO$635,'Wkpr - Plant Balance Detail'!$B$3:$B$635,'Wkpr - Studied Balances'!$B207,'Wkpr - Plant Balance Detail'!$C$3:$C$635,'Wkpr - Studied Balances'!$C207,'Wkpr - Plant Balance Detail'!$D$3:$D$635,'Wkpr - Studied Balances'!$D207)</f>
        <v>3.7699999999999997E-2</v>
      </c>
      <c r="J207" s="6">
        <f t="shared" si="76"/>
        <v>1870597.819987</v>
      </c>
      <c r="L207" s="3">
        <f>SUMIFS('Wkpr - Plant Balance Detail'!$BQ$3:$BQ$635,'Wkpr - Plant Balance Detail'!$B$3:$B$635,'Wkpr - Studied Balances'!$B207,'Wkpr - Plant Balance Detail'!$C$3:$C$635,'Wkpr - Studied Balances'!$C207,'Wkpr - Plant Balance Detail'!$D$3:$D$635,'Wkpr - Studied Balances'!$D207)</f>
        <v>3.9399999999999998E-2</v>
      </c>
      <c r="N207" s="6">
        <f t="shared" si="77"/>
        <v>1954948.384814</v>
      </c>
      <c r="O207" s="6">
        <f t="shared" si="78"/>
        <v>84350.564827000024</v>
      </c>
      <c r="Q207" s="55">
        <f>SUMIFS('Wkpr - Plant Balance Detail'!$CS$3:$CS$635,'Wkpr - Plant Balance Detail'!$B$3:$B$635,'Wkpr - Studied Balances'!$B207,'Wkpr - Plant Balance Detail'!$C$3:$C$635,'Wkpr - Studied Balances'!$C207,'Wkpr - Plant Balance Detail'!$D$3:$D$635,'Wkpr - Studied Balances'!$D207)</f>
        <v>55443.626260787249</v>
      </c>
      <c r="R207" s="55">
        <f>SUMIFS('Wkpr - Plant Balance Detail'!$CU$3:$CU$635,'Wkpr - Plant Balance Detail'!$B$3:$B$635,'Wkpr - Studied Balances'!$B207,'Wkpr - Plant Balance Detail'!$C$3:$C$635,'Wkpr - Studied Balances'!$C207,'Wkpr - Plant Balance Detail'!$D$3:$D$635,'Wkpr - Studied Balances'!$D207)</f>
        <v>28906.938566213008</v>
      </c>
      <c r="S207" s="55">
        <f>SUMIFS('Wkpr - Plant Balance Detail'!$CT$3:$CT$635,'Wkpr - Plant Balance Detail'!$B$3:$B$635,'Wkpr - Studied Balances'!$B207,'Wkpr - Plant Balance Detail'!$C$3:$C$635,'Wkpr - Studied Balances'!$C207,'Wkpr - Plant Balance Detail'!$D$3:$D$635,'Wkpr - Studied Balances'!$D207)</f>
        <v>0</v>
      </c>
      <c r="T207" s="55">
        <f>SUMIFS('Wkpr - Plant Balance Detail'!$CV$3:$CV$635,'Wkpr - Plant Balance Detail'!$B$3:$B$635,'Wkpr - Studied Balances'!$B207,'Wkpr - Plant Balance Detail'!$C$3:$C$635,'Wkpr - Studied Balances'!$C207,'Wkpr - Plant Balance Detail'!$D$3:$D$635,'Wkpr - Studied Balances'!$D207)</f>
        <v>0</v>
      </c>
      <c r="U207" s="55">
        <f>SUMIFS('Wkpr - Plant Balance Detail'!$CW$3:$CW$635,'Wkpr - Plant Balance Detail'!$B$3:$B$635,'Wkpr - Studied Balances'!$B207,'Wkpr - Plant Balance Detail'!$C$3:$C$635,'Wkpr - Studied Balances'!$C207,'Wkpr - Plant Balance Detail'!$D$3:$D$635,'Wkpr - Studied Balances'!$D207)</f>
        <v>0</v>
      </c>
    </row>
    <row r="208" spans="2:21" x14ac:dyDescent="0.2">
      <c r="B208" t="s">
        <v>1310</v>
      </c>
      <c r="C208" t="s">
        <v>1327</v>
      </c>
      <c r="D208">
        <f t="shared" si="75"/>
        <v>345000</v>
      </c>
      <c r="E208" s="48">
        <v>345</v>
      </c>
      <c r="F208" t="s">
        <v>1178</v>
      </c>
      <c r="G208" s="5">
        <f>SUMIFS('Wkpr - Plant Balance Detail'!$R$3:$R$635,'Wkpr - Plant Balance Detail'!$B$3:$B$635,'Wkpr - Studied Balances'!$B208,'Wkpr - Plant Balance Detail'!$C$3:$C$635,'Wkpr - Studied Balances'!$C208,'Wkpr - Plant Balance Detail'!$D$3:$D$635,'Wkpr - Studied Balances'!$D208)</f>
        <v>2770049.43</v>
      </c>
      <c r="I208" s="3">
        <f>SUMIFS('Wkpr - Plant Balance Detail'!$BO$3:$BO$635,'Wkpr - Plant Balance Detail'!$B$3:$B$635,'Wkpr - Studied Balances'!$B208,'Wkpr - Plant Balance Detail'!$C$3:$C$635,'Wkpr - Studied Balances'!$C208,'Wkpr - Plant Balance Detail'!$D$3:$D$635,'Wkpr - Studied Balances'!$D208)</f>
        <v>5.8900000000000001E-2</v>
      </c>
      <c r="J208" s="6">
        <f t="shared" si="76"/>
        <v>163155.91142700001</v>
      </c>
      <c r="L208" s="3">
        <f>SUMIFS('Wkpr - Plant Balance Detail'!$BQ$3:$BQ$635,'Wkpr - Plant Balance Detail'!$B$3:$B$635,'Wkpr - Studied Balances'!$B208,'Wkpr - Plant Balance Detail'!$C$3:$C$635,'Wkpr - Studied Balances'!$C208,'Wkpr - Plant Balance Detail'!$D$3:$D$635,'Wkpr - Studied Balances'!$D208)</f>
        <v>8.2200000000000009E-2</v>
      </c>
      <c r="N208" s="6">
        <f t="shared" si="77"/>
        <v>227698.06314600003</v>
      </c>
      <c r="O208" s="6">
        <f t="shared" si="78"/>
        <v>64542.151719000016</v>
      </c>
      <c r="Q208" s="55">
        <f>SUMIFS('Wkpr - Plant Balance Detail'!$CS$3:$CS$635,'Wkpr - Plant Balance Detail'!$B$3:$B$635,'Wkpr - Studied Balances'!$B208,'Wkpr - Plant Balance Detail'!$C$3:$C$635,'Wkpr - Studied Balances'!$C208,'Wkpr - Plant Balance Detail'!$D$3:$D$635,'Wkpr - Studied Balances'!$D208)</f>
        <v>42423.556324898716</v>
      </c>
      <c r="R208" s="55">
        <f>SUMIFS('Wkpr - Plant Balance Detail'!$CU$3:$CU$635,'Wkpr - Plant Balance Detail'!$B$3:$B$635,'Wkpr - Studied Balances'!$B208,'Wkpr - Plant Balance Detail'!$C$3:$C$635,'Wkpr - Studied Balances'!$C208,'Wkpr - Plant Balance Detail'!$D$3:$D$635,'Wkpr - Studied Balances'!$D208)</f>
        <v>22118.595394101307</v>
      </c>
      <c r="S208" s="55">
        <f>SUMIFS('Wkpr - Plant Balance Detail'!$CT$3:$CT$635,'Wkpr - Plant Balance Detail'!$B$3:$B$635,'Wkpr - Studied Balances'!$B208,'Wkpr - Plant Balance Detail'!$C$3:$C$635,'Wkpr - Studied Balances'!$C208,'Wkpr - Plant Balance Detail'!$D$3:$D$635,'Wkpr - Studied Balances'!$D208)</f>
        <v>0</v>
      </c>
      <c r="T208" s="55">
        <f>SUMIFS('Wkpr - Plant Balance Detail'!$CV$3:$CV$635,'Wkpr - Plant Balance Detail'!$B$3:$B$635,'Wkpr - Studied Balances'!$B208,'Wkpr - Plant Balance Detail'!$C$3:$C$635,'Wkpr - Studied Balances'!$C208,'Wkpr - Plant Balance Detail'!$D$3:$D$635,'Wkpr - Studied Balances'!$D208)</f>
        <v>0</v>
      </c>
      <c r="U208" s="55">
        <f>SUMIFS('Wkpr - Plant Balance Detail'!$CW$3:$CW$635,'Wkpr - Plant Balance Detail'!$B$3:$B$635,'Wkpr - Studied Balances'!$B208,'Wkpr - Plant Balance Detail'!$C$3:$C$635,'Wkpr - Studied Balances'!$C208,'Wkpr - Plant Balance Detail'!$D$3:$D$635,'Wkpr - Studied Balances'!$D208)</f>
        <v>0</v>
      </c>
    </row>
    <row r="209" spans="1:21" x14ac:dyDescent="0.2">
      <c r="B209" t="s">
        <v>1310</v>
      </c>
      <c r="C209" t="s">
        <v>1327</v>
      </c>
      <c r="D209">
        <f t="shared" si="75"/>
        <v>346000</v>
      </c>
      <c r="E209" s="48">
        <v>346</v>
      </c>
      <c r="F209" t="s">
        <v>1213</v>
      </c>
      <c r="G209" s="5">
        <f>SUMIFS('Wkpr - Plant Balance Detail'!$R$3:$R$635,'Wkpr - Plant Balance Detail'!$B$3:$B$635,'Wkpr - Studied Balances'!$B209,'Wkpr - Plant Balance Detail'!$C$3:$C$635,'Wkpr - Studied Balances'!$C209,'Wkpr - Plant Balance Detail'!$D$3:$D$635,'Wkpr - Studied Balances'!$D209)</f>
        <v>294929.68</v>
      </c>
      <c r="I209" s="3">
        <f>SUMIFS('Wkpr - Plant Balance Detail'!$BO$3:$BO$635,'Wkpr - Plant Balance Detail'!$B$3:$B$635,'Wkpr - Studied Balances'!$B209,'Wkpr - Plant Balance Detail'!$C$3:$C$635,'Wkpr - Studied Balances'!$C209,'Wkpr - Plant Balance Detail'!$D$3:$D$635,'Wkpr - Studied Balances'!$D209)</f>
        <v>2.87E-2</v>
      </c>
      <c r="J209" s="6">
        <f t="shared" si="76"/>
        <v>8464.4818159999995</v>
      </c>
      <c r="L209" s="3">
        <f>SUMIFS('Wkpr - Plant Balance Detail'!$BQ$3:$BQ$635,'Wkpr - Plant Balance Detail'!$B$3:$B$635,'Wkpr - Studied Balances'!$B209,'Wkpr - Plant Balance Detail'!$C$3:$C$635,'Wkpr - Studied Balances'!$C209,'Wkpr - Plant Balance Detail'!$D$3:$D$635,'Wkpr - Studied Balances'!$D209)</f>
        <v>5.6900000000000006E-2</v>
      </c>
      <c r="N209" s="6">
        <f t="shared" si="77"/>
        <v>16781.498792000002</v>
      </c>
      <c r="O209" s="6">
        <f t="shared" si="78"/>
        <v>8317.0169760000026</v>
      </c>
      <c r="Q209" s="55">
        <f>SUMIFS('Wkpr - Plant Balance Detail'!$CS$3:$CS$635,'Wkpr - Plant Balance Detail'!$B$3:$B$635,'Wkpr - Studied Balances'!$B209,'Wkpr - Plant Balance Detail'!$C$3:$C$635,'Wkpr - Studied Balances'!$C209,'Wkpr - Plant Balance Detail'!$D$3:$D$635,'Wkpr - Studied Balances'!$D209)</f>
        <v>5466.775258324803</v>
      </c>
      <c r="R209" s="55">
        <f>SUMIFS('Wkpr - Plant Balance Detail'!$CU$3:$CU$635,'Wkpr - Plant Balance Detail'!$B$3:$B$635,'Wkpr - Studied Balances'!$B209,'Wkpr - Plant Balance Detail'!$C$3:$C$635,'Wkpr - Studied Balances'!$C209,'Wkpr - Plant Balance Detail'!$D$3:$D$635,'Wkpr - Studied Balances'!$D209)</f>
        <v>2850.241717675201</v>
      </c>
      <c r="S209" s="55">
        <f>SUMIFS('Wkpr - Plant Balance Detail'!$CT$3:$CT$635,'Wkpr - Plant Balance Detail'!$B$3:$B$635,'Wkpr - Studied Balances'!$B209,'Wkpr - Plant Balance Detail'!$C$3:$C$635,'Wkpr - Studied Balances'!$C209,'Wkpr - Plant Balance Detail'!$D$3:$D$635,'Wkpr - Studied Balances'!$D209)</f>
        <v>0</v>
      </c>
      <c r="T209" s="55">
        <f>SUMIFS('Wkpr - Plant Balance Detail'!$CV$3:$CV$635,'Wkpr - Plant Balance Detail'!$B$3:$B$635,'Wkpr - Studied Balances'!$B209,'Wkpr - Plant Balance Detail'!$C$3:$C$635,'Wkpr - Studied Balances'!$C209,'Wkpr - Plant Balance Detail'!$D$3:$D$635,'Wkpr - Studied Balances'!$D209)</f>
        <v>0</v>
      </c>
      <c r="U209" s="55">
        <f>SUMIFS('Wkpr - Plant Balance Detail'!$CW$3:$CW$635,'Wkpr - Plant Balance Detail'!$B$3:$B$635,'Wkpr - Studied Balances'!$B209,'Wkpr - Plant Balance Detail'!$C$3:$C$635,'Wkpr - Studied Balances'!$C209,'Wkpr - Plant Balance Detail'!$D$3:$D$635,'Wkpr - Studied Balances'!$D209)</f>
        <v>0</v>
      </c>
    </row>
    <row r="210" spans="1:21" x14ac:dyDescent="0.2">
      <c r="F210" t="s">
        <v>1138</v>
      </c>
      <c r="J210" s="6"/>
      <c r="N210" s="6"/>
      <c r="O210" s="6"/>
      <c r="Q210" s="56"/>
      <c r="R210" s="56"/>
      <c r="S210" s="56"/>
      <c r="T210" s="56"/>
      <c r="U210" s="56"/>
    </row>
    <row r="211" spans="1:21" x14ac:dyDescent="0.2">
      <c r="J211" s="6"/>
      <c r="N211" s="6"/>
      <c r="O211" s="6"/>
      <c r="Q211" s="56"/>
      <c r="R211" s="56"/>
      <c r="S211" s="56"/>
      <c r="T211" s="56"/>
      <c r="U211" s="56"/>
    </row>
    <row r="212" spans="1:21" x14ac:dyDescent="0.2">
      <c r="F212" t="s">
        <v>1219</v>
      </c>
      <c r="J212" s="6"/>
      <c r="N212" s="6"/>
      <c r="O212" s="6"/>
      <c r="Q212" s="56"/>
      <c r="R212" s="56"/>
      <c r="S212" s="56"/>
      <c r="T212" s="56"/>
      <c r="U212" s="56"/>
    </row>
    <row r="213" spans="1:21" x14ac:dyDescent="0.2">
      <c r="B213" t="s">
        <v>1310</v>
      </c>
      <c r="C213" t="s">
        <v>1328</v>
      </c>
      <c r="D213">
        <f t="shared" ref="D213:D215" si="79">E213*1000</f>
        <v>344010</v>
      </c>
      <c r="E213" s="51">
        <v>344.01</v>
      </c>
      <c r="F213" t="s">
        <v>1181</v>
      </c>
      <c r="G213" s="5">
        <f>SUMIFS('Wkpr - Plant Balance Detail'!$R$3:$R$635,'Wkpr - Plant Balance Detail'!$B$3:$B$635,'Wkpr - Studied Balances'!$B213,'Wkpr - Plant Balance Detail'!$C$3:$C$635,'Wkpr - Studied Balances'!$C213,'Wkpr - Plant Balance Detail'!$D$3:$D$635,'Wkpr - Studied Balances'!$D213)</f>
        <v>149669.82</v>
      </c>
      <c r="I213" s="3">
        <f>SUMIFS('Wkpr - Plant Balance Detail'!$BO$3:$BO$635,'Wkpr - Plant Balance Detail'!$B$3:$B$635,'Wkpr - Studied Balances'!$B213,'Wkpr - Plant Balance Detail'!$C$3:$C$635,'Wkpr - Studied Balances'!$C213,'Wkpr - Plant Balance Detail'!$D$3:$D$635,'Wkpr - Studied Balances'!$D213)</f>
        <v>5.2999999999999999E-2</v>
      </c>
      <c r="J213" s="6">
        <f t="shared" ref="J213:J215" si="80">G213*I213</f>
        <v>7932.5004600000002</v>
      </c>
      <c r="L213" s="3">
        <f>SUMIFS('Wkpr - Plant Balance Detail'!$BQ$3:$BQ$635,'Wkpr - Plant Balance Detail'!$B$3:$B$635,'Wkpr - Studied Balances'!$B213,'Wkpr - Plant Balance Detail'!$C$3:$C$635,'Wkpr - Studied Balances'!$C213,'Wkpr - Plant Balance Detail'!$D$3:$D$635,'Wkpr - Studied Balances'!$D213)</f>
        <v>6.6900000000000001E-2</v>
      </c>
      <c r="N213" s="6">
        <f t="shared" ref="N213:N215" si="81">G213*L213</f>
        <v>10012.910958</v>
      </c>
      <c r="O213" s="6">
        <f t="shared" ref="O213:O215" si="82">N213-J213</f>
        <v>2080.4104980000002</v>
      </c>
      <c r="Q213" s="55">
        <f>SUMIFS('Wkpr - Plant Balance Detail'!$CS$3:$CS$635,'Wkpr - Plant Balance Detail'!$B$3:$B$635,'Wkpr - Studied Balances'!$B213,'Wkpr - Plant Balance Detail'!$C$3:$C$635,'Wkpr - Studied Balances'!$C213,'Wkpr - Plant Balance Detail'!$D$3:$D$635,'Wkpr - Studied Balances'!$D213)</f>
        <v>1367.4538203353995</v>
      </c>
      <c r="R213" s="55">
        <f>SUMIFS('Wkpr - Plant Balance Detail'!$CU$3:$CU$635,'Wkpr - Plant Balance Detail'!$B$3:$B$635,'Wkpr - Studied Balances'!$B213,'Wkpr - Plant Balance Detail'!$C$3:$C$635,'Wkpr - Studied Balances'!$C213,'Wkpr - Plant Balance Detail'!$D$3:$D$635,'Wkpr - Studied Balances'!$D213)</f>
        <v>712.95667766459974</v>
      </c>
      <c r="S213" s="55">
        <f>SUMIFS('Wkpr - Plant Balance Detail'!$CT$3:$CT$635,'Wkpr - Plant Balance Detail'!$B$3:$B$635,'Wkpr - Studied Balances'!$B213,'Wkpr - Plant Balance Detail'!$C$3:$C$635,'Wkpr - Studied Balances'!$C213,'Wkpr - Plant Balance Detail'!$D$3:$D$635,'Wkpr - Studied Balances'!$D213)</f>
        <v>0</v>
      </c>
      <c r="T213" s="55">
        <f>SUMIFS('Wkpr - Plant Balance Detail'!$CV$3:$CV$635,'Wkpr - Plant Balance Detail'!$B$3:$B$635,'Wkpr - Studied Balances'!$B213,'Wkpr - Plant Balance Detail'!$C$3:$C$635,'Wkpr - Studied Balances'!$C213,'Wkpr - Plant Balance Detail'!$D$3:$D$635,'Wkpr - Studied Balances'!$D213)</f>
        <v>0</v>
      </c>
      <c r="U213" s="55">
        <f>SUMIFS('Wkpr - Plant Balance Detail'!$CW$3:$CW$635,'Wkpr - Plant Balance Detail'!$B$3:$B$635,'Wkpr - Studied Balances'!$B213,'Wkpr - Plant Balance Detail'!$C$3:$C$635,'Wkpr - Studied Balances'!$C213,'Wkpr - Plant Balance Detail'!$D$3:$D$635,'Wkpr - Studied Balances'!$D213)</f>
        <v>0</v>
      </c>
    </row>
    <row r="214" spans="1:21" x14ac:dyDescent="0.2">
      <c r="B214" t="s">
        <v>1310</v>
      </c>
      <c r="C214" t="s">
        <v>1330</v>
      </c>
      <c r="D214">
        <f t="shared" ref="D214" si="83">E214*1000</f>
        <v>344010</v>
      </c>
      <c r="E214" s="51">
        <v>344.01</v>
      </c>
      <c r="F214" t="s">
        <v>1336</v>
      </c>
      <c r="G214" s="5">
        <f>SUMIFS('Wkpr - Plant Balance Detail'!$R$3:$R$635,'Wkpr - Plant Balance Detail'!$B$3:$B$635,'Wkpr - Studied Balances'!$B214,'Wkpr - Plant Balance Detail'!$C$3:$C$635,'Wkpr - Studied Balances'!$C214,'Wkpr - Plant Balance Detail'!$D$3:$D$635,'Wkpr - Studied Balances'!$D214)</f>
        <v>299355.72000000003</v>
      </c>
      <c r="I214" s="3">
        <f>SUMIFS('Wkpr - Plant Balance Detail'!$BO$3:$BO$635,'Wkpr - Plant Balance Detail'!$B$3:$B$635,'Wkpr - Studied Balances'!$B214,'Wkpr - Plant Balance Detail'!$C$3:$C$635,'Wkpr - Studied Balances'!$C214,'Wkpr - Plant Balance Detail'!$D$3:$D$635,'Wkpr - Studied Balances'!$D214)</f>
        <v>0.05</v>
      </c>
      <c r="J214" s="6">
        <f t="shared" si="80"/>
        <v>14967.786000000002</v>
      </c>
      <c r="L214" s="3">
        <f>SUMIFS('Wkpr - Plant Balance Detail'!$BQ$3:$BQ$635,'Wkpr - Plant Balance Detail'!$B$3:$B$635,'Wkpr - Studied Balances'!$B214,'Wkpr - Plant Balance Detail'!$C$3:$C$635,'Wkpr - Studied Balances'!$C214,'Wkpr - Plant Balance Detail'!$D$3:$D$635,'Wkpr - Studied Balances'!$D214)</f>
        <v>6.6900000000000001E-2</v>
      </c>
      <c r="N214" s="6">
        <f t="shared" si="81"/>
        <v>20026.897668000001</v>
      </c>
      <c r="O214" s="6">
        <f t="shared" si="82"/>
        <v>5059.1116679999996</v>
      </c>
      <c r="Q214" s="55">
        <f>SUMIFS('Wkpr - Plant Balance Detail'!$CS$3:$CS$635,'Wkpr - Plant Balance Detail'!$B$3:$B$635,'Wkpr - Studied Balances'!$B214,'Wkpr - Plant Balance Detail'!$C$3:$C$635,'Wkpr - Studied Balances'!$C214,'Wkpr - Plant Balance Detail'!$D$3:$D$635,'Wkpr - Studied Balances'!$D214)</f>
        <v>3325.3540993764</v>
      </c>
      <c r="R214" s="55">
        <f>SUMIFS('Wkpr - Plant Balance Detail'!$CU$3:$CU$635,'Wkpr - Plant Balance Detail'!$B$3:$B$635,'Wkpr - Studied Balances'!$B214,'Wkpr - Plant Balance Detail'!$C$3:$C$635,'Wkpr - Studied Balances'!$C214,'Wkpr - Plant Balance Detail'!$D$3:$D$635,'Wkpr - Studied Balances'!$D214)</f>
        <v>1733.7575686235996</v>
      </c>
      <c r="S214" s="55">
        <f>SUMIFS('Wkpr - Plant Balance Detail'!$CT$3:$CT$635,'Wkpr - Plant Balance Detail'!$B$3:$B$635,'Wkpr - Studied Balances'!$B214,'Wkpr - Plant Balance Detail'!$C$3:$C$635,'Wkpr - Studied Balances'!$C214,'Wkpr - Plant Balance Detail'!$D$3:$D$635,'Wkpr - Studied Balances'!$D214)</f>
        <v>0</v>
      </c>
      <c r="T214" s="55">
        <f>SUMIFS('Wkpr - Plant Balance Detail'!$CV$3:$CV$635,'Wkpr - Plant Balance Detail'!$B$3:$B$635,'Wkpr - Studied Balances'!$B214,'Wkpr - Plant Balance Detail'!$C$3:$C$635,'Wkpr - Studied Balances'!$C214,'Wkpr - Plant Balance Detail'!$D$3:$D$635,'Wkpr - Studied Balances'!$D214)</f>
        <v>0</v>
      </c>
      <c r="U214" s="55">
        <f>SUMIFS('Wkpr - Plant Balance Detail'!$CW$3:$CW$635,'Wkpr - Plant Balance Detail'!$B$3:$B$635,'Wkpr - Studied Balances'!$B214,'Wkpr - Plant Balance Detail'!$C$3:$C$635,'Wkpr - Studied Balances'!$C214,'Wkpr - Plant Balance Detail'!$D$3:$D$635,'Wkpr - Studied Balances'!$D214)</f>
        <v>0</v>
      </c>
    </row>
    <row r="215" spans="1:21" x14ac:dyDescent="0.2">
      <c r="B215" t="s">
        <v>1310</v>
      </c>
      <c r="C215" t="s">
        <v>1328</v>
      </c>
      <c r="D215">
        <f t="shared" si="79"/>
        <v>345010</v>
      </c>
      <c r="E215">
        <v>345.01</v>
      </c>
      <c r="F215" t="s">
        <v>1178</v>
      </c>
      <c r="G215" s="5">
        <f>SUMIFS('Wkpr - Plant Balance Detail'!$R$3:$R$635,'Wkpr - Plant Balance Detail'!$B$3:$B$635,'Wkpr - Studied Balances'!$B215,'Wkpr - Plant Balance Detail'!$C$3:$C$635,'Wkpr - Studied Balances'!$C215,'Wkpr - Plant Balance Detail'!$D$3:$D$635,'Wkpr - Studied Balances'!$D215)</f>
        <v>33209.410000000003</v>
      </c>
      <c r="I215" s="3">
        <f>SUMIFS('Wkpr - Plant Balance Detail'!$BO$3:$BO$635,'Wkpr - Plant Balance Detail'!$B$3:$B$635,'Wkpr - Studied Balances'!$B215,'Wkpr - Plant Balance Detail'!$C$3:$C$635,'Wkpr - Studied Balances'!$C215,'Wkpr - Plant Balance Detail'!$D$3:$D$635,'Wkpr - Studied Balances'!$D215)</f>
        <v>2.9700000000000001E-2</v>
      </c>
      <c r="J215" s="6">
        <f t="shared" si="80"/>
        <v>986.31947700000012</v>
      </c>
      <c r="L215" s="3">
        <f>SUMIFS('Wkpr - Plant Balance Detail'!$BQ$3:$BQ$635,'Wkpr - Plant Balance Detail'!$B$3:$B$635,'Wkpr - Studied Balances'!$B215,'Wkpr - Plant Balance Detail'!$C$3:$C$635,'Wkpr - Studied Balances'!$C215,'Wkpr - Plant Balance Detail'!$D$3:$D$635,'Wkpr - Studied Balances'!$D215)</f>
        <v>8.2200000000000009E-2</v>
      </c>
      <c r="N215" s="6">
        <f t="shared" si="81"/>
        <v>2729.8135020000004</v>
      </c>
      <c r="O215" s="6">
        <f t="shared" si="82"/>
        <v>1743.4940250000004</v>
      </c>
      <c r="Q215" s="55">
        <f>SUMIFS('Wkpr - Plant Balance Detail'!$CS$3:$CS$635,'Wkpr - Plant Balance Detail'!$B$3:$B$635,'Wkpr - Studied Balances'!$B215,'Wkpr - Plant Balance Detail'!$C$3:$C$635,'Wkpr - Studied Balances'!$C215,'Wkpr - Plant Balance Detail'!$D$3:$D$635,'Wkpr - Studied Balances'!$D215)</f>
        <v>1145.9986226325004</v>
      </c>
      <c r="R215" s="55">
        <f>SUMIFS('Wkpr - Plant Balance Detail'!$CU$3:$CU$635,'Wkpr - Plant Balance Detail'!$B$3:$B$635,'Wkpr - Studied Balances'!$B215,'Wkpr - Plant Balance Detail'!$C$3:$C$635,'Wkpr - Studied Balances'!$C215,'Wkpr - Plant Balance Detail'!$D$3:$D$635,'Wkpr - Studied Balances'!$D215)</f>
        <v>597.49540236750022</v>
      </c>
      <c r="S215" s="55">
        <f>SUMIFS('Wkpr - Plant Balance Detail'!$CT$3:$CT$635,'Wkpr - Plant Balance Detail'!$B$3:$B$635,'Wkpr - Studied Balances'!$B215,'Wkpr - Plant Balance Detail'!$C$3:$C$635,'Wkpr - Studied Balances'!$C215,'Wkpr - Plant Balance Detail'!$D$3:$D$635,'Wkpr - Studied Balances'!$D215)</f>
        <v>0</v>
      </c>
      <c r="T215" s="55">
        <f>SUMIFS('Wkpr - Plant Balance Detail'!$CV$3:$CV$635,'Wkpr - Plant Balance Detail'!$B$3:$B$635,'Wkpr - Studied Balances'!$B215,'Wkpr - Plant Balance Detail'!$C$3:$C$635,'Wkpr - Studied Balances'!$C215,'Wkpr - Plant Balance Detail'!$D$3:$D$635,'Wkpr - Studied Balances'!$D215)</f>
        <v>0</v>
      </c>
      <c r="U215" s="55">
        <f>SUMIFS('Wkpr - Plant Balance Detail'!$CW$3:$CW$635,'Wkpr - Plant Balance Detail'!$B$3:$B$635,'Wkpr - Studied Balances'!$B215,'Wkpr - Plant Balance Detail'!$C$3:$C$635,'Wkpr - Studied Balances'!$C215,'Wkpr - Plant Balance Detail'!$D$3:$D$635,'Wkpr - Studied Balances'!$D215)</f>
        <v>0</v>
      </c>
    </row>
    <row r="216" spans="1:21" x14ac:dyDescent="0.2">
      <c r="F216" t="s">
        <v>1138</v>
      </c>
      <c r="J216" s="6"/>
      <c r="N216" s="6"/>
      <c r="O216" s="6"/>
      <c r="Q216" s="56"/>
      <c r="R216" s="56"/>
      <c r="S216" s="56"/>
      <c r="T216" s="56"/>
      <c r="U216" s="56"/>
    </row>
    <row r="217" spans="1:21" x14ac:dyDescent="0.2">
      <c r="J217" s="6"/>
      <c r="N217" s="6"/>
      <c r="O217" s="6"/>
      <c r="Q217" s="56"/>
      <c r="R217" s="56"/>
      <c r="S217" s="56"/>
      <c r="T217" s="56"/>
      <c r="U217" s="56"/>
    </row>
    <row r="218" spans="1:21" x14ac:dyDescent="0.2">
      <c r="F218" t="s">
        <v>1220</v>
      </c>
      <c r="J218" s="6"/>
      <c r="N218" s="6"/>
      <c r="O218" s="6"/>
      <c r="Q218" s="56"/>
      <c r="R218" s="56"/>
      <c r="S218" s="56"/>
      <c r="T218" s="56"/>
      <c r="U218" s="56"/>
    </row>
    <row r="219" spans="1:21" x14ac:dyDescent="0.2">
      <c r="J219" s="6"/>
      <c r="N219" s="6"/>
      <c r="O219" s="6"/>
      <c r="Q219" s="56"/>
      <c r="R219" s="56"/>
      <c r="S219" s="56"/>
      <c r="T219" s="56"/>
      <c r="U219" s="56"/>
    </row>
    <row r="220" spans="1:21" x14ac:dyDescent="0.2">
      <c r="F220" t="s">
        <v>1221</v>
      </c>
      <c r="J220" s="6"/>
      <c r="N220" s="6"/>
      <c r="O220" s="6"/>
      <c r="Q220" s="56"/>
      <c r="R220" s="56"/>
      <c r="S220" s="56"/>
      <c r="T220" s="56"/>
      <c r="U220" s="56"/>
    </row>
    <row r="221" spans="1:21" x14ac:dyDescent="0.2">
      <c r="J221" s="6"/>
      <c r="N221" s="6"/>
      <c r="O221" s="6"/>
      <c r="Q221" s="56"/>
      <c r="R221" s="56"/>
      <c r="S221" s="56"/>
      <c r="T221" s="56"/>
      <c r="U221" s="56"/>
    </row>
    <row r="222" spans="1:21" x14ac:dyDescent="0.2">
      <c r="A222" t="s">
        <v>1222</v>
      </c>
      <c r="J222" s="6"/>
      <c r="N222" s="6"/>
      <c r="O222" s="6"/>
      <c r="Q222" s="56"/>
      <c r="R222" s="56"/>
      <c r="S222" s="56"/>
      <c r="T222" s="56"/>
      <c r="U222" s="56"/>
    </row>
    <row r="223" spans="1:21" x14ac:dyDescent="0.2">
      <c r="B223" t="s">
        <v>1310</v>
      </c>
      <c r="C223" t="s">
        <v>1319</v>
      </c>
      <c r="D223">
        <f t="shared" ref="D223:D232" si="84">E223*1000</f>
        <v>350300</v>
      </c>
      <c r="E223">
        <v>350.3</v>
      </c>
      <c r="F223" t="s">
        <v>1172</v>
      </c>
      <c r="G223" s="5">
        <f>SUMIFS('Wkpr - Plant Balance Detail'!$R$3:$R$635,'Wkpr - Plant Balance Detail'!$B$3:$B$635,'Wkpr - Studied Balances'!$B223,'Wkpr - Plant Balance Detail'!$C$3:$C$635,'Wkpr - Studied Balances'!$C223,'Wkpr - Plant Balance Detail'!$D$3:$D$635,'Wkpr - Studied Balances'!$D223)</f>
        <v>1487565.9100000001</v>
      </c>
      <c r="I223" s="3">
        <f>SUMIFS('Wkpr - Plant Balance Detail'!$BO$3:$BO$635,'Wkpr - Plant Balance Detail'!$B$3:$B$635,'Wkpr - Studied Balances'!$B223,'Wkpr - Plant Balance Detail'!$C$3:$C$635,'Wkpr - Studied Balances'!$C223,'Wkpr - Plant Balance Detail'!$D$3:$D$635,'Wkpr - Studied Balances'!$D223)</f>
        <v>1.24E-2</v>
      </c>
      <c r="J223" s="6">
        <f t="shared" ref="J223:J232" si="85">G223*I223</f>
        <v>18445.817284000001</v>
      </c>
      <c r="L223" s="3">
        <f>SUMIFS('Wkpr - Plant Balance Detail'!$BQ$3:$BQ$635,'Wkpr - Plant Balance Detail'!$B$3:$B$635,'Wkpr - Studied Balances'!$B223,'Wkpr - Plant Balance Detail'!$C$3:$C$635,'Wkpr - Studied Balances'!$C223,'Wkpr - Plant Balance Detail'!$D$3:$D$635,'Wkpr - Studied Balances'!$D223)</f>
        <v>1.0699999999999999E-2</v>
      </c>
      <c r="N223" s="6">
        <f t="shared" ref="N223:N232" si="86">G223*L223</f>
        <v>15916.955237</v>
      </c>
      <c r="O223" s="6">
        <f t="shared" ref="O223:O232" si="87">N223-J223</f>
        <v>-2528.8620470000005</v>
      </c>
      <c r="Q223" s="55">
        <f>SUMIFS('Wkpr - Plant Balance Detail'!$CS$3:$CS$635,'Wkpr - Plant Balance Detail'!$B$3:$B$635,'Wkpr - Studied Balances'!$B223,'Wkpr - Plant Balance Detail'!$C$3:$C$635,'Wkpr - Studied Balances'!$C223,'Wkpr - Plant Balance Detail'!$D$3:$D$635,'Wkpr - Studied Balances'!$D223)</f>
        <v>-1662.221023493099</v>
      </c>
      <c r="R223" s="55">
        <f>SUMIFS('Wkpr - Plant Balance Detail'!$CU$3:$CU$635,'Wkpr - Plant Balance Detail'!$B$3:$B$635,'Wkpr - Studied Balances'!$B223,'Wkpr - Plant Balance Detail'!$C$3:$C$635,'Wkpr - Studied Balances'!$C223,'Wkpr - Plant Balance Detail'!$D$3:$D$635,'Wkpr - Studied Balances'!$D223)</f>
        <v>-866.64102350689973</v>
      </c>
      <c r="S223" s="55">
        <f>SUMIFS('Wkpr - Plant Balance Detail'!$CT$3:$CT$635,'Wkpr - Plant Balance Detail'!$B$3:$B$635,'Wkpr - Studied Balances'!$B223,'Wkpr - Plant Balance Detail'!$C$3:$C$635,'Wkpr - Studied Balances'!$C223,'Wkpr - Plant Balance Detail'!$D$3:$D$635,'Wkpr - Studied Balances'!$D223)</f>
        <v>0</v>
      </c>
      <c r="T223" s="55">
        <f>SUMIFS('Wkpr - Plant Balance Detail'!$CV$3:$CV$635,'Wkpr - Plant Balance Detail'!$B$3:$B$635,'Wkpr - Studied Balances'!$B223,'Wkpr - Plant Balance Detail'!$C$3:$C$635,'Wkpr - Studied Balances'!$C223,'Wkpr - Plant Balance Detail'!$D$3:$D$635,'Wkpr - Studied Balances'!$D223)</f>
        <v>0</v>
      </c>
      <c r="U223" s="55">
        <f>SUMIFS('Wkpr - Plant Balance Detail'!$CW$3:$CW$635,'Wkpr - Plant Balance Detail'!$B$3:$B$635,'Wkpr - Studied Balances'!$B223,'Wkpr - Plant Balance Detail'!$C$3:$C$635,'Wkpr - Studied Balances'!$C223,'Wkpr - Plant Balance Detail'!$D$3:$D$635,'Wkpr - Studied Balances'!$D223)</f>
        <v>0</v>
      </c>
    </row>
    <row r="224" spans="1:21" x14ac:dyDescent="0.2">
      <c r="B224" t="s">
        <v>1310</v>
      </c>
      <c r="C224" t="s">
        <v>1319</v>
      </c>
      <c r="D224">
        <f t="shared" si="84"/>
        <v>350400</v>
      </c>
      <c r="E224">
        <v>350.4</v>
      </c>
      <c r="F224" t="s">
        <v>1223</v>
      </c>
      <c r="G224" s="5">
        <f>SUMIFS('Wkpr - Plant Balance Detail'!$R$3:$R$635,'Wkpr - Plant Balance Detail'!$B$3:$B$635,'Wkpr - Studied Balances'!$B224,'Wkpr - Plant Balance Detail'!$C$3:$C$635,'Wkpr - Studied Balances'!$C224,'Wkpr - Plant Balance Detail'!$D$3:$D$635,'Wkpr - Studied Balances'!$D224)</f>
        <v>19802757.379999999</v>
      </c>
      <c r="I224" s="3">
        <f>SUMIFS('Wkpr - Plant Balance Detail'!$BO$3:$BO$635,'Wkpr - Plant Balance Detail'!$B$3:$B$635,'Wkpr - Studied Balances'!$B224,'Wkpr - Plant Balance Detail'!$C$3:$C$635,'Wkpr - Studied Balances'!$C224,'Wkpr - Plant Balance Detail'!$D$3:$D$635,'Wkpr - Studied Balances'!$D224)</f>
        <v>1.2999999999999999E-2</v>
      </c>
      <c r="J224" s="6">
        <f t="shared" si="85"/>
        <v>257435.84593999997</v>
      </c>
      <c r="L224" s="3">
        <f>SUMIFS('Wkpr - Plant Balance Detail'!$BQ$3:$BQ$635,'Wkpr - Plant Balance Detail'!$B$3:$B$635,'Wkpr - Studied Balances'!$B224,'Wkpr - Plant Balance Detail'!$C$3:$C$635,'Wkpr - Studied Balances'!$C224,'Wkpr - Plant Balance Detail'!$D$3:$D$635,'Wkpr - Studied Balances'!$D224)</f>
        <v>1.1900000000000001E-2</v>
      </c>
      <c r="N224" s="6">
        <f t="shared" si="86"/>
        <v>235652.81282200001</v>
      </c>
      <c r="O224" s="6">
        <f t="shared" si="87"/>
        <v>-21783.033117999963</v>
      </c>
      <c r="Q224" s="55">
        <f>SUMIFS('Wkpr - Plant Balance Detail'!$CS$3:$CS$635,'Wkpr - Plant Balance Detail'!$B$3:$B$635,'Wkpr - Studied Balances'!$B224,'Wkpr - Plant Balance Detail'!$C$3:$C$635,'Wkpr - Studied Balances'!$C224,'Wkpr - Plant Balance Detail'!$D$3:$D$635,'Wkpr - Studied Balances'!$D224)</f>
        <v>-14317.98766846137</v>
      </c>
      <c r="R224" s="55">
        <f>SUMIFS('Wkpr - Plant Balance Detail'!$CU$3:$CU$635,'Wkpr - Plant Balance Detail'!$B$3:$B$635,'Wkpr - Studied Balances'!$B224,'Wkpr - Plant Balance Detail'!$C$3:$C$635,'Wkpr - Studied Balances'!$C224,'Wkpr - Plant Balance Detail'!$D$3:$D$635,'Wkpr - Studied Balances'!$D224)</f>
        <v>-7465.0454495385929</v>
      </c>
      <c r="S224" s="55">
        <f>SUMIFS('Wkpr - Plant Balance Detail'!$CT$3:$CT$635,'Wkpr - Plant Balance Detail'!$B$3:$B$635,'Wkpr - Studied Balances'!$B224,'Wkpr - Plant Balance Detail'!$C$3:$C$635,'Wkpr - Studied Balances'!$C224,'Wkpr - Plant Balance Detail'!$D$3:$D$635,'Wkpr - Studied Balances'!$D224)</f>
        <v>0</v>
      </c>
      <c r="T224" s="55">
        <f>SUMIFS('Wkpr - Plant Balance Detail'!$CV$3:$CV$635,'Wkpr - Plant Balance Detail'!$B$3:$B$635,'Wkpr - Studied Balances'!$B224,'Wkpr - Plant Balance Detail'!$C$3:$C$635,'Wkpr - Studied Balances'!$C224,'Wkpr - Plant Balance Detail'!$D$3:$D$635,'Wkpr - Studied Balances'!$D224)</f>
        <v>0</v>
      </c>
      <c r="U224" s="55">
        <f>SUMIFS('Wkpr - Plant Balance Detail'!$CW$3:$CW$635,'Wkpr - Plant Balance Detail'!$B$3:$B$635,'Wkpr - Studied Balances'!$B224,'Wkpr - Plant Balance Detail'!$C$3:$C$635,'Wkpr - Studied Balances'!$C224,'Wkpr - Plant Balance Detail'!$D$3:$D$635,'Wkpr - Studied Balances'!$D224)</f>
        <v>0</v>
      </c>
    </row>
    <row r="225" spans="1:21" x14ac:dyDescent="0.2">
      <c r="B225" t="s">
        <v>1310</v>
      </c>
      <c r="C225" t="s">
        <v>1319</v>
      </c>
      <c r="D225">
        <f t="shared" si="84"/>
        <v>352000</v>
      </c>
      <c r="E225" s="48">
        <v>352</v>
      </c>
      <c r="F225" t="s">
        <v>1174</v>
      </c>
      <c r="G225" s="5">
        <f>SUMIFS('Wkpr - Plant Balance Detail'!$R$3:$R$635,'Wkpr - Plant Balance Detail'!$B$3:$B$635,'Wkpr - Studied Balances'!$B225,'Wkpr - Plant Balance Detail'!$C$3:$C$635,'Wkpr - Studied Balances'!$C225,'Wkpr - Plant Balance Detail'!$D$3:$D$635,'Wkpr - Studied Balances'!$D225)</f>
        <v>24160649.32</v>
      </c>
      <c r="I225" s="3">
        <f>SUMIFS('Wkpr - Plant Balance Detail'!$BO$3:$BO$635,'Wkpr - Plant Balance Detail'!$B$3:$B$635,'Wkpr - Studied Balances'!$B225,'Wkpr - Plant Balance Detail'!$C$3:$C$635,'Wkpr - Studied Balances'!$C225,'Wkpr - Plant Balance Detail'!$D$3:$D$635,'Wkpr - Studied Balances'!$D225)</f>
        <v>1.6500000000000001E-2</v>
      </c>
      <c r="J225" s="6">
        <f t="shared" si="85"/>
        <v>398650.71378000005</v>
      </c>
      <c r="L225" s="3">
        <f>SUMIFS('Wkpr - Plant Balance Detail'!$BQ$3:$BQ$635,'Wkpr - Plant Balance Detail'!$B$3:$B$635,'Wkpr - Studied Balances'!$B225,'Wkpr - Plant Balance Detail'!$C$3:$C$635,'Wkpr - Studied Balances'!$C225,'Wkpr - Plant Balance Detail'!$D$3:$D$635,'Wkpr - Studied Balances'!$D225)</f>
        <v>1.6299999999999999E-2</v>
      </c>
      <c r="N225" s="6">
        <f t="shared" si="86"/>
        <v>393818.58391599997</v>
      </c>
      <c r="O225" s="6">
        <f t="shared" si="87"/>
        <v>-4832.129864000075</v>
      </c>
      <c r="Q225" s="55">
        <f>SUMIFS('Wkpr - Plant Balance Detail'!$CS$3:$CS$635,'Wkpr - Plant Balance Detail'!$B$3:$B$635,'Wkpr - Studied Balances'!$B225,'Wkpr - Plant Balance Detail'!$C$3:$C$635,'Wkpr - Studied Balances'!$C225,'Wkpr - Plant Balance Detail'!$D$3:$D$635,'Wkpr - Studied Balances'!$D225)</f>
        <v>-3176.1589596072445</v>
      </c>
      <c r="R225" s="55">
        <f>SUMIFS('Wkpr - Plant Balance Detail'!$CU$3:$CU$635,'Wkpr - Plant Balance Detail'!$B$3:$B$635,'Wkpr - Studied Balances'!$B225,'Wkpr - Plant Balance Detail'!$C$3:$C$635,'Wkpr - Studied Balances'!$C225,'Wkpr - Plant Balance Detail'!$D$3:$D$635,'Wkpr - Studied Balances'!$D225)</f>
        <v>-1655.9709043928306</v>
      </c>
      <c r="S225" s="55">
        <f>SUMIFS('Wkpr - Plant Balance Detail'!$CT$3:$CT$635,'Wkpr - Plant Balance Detail'!$B$3:$B$635,'Wkpr - Studied Balances'!$B225,'Wkpr - Plant Balance Detail'!$C$3:$C$635,'Wkpr - Studied Balances'!$C225,'Wkpr - Plant Balance Detail'!$D$3:$D$635,'Wkpr - Studied Balances'!$D225)</f>
        <v>0</v>
      </c>
      <c r="T225" s="55">
        <f>SUMIFS('Wkpr - Plant Balance Detail'!$CV$3:$CV$635,'Wkpr - Plant Balance Detail'!$B$3:$B$635,'Wkpr - Studied Balances'!$B225,'Wkpr - Plant Balance Detail'!$C$3:$C$635,'Wkpr - Studied Balances'!$C225,'Wkpr - Plant Balance Detail'!$D$3:$D$635,'Wkpr - Studied Balances'!$D225)</f>
        <v>0</v>
      </c>
      <c r="U225" s="55">
        <f>SUMIFS('Wkpr - Plant Balance Detail'!$CW$3:$CW$635,'Wkpr - Plant Balance Detail'!$B$3:$B$635,'Wkpr - Studied Balances'!$B225,'Wkpr - Plant Balance Detail'!$C$3:$C$635,'Wkpr - Studied Balances'!$C225,'Wkpr - Plant Balance Detail'!$D$3:$D$635,'Wkpr - Studied Balances'!$D225)</f>
        <v>0</v>
      </c>
    </row>
    <row r="226" spans="1:21" x14ac:dyDescent="0.2">
      <c r="B226" t="s">
        <v>1310</v>
      </c>
      <c r="C226" t="s">
        <v>1319</v>
      </c>
      <c r="D226">
        <f t="shared" si="84"/>
        <v>353000</v>
      </c>
      <c r="E226" s="48">
        <v>353</v>
      </c>
      <c r="F226" t="s">
        <v>1224</v>
      </c>
      <c r="G226" s="5">
        <f>SUMIFS('Wkpr - Plant Balance Detail'!$R$3:$R$635,'Wkpr - Plant Balance Detail'!$B$3:$B$635,'Wkpr - Studied Balances'!$B226,'Wkpr - Plant Balance Detail'!$C$3:$C$635,'Wkpr - Studied Balances'!$C226,'Wkpr - Plant Balance Detail'!$D$3:$D$635,'Wkpr - Studied Balances'!$D226)</f>
        <v>253210885.71000001</v>
      </c>
      <c r="I226" s="3">
        <f>SUMIFS('Wkpr - Plant Balance Detail'!$BO$3:$BO$635,'Wkpr - Plant Balance Detail'!$B$3:$B$635,'Wkpr - Studied Balances'!$B226,'Wkpr - Plant Balance Detail'!$C$3:$C$635,'Wkpr - Studied Balances'!$C226,'Wkpr - Plant Balance Detail'!$D$3:$D$635,'Wkpr - Studied Balances'!$D226)</f>
        <v>2.3299999999999998E-2</v>
      </c>
      <c r="J226" s="6">
        <f t="shared" si="85"/>
        <v>5899813.6370429993</v>
      </c>
      <c r="L226" s="3">
        <f>SUMIFS('Wkpr - Plant Balance Detail'!$BQ$3:$BQ$635,'Wkpr - Plant Balance Detail'!$B$3:$B$635,'Wkpr - Studied Balances'!$B226,'Wkpr - Plant Balance Detail'!$C$3:$C$635,'Wkpr - Studied Balances'!$C226,'Wkpr - Plant Balance Detail'!$D$3:$D$635,'Wkpr - Studied Balances'!$D226)</f>
        <v>2.41E-2</v>
      </c>
      <c r="N226" s="6">
        <f t="shared" si="86"/>
        <v>6102382.3456110004</v>
      </c>
      <c r="O226" s="6">
        <f t="shared" si="87"/>
        <v>202568.70856800117</v>
      </c>
      <c r="Q226" s="55">
        <f>SUMIFS('Wkpr - Plant Balance Detail'!$CS$3:$CS$635,'Wkpr - Plant Balance Detail'!$B$3:$B$635,'Wkpr - Studied Balances'!$B226,'Wkpr - Plant Balance Detail'!$C$3:$C$635,'Wkpr - Studied Balances'!$C226,'Wkpr - Plant Balance Detail'!$D$3:$D$635,'Wkpr - Studied Balances'!$D226)</f>
        <v>133148.41214174731</v>
      </c>
      <c r="R226" s="55">
        <f>SUMIFS('Wkpr - Plant Balance Detail'!$CU$3:$CU$635,'Wkpr - Plant Balance Detail'!$B$3:$B$635,'Wkpr - Studied Balances'!$B226,'Wkpr - Plant Balance Detail'!$C$3:$C$635,'Wkpr - Studied Balances'!$C226,'Wkpr - Plant Balance Detail'!$D$3:$D$635,'Wkpr - Studied Balances'!$D226)</f>
        <v>69420.296426254092</v>
      </c>
      <c r="S226" s="55">
        <f>SUMIFS('Wkpr - Plant Balance Detail'!$CT$3:$CT$635,'Wkpr - Plant Balance Detail'!$B$3:$B$635,'Wkpr - Studied Balances'!$B226,'Wkpr - Plant Balance Detail'!$C$3:$C$635,'Wkpr - Studied Balances'!$C226,'Wkpr - Plant Balance Detail'!$D$3:$D$635,'Wkpr - Studied Balances'!$D226)</f>
        <v>0</v>
      </c>
      <c r="T226" s="55">
        <f>SUMIFS('Wkpr - Plant Balance Detail'!$CV$3:$CV$635,'Wkpr - Plant Balance Detail'!$B$3:$B$635,'Wkpr - Studied Balances'!$B226,'Wkpr - Plant Balance Detail'!$C$3:$C$635,'Wkpr - Studied Balances'!$C226,'Wkpr - Plant Balance Detail'!$D$3:$D$635,'Wkpr - Studied Balances'!$D226)</f>
        <v>0</v>
      </c>
      <c r="U226" s="55">
        <f>SUMIFS('Wkpr - Plant Balance Detail'!$CW$3:$CW$635,'Wkpr - Plant Balance Detail'!$B$3:$B$635,'Wkpr - Studied Balances'!$B226,'Wkpr - Plant Balance Detail'!$C$3:$C$635,'Wkpr - Studied Balances'!$C226,'Wkpr - Plant Balance Detail'!$D$3:$D$635,'Wkpr - Studied Balances'!$D226)</f>
        <v>0</v>
      </c>
    </row>
    <row r="227" spans="1:21" x14ac:dyDescent="0.2">
      <c r="B227" t="s">
        <v>1310</v>
      </c>
      <c r="C227" t="s">
        <v>1319</v>
      </c>
      <c r="D227">
        <f t="shared" si="84"/>
        <v>354000</v>
      </c>
      <c r="E227" s="48">
        <v>354</v>
      </c>
      <c r="F227" t="s">
        <v>1225</v>
      </c>
      <c r="G227" s="5">
        <f>SUMIFS('Wkpr - Plant Balance Detail'!$R$3:$R$635,'Wkpr - Plant Balance Detail'!$B$3:$B$635,'Wkpr - Studied Balances'!$B227,'Wkpr - Plant Balance Detail'!$C$3:$C$635,'Wkpr - Studied Balances'!$C227,'Wkpr - Plant Balance Detail'!$D$3:$D$635,'Wkpr - Studied Balances'!$D227)</f>
        <v>17173620.23</v>
      </c>
      <c r="I227" s="3">
        <f>SUMIFS('Wkpr - Plant Balance Detail'!$BO$3:$BO$635,'Wkpr - Plant Balance Detail'!$B$3:$B$635,'Wkpr - Studied Balances'!$B227,'Wkpr - Plant Balance Detail'!$C$3:$C$635,'Wkpr - Studied Balances'!$C227,'Wkpr - Plant Balance Detail'!$D$3:$D$635,'Wkpr - Studied Balances'!$D227)</f>
        <v>1.7999999999999999E-2</v>
      </c>
      <c r="J227" s="6">
        <f t="shared" si="85"/>
        <v>309125.16414000001</v>
      </c>
      <c r="L227" s="3">
        <f>SUMIFS('Wkpr - Plant Balance Detail'!$BQ$3:$BQ$635,'Wkpr - Plant Balance Detail'!$B$3:$B$635,'Wkpr - Studied Balances'!$B227,'Wkpr - Plant Balance Detail'!$C$3:$C$635,'Wkpr - Studied Balances'!$C227,'Wkpr - Plant Balance Detail'!$D$3:$D$635,'Wkpr - Studied Balances'!$D227)</f>
        <v>1.5100000000000001E-2</v>
      </c>
      <c r="N227" s="6">
        <f t="shared" si="86"/>
        <v>259321.66547300003</v>
      </c>
      <c r="O227" s="6">
        <f t="shared" si="87"/>
        <v>-49803.498666999978</v>
      </c>
      <c r="Q227" s="55">
        <f>SUMIFS('Wkpr - Plant Balance Detail'!$CS$3:$CS$635,'Wkpr - Plant Balance Detail'!$B$3:$B$635,'Wkpr - Studied Balances'!$B227,'Wkpr - Plant Balance Detail'!$C$3:$C$635,'Wkpr - Studied Balances'!$C227,'Wkpr - Plant Balance Detail'!$D$3:$D$635,'Wkpr - Studied Balances'!$D227)</f>
        <v>-32735.839673819079</v>
      </c>
      <c r="R227" s="55">
        <f>SUMIFS('Wkpr - Plant Balance Detail'!$CU$3:$CU$635,'Wkpr - Plant Balance Detail'!$B$3:$B$635,'Wkpr - Studied Balances'!$B227,'Wkpr - Plant Balance Detail'!$C$3:$C$635,'Wkpr - Studied Balances'!$C227,'Wkpr - Plant Balance Detail'!$D$3:$D$635,'Wkpr - Studied Balances'!$D227)</f>
        <v>-17067.658993180899</v>
      </c>
      <c r="S227" s="55">
        <f>SUMIFS('Wkpr - Plant Balance Detail'!$CT$3:$CT$635,'Wkpr - Plant Balance Detail'!$B$3:$B$635,'Wkpr - Studied Balances'!$B227,'Wkpr - Plant Balance Detail'!$C$3:$C$635,'Wkpr - Studied Balances'!$C227,'Wkpr - Plant Balance Detail'!$D$3:$D$635,'Wkpr - Studied Balances'!$D227)</f>
        <v>0</v>
      </c>
      <c r="T227" s="55">
        <f>SUMIFS('Wkpr - Plant Balance Detail'!$CV$3:$CV$635,'Wkpr - Plant Balance Detail'!$B$3:$B$635,'Wkpr - Studied Balances'!$B227,'Wkpr - Plant Balance Detail'!$C$3:$C$635,'Wkpr - Studied Balances'!$C227,'Wkpr - Plant Balance Detail'!$D$3:$D$635,'Wkpr - Studied Balances'!$D227)</f>
        <v>0</v>
      </c>
      <c r="U227" s="55">
        <f>SUMIFS('Wkpr - Plant Balance Detail'!$CW$3:$CW$635,'Wkpr - Plant Balance Detail'!$B$3:$B$635,'Wkpr - Studied Balances'!$B227,'Wkpr - Plant Balance Detail'!$C$3:$C$635,'Wkpr - Studied Balances'!$C227,'Wkpr - Plant Balance Detail'!$D$3:$D$635,'Wkpr - Studied Balances'!$D227)</f>
        <v>0</v>
      </c>
    </row>
    <row r="228" spans="1:21" x14ac:dyDescent="0.2">
      <c r="B228" t="s">
        <v>1310</v>
      </c>
      <c r="C228" t="s">
        <v>1319</v>
      </c>
      <c r="D228">
        <f t="shared" si="84"/>
        <v>355000</v>
      </c>
      <c r="E228" s="48">
        <v>355</v>
      </c>
      <c r="F228" t="s">
        <v>1226</v>
      </c>
      <c r="G228" s="5">
        <f>SUMIFS('Wkpr - Plant Balance Detail'!$R$3:$R$635,'Wkpr - Plant Balance Detail'!$B$3:$B$635,'Wkpr - Studied Balances'!$B228,'Wkpr - Plant Balance Detail'!$C$3:$C$635,'Wkpr - Studied Balances'!$C228,'Wkpr - Plant Balance Detail'!$D$3:$D$635,'Wkpr - Studied Balances'!$D228)</f>
        <v>211925651.87</v>
      </c>
      <c r="I228" s="3">
        <f>SUMIFS('Wkpr - Plant Balance Detail'!$BO$3:$BO$635,'Wkpr - Plant Balance Detail'!$B$3:$B$635,'Wkpr - Studied Balances'!$B228,'Wkpr - Plant Balance Detail'!$C$3:$C$635,'Wkpr - Studied Balances'!$C228,'Wkpr - Plant Balance Detail'!$D$3:$D$635,'Wkpr - Studied Balances'!$D228)</f>
        <v>1.38E-2</v>
      </c>
      <c r="J228" s="6">
        <f t="shared" si="85"/>
        <v>2924573.9958060002</v>
      </c>
      <c r="L228" s="3">
        <f>SUMIFS('Wkpr - Plant Balance Detail'!$BQ$3:$BQ$635,'Wkpr - Plant Balance Detail'!$B$3:$B$635,'Wkpr - Studied Balances'!$B228,'Wkpr - Plant Balance Detail'!$C$3:$C$635,'Wkpr - Studied Balances'!$C228,'Wkpr - Plant Balance Detail'!$D$3:$D$635,'Wkpr - Studied Balances'!$D228)</f>
        <v>1.9300000000000001E-2</v>
      </c>
      <c r="N228" s="6">
        <f t="shared" si="86"/>
        <v>4090165.0810910002</v>
      </c>
      <c r="O228" s="6">
        <f t="shared" si="87"/>
        <v>1165591.085285</v>
      </c>
      <c r="Q228" s="55">
        <f>SUMIFS('Wkpr - Plant Balance Detail'!$CS$3:$CS$635,'Wkpr - Plant Balance Detail'!$B$3:$B$635,'Wkpr - Studied Balances'!$B228,'Wkpr - Plant Balance Detail'!$C$3:$C$635,'Wkpr - Studied Balances'!$C228,'Wkpr - Plant Balance Detail'!$D$3:$D$635,'Wkpr - Studied Balances'!$D228)</f>
        <v>766143.02035783068</v>
      </c>
      <c r="R228" s="55">
        <f>SUMIFS('Wkpr - Plant Balance Detail'!$CU$3:$CU$635,'Wkpr - Plant Balance Detail'!$B$3:$B$635,'Wkpr - Studied Balances'!$B228,'Wkpr - Plant Balance Detail'!$C$3:$C$635,'Wkpr - Studied Balances'!$C228,'Wkpr - Plant Balance Detail'!$D$3:$D$635,'Wkpr - Studied Balances'!$D228)</f>
        <v>399448.06492716959</v>
      </c>
      <c r="S228" s="55">
        <f>SUMIFS('Wkpr - Plant Balance Detail'!$CT$3:$CT$635,'Wkpr - Plant Balance Detail'!$B$3:$B$635,'Wkpr - Studied Balances'!$B228,'Wkpr - Plant Balance Detail'!$C$3:$C$635,'Wkpr - Studied Balances'!$C228,'Wkpr - Plant Balance Detail'!$D$3:$D$635,'Wkpr - Studied Balances'!$D228)</f>
        <v>0</v>
      </c>
      <c r="T228" s="55">
        <f>SUMIFS('Wkpr - Plant Balance Detail'!$CV$3:$CV$635,'Wkpr - Plant Balance Detail'!$B$3:$B$635,'Wkpr - Studied Balances'!$B228,'Wkpr - Plant Balance Detail'!$C$3:$C$635,'Wkpr - Studied Balances'!$C228,'Wkpr - Plant Balance Detail'!$D$3:$D$635,'Wkpr - Studied Balances'!$D228)</f>
        <v>0</v>
      </c>
      <c r="U228" s="55">
        <f>SUMIFS('Wkpr - Plant Balance Detail'!$CW$3:$CW$635,'Wkpr - Plant Balance Detail'!$B$3:$B$635,'Wkpr - Studied Balances'!$B228,'Wkpr - Plant Balance Detail'!$C$3:$C$635,'Wkpr - Studied Balances'!$C228,'Wkpr - Plant Balance Detail'!$D$3:$D$635,'Wkpr - Studied Balances'!$D228)</f>
        <v>0</v>
      </c>
    </row>
    <row r="229" spans="1:21" x14ac:dyDescent="0.2">
      <c r="B229" t="s">
        <v>1310</v>
      </c>
      <c r="C229" t="s">
        <v>1319</v>
      </c>
      <c r="D229">
        <f t="shared" si="84"/>
        <v>356000</v>
      </c>
      <c r="E229" s="48">
        <v>356</v>
      </c>
      <c r="F229" t="s">
        <v>1227</v>
      </c>
      <c r="G229" s="5">
        <f>SUMIFS('Wkpr - Plant Balance Detail'!$R$3:$R$635,'Wkpr - Plant Balance Detail'!$B$3:$B$635,'Wkpr - Studied Balances'!$B229,'Wkpr - Plant Balance Detail'!$C$3:$C$635,'Wkpr - Studied Balances'!$C229,'Wkpr - Plant Balance Detail'!$D$3:$D$635,'Wkpr - Studied Balances'!$D229)</f>
        <v>137309318.08000001</v>
      </c>
      <c r="I229" s="3">
        <f>SUMIFS('Wkpr - Plant Balance Detail'!$BO$3:$BO$635,'Wkpr - Plant Balance Detail'!$B$3:$B$635,'Wkpr - Studied Balances'!$B229,'Wkpr - Plant Balance Detail'!$C$3:$C$635,'Wkpr - Studied Balances'!$C229,'Wkpr - Plant Balance Detail'!$D$3:$D$635,'Wkpr - Studied Balances'!$D229)</f>
        <v>1.5900000000000001E-2</v>
      </c>
      <c r="J229" s="6">
        <f t="shared" si="85"/>
        <v>2183218.1574720005</v>
      </c>
      <c r="L229" s="3">
        <f>SUMIFS('Wkpr - Plant Balance Detail'!$BQ$3:$BQ$635,'Wkpr - Plant Balance Detail'!$B$3:$B$635,'Wkpr - Studied Balances'!$B229,'Wkpr - Plant Balance Detail'!$C$3:$C$635,'Wkpr - Studied Balances'!$C229,'Wkpr - Plant Balance Detail'!$D$3:$D$635,'Wkpr - Studied Balances'!$D229)</f>
        <v>2.1399999999999999E-2</v>
      </c>
      <c r="N229" s="6">
        <f t="shared" si="86"/>
        <v>2938419.4069119999</v>
      </c>
      <c r="O229" s="6">
        <f t="shared" si="87"/>
        <v>755201.24943999946</v>
      </c>
      <c r="Q229" s="55">
        <f>SUMIFS('Wkpr - Plant Balance Detail'!$CS$3:$CS$635,'Wkpr - Plant Balance Detail'!$B$3:$B$635,'Wkpr - Studied Balances'!$B229,'Wkpr - Plant Balance Detail'!$C$3:$C$635,'Wkpr - Studied Balances'!$C229,'Wkpr - Plant Balance Detail'!$D$3:$D$635,'Wkpr - Studied Balances'!$D229)</f>
        <v>496393.78125691158</v>
      </c>
      <c r="R229" s="55">
        <f>SUMIFS('Wkpr - Plant Balance Detail'!$CU$3:$CU$635,'Wkpr - Plant Balance Detail'!$B$3:$B$635,'Wkpr - Studied Balances'!$B229,'Wkpr - Plant Balance Detail'!$C$3:$C$635,'Wkpr - Studied Balances'!$C229,'Wkpr - Plant Balance Detail'!$D$3:$D$635,'Wkpr - Studied Balances'!$D229)</f>
        <v>258807.46818308777</v>
      </c>
      <c r="S229" s="55">
        <f>SUMIFS('Wkpr - Plant Balance Detail'!$CT$3:$CT$635,'Wkpr - Plant Balance Detail'!$B$3:$B$635,'Wkpr - Studied Balances'!$B229,'Wkpr - Plant Balance Detail'!$C$3:$C$635,'Wkpr - Studied Balances'!$C229,'Wkpr - Plant Balance Detail'!$D$3:$D$635,'Wkpr - Studied Balances'!$D229)</f>
        <v>0</v>
      </c>
      <c r="T229" s="55">
        <f>SUMIFS('Wkpr - Plant Balance Detail'!$CV$3:$CV$635,'Wkpr - Plant Balance Detail'!$B$3:$B$635,'Wkpr - Studied Balances'!$B229,'Wkpr - Plant Balance Detail'!$C$3:$C$635,'Wkpr - Studied Balances'!$C229,'Wkpr - Plant Balance Detail'!$D$3:$D$635,'Wkpr - Studied Balances'!$D229)</f>
        <v>0</v>
      </c>
      <c r="U229" s="55">
        <f>SUMIFS('Wkpr - Plant Balance Detail'!$CW$3:$CW$635,'Wkpr - Plant Balance Detail'!$B$3:$B$635,'Wkpr - Studied Balances'!$B229,'Wkpr - Plant Balance Detail'!$C$3:$C$635,'Wkpr - Studied Balances'!$C229,'Wkpr - Plant Balance Detail'!$D$3:$D$635,'Wkpr - Studied Balances'!$D229)</f>
        <v>0</v>
      </c>
    </row>
    <row r="230" spans="1:21" x14ac:dyDescent="0.2">
      <c r="B230" t="s">
        <v>1310</v>
      </c>
      <c r="C230" t="s">
        <v>1319</v>
      </c>
      <c r="D230">
        <f t="shared" si="84"/>
        <v>357000</v>
      </c>
      <c r="E230" s="48">
        <v>357</v>
      </c>
      <c r="F230" t="s">
        <v>1228</v>
      </c>
      <c r="G230" s="5">
        <f>SUMIFS('Wkpr - Plant Balance Detail'!$R$3:$R$635,'Wkpr - Plant Balance Detail'!$B$3:$B$635,'Wkpr - Studied Balances'!$B230,'Wkpr - Plant Balance Detail'!$C$3:$C$635,'Wkpr - Studied Balances'!$C230,'Wkpr - Plant Balance Detail'!$D$3:$D$635,'Wkpr - Studied Balances'!$D230)</f>
        <v>2987089.7800000003</v>
      </c>
      <c r="I230" s="3">
        <f>SUMIFS('Wkpr - Plant Balance Detail'!$BO$3:$BO$635,'Wkpr - Plant Balance Detail'!$B$3:$B$635,'Wkpr - Studied Balances'!$B230,'Wkpr - Plant Balance Detail'!$C$3:$C$635,'Wkpr - Studied Balances'!$C230,'Wkpr - Plant Balance Detail'!$D$3:$D$635,'Wkpr - Studied Balances'!$D230)</f>
        <v>1.6400000000000001E-2</v>
      </c>
      <c r="J230" s="6">
        <f t="shared" si="85"/>
        <v>48988.272392000006</v>
      </c>
      <c r="L230" s="3">
        <f>SUMIFS('Wkpr - Plant Balance Detail'!$BQ$3:$BQ$635,'Wkpr - Plant Balance Detail'!$B$3:$B$635,'Wkpr - Studied Balances'!$B230,'Wkpr - Plant Balance Detail'!$C$3:$C$635,'Wkpr - Studied Balances'!$C230,'Wkpr - Plant Balance Detail'!$D$3:$D$635,'Wkpr - Studied Balances'!$D230)</f>
        <v>1.6400000000000001E-2</v>
      </c>
      <c r="N230" s="6">
        <f t="shared" si="86"/>
        <v>48988.272392000006</v>
      </c>
      <c r="O230" s="6">
        <f t="shared" si="87"/>
        <v>0</v>
      </c>
      <c r="Q230" s="55">
        <f>SUMIFS('Wkpr - Plant Balance Detail'!$CS$3:$CS$635,'Wkpr - Plant Balance Detail'!$B$3:$B$635,'Wkpr - Studied Balances'!$B230,'Wkpr - Plant Balance Detail'!$C$3:$C$635,'Wkpr - Studied Balances'!$C230,'Wkpr - Plant Balance Detail'!$D$3:$D$635,'Wkpr - Studied Balances'!$D230)</f>
        <v>0</v>
      </c>
      <c r="R230" s="55">
        <f>SUMIFS('Wkpr - Plant Balance Detail'!$CU$3:$CU$635,'Wkpr - Plant Balance Detail'!$B$3:$B$635,'Wkpr - Studied Balances'!$B230,'Wkpr - Plant Balance Detail'!$C$3:$C$635,'Wkpr - Studied Balances'!$C230,'Wkpr - Plant Balance Detail'!$D$3:$D$635,'Wkpr - Studied Balances'!$D230)</f>
        <v>0</v>
      </c>
      <c r="S230" s="55">
        <f>SUMIFS('Wkpr - Plant Balance Detail'!$CT$3:$CT$635,'Wkpr - Plant Balance Detail'!$B$3:$B$635,'Wkpr - Studied Balances'!$B230,'Wkpr - Plant Balance Detail'!$C$3:$C$635,'Wkpr - Studied Balances'!$C230,'Wkpr - Plant Balance Detail'!$D$3:$D$635,'Wkpr - Studied Balances'!$D230)</f>
        <v>0</v>
      </c>
      <c r="T230" s="55">
        <f>SUMIFS('Wkpr - Plant Balance Detail'!$CV$3:$CV$635,'Wkpr - Plant Balance Detail'!$B$3:$B$635,'Wkpr - Studied Balances'!$B230,'Wkpr - Plant Balance Detail'!$C$3:$C$635,'Wkpr - Studied Balances'!$C230,'Wkpr - Plant Balance Detail'!$D$3:$D$635,'Wkpr - Studied Balances'!$D230)</f>
        <v>0</v>
      </c>
      <c r="U230" s="55">
        <f>SUMIFS('Wkpr - Plant Balance Detail'!$CW$3:$CW$635,'Wkpr - Plant Balance Detail'!$B$3:$B$635,'Wkpr - Studied Balances'!$B230,'Wkpr - Plant Balance Detail'!$C$3:$C$635,'Wkpr - Studied Balances'!$C230,'Wkpr - Plant Balance Detail'!$D$3:$D$635,'Wkpr - Studied Balances'!$D230)</f>
        <v>0</v>
      </c>
    </row>
    <row r="231" spans="1:21" x14ac:dyDescent="0.2">
      <c r="B231" t="s">
        <v>1310</v>
      </c>
      <c r="C231" t="s">
        <v>1319</v>
      </c>
      <c r="D231">
        <f t="shared" si="84"/>
        <v>358000</v>
      </c>
      <c r="E231" s="48">
        <v>358</v>
      </c>
      <c r="F231" t="s">
        <v>1230</v>
      </c>
      <c r="G231" s="5">
        <f>SUMIFS('Wkpr - Plant Balance Detail'!$R$3:$R$635,'Wkpr - Plant Balance Detail'!$B$3:$B$635,'Wkpr - Studied Balances'!$B231,'Wkpr - Plant Balance Detail'!$C$3:$C$635,'Wkpr - Studied Balances'!$C231,'Wkpr - Plant Balance Detail'!$D$3:$D$635,'Wkpr - Studied Balances'!$D231)</f>
        <v>2342956.4700000002</v>
      </c>
      <c r="I231" s="3">
        <f>SUMIFS('Wkpr - Plant Balance Detail'!$BO$3:$BO$635,'Wkpr - Plant Balance Detail'!$B$3:$B$635,'Wkpr - Studied Balances'!$B231,'Wkpr - Plant Balance Detail'!$C$3:$C$635,'Wkpr - Studied Balances'!$C231,'Wkpr - Plant Balance Detail'!$D$3:$D$635,'Wkpr - Studied Balances'!$D231)</f>
        <v>2.0199999999999999E-2</v>
      </c>
      <c r="J231" s="6">
        <f t="shared" si="85"/>
        <v>47327.720694000003</v>
      </c>
      <c r="L231" s="3">
        <f>SUMIFS('Wkpr - Plant Balance Detail'!$BQ$3:$BQ$635,'Wkpr - Plant Balance Detail'!$B$3:$B$635,'Wkpr - Studied Balances'!$B231,'Wkpr - Plant Balance Detail'!$C$3:$C$635,'Wkpr - Studied Balances'!$C231,'Wkpr - Plant Balance Detail'!$D$3:$D$635,'Wkpr - Studied Balances'!$D231)</f>
        <v>2.06E-2</v>
      </c>
      <c r="N231" s="6">
        <f t="shared" si="86"/>
        <v>48264.903282000007</v>
      </c>
      <c r="O231" s="6">
        <f t="shared" si="87"/>
        <v>937.18258800000331</v>
      </c>
      <c r="Q231" s="55">
        <f>SUMIFS('Wkpr - Plant Balance Detail'!$CS$3:$CS$635,'Wkpr - Plant Balance Detail'!$B$3:$B$635,'Wkpr - Studied Balances'!$B231,'Wkpr - Plant Balance Detail'!$C$3:$C$635,'Wkpr - Studied Balances'!$C231,'Wkpr - Plant Balance Detail'!$D$3:$D$635,'Wkpr - Studied Balances'!$D231)</f>
        <v>616.01011509240197</v>
      </c>
      <c r="R231" s="55">
        <f>SUMIFS('Wkpr - Plant Balance Detail'!$CU$3:$CU$635,'Wkpr - Plant Balance Detail'!$B$3:$B$635,'Wkpr - Studied Balances'!$B231,'Wkpr - Plant Balance Detail'!$C$3:$C$635,'Wkpr - Studied Balances'!$C231,'Wkpr - Plant Balance Detail'!$D$3:$D$635,'Wkpr - Studied Balances'!$D231)</f>
        <v>321.17247290760133</v>
      </c>
      <c r="S231" s="55">
        <f>SUMIFS('Wkpr - Plant Balance Detail'!$CT$3:$CT$635,'Wkpr - Plant Balance Detail'!$B$3:$B$635,'Wkpr - Studied Balances'!$B231,'Wkpr - Plant Balance Detail'!$C$3:$C$635,'Wkpr - Studied Balances'!$C231,'Wkpr - Plant Balance Detail'!$D$3:$D$635,'Wkpr - Studied Balances'!$D231)</f>
        <v>0</v>
      </c>
      <c r="T231" s="55">
        <f>SUMIFS('Wkpr - Plant Balance Detail'!$CV$3:$CV$635,'Wkpr - Plant Balance Detail'!$B$3:$B$635,'Wkpr - Studied Balances'!$B231,'Wkpr - Plant Balance Detail'!$C$3:$C$635,'Wkpr - Studied Balances'!$C231,'Wkpr - Plant Balance Detail'!$D$3:$D$635,'Wkpr - Studied Balances'!$D231)</f>
        <v>0</v>
      </c>
      <c r="U231" s="55">
        <f>SUMIFS('Wkpr - Plant Balance Detail'!$CW$3:$CW$635,'Wkpr - Plant Balance Detail'!$B$3:$B$635,'Wkpr - Studied Balances'!$B231,'Wkpr - Plant Balance Detail'!$C$3:$C$635,'Wkpr - Studied Balances'!$C231,'Wkpr - Plant Balance Detail'!$D$3:$D$635,'Wkpr - Studied Balances'!$D231)</f>
        <v>0</v>
      </c>
    </row>
    <row r="232" spans="1:21" x14ac:dyDescent="0.2">
      <c r="B232" t="s">
        <v>1310</v>
      </c>
      <c r="C232" t="s">
        <v>1319</v>
      </c>
      <c r="D232">
        <f t="shared" si="84"/>
        <v>359000</v>
      </c>
      <c r="E232" s="48">
        <v>359</v>
      </c>
      <c r="F232" t="s">
        <v>1229</v>
      </c>
      <c r="G232" s="5">
        <f>SUMIFS('Wkpr - Plant Balance Detail'!$R$3:$R$635,'Wkpr - Plant Balance Detail'!$B$3:$B$635,'Wkpr - Studied Balances'!$B232,'Wkpr - Plant Balance Detail'!$C$3:$C$635,'Wkpr - Studied Balances'!$C232,'Wkpr - Plant Balance Detail'!$D$3:$D$635,'Wkpr - Studied Balances'!$D232)</f>
        <v>2098308.19</v>
      </c>
      <c r="I232" s="3">
        <f>SUMIFS('Wkpr - Plant Balance Detail'!$BO$3:$BO$635,'Wkpr - Plant Balance Detail'!$B$3:$B$635,'Wkpr - Studied Balances'!$B232,'Wkpr - Plant Balance Detail'!$C$3:$C$635,'Wkpr - Studied Balances'!$C232,'Wkpr - Plant Balance Detail'!$D$3:$D$635,'Wkpr - Studied Balances'!$D232)</f>
        <v>1.66E-2</v>
      </c>
      <c r="J232" s="6">
        <f t="shared" si="85"/>
        <v>34831.915953999996</v>
      </c>
      <c r="L232" s="3">
        <f>SUMIFS('Wkpr - Plant Balance Detail'!$BQ$3:$BQ$635,'Wkpr - Plant Balance Detail'!$B$3:$B$635,'Wkpr - Studied Balances'!$B232,'Wkpr - Plant Balance Detail'!$C$3:$C$635,'Wkpr - Studied Balances'!$C232,'Wkpr - Plant Balance Detail'!$D$3:$D$635,'Wkpr - Studied Balances'!$D232)</f>
        <v>1.41E-2</v>
      </c>
      <c r="N232" s="6">
        <f t="shared" si="86"/>
        <v>29586.145478999999</v>
      </c>
      <c r="O232" s="6">
        <f t="shared" si="87"/>
        <v>-5245.7704749999975</v>
      </c>
      <c r="Q232" s="55">
        <f>SUMIFS('Wkpr - Plant Balance Detail'!$CS$3:$CS$635,'Wkpr - Plant Balance Detail'!$B$3:$B$635,'Wkpr - Studied Balances'!$B232,'Wkpr - Plant Balance Detail'!$C$3:$C$635,'Wkpr - Studied Balances'!$C232,'Wkpr - Plant Balance Detail'!$D$3:$D$635,'Wkpr - Studied Balances'!$D232)</f>
        <v>-3448.0449332174976</v>
      </c>
      <c r="R232" s="55">
        <f>SUMIFS('Wkpr - Plant Balance Detail'!$CU$3:$CU$635,'Wkpr - Plant Balance Detail'!$B$3:$B$635,'Wkpr - Studied Balances'!$B232,'Wkpr - Plant Balance Detail'!$C$3:$C$635,'Wkpr - Studied Balances'!$C232,'Wkpr - Plant Balance Detail'!$D$3:$D$635,'Wkpr - Studied Balances'!$D232)</f>
        <v>-1797.7255417824981</v>
      </c>
      <c r="S232" s="55">
        <f>SUMIFS('Wkpr - Plant Balance Detail'!$CT$3:$CT$635,'Wkpr - Plant Balance Detail'!$B$3:$B$635,'Wkpr - Studied Balances'!$B232,'Wkpr - Plant Balance Detail'!$C$3:$C$635,'Wkpr - Studied Balances'!$C232,'Wkpr - Plant Balance Detail'!$D$3:$D$635,'Wkpr - Studied Balances'!$D232)</f>
        <v>0</v>
      </c>
      <c r="T232" s="55">
        <f>SUMIFS('Wkpr - Plant Balance Detail'!$CV$3:$CV$635,'Wkpr - Plant Balance Detail'!$B$3:$B$635,'Wkpr - Studied Balances'!$B232,'Wkpr - Plant Balance Detail'!$C$3:$C$635,'Wkpr - Studied Balances'!$C232,'Wkpr - Plant Balance Detail'!$D$3:$D$635,'Wkpr - Studied Balances'!$D232)</f>
        <v>0</v>
      </c>
      <c r="U232" s="55">
        <f>SUMIFS('Wkpr - Plant Balance Detail'!$CW$3:$CW$635,'Wkpr - Plant Balance Detail'!$B$3:$B$635,'Wkpr - Studied Balances'!$B232,'Wkpr - Plant Balance Detail'!$C$3:$C$635,'Wkpr - Studied Balances'!$C232,'Wkpr - Plant Balance Detail'!$D$3:$D$635,'Wkpr - Studied Balances'!$D232)</f>
        <v>0</v>
      </c>
    </row>
    <row r="233" spans="1:21" x14ac:dyDescent="0.2">
      <c r="F233" t="s">
        <v>1138</v>
      </c>
      <c r="J233" s="6"/>
      <c r="N233" s="6"/>
      <c r="O233" s="6"/>
      <c r="Q233" s="56"/>
      <c r="R233" s="56"/>
      <c r="S233" s="56"/>
      <c r="T233" s="56"/>
      <c r="U233" s="56"/>
    </row>
    <row r="234" spans="1:21" x14ac:dyDescent="0.2">
      <c r="J234" s="6"/>
      <c r="N234" s="6"/>
      <c r="O234" s="6"/>
      <c r="Q234" s="56"/>
      <c r="R234" s="56"/>
      <c r="S234" s="56"/>
      <c r="T234" s="56"/>
      <c r="U234" s="56"/>
    </row>
    <row r="235" spans="1:21" x14ac:dyDescent="0.2">
      <c r="A235" t="s">
        <v>1231</v>
      </c>
      <c r="J235" s="6"/>
      <c r="N235" s="6"/>
      <c r="O235" s="6"/>
      <c r="Q235" s="56"/>
      <c r="R235" s="56"/>
      <c r="S235" s="56"/>
      <c r="T235" s="56"/>
      <c r="U235" s="56"/>
    </row>
    <row r="236" spans="1:21" x14ac:dyDescent="0.2">
      <c r="B236" t="s">
        <v>1310</v>
      </c>
      <c r="C236" t="s">
        <v>1329</v>
      </c>
      <c r="D236">
        <f t="shared" ref="D236:D252" si="88">E236*1000</f>
        <v>360400</v>
      </c>
      <c r="E236">
        <v>360.4</v>
      </c>
      <c r="F236" t="s">
        <v>1232</v>
      </c>
      <c r="G236" s="5">
        <f>SUMIFS('Wkpr - Plant Balance Detail'!$R$3:$R$635,'Wkpr - Plant Balance Detail'!$B$3:$B$635,'Wkpr - Studied Balances'!$B236,'Wkpr - Plant Balance Detail'!$C$3:$C$635,'Wkpr - Studied Balances'!$C236,'Wkpr - Plant Balance Detail'!$D$3:$D$635,'Wkpr - Studied Balances'!$D236)+SUMIFS('Wkpr - Plant Balance Detail'!$R$3:$R$635,'Wkpr - Plant Balance Detail'!$B$3:$B$635,'Wkpr - Studied Balances'!$B236,'Wkpr - Plant Balance Detail'!$C$3:$C$635,"MT",'Wkpr - Plant Balance Detail'!$D$3:$D$635,'Wkpr - Studied Balances'!$D236)</f>
        <v>2158368.54</v>
      </c>
      <c r="I236" s="3">
        <f>SUMIFS('Wkpr - Plant Balance Detail'!$BO$3:$BO$635,'Wkpr - Plant Balance Detail'!$B$3:$B$635,'Wkpr - Studied Balances'!$B236,'Wkpr - Plant Balance Detail'!$C$3:$C$635,'Wkpr - Studied Balances'!$C236,'Wkpr - Plant Balance Detail'!$D$3:$D$635,'Wkpr - Studied Balances'!$D236)</f>
        <v>1.34E-2</v>
      </c>
      <c r="J236" s="6">
        <f t="shared" ref="J236:J252" si="89">G236*I236</f>
        <v>28922.138436000001</v>
      </c>
      <c r="L236" s="3">
        <f>SUMIFS('Wkpr - Plant Balance Detail'!$BQ$3:$BQ$635,'Wkpr - Plant Balance Detail'!$B$3:$B$635,'Wkpr - Studied Balances'!$B236,'Wkpr - Plant Balance Detail'!$C$3:$C$635,'Wkpr - Studied Balances'!$C236,'Wkpr - Plant Balance Detail'!$D$3:$D$635,'Wkpr - Studied Balances'!$D236)</f>
        <v>1.34E-2</v>
      </c>
      <c r="N236" s="6">
        <f t="shared" ref="N236:N252" si="90">G236*L236</f>
        <v>28922.138436000001</v>
      </c>
      <c r="O236" s="6">
        <f t="shared" ref="O236:O252" si="91">N236-J236</f>
        <v>0</v>
      </c>
      <c r="Q236" s="55">
        <f>SUMIFS('Wkpr - Plant Balance Detail'!$CS$3:$CS$635,'Wkpr - Plant Balance Detail'!$B$3:$B$635,'Wkpr - Studied Balances'!$B236,'Wkpr - Plant Balance Detail'!$C$3:$C$635,'Wkpr - Studied Balances'!$C236,'Wkpr - Plant Balance Detail'!$D$3:$D$635,'Wkpr - Studied Balances'!$D236)</f>
        <v>0</v>
      </c>
      <c r="R236" s="55">
        <f>SUMIFS('Wkpr - Plant Balance Detail'!$CU$3:$CU$635,'Wkpr - Plant Balance Detail'!$B$3:$B$635,'Wkpr - Studied Balances'!$B236,'Wkpr - Plant Balance Detail'!$C$3:$C$635,'Wkpr - Studied Balances'!$C236,'Wkpr - Plant Balance Detail'!$D$3:$D$635,'Wkpr - Studied Balances'!$D236)+SUMIFS('Wkpr - Plant Balance Detail'!$CU$3:$CU$635,'Wkpr - Plant Balance Detail'!$B$3:$B$635,'Wkpr - Studied Balances'!$B236,'Wkpr - Plant Balance Detail'!$C$3:$C$635,"MT",'Wkpr - Plant Balance Detail'!$D$3:$D$635,'Wkpr - Studied Balances'!$D236)</f>
        <v>0</v>
      </c>
      <c r="S236" s="55">
        <f>SUMIFS('Wkpr - Plant Balance Detail'!$CT$3:$CT$635,'Wkpr - Plant Balance Detail'!$B$3:$B$635,'Wkpr - Studied Balances'!$B236,'Wkpr - Plant Balance Detail'!$C$3:$C$635,'Wkpr - Studied Balances'!$C236,'Wkpr - Plant Balance Detail'!$D$3:$D$635,'Wkpr - Studied Balances'!$D236)</f>
        <v>0</v>
      </c>
      <c r="T236" s="55">
        <f>SUMIFS('Wkpr - Plant Balance Detail'!$CV$3:$CV$635,'Wkpr - Plant Balance Detail'!$B$3:$B$635,'Wkpr - Studied Balances'!$B236,'Wkpr - Plant Balance Detail'!$C$3:$C$635,'Wkpr - Studied Balances'!$C236,'Wkpr - Plant Balance Detail'!$D$3:$D$635,'Wkpr - Studied Balances'!$D236)</f>
        <v>0</v>
      </c>
      <c r="U236" s="55">
        <f>SUMIFS('Wkpr - Plant Balance Detail'!$CW$3:$CW$635,'Wkpr - Plant Balance Detail'!$B$3:$B$635,'Wkpr - Studied Balances'!$B236,'Wkpr - Plant Balance Detail'!$C$3:$C$635,'Wkpr - Studied Balances'!$C236,'Wkpr - Plant Balance Detail'!$D$3:$D$635,'Wkpr - Studied Balances'!$D236)</f>
        <v>0</v>
      </c>
    </row>
    <row r="237" spans="1:21" x14ac:dyDescent="0.2">
      <c r="B237" t="s">
        <v>1310</v>
      </c>
      <c r="C237" t="s">
        <v>1329</v>
      </c>
      <c r="D237">
        <f t="shared" si="88"/>
        <v>361000</v>
      </c>
      <c r="E237" s="48">
        <v>361</v>
      </c>
      <c r="F237" t="s">
        <v>1174</v>
      </c>
      <c r="G237" s="5">
        <f>SUMIFS('Wkpr - Plant Balance Detail'!$R$3:$R$635,'Wkpr - Plant Balance Detail'!$B$3:$B$635,'Wkpr - Studied Balances'!$B237,'Wkpr - Plant Balance Detail'!$C$3:$C$635,'Wkpr - Studied Balances'!$C237,'Wkpr - Plant Balance Detail'!$D$3:$D$635,'Wkpr - Studied Balances'!$D237)+SUMIFS('Wkpr - Plant Balance Detail'!$R$3:$R$635,'Wkpr - Plant Balance Detail'!$B$3:$B$635,'Wkpr - Studied Balances'!$B237,'Wkpr - Plant Balance Detail'!$C$3:$C$635,"MT",'Wkpr - Plant Balance Detail'!$D$3:$D$635,'Wkpr - Studied Balances'!$D237)</f>
        <v>6408199.9900000002</v>
      </c>
      <c r="I237" s="3">
        <f>SUMIFS('Wkpr - Plant Balance Detail'!$BO$3:$BO$635,'Wkpr - Plant Balance Detail'!$B$3:$B$635,'Wkpr - Studied Balances'!$B237,'Wkpr - Plant Balance Detail'!$C$3:$C$635,'Wkpr - Studied Balances'!$C237,'Wkpr - Plant Balance Detail'!$D$3:$D$635,'Wkpr - Studied Balances'!$D237)</f>
        <v>1.6199999999999999E-2</v>
      </c>
      <c r="J237" s="6">
        <f t="shared" si="89"/>
        <v>103812.839838</v>
      </c>
      <c r="L237" s="3">
        <f>SUMIFS('Wkpr - Plant Balance Detail'!$BQ$3:$BQ$635,'Wkpr - Plant Balance Detail'!$B$3:$B$635,'Wkpr - Studied Balances'!$B237,'Wkpr - Plant Balance Detail'!$C$3:$C$635,'Wkpr - Studied Balances'!$C237,'Wkpr - Plant Balance Detail'!$D$3:$D$635,'Wkpr - Studied Balances'!$D237)</f>
        <v>1.72E-2</v>
      </c>
      <c r="N237" s="6">
        <f t="shared" si="90"/>
        <v>110221.03982800001</v>
      </c>
      <c r="O237" s="6">
        <f t="shared" si="91"/>
        <v>6408.1999900000083</v>
      </c>
      <c r="Q237" s="55">
        <f>SUMIFS('Wkpr - Plant Balance Detail'!$CS$3:$CS$635,'Wkpr - Plant Balance Detail'!$B$3:$B$635,'Wkpr - Studied Balances'!$B237,'Wkpr - Plant Balance Detail'!$C$3:$C$635,'Wkpr - Studied Balances'!$C237,'Wkpr - Plant Balance Detail'!$D$3:$D$635,'Wkpr - Studied Balances'!$D237)</f>
        <v>0</v>
      </c>
      <c r="R237" s="55">
        <f>SUMIFS('Wkpr - Plant Balance Detail'!$CU$3:$CU$635,'Wkpr - Plant Balance Detail'!$B$3:$B$635,'Wkpr - Studied Balances'!$B237,'Wkpr - Plant Balance Detail'!$C$3:$C$635,'Wkpr - Studied Balances'!$C237,'Wkpr - Plant Balance Detail'!$D$3:$D$635,'Wkpr - Studied Balances'!$D237)+SUMIFS('Wkpr - Plant Balance Detail'!$CU$3:$CU$635,'Wkpr - Plant Balance Detail'!$B$3:$B$635,'Wkpr - Studied Balances'!$B237,'Wkpr - Plant Balance Detail'!$C$3:$C$635,"MT",'Wkpr - Plant Balance Detail'!$D$3:$D$635,'Wkpr - Studied Balances'!$D237)</f>
        <v>6408.1999899999992</v>
      </c>
      <c r="S237" s="55">
        <f>SUMIFS('Wkpr - Plant Balance Detail'!$CT$3:$CT$635,'Wkpr - Plant Balance Detail'!$B$3:$B$635,'Wkpr - Studied Balances'!$B237,'Wkpr - Plant Balance Detail'!$C$3:$C$635,'Wkpr - Studied Balances'!$C237,'Wkpr - Plant Balance Detail'!$D$3:$D$635,'Wkpr - Studied Balances'!$D237)</f>
        <v>0</v>
      </c>
      <c r="T237" s="55">
        <f>SUMIFS('Wkpr - Plant Balance Detail'!$CV$3:$CV$635,'Wkpr - Plant Balance Detail'!$B$3:$B$635,'Wkpr - Studied Balances'!$B237,'Wkpr - Plant Balance Detail'!$C$3:$C$635,'Wkpr - Studied Balances'!$C237,'Wkpr - Plant Balance Detail'!$D$3:$D$635,'Wkpr - Studied Balances'!$D237)</f>
        <v>0</v>
      </c>
      <c r="U237" s="55">
        <f>SUMIFS('Wkpr - Plant Balance Detail'!$CW$3:$CW$635,'Wkpr - Plant Balance Detail'!$B$3:$B$635,'Wkpr - Studied Balances'!$B237,'Wkpr - Plant Balance Detail'!$C$3:$C$635,'Wkpr - Studied Balances'!$C237,'Wkpr - Plant Balance Detail'!$D$3:$D$635,'Wkpr - Studied Balances'!$D237)</f>
        <v>0</v>
      </c>
    </row>
    <row r="238" spans="1:21" x14ac:dyDescent="0.2">
      <c r="B238" t="s">
        <v>1310</v>
      </c>
      <c r="C238" t="s">
        <v>1329</v>
      </c>
      <c r="D238">
        <f t="shared" si="88"/>
        <v>362000</v>
      </c>
      <c r="E238" s="48">
        <v>362</v>
      </c>
      <c r="F238" t="s">
        <v>1224</v>
      </c>
      <c r="G238" s="5">
        <f>SUMIFS('Wkpr - Plant Balance Detail'!$R$3:$R$635,'Wkpr - Plant Balance Detail'!$B$3:$B$635,'Wkpr - Studied Balances'!$B238,'Wkpr - Plant Balance Detail'!$C$3:$C$635,'Wkpr - Studied Balances'!$C238,'Wkpr - Plant Balance Detail'!$D$3:$D$635,'Wkpr - Studied Balances'!$D238)+SUMIFS('Wkpr - Plant Balance Detail'!$R$3:$R$635,'Wkpr - Plant Balance Detail'!$B$3:$B$635,'Wkpr - Studied Balances'!$B238,'Wkpr - Plant Balance Detail'!$C$3:$C$635,"MT",'Wkpr - Plant Balance Detail'!$D$3:$D$635,'Wkpr - Studied Balances'!$D238)</f>
        <v>43874532.660000004</v>
      </c>
      <c r="I238" s="3">
        <f>SUMIFS('Wkpr - Plant Balance Detail'!$BO$3:$BO$635,'Wkpr - Plant Balance Detail'!$B$3:$B$635,'Wkpr - Studied Balances'!$B238,'Wkpr - Plant Balance Detail'!$C$3:$C$635,'Wkpr - Studied Balances'!$C238,'Wkpr - Plant Balance Detail'!$D$3:$D$635,'Wkpr - Studied Balances'!$D238)</f>
        <v>1.9699999999999999E-2</v>
      </c>
      <c r="J238" s="6">
        <f t="shared" si="89"/>
        <v>864328.29340199998</v>
      </c>
      <c r="L238" s="3">
        <f>SUMIFS('Wkpr - Plant Balance Detail'!$BQ$3:$BQ$635,'Wkpr - Plant Balance Detail'!$B$3:$B$635,'Wkpr - Studied Balances'!$B238,'Wkpr - Plant Balance Detail'!$C$3:$C$635,'Wkpr - Studied Balances'!$C238,'Wkpr - Plant Balance Detail'!$D$3:$D$635,'Wkpr - Studied Balances'!$D238)</f>
        <v>2.6800000000000001E-2</v>
      </c>
      <c r="N238" s="6">
        <f t="shared" si="90"/>
        <v>1175837.4752880002</v>
      </c>
      <c r="O238" s="6">
        <f t="shared" si="91"/>
        <v>311509.18188600021</v>
      </c>
      <c r="Q238" s="55">
        <f>SUMIFS('Wkpr - Plant Balance Detail'!$CS$3:$CS$635,'Wkpr - Plant Balance Detail'!$B$3:$B$635,'Wkpr - Studied Balances'!$B238,'Wkpr - Plant Balance Detail'!$C$3:$C$635,'Wkpr - Studied Balances'!$C238,'Wkpr - Plant Balance Detail'!$D$3:$D$635,'Wkpr - Studied Balances'!$D238)</f>
        <v>0</v>
      </c>
      <c r="R238" s="55">
        <f>SUMIFS('Wkpr - Plant Balance Detail'!$CU$3:$CU$635,'Wkpr - Plant Balance Detail'!$B$3:$B$635,'Wkpr - Studied Balances'!$B238,'Wkpr - Plant Balance Detail'!$C$3:$C$635,'Wkpr - Studied Balances'!$C238,'Wkpr - Plant Balance Detail'!$D$3:$D$635,'Wkpr - Studied Balances'!$D238)+SUMIFS('Wkpr - Plant Balance Detail'!$CU$3:$CU$635,'Wkpr - Plant Balance Detail'!$B$3:$B$635,'Wkpr - Studied Balances'!$B238,'Wkpr - Plant Balance Detail'!$C$3:$C$635,"MT",'Wkpr - Plant Balance Detail'!$D$3:$D$635,'Wkpr - Studied Balances'!$D238)</f>
        <v>311509.18188600021</v>
      </c>
      <c r="S238" s="55">
        <f>SUMIFS('Wkpr - Plant Balance Detail'!$CT$3:$CT$635,'Wkpr - Plant Balance Detail'!$B$3:$B$635,'Wkpr - Studied Balances'!$B238,'Wkpr - Plant Balance Detail'!$C$3:$C$635,'Wkpr - Studied Balances'!$C238,'Wkpr - Plant Balance Detail'!$D$3:$D$635,'Wkpr - Studied Balances'!$D238)</f>
        <v>0</v>
      </c>
      <c r="T238" s="55">
        <f>SUMIFS('Wkpr - Plant Balance Detail'!$CV$3:$CV$635,'Wkpr - Plant Balance Detail'!$B$3:$B$635,'Wkpr - Studied Balances'!$B238,'Wkpr - Plant Balance Detail'!$C$3:$C$635,'Wkpr - Studied Balances'!$C238,'Wkpr - Plant Balance Detail'!$D$3:$D$635,'Wkpr - Studied Balances'!$D238)</f>
        <v>0</v>
      </c>
      <c r="U238" s="55">
        <f>SUMIFS('Wkpr - Plant Balance Detail'!$CW$3:$CW$635,'Wkpr - Plant Balance Detail'!$B$3:$B$635,'Wkpr - Studied Balances'!$B238,'Wkpr - Plant Balance Detail'!$C$3:$C$635,'Wkpr - Studied Balances'!$C238,'Wkpr - Plant Balance Detail'!$D$3:$D$635,'Wkpr - Studied Balances'!$D238)</f>
        <v>0</v>
      </c>
    </row>
    <row r="239" spans="1:21" x14ac:dyDescent="0.2">
      <c r="B239" t="s">
        <v>1310</v>
      </c>
      <c r="C239" t="s">
        <v>1329</v>
      </c>
      <c r="D239">
        <f t="shared" si="88"/>
        <v>364000</v>
      </c>
      <c r="E239" s="48">
        <v>364</v>
      </c>
      <c r="F239" t="s">
        <v>1233</v>
      </c>
      <c r="G239" s="5">
        <f>SUMIFS('Wkpr - Plant Balance Detail'!$R$3:$R$635,'Wkpr - Plant Balance Detail'!$B$3:$B$635,'Wkpr - Studied Balances'!$B239,'Wkpr - Plant Balance Detail'!$C$3:$C$635,'Wkpr - Studied Balances'!$C239,'Wkpr - Plant Balance Detail'!$D$3:$D$635,'Wkpr - Studied Balances'!$D239)+SUMIFS('Wkpr - Plant Balance Detail'!$R$3:$R$635,'Wkpr - Plant Balance Detail'!$B$3:$B$635,'Wkpr - Studied Balances'!$B239,'Wkpr - Plant Balance Detail'!$C$3:$C$635,"MT",'Wkpr - Plant Balance Detail'!$D$3:$D$635,'Wkpr - Studied Balances'!$D239)</f>
        <v>128620161.05000001</v>
      </c>
      <c r="I239" s="3">
        <f>SUMIFS('Wkpr - Plant Balance Detail'!$BO$3:$BO$635,'Wkpr - Plant Balance Detail'!$B$3:$B$635,'Wkpr - Studied Balances'!$B239,'Wkpr - Plant Balance Detail'!$C$3:$C$635,'Wkpr - Studied Balances'!$C239,'Wkpr - Plant Balance Detail'!$D$3:$D$635,'Wkpr - Studied Balances'!$D239)</f>
        <v>2.3099999999999999E-2</v>
      </c>
      <c r="J239" s="6">
        <f t="shared" si="89"/>
        <v>2971125.7202550001</v>
      </c>
      <c r="L239" s="3">
        <f>SUMIFS('Wkpr - Plant Balance Detail'!$BQ$3:$BQ$635,'Wkpr - Plant Balance Detail'!$B$3:$B$635,'Wkpr - Studied Balances'!$B239,'Wkpr - Plant Balance Detail'!$C$3:$C$635,'Wkpr - Studied Balances'!$C239,'Wkpr - Plant Balance Detail'!$D$3:$D$635,'Wkpr - Studied Balances'!$D239)</f>
        <v>2.5700000000000001E-2</v>
      </c>
      <c r="N239" s="6">
        <f t="shared" si="90"/>
        <v>3305538.1389850006</v>
      </c>
      <c r="O239" s="6">
        <f t="shared" si="91"/>
        <v>334412.4187300005</v>
      </c>
      <c r="Q239" s="55">
        <f>SUMIFS('Wkpr - Plant Balance Detail'!$CS$3:$CS$635,'Wkpr - Plant Balance Detail'!$B$3:$B$635,'Wkpr - Studied Balances'!$B239,'Wkpr - Plant Balance Detail'!$C$3:$C$635,'Wkpr - Studied Balances'!$C239,'Wkpr - Plant Balance Detail'!$D$3:$D$635,'Wkpr - Studied Balances'!$D239)</f>
        <v>0</v>
      </c>
      <c r="R239" s="55">
        <f>SUMIFS('Wkpr - Plant Balance Detail'!$CU$3:$CU$635,'Wkpr - Plant Balance Detail'!$B$3:$B$635,'Wkpr - Studied Balances'!$B239,'Wkpr - Plant Balance Detail'!$C$3:$C$635,'Wkpr - Studied Balances'!$C239,'Wkpr - Plant Balance Detail'!$D$3:$D$635,'Wkpr - Studied Balances'!$D239)+SUMIFS('Wkpr - Plant Balance Detail'!$CU$3:$CU$635,'Wkpr - Plant Balance Detail'!$B$3:$B$635,'Wkpr - Studied Balances'!$B239,'Wkpr - Plant Balance Detail'!$C$3:$C$635,"MT",'Wkpr - Plant Balance Detail'!$D$3:$D$635,'Wkpr - Studied Balances'!$D239)</f>
        <v>334412.41873000038</v>
      </c>
      <c r="S239" s="55">
        <f>SUMIFS('Wkpr - Plant Balance Detail'!$CT$3:$CT$635,'Wkpr - Plant Balance Detail'!$B$3:$B$635,'Wkpr - Studied Balances'!$B239,'Wkpr - Plant Balance Detail'!$C$3:$C$635,'Wkpr - Studied Balances'!$C239,'Wkpr - Plant Balance Detail'!$D$3:$D$635,'Wkpr - Studied Balances'!$D239)</f>
        <v>0</v>
      </c>
      <c r="T239" s="55">
        <f>SUMIFS('Wkpr - Plant Balance Detail'!$CV$3:$CV$635,'Wkpr - Plant Balance Detail'!$B$3:$B$635,'Wkpr - Studied Balances'!$B239,'Wkpr - Plant Balance Detail'!$C$3:$C$635,'Wkpr - Studied Balances'!$C239,'Wkpr - Plant Balance Detail'!$D$3:$D$635,'Wkpr - Studied Balances'!$D239)</f>
        <v>0</v>
      </c>
      <c r="U239" s="55">
        <f>SUMIFS('Wkpr - Plant Balance Detail'!$CW$3:$CW$635,'Wkpr - Plant Balance Detail'!$B$3:$B$635,'Wkpr - Studied Balances'!$B239,'Wkpr - Plant Balance Detail'!$C$3:$C$635,'Wkpr - Studied Balances'!$C239,'Wkpr - Plant Balance Detail'!$D$3:$D$635,'Wkpr - Studied Balances'!$D239)</f>
        <v>0</v>
      </c>
    </row>
    <row r="240" spans="1:21" x14ac:dyDescent="0.2">
      <c r="B240" t="s">
        <v>1310</v>
      </c>
      <c r="C240" t="s">
        <v>1329</v>
      </c>
      <c r="D240">
        <f t="shared" si="88"/>
        <v>365000</v>
      </c>
      <c r="E240" s="48">
        <v>365</v>
      </c>
      <c r="F240" t="s">
        <v>1227</v>
      </c>
      <c r="G240" s="5">
        <f>SUMIFS('Wkpr - Plant Balance Detail'!$R$3:$R$635,'Wkpr - Plant Balance Detail'!$B$3:$B$635,'Wkpr - Studied Balances'!$B240,'Wkpr - Plant Balance Detail'!$C$3:$C$635,'Wkpr - Studied Balances'!$C240,'Wkpr - Plant Balance Detail'!$D$3:$D$635,'Wkpr - Studied Balances'!$D240)+SUMIFS('Wkpr - Plant Balance Detail'!$R$3:$R$635,'Wkpr - Plant Balance Detail'!$B$3:$B$635,'Wkpr - Studied Balances'!$B240,'Wkpr - Plant Balance Detail'!$C$3:$C$635,"MT",'Wkpr - Plant Balance Detail'!$D$3:$D$635,'Wkpr - Studied Balances'!$D240)</f>
        <v>85456021.680000007</v>
      </c>
      <c r="I240" s="3">
        <f>SUMIFS('Wkpr - Plant Balance Detail'!$BO$3:$BO$635,'Wkpr - Plant Balance Detail'!$B$3:$B$635,'Wkpr - Studied Balances'!$B240,'Wkpr - Plant Balance Detail'!$C$3:$C$635,'Wkpr - Studied Balances'!$C240,'Wkpr - Plant Balance Detail'!$D$3:$D$635,'Wkpr - Studied Balances'!$D240)</f>
        <v>2.8199999999999999E-2</v>
      </c>
      <c r="J240" s="6">
        <f t="shared" si="89"/>
        <v>2409859.8113760003</v>
      </c>
      <c r="L240" s="3">
        <f>SUMIFS('Wkpr - Plant Balance Detail'!$BQ$3:$BQ$635,'Wkpr - Plant Balance Detail'!$B$3:$B$635,'Wkpr - Studied Balances'!$B240,'Wkpr - Plant Balance Detail'!$C$3:$C$635,'Wkpr - Studied Balances'!$C240,'Wkpr - Plant Balance Detail'!$D$3:$D$635,'Wkpr - Studied Balances'!$D240)</f>
        <v>2.7099999999999999E-2</v>
      </c>
      <c r="N240" s="6">
        <f t="shared" si="90"/>
        <v>2315858.1875280002</v>
      </c>
      <c r="O240" s="6">
        <f t="shared" si="91"/>
        <v>-94001.623848000076</v>
      </c>
      <c r="Q240" s="55">
        <f>SUMIFS('Wkpr - Plant Balance Detail'!$CS$3:$CS$635,'Wkpr - Plant Balance Detail'!$B$3:$B$635,'Wkpr - Studied Balances'!$B240,'Wkpr - Plant Balance Detail'!$C$3:$C$635,'Wkpr - Studied Balances'!$C240,'Wkpr - Plant Balance Detail'!$D$3:$D$635,'Wkpr - Studied Balances'!$D240)</f>
        <v>0</v>
      </c>
      <c r="R240" s="55">
        <f>SUMIFS('Wkpr - Plant Balance Detail'!$CU$3:$CU$635,'Wkpr - Plant Balance Detail'!$B$3:$B$635,'Wkpr - Studied Balances'!$B240,'Wkpr - Plant Balance Detail'!$C$3:$C$635,'Wkpr - Studied Balances'!$C240,'Wkpr - Plant Balance Detail'!$D$3:$D$635,'Wkpr - Studied Balances'!$D240)+SUMIFS('Wkpr - Plant Balance Detail'!$CU$3:$CU$635,'Wkpr - Plant Balance Detail'!$B$3:$B$635,'Wkpr - Studied Balances'!$B240,'Wkpr - Plant Balance Detail'!$C$3:$C$635,"MT",'Wkpr - Plant Balance Detail'!$D$3:$D$635,'Wkpr - Studied Balances'!$D240)</f>
        <v>-94001.623848000076</v>
      </c>
      <c r="S240" s="55">
        <f>SUMIFS('Wkpr - Plant Balance Detail'!$CT$3:$CT$635,'Wkpr - Plant Balance Detail'!$B$3:$B$635,'Wkpr - Studied Balances'!$B240,'Wkpr - Plant Balance Detail'!$C$3:$C$635,'Wkpr - Studied Balances'!$C240,'Wkpr - Plant Balance Detail'!$D$3:$D$635,'Wkpr - Studied Balances'!$D240)</f>
        <v>0</v>
      </c>
      <c r="T240" s="55">
        <f>SUMIFS('Wkpr - Plant Balance Detail'!$CV$3:$CV$635,'Wkpr - Plant Balance Detail'!$B$3:$B$635,'Wkpr - Studied Balances'!$B240,'Wkpr - Plant Balance Detail'!$C$3:$C$635,'Wkpr - Studied Balances'!$C240,'Wkpr - Plant Balance Detail'!$D$3:$D$635,'Wkpr - Studied Balances'!$D240)</f>
        <v>0</v>
      </c>
      <c r="U240" s="55">
        <f>SUMIFS('Wkpr - Plant Balance Detail'!$CW$3:$CW$635,'Wkpr - Plant Balance Detail'!$B$3:$B$635,'Wkpr - Studied Balances'!$B240,'Wkpr - Plant Balance Detail'!$C$3:$C$635,'Wkpr - Studied Balances'!$C240,'Wkpr - Plant Balance Detail'!$D$3:$D$635,'Wkpr - Studied Balances'!$D240)</f>
        <v>0</v>
      </c>
    </row>
    <row r="241" spans="1:21" x14ac:dyDescent="0.2">
      <c r="B241" t="s">
        <v>1310</v>
      </c>
      <c r="C241" t="s">
        <v>1329</v>
      </c>
      <c r="D241">
        <f t="shared" si="88"/>
        <v>366000</v>
      </c>
      <c r="E241" s="48">
        <v>366</v>
      </c>
      <c r="F241" t="s">
        <v>1228</v>
      </c>
      <c r="G241" s="5">
        <f>SUMIFS('Wkpr - Plant Balance Detail'!$R$3:$R$635,'Wkpr - Plant Balance Detail'!$B$3:$B$635,'Wkpr - Studied Balances'!$B241,'Wkpr - Plant Balance Detail'!$C$3:$C$635,'Wkpr - Studied Balances'!$C241,'Wkpr - Plant Balance Detail'!$D$3:$D$635,'Wkpr - Studied Balances'!$D241)+SUMIFS('Wkpr - Plant Balance Detail'!$R$3:$R$635,'Wkpr - Plant Balance Detail'!$B$3:$B$635,'Wkpr - Studied Balances'!$B241,'Wkpr - Plant Balance Detail'!$C$3:$C$635,"MT",'Wkpr - Plant Balance Detail'!$D$3:$D$635,'Wkpr - Studied Balances'!$D241)</f>
        <v>37278454.659999996</v>
      </c>
      <c r="I241" s="3">
        <f>SUMIFS('Wkpr - Plant Balance Detail'!$BO$3:$BO$635,'Wkpr - Plant Balance Detail'!$B$3:$B$635,'Wkpr - Studied Balances'!$B241,'Wkpr - Plant Balance Detail'!$C$3:$C$635,'Wkpr - Studied Balances'!$C241,'Wkpr - Plant Balance Detail'!$D$3:$D$635,'Wkpr - Studied Balances'!$D241)</f>
        <v>2.7099999999999999E-2</v>
      </c>
      <c r="J241" s="6">
        <f t="shared" si="89"/>
        <v>1010246.1212859999</v>
      </c>
      <c r="L241" s="3">
        <f>SUMIFS('Wkpr - Plant Balance Detail'!$BQ$3:$BQ$635,'Wkpr - Plant Balance Detail'!$B$3:$B$635,'Wkpr - Studied Balances'!$B241,'Wkpr - Plant Balance Detail'!$C$3:$C$635,'Wkpr - Studied Balances'!$C241,'Wkpr - Plant Balance Detail'!$D$3:$D$635,'Wkpr - Studied Balances'!$D241)</f>
        <v>2.1399999999999999E-2</v>
      </c>
      <c r="N241" s="6">
        <f t="shared" si="90"/>
        <v>797758.92972399993</v>
      </c>
      <c r="O241" s="6">
        <f t="shared" si="91"/>
        <v>-212487.19156199996</v>
      </c>
      <c r="Q241" s="55">
        <f>SUMIFS('Wkpr - Plant Balance Detail'!$CS$3:$CS$635,'Wkpr - Plant Balance Detail'!$B$3:$B$635,'Wkpr - Studied Balances'!$B241,'Wkpr - Plant Balance Detail'!$C$3:$C$635,'Wkpr - Studied Balances'!$C241,'Wkpr - Plant Balance Detail'!$D$3:$D$635,'Wkpr - Studied Balances'!$D241)</f>
        <v>0</v>
      </c>
      <c r="R241" s="55">
        <f>SUMIFS('Wkpr - Plant Balance Detail'!$CU$3:$CU$635,'Wkpr - Plant Balance Detail'!$B$3:$B$635,'Wkpr - Studied Balances'!$B241,'Wkpr - Plant Balance Detail'!$C$3:$C$635,'Wkpr - Studied Balances'!$C241,'Wkpr - Plant Balance Detail'!$D$3:$D$635,'Wkpr - Studied Balances'!$D241)+SUMIFS('Wkpr - Plant Balance Detail'!$CU$3:$CU$635,'Wkpr - Plant Balance Detail'!$B$3:$B$635,'Wkpr - Studied Balances'!$B241,'Wkpr - Plant Balance Detail'!$C$3:$C$635,"MT",'Wkpr - Plant Balance Detail'!$D$3:$D$635,'Wkpr - Studied Balances'!$D241)</f>
        <v>-212487.19156199999</v>
      </c>
      <c r="S241" s="55">
        <f>SUMIFS('Wkpr - Plant Balance Detail'!$CT$3:$CT$635,'Wkpr - Plant Balance Detail'!$B$3:$B$635,'Wkpr - Studied Balances'!$B241,'Wkpr - Plant Balance Detail'!$C$3:$C$635,'Wkpr - Studied Balances'!$C241,'Wkpr - Plant Balance Detail'!$D$3:$D$635,'Wkpr - Studied Balances'!$D241)</f>
        <v>0</v>
      </c>
      <c r="T241" s="55">
        <f>SUMIFS('Wkpr - Plant Balance Detail'!$CV$3:$CV$635,'Wkpr - Plant Balance Detail'!$B$3:$B$635,'Wkpr - Studied Balances'!$B241,'Wkpr - Plant Balance Detail'!$C$3:$C$635,'Wkpr - Studied Balances'!$C241,'Wkpr - Plant Balance Detail'!$D$3:$D$635,'Wkpr - Studied Balances'!$D241)</f>
        <v>0</v>
      </c>
      <c r="U241" s="55">
        <f>SUMIFS('Wkpr - Plant Balance Detail'!$CW$3:$CW$635,'Wkpr - Plant Balance Detail'!$B$3:$B$635,'Wkpr - Studied Balances'!$B241,'Wkpr - Plant Balance Detail'!$C$3:$C$635,'Wkpr - Studied Balances'!$C241,'Wkpr - Plant Balance Detail'!$D$3:$D$635,'Wkpr - Studied Balances'!$D241)</f>
        <v>0</v>
      </c>
    </row>
    <row r="242" spans="1:21" x14ac:dyDescent="0.2">
      <c r="B242" t="s">
        <v>1310</v>
      </c>
      <c r="C242" t="s">
        <v>1329</v>
      </c>
      <c r="D242">
        <f t="shared" si="88"/>
        <v>367000</v>
      </c>
      <c r="E242" s="48">
        <v>367</v>
      </c>
      <c r="F242" t="s">
        <v>1230</v>
      </c>
      <c r="G242" s="5">
        <f>SUMIFS('Wkpr - Plant Balance Detail'!$R$3:$R$635,'Wkpr - Plant Balance Detail'!$B$3:$B$635,'Wkpr - Studied Balances'!$B242,'Wkpr - Plant Balance Detail'!$C$3:$C$635,'Wkpr - Studied Balances'!$C242,'Wkpr - Plant Balance Detail'!$D$3:$D$635,'Wkpr - Studied Balances'!$D242)+SUMIFS('Wkpr - Plant Balance Detail'!$R$3:$R$635,'Wkpr - Plant Balance Detail'!$B$3:$B$635,'Wkpr - Studied Balances'!$B242,'Wkpr - Plant Balance Detail'!$C$3:$C$635,"MT",'Wkpr - Plant Balance Detail'!$D$3:$D$635,'Wkpr - Studied Balances'!$D242)</f>
        <v>64704080.909999996</v>
      </c>
      <c r="I242" s="3">
        <f>SUMIFS('Wkpr - Plant Balance Detail'!$BO$3:$BO$635,'Wkpr - Plant Balance Detail'!$B$3:$B$635,'Wkpr - Studied Balances'!$B242,'Wkpr - Plant Balance Detail'!$C$3:$C$635,'Wkpr - Studied Balances'!$C242,'Wkpr - Plant Balance Detail'!$D$3:$D$635,'Wkpr - Studied Balances'!$D242)</f>
        <v>5.8299999999999998E-2</v>
      </c>
      <c r="J242" s="6">
        <f t="shared" si="89"/>
        <v>3772247.9170529996</v>
      </c>
      <c r="L242" s="3">
        <f>SUMIFS('Wkpr - Plant Balance Detail'!$BQ$3:$BQ$635,'Wkpr - Plant Balance Detail'!$B$3:$B$635,'Wkpr - Studied Balances'!$B242,'Wkpr - Plant Balance Detail'!$C$3:$C$635,'Wkpr - Studied Balances'!$C242,'Wkpr - Plant Balance Detail'!$D$3:$D$635,'Wkpr - Studied Balances'!$D242)</f>
        <v>3.44E-2</v>
      </c>
      <c r="N242" s="6">
        <f t="shared" si="90"/>
        <v>2225820.3833039999</v>
      </c>
      <c r="O242" s="6">
        <f t="shared" si="91"/>
        <v>-1546427.5337489997</v>
      </c>
      <c r="Q242" s="55">
        <f>SUMIFS('Wkpr - Plant Balance Detail'!$CS$3:$CS$635,'Wkpr - Plant Balance Detail'!$B$3:$B$635,'Wkpr - Studied Balances'!$B242,'Wkpr - Plant Balance Detail'!$C$3:$C$635,'Wkpr - Studied Balances'!$C242,'Wkpr - Plant Balance Detail'!$D$3:$D$635,'Wkpr - Studied Balances'!$D242)</f>
        <v>0</v>
      </c>
      <c r="R242" s="55">
        <f>SUMIFS('Wkpr - Plant Balance Detail'!$CU$3:$CU$635,'Wkpr - Plant Balance Detail'!$B$3:$B$635,'Wkpr - Studied Balances'!$B242,'Wkpr - Plant Balance Detail'!$C$3:$C$635,'Wkpr - Studied Balances'!$C242,'Wkpr - Plant Balance Detail'!$D$3:$D$635,'Wkpr - Studied Balances'!$D242)+SUMIFS('Wkpr - Plant Balance Detail'!$CU$3:$CU$635,'Wkpr - Plant Balance Detail'!$B$3:$B$635,'Wkpr - Studied Balances'!$B242,'Wkpr - Plant Balance Detail'!$C$3:$C$635,"MT",'Wkpr - Plant Balance Detail'!$D$3:$D$635,'Wkpr - Studied Balances'!$D242)</f>
        <v>-1546427.5337489995</v>
      </c>
      <c r="S242" s="55">
        <f>SUMIFS('Wkpr - Plant Balance Detail'!$CT$3:$CT$635,'Wkpr - Plant Balance Detail'!$B$3:$B$635,'Wkpr - Studied Balances'!$B242,'Wkpr - Plant Balance Detail'!$C$3:$C$635,'Wkpr - Studied Balances'!$C242,'Wkpr - Plant Balance Detail'!$D$3:$D$635,'Wkpr - Studied Balances'!$D242)</f>
        <v>0</v>
      </c>
      <c r="T242" s="55">
        <f>SUMIFS('Wkpr - Plant Balance Detail'!$CV$3:$CV$635,'Wkpr - Plant Balance Detail'!$B$3:$B$635,'Wkpr - Studied Balances'!$B242,'Wkpr - Plant Balance Detail'!$C$3:$C$635,'Wkpr - Studied Balances'!$C242,'Wkpr - Plant Balance Detail'!$D$3:$D$635,'Wkpr - Studied Balances'!$D242)</f>
        <v>0</v>
      </c>
      <c r="U242" s="55">
        <f>SUMIFS('Wkpr - Plant Balance Detail'!$CW$3:$CW$635,'Wkpr - Plant Balance Detail'!$B$3:$B$635,'Wkpr - Studied Balances'!$B242,'Wkpr - Plant Balance Detail'!$C$3:$C$635,'Wkpr - Studied Balances'!$C242,'Wkpr - Plant Balance Detail'!$D$3:$D$635,'Wkpr - Studied Balances'!$D242)</f>
        <v>0</v>
      </c>
    </row>
    <row r="243" spans="1:21" x14ac:dyDescent="0.2">
      <c r="B243" t="s">
        <v>1310</v>
      </c>
      <c r="C243" t="s">
        <v>1329</v>
      </c>
      <c r="D243">
        <f t="shared" si="88"/>
        <v>368000</v>
      </c>
      <c r="E243" s="48">
        <v>368</v>
      </c>
      <c r="F243" t="s">
        <v>1234</v>
      </c>
      <c r="G243" s="5">
        <f>SUMIFS('Wkpr - Plant Balance Detail'!$R$3:$R$635,'Wkpr - Plant Balance Detail'!$B$3:$B$635,'Wkpr - Studied Balances'!$B243,'Wkpr - Plant Balance Detail'!$C$3:$C$635,'Wkpr - Studied Balances'!$C243,'Wkpr - Plant Balance Detail'!$D$3:$D$635,'Wkpr - Studied Balances'!$D243)+SUMIFS('Wkpr - Plant Balance Detail'!$R$3:$R$635,'Wkpr - Plant Balance Detail'!$B$3:$B$635,'Wkpr - Studied Balances'!$B243,'Wkpr - Plant Balance Detail'!$C$3:$C$635,"MT",'Wkpr - Plant Balance Detail'!$D$3:$D$635,'Wkpr - Studied Balances'!$D243)</f>
        <v>76347999.329999998</v>
      </c>
      <c r="I243" s="3">
        <f>SUMIFS('Wkpr - Plant Balance Detail'!$BO$3:$BO$635,'Wkpr - Plant Balance Detail'!$B$3:$B$635,'Wkpr - Studied Balances'!$B243,'Wkpr - Plant Balance Detail'!$C$3:$C$635,'Wkpr - Studied Balances'!$C243,'Wkpr - Plant Balance Detail'!$D$3:$D$635,'Wkpr - Studied Balances'!$D243)</f>
        <v>2.1100000000000001E-2</v>
      </c>
      <c r="J243" s="6">
        <f t="shared" si="89"/>
        <v>1610942.785863</v>
      </c>
      <c r="L243" s="3">
        <f>SUMIFS('Wkpr - Plant Balance Detail'!$BQ$3:$BQ$635,'Wkpr - Plant Balance Detail'!$B$3:$B$635,'Wkpr - Studied Balances'!$B243,'Wkpr - Plant Balance Detail'!$C$3:$C$635,'Wkpr - Studied Balances'!$C243,'Wkpr - Plant Balance Detail'!$D$3:$D$635,'Wkpr - Studied Balances'!$D243)</f>
        <v>2.1600000000000001E-2</v>
      </c>
      <c r="N243" s="6">
        <f t="shared" si="90"/>
        <v>1649116.785528</v>
      </c>
      <c r="O243" s="6">
        <f t="shared" si="91"/>
        <v>38173.99966500001</v>
      </c>
      <c r="Q243" s="55">
        <f>SUMIFS('Wkpr - Plant Balance Detail'!$CS$3:$CS$635,'Wkpr - Plant Balance Detail'!$B$3:$B$635,'Wkpr - Studied Balances'!$B243,'Wkpr - Plant Balance Detail'!$C$3:$C$635,'Wkpr - Studied Balances'!$C243,'Wkpr - Plant Balance Detail'!$D$3:$D$635,'Wkpr - Studied Balances'!$D243)</f>
        <v>0</v>
      </c>
      <c r="R243" s="55">
        <f>SUMIFS('Wkpr - Plant Balance Detail'!$CU$3:$CU$635,'Wkpr - Plant Balance Detail'!$B$3:$B$635,'Wkpr - Studied Balances'!$B243,'Wkpr - Plant Balance Detail'!$C$3:$C$635,'Wkpr - Studied Balances'!$C243,'Wkpr - Plant Balance Detail'!$D$3:$D$635,'Wkpr - Studied Balances'!$D243)+SUMIFS('Wkpr - Plant Balance Detail'!$CU$3:$CU$635,'Wkpr - Plant Balance Detail'!$B$3:$B$635,'Wkpr - Studied Balances'!$B243,'Wkpr - Plant Balance Detail'!$C$3:$C$635,"MT",'Wkpr - Plant Balance Detail'!$D$3:$D$635,'Wkpr - Studied Balances'!$D243)</f>
        <v>38173.999664999865</v>
      </c>
      <c r="S243" s="55">
        <f>SUMIFS('Wkpr - Plant Balance Detail'!$CT$3:$CT$635,'Wkpr - Plant Balance Detail'!$B$3:$B$635,'Wkpr - Studied Balances'!$B243,'Wkpr - Plant Balance Detail'!$C$3:$C$635,'Wkpr - Studied Balances'!$C243,'Wkpr - Plant Balance Detail'!$D$3:$D$635,'Wkpr - Studied Balances'!$D243)</f>
        <v>0</v>
      </c>
      <c r="T243" s="55">
        <f>SUMIFS('Wkpr - Plant Balance Detail'!$CV$3:$CV$635,'Wkpr - Plant Balance Detail'!$B$3:$B$635,'Wkpr - Studied Balances'!$B243,'Wkpr - Plant Balance Detail'!$C$3:$C$635,'Wkpr - Studied Balances'!$C243,'Wkpr - Plant Balance Detail'!$D$3:$D$635,'Wkpr - Studied Balances'!$D243)</f>
        <v>0</v>
      </c>
      <c r="U243" s="55">
        <f>SUMIFS('Wkpr - Plant Balance Detail'!$CW$3:$CW$635,'Wkpr - Plant Balance Detail'!$B$3:$B$635,'Wkpr - Studied Balances'!$B243,'Wkpr - Plant Balance Detail'!$C$3:$C$635,'Wkpr - Studied Balances'!$C243,'Wkpr - Plant Balance Detail'!$D$3:$D$635,'Wkpr - Studied Balances'!$D243)</f>
        <v>0</v>
      </c>
    </row>
    <row r="244" spans="1:21" x14ac:dyDescent="0.2">
      <c r="B244" t="s">
        <v>1310</v>
      </c>
      <c r="C244" t="s">
        <v>1329</v>
      </c>
      <c r="D244">
        <f t="shared" si="88"/>
        <v>369100</v>
      </c>
      <c r="E244">
        <v>369.1</v>
      </c>
      <c r="F244" t="s">
        <v>1235</v>
      </c>
      <c r="G244" s="5">
        <f>SUMIFS('Wkpr - Plant Balance Detail'!$R$3:$R$635,'Wkpr - Plant Balance Detail'!$B$3:$B$635,'Wkpr - Studied Balances'!$B244,'Wkpr - Plant Balance Detail'!$C$3:$C$635,'Wkpr - Studied Balances'!$C244,'Wkpr - Plant Balance Detail'!$D$3:$D$635,'Wkpr - Studied Balances'!$D244)+SUMIFS('Wkpr - Plant Balance Detail'!$R$3:$R$635,'Wkpr - Plant Balance Detail'!$B$3:$B$635,'Wkpr - Studied Balances'!$B244,'Wkpr - Plant Balance Detail'!$C$3:$C$635,"MT",'Wkpr - Plant Balance Detail'!$D$3:$D$635,'Wkpr - Studied Balances'!$D244)</f>
        <v>18822742.27</v>
      </c>
      <c r="I244" s="3">
        <f>SUMIFS('Wkpr - Plant Balance Detail'!$BO$3:$BO$635,'Wkpr - Plant Balance Detail'!$B$3:$B$635,'Wkpr - Studied Balances'!$B244,'Wkpr - Plant Balance Detail'!$C$3:$C$635,'Wkpr - Studied Balances'!$C244,'Wkpr - Plant Balance Detail'!$D$3:$D$635,'Wkpr - Studied Balances'!$D244)</f>
        <v>2.92E-2</v>
      </c>
      <c r="J244" s="6">
        <f t="shared" si="89"/>
        <v>549624.07428399997</v>
      </c>
      <c r="L244" s="3">
        <f>SUMIFS('Wkpr - Plant Balance Detail'!$BQ$3:$BQ$635,'Wkpr - Plant Balance Detail'!$B$3:$B$635,'Wkpr - Studied Balances'!$B244,'Wkpr - Plant Balance Detail'!$C$3:$C$635,'Wkpr - Studied Balances'!$C244,'Wkpr - Plant Balance Detail'!$D$3:$D$635,'Wkpr - Studied Balances'!$D244)</f>
        <v>2.0799999999999999E-2</v>
      </c>
      <c r="N244" s="6">
        <f t="shared" si="90"/>
        <v>391513.03921599995</v>
      </c>
      <c r="O244" s="6">
        <f t="shared" si="91"/>
        <v>-158111.03506800003</v>
      </c>
      <c r="Q244" s="55">
        <f>SUMIFS('Wkpr - Plant Balance Detail'!$CS$3:$CS$635,'Wkpr - Plant Balance Detail'!$B$3:$B$635,'Wkpr - Studied Balances'!$B244,'Wkpr - Plant Balance Detail'!$C$3:$C$635,'Wkpr - Studied Balances'!$C244,'Wkpr - Plant Balance Detail'!$D$3:$D$635,'Wkpr - Studied Balances'!$D244)</f>
        <v>0</v>
      </c>
      <c r="R244" s="55">
        <f>SUMIFS('Wkpr - Plant Balance Detail'!$CU$3:$CU$635,'Wkpr - Plant Balance Detail'!$B$3:$B$635,'Wkpr - Studied Balances'!$B244,'Wkpr - Plant Balance Detail'!$C$3:$C$635,'Wkpr - Studied Balances'!$C244,'Wkpr - Plant Balance Detail'!$D$3:$D$635,'Wkpr - Studied Balances'!$D244)+SUMIFS('Wkpr - Plant Balance Detail'!$CU$3:$CU$635,'Wkpr - Plant Balance Detail'!$B$3:$B$635,'Wkpr - Studied Balances'!$B244,'Wkpr - Plant Balance Detail'!$C$3:$C$635,"MT",'Wkpr - Plant Balance Detail'!$D$3:$D$635,'Wkpr - Studied Balances'!$D244)</f>
        <v>-158111.03966360001</v>
      </c>
      <c r="S244" s="55">
        <f>SUMIFS('Wkpr - Plant Balance Detail'!$CT$3:$CT$635,'Wkpr - Plant Balance Detail'!$B$3:$B$635,'Wkpr - Studied Balances'!$B244,'Wkpr - Plant Balance Detail'!$C$3:$C$635,'Wkpr - Studied Balances'!$C244,'Wkpr - Plant Balance Detail'!$D$3:$D$635,'Wkpr - Studied Balances'!$D244)</f>
        <v>0</v>
      </c>
      <c r="T244" s="55">
        <f>SUMIFS('Wkpr - Plant Balance Detail'!$CV$3:$CV$635,'Wkpr - Plant Balance Detail'!$B$3:$B$635,'Wkpr - Studied Balances'!$B244,'Wkpr - Plant Balance Detail'!$C$3:$C$635,'Wkpr - Studied Balances'!$C244,'Wkpr - Plant Balance Detail'!$D$3:$D$635,'Wkpr - Studied Balances'!$D244)</f>
        <v>0</v>
      </c>
      <c r="U244" s="55">
        <f>SUMIFS('Wkpr - Plant Balance Detail'!$CW$3:$CW$635,'Wkpr - Plant Balance Detail'!$B$3:$B$635,'Wkpr - Studied Balances'!$B244,'Wkpr - Plant Balance Detail'!$C$3:$C$635,'Wkpr - Studied Balances'!$C244,'Wkpr - Plant Balance Detail'!$D$3:$D$635,'Wkpr - Studied Balances'!$D244)</f>
        <v>0</v>
      </c>
    </row>
    <row r="245" spans="1:21" x14ac:dyDescent="0.2">
      <c r="B245" t="s">
        <v>1310</v>
      </c>
      <c r="C245" t="s">
        <v>1329</v>
      </c>
      <c r="D245">
        <f t="shared" si="88"/>
        <v>369200</v>
      </c>
      <c r="E245">
        <v>369.2</v>
      </c>
      <c r="F245" t="s">
        <v>1237</v>
      </c>
      <c r="G245" s="5">
        <f>SUMIFS('Wkpr - Plant Balance Detail'!$R$3:$R$635,'Wkpr - Plant Balance Detail'!$B$3:$B$635,'Wkpr - Studied Balances'!$B245,'Wkpr - Plant Balance Detail'!$C$3:$C$635,'Wkpr - Studied Balances'!$C245,'Wkpr - Plant Balance Detail'!$D$3:$D$635,'Wkpr - Studied Balances'!$D245)+SUMIFS('Wkpr - Plant Balance Detail'!$R$3:$R$635,'Wkpr - Plant Balance Detail'!$B$3:$B$635,'Wkpr - Studied Balances'!$B245,'Wkpr - Plant Balance Detail'!$C$3:$C$635,"MT",'Wkpr - Plant Balance Detail'!$D$3:$D$635,'Wkpr - Studied Balances'!$D245)</f>
        <v>2336.4900000000002</v>
      </c>
      <c r="I245" s="3">
        <f>SUMIFS('Wkpr - Plant Balance Detail'!$BO$3:$BO$635,'Wkpr - Plant Balance Detail'!$B$3:$B$635,'Wkpr - Studied Balances'!$B245,'Wkpr - Plant Balance Detail'!$C$3:$C$635,'Wkpr - Studied Balances'!$C245,'Wkpr - Plant Balance Detail'!$D$3:$D$635,'Wkpr - Studied Balances'!$D245)</f>
        <v>2.7299999999999998E-2</v>
      </c>
      <c r="J245" s="6">
        <f t="shared" si="89"/>
        <v>63.786177000000002</v>
      </c>
      <c r="L245" s="3">
        <f>SUMIFS('Wkpr - Plant Balance Detail'!$BQ$3:$BQ$635,'Wkpr - Plant Balance Detail'!$B$3:$B$635,'Wkpr - Studied Balances'!$B245,'Wkpr - Plant Balance Detail'!$C$3:$C$635,'Wkpr - Studied Balances'!$C245,'Wkpr - Plant Balance Detail'!$D$3:$D$635,'Wkpr - Studied Balances'!$D245)</f>
        <v>2.1600000000000001E-2</v>
      </c>
      <c r="N245" s="6">
        <f t="shared" si="90"/>
        <v>50.468184000000008</v>
      </c>
      <c r="O245" s="6">
        <f t="shared" si="91"/>
        <v>-13.317992999999994</v>
      </c>
      <c r="Q245" s="55">
        <f>SUMIFS('Wkpr - Plant Balance Detail'!$CS$3:$CS$635,'Wkpr - Plant Balance Detail'!$B$3:$B$635,'Wkpr - Studied Balances'!$B245,'Wkpr - Plant Balance Detail'!$C$3:$C$635,'Wkpr - Studied Balances'!$C245,'Wkpr - Plant Balance Detail'!$D$3:$D$635,'Wkpr - Studied Balances'!$D245)</f>
        <v>0</v>
      </c>
      <c r="R245" s="55">
        <f>SUMIFS('Wkpr - Plant Balance Detail'!$CU$3:$CU$635,'Wkpr - Plant Balance Detail'!$B$3:$B$635,'Wkpr - Studied Balances'!$B245,'Wkpr - Plant Balance Detail'!$C$3:$C$635,'Wkpr - Studied Balances'!$C245,'Wkpr - Plant Balance Detail'!$D$3:$D$635,'Wkpr - Studied Balances'!$D245)+SUMIFS('Wkpr - Plant Balance Detail'!$CU$3:$CU$635,'Wkpr - Plant Balance Detail'!$B$3:$B$635,'Wkpr - Studied Balances'!$B245,'Wkpr - Plant Balance Detail'!$C$3:$C$635,"MT",'Wkpr - Plant Balance Detail'!$D$3:$D$635,'Wkpr - Studied Balances'!$D245)</f>
        <v>-13.317992999999994</v>
      </c>
      <c r="S245" s="55">
        <f>SUMIFS('Wkpr - Plant Balance Detail'!$CT$3:$CT$635,'Wkpr - Plant Balance Detail'!$B$3:$B$635,'Wkpr - Studied Balances'!$B245,'Wkpr - Plant Balance Detail'!$C$3:$C$635,'Wkpr - Studied Balances'!$C245,'Wkpr - Plant Balance Detail'!$D$3:$D$635,'Wkpr - Studied Balances'!$D245)</f>
        <v>0</v>
      </c>
      <c r="T245" s="55">
        <f>SUMIFS('Wkpr - Plant Balance Detail'!$CV$3:$CV$635,'Wkpr - Plant Balance Detail'!$B$3:$B$635,'Wkpr - Studied Balances'!$B245,'Wkpr - Plant Balance Detail'!$C$3:$C$635,'Wkpr - Studied Balances'!$C245,'Wkpr - Plant Balance Detail'!$D$3:$D$635,'Wkpr - Studied Balances'!$D245)</f>
        <v>0</v>
      </c>
      <c r="U245" s="55">
        <f>SUMIFS('Wkpr - Plant Balance Detail'!$CW$3:$CW$635,'Wkpr - Plant Balance Detail'!$B$3:$B$635,'Wkpr - Studied Balances'!$B245,'Wkpr - Plant Balance Detail'!$C$3:$C$635,'Wkpr - Studied Balances'!$C245,'Wkpr - Plant Balance Detail'!$D$3:$D$635,'Wkpr - Studied Balances'!$D245)</f>
        <v>0</v>
      </c>
    </row>
    <row r="246" spans="1:21" x14ac:dyDescent="0.2">
      <c r="B246" t="s">
        <v>1310</v>
      </c>
      <c r="C246" t="s">
        <v>1329</v>
      </c>
      <c r="D246">
        <f t="shared" si="88"/>
        <v>369300</v>
      </c>
      <c r="E246">
        <v>369.3</v>
      </c>
      <c r="F246" t="s">
        <v>1236</v>
      </c>
      <c r="G246" s="5">
        <f>SUMIFS('Wkpr - Plant Balance Detail'!$R$3:$R$635,'Wkpr - Plant Balance Detail'!$B$3:$B$635,'Wkpr - Studied Balances'!$B246,'Wkpr - Plant Balance Detail'!$C$3:$C$635,'Wkpr - Studied Balances'!$C246,'Wkpr - Plant Balance Detail'!$D$3:$D$635,'Wkpr - Studied Balances'!$D246)+SUMIFS('Wkpr - Plant Balance Detail'!$R$3:$R$635,'Wkpr - Plant Balance Detail'!$B$3:$B$635,'Wkpr - Studied Balances'!$B246,'Wkpr - Plant Balance Detail'!$C$3:$C$635,"MT",'Wkpr - Plant Balance Detail'!$D$3:$D$635,'Wkpr - Studied Balances'!$D246)</f>
        <v>35453332.199999996</v>
      </c>
      <c r="I246" s="3">
        <f>SUMIFS('Wkpr - Plant Balance Detail'!$BO$3:$BO$635,'Wkpr - Plant Balance Detail'!$B$3:$B$635,'Wkpr - Studied Balances'!$B246,'Wkpr - Plant Balance Detail'!$C$3:$C$635,'Wkpr - Studied Balances'!$C246,'Wkpr - Plant Balance Detail'!$D$3:$D$635,'Wkpr - Studied Balances'!$D246)</f>
        <v>2.5700000000000001E-2</v>
      </c>
      <c r="J246" s="6">
        <f t="shared" si="89"/>
        <v>911150.63753999991</v>
      </c>
      <c r="L246" s="3">
        <f>SUMIFS('Wkpr - Plant Balance Detail'!$BQ$3:$BQ$635,'Wkpr - Plant Balance Detail'!$B$3:$B$635,'Wkpr - Studied Balances'!$B246,'Wkpr - Plant Balance Detail'!$C$3:$C$635,'Wkpr - Studied Balances'!$C246,'Wkpr - Plant Balance Detail'!$D$3:$D$635,'Wkpr - Studied Balances'!$D246)</f>
        <v>2.06E-2</v>
      </c>
      <c r="N246" s="6">
        <f t="shared" si="90"/>
        <v>730338.64331999992</v>
      </c>
      <c r="O246" s="6">
        <f t="shared" si="91"/>
        <v>-180811.99421999999</v>
      </c>
      <c r="Q246" s="55">
        <f>SUMIFS('Wkpr - Plant Balance Detail'!$CS$3:$CS$635,'Wkpr - Plant Balance Detail'!$B$3:$B$635,'Wkpr - Studied Balances'!$B246,'Wkpr - Plant Balance Detail'!$C$3:$C$635,'Wkpr - Studied Balances'!$C246,'Wkpr - Plant Balance Detail'!$D$3:$D$635,'Wkpr - Studied Balances'!$D246)</f>
        <v>0</v>
      </c>
      <c r="R246" s="55">
        <f>SUMIFS('Wkpr - Plant Balance Detail'!$CU$3:$CU$635,'Wkpr - Plant Balance Detail'!$B$3:$B$635,'Wkpr - Studied Balances'!$B246,'Wkpr - Plant Balance Detail'!$C$3:$C$635,'Wkpr - Studied Balances'!$C246,'Wkpr - Plant Balance Detail'!$D$3:$D$635,'Wkpr - Studied Balances'!$D246)+SUMIFS('Wkpr - Plant Balance Detail'!$CU$3:$CU$635,'Wkpr - Plant Balance Detail'!$B$3:$B$635,'Wkpr - Studied Balances'!$B246,'Wkpr - Plant Balance Detail'!$C$3:$C$635,"MT",'Wkpr - Plant Balance Detail'!$D$3:$D$635,'Wkpr - Studied Balances'!$D246)</f>
        <v>-180811.99421999996</v>
      </c>
      <c r="S246" s="55">
        <f>SUMIFS('Wkpr - Plant Balance Detail'!$CT$3:$CT$635,'Wkpr - Plant Balance Detail'!$B$3:$B$635,'Wkpr - Studied Balances'!$B246,'Wkpr - Plant Balance Detail'!$C$3:$C$635,'Wkpr - Studied Balances'!$C246,'Wkpr - Plant Balance Detail'!$D$3:$D$635,'Wkpr - Studied Balances'!$D246)</f>
        <v>0</v>
      </c>
      <c r="T246" s="55">
        <f>SUMIFS('Wkpr - Plant Balance Detail'!$CV$3:$CV$635,'Wkpr - Plant Balance Detail'!$B$3:$B$635,'Wkpr - Studied Balances'!$B246,'Wkpr - Plant Balance Detail'!$C$3:$C$635,'Wkpr - Studied Balances'!$C246,'Wkpr - Plant Balance Detail'!$D$3:$D$635,'Wkpr - Studied Balances'!$D246)</f>
        <v>0</v>
      </c>
      <c r="U246" s="55">
        <f>SUMIFS('Wkpr - Plant Balance Detail'!$CW$3:$CW$635,'Wkpr - Plant Balance Detail'!$B$3:$B$635,'Wkpr - Studied Balances'!$B246,'Wkpr - Plant Balance Detail'!$C$3:$C$635,'Wkpr - Studied Balances'!$C246,'Wkpr - Plant Balance Detail'!$D$3:$D$635,'Wkpr - Studied Balances'!$D246)</f>
        <v>0</v>
      </c>
    </row>
    <row r="247" spans="1:21" x14ac:dyDescent="0.2">
      <c r="B247" t="s">
        <v>1310</v>
      </c>
      <c r="C247" t="s">
        <v>1329</v>
      </c>
      <c r="D247">
        <f t="shared" si="88"/>
        <v>370000</v>
      </c>
      <c r="E247" s="48">
        <v>370</v>
      </c>
      <c r="F247" t="s">
        <v>1238</v>
      </c>
      <c r="G247" s="5">
        <f>SUMIFS('Wkpr - Plant Balance Detail'!$R$3:$R$635,'Wkpr - Plant Balance Detail'!$B$3:$B$635,'Wkpr - Studied Balances'!$B247,'Wkpr - Plant Balance Detail'!$C$3:$C$635,'Wkpr - Studied Balances'!$C247,'Wkpr - Plant Balance Detail'!$D$3:$D$635,'Wkpr - Studied Balances'!$D247)+SUMIFS('Wkpr - Plant Balance Detail'!$R$3:$R$635,'Wkpr - Plant Balance Detail'!$B$3:$B$635,'Wkpr - Studied Balances'!$B247,'Wkpr - Plant Balance Detail'!$C$3:$C$635,"MT",'Wkpr - Plant Balance Detail'!$D$3:$D$635,'Wkpr - Studied Balances'!$D247)</f>
        <v>22569749.48</v>
      </c>
      <c r="I247" s="3">
        <f>SUMIFS('Wkpr - Plant Balance Detail'!$BO$3:$BO$635,'Wkpr - Plant Balance Detail'!$B$3:$B$635,'Wkpr - Studied Balances'!$B247,'Wkpr - Plant Balance Detail'!$C$3:$C$635,'Wkpr - Studied Balances'!$C247,'Wkpr - Plant Balance Detail'!$D$3:$D$635,'Wkpr - Studied Balances'!$D247)</f>
        <v>7.6499999999999999E-2</v>
      </c>
      <c r="J247" s="6">
        <f t="shared" si="89"/>
        <v>1726585.83522</v>
      </c>
      <c r="L247" s="3">
        <f>SUMIFS('Wkpr - Plant Balance Detail'!$BQ$3:$BQ$635,'Wkpr - Plant Balance Detail'!$B$3:$B$635,'Wkpr - Studied Balances'!$B247,'Wkpr - Plant Balance Detail'!$C$3:$C$635,'Wkpr - Studied Balances'!$C247,'Wkpr - Plant Balance Detail'!$D$3:$D$635,'Wkpr - Studied Balances'!$D247)</f>
        <v>9.06E-2</v>
      </c>
      <c r="N247" s="6">
        <f t="shared" si="90"/>
        <v>2044819.3028880002</v>
      </c>
      <c r="O247" s="6">
        <f t="shared" si="91"/>
        <v>318233.46766800014</v>
      </c>
      <c r="Q247" s="55">
        <f>SUMIFS('Wkpr - Plant Balance Detail'!$CS$3:$CS$635,'Wkpr - Plant Balance Detail'!$B$3:$B$635,'Wkpr - Studied Balances'!$B247,'Wkpr - Plant Balance Detail'!$C$3:$C$635,'Wkpr - Studied Balances'!$C247,'Wkpr - Plant Balance Detail'!$D$3:$D$635,'Wkpr - Studied Balances'!$D247)</f>
        <v>0</v>
      </c>
      <c r="R247" s="55">
        <f>SUMIFS('Wkpr - Plant Balance Detail'!$CU$3:$CU$635,'Wkpr - Plant Balance Detail'!$B$3:$B$635,'Wkpr - Studied Balances'!$B247,'Wkpr - Plant Balance Detail'!$C$3:$C$635,'Wkpr - Studied Balances'!$C247,'Wkpr - Plant Balance Detail'!$D$3:$D$635,'Wkpr - Studied Balances'!$D247)+SUMIFS('Wkpr - Plant Balance Detail'!$CU$3:$CU$635,'Wkpr - Plant Balance Detail'!$B$3:$B$635,'Wkpr - Studied Balances'!$B247,'Wkpr - Plant Balance Detail'!$C$3:$C$635,"MT",'Wkpr - Plant Balance Detail'!$D$3:$D$635,'Wkpr - Studied Balances'!$D247)</f>
        <v>318234.22423800005</v>
      </c>
      <c r="S247" s="55">
        <f>SUMIFS('Wkpr - Plant Balance Detail'!$CT$3:$CT$635,'Wkpr - Plant Balance Detail'!$B$3:$B$635,'Wkpr - Studied Balances'!$B247,'Wkpr - Plant Balance Detail'!$C$3:$C$635,'Wkpr - Studied Balances'!$C247,'Wkpr - Plant Balance Detail'!$D$3:$D$635,'Wkpr - Studied Balances'!$D247)</f>
        <v>0</v>
      </c>
      <c r="T247" s="55">
        <f>SUMIFS('Wkpr - Plant Balance Detail'!$CV$3:$CV$635,'Wkpr - Plant Balance Detail'!$B$3:$B$635,'Wkpr - Studied Balances'!$B247,'Wkpr - Plant Balance Detail'!$C$3:$C$635,'Wkpr - Studied Balances'!$C247,'Wkpr - Plant Balance Detail'!$D$3:$D$635,'Wkpr - Studied Balances'!$D247)</f>
        <v>0</v>
      </c>
      <c r="U247" s="55">
        <f>SUMIFS('Wkpr - Plant Balance Detail'!$CW$3:$CW$635,'Wkpr - Plant Balance Detail'!$B$3:$B$635,'Wkpr - Studied Balances'!$B247,'Wkpr - Plant Balance Detail'!$C$3:$C$635,'Wkpr - Studied Balances'!$C247,'Wkpr - Plant Balance Detail'!$D$3:$D$635,'Wkpr - Studied Balances'!$D247)</f>
        <v>0</v>
      </c>
    </row>
    <row r="248" spans="1:21" x14ac:dyDescent="0.2">
      <c r="B248" t="s">
        <v>1310</v>
      </c>
      <c r="C248" t="s">
        <v>1329</v>
      </c>
      <c r="D248">
        <f t="shared" si="88"/>
        <v>373100</v>
      </c>
      <c r="E248">
        <v>373.1</v>
      </c>
      <c r="F248" t="s">
        <v>1239</v>
      </c>
      <c r="G248" s="5">
        <f>SUMIFS('Wkpr - Plant Balance Detail'!$R$3:$R$635,'Wkpr - Plant Balance Detail'!$B$3:$B$635,'Wkpr - Studied Balances'!$B248,'Wkpr - Plant Balance Detail'!$C$3:$C$635,'Wkpr - Studied Balances'!$C248,'Wkpr - Plant Balance Detail'!$D$3:$D$635,'Wkpr - Studied Balances'!$D248)+SUMIFS('Wkpr - Plant Balance Detail'!$R$3:$R$635,'Wkpr - Plant Balance Detail'!$B$3:$B$635,'Wkpr - Studied Balances'!$B248,'Wkpr - Plant Balance Detail'!$C$3:$C$635,"MT",'Wkpr - Plant Balance Detail'!$D$3:$D$635,'Wkpr - Studied Balances'!$D248)</f>
        <v>1651247.9100000001</v>
      </c>
      <c r="I248" s="3">
        <f>SUMIFS('Wkpr - Plant Balance Detail'!$BO$3:$BO$635,'Wkpr - Plant Balance Detail'!$B$3:$B$635,'Wkpr - Studied Balances'!$B248,'Wkpr - Plant Balance Detail'!$C$3:$C$635,'Wkpr - Studied Balances'!$C248,'Wkpr - Plant Balance Detail'!$D$3:$D$635,'Wkpr - Studied Balances'!$D248)</f>
        <v>1.3600000000000001E-2</v>
      </c>
      <c r="J248" s="6">
        <f t="shared" si="89"/>
        <v>22456.971576000004</v>
      </c>
      <c r="L248" s="3">
        <f>SUMIFS('Wkpr - Plant Balance Detail'!$BQ$3:$BQ$635,'Wkpr - Plant Balance Detail'!$B$3:$B$635,'Wkpr - Studied Balances'!$B248,'Wkpr - Plant Balance Detail'!$C$3:$C$635,'Wkpr - Studied Balances'!$C248,'Wkpr - Plant Balance Detail'!$D$3:$D$635,'Wkpr - Studied Balances'!$D248)</f>
        <v>9.9000000000000008E-3</v>
      </c>
      <c r="N248" s="6">
        <f t="shared" si="90"/>
        <v>16347.354309000002</v>
      </c>
      <c r="O248" s="6">
        <f t="shared" si="91"/>
        <v>-6109.6172670000014</v>
      </c>
      <c r="Q248" s="55">
        <f>SUMIFS('Wkpr - Plant Balance Detail'!$CS$3:$CS$635,'Wkpr - Plant Balance Detail'!$B$3:$B$635,'Wkpr - Studied Balances'!$B248,'Wkpr - Plant Balance Detail'!$C$3:$C$635,'Wkpr - Studied Balances'!$C248,'Wkpr - Plant Balance Detail'!$D$3:$D$635,'Wkpr - Studied Balances'!$D248)</f>
        <v>0</v>
      </c>
      <c r="R248" s="55">
        <f>SUMIFS('Wkpr - Plant Balance Detail'!$CU$3:$CU$635,'Wkpr - Plant Balance Detail'!$B$3:$B$635,'Wkpr - Studied Balances'!$B248,'Wkpr - Plant Balance Detail'!$C$3:$C$635,'Wkpr - Studied Balances'!$C248,'Wkpr - Plant Balance Detail'!$D$3:$D$635,'Wkpr - Studied Balances'!$D248)+SUMIFS('Wkpr - Plant Balance Detail'!$CU$3:$CU$635,'Wkpr - Plant Balance Detail'!$B$3:$B$635,'Wkpr - Studied Balances'!$B248,'Wkpr - Plant Balance Detail'!$C$3:$C$635,"MT",'Wkpr - Plant Balance Detail'!$D$3:$D$635,'Wkpr - Studied Balances'!$D248)</f>
        <v>-6109.6172670000014</v>
      </c>
      <c r="S248" s="55">
        <f>SUMIFS('Wkpr - Plant Balance Detail'!$CT$3:$CT$635,'Wkpr - Plant Balance Detail'!$B$3:$B$635,'Wkpr - Studied Balances'!$B248,'Wkpr - Plant Balance Detail'!$C$3:$C$635,'Wkpr - Studied Balances'!$C248,'Wkpr - Plant Balance Detail'!$D$3:$D$635,'Wkpr - Studied Balances'!$D248)</f>
        <v>0</v>
      </c>
      <c r="T248" s="55">
        <f>SUMIFS('Wkpr - Plant Balance Detail'!$CV$3:$CV$635,'Wkpr - Plant Balance Detail'!$B$3:$B$635,'Wkpr - Studied Balances'!$B248,'Wkpr - Plant Balance Detail'!$C$3:$C$635,'Wkpr - Studied Balances'!$C248,'Wkpr - Plant Balance Detail'!$D$3:$D$635,'Wkpr - Studied Balances'!$D248)</f>
        <v>0</v>
      </c>
      <c r="U248" s="55">
        <f>SUMIFS('Wkpr - Plant Balance Detail'!$CW$3:$CW$635,'Wkpr - Plant Balance Detail'!$B$3:$B$635,'Wkpr - Studied Balances'!$B248,'Wkpr - Plant Balance Detail'!$C$3:$C$635,'Wkpr - Studied Balances'!$C248,'Wkpr - Plant Balance Detail'!$D$3:$D$635,'Wkpr - Studied Balances'!$D248)</f>
        <v>0</v>
      </c>
    </row>
    <row r="249" spans="1:21" x14ac:dyDescent="0.2">
      <c r="B249" t="s">
        <v>1310</v>
      </c>
      <c r="C249" t="s">
        <v>1329</v>
      </c>
      <c r="D249">
        <f t="shared" si="88"/>
        <v>373200</v>
      </c>
      <c r="E249">
        <v>373.2</v>
      </c>
      <c r="F249" t="s">
        <v>1240</v>
      </c>
      <c r="G249" s="5">
        <f>SUMIFS('Wkpr - Plant Balance Detail'!$R$3:$R$635,'Wkpr - Plant Balance Detail'!$B$3:$B$635,'Wkpr - Studied Balances'!$B249,'Wkpr - Plant Balance Detail'!$C$3:$C$635,'Wkpr - Studied Balances'!$C249,'Wkpr - Plant Balance Detail'!$D$3:$D$635,'Wkpr - Studied Balances'!$D249)+SUMIFS('Wkpr - Plant Balance Detail'!$R$3:$R$635,'Wkpr - Plant Balance Detail'!$B$3:$B$635,'Wkpr - Studied Balances'!$B249,'Wkpr - Plant Balance Detail'!$C$3:$C$635,"MT",'Wkpr - Plant Balance Detail'!$D$3:$D$635,'Wkpr - Studied Balances'!$D249)</f>
        <v>1855697.26</v>
      </c>
      <c r="I249" s="3">
        <f>SUMIFS('Wkpr - Plant Balance Detail'!$BO$3:$BO$635,'Wkpr - Plant Balance Detail'!$B$3:$B$635,'Wkpr - Studied Balances'!$B249,'Wkpr - Plant Balance Detail'!$C$3:$C$635,'Wkpr - Studied Balances'!$C249,'Wkpr - Plant Balance Detail'!$D$3:$D$635,'Wkpr - Studied Balances'!$D249)</f>
        <v>1.9099999999999999E-2</v>
      </c>
      <c r="J249" s="6">
        <f t="shared" si="89"/>
        <v>35443.817665999995</v>
      </c>
      <c r="L249" s="3">
        <f>SUMIFS('Wkpr - Plant Balance Detail'!$BQ$3:$BQ$635,'Wkpr - Plant Balance Detail'!$B$3:$B$635,'Wkpr - Studied Balances'!$B249,'Wkpr - Plant Balance Detail'!$C$3:$C$635,'Wkpr - Studied Balances'!$C249,'Wkpr - Plant Balance Detail'!$D$3:$D$635,'Wkpr - Studied Balances'!$D249)</f>
        <v>2.01E-2</v>
      </c>
      <c r="N249" s="6">
        <f t="shared" si="90"/>
        <v>37299.514926000003</v>
      </c>
      <c r="O249" s="6">
        <f t="shared" si="91"/>
        <v>1855.6972600000081</v>
      </c>
      <c r="Q249" s="55">
        <f>SUMIFS('Wkpr - Plant Balance Detail'!$CS$3:$CS$635,'Wkpr - Plant Balance Detail'!$B$3:$B$635,'Wkpr - Studied Balances'!$B249,'Wkpr - Plant Balance Detail'!$C$3:$C$635,'Wkpr - Studied Balances'!$C249,'Wkpr - Plant Balance Detail'!$D$3:$D$635,'Wkpr - Studied Balances'!$D249)</f>
        <v>0</v>
      </c>
      <c r="R249" s="55">
        <f>SUMIFS('Wkpr - Plant Balance Detail'!$CU$3:$CU$635,'Wkpr - Plant Balance Detail'!$B$3:$B$635,'Wkpr - Studied Balances'!$B249,'Wkpr - Plant Balance Detail'!$C$3:$C$635,'Wkpr - Studied Balances'!$C249,'Wkpr - Plant Balance Detail'!$D$3:$D$635,'Wkpr - Studied Balances'!$D249)+SUMIFS('Wkpr - Plant Balance Detail'!$CU$3:$CU$635,'Wkpr - Plant Balance Detail'!$B$3:$B$635,'Wkpr - Studied Balances'!$B249,'Wkpr - Plant Balance Detail'!$C$3:$C$635,"MT",'Wkpr - Plant Balance Detail'!$D$3:$D$635,'Wkpr - Studied Balances'!$D249)</f>
        <v>1855.6972599999958</v>
      </c>
      <c r="S249" s="55">
        <f>SUMIFS('Wkpr - Plant Balance Detail'!$CT$3:$CT$635,'Wkpr - Plant Balance Detail'!$B$3:$B$635,'Wkpr - Studied Balances'!$B249,'Wkpr - Plant Balance Detail'!$C$3:$C$635,'Wkpr - Studied Balances'!$C249,'Wkpr - Plant Balance Detail'!$D$3:$D$635,'Wkpr - Studied Balances'!$D249)</f>
        <v>0</v>
      </c>
      <c r="T249" s="55">
        <f>SUMIFS('Wkpr - Plant Balance Detail'!$CV$3:$CV$635,'Wkpr - Plant Balance Detail'!$B$3:$B$635,'Wkpr - Studied Balances'!$B249,'Wkpr - Plant Balance Detail'!$C$3:$C$635,'Wkpr - Studied Balances'!$C249,'Wkpr - Plant Balance Detail'!$D$3:$D$635,'Wkpr - Studied Balances'!$D249)</f>
        <v>0</v>
      </c>
      <c r="U249" s="55">
        <f>SUMIFS('Wkpr - Plant Balance Detail'!$CW$3:$CW$635,'Wkpr - Plant Balance Detail'!$B$3:$B$635,'Wkpr - Studied Balances'!$B249,'Wkpr - Plant Balance Detail'!$C$3:$C$635,'Wkpr - Studied Balances'!$C249,'Wkpr - Plant Balance Detail'!$D$3:$D$635,'Wkpr - Studied Balances'!$D249)</f>
        <v>0</v>
      </c>
    </row>
    <row r="250" spans="1:21" x14ac:dyDescent="0.2">
      <c r="B250" t="s">
        <v>1310</v>
      </c>
      <c r="C250" t="s">
        <v>1329</v>
      </c>
      <c r="D250">
        <f t="shared" si="88"/>
        <v>373300</v>
      </c>
      <c r="E250">
        <v>373.3</v>
      </c>
      <c r="F250" t="s">
        <v>1241</v>
      </c>
      <c r="G250" s="5">
        <f>SUMIFS('Wkpr - Plant Balance Detail'!$R$3:$R$635,'Wkpr - Plant Balance Detail'!$B$3:$B$635,'Wkpr - Studied Balances'!$B250,'Wkpr - Plant Balance Detail'!$C$3:$C$635,'Wkpr - Studied Balances'!$C250,'Wkpr - Plant Balance Detail'!$D$3:$D$635,'Wkpr - Studied Balances'!$D250)+SUMIFS('Wkpr - Plant Balance Detail'!$R$3:$R$635,'Wkpr - Plant Balance Detail'!$B$3:$B$635,'Wkpr - Studied Balances'!$B250,'Wkpr - Plant Balance Detail'!$C$3:$C$635,"MT",'Wkpr - Plant Balance Detail'!$D$3:$D$635,'Wkpr - Studied Balances'!$D250)</f>
        <v>4705909.3100000005</v>
      </c>
      <c r="I250" s="3">
        <f>SUMIFS('Wkpr - Plant Balance Detail'!$BO$3:$BO$635,'Wkpr - Plant Balance Detail'!$B$3:$B$635,'Wkpr - Studied Balances'!$B250,'Wkpr - Plant Balance Detail'!$C$3:$C$635,'Wkpr - Studied Balances'!$C250,'Wkpr - Plant Balance Detail'!$D$3:$D$635,'Wkpr - Studied Balances'!$D250)</f>
        <v>2.4500000000000001E-2</v>
      </c>
      <c r="J250" s="6">
        <f t="shared" si="89"/>
        <v>115294.77809500002</v>
      </c>
      <c r="L250" s="3">
        <f>SUMIFS('Wkpr - Plant Balance Detail'!$BQ$3:$BQ$635,'Wkpr - Plant Balance Detail'!$B$3:$B$635,'Wkpr - Studied Balances'!$B250,'Wkpr - Plant Balance Detail'!$C$3:$C$635,'Wkpr - Studied Balances'!$C250,'Wkpr - Plant Balance Detail'!$D$3:$D$635,'Wkpr - Studied Balances'!$D250)</f>
        <v>2.6100000000000002E-2</v>
      </c>
      <c r="N250" s="6">
        <f t="shared" si="90"/>
        <v>122824.23299100003</v>
      </c>
      <c r="O250" s="6">
        <f t="shared" si="91"/>
        <v>7529.4548960000102</v>
      </c>
      <c r="Q250" s="55">
        <f>SUMIFS('Wkpr - Plant Balance Detail'!$CS$3:$CS$635,'Wkpr - Plant Balance Detail'!$B$3:$B$635,'Wkpr - Studied Balances'!$B250,'Wkpr - Plant Balance Detail'!$C$3:$C$635,'Wkpr - Studied Balances'!$C250,'Wkpr - Plant Balance Detail'!$D$3:$D$635,'Wkpr - Studied Balances'!$D250)</f>
        <v>0</v>
      </c>
      <c r="R250" s="55">
        <f>SUMIFS('Wkpr - Plant Balance Detail'!$CU$3:$CU$635,'Wkpr - Plant Balance Detail'!$B$3:$B$635,'Wkpr - Studied Balances'!$B250,'Wkpr - Plant Balance Detail'!$C$3:$C$635,'Wkpr - Studied Balances'!$C250,'Wkpr - Plant Balance Detail'!$D$3:$D$635,'Wkpr - Studied Balances'!$D250)+SUMIFS('Wkpr - Plant Balance Detail'!$CU$3:$CU$635,'Wkpr - Plant Balance Detail'!$B$3:$B$635,'Wkpr - Studied Balances'!$B250,'Wkpr - Plant Balance Detail'!$C$3:$C$635,"MT",'Wkpr - Plant Balance Detail'!$D$3:$D$635,'Wkpr - Studied Balances'!$D250)</f>
        <v>7529.4548960000102</v>
      </c>
      <c r="S250" s="55">
        <f>SUMIFS('Wkpr - Plant Balance Detail'!$CT$3:$CT$635,'Wkpr - Plant Balance Detail'!$B$3:$B$635,'Wkpr - Studied Balances'!$B250,'Wkpr - Plant Balance Detail'!$C$3:$C$635,'Wkpr - Studied Balances'!$C250,'Wkpr - Plant Balance Detail'!$D$3:$D$635,'Wkpr - Studied Balances'!$D250)</f>
        <v>0</v>
      </c>
      <c r="T250" s="55">
        <f>SUMIFS('Wkpr - Plant Balance Detail'!$CV$3:$CV$635,'Wkpr - Plant Balance Detail'!$B$3:$B$635,'Wkpr - Studied Balances'!$B250,'Wkpr - Plant Balance Detail'!$C$3:$C$635,'Wkpr - Studied Balances'!$C250,'Wkpr - Plant Balance Detail'!$D$3:$D$635,'Wkpr - Studied Balances'!$D250)</f>
        <v>0</v>
      </c>
      <c r="U250" s="55">
        <f>SUMIFS('Wkpr - Plant Balance Detail'!$CW$3:$CW$635,'Wkpr - Plant Balance Detail'!$B$3:$B$635,'Wkpr - Studied Balances'!$B250,'Wkpr - Plant Balance Detail'!$C$3:$C$635,'Wkpr - Studied Balances'!$C250,'Wkpr - Plant Balance Detail'!$D$3:$D$635,'Wkpr - Studied Balances'!$D250)</f>
        <v>0</v>
      </c>
    </row>
    <row r="251" spans="1:21" x14ac:dyDescent="0.2">
      <c r="B251" t="s">
        <v>1310</v>
      </c>
      <c r="C251" t="s">
        <v>1329</v>
      </c>
      <c r="D251">
        <f t="shared" si="88"/>
        <v>373400</v>
      </c>
      <c r="E251">
        <v>373.4</v>
      </c>
      <c r="F251" t="s">
        <v>1242</v>
      </c>
      <c r="G251" s="5">
        <f>SUMIFS('Wkpr - Plant Balance Detail'!$R$3:$R$635,'Wkpr - Plant Balance Detail'!$B$3:$B$635,'Wkpr - Studied Balances'!$B251,'Wkpr - Plant Balance Detail'!$C$3:$C$635,'Wkpr - Studied Balances'!$C251,'Wkpr - Plant Balance Detail'!$D$3:$D$635,'Wkpr - Studied Balances'!$D251)+SUMIFS('Wkpr - Plant Balance Detail'!$R$3:$R$635,'Wkpr - Plant Balance Detail'!$B$3:$B$635,'Wkpr - Studied Balances'!$B251,'Wkpr - Plant Balance Detail'!$C$3:$C$635,"MT",'Wkpr - Plant Balance Detail'!$D$3:$D$635,'Wkpr - Studied Balances'!$D251)</f>
        <v>8933135.959999999</v>
      </c>
      <c r="I251" s="3">
        <f>SUMIFS('Wkpr - Plant Balance Detail'!$BO$3:$BO$635,'Wkpr - Plant Balance Detail'!$B$3:$B$635,'Wkpr - Studied Balances'!$B251,'Wkpr - Plant Balance Detail'!$C$3:$C$635,'Wkpr - Studied Balances'!$C251,'Wkpr - Plant Balance Detail'!$D$3:$D$635,'Wkpr - Studied Balances'!$D251)</f>
        <v>3.4799999999999998E-2</v>
      </c>
      <c r="J251" s="6">
        <f t="shared" si="89"/>
        <v>310873.13140799996</v>
      </c>
      <c r="L251" s="3">
        <f>SUMIFS('Wkpr - Plant Balance Detail'!$BQ$3:$BQ$635,'Wkpr - Plant Balance Detail'!$B$3:$B$635,'Wkpr - Studied Balances'!$B251,'Wkpr - Plant Balance Detail'!$C$3:$C$635,'Wkpr - Studied Balances'!$C251,'Wkpr - Plant Balance Detail'!$D$3:$D$635,'Wkpr - Studied Balances'!$D251)</f>
        <v>3.04E-2</v>
      </c>
      <c r="N251" s="6">
        <f t="shared" si="90"/>
        <v>271567.33318399999</v>
      </c>
      <c r="O251" s="6">
        <f t="shared" si="91"/>
        <v>-39305.798223999969</v>
      </c>
      <c r="Q251" s="55">
        <f>SUMIFS('Wkpr - Plant Balance Detail'!$CS$3:$CS$635,'Wkpr - Plant Balance Detail'!$B$3:$B$635,'Wkpr - Studied Balances'!$B251,'Wkpr - Plant Balance Detail'!$C$3:$C$635,'Wkpr - Studied Balances'!$C251,'Wkpr - Plant Balance Detail'!$D$3:$D$635,'Wkpr - Studied Balances'!$D251)</f>
        <v>0</v>
      </c>
      <c r="R251" s="55">
        <f>SUMIFS('Wkpr - Plant Balance Detail'!$CU$3:$CU$635,'Wkpr - Plant Balance Detail'!$B$3:$B$635,'Wkpr - Studied Balances'!$B251,'Wkpr - Plant Balance Detail'!$C$3:$C$635,'Wkpr - Studied Balances'!$C251,'Wkpr - Plant Balance Detail'!$D$3:$D$635,'Wkpr - Studied Balances'!$D251)+SUMIFS('Wkpr - Plant Balance Detail'!$CU$3:$CU$635,'Wkpr - Plant Balance Detail'!$B$3:$B$635,'Wkpr - Studied Balances'!$B251,'Wkpr - Plant Balance Detail'!$C$3:$C$635,"MT",'Wkpr - Plant Balance Detail'!$D$3:$D$635,'Wkpr - Studied Balances'!$D251)</f>
        <v>-39305.798233330555</v>
      </c>
      <c r="S251" s="55">
        <f>SUMIFS('Wkpr - Plant Balance Detail'!$CT$3:$CT$635,'Wkpr - Plant Balance Detail'!$B$3:$B$635,'Wkpr - Studied Balances'!$B251,'Wkpr - Plant Balance Detail'!$C$3:$C$635,'Wkpr - Studied Balances'!$C251,'Wkpr - Plant Balance Detail'!$D$3:$D$635,'Wkpr - Studied Balances'!$D251)</f>
        <v>0</v>
      </c>
      <c r="T251" s="55">
        <f>SUMIFS('Wkpr - Plant Balance Detail'!$CV$3:$CV$635,'Wkpr - Plant Balance Detail'!$B$3:$B$635,'Wkpr - Studied Balances'!$B251,'Wkpr - Plant Balance Detail'!$C$3:$C$635,'Wkpr - Studied Balances'!$C251,'Wkpr - Plant Balance Detail'!$D$3:$D$635,'Wkpr - Studied Balances'!$D251)</f>
        <v>0</v>
      </c>
      <c r="U251" s="55">
        <f>SUMIFS('Wkpr - Plant Balance Detail'!$CW$3:$CW$635,'Wkpr - Plant Balance Detail'!$B$3:$B$635,'Wkpr - Studied Balances'!$B251,'Wkpr - Plant Balance Detail'!$C$3:$C$635,'Wkpr - Studied Balances'!$C251,'Wkpr - Plant Balance Detail'!$D$3:$D$635,'Wkpr - Studied Balances'!$D251)</f>
        <v>0</v>
      </c>
    </row>
    <row r="252" spans="1:21" x14ac:dyDescent="0.2">
      <c r="B252" t="s">
        <v>1310</v>
      </c>
      <c r="C252" t="s">
        <v>1329</v>
      </c>
      <c r="D252">
        <f t="shared" si="88"/>
        <v>373500</v>
      </c>
      <c r="E252">
        <v>373.5</v>
      </c>
      <c r="F252" t="s">
        <v>1243</v>
      </c>
      <c r="G252" s="5">
        <f>SUMIFS('Wkpr - Plant Balance Detail'!$R$3:$R$635,'Wkpr - Plant Balance Detail'!$B$3:$B$635,'Wkpr - Studied Balances'!$B252,'Wkpr - Plant Balance Detail'!$C$3:$C$635,'Wkpr - Studied Balances'!$C252,'Wkpr - Plant Balance Detail'!$D$3:$D$635,'Wkpr - Studied Balances'!$D252)+SUMIFS('Wkpr - Plant Balance Detail'!$R$3:$R$635,'Wkpr - Plant Balance Detail'!$B$3:$B$635,'Wkpr - Studied Balances'!$B252,'Wkpr - Plant Balance Detail'!$C$3:$C$635,"MT",'Wkpr - Plant Balance Detail'!$D$3:$D$635,'Wkpr - Studied Balances'!$D252)</f>
        <v>1196619.06</v>
      </c>
      <c r="I252" s="3">
        <f>SUMIFS('Wkpr - Plant Balance Detail'!$BO$3:$BO$635,'Wkpr - Plant Balance Detail'!$B$3:$B$635,'Wkpr - Studied Balances'!$B252,'Wkpr - Plant Balance Detail'!$C$3:$C$635,'Wkpr - Studied Balances'!$C252,'Wkpr - Plant Balance Detail'!$D$3:$D$635,'Wkpr - Studied Balances'!$D252)</f>
        <v>6.6600000000000006E-2</v>
      </c>
      <c r="J252" s="6">
        <f t="shared" si="89"/>
        <v>79694.829396000016</v>
      </c>
      <c r="L252" s="3">
        <f>SUMIFS('Wkpr - Plant Balance Detail'!$BQ$3:$BQ$635,'Wkpr - Plant Balance Detail'!$B$3:$B$635,'Wkpr - Studied Balances'!$B252,'Wkpr - Plant Balance Detail'!$C$3:$C$635,'Wkpr - Studied Balances'!$C252,'Wkpr - Plant Balance Detail'!$D$3:$D$635,'Wkpr - Studied Balances'!$D252)</f>
        <v>3.1699999999999999E-2</v>
      </c>
      <c r="N252" s="6">
        <f t="shared" si="90"/>
        <v>37932.824202000003</v>
      </c>
      <c r="O252" s="6">
        <f t="shared" si="91"/>
        <v>-41762.005194000012</v>
      </c>
      <c r="Q252" s="55">
        <f>SUMIFS('Wkpr - Plant Balance Detail'!$CS$3:$CS$635,'Wkpr - Plant Balance Detail'!$B$3:$B$635,'Wkpr - Studied Balances'!$B252,'Wkpr - Plant Balance Detail'!$C$3:$C$635,'Wkpr - Studied Balances'!$C252,'Wkpr - Plant Balance Detail'!$D$3:$D$635,'Wkpr - Studied Balances'!$D252)</f>
        <v>0</v>
      </c>
      <c r="R252" s="55">
        <f>SUMIFS('Wkpr - Plant Balance Detail'!$CU$3:$CU$635,'Wkpr - Plant Balance Detail'!$B$3:$B$635,'Wkpr - Studied Balances'!$B252,'Wkpr - Plant Balance Detail'!$C$3:$C$635,'Wkpr - Studied Balances'!$C252,'Wkpr - Plant Balance Detail'!$D$3:$D$635,'Wkpr - Studied Balances'!$D252)+SUMIFS('Wkpr - Plant Balance Detail'!$CU$3:$CU$635,'Wkpr - Plant Balance Detail'!$B$3:$B$635,'Wkpr - Studied Balances'!$B252,'Wkpr - Plant Balance Detail'!$C$3:$C$635,"MT",'Wkpr - Plant Balance Detail'!$D$3:$D$635,'Wkpr - Studied Balances'!$D252)</f>
        <v>-41762.005194000012</v>
      </c>
      <c r="S252" s="55">
        <f>SUMIFS('Wkpr - Plant Balance Detail'!$CT$3:$CT$635,'Wkpr - Plant Balance Detail'!$B$3:$B$635,'Wkpr - Studied Balances'!$B252,'Wkpr - Plant Balance Detail'!$C$3:$C$635,'Wkpr - Studied Balances'!$C252,'Wkpr - Plant Balance Detail'!$D$3:$D$635,'Wkpr - Studied Balances'!$D252)</f>
        <v>0</v>
      </c>
      <c r="T252" s="55">
        <f>SUMIFS('Wkpr - Plant Balance Detail'!$CV$3:$CV$635,'Wkpr - Plant Balance Detail'!$B$3:$B$635,'Wkpr - Studied Balances'!$B252,'Wkpr - Plant Balance Detail'!$C$3:$C$635,'Wkpr - Studied Balances'!$C252,'Wkpr - Plant Balance Detail'!$D$3:$D$635,'Wkpr - Studied Balances'!$D252)</f>
        <v>0</v>
      </c>
      <c r="U252" s="55">
        <f>SUMIFS('Wkpr - Plant Balance Detail'!$CW$3:$CW$635,'Wkpr - Plant Balance Detail'!$B$3:$B$635,'Wkpr - Studied Balances'!$B252,'Wkpr - Plant Balance Detail'!$C$3:$C$635,'Wkpr - Studied Balances'!$C252,'Wkpr - Plant Balance Detail'!$D$3:$D$635,'Wkpr - Studied Balances'!$D252)</f>
        <v>0</v>
      </c>
    </row>
    <row r="253" spans="1:21" x14ac:dyDescent="0.2">
      <c r="F253" t="s">
        <v>1138</v>
      </c>
      <c r="J253" s="6"/>
      <c r="N253" s="6"/>
      <c r="O253" s="6"/>
      <c r="Q253" s="56"/>
      <c r="R253" s="56"/>
      <c r="S253" s="56"/>
      <c r="T253" s="56"/>
      <c r="U253" s="56"/>
    </row>
    <row r="254" spans="1:21" x14ac:dyDescent="0.2">
      <c r="J254" s="6"/>
      <c r="N254" s="6"/>
      <c r="O254" s="6"/>
      <c r="Q254" s="56"/>
      <c r="R254" s="56"/>
      <c r="S254" s="56"/>
      <c r="T254" s="56"/>
      <c r="U254" s="56"/>
    </row>
    <row r="255" spans="1:21" x14ac:dyDescent="0.2">
      <c r="A255" t="s">
        <v>1244</v>
      </c>
      <c r="J255" s="6"/>
      <c r="N255" s="6"/>
      <c r="O255" s="6"/>
      <c r="Q255" s="56"/>
      <c r="R255" s="56"/>
      <c r="S255" s="56"/>
      <c r="T255" s="56"/>
      <c r="U255" s="56"/>
    </row>
    <row r="256" spans="1:21" x14ac:dyDescent="0.2">
      <c r="B256" t="s">
        <v>1310</v>
      </c>
      <c r="C256" t="s">
        <v>1330</v>
      </c>
      <c r="D256">
        <f t="shared" ref="D256:D275" si="92">E256*1000</f>
        <v>360400</v>
      </c>
      <c r="E256">
        <v>360.4</v>
      </c>
      <c r="F256" t="s">
        <v>1232</v>
      </c>
      <c r="G256" s="5">
        <f>SUMIFS('Wkpr - Plant Balance Detail'!$R$3:$R$635,'Wkpr - Plant Balance Detail'!$B$3:$B$635,'Wkpr - Studied Balances'!$B256,'Wkpr - Plant Balance Detail'!$C$3:$C$635,'Wkpr - Studied Balances'!$C256,'Wkpr - Plant Balance Detail'!$D$3:$D$635,'Wkpr - Studied Balances'!$D256)</f>
        <v>338259.32</v>
      </c>
      <c r="I256" s="3">
        <f>SUMIFS('Wkpr - Plant Balance Detail'!$BO$3:$BO$635,'Wkpr - Plant Balance Detail'!$B$3:$B$635,'Wkpr - Studied Balances'!$B256,'Wkpr - Plant Balance Detail'!$C$3:$C$635,'Wkpr - Studied Balances'!$C256,'Wkpr - Plant Balance Detail'!$D$3:$D$635,'Wkpr - Studied Balances'!$D256)</f>
        <v>1.34E-2</v>
      </c>
      <c r="J256" s="6">
        <f t="shared" ref="J256:J275" si="93">G256*I256</f>
        <v>4532.6748880000005</v>
      </c>
      <c r="L256" s="3">
        <f>SUMIFS('Wkpr - Plant Balance Detail'!$BQ$3:$BQ$635,'Wkpr - Plant Balance Detail'!$B$3:$B$635,'Wkpr - Studied Balances'!$B256,'Wkpr - Plant Balance Detail'!$C$3:$C$635,'Wkpr - Studied Balances'!$C256,'Wkpr - Plant Balance Detail'!$D$3:$D$635,'Wkpr - Studied Balances'!$D256)</f>
        <v>1.34E-2</v>
      </c>
      <c r="N256" s="6">
        <f t="shared" ref="N256:N275" si="94">G256*L256</f>
        <v>4532.6748880000005</v>
      </c>
      <c r="O256" s="6">
        <f t="shared" ref="O256:O275" si="95">N256-J256</f>
        <v>0</v>
      </c>
      <c r="Q256" s="55">
        <f>SUMIFS('Wkpr - Plant Balance Detail'!$CS$3:$CS$635,'Wkpr - Plant Balance Detail'!$B$3:$B$635,'Wkpr - Studied Balances'!$B256,'Wkpr - Plant Balance Detail'!$C$3:$C$635,'Wkpr - Studied Balances'!$C256,'Wkpr - Plant Balance Detail'!$D$3:$D$635,'Wkpr - Studied Balances'!$D256)</f>
        <v>0</v>
      </c>
      <c r="R256" s="55">
        <f>SUMIFS('Wkpr - Plant Balance Detail'!$CU$3:$CU$635,'Wkpr - Plant Balance Detail'!$B$3:$B$635,'Wkpr - Studied Balances'!$B256,'Wkpr - Plant Balance Detail'!$C$3:$C$635,'Wkpr - Studied Balances'!$C256,'Wkpr - Plant Balance Detail'!$D$3:$D$635,'Wkpr - Studied Balances'!$D256)</f>
        <v>0</v>
      </c>
      <c r="S256" s="55">
        <f>SUMIFS('Wkpr - Plant Balance Detail'!$CT$3:$CT$635,'Wkpr - Plant Balance Detail'!$B$3:$B$635,'Wkpr - Studied Balances'!$B256,'Wkpr - Plant Balance Detail'!$C$3:$C$635,'Wkpr - Studied Balances'!$C256,'Wkpr - Plant Balance Detail'!$D$3:$D$635,'Wkpr - Studied Balances'!$D256)</f>
        <v>0</v>
      </c>
      <c r="T256" s="55">
        <f>SUMIFS('Wkpr - Plant Balance Detail'!$CV$3:$CV$635,'Wkpr - Plant Balance Detail'!$B$3:$B$635,'Wkpr - Studied Balances'!$B256,'Wkpr - Plant Balance Detail'!$C$3:$C$635,'Wkpr - Studied Balances'!$C256,'Wkpr - Plant Balance Detail'!$D$3:$D$635,'Wkpr - Studied Balances'!$D256)</f>
        <v>0</v>
      </c>
      <c r="U256" s="55">
        <f>SUMIFS('Wkpr - Plant Balance Detail'!$CW$3:$CW$635,'Wkpr - Plant Balance Detail'!$B$3:$B$635,'Wkpr - Studied Balances'!$B256,'Wkpr - Plant Balance Detail'!$C$3:$C$635,'Wkpr - Studied Balances'!$C256,'Wkpr - Plant Balance Detail'!$D$3:$D$635,'Wkpr - Studied Balances'!$D256)</f>
        <v>0</v>
      </c>
    </row>
    <row r="257" spans="2:21" x14ac:dyDescent="0.2">
      <c r="B257" t="s">
        <v>1310</v>
      </c>
      <c r="C257" t="s">
        <v>1330</v>
      </c>
      <c r="D257">
        <f t="shared" si="92"/>
        <v>361000</v>
      </c>
      <c r="E257" s="48">
        <v>361</v>
      </c>
      <c r="F257" t="s">
        <v>1174</v>
      </c>
      <c r="G257" s="5">
        <f>SUMIFS('Wkpr - Plant Balance Detail'!$R$3:$R$635,'Wkpr - Plant Balance Detail'!$B$3:$B$635,'Wkpr - Studied Balances'!$B257,'Wkpr - Plant Balance Detail'!$C$3:$C$635,'Wkpr - Studied Balances'!$C257,'Wkpr - Plant Balance Detail'!$D$3:$D$635,'Wkpr - Studied Balances'!$D257)</f>
        <v>14662847.939999999</v>
      </c>
      <c r="I257" s="3">
        <f>SUMIFS('Wkpr - Plant Balance Detail'!$BO$3:$BO$635,'Wkpr - Plant Balance Detail'!$B$3:$B$635,'Wkpr - Studied Balances'!$B257,'Wkpr - Plant Balance Detail'!$C$3:$C$635,'Wkpr - Studied Balances'!$C257,'Wkpr - Plant Balance Detail'!$D$3:$D$635,'Wkpr - Studied Balances'!$D257)</f>
        <v>1.6199999999999999E-2</v>
      </c>
      <c r="J257" s="6">
        <f t="shared" si="93"/>
        <v>237538.13662799998</v>
      </c>
      <c r="L257" s="3">
        <f>SUMIFS('Wkpr - Plant Balance Detail'!$BQ$3:$BQ$635,'Wkpr - Plant Balance Detail'!$B$3:$B$635,'Wkpr - Studied Balances'!$B257,'Wkpr - Plant Balance Detail'!$C$3:$C$635,'Wkpr - Studied Balances'!$C257,'Wkpr - Plant Balance Detail'!$D$3:$D$635,'Wkpr - Studied Balances'!$D257)</f>
        <v>1.72E-2</v>
      </c>
      <c r="N257" s="6">
        <f t="shared" si="94"/>
        <v>252200.98456799999</v>
      </c>
      <c r="O257" s="6">
        <f t="shared" si="95"/>
        <v>14662.847940000007</v>
      </c>
      <c r="Q257" s="55">
        <f>SUMIFS('Wkpr - Plant Balance Detail'!$CS$3:$CS$635,'Wkpr - Plant Balance Detail'!$B$3:$B$635,'Wkpr - Studied Balances'!$B257,'Wkpr - Plant Balance Detail'!$C$3:$C$635,'Wkpr - Studied Balances'!$C257,'Wkpr - Plant Balance Detail'!$D$3:$D$635,'Wkpr - Studied Balances'!$D257)</f>
        <v>14662.847940000007</v>
      </c>
      <c r="R257" s="55">
        <f>SUMIFS('Wkpr - Plant Balance Detail'!$CU$3:$CU$635,'Wkpr - Plant Balance Detail'!$B$3:$B$635,'Wkpr - Studied Balances'!$B257,'Wkpr - Plant Balance Detail'!$C$3:$C$635,'Wkpr - Studied Balances'!$C257,'Wkpr - Plant Balance Detail'!$D$3:$D$635,'Wkpr - Studied Balances'!$D257)</f>
        <v>0</v>
      </c>
      <c r="S257" s="55">
        <f>SUMIFS('Wkpr - Plant Balance Detail'!$CT$3:$CT$635,'Wkpr - Plant Balance Detail'!$B$3:$B$635,'Wkpr - Studied Balances'!$B257,'Wkpr - Plant Balance Detail'!$C$3:$C$635,'Wkpr - Studied Balances'!$C257,'Wkpr - Plant Balance Detail'!$D$3:$D$635,'Wkpr - Studied Balances'!$D257)</f>
        <v>0</v>
      </c>
      <c r="T257" s="55">
        <f>SUMIFS('Wkpr - Plant Balance Detail'!$CV$3:$CV$635,'Wkpr - Plant Balance Detail'!$B$3:$B$635,'Wkpr - Studied Balances'!$B257,'Wkpr - Plant Balance Detail'!$C$3:$C$635,'Wkpr - Studied Balances'!$C257,'Wkpr - Plant Balance Detail'!$D$3:$D$635,'Wkpr - Studied Balances'!$D257)</f>
        <v>0</v>
      </c>
      <c r="U257" s="55">
        <f>SUMIFS('Wkpr - Plant Balance Detail'!$CW$3:$CW$635,'Wkpr - Plant Balance Detail'!$B$3:$B$635,'Wkpr - Studied Balances'!$B257,'Wkpr - Plant Balance Detail'!$C$3:$C$635,'Wkpr - Studied Balances'!$C257,'Wkpr - Plant Balance Detail'!$D$3:$D$635,'Wkpr - Studied Balances'!$D257)</f>
        <v>0</v>
      </c>
    </row>
    <row r="258" spans="2:21" x14ac:dyDescent="0.2">
      <c r="B258" t="s">
        <v>1310</v>
      </c>
      <c r="C258" t="s">
        <v>1330</v>
      </c>
      <c r="D258">
        <f t="shared" si="92"/>
        <v>362000</v>
      </c>
      <c r="E258" s="48">
        <v>362</v>
      </c>
      <c r="F258" t="s">
        <v>1224</v>
      </c>
      <c r="G258" s="5">
        <f>SUMIFS('Wkpr - Plant Balance Detail'!$R$3:$R$635,'Wkpr - Plant Balance Detail'!$B$3:$B$635,'Wkpr - Studied Balances'!$B258,'Wkpr - Plant Balance Detail'!$C$3:$C$635,'Wkpr - Studied Balances'!$C258,'Wkpr - Plant Balance Detail'!$D$3:$D$635,'Wkpr - Studied Balances'!$D258)</f>
        <v>80637585.890000001</v>
      </c>
      <c r="I258" s="3">
        <f>SUMIFS('Wkpr - Plant Balance Detail'!$BO$3:$BO$635,'Wkpr - Plant Balance Detail'!$B$3:$B$635,'Wkpr - Studied Balances'!$B258,'Wkpr - Plant Balance Detail'!$C$3:$C$635,'Wkpr - Studied Balances'!$C258,'Wkpr - Plant Balance Detail'!$D$3:$D$635,'Wkpr - Studied Balances'!$D258)</f>
        <v>1.9699999999999999E-2</v>
      </c>
      <c r="J258" s="6">
        <f t="shared" si="93"/>
        <v>1588560.4420329998</v>
      </c>
      <c r="L258" s="3">
        <f>SUMIFS('Wkpr - Plant Balance Detail'!$BQ$3:$BQ$635,'Wkpr - Plant Balance Detail'!$B$3:$B$635,'Wkpr - Studied Balances'!$B258,'Wkpr - Plant Balance Detail'!$C$3:$C$635,'Wkpr - Studied Balances'!$C258,'Wkpr - Plant Balance Detail'!$D$3:$D$635,'Wkpr - Studied Balances'!$D258)</f>
        <v>2.6800000000000001E-2</v>
      </c>
      <c r="N258" s="6">
        <f t="shared" si="94"/>
        <v>2161087.3018519999</v>
      </c>
      <c r="O258" s="6">
        <f t="shared" si="95"/>
        <v>572526.85981900012</v>
      </c>
      <c r="Q258" s="55">
        <f>SUMIFS('Wkpr - Plant Balance Detail'!$CS$3:$CS$635,'Wkpr - Plant Balance Detail'!$B$3:$B$635,'Wkpr - Studied Balances'!$B258,'Wkpr - Plant Balance Detail'!$C$3:$C$635,'Wkpr - Studied Balances'!$C258,'Wkpr - Plant Balance Detail'!$D$3:$D$635,'Wkpr - Studied Balances'!$D258)</f>
        <v>572526.85981900012</v>
      </c>
      <c r="R258" s="55">
        <f>SUMIFS('Wkpr - Plant Balance Detail'!$CU$3:$CU$635,'Wkpr - Plant Balance Detail'!$B$3:$B$635,'Wkpr - Studied Balances'!$B258,'Wkpr - Plant Balance Detail'!$C$3:$C$635,'Wkpr - Studied Balances'!$C258,'Wkpr - Plant Balance Detail'!$D$3:$D$635,'Wkpr - Studied Balances'!$D258)</f>
        <v>0</v>
      </c>
      <c r="S258" s="55">
        <f>SUMIFS('Wkpr - Plant Balance Detail'!$CT$3:$CT$635,'Wkpr - Plant Balance Detail'!$B$3:$B$635,'Wkpr - Studied Balances'!$B258,'Wkpr - Plant Balance Detail'!$C$3:$C$635,'Wkpr - Studied Balances'!$C258,'Wkpr - Plant Balance Detail'!$D$3:$D$635,'Wkpr - Studied Balances'!$D258)</f>
        <v>0</v>
      </c>
      <c r="T258" s="55">
        <f>SUMIFS('Wkpr - Plant Balance Detail'!$CV$3:$CV$635,'Wkpr - Plant Balance Detail'!$B$3:$B$635,'Wkpr - Studied Balances'!$B258,'Wkpr - Plant Balance Detail'!$C$3:$C$635,'Wkpr - Studied Balances'!$C258,'Wkpr - Plant Balance Detail'!$D$3:$D$635,'Wkpr - Studied Balances'!$D258)</f>
        <v>0</v>
      </c>
      <c r="U258" s="55">
        <f>SUMIFS('Wkpr - Plant Balance Detail'!$CW$3:$CW$635,'Wkpr - Plant Balance Detail'!$B$3:$B$635,'Wkpr - Studied Balances'!$B258,'Wkpr - Plant Balance Detail'!$C$3:$C$635,'Wkpr - Studied Balances'!$C258,'Wkpr - Plant Balance Detail'!$D$3:$D$635,'Wkpr - Studied Balances'!$D258)</f>
        <v>0</v>
      </c>
    </row>
    <row r="259" spans="2:21" x14ac:dyDescent="0.2">
      <c r="B259" t="s">
        <v>1310</v>
      </c>
      <c r="C259" t="s">
        <v>1330</v>
      </c>
      <c r="D259">
        <f t="shared" si="92"/>
        <v>363000</v>
      </c>
      <c r="E259" s="48">
        <v>363</v>
      </c>
      <c r="F259" t="s">
        <v>1245</v>
      </c>
      <c r="G259" s="5">
        <f>SUMIFS('Wkpr - Plant Balance Detail'!$R$3:$R$635,'Wkpr - Plant Balance Detail'!$B$3:$B$635,'Wkpr - Studied Balances'!$B259,'Wkpr - Plant Balance Detail'!$C$3:$C$635,'Wkpr - Studied Balances'!$C259,'Wkpr - Plant Balance Detail'!$D$3:$D$635,'Wkpr - Studied Balances'!$D259)</f>
        <v>2597845.27</v>
      </c>
      <c r="I259" s="3">
        <f>SUMIFS('Wkpr - Plant Balance Detail'!$BO$3:$BO$635,'Wkpr - Plant Balance Detail'!$B$3:$B$635,'Wkpr - Studied Balances'!$B259,'Wkpr - Plant Balance Detail'!$C$3:$C$635,'Wkpr - Studied Balances'!$C259,'Wkpr - Plant Balance Detail'!$D$3:$D$635,'Wkpr - Studied Balances'!$D259)</f>
        <v>0.05</v>
      </c>
      <c r="J259" s="6">
        <f t="shared" si="93"/>
        <v>129892.2635</v>
      </c>
      <c r="L259" s="3">
        <f>SUMIFS('Wkpr - Plant Balance Detail'!$BQ$3:$BQ$635,'Wkpr - Plant Balance Detail'!$B$3:$B$635,'Wkpr - Studied Balances'!$B259,'Wkpr - Plant Balance Detail'!$C$3:$C$635,'Wkpr - Studied Balances'!$C259,'Wkpr - Plant Balance Detail'!$D$3:$D$635,'Wkpr - Studied Balances'!$D259)</f>
        <v>6.8000000000000005E-2</v>
      </c>
      <c r="N259" s="6">
        <f t="shared" si="94"/>
        <v>176653.47836000001</v>
      </c>
      <c r="O259" s="6">
        <f t="shared" si="95"/>
        <v>46761.214860000007</v>
      </c>
      <c r="Q259" s="55">
        <f>SUMIFS('Wkpr - Plant Balance Detail'!$CS$3:$CS$635,'Wkpr - Plant Balance Detail'!$B$3:$B$635,'Wkpr - Studied Balances'!$B259,'Wkpr - Plant Balance Detail'!$C$3:$C$635,'Wkpr - Studied Balances'!$C259,'Wkpr - Plant Balance Detail'!$D$3:$D$635,'Wkpr - Studied Balances'!$D259)</f>
        <v>46761.214860000007</v>
      </c>
      <c r="R259" s="55">
        <f>SUMIFS('Wkpr - Plant Balance Detail'!$CU$3:$CU$635,'Wkpr - Plant Balance Detail'!$B$3:$B$635,'Wkpr - Studied Balances'!$B259,'Wkpr - Plant Balance Detail'!$C$3:$C$635,'Wkpr - Studied Balances'!$C259,'Wkpr - Plant Balance Detail'!$D$3:$D$635,'Wkpr - Studied Balances'!$D259)</f>
        <v>0</v>
      </c>
      <c r="S259" s="55">
        <f>SUMIFS('Wkpr - Plant Balance Detail'!$CT$3:$CT$635,'Wkpr - Plant Balance Detail'!$B$3:$B$635,'Wkpr - Studied Balances'!$B259,'Wkpr - Plant Balance Detail'!$C$3:$C$635,'Wkpr - Studied Balances'!$C259,'Wkpr - Plant Balance Detail'!$D$3:$D$635,'Wkpr - Studied Balances'!$D259)</f>
        <v>0</v>
      </c>
      <c r="T259" s="55">
        <f>SUMIFS('Wkpr - Plant Balance Detail'!$CV$3:$CV$635,'Wkpr - Plant Balance Detail'!$B$3:$B$635,'Wkpr - Studied Balances'!$B259,'Wkpr - Plant Balance Detail'!$C$3:$C$635,'Wkpr - Studied Balances'!$C259,'Wkpr - Plant Balance Detail'!$D$3:$D$635,'Wkpr - Studied Balances'!$D259)</f>
        <v>0</v>
      </c>
      <c r="U259" s="55">
        <f>SUMIFS('Wkpr - Plant Balance Detail'!$CW$3:$CW$635,'Wkpr - Plant Balance Detail'!$B$3:$B$635,'Wkpr - Studied Balances'!$B259,'Wkpr - Plant Balance Detail'!$C$3:$C$635,'Wkpr - Studied Balances'!$C259,'Wkpr - Plant Balance Detail'!$D$3:$D$635,'Wkpr - Studied Balances'!$D259)</f>
        <v>0</v>
      </c>
    </row>
    <row r="260" spans="2:21" x14ac:dyDescent="0.2">
      <c r="B260" t="s">
        <v>1310</v>
      </c>
      <c r="C260" t="s">
        <v>1330</v>
      </c>
      <c r="D260">
        <f t="shared" si="92"/>
        <v>364000</v>
      </c>
      <c r="E260" s="48">
        <v>364</v>
      </c>
      <c r="F260" t="s">
        <v>1233</v>
      </c>
      <c r="G260" s="5">
        <f>SUMIFS('Wkpr - Plant Balance Detail'!$R$3:$R$635,'Wkpr - Plant Balance Detail'!$B$3:$B$635,'Wkpr - Studied Balances'!$B260,'Wkpr - Plant Balance Detail'!$C$3:$C$635,'Wkpr - Studied Balances'!$C260,'Wkpr - Plant Balance Detail'!$D$3:$D$635,'Wkpr - Studied Balances'!$D260)</f>
        <v>229534470.80000001</v>
      </c>
      <c r="I260" s="3">
        <f>SUMIFS('Wkpr - Plant Balance Detail'!$BO$3:$BO$635,'Wkpr - Plant Balance Detail'!$B$3:$B$635,'Wkpr - Studied Balances'!$B260,'Wkpr - Plant Balance Detail'!$C$3:$C$635,'Wkpr - Studied Balances'!$C260,'Wkpr - Plant Balance Detail'!$D$3:$D$635,'Wkpr - Studied Balances'!$D260)</f>
        <v>2.3099999999999999E-2</v>
      </c>
      <c r="J260" s="6">
        <f t="shared" si="93"/>
        <v>5302246.2754800003</v>
      </c>
      <c r="L260" s="3">
        <f>SUMIFS('Wkpr - Plant Balance Detail'!$BQ$3:$BQ$635,'Wkpr - Plant Balance Detail'!$B$3:$B$635,'Wkpr - Studied Balances'!$B260,'Wkpr - Plant Balance Detail'!$C$3:$C$635,'Wkpr - Studied Balances'!$C260,'Wkpr - Plant Balance Detail'!$D$3:$D$635,'Wkpr - Studied Balances'!$D260)</f>
        <v>2.5699999999999997E-2</v>
      </c>
      <c r="N260" s="6">
        <f t="shared" si="94"/>
        <v>5899035.8995599998</v>
      </c>
      <c r="O260" s="6">
        <f t="shared" si="95"/>
        <v>596789.62407999951</v>
      </c>
      <c r="Q260" s="55">
        <f>SUMIFS('Wkpr - Plant Balance Detail'!$CS$3:$CS$635,'Wkpr - Plant Balance Detail'!$B$3:$B$635,'Wkpr - Studied Balances'!$B260,'Wkpr - Plant Balance Detail'!$C$3:$C$635,'Wkpr - Studied Balances'!$C260,'Wkpr - Plant Balance Detail'!$D$3:$D$635,'Wkpr - Studied Balances'!$D260)</f>
        <v>596789.62407999951</v>
      </c>
      <c r="R260" s="55">
        <f>SUMIFS('Wkpr - Plant Balance Detail'!$CU$3:$CU$635,'Wkpr - Plant Balance Detail'!$B$3:$B$635,'Wkpr - Studied Balances'!$B260,'Wkpr - Plant Balance Detail'!$C$3:$C$635,'Wkpr - Studied Balances'!$C260,'Wkpr - Plant Balance Detail'!$D$3:$D$635,'Wkpr - Studied Balances'!$D260)</f>
        <v>0</v>
      </c>
      <c r="S260" s="55">
        <f>SUMIFS('Wkpr - Plant Balance Detail'!$CT$3:$CT$635,'Wkpr - Plant Balance Detail'!$B$3:$B$635,'Wkpr - Studied Balances'!$B260,'Wkpr - Plant Balance Detail'!$C$3:$C$635,'Wkpr - Studied Balances'!$C260,'Wkpr - Plant Balance Detail'!$D$3:$D$635,'Wkpr - Studied Balances'!$D260)</f>
        <v>0</v>
      </c>
      <c r="T260" s="55">
        <f>SUMIFS('Wkpr - Plant Balance Detail'!$CV$3:$CV$635,'Wkpr - Plant Balance Detail'!$B$3:$B$635,'Wkpr - Studied Balances'!$B260,'Wkpr - Plant Balance Detail'!$C$3:$C$635,'Wkpr - Studied Balances'!$C260,'Wkpr - Plant Balance Detail'!$D$3:$D$635,'Wkpr - Studied Balances'!$D260)</f>
        <v>0</v>
      </c>
      <c r="U260" s="55">
        <f>SUMIFS('Wkpr - Plant Balance Detail'!$CW$3:$CW$635,'Wkpr - Plant Balance Detail'!$B$3:$B$635,'Wkpr - Studied Balances'!$B260,'Wkpr - Plant Balance Detail'!$C$3:$C$635,'Wkpr - Studied Balances'!$C260,'Wkpr - Plant Balance Detail'!$D$3:$D$635,'Wkpr - Studied Balances'!$D260)</f>
        <v>0</v>
      </c>
    </row>
    <row r="261" spans="2:21" x14ac:dyDescent="0.2">
      <c r="B261" t="s">
        <v>1310</v>
      </c>
      <c r="C261" t="s">
        <v>1330</v>
      </c>
      <c r="D261">
        <f t="shared" si="92"/>
        <v>365000</v>
      </c>
      <c r="E261" s="48">
        <v>365</v>
      </c>
      <c r="F261" t="s">
        <v>1227</v>
      </c>
      <c r="G261" s="5">
        <f>SUMIFS('Wkpr - Plant Balance Detail'!$R$3:$R$635,'Wkpr - Plant Balance Detail'!$B$3:$B$635,'Wkpr - Studied Balances'!$B261,'Wkpr - Plant Balance Detail'!$C$3:$C$635,'Wkpr - Studied Balances'!$C261,'Wkpr - Plant Balance Detail'!$D$3:$D$635,'Wkpr - Studied Balances'!$D261)</f>
        <v>145202061.21000001</v>
      </c>
      <c r="I261" s="3">
        <f>SUMIFS('Wkpr - Plant Balance Detail'!$BO$3:$BO$635,'Wkpr - Plant Balance Detail'!$B$3:$B$635,'Wkpr - Studied Balances'!$B261,'Wkpr - Plant Balance Detail'!$C$3:$C$635,'Wkpr - Studied Balances'!$C261,'Wkpr - Plant Balance Detail'!$D$3:$D$635,'Wkpr - Studied Balances'!$D261)</f>
        <v>2.8199999999999999E-2</v>
      </c>
      <c r="J261" s="6">
        <f t="shared" si="93"/>
        <v>4094698.1261220002</v>
      </c>
      <c r="L261" s="3">
        <f>SUMIFS('Wkpr - Plant Balance Detail'!$BQ$3:$BQ$635,'Wkpr - Plant Balance Detail'!$B$3:$B$635,'Wkpr - Studied Balances'!$B261,'Wkpr - Plant Balance Detail'!$C$3:$C$635,'Wkpr - Studied Balances'!$C261,'Wkpr - Plant Balance Detail'!$D$3:$D$635,'Wkpr - Studied Balances'!$D261)</f>
        <v>2.7099999999999999E-2</v>
      </c>
      <c r="N261" s="6">
        <f t="shared" si="94"/>
        <v>3934975.8587910002</v>
      </c>
      <c r="O261" s="6">
        <f t="shared" si="95"/>
        <v>-159722.26733099995</v>
      </c>
      <c r="Q261" s="55">
        <f>SUMIFS('Wkpr - Plant Balance Detail'!$CS$3:$CS$635,'Wkpr - Plant Balance Detail'!$B$3:$B$635,'Wkpr - Studied Balances'!$B261,'Wkpr - Plant Balance Detail'!$C$3:$C$635,'Wkpr - Studied Balances'!$C261,'Wkpr - Plant Balance Detail'!$D$3:$D$635,'Wkpr - Studied Balances'!$D261)</f>
        <v>-159722.26733099995</v>
      </c>
      <c r="R261" s="55">
        <f>SUMIFS('Wkpr - Plant Balance Detail'!$CU$3:$CU$635,'Wkpr - Plant Balance Detail'!$B$3:$B$635,'Wkpr - Studied Balances'!$B261,'Wkpr - Plant Balance Detail'!$C$3:$C$635,'Wkpr - Studied Balances'!$C261,'Wkpr - Plant Balance Detail'!$D$3:$D$635,'Wkpr - Studied Balances'!$D261)</f>
        <v>0</v>
      </c>
      <c r="S261" s="55">
        <f>SUMIFS('Wkpr - Plant Balance Detail'!$CT$3:$CT$635,'Wkpr - Plant Balance Detail'!$B$3:$B$635,'Wkpr - Studied Balances'!$B261,'Wkpr - Plant Balance Detail'!$C$3:$C$635,'Wkpr - Studied Balances'!$C261,'Wkpr - Plant Balance Detail'!$D$3:$D$635,'Wkpr - Studied Balances'!$D261)</f>
        <v>0</v>
      </c>
      <c r="T261" s="55">
        <f>SUMIFS('Wkpr - Plant Balance Detail'!$CV$3:$CV$635,'Wkpr - Plant Balance Detail'!$B$3:$B$635,'Wkpr - Studied Balances'!$B261,'Wkpr - Plant Balance Detail'!$C$3:$C$635,'Wkpr - Studied Balances'!$C261,'Wkpr - Plant Balance Detail'!$D$3:$D$635,'Wkpr - Studied Balances'!$D261)</f>
        <v>0</v>
      </c>
      <c r="U261" s="55">
        <f>SUMIFS('Wkpr - Plant Balance Detail'!$CW$3:$CW$635,'Wkpr - Plant Balance Detail'!$B$3:$B$635,'Wkpr - Studied Balances'!$B261,'Wkpr - Plant Balance Detail'!$C$3:$C$635,'Wkpr - Studied Balances'!$C261,'Wkpr - Plant Balance Detail'!$D$3:$D$635,'Wkpr - Studied Balances'!$D261)</f>
        <v>0</v>
      </c>
    </row>
    <row r="262" spans="2:21" x14ac:dyDescent="0.2">
      <c r="B262" t="s">
        <v>1310</v>
      </c>
      <c r="C262" t="s">
        <v>1330</v>
      </c>
      <c r="D262">
        <f t="shared" si="92"/>
        <v>366000</v>
      </c>
      <c r="E262" s="48">
        <v>366</v>
      </c>
      <c r="F262" t="s">
        <v>1228</v>
      </c>
      <c r="G262" s="5">
        <f>SUMIFS('Wkpr - Plant Balance Detail'!$R$3:$R$635,'Wkpr - Plant Balance Detail'!$B$3:$B$635,'Wkpr - Studied Balances'!$B262,'Wkpr - Plant Balance Detail'!$C$3:$C$635,'Wkpr - Studied Balances'!$C262,'Wkpr - Plant Balance Detail'!$D$3:$D$635,'Wkpr - Studied Balances'!$D262)</f>
        <v>66473252.579999998</v>
      </c>
      <c r="I262" s="3">
        <f>SUMIFS('Wkpr - Plant Balance Detail'!$BO$3:$BO$635,'Wkpr - Plant Balance Detail'!$B$3:$B$635,'Wkpr - Studied Balances'!$B262,'Wkpr - Plant Balance Detail'!$C$3:$C$635,'Wkpr - Studied Balances'!$C262,'Wkpr - Plant Balance Detail'!$D$3:$D$635,'Wkpr - Studied Balances'!$D262)</f>
        <v>2.7099999999999999E-2</v>
      </c>
      <c r="J262" s="6">
        <f t="shared" si="93"/>
        <v>1801425.1449179999</v>
      </c>
      <c r="L262" s="3">
        <f>SUMIFS('Wkpr - Plant Balance Detail'!$BQ$3:$BQ$635,'Wkpr - Plant Balance Detail'!$B$3:$B$635,'Wkpr - Studied Balances'!$B262,'Wkpr - Plant Balance Detail'!$C$3:$C$635,'Wkpr - Studied Balances'!$C262,'Wkpr - Plant Balance Detail'!$D$3:$D$635,'Wkpr - Studied Balances'!$D262)</f>
        <v>2.1400000000000002E-2</v>
      </c>
      <c r="N262" s="6">
        <f t="shared" si="94"/>
        <v>1422527.6052120002</v>
      </c>
      <c r="O262" s="6">
        <f t="shared" si="95"/>
        <v>-378897.53970599966</v>
      </c>
      <c r="Q262" s="55">
        <f>SUMIFS('Wkpr - Plant Balance Detail'!$CS$3:$CS$635,'Wkpr - Plant Balance Detail'!$B$3:$B$635,'Wkpr - Studied Balances'!$B262,'Wkpr - Plant Balance Detail'!$C$3:$C$635,'Wkpr - Studied Balances'!$C262,'Wkpr - Plant Balance Detail'!$D$3:$D$635,'Wkpr - Studied Balances'!$D262)</f>
        <v>-378897.53970599966</v>
      </c>
      <c r="R262" s="55">
        <f>SUMIFS('Wkpr - Plant Balance Detail'!$CU$3:$CU$635,'Wkpr - Plant Balance Detail'!$B$3:$B$635,'Wkpr - Studied Balances'!$B262,'Wkpr - Plant Balance Detail'!$C$3:$C$635,'Wkpr - Studied Balances'!$C262,'Wkpr - Plant Balance Detail'!$D$3:$D$635,'Wkpr - Studied Balances'!$D262)</f>
        <v>0</v>
      </c>
      <c r="S262" s="55">
        <f>SUMIFS('Wkpr - Plant Balance Detail'!$CT$3:$CT$635,'Wkpr - Plant Balance Detail'!$B$3:$B$635,'Wkpr - Studied Balances'!$B262,'Wkpr - Plant Balance Detail'!$C$3:$C$635,'Wkpr - Studied Balances'!$C262,'Wkpr - Plant Balance Detail'!$D$3:$D$635,'Wkpr - Studied Balances'!$D262)</f>
        <v>0</v>
      </c>
      <c r="T262" s="55">
        <f>SUMIFS('Wkpr - Plant Balance Detail'!$CV$3:$CV$635,'Wkpr - Plant Balance Detail'!$B$3:$B$635,'Wkpr - Studied Balances'!$B262,'Wkpr - Plant Balance Detail'!$C$3:$C$635,'Wkpr - Studied Balances'!$C262,'Wkpr - Plant Balance Detail'!$D$3:$D$635,'Wkpr - Studied Balances'!$D262)</f>
        <v>0</v>
      </c>
      <c r="U262" s="55">
        <f>SUMIFS('Wkpr - Plant Balance Detail'!$CW$3:$CW$635,'Wkpr - Plant Balance Detail'!$B$3:$B$635,'Wkpr - Studied Balances'!$B262,'Wkpr - Plant Balance Detail'!$C$3:$C$635,'Wkpr - Studied Balances'!$C262,'Wkpr - Plant Balance Detail'!$D$3:$D$635,'Wkpr - Studied Balances'!$D262)</f>
        <v>0</v>
      </c>
    </row>
    <row r="263" spans="2:21" x14ac:dyDescent="0.2">
      <c r="B263" t="s">
        <v>1310</v>
      </c>
      <c r="C263" t="s">
        <v>1330</v>
      </c>
      <c r="D263">
        <f t="shared" si="92"/>
        <v>367000</v>
      </c>
      <c r="E263" s="48">
        <v>367</v>
      </c>
      <c r="F263" t="s">
        <v>1230</v>
      </c>
      <c r="G263" s="5">
        <f>SUMIFS('Wkpr - Plant Balance Detail'!$R$3:$R$635,'Wkpr - Plant Balance Detail'!$B$3:$B$635,'Wkpr - Studied Balances'!$B263,'Wkpr - Plant Balance Detail'!$C$3:$C$635,'Wkpr - Studied Balances'!$C263,'Wkpr - Plant Balance Detail'!$D$3:$D$635,'Wkpr - Studied Balances'!$D263)</f>
        <v>119570195.26000001</v>
      </c>
      <c r="I263" s="3">
        <f>SUMIFS('Wkpr - Plant Balance Detail'!$BO$3:$BO$635,'Wkpr - Plant Balance Detail'!$B$3:$B$635,'Wkpr - Studied Balances'!$B263,'Wkpr - Plant Balance Detail'!$C$3:$C$635,'Wkpr - Studied Balances'!$C263,'Wkpr - Plant Balance Detail'!$D$3:$D$635,'Wkpr - Studied Balances'!$D263)</f>
        <v>5.8299999999999998E-2</v>
      </c>
      <c r="J263" s="6">
        <f t="shared" si="93"/>
        <v>6970942.3836580003</v>
      </c>
      <c r="L263" s="3">
        <f>SUMIFS('Wkpr - Plant Balance Detail'!$BQ$3:$BQ$635,'Wkpr - Plant Balance Detail'!$B$3:$B$635,'Wkpr - Studied Balances'!$B263,'Wkpr - Plant Balance Detail'!$C$3:$C$635,'Wkpr - Studied Balances'!$C263,'Wkpr - Plant Balance Detail'!$D$3:$D$635,'Wkpr - Studied Balances'!$D263)</f>
        <v>3.44E-2</v>
      </c>
      <c r="N263" s="6">
        <f t="shared" si="94"/>
        <v>4113214.7169440002</v>
      </c>
      <c r="O263" s="6">
        <f t="shared" si="95"/>
        <v>-2857727.666714</v>
      </c>
      <c r="Q263" s="55">
        <f>SUMIFS('Wkpr - Plant Balance Detail'!$CS$3:$CS$635,'Wkpr - Plant Balance Detail'!$B$3:$B$635,'Wkpr - Studied Balances'!$B263,'Wkpr - Plant Balance Detail'!$C$3:$C$635,'Wkpr - Studied Balances'!$C263,'Wkpr - Plant Balance Detail'!$D$3:$D$635,'Wkpr - Studied Balances'!$D263)</f>
        <v>-2857727.666714</v>
      </c>
      <c r="R263" s="55">
        <f>SUMIFS('Wkpr - Plant Balance Detail'!$CU$3:$CU$635,'Wkpr - Plant Balance Detail'!$B$3:$B$635,'Wkpr - Studied Balances'!$B263,'Wkpr - Plant Balance Detail'!$C$3:$C$635,'Wkpr - Studied Balances'!$C263,'Wkpr - Plant Balance Detail'!$D$3:$D$635,'Wkpr - Studied Balances'!$D263)</f>
        <v>0</v>
      </c>
      <c r="S263" s="55">
        <f>SUMIFS('Wkpr - Plant Balance Detail'!$CT$3:$CT$635,'Wkpr - Plant Balance Detail'!$B$3:$B$635,'Wkpr - Studied Balances'!$B263,'Wkpr - Plant Balance Detail'!$C$3:$C$635,'Wkpr - Studied Balances'!$C263,'Wkpr - Plant Balance Detail'!$D$3:$D$635,'Wkpr - Studied Balances'!$D263)</f>
        <v>0</v>
      </c>
      <c r="T263" s="55">
        <f>SUMIFS('Wkpr - Plant Balance Detail'!$CV$3:$CV$635,'Wkpr - Plant Balance Detail'!$B$3:$B$635,'Wkpr - Studied Balances'!$B263,'Wkpr - Plant Balance Detail'!$C$3:$C$635,'Wkpr - Studied Balances'!$C263,'Wkpr - Plant Balance Detail'!$D$3:$D$635,'Wkpr - Studied Balances'!$D263)</f>
        <v>0</v>
      </c>
      <c r="U263" s="55">
        <f>SUMIFS('Wkpr - Plant Balance Detail'!$CW$3:$CW$635,'Wkpr - Plant Balance Detail'!$B$3:$B$635,'Wkpr - Studied Balances'!$B263,'Wkpr - Plant Balance Detail'!$C$3:$C$635,'Wkpr - Studied Balances'!$C263,'Wkpr - Plant Balance Detail'!$D$3:$D$635,'Wkpr - Studied Balances'!$D263)</f>
        <v>0</v>
      </c>
    </row>
    <row r="264" spans="2:21" x14ac:dyDescent="0.2">
      <c r="B264" t="s">
        <v>1310</v>
      </c>
      <c r="C264" t="s">
        <v>1330</v>
      </c>
      <c r="D264">
        <f t="shared" si="92"/>
        <v>368000</v>
      </c>
      <c r="E264" s="48">
        <v>368</v>
      </c>
      <c r="F264" t="s">
        <v>1234</v>
      </c>
      <c r="G264" s="5">
        <f>SUMIFS('Wkpr - Plant Balance Detail'!$R$3:$R$635,'Wkpr - Plant Balance Detail'!$B$3:$B$635,'Wkpr - Studied Balances'!$B264,'Wkpr - Plant Balance Detail'!$C$3:$C$635,'Wkpr - Studied Balances'!$C264,'Wkpr - Plant Balance Detail'!$D$3:$D$635,'Wkpr - Studied Balances'!$D264)</f>
        <v>165775812.75999999</v>
      </c>
      <c r="I264" s="3">
        <f>SUMIFS('Wkpr - Plant Balance Detail'!$BO$3:$BO$635,'Wkpr - Plant Balance Detail'!$B$3:$B$635,'Wkpr - Studied Balances'!$B264,'Wkpr - Plant Balance Detail'!$C$3:$C$635,'Wkpr - Studied Balances'!$C264,'Wkpr - Plant Balance Detail'!$D$3:$D$635,'Wkpr - Studied Balances'!$D264)</f>
        <v>2.1099999999999997E-2</v>
      </c>
      <c r="J264" s="6">
        <f t="shared" si="93"/>
        <v>3497869.6492359992</v>
      </c>
      <c r="L264" s="3">
        <f>SUMIFS('Wkpr - Plant Balance Detail'!$BQ$3:$BQ$635,'Wkpr - Plant Balance Detail'!$B$3:$B$635,'Wkpr - Studied Balances'!$B264,'Wkpr - Plant Balance Detail'!$C$3:$C$635,'Wkpr - Studied Balances'!$C264,'Wkpr - Plant Balance Detail'!$D$3:$D$635,'Wkpr - Studied Balances'!$D264)</f>
        <v>2.1600000000000001E-2</v>
      </c>
      <c r="N264" s="6">
        <f t="shared" si="94"/>
        <v>3580757.5556160002</v>
      </c>
      <c r="O264" s="6">
        <f t="shared" si="95"/>
        <v>82887.90638000099</v>
      </c>
      <c r="Q264" s="55">
        <f>SUMIFS('Wkpr - Plant Balance Detail'!$CS$3:$CS$635,'Wkpr - Plant Balance Detail'!$B$3:$B$635,'Wkpr - Studied Balances'!$B264,'Wkpr - Plant Balance Detail'!$C$3:$C$635,'Wkpr - Studied Balances'!$C264,'Wkpr - Plant Balance Detail'!$D$3:$D$635,'Wkpr - Studied Balances'!$D264)</f>
        <v>82887.90638000099</v>
      </c>
      <c r="R264" s="55">
        <f>SUMIFS('Wkpr - Plant Balance Detail'!$CU$3:$CU$635,'Wkpr - Plant Balance Detail'!$B$3:$B$635,'Wkpr - Studied Balances'!$B264,'Wkpr - Plant Balance Detail'!$C$3:$C$635,'Wkpr - Studied Balances'!$C264,'Wkpr - Plant Balance Detail'!$D$3:$D$635,'Wkpr - Studied Balances'!$D264)</f>
        <v>0</v>
      </c>
      <c r="S264" s="55">
        <f>SUMIFS('Wkpr - Plant Balance Detail'!$CT$3:$CT$635,'Wkpr - Plant Balance Detail'!$B$3:$B$635,'Wkpr - Studied Balances'!$B264,'Wkpr - Plant Balance Detail'!$C$3:$C$635,'Wkpr - Studied Balances'!$C264,'Wkpr - Plant Balance Detail'!$D$3:$D$635,'Wkpr - Studied Balances'!$D264)</f>
        <v>0</v>
      </c>
      <c r="T264" s="55">
        <f>SUMIFS('Wkpr - Plant Balance Detail'!$CV$3:$CV$635,'Wkpr - Plant Balance Detail'!$B$3:$B$635,'Wkpr - Studied Balances'!$B264,'Wkpr - Plant Balance Detail'!$C$3:$C$635,'Wkpr - Studied Balances'!$C264,'Wkpr - Plant Balance Detail'!$D$3:$D$635,'Wkpr - Studied Balances'!$D264)</f>
        <v>0</v>
      </c>
      <c r="U264" s="55">
        <f>SUMIFS('Wkpr - Plant Balance Detail'!$CW$3:$CW$635,'Wkpr - Plant Balance Detail'!$B$3:$B$635,'Wkpr - Studied Balances'!$B264,'Wkpr - Plant Balance Detail'!$C$3:$C$635,'Wkpr - Studied Balances'!$C264,'Wkpr - Plant Balance Detail'!$D$3:$D$635,'Wkpr - Studied Balances'!$D264)</f>
        <v>0</v>
      </c>
    </row>
    <row r="265" spans="2:21" x14ac:dyDescent="0.2">
      <c r="B265" t="s">
        <v>1310</v>
      </c>
      <c r="C265" t="s">
        <v>1330</v>
      </c>
      <c r="D265">
        <f t="shared" si="92"/>
        <v>369100</v>
      </c>
      <c r="E265">
        <v>369.1</v>
      </c>
      <c r="F265" t="s">
        <v>1235</v>
      </c>
      <c r="G265" s="5">
        <f>SUMIFS('Wkpr - Plant Balance Detail'!$R$3:$R$635,'Wkpr - Plant Balance Detail'!$B$3:$B$635,'Wkpr - Studied Balances'!$B265,'Wkpr - Plant Balance Detail'!$C$3:$C$635,'Wkpr - Studied Balances'!$C265,'Wkpr - Plant Balance Detail'!$D$3:$D$635,'Wkpr - Studied Balances'!$D265)</f>
        <v>37828397.560000002</v>
      </c>
      <c r="I265" s="3">
        <f>SUMIFS('Wkpr - Plant Balance Detail'!$BO$3:$BO$635,'Wkpr - Plant Balance Detail'!$B$3:$B$635,'Wkpr - Studied Balances'!$B265,'Wkpr - Plant Balance Detail'!$C$3:$C$635,'Wkpr - Studied Balances'!$C265,'Wkpr - Plant Balance Detail'!$D$3:$D$635,'Wkpr - Studied Balances'!$D265)</f>
        <v>2.92E-2</v>
      </c>
      <c r="J265" s="6">
        <f t="shared" si="93"/>
        <v>1104589.208752</v>
      </c>
      <c r="L265" s="3">
        <f>SUMIFS('Wkpr - Plant Balance Detail'!$BQ$3:$BQ$635,'Wkpr - Plant Balance Detail'!$B$3:$B$635,'Wkpr - Studied Balances'!$B265,'Wkpr - Plant Balance Detail'!$C$3:$C$635,'Wkpr - Studied Balances'!$C265,'Wkpr - Plant Balance Detail'!$D$3:$D$635,'Wkpr - Studied Balances'!$D265)</f>
        <v>2.0799999999999999E-2</v>
      </c>
      <c r="N265" s="6">
        <f t="shared" si="94"/>
        <v>786830.66924800002</v>
      </c>
      <c r="O265" s="6">
        <f t="shared" si="95"/>
        <v>-317758.53950399999</v>
      </c>
      <c r="Q265" s="55">
        <f>SUMIFS('Wkpr - Plant Balance Detail'!$CS$3:$CS$635,'Wkpr - Plant Balance Detail'!$B$3:$B$635,'Wkpr - Studied Balances'!$B265,'Wkpr - Plant Balance Detail'!$C$3:$C$635,'Wkpr - Studied Balances'!$C265,'Wkpr - Plant Balance Detail'!$D$3:$D$635,'Wkpr - Studied Balances'!$D265)</f>
        <v>-317758.53950399999</v>
      </c>
      <c r="R265" s="55">
        <f>SUMIFS('Wkpr - Plant Balance Detail'!$CU$3:$CU$635,'Wkpr - Plant Balance Detail'!$B$3:$B$635,'Wkpr - Studied Balances'!$B265,'Wkpr - Plant Balance Detail'!$C$3:$C$635,'Wkpr - Studied Balances'!$C265,'Wkpr - Plant Balance Detail'!$D$3:$D$635,'Wkpr - Studied Balances'!$D265)</f>
        <v>0</v>
      </c>
      <c r="S265" s="55">
        <f>SUMIFS('Wkpr - Plant Balance Detail'!$CT$3:$CT$635,'Wkpr - Plant Balance Detail'!$B$3:$B$635,'Wkpr - Studied Balances'!$B265,'Wkpr - Plant Balance Detail'!$C$3:$C$635,'Wkpr - Studied Balances'!$C265,'Wkpr - Plant Balance Detail'!$D$3:$D$635,'Wkpr - Studied Balances'!$D265)</f>
        <v>0</v>
      </c>
      <c r="T265" s="55">
        <f>SUMIFS('Wkpr - Plant Balance Detail'!$CV$3:$CV$635,'Wkpr - Plant Balance Detail'!$B$3:$B$635,'Wkpr - Studied Balances'!$B265,'Wkpr - Plant Balance Detail'!$C$3:$C$635,'Wkpr - Studied Balances'!$C265,'Wkpr - Plant Balance Detail'!$D$3:$D$635,'Wkpr - Studied Balances'!$D265)</f>
        <v>0</v>
      </c>
      <c r="U265" s="55">
        <f>SUMIFS('Wkpr - Plant Balance Detail'!$CW$3:$CW$635,'Wkpr - Plant Balance Detail'!$B$3:$B$635,'Wkpr - Studied Balances'!$B265,'Wkpr - Plant Balance Detail'!$C$3:$C$635,'Wkpr - Studied Balances'!$C265,'Wkpr - Plant Balance Detail'!$D$3:$D$635,'Wkpr - Studied Balances'!$D265)</f>
        <v>0</v>
      </c>
    </row>
    <row r="266" spans="2:21" x14ac:dyDescent="0.2">
      <c r="B266" t="s">
        <v>1310</v>
      </c>
      <c r="C266" t="s">
        <v>1330</v>
      </c>
      <c r="D266">
        <f t="shared" si="92"/>
        <v>369200</v>
      </c>
      <c r="E266">
        <v>369.2</v>
      </c>
      <c r="F266" t="s">
        <v>1237</v>
      </c>
      <c r="G266" s="5">
        <f>SUMIFS('Wkpr - Plant Balance Detail'!$R$3:$R$635,'Wkpr - Plant Balance Detail'!$B$3:$B$635,'Wkpr - Studied Balances'!$B266,'Wkpr - Plant Balance Detail'!$C$3:$C$635,'Wkpr - Studied Balances'!$C266,'Wkpr - Plant Balance Detail'!$D$3:$D$635,'Wkpr - Studied Balances'!$D266)</f>
        <v>4304470.18</v>
      </c>
      <c r="I266" s="3">
        <f>SUMIFS('Wkpr - Plant Balance Detail'!$BO$3:$BO$635,'Wkpr - Plant Balance Detail'!$B$3:$B$635,'Wkpr - Studied Balances'!$B266,'Wkpr - Plant Balance Detail'!$C$3:$C$635,'Wkpr - Studied Balances'!$C266,'Wkpr - Plant Balance Detail'!$D$3:$D$635,'Wkpr - Studied Balances'!$D266)</f>
        <v>2.7299999999999998E-2</v>
      </c>
      <c r="J266" s="6">
        <f t="shared" si="93"/>
        <v>117512.03591399998</v>
      </c>
      <c r="L266" s="3">
        <f>SUMIFS('Wkpr - Plant Balance Detail'!$BQ$3:$BQ$635,'Wkpr - Plant Balance Detail'!$B$3:$B$635,'Wkpr - Studied Balances'!$B266,'Wkpr - Plant Balance Detail'!$C$3:$C$635,'Wkpr - Studied Balances'!$C266,'Wkpr - Plant Balance Detail'!$D$3:$D$635,'Wkpr - Studied Balances'!$D266)</f>
        <v>2.1600000000000001E-2</v>
      </c>
      <c r="N266" s="6">
        <f t="shared" si="94"/>
        <v>92976.555888000003</v>
      </c>
      <c r="O266" s="6">
        <f t="shared" si="95"/>
        <v>-24535.480025999976</v>
      </c>
      <c r="Q266" s="55">
        <f>SUMIFS('Wkpr - Plant Balance Detail'!$CS$3:$CS$635,'Wkpr - Plant Balance Detail'!$B$3:$B$635,'Wkpr - Studied Balances'!$B266,'Wkpr - Plant Balance Detail'!$C$3:$C$635,'Wkpr - Studied Balances'!$C266,'Wkpr - Plant Balance Detail'!$D$3:$D$635,'Wkpr - Studied Balances'!$D266)</f>
        <v>-24535.480025999976</v>
      </c>
      <c r="R266" s="55">
        <f>SUMIFS('Wkpr - Plant Balance Detail'!$CU$3:$CU$635,'Wkpr - Plant Balance Detail'!$B$3:$B$635,'Wkpr - Studied Balances'!$B266,'Wkpr - Plant Balance Detail'!$C$3:$C$635,'Wkpr - Studied Balances'!$C266,'Wkpr - Plant Balance Detail'!$D$3:$D$635,'Wkpr - Studied Balances'!$D266)</f>
        <v>0</v>
      </c>
      <c r="S266" s="55">
        <f>SUMIFS('Wkpr - Plant Balance Detail'!$CT$3:$CT$635,'Wkpr - Plant Balance Detail'!$B$3:$B$635,'Wkpr - Studied Balances'!$B266,'Wkpr - Plant Balance Detail'!$C$3:$C$635,'Wkpr - Studied Balances'!$C266,'Wkpr - Plant Balance Detail'!$D$3:$D$635,'Wkpr - Studied Balances'!$D266)</f>
        <v>0</v>
      </c>
      <c r="T266" s="55">
        <f>SUMIFS('Wkpr - Plant Balance Detail'!$CV$3:$CV$635,'Wkpr - Plant Balance Detail'!$B$3:$B$635,'Wkpr - Studied Balances'!$B266,'Wkpr - Plant Balance Detail'!$C$3:$C$635,'Wkpr - Studied Balances'!$C266,'Wkpr - Plant Balance Detail'!$D$3:$D$635,'Wkpr - Studied Balances'!$D266)</f>
        <v>0</v>
      </c>
      <c r="U266" s="55">
        <f>SUMIFS('Wkpr - Plant Balance Detail'!$CW$3:$CW$635,'Wkpr - Plant Balance Detail'!$B$3:$B$635,'Wkpr - Studied Balances'!$B266,'Wkpr - Plant Balance Detail'!$C$3:$C$635,'Wkpr - Studied Balances'!$C266,'Wkpr - Plant Balance Detail'!$D$3:$D$635,'Wkpr - Studied Balances'!$D266)</f>
        <v>0</v>
      </c>
    </row>
    <row r="267" spans="2:21" x14ac:dyDescent="0.2">
      <c r="B267" t="s">
        <v>1310</v>
      </c>
      <c r="C267" t="s">
        <v>1330</v>
      </c>
      <c r="D267">
        <f t="shared" si="92"/>
        <v>369300</v>
      </c>
      <c r="E267">
        <v>369.3</v>
      </c>
      <c r="F267" t="s">
        <v>1236</v>
      </c>
      <c r="G267" s="5">
        <f>SUMIFS('Wkpr - Plant Balance Detail'!$R$3:$R$635,'Wkpr - Plant Balance Detail'!$B$3:$B$635,'Wkpr - Studied Balances'!$B267,'Wkpr - Plant Balance Detail'!$C$3:$C$635,'Wkpr - Studied Balances'!$C267,'Wkpr - Plant Balance Detail'!$D$3:$D$635,'Wkpr - Studied Balances'!$D267)</f>
        <v>60662198.359999999</v>
      </c>
      <c r="I267" s="3">
        <f>SUMIFS('Wkpr - Plant Balance Detail'!$BO$3:$BO$635,'Wkpr - Plant Balance Detail'!$B$3:$B$635,'Wkpr - Studied Balances'!$B267,'Wkpr - Plant Balance Detail'!$C$3:$C$635,'Wkpr - Studied Balances'!$C267,'Wkpr - Plant Balance Detail'!$D$3:$D$635,'Wkpr - Studied Balances'!$D267)</f>
        <v>2.5700000000000001E-2</v>
      </c>
      <c r="J267" s="6">
        <f t="shared" si="93"/>
        <v>1559018.4978519999</v>
      </c>
      <c r="L267" s="3">
        <f>SUMIFS('Wkpr - Plant Balance Detail'!$BQ$3:$BQ$635,'Wkpr - Plant Balance Detail'!$B$3:$B$635,'Wkpr - Studied Balances'!$B267,'Wkpr - Plant Balance Detail'!$C$3:$C$635,'Wkpr - Studied Balances'!$C267,'Wkpr - Plant Balance Detail'!$D$3:$D$635,'Wkpr - Studied Balances'!$D267)</f>
        <v>2.06E-2</v>
      </c>
      <c r="N267" s="6">
        <f t="shared" si="94"/>
        <v>1249641.2862160001</v>
      </c>
      <c r="O267" s="6">
        <f t="shared" si="95"/>
        <v>-309377.21163599985</v>
      </c>
      <c r="Q267" s="55">
        <f>SUMIFS('Wkpr - Plant Balance Detail'!$CS$3:$CS$635,'Wkpr - Plant Balance Detail'!$B$3:$B$635,'Wkpr - Studied Balances'!$B267,'Wkpr - Plant Balance Detail'!$C$3:$C$635,'Wkpr - Studied Balances'!$C267,'Wkpr - Plant Balance Detail'!$D$3:$D$635,'Wkpr - Studied Balances'!$D267)</f>
        <v>-309377.21163599985</v>
      </c>
      <c r="R267" s="55">
        <f>SUMIFS('Wkpr - Plant Balance Detail'!$CU$3:$CU$635,'Wkpr - Plant Balance Detail'!$B$3:$B$635,'Wkpr - Studied Balances'!$B267,'Wkpr - Plant Balance Detail'!$C$3:$C$635,'Wkpr - Studied Balances'!$C267,'Wkpr - Plant Balance Detail'!$D$3:$D$635,'Wkpr - Studied Balances'!$D267)</f>
        <v>0</v>
      </c>
      <c r="S267" s="55">
        <f>SUMIFS('Wkpr - Plant Balance Detail'!$CT$3:$CT$635,'Wkpr - Plant Balance Detail'!$B$3:$B$635,'Wkpr - Studied Balances'!$B267,'Wkpr - Plant Balance Detail'!$C$3:$C$635,'Wkpr - Studied Balances'!$C267,'Wkpr - Plant Balance Detail'!$D$3:$D$635,'Wkpr - Studied Balances'!$D267)</f>
        <v>0</v>
      </c>
      <c r="T267" s="55">
        <f>SUMIFS('Wkpr - Plant Balance Detail'!$CV$3:$CV$635,'Wkpr - Plant Balance Detail'!$B$3:$B$635,'Wkpr - Studied Balances'!$B267,'Wkpr - Plant Balance Detail'!$C$3:$C$635,'Wkpr - Studied Balances'!$C267,'Wkpr - Plant Balance Detail'!$D$3:$D$635,'Wkpr - Studied Balances'!$D267)</f>
        <v>0</v>
      </c>
      <c r="U267" s="55">
        <f>SUMIFS('Wkpr - Plant Balance Detail'!$CW$3:$CW$635,'Wkpr - Plant Balance Detail'!$B$3:$B$635,'Wkpr - Studied Balances'!$B267,'Wkpr - Plant Balance Detail'!$C$3:$C$635,'Wkpr - Studied Balances'!$C267,'Wkpr - Plant Balance Detail'!$D$3:$D$635,'Wkpr - Studied Balances'!$D267)</f>
        <v>0</v>
      </c>
    </row>
    <row r="268" spans="2:21" x14ac:dyDescent="0.2">
      <c r="B268" t="s">
        <v>1310</v>
      </c>
      <c r="C268" t="s">
        <v>1330</v>
      </c>
      <c r="D268">
        <f t="shared" si="92"/>
        <v>370000</v>
      </c>
      <c r="E268" s="48">
        <v>370</v>
      </c>
      <c r="F268" t="s">
        <v>1238</v>
      </c>
      <c r="G268" s="5">
        <f>SUMIFS('Wkpr - Plant Balance Detail'!$R$3:$R$635,'Wkpr - Plant Balance Detail'!$B$3:$B$635,'Wkpr - Studied Balances'!$B268,'Wkpr - Plant Balance Detail'!$C$3:$C$635,'Wkpr - Studied Balances'!$C268,'Wkpr - Plant Balance Detail'!$D$3:$D$635,'Wkpr - Studied Balances'!$D268)</f>
        <v>28010863.48</v>
      </c>
      <c r="I268" s="3">
        <f>SUMIFS('Wkpr - Plant Balance Detail'!$BO$3:$BO$635,'Wkpr - Plant Balance Detail'!$B$3:$B$635,'Wkpr - Studied Balances'!$B268,'Wkpr - Plant Balance Detail'!$C$3:$C$635,'Wkpr - Studied Balances'!$C268,'Wkpr - Plant Balance Detail'!$D$3:$D$635,'Wkpr - Studied Balances'!$D268)</f>
        <v>3.39E-2</v>
      </c>
      <c r="J268" s="6">
        <f t="shared" si="93"/>
        <v>949568.27197200002</v>
      </c>
      <c r="L268" s="3">
        <f>SUMIFS('Wkpr - Plant Balance Detail'!$BQ$3:$BQ$635,'Wkpr - Plant Balance Detail'!$B$3:$B$635,'Wkpr - Studied Balances'!$B268,'Wkpr - Plant Balance Detail'!$C$3:$C$635,'Wkpr - Studied Balances'!$C268,'Wkpr - Plant Balance Detail'!$D$3:$D$635,'Wkpr - Studied Balances'!$D268)</f>
        <v>2.8900000000000002E-2</v>
      </c>
      <c r="N268" s="6">
        <f t="shared" si="94"/>
        <v>809513.95457200008</v>
      </c>
      <c r="O268" s="6">
        <f t="shared" si="95"/>
        <v>-140054.31739999994</v>
      </c>
      <c r="Q268" s="55">
        <f>SUMIFS('Wkpr - Plant Balance Detail'!$CS$3:$CS$635,'Wkpr - Plant Balance Detail'!$B$3:$B$635,'Wkpr - Studied Balances'!$B268,'Wkpr - Plant Balance Detail'!$C$3:$C$635,'Wkpr - Studied Balances'!$C268,'Wkpr - Plant Balance Detail'!$D$3:$D$635,'Wkpr - Studied Balances'!$D268)</f>
        <v>-140054.31739999994</v>
      </c>
      <c r="R268" s="55">
        <f>SUMIFS('Wkpr - Plant Balance Detail'!$CU$3:$CU$635,'Wkpr - Plant Balance Detail'!$B$3:$B$635,'Wkpr - Studied Balances'!$B268,'Wkpr - Plant Balance Detail'!$C$3:$C$635,'Wkpr - Studied Balances'!$C268,'Wkpr - Plant Balance Detail'!$D$3:$D$635,'Wkpr - Studied Balances'!$D268)</f>
        <v>0</v>
      </c>
      <c r="S268" s="55">
        <f>SUMIFS('Wkpr - Plant Balance Detail'!$CT$3:$CT$635,'Wkpr - Plant Balance Detail'!$B$3:$B$635,'Wkpr - Studied Balances'!$B268,'Wkpr - Plant Balance Detail'!$C$3:$C$635,'Wkpr - Studied Balances'!$C268,'Wkpr - Plant Balance Detail'!$D$3:$D$635,'Wkpr - Studied Balances'!$D268)</f>
        <v>0</v>
      </c>
      <c r="T268" s="55">
        <f>SUMIFS('Wkpr - Plant Balance Detail'!$CV$3:$CV$635,'Wkpr - Plant Balance Detail'!$B$3:$B$635,'Wkpr - Studied Balances'!$B268,'Wkpr - Plant Balance Detail'!$C$3:$C$635,'Wkpr - Studied Balances'!$C268,'Wkpr - Plant Balance Detail'!$D$3:$D$635,'Wkpr - Studied Balances'!$D268)</f>
        <v>0</v>
      </c>
      <c r="U268" s="55">
        <f>SUMIFS('Wkpr - Plant Balance Detail'!$CW$3:$CW$635,'Wkpr - Plant Balance Detail'!$B$3:$B$635,'Wkpr - Studied Balances'!$B268,'Wkpr - Plant Balance Detail'!$C$3:$C$635,'Wkpr - Studied Balances'!$C268,'Wkpr - Plant Balance Detail'!$D$3:$D$635,'Wkpr - Studied Balances'!$D268)</f>
        <v>0</v>
      </c>
    </row>
    <row r="269" spans="2:21" x14ac:dyDescent="0.2">
      <c r="B269" t="s">
        <v>1310</v>
      </c>
      <c r="C269" t="s">
        <v>1330</v>
      </c>
      <c r="D269">
        <f t="shared" si="92"/>
        <v>371010</v>
      </c>
      <c r="E269">
        <v>371.01</v>
      </c>
      <c r="F269" t="s">
        <v>1246</v>
      </c>
      <c r="G269" s="5">
        <f>SUMIFS('Wkpr - Plant Balance Detail'!$R$3:$R$635,'Wkpr - Plant Balance Detail'!$B$3:$B$635,'Wkpr - Studied Balances'!$B269,'Wkpr - Plant Balance Detail'!$C$3:$C$635,'Wkpr - Studied Balances'!$C269,'Wkpr - Plant Balance Detail'!$D$3:$D$635,'Wkpr - Studied Balances'!$D269)</f>
        <v>128020.13</v>
      </c>
      <c r="I269" s="3">
        <f>SUMIFS('Wkpr - Plant Balance Detail'!$BO$3:$BO$635,'Wkpr - Plant Balance Detail'!$B$3:$B$635,'Wkpr - Studied Balances'!$B269,'Wkpr - Plant Balance Detail'!$C$3:$C$635,'Wkpr - Studied Balances'!$C269,'Wkpr - Plant Balance Detail'!$D$3:$D$635,'Wkpr - Studied Balances'!$D269)</f>
        <v>0.1</v>
      </c>
      <c r="J269" s="6">
        <f t="shared" si="93"/>
        <v>12802.013000000001</v>
      </c>
      <c r="L269" s="3">
        <f>SUMIFS('Wkpr - Plant Balance Detail'!$BQ$3:$BQ$635,'Wkpr - Plant Balance Detail'!$B$3:$B$635,'Wkpr - Studied Balances'!$B269,'Wkpr - Plant Balance Detail'!$C$3:$C$635,'Wkpr - Studied Balances'!$C269,'Wkpr - Plant Balance Detail'!$D$3:$D$635,'Wkpr - Studied Balances'!$D269)</f>
        <v>0.1036</v>
      </c>
      <c r="N269" s="6">
        <f t="shared" si="94"/>
        <v>13262.885468</v>
      </c>
      <c r="O269" s="6">
        <f t="shared" si="95"/>
        <v>460.87246799999957</v>
      </c>
      <c r="Q269" s="55">
        <f>SUMIFS('Wkpr - Plant Balance Detail'!$CS$3:$CS$635,'Wkpr - Plant Balance Detail'!$B$3:$B$635,'Wkpr - Studied Balances'!$B269,'Wkpr - Plant Balance Detail'!$C$3:$C$635,'Wkpr - Studied Balances'!$C269,'Wkpr - Plant Balance Detail'!$D$3:$D$635,'Wkpr - Studied Balances'!$D269)</f>
        <v>460.87246799999957</v>
      </c>
      <c r="R269" s="55">
        <f>SUMIFS('Wkpr - Plant Balance Detail'!$CU$3:$CU$635,'Wkpr - Plant Balance Detail'!$B$3:$B$635,'Wkpr - Studied Balances'!$B269,'Wkpr - Plant Balance Detail'!$C$3:$C$635,'Wkpr - Studied Balances'!$C269,'Wkpr - Plant Balance Detail'!$D$3:$D$635,'Wkpr - Studied Balances'!$D269)</f>
        <v>0</v>
      </c>
      <c r="S269" s="55">
        <f>SUMIFS('Wkpr - Plant Balance Detail'!$CT$3:$CT$635,'Wkpr - Plant Balance Detail'!$B$3:$B$635,'Wkpr - Studied Balances'!$B269,'Wkpr - Plant Balance Detail'!$C$3:$C$635,'Wkpr - Studied Balances'!$C269,'Wkpr - Plant Balance Detail'!$D$3:$D$635,'Wkpr - Studied Balances'!$D269)</f>
        <v>0</v>
      </c>
      <c r="T269" s="55">
        <f>SUMIFS('Wkpr - Plant Balance Detail'!$CV$3:$CV$635,'Wkpr - Plant Balance Detail'!$B$3:$B$635,'Wkpr - Studied Balances'!$B269,'Wkpr - Plant Balance Detail'!$C$3:$C$635,'Wkpr - Studied Balances'!$C269,'Wkpr - Plant Balance Detail'!$D$3:$D$635,'Wkpr - Studied Balances'!$D269)</f>
        <v>0</v>
      </c>
      <c r="U269" s="55">
        <f>SUMIFS('Wkpr - Plant Balance Detail'!$CW$3:$CW$635,'Wkpr - Plant Balance Detail'!$B$3:$B$635,'Wkpr - Studied Balances'!$B269,'Wkpr - Plant Balance Detail'!$C$3:$C$635,'Wkpr - Studied Balances'!$C269,'Wkpr - Plant Balance Detail'!$D$3:$D$635,'Wkpr - Studied Balances'!$D269)</f>
        <v>0</v>
      </c>
    </row>
    <row r="270" spans="2:21" x14ac:dyDescent="0.2">
      <c r="B270" t="s">
        <v>1310</v>
      </c>
      <c r="C270" t="s">
        <v>1330</v>
      </c>
      <c r="D270">
        <f t="shared" si="92"/>
        <v>371020</v>
      </c>
      <c r="E270">
        <v>371.02</v>
      </c>
      <c r="F270" t="s">
        <v>1247</v>
      </c>
      <c r="G270" s="5">
        <f>SUMIFS('Wkpr - Plant Balance Detail'!$R$3:$R$635,'Wkpr - Plant Balance Detail'!$B$3:$B$635,'Wkpr - Studied Balances'!$B270,'Wkpr - Plant Balance Detail'!$C$3:$C$635,'Wkpr - Studied Balances'!$C270,'Wkpr - Plant Balance Detail'!$D$3:$D$635,'Wkpr - Studied Balances'!$D270)</f>
        <v>91097.62</v>
      </c>
      <c r="I270" s="3">
        <f>SUMIFS('Wkpr - Plant Balance Detail'!$BO$3:$BO$635,'Wkpr - Plant Balance Detail'!$B$3:$B$635,'Wkpr - Studied Balances'!$B270,'Wkpr - Plant Balance Detail'!$C$3:$C$635,'Wkpr - Studied Balances'!$C270,'Wkpr - Plant Balance Detail'!$D$3:$D$635,'Wkpr - Studied Balances'!$D270)</f>
        <v>0.1</v>
      </c>
      <c r="J270" s="6">
        <f t="shared" si="93"/>
        <v>9109.7620000000006</v>
      </c>
      <c r="L270" s="3">
        <f>SUMIFS('Wkpr - Plant Balance Detail'!$BQ$3:$BQ$635,'Wkpr - Plant Balance Detail'!$B$3:$B$635,'Wkpr - Studied Balances'!$B270,'Wkpr - Plant Balance Detail'!$C$3:$C$635,'Wkpr - Studied Balances'!$C270,'Wkpr - Plant Balance Detail'!$D$3:$D$635,'Wkpr - Studied Balances'!$D270)</f>
        <v>0.10349999999999999</v>
      </c>
      <c r="N270" s="6">
        <f t="shared" si="94"/>
        <v>9428.6036699999986</v>
      </c>
      <c r="O270" s="6">
        <f t="shared" si="95"/>
        <v>318.84166999999798</v>
      </c>
      <c r="Q270" s="55">
        <f>SUMIFS('Wkpr - Plant Balance Detail'!$CS$3:$CS$635,'Wkpr - Plant Balance Detail'!$B$3:$B$635,'Wkpr - Studied Balances'!$B270,'Wkpr - Plant Balance Detail'!$C$3:$C$635,'Wkpr - Studied Balances'!$C270,'Wkpr - Plant Balance Detail'!$D$3:$D$635,'Wkpr - Studied Balances'!$D270)</f>
        <v>318.84166999999798</v>
      </c>
      <c r="R270" s="55">
        <f>SUMIFS('Wkpr - Plant Balance Detail'!$CU$3:$CU$635,'Wkpr - Plant Balance Detail'!$B$3:$B$635,'Wkpr - Studied Balances'!$B270,'Wkpr - Plant Balance Detail'!$C$3:$C$635,'Wkpr - Studied Balances'!$C270,'Wkpr - Plant Balance Detail'!$D$3:$D$635,'Wkpr - Studied Balances'!$D270)</f>
        <v>0</v>
      </c>
      <c r="S270" s="55">
        <f>SUMIFS('Wkpr - Plant Balance Detail'!$CT$3:$CT$635,'Wkpr - Plant Balance Detail'!$B$3:$B$635,'Wkpr - Studied Balances'!$B270,'Wkpr - Plant Balance Detail'!$C$3:$C$635,'Wkpr - Studied Balances'!$C270,'Wkpr - Plant Balance Detail'!$D$3:$D$635,'Wkpr - Studied Balances'!$D270)</f>
        <v>0</v>
      </c>
      <c r="T270" s="55">
        <f>SUMIFS('Wkpr - Plant Balance Detail'!$CV$3:$CV$635,'Wkpr - Plant Balance Detail'!$B$3:$B$635,'Wkpr - Studied Balances'!$B270,'Wkpr - Plant Balance Detail'!$C$3:$C$635,'Wkpr - Studied Balances'!$C270,'Wkpr - Plant Balance Detail'!$D$3:$D$635,'Wkpr - Studied Balances'!$D270)</f>
        <v>0</v>
      </c>
      <c r="U270" s="55">
        <f>SUMIFS('Wkpr - Plant Balance Detail'!$CW$3:$CW$635,'Wkpr - Plant Balance Detail'!$B$3:$B$635,'Wkpr - Studied Balances'!$B270,'Wkpr - Plant Balance Detail'!$C$3:$C$635,'Wkpr - Studied Balances'!$C270,'Wkpr - Plant Balance Detail'!$D$3:$D$635,'Wkpr - Studied Balances'!$D270)</f>
        <v>0</v>
      </c>
    </row>
    <row r="271" spans="2:21" x14ac:dyDescent="0.2">
      <c r="B271" t="s">
        <v>1310</v>
      </c>
      <c r="C271" t="s">
        <v>1330</v>
      </c>
      <c r="D271">
        <f t="shared" si="92"/>
        <v>373100</v>
      </c>
      <c r="E271">
        <v>373.1</v>
      </c>
      <c r="F271" t="s">
        <v>1239</v>
      </c>
      <c r="G271" s="5">
        <f>SUMIFS('Wkpr - Plant Balance Detail'!$R$3:$R$635,'Wkpr - Plant Balance Detail'!$B$3:$B$635,'Wkpr - Studied Balances'!$B271,'Wkpr - Plant Balance Detail'!$C$3:$C$635,'Wkpr - Studied Balances'!$C271,'Wkpr - Plant Balance Detail'!$D$3:$D$635,'Wkpr - Studied Balances'!$D271)</f>
        <v>2928933.7800000003</v>
      </c>
      <c r="I271" s="3">
        <f>SUMIFS('Wkpr - Plant Balance Detail'!$BO$3:$BO$635,'Wkpr - Plant Balance Detail'!$B$3:$B$635,'Wkpr - Studied Balances'!$B271,'Wkpr - Plant Balance Detail'!$C$3:$C$635,'Wkpr - Studied Balances'!$C271,'Wkpr - Plant Balance Detail'!$D$3:$D$635,'Wkpr - Studied Balances'!$D271)</f>
        <v>1.3600000000000001E-2</v>
      </c>
      <c r="J271" s="6">
        <f t="shared" si="93"/>
        <v>39833.499408000003</v>
      </c>
      <c r="L271" s="3">
        <f>SUMIFS('Wkpr - Plant Balance Detail'!$BQ$3:$BQ$635,'Wkpr - Plant Balance Detail'!$B$3:$B$635,'Wkpr - Studied Balances'!$B271,'Wkpr - Plant Balance Detail'!$C$3:$C$635,'Wkpr - Studied Balances'!$C271,'Wkpr - Plant Balance Detail'!$D$3:$D$635,'Wkpr - Studied Balances'!$D271)</f>
        <v>9.9000000000000008E-3</v>
      </c>
      <c r="N271" s="6">
        <f t="shared" si="94"/>
        <v>28996.444422000004</v>
      </c>
      <c r="O271" s="6">
        <f t="shared" si="95"/>
        <v>-10837.054985999999</v>
      </c>
      <c r="Q271" s="55">
        <f>SUMIFS('Wkpr - Plant Balance Detail'!$CS$3:$CS$635,'Wkpr - Plant Balance Detail'!$B$3:$B$635,'Wkpr - Studied Balances'!$B271,'Wkpr - Plant Balance Detail'!$C$3:$C$635,'Wkpr - Studied Balances'!$C271,'Wkpr - Plant Balance Detail'!$D$3:$D$635,'Wkpr - Studied Balances'!$D271)</f>
        <v>-10837.054985999999</v>
      </c>
      <c r="R271" s="55">
        <f>SUMIFS('Wkpr - Plant Balance Detail'!$CU$3:$CU$635,'Wkpr - Plant Balance Detail'!$B$3:$B$635,'Wkpr - Studied Balances'!$B271,'Wkpr - Plant Balance Detail'!$C$3:$C$635,'Wkpr - Studied Balances'!$C271,'Wkpr - Plant Balance Detail'!$D$3:$D$635,'Wkpr - Studied Balances'!$D271)</f>
        <v>0</v>
      </c>
      <c r="S271" s="55">
        <f>SUMIFS('Wkpr - Plant Balance Detail'!$CT$3:$CT$635,'Wkpr - Plant Balance Detail'!$B$3:$B$635,'Wkpr - Studied Balances'!$B271,'Wkpr - Plant Balance Detail'!$C$3:$C$635,'Wkpr - Studied Balances'!$C271,'Wkpr - Plant Balance Detail'!$D$3:$D$635,'Wkpr - Studied Balances'!$D271)</f>
        <v>0</v>
      </c>
      <c r="T271" s="55">
        <f>SUMIFS('Wkpr - Plant Balance Detail'!$CV$3:$CV$635,'Wkpr - Plant Balance Detail'!$B$3:$B$635,'Wkpr - Studied Balances'!$B271,'Wkpr - Plant Balance Detail'!$C$3:$C$635,'Wkpr - Studied Balances'!$C271,'Wkpr - Plant Balance Detail'!$D$3:$D$635,'Wkpr - Studied Balances'!$D271)</f>
        <v>0</v>
      </c>
      <c r="U271" s="55">
        <f>SUMIFS('Wkpr - Plant Balance Detail'!$CW$3:$CW$635,'Wkpr - Plant Balance Detail'!$B$3:$B$635,'Wkpr - Studied Balances'!$B271,'Wkpr - Plant Balance Detail'!$C$3:$C$635,'Wkpr - Studied Balances'!$C271,'Wkpr - Plant Balance Detail'!$D$3:$D$635,'Wkpr - Studied Balances'!$D271)</f>
        <v>0</v>
      </c>
    </row>
    <row r="272" spans="2:21" x14ac:dyDescent="0.2">
      <c r="B272" t="s">
        <v>1310</v>
      </c>
      <c r="C272" t="s">
        <v>1330</v>
      </c>
      <c r="D272">
        <f t="shared" si="92"/>
        <v>373200</v>
      </c>
      <c r="E272">
        <v>373.2</v>
      </c>
      <c r="F272" t="s">
        <v>1240</v>
      </c>
      <c r="G272" s="5">
        <f>SUMIFS('Wkpr - Plant Balance Detail'!$R$3:$R$635,'Wkpr - Plant Balance Detail'!$B$3:$B$635,'Wkpr - Studied Balances'!$B272,'Wkpr - Plant Balance Detail'!$C$3:$C$635,'Wkpr - Studied Balances'!$C272,'Wkpr - Plant Balance Detail'!$D$3:$D$635,'Wkpr - Studied Balances'!$D272)</f>
        <v>1776553.3599999999</v>
      </c>
      <c r="I272" s="3">
        <f>SUMIFS('Wkpr - Plant Balance Detail'!$BO$3:$BO$635,'Wkpr - Plant Balance Detail'!$B$3:$B$635,'Wkpr - Studied Balances'!$B272,'Wkpr - Plant Balance Detail'!$C$3:$C$635,'Wkpr - Studied Balances'!$C272,'Wkpr - Plant Balance Detail'!$D$3:$D$635,'Wkpr - Studied Balances'!$D272)</f>
        <v>1.9099999999999999E-2</v>
      </c>
      <c r="J272" s="6">
        <f t="shared" si="93"/>
        <v>33932.169175999996</v>
      </c>
      <c r="L272" s="3">
        <f>SUMIFS('Wkpr - Plant Balance Detail'!$BQ$3:$BQ$635,'Wkpr - Plant Balance Detail'!$B$3:$B$635,'Wkpr - Studied Balances'!$B272,'Wkpr - Plant Balance Detail'!$C$3:$C$635,'Wkpr - Studied Balances'!$C272,'Wkpr - Plant Balance Detail'!$D$3:$D$635,'Wkpr - Studied Balances'!$D272)</f>
        <v>2.0099999999999996E-2</v>
      </c>
      <c r="N272" s="6">
        <f t="shared" si="94"/>
        <v>35708.722535999994</v>
      </c>
      <c r="O272" s="6">
        <f t="shared" si="95"/>
        <v>1776.5533599999981</v>
      </c>
      <c r="Q272" s="55">
        <f>SUMIFS('Wkpr - Plant Balance Detail'!$CS$3:$CS$635,'Wkpr - Plant Balance Detail'!$B$3:$B$635,'Wkpr - Studied Balances'!$B272,'Wkpr - Plant Balance Detail'!$C$3:$C$635,'Wkpr - Studied Balances'!$C272,'Wkpr - Plant Balance Detail'!$D$3:$D$635,'Wkpr - Studied Balances'!$D272)</f>
        <v>1776.5533599999981</v>
      </c>
      <c r="R272" s="55">
        <f>SUMIFS('Wkpr - Plant Balance Detail'!$CU$3:$CU$635,'Wkpr - Plant Balance Detail'!$B$3:$B$635,'Wkpr - Studied Balances'!$B272,'Wkpr - Plant Balance Detail'!$C$3:$C$635,'Wkpr - Studied Balances'!$C272,'Wkpr - Plant Balance Detail'!$D$3:$D$635,'Wkpr - Studied Balances'!$D272)</f>
        <v>0</v>
      </c>
      <c r="S272" s="55">
        <f>SUMIFS('Wkpr - Plant Balance Detail'!$CT$3:$CT$635,'Wkpr - Plant Balance Detail'!$B$3:$B$635,'Wkpr - Studied Balances'!$B272,'Wkpr - Plant Balance Detail'!$C$3:$C$635,'Wkpr - Studied Balances'!$C272,'Wkpr - Plant Balance Detail'!$D$3:$D$635,'Wkpr - Studied Balances'!$D272)</f>
        <v>0</v>
      </c>
      <c r="T272" s="55">
        <f>SUMIFS('Wkpr - Plant Balance Detail'!$CV$3:$CV$635,'Wkpr - Plant Balance Detail'!$B$3:$B$635,'Wkpr - Studied Balances'!$B272,'Wkpr - Plant Balance Detail'!$C$3:$C$635,'Wkpr - Studied Balances'!$C272,'Wkpr - Plant Balance Detail'!$D$3:$D$635,'Wkpr - Studied Balances'!$D272)</f>
        <v>0</v>
      </c>
      <c r="U272" s="55">
        <f>SUMIFS('Wkpr - Plant Balance Detail'!$CW$3:$CW$635,'Wkpr - Plant Balance Detail'!$B$3:$B$635,'Wkpr - Studied Balances'!$B272,'Wkpr - Plant Balance Detail'!$C$3:$C$635,'Wkpr - Studied Balances'!$C272,'Wkpr - Plant Balance Detail'!$D$3:$D$635,'Wkpr - Studied Balances'!$D272)</f>
        <v>0</v>
      </c>
    </row>
    <row r="273" spans="1:21" x14ac:dyDescent="0.2">
      <c r="B273" t="s">
        <v>1310</v>
      </c>
      <c r="C273" t="s">
        <v>1330</v>
      </c>
      <c r="D273">
        <f t="shared" si="92"/>
        <v>373300</v>
      </c>
      <c r="E273">
        <v>373.3</v>
      </c>
      <c r="F273" t="s">
        <v>1241</v>
      </c>
      <c r="G273" s="5">
        <f>SUMIFS('Wkpr - Plant Balance Detail'!$R$3:$R$635,'Wkpr - Plant Balance Detail'!$B$3:$B$635,'Wkpr - Studied Balances'!$B273,'Wkpr - Plant Balance Detail'!$C$3:$C$635,'Wkpr - Studied Balances'!$C273,'Wkpr - Plant Balance Detail'!$D$3:$D$635,'Wkpr - Studied Balances'!$D273)</f>
        <v>6495013.2400000002</v>
      </c>
      <c r="I273" s="3">
        <f>SUMIFS('Wkpr - Plant Balance Detail'!$BO$3:$BO$635,'Wkpr - Plant Balance Detail'!$B$3:$B$635,'Wkpr - Studied Balances'!$B273,'Wkpr - Plant Balance Detail'!$C$3:$C$635,'Wkpr - Studied Balances'!$C273,'Wkpr - Plant Balance Detail'!$D$3:$D$635,'Wkpr - Studied Balances'!$D273)</f>
        <v>2.4500000000000001E-2</v>
      </c>
      <c r="J273" s="6">
        <f t="shared" si="93"/>
        <v>159127.82438000001</v>
      </c>
      <c r="L273" s="3">
        <f>SUMIFS('Wkpr - Plant Balance Detail'!$BQ$3:$BQ$635,'Wkpr - Plant Balance Detail'!$B$3:$B$635,'Wkpr - Studied Balances'!$B273,'Wkpr - Plant Balance Detail'!$C$3:$C$635,'Wkpr - Studied Balances'!$C273,'Wkpr - Plant Balance Detail'!$D$3:$D$635,'Wkpr - Studied Balances'!$D273)</f>
        <v>2.6099999999999998E-2</v>
      </c>
      <c r="N273" s="6">
        <f t="shared" si="94"/>
        <v>169519.84556399999</v>
      </c>
      <c r="O273" s="6">
        <f t="shared" si="95"/>
        <v>10392.021183999983</v>
      </c>
      <c r="Q273" s="55">
        <f>SUMIFS('Wkpr - Plant Balance Detail'!$CS$3:$CS$635,'Wkpr - Plant Balance Detail'!$B$3:$B$635,'Wkpr - Studied Balances'!$B273,'Wkpr - Plant Balance Detail'!$C$3:$C$635,'Wkpr - Studied Balances'!$C273,'Wkpr - Plant Balance Detail'!$D$3:$D$635,'Wkpr - Studied Balances'!$D273)</f>
        <v>10392.021183999983</v>
      </c>
      <c r="R273" s="55">
        <f>SUMIFS('Wkpr - Plant Balance Detail'!$CU$3:$CU$635,'Wkpr - Plant Balance Detail'!$B$3:$B$635,'Wkpr - Studied Balances'!$B273,'Wkpr - Plant Balance Detail'!$C$3:$C$635,'Wkpr - Studied Balances'!$C273,'Wkpr - Plant Balance Detail'!$D$3:$D$635,'Wkpr - Studied Balances'!$D273)</f>
        <v>0</v>
      </c>
      <c r="S273" s="55">
        <f>SUMIFS('Wkpr - Plant Balance Detail'!$CT$3:$CT$635,'Wkpr - Plant Balance Detail'!$B$3:$B$635,'Wkpr - Studied Balances'!$B273,'Wkpr - Plant Balance Detail'!$C$3:$C$635,'Wkpr - Studied Balances'!$C273,'Wkpr - Plant Balance Detail'!$D$3:$D$635,'Wkpr - Studied Balances'!$D273)</f>
        <v>0</v>
      </c>
      <c r="T273" s="55">
        <f>SUMIFS('Wkpr - Plant Balance Detail'!$CV$3:$CV$635,'Wkpr - Plant Balance Detail'!$B$3:$B$635,'Wkpr - Studied Balances'!$B273,'Wkpr - Plant Balance Detail'!$C$3:$C$635,'Wkpr - Studied Balances'!$C273,'Wkpr - Plant Balance Detail'!$D$3:$D$635,'Wkpr - Studied Balances'!$D273)</f>
        <v>0</v>
      </c>
      <c r="U273" s="55">
        <f>SUMIFS('Wkpr - Plant Balance Detail'!$CW$3:$CW$635,'Wkpr - Plant Balance Detail'!$B$3:$B$635,'Wkpr - Studied Balances'!$B273,'Wkpr - Plant Balance Detail'!$C$3:$C$635,'Wkpr - Studied Balances'!$C273,'Wkpr - Plant Balance Detail'!$D$3:$D$635,'Wkpr - Studied Balances'!$D273)</f>
        <v>0</v>
      </c>
    </row>
    <row r="274" spans="1:21" x14ac:dyDescent="0.2">
      <c r="B274" t="s">
        <v>1310</v>
      </c>
      <c r="C274" t="s">
        <v>1330</v>
      </c>
      <c r="D274">
        <f t="shared" si="92"/>
        <v>373400</v>
      </c>
      <c r="E274">
        <v>373.4</v>
      </c>
      <c r="F274" t="s">
        <v>1242</v>
      </c>
      <c r="G274" s="5">
        <f>SUMIFS('Wkpr - Plant Balance Detail'!$R$3:$R$635,'Wkpr - Plant Balance Detail'!$B$3:$B$635,'Wkpr - Studied Balances'!$B274,'Wkpr - Plant Balance Detail'!$C$3:$C$635,'Wkpr - Studied Balances'!$C274,'Wkpr - Plant Balance Detail'!$D$3:$D$635,'Wkpr - Studied Balances'!$D274)</f>
        <v>18153657.510000002</v>
      </c>
      <c r="I274" s="3">
        <f>SUMIFS('Wkpr - Plant Balance Detail'!$BO$3:$BO$635,'Wkpr - Plant Balance Detail'!$B$3:$B$635,'Wkpr - Studied Balances'!$B274,'Wkpr - Plant Balance Detail'!$C$3:$C$635,'Wkpr - Studied Balances'!$C274,'Wkpr - Plant Balance Detail'!$D$3:$D$635,'Wkpr - Studied Balances'!$D274)</f>
        <v>3.4799999999999998E-2</v>
      </c>
      <c r="J274" s="6">
        <f t="shared" si="93"/>
        <v>631747.28134800005</v>
      </c>
      <c r="L274" s="3">
        <f>SUMIFS('Wkpr - Plant Balance Detail'!$BQ$3:$BQ$635,'Wkpr - Plant Balance Detail'!$B$3:$B$635,'Wkpr - Studied Balances'!$B274,'Wkpr - Plant Balance Detail'!$C$3:$C$635,'Wkpr - Studied Balances'!$C274,'Wkpr - Plant Balance Detail'!$D$3:$D$635,'Wkpr - Studied Balances'!$D274)</f>
        <v>3.04E-2</v>
      </c>
      <c r="N274" s="6">
        <f t="shared" si="94"/>
        <v>551871.18830400007</v>
      </c>
      <c r="O274" s="6">
        <f t="shared" si="95"/>
        <v>-79876.093043999979</v>
      </c>
      <c r="Q274" s="55">
        <f>SUMIFS('Wkpr - Plant Balance Detail'!$CS$3:$CS$635,'Wkpr - Plant Balance Detail'!$B$3:$B$635,'Wkpr - Studied Balances'!$B274,'Wkpr - Plant Balance Detail'!$C$3:$C$635,'Wkpr - Studied Balances'!$C274,'Wkpr - Plant Balance Detail'!$D$3:$D$635,'Wkpr - Studied Balances'!$D274)</f>
        <v>-79876.093043999979</v>
      </c>
      <c r="R274" s="55">
        <f>SUMIFS('Wkpr - Plant Balance Detail'!$CU$3:$CU$635,'Wkpr - Plant Balance Detail'!$B$3:$B$635,'Wkpr - Studied Balances'!$B274,'Wkpr - Plant Balance Detail'!$C$3:$C$635,'Wkpr - Studied Balances'!$C274,'Wkpr - Plant Balance Detail'!$D$3:$D$635,'Wkpr - Studied Balances'!$D274)</f>
        <v>0</v>
      </c>
      <c r="S274" s="55">
        <f>SUMIFS('Wkpr - Plant Balance Detail'!$CT$3:$CT$635,'Wkpr - Plant Balance Detail'!$B$3:$B$635,'Wkpr - Studied Balances'!$B274,'Wkpr - Plant Balance Detail'!$C$3:$C$635,'Wkpr - Studied Balances'!$C274,'Wkpr - Plant Balance Detail'!$D$3:$D$635,'Wkpr - Studied Balances'!$D274)</f>
        <v>0</v>
      </c>
      <c r="T274" s="55">
        <f>SUMIFS('Wkpr - Plant Balance Detail'!$CV$3:$CV$635,'Wkpr - Plant Balance Detail'!$B$3:$B$635,'Wkpr - Studied Balances'!$B274,'Wkpr - Plant Balance Detail'!$C$3:$C$635,'Wkpr - Studied Balances'!$C274,'Wkpr - Plant Balance Detail'!$D$3:$D$635,'Wkpr - Studied Balances'!$D274)</f>
        <v>0</v>
      </c>
      <c r="U274" s="55">
        <f>SUMIFS('Wkpr - Plant Balance Detail'!$CW$3:$CW$635,'Wkpr - Plant Balance Detail'!$B$3:$B$635,'Wkpr - Studied Balances'!$B274,'Wkpr - Plant Balance Detail'!$C$3:$C$635,'Wkpr - Studied Balances'!$C274,'Wkpr - Plant Balance Detail'!$D$3:$D$635,'Wkpr - Studied Balances'!$D274)</f>
        <v>0</v>
      </c>
    </row>
    <row r="275" spans="1:21" x14ac:dyDescent="0.2">
      <c r="B275" t="s">
        <v>1310</v>
      </c>
      <c r="C275" t="s">
        <v>1330</v>
      </c>
      <c r="D275">
        <f t="shared" si="92"/>
        <v>373500</v>
      </c>
      <c r="E275">
        <v>373.5</v>
      </c>
      <c r="F275" t="s">
        <v>1243</v>
      </c>
      <c r="G275" s="5">
        <f>SUMIFS('Wkpr - Plant Balance Detail'!$R$3:$R$635,'Wkpr - Plant Balance Detail'!$B$3:$B$635,'Wkpr - Studied Balances'!$B275,'Wkpr - Plant Balance Detail'!$C$3:$C$635,'Wkpr - Studied Balances'!$C275,'Wkpr - Plant Balance Detail'!$D$3:$D$635,'Wkpr - Studied Balances'!$D275)</f>
        <v>8004910.1299999999</v>
      </c>
      <c r="I275" s="3">
        <f>SUMIFS('Wkpr - Plant Balance Detail'!$BO$3:$BO$635,'Wkpr - Plant Balance Detail'!$B$3:$B$635,'Wkpr - Studied Balances'!$B275,'Wkpr - Plant Balance Detail'!$C$3:$C$635,'Wkpr - Studied Balances'!$C275,'Wkpr - Plant Balance Detail'!$D$3:$D$635,'Wkpr - Studied Balances'!$D275)</f>
        <v>6.6600000000000006E-2</v>
      </c>
      <c r="J275" s="6">
        <f t="shared" si="93"/>
        <v>533127.01465800009</v>
      </c>
      <c r="L275" s="3">
        <f>SUMIFS('Wkpr - Plant Balance Detail'!$BQ$3:$BQ$635,'Wkpr - Plant Balance Detail'!$B$3:$B$635,'Wkpr - Studied Balances'!$B275,'Wkpr - Plant Balance Detail'!$C$3:$C$635,'Wkpr - Studied Balances'!$C275,'Wkpr - Plant Balance Detail'!$D$3:$D$635,'Wkpr - Studied Balances'!$D275)</f>
        <v>3.1699999999999999E-2</v>
      </c>
      <c r="N275" s="6">
        <f t="shared" si="94"/>
        <v>253755.651121</v>
      </c>
      <c r="O275" s="6">
        <f t="shared" si="95"/>
        <v>-279371.36353700008</v>
      </c>
      <c r="Q275" s="55">
        <f>SUMIFS('Wkpr - Plant Balance Detail'!$CS$3:$CS$635,'Wkpr - Plant Balance Detail'!$B$3:$B$635,'Wkpr - Studied Balances'!$B275,'Wkpr - Plant Balance Detail'!$C$3:$C$635,'Wkpr - Studied Balances'!$C275,'Wkpr - Plant Balance Detail'!$D$3:$D$635,'Wkpr - Studied Balances'!$D275)</f>
        <v>-279371.36353700008</v>
      </c>
      <c r="R275" s="55">
        <f>SUMIFS('Wkpr - Plant Balance Detail'!$CU$3:$CU$635,'Wkpr - Plant Balance Detail'!$B$3:$B$635,'Wkpr - Studied Balances'!$B275,'Wkpr - Plant Balance Detail'!$C$3:$C$635,'Wkpr - Studied Balances'!$C275,'Wkpr - Plant Balance Detail'!$D$3:$D$635,'Wkpr - Studied Balances'!$D275)</f>
        <v>0</v>
      </c>
      <c r="S275" s="55">
        <f>SUMIFS('Wkpr - Plant Balance Detail'!$CT$3:$CT$635,'Wkpr - Plant Balance Detail'!$B$3:$B$635,'Wkpr - Studied Balances'!$B275,'Wkpr - Plant Balance Detail'!$C$3:$C$635,'Wkpr - Studied Balances'!$C275,'Wkpr - Plant Balance Detail'!$D$3:$D$635,'Wkpr - Studied Balances'!$D275)</f>
        <v>0</v>
      </c>
      <c r="T275" s="55">
        <f>SUMIFS('Wkpr - Plant Balance Detail'!$CV$3:$CV$635,'Wkpr - Plant Balance Detail'!$B$3:$B$635,'Wkpr - Studied Balances'!$B275,'Wkpr - Plant Balance Detail'!$C$3:$C$635,'Wkpr - Studied Balances'!$C275,'Wkpr - Plant Balance Detail'!$D$3:$D$635,'Wkpr - Studied Balances'!$D275)</f>
        <v>0</v>
      </c>
      <c r="U275" s="55">
        <f>SUMIFS('Wkpr - Plant Balance Detail'!$CW$3:$CW$635,'Wkpr - Plant Balance Detail'!$B$3:$B$635,'Wkpr - Studied Balances'!$B275,'Wkpr - Plant Balance Detail'!$C$3:$C$635,'Wkpr - Studied Balances'!$C275,'Wkpr - Plant Balance Detail'!$D$3:$D$635,'Wkpr - Studied Balances'!$D275)</f>
        <v>0</v>
      </c>
    </row>
    <row r="276" spans="1:21" x14ac:dyDescent="0.2">
      <c r="F276" t="s">
        <v>1138</v>
      </c>
      <c r="J276" s="6"/>
      <c r="N276" s="6"/>
      <c r="O276" s="6"/>
      <c r="Q276" s="56"/>
      <c r="R276" s="56"/>
      <c r="S276" s="56"/>
      <c r="T276" s="56"/>
      <c r="U276" s="56"/>
    </row>
    <row r="277" spans="1:21" x14ac:dyDescent="0.2">
      <c r="J277" s="6"/>
      <c r="N277" s="6"/>
      <c r="O277" s="6"/>
      <c r="Q277" s="56"/>
      <c r="R277" s="56"/>
      <c r="S277" s="56"/>
      <c r="T277" s="56"/>
      <c r="U277" s="56"/>
    </row>
    <row r="278" spans="1:21" x14ac:dyDescent="0.2">
      <c r="A278" t="s">
        <v>1248</v>
      </c>
      <c r="J278" s="6"/>
      <c r="N278" s="6"/>
      <c r="O278" s="6"/>
      <c r="Q278" s="56"/>
      <c r="R278" s="56"/>
      <c r="S278" s="56"/>
      <c r="T278" s="56"/>
      <c r="U278" s="56"/>
    </row>
    <row r="279" spans="1:21" x14ac:dyDescent="0.2">
      <c r="B279" t="s">
        <v>1310</v>
      </c>
      <c r="C279" t="s">
        <v>1319</v>
      </c>
      <c r="D279">
        <f t="shared" ref="D279:D280" si="96">E279*1000</f>
        <v>362000</v>
      </c>
      <c r="E279" s="48">
        <v>362</v>
      </c>
      <c r="F279" t="s">
        <v>1224</v>
      </c>
      <c r="G279" s="5">
        <f>SUMIFS('Wkpr - Plant Balance Detail'!$R$3:$R$635,'Wkpr - Plant Balance Detail'!$B$3:$B$635,'Wkpr - Studied Balances'!$B279,'Wkpr - Plant Balance Detail'!$C$3:$C$635,'Wkpr - Studied Balances'!$C279,'Wkpr - Plant Balance Detail'!$D$3:$D$635,'Wkpr - Studied Balances'!$D279)</f>
        <v>2127322.14</v>
      </c>
      <c r="I279" s="3">
        <f>SUMIFS('Wkpr - Plant Balance Detail'!$BO$3:$BO$635,'Wkpr - Plant Balance Detail'!$B$3:$B$635,'Wkpr - Studied Balances'!$B279,'Wkpr - Plant Balance Detail'!$C$3:$C$635,'Wkpr - Studied Balances'!$C279,'Wkpr - Plant Balance Detail'!$D$3:$D$635,'Wkpr - Studied Balances'!$D279)</f>
        <v>1.9699999999999999E-2</v>
      </c>
      <c r="J279" s="6">
        <f t="shared" ref="J279:J280" si="97">G279*I279</f>
        <v>41908.246158000002</v>
      </c>
      <c r="L279" s="3">
        <f>SUMIFS('Wkpr - Plant Balance Detail'!$BQ$3:$BQ$635,'Wkpr - Plant Balance Detail'!$B$3:$B$635,'Wkpr - Studied Balances'!$B279,'Wkpr - Plant Balance Detail'!$C$3:$C$635,'Wkpr - Studied Balances'!$C279,'Wkpr - Plant Balance Detail'!$D$3:$D$635,'Wkpr - Studied Balances'!$D279)</f>
        <v>2.6800000000000001E-2</v>
      </c>
      <c r="N279" s="6">
        <f t="shared" ref="N279:N280" si="98">G279*L279</f>
        <v>57012.233352000003</v>
      </c>
      <c r="O279" s="6">
        <f t="shared" ref="O279:O280" si="99">N279-J279</f>
        <v>15103.987194000001</v>
      </c>
      <c r="Q279" s="55">
        <f>SUMIFS('Wkpr - Plant Balance Detail'!$CS$3:$CS$635,'Wkpr - Plant Balance Detail'!$B$3:$B$635,'Wkpr - Studied Balances'!$B279,'Wkpr - Plant Balance Detail'!$C$3:$C$635,'Wkpr - Studied Balances'!$C279,'Wkpr - Plant Balance Detail'!$D$3:$D$635,'Wkpr - Studied Balances'!$D279)</f>
        <v>10311.492057343796</v>
      </c>
      <c r="R279" s="55">
        <f>SUMIFS('Wkpr - Plant Balance Detail'!$CU$3:$CU$635,'Wkpr - Plant Balance Detail'!$B$3:$B$635,'Wkpr - Studied Balances'!$B279,'Wkpr - Plant Balance Detail'!$C$3:$C$635,'Wkpr - Studied Balances'!$C279,'Wkpr - Plant Balance Detail'!$D$3:$D$635,'Wkpr - Studied Balances'!$D279)</f>
        <v>4792.4951366562</v>
      </c>
      <c r="S279" s="55">
        <f>SUMIFS('Wkpr - Plant Balance Detail'!$CT$3:$CT$635,'Wkpr - Plant Balance Detail'!$B$3:$B$635,'Wkpr - Studied Balances'!$B279,'Wkpr - Plant Balance Detail'!$C$3:$C$635,'Wkpr - Studied Balances'!$C279,'Wkpr - Plant Balance Detail'!$D$3:$D$635,'Wkpr - Studied Balances'!$D279)</f>
        <v>0</v>
      </c>
      <c r="T279" s="55">
        <f>SUMIFS('Wkpr - Plant Balance Detail'!$CV$3:$CV$635,'Wkpr - Plant Balance Detail'!$B$3:$B$635,'Wkpr - Studied Balances'!$B279,'Wkpr - Plant Balance Detail'!$C$3:$C$635,'Wkpr - Studied Balances'!$C279,'Wkpr - Plant Balance Detail'!$D$3:$D$635,'Wkpr - Studied Balances'!$D279)</f>
        <v>0</v>
      </c>
      <c r="U279" s="55">
        <f>SUMIFS('Wkpr - Plant Balance Detail'!$CW$3:$CW$635,'Wkpr - Plant Balance Detail'!$B$3:$B$635,'Wkpr - Studied Balances'!$B279,'Wkpr - Plant Balance Detail'!$C$3:$C$635,'Wkpr - Studied Balances'!$C279,'Wkpr - Plant Balance Detail'!$D$3:$D$635,'Wkpr - Studied Balances'!$D279)</f>
        <v>0</v>
      </c>
    </row>
    <row r="280" spans="1:21" x14ac:dyDescent="0.2">
      <c r="B280" t="s">
        <v>1310</v>
      </c>
      <c r="C280" t="s">
        <v>1319</v>
      </c>
      <c r="D280">
        <f t="shared" si="96"/>
        <v>370000</v>
      </c>
      <c r="E280" s="48">
        <v>370</v>
      </c>
      <c r="F280" t="s">
        <v>1238</v>
      </c>
      <c r="G280" s="5">
        <f>SUMIFS('Wkpr - Plant Balance Detail'!$R$3:$R$635,'Wkpr - Plant Balance Detail'!$B$3:$B$635,'Wkpr - Studied Balances'!$B280,'Wkpr - Plant Balance Detail'!$C$3:$C$635,'Wkpr - Studied Balances'!$C280,'Wkpr - Plant Balance Detail'!$D$3:$D$635,'Wkpr - Studied Balances'!$D280)</f>
        <v>157018.04</v>
      </c>
      <c r="I280" s="3">
        <f>SUMIFS('Wkpr - Plant Balance Detail'!$BO$3:$BO$635,'Wkpr - Plant Balance Detail'!$B$3:$B$635,'Wkpr - Studied Balances'!$B280,'Wkpr - Plant Balance Detail'!$C$3:$C$635,'Wkpr - Studied Balances'!$C280,'Wkpr - Plant Balance Detail'!$D$3:$D$635,'Wkpr - Studied Balances'!$D280)</f>
        <v>3.39E-2</v>
      </c>
      <c r="J280" s="6">
        <f t="shared" si="97"/>
        <v>5322.911556</v>
      </c>
      <c r="L280" s="3">
        <f>SUMIFS('Wkpr - Plant Balance Detail'!$BQ$3:$BQ$635,'Wkpr - Plant Balance Detail'!$B$3:$B$635,'Wkpr - Studied Balances'!$B280,'Wkpr - Plant Balance Detail'!$C$3:$C$635,'Wkpr - Studied Balances'!$C280,'Wkpr - Plant Balance Detail'!$D$3:$D$635,'Wkpr - Studied Balances'!$D280)</f>
        <v>2.8899999999999999E-2</v>
      </c>
      <c r="N280" s="6">
        <f t="shared" si="98"/>
        <v>4537.8213560000004</v>
      </c>
      <c r="O280" s="6">
        <f t="shared" si="99"/>
        <v>-785.09019999999964</v>
      </c>
      <c r="Q280" s="55">
        <f>SUMIFS('Wkpr - Plant Balance Detail'!$CS$3:$CS$635,'Wkpr - Plant Balance Detail'!$B$3:$B$635,'Wkpr - Studied Balances'!$B280,'Wkpr - Plant Balance Detail'!$C$3:$C$635,'Wkpr - Studied Balances'!$C280,'Wkpr - Plant Balance Detail'!$D$3:$D$635,'Wkpr - Studied Balances'!$D280)</f>
        <v>-535.98107953999988</v>
      </c>
      <c r="R280" s="55">
        <f>SUMIFS('Wkpr - Plant Balance Detail'!$CU$3:$CU$635,'Wkpr - Plant Balance Detail'!$B$3:$B$635,'Wkpr - Studied Balances'!$B280,'Wkpr - Plant Balance Detail'!$C$3:$C$635,'Wkpr - Studied Balances'!$C280,'Wkpr - Plant Balance Detail'!$D$3:$D$635,'Wkpr - Studied Balances'!$D280)</f>
        <v>-249.10912045999976</v>
      </c>
      <c r="S280" s="55">
        <f>SUMIFS('Wkpr - Plant Balance Detail'!$CT$3:$CT$635,'Wkpr - Plant Balance Detail'!$B$3:$B$635,'Wkpr - Studied Balances'!$B280,'Wkpr - Plant Balance Detail'!$C$3:$C$635,'Wkpr - Studied Balances'!$C280,'Wkpr - Plant Balance Detail'!$D$3:$D$635,'Wkpr - Studied Balances'!$D280)</f>
        <v>0</v>
      </c>
      <c r="T280" s="55">
        <f>SUMIFS('Wkpr - Plant Balance Detail'!$CV$3:$CV$635,'Wkpr - Plant Balance Detail'!$B$3:$B$635,'Wkpr - Studied Balances'!$B280,'Wkpr - Plant Balance Detail'!$C$3:$C$635,'Wkpr - Studied Balances'!$C280,'Wkpr - Plant Balance Detail'!$D$3:$D$635,'Wkpr - Studied Balances'!$D280)</f>
        <v>0</v>
      </c>
      <c r="U280" s="55">
        <f>SUMIFS('Wkpr - Plant Balance Detail'!$CW$3:$CW$635,'Wkpr - Plant Balance Detail'!$B$3:$B$635,'Wkpr - Studied Balances'!$B280,'Wkpr - Plant Balance Detail'!$C$3:$C$635,'Wkpr - Studied Balances'!$C280,'Wkpr - Plant Balance Detail'!$D$3:$D$635,'Wkpr - Studied Balances'!$D280)</f>
        <v>0</v>
      </c>
    </row>
    <row r="281" spans="1:21" x14ac:dyDescent="0.2">
      <c r="F281" t="s">
        <v>1138</v>
      </c>
      <c r="J281" s="6"/>
      <c r="N281" s="6"/>
      <c r="O281" s="6"/>
      <c r="Q281" s="56"/>
      <c r="R281" s="56"/>
      <c r="S281" s="56"/>
      <c r="T281" s="56"/>
      <c r="U281" s="56"/>
    </row>
    <row r="282" spans="1:21" x14ac:dyDescent="0.2">
      <c r="J282" s="6"/>
      <c r="N282" s="6"/>
      <c r="O282" s="6"/>
      <c r="Q282" s="56"/>
      <c r="R282" s="56"/>
      <c r="S282" s="56"/>
      <c r="T282" s="56"/>
      <c r="U282" s="56"/>
    </row>
    <row r="283" spans="1:21" x14ac:dyDescent="0.2">
      <c r="A283" t="s">
        <v>1249</v>
      </c>
      <c r="J283" s="6"/>
      <c r="N283" s="6"/>
      <c r="O283" s="6"/>
      <c r="Q283" s="56"/>
      <c r="R283" s="56"/>
      <c r="S283" s="56"/>
      <c r="T283" s="56"/>
      <c r="U283" s="56"/>
    </row>
    <row r="284" spans="1:21" x14ac:dyDescent="0.2">
      <c r="B284" t="s">
        <v>1310</v>
      </c>
      <c r="C284" t="s">
        <v>1319</v>
      </c>
      <c r="D284">
        <f t="shared" ref="D284:D295" si="100">E284*1000</f>
        <v>390100</v>
      </c>
      <c r="E284" s="48">
        <v>390.1</v>
      </c>
      <c r="F284" t="s">
        <v>1174</v>
      </c>
      <c r="G284" s="5">
        <f>SUMIFS('Wkpr - Plant Balance Detail'!$R$3:$R$635,'Wkpr - Plant Balance Detail'!$B$3:$B$635,'Wkpr - Studied Balances'!$B284,'Wkpr - Plant Balance Detail'!$C$3:$C$635,'Wkpr - Studied Balances'!$C284,'Wkpr - Plant Balance Detail'!$D$3:$D$635,'Wkpr - Studied Balances'!$D284)</f>
        <v>4323042.26</v>
      </c>
      <c r="I284" s="3">
        <f>SUMIFS('Wkpr - Plant Balance Detail'!$BO$3:$BO$635,'Wkpr - Plant Balance Detail'!$B$3:$B$635,'Wkpr - Studied Balances'!$B284,'Wkpr - Plant Balance Detail'!$C$3:$C$635,'Wkpr - Studied Balances'!$C284,'Wkpr - Plant Balance Detail'!$D$3:$D$635,'Wkpr - Studied Balances'!$D284)</f>
        <v>1.67E-2</v>
      </c>
      <c r="J284" s="6">
        <f t="shared" ref="J284:J295" si="101">G284*I284</f>
        <v>72194.805741999997</v>
      </c>
      <c r="L284" s="3">
        <f>SUMIFS('Wkpr - Plant Balance Detail'!$BQ$3:$BQ$635,'Wkpr - Plant Balance Detail'!$B$3:$B$635,'Wkpr - Studied Balances'!$B284,'Wkpr - Plant Balance Detail'!$C$3:$C$635,'Wkpr - Studied Balances'!$C284,'Wkpr - Plant Balance Detail'!$D$3:$D$635,'Wkpr - Studied Balances'!$D284)</f>
        <v>1.9E-2</v>
      </c>
      <c r="N284" s="6">
        <f t="shared" ref="N284:N295" si="102">G284*L284</f>
        <v>82137.802939999994</v>
      </c>
      <c r="O284" s="6">
        <f t="shared" ref="O284:O295" si="103">N284-J284</f>
        <v>9942.9971979999973</v>
      </c>
      <c r="Q284" s="55">
        <f>SUMIFS('Wkpr - Plant Balance Detail'!$CS$3:$CS$635,'Wkpr - Plant Balance Detail'!$B$3:$B$635,'Wkpr - Studied Balances'!$B284,'Wkpr - Plant Balance Detail'!$C$3:$C$635,'Wkpr - Studied Balances'!$C284,'Wkpr - Plant Balance Detail'!$D$3:$D$635,'Wkpr - Studied Balances'!$D284)</f>
        <v>6788.0841870745935</v>
      </c>
      <c r="R284" s="55">
        <f>SUMIFS('Wkpr - Plant Balance Detail'!$CU$3:$CU$635,'Wkpr - Plant Balance Detail'!$B$3:$B$635,'Wkpr - Studied Balances'!$B284,'Wkpr - Plant Balance Detail'!$C$3:$C$635,'Wkpr - Studied Balances'!$C284,'Wkpr - Plant Balance Detail'!$D$3:$D$635,'Wkpr - Studied Balances'!$D284)</f>
        <v>3154.9130109254002</v>
      </c>
      <c r="S284" s="55">
        <f>SUMIFS('Wkpr - Plant Balance Detail'!$CT$3:$CT$635,'Wkpr - Plant Balance Detail'!$B$3:$B$635,'Wkpr - Studied Balances'!$B284,'Wkpr - Plant Balance Detail'!$C$3:$C$635,'Wkpr - Studied Balances'!$C284,'Wkpr - Plant Balance Detail'!$D$3:$D$635,'Wkpr - Studied Balances'!$D284)</f>
        <v>0</v>
      </c>
      <c r="T284" s="55">
        <f>SUMIFS('Wkpr - Plant Balance Detail'!$CV$3:$CV$635,'Wkpr - Plant Balance Detail'!$B$3:$B$635,'Wkpr - Studied Balances'!$B284,'Wkpr - Plant Balance Detail'!$C$3:$C$635,'Wkpr - Studied Balances'!$C284,'Wkpr - Plant Balance Detail'!$D$3:$D$635,'Wkpr - Studied Balances'!$D284)</f>
        <v>0</v>
      </c>
      <c r="U284" s="55">
        <f>SUMIFS('Wkpr - Plant Balance Detail'!$CW$3:$CW$635,'Wkpr - Plant Balance Detail'!$B$3:$B$635,'Wkpr - Studied Balances'!$B284,'Wkpr - Plant Balance Detail'!$C$3:$C$635,'Wkpr - Studied Balances'!$C284,'Wkpr - Plant Balance Detail'!$D$3:$D$635,'Wkpr - Studied Balances'!$D284)</f>
        <v>0</v>
      </c>
    </row>
    <row r="285" spans="1:21" x14ac:dyDescent="0.2">
      <c r="B285" t="s">
        <v>1310</v>
      </c>
      <c r="C285" t="s">
        <v>1319</v>
      </c>
      <c r="D285">
        <f t="shared" si="100"/>
        <v>391100</v>
      </c>
      <c r="E285" s="48">
        <v>391.1</v>
      </c>
      <c r="F285" t="s">
        <v>1250</v>
      </c>
      <c r="G285" s="5">
        <f>SUMIFS('Wkpr - Plant Balance Detail'!$R$3:$R$635,'Wkpr - Plant Balance Detail'!$B$3:$B$635,'Wkpr - Studied Balances'!$B285,'Wkpr - Plant Balance Detail'!$C$3:$C$635,'Wkpr - Studied Balances'!$C285,'Wkpr - Plant Balance Detail'!$D$3:$D$635,'Wkpr - Studied Balances'!$D285)</f>
        <v>5726013.5999999996</v>
      </c>
      <c r="I285" s="3">
        <f>SUMIFS('Wkpr - Plant Balance Detail'!$BO$3:$BO$635,'Wkpr - Plant Balance Detail'!$B$3:$B$635,'Wkpr - Studied Balances'!$B285,'Wkpr - Plant Balance Detail'!$C$3:$C$635,'Wkpr - Studied Balances'!$C285,'Wkpr - Plant Balance Detail'!$D$3:$D$635,'Wkpr - Studied Balances'!$D285)</f>
        <v>0.21279999999999999</v>
      </c>
      <c r="J285" s="6">
        <f t="shared" si="101"/>
        <v>1218495.6940799998</v>
      </c>
      <c r="L285" s="3">
        <f>SUMIFS('Wkpr - Plant Balance Detail'!$BQ$3:$BQ$635,'Wkpr - Plant Balance Detail'!$B$3:$B$635,'Wkpr - Studied Balances'!$B285,'Wkpr - Plant Balance Detail'!$C$3:$C$635,'Wkpr - Studied Balances'!$C285,'Wkpr - Plant Balance Detail'!$D$3:$D$635,'Wkpr - Studied Balances'!$D285)</f>
        <v>0.2</v>
      </c>
      <c r="N285" s="6">
        <f t="shared" si="102"/>
        <v>1145202.72</v>
      </c>
      <c r="O285" s="6">
        <f t="shared" si="103"/>
        <v>-73292.97407999984</v>
      </c>
      <c r="Q285" s="55">
        <f>SUMIFS('Wkpr - Plant Balance Detail'!$CS$3:$CS$635,'Wkpr - Plant Balance Detail'!$B$3:$B$635,'Wkpr - Studied Balances'!$B285,'Wkpr - Plant Balance Detail'!$C$3:$C$635,'Wkpr - Studied Balances'!$C285,'Wkpr - Plant Balance Detail'!$D$3:$D$635,'Wkpr - Studied Balances'!$D285)</f>
        <v>-50037.113404415897</v>
      </c>
      <c r="R285" s="55">
        <f>SUMIFS('Wkpr - Plant Balance Detail'!$CU$3:$CU$635,'Wkpr - Plant Balance Detail'!$B$3:$B$635,'Wkpr - Studied Balances'!$B285,'Wkpr - Plant Balance Detail'!$C$3:$C$635,'Wkpr - Studied Balances'!$C285,'Wkpr - Plant Balance Detail'!$D$3:$D$635,'Wkpr - Studied Balances'!$D285)</f>
        <v>-23255.860675584001</v>
      </c>
      <c r="S285" s="55">
        <f>SUMIFS('Wkpr - Plant Balance Detail'!$CT$3:$CT$635,'Wkpr - Plant Balance Detail'!$B$3:$B$635,'Wkpr - Studied Balances'!$B285,'Wkpr - Plant Balance Detail'!$C$3:$C$635,'Wkpr - Studied Balances'!$C285,'Wkpr - Plant Balance Detail'!$D$3:$D$635,'Wkpr - Studied Balances'!$D285)</f>
        <v>0</v>
      </c>
      <c r="T285" s="55">
        <f>SUMIFS('Wkpr - Plant Balance Detail'!$CV$3:$CV$635,'Wkpr - Plant Balance Detail'!$B$3:$B$635,'Wkpr - Studied Balances'!$B285,'Wkpr - Plant Balance Detail'!$C$3:$C$635,'Wkpr - Studied Balances'!$C285,'Wkpr - Plant Balance Detail'!$D$3:$D$635,'Wkpr - Studied Balances'!$D285)</f>
        <v>0</v>
      </c>
      <c r="U285" s="55">
        <f>SUMIFS('Wkpr - Plant Balance Detail'!$CW$3:$CW$635,'Wkpr - Plant Balance Detail'!$B$3:$B$635,'Wkpr - Studied Balances'!$B285,'Wkpr - Plant Balance Detail'!$C$3:$C$635,'Wkpr - Studied Balances'!$C285,'Wkpr - Plant Balance Detail'!$D$3:$D$635,'Wkpr - Studied Balances'!$D285)</f>
        <v>0</v>
      </c>
    </row>
    <row r="286" spans="1:21" x14ac:dyDescent="0.2">
      <c r="B286" t="s">
        <v>1310</v>
      </c>
      <c r="C286" t="s">
        <v>1319</v>
      </c>
      <c r="D286">
        <f t="shared" si="100"/>
        <v>393000</v>
      </c>
      <c r="E286" s="48">
        <v>393</v>
      </c>
      <c r="F286" t="s">
        <v>1251</v>
      </c>
      <c r="G286" s="5">
        <f>SUMIFS('Wkpr - Plant Balance Detail'!$R$3:$R$635,'Wkpr - Plant Balance Detail'!$B$3:$B$635,'Wkpr - Studied Balances'!$B286,'Wkpr - Plant Balance Detail'!$C$3:$C$635,'Wkpr - Studied Balances'!$C286,'Wkpr - Plant Balance Detail'!$D$3:$D$635,'Wkpr - Studied Balances'!$D286)</f>
        <v>375022.48</v>
      </c>
      <c r="I286" s="3">
        <f>SUMIFS('Wkpr - Plant Balance Detail'!$BO$3:$BO$635,'Wkpr - Plant Balance Detail'!$B$3:$B$635,'Wkpr - Studied Balances'!$B286,'Wkpr - Plant Balance Detail'!$C$3:$C$635,'Wkpr - Studied Balances'!$C286,'Wkpr - Plant Balance Detail'!$D$3:$D$635,'Wkpr - Studied Balances'!$D286)</f>
        <v>4.58E-2</v>
      </c>
      <c r="J286" s="6">
        <f t="shared" si="101"/>
        <v>17176.029584</v>
      </c>
      <c r="L286" s="3">
        <f>SUMIFS('Wkpr - Plant Balance Detail'!$BQ$3:$BQ$635,'Wkpr - Plant Balance Detail'!$B$3:$B$635,'Wkpr - Studied Balances'!$B286,'Wkpr - Plant Balance Detail'!$C$3:$C$635,'Wkpr - Studied Balances'!$C286,'Wkpr - Plant Balance Detail'!$D$3:$D$635,'Wkpr - Studied Balances'!$D286)</f>
        <v>0.04</v>
      </c>
      <c r="N286" s="6">
        <f t="shared" si="102"/>
        <v>15000.8992</v>
      </c>
      <c r="O286" s="6">
        <f t="shared" si="103"/>
        <v>-2175.130384</v>
      </c>
      <c r="Q286" s="55">
        <f>SUMIFS('Wkpr - Plant Balance Detail'!$CS$3:$CS$635,'Wkpr - Plant Balance Detail'!$B$3:$B$635,'Wkpr - Studied Balances'!$B286,'Wkpr - Plant Balance Detail'!$C$3:$C$635,'Wkpr - Studied Balances'!$C286,'Wkpr - Plant Balance Detail'!$D$3:$D$635,'Wkpr - Studied Balances'!$D286)</f>
        <v>-1484.9615131567989</v>
      </c>
      <c r="R286" s="55">
        <f>SUMIFS('Wkpr - Plant Balance Detail'!$CU$3:$CU$635,'Wkpr - Plant Balance Detail'!$B$3:$B$635,'Wkpr - Studied Balances'!$B286,'Wkpr - Plant Balance Detail'!$C$3:$C$635,'Wkpr - Studied Balances'!$C286,'Wkpr - Plant Balance Detail'!$D$3:$D$635,'Wkpr - Studied Balances'!$D286)</f>
        <v>-690.16887084320024</v>
      </c>
      <c r="S286" s="55">
        <f>SUMIFS('Wkpr - Plant Balance Detail'!$CT$3:$CT$635,'Wkpr - Plant Balance Detail'!$B$3:$B$635,'Wkpr - Studied Balances'!$B286,'Wkpr - Plant Balance Detail'!$C$3:$C$635,'Wkpr - Studied Balances'!$C286,'Wkpr - Plant Balance Detail'!$D$3:$D$635,'Wkpr - Studied Balances'!$D286)</f>
        <v>0</v>
      </c>
      <c r="T286" s="55">
        <f>SUMIFS('Wkpr - Plant Balance Detail'!$CV$3:$CV$635,'Wkpr - Plant Balance Detail'!$B$3:$B$635,'Wkpr - Studied Balances'!$B286,'Wkpr - Plant Balance Detail'!$C$3:$C$635,'Wkpr - Studied Balances'!$C286,'Wkpr - Plant Balance Detail'!$D$3:$D$635,'Wkpr - Studied Balances'!$D286)</f>
        <v>0</v>
      </c>
      <c r="U286" s="55">
        <f>SUMIFS('Wkpr - Plant Balance Detail'!$CW$3:$CW$635,'Wkpr - Plant Balance Detail'!$B$3:$B$635,'Wkpr - Studied Balances'!$B286,'Wkpr - Plant Balance Detail'!$C$3:$C$635,'Wkpr - Studied Balances'!$C286,'Wkpr - Plant Balance Detail'!$D$3:$D$635,'Wkpr - Studied Balances'!$D286)</f>
        <v>0</v>
      </c>
    </row>
    <row r="287" spans="1:21" x14ac:dyDescent="0.2">
      <c r="B287" t="s">
        <v>1310</v>
      </c>
      <c r="C287" t="s">
        <v>1319</v>
      </c>
      <c r="D287">
        <f t="shared" si="100"/>
        <v>394000</v>
      </c>
      <c r="E287" s="48">
        <v>394</v>
      </c>
      <c r="F287" t="s">
        <v>1252</v>
      </c>
      <c r="G287" s="5">
        <f>SUMIFS('Wkpr - Plant Balance Detail'!$R$3:$R$635,'Wkpr - Plant Balance Detail'!$B$3:$B$635,'Wkpr - Studied Balances'!$B287,'Wkpr - Plant Balance Detail'!$C$3:$C$635,'Wkpr - Studied Balances'!$C287,'Wkpr - Plant Balance Detail'!$D$3:$D$635,'Wkpr - Studied Balances'!$D287)</f>
        <v>2556106.7400000002</v>
      </c>
      <c r="I287" s="3">
        <f>SUMIFS('Wkpr - Plant Balance Detail'!$BO$3:$BO$635,'Wkpr - Plant Balance Detail'!$B$3:$B$635,'Wkpr - Studied Balances'!$B287,'Wkpr - Plant Balance Detail'!$C$3:$C$635,'Wkpr - Studied Balances'!$C287,'Wkpr - Plant Balance Detail'!$D$3:$D$635,'Wkpr - Studied Balances'!$D287)</f>
        <v>4.7800000000000002E-2</v>
      </c>
      <c r="J287" s="6">
        <f t="shared" si="101"/>
        <v>122181.90217200002</v>
      </c>
      <c r="L287" s="3">
        <f>SUMIFS('Wkpr - Plant Balance Detail'!$BQ$3:$BQ$635,'Wkpr - Plant Balance Detail'!$B$3:$B$635,'Wkpr - Studied Balances'!$B287,'Wkpr - Plant Balance Detail'!$C$3:$C$635,'Wkpr - Studied Balances'!$C287,'Wkpr - Plant Balance Detail'!$D$3:$D$635,'Wkpr - Studied Balances'!$D287)</f>
        <v>0.05</v>
      </c>
      <c r="N287" s="6">
        <f t="shared" si="102"/>
        <v>127805.33700000001</v>
      </c>
      <c r="O287" s="6">
        <f t="shared" si="103"/>
        <v>5623.4348279999977</v>
      </c>
      <c r="Q287" s="55">
        <f>SUMIFS('Wkpr - Plant Balance Detail'!$CS$3:$CS$635,'Wkpr - Plant Balance Detail'!$B$3:$B$635,'Wkpr - Studied Balances'!$B287,'Wkpr - Plant Balance Detail'!$C$3:$C$635,'Wkpr - Studied Balances'!$C287,'Wkpr - Plant Balance Detail'!$D$3:$D$635,'Wkpr - Studied Balances'!$D287)</f>
        <v>3839.1189570756105</v>
      </c>
      <c r="R287" s="55">
        <f>SUMIFS('Wkpr - Plant Balance Detail'!$CU$3:$CU$635,'Wkpr - Plant Balance Detail'!$B$3:$B$635,'Wkpr - Studied Balances'!$B287,'Wkpr - Plant Balance Detail'!$C$3:$C$635,'Wkpr - Studied Balances'!$C287,'Wkpr - Plant Balance Detail'!$D$3:$D$635,'Wkpr - Studied Balances'!$D287)</f>
        <v>1784.3158709244017</v>
      </c>
      <c r="S287" s="55">
        <f>SUMIFS('Wkpr - Plant Balance Detail'!$CT$3:$CT$635,'Wkpr - Plant Balance Detail'!$B$3:$B$635,'Wkpr - Studied Balances'!$B287,'Wkpr - Plant Balance Detail'!$C$3:$C$635,'Wkpr - Studied Balances'!$C287,'Wkpr - Plant Balance Detail'!$D$3:$D$635,'Wkpr - Studied Balances'!$D287)</f>
        <v>0</v>
      </c>
      <c r="T287" s="55">
        <f>SUMIFS('Wkpr - Plant Balance Detail'!$CV$3:$CV$635,'Wkpr - Plant Balance Detail'!$B$3:$B$635,'Wkpr - Studied Balances'!$B287,'Wkpr - Plant Balance Detail'!$C$3:$C$635,'Wkpr - Studied Balances'!$C287,'Wkpr - Plant Balance Detail'!$D$3:$D$635,'Wkpr - Studied Balances'!$D287)</f>
        <v>0</v>
      </c>
      <c r="U287" s="55">
        <f>SUMIFS('Wkpr - Plant Balance Detail'!$CW$3:$CW$635,'Wkpr - Plant Balance Detail'!$B$3:$B$635,'Wkpr - Studied Balances'!$B287,'Wkpr - Plant Balance Detail'!$C$3:$C$635,'Wkpr - Studied Balances'!$C287,'Wkpr - Plant Balance Detail'!$D$3:$D$635,'Wkpr - Studied Balances'!$D287)</f>
        <v>0</v>
      </c>
    </row>
    <row r="288" spans="1:21" x14ac:dyDescent="0.2">
      <c r="B288" t="s">
        <v>1310</v>
      </c>
      <c r="C288" t="s">
        <v>1319</v>
      </c>
      <c r="D288">
        <f t="shared" si="100"/>
        <v>394100</v>
      </c>
      <c r="E288" s="48">
        <v>394.1</v>
      </c>
      <c r="F288" t="s">
        <v>1253</v>
      </c>
      <c r="G288" s="5">
        <f>SUMIFS('Wkpr - Plant Balance Detail'!$R$3:$R$635,'Wkpr - Plant Balance Detail'!$B$3:$B$635,'Wkpr - Studied Balances'!$B288,'Wkpr - Plant Balance Detail'!$C$3:$C$635,'Wkpr - Studied Balances'!$C288,'Wkpr - Plant Balance Detail'!$D$3:$D$635,'Wkpr - Studied Balances'!$D288)</f>
        <v>51258.01</v>
      </c>
      <c r="I288" s="3">
        <f>SUMIFS('Wkpr - Plant Balance Detail'!$BO$3:$BO$635,'Wkpr - Plant Balance Detail'!$B$3:$B$635,'Wkpr - Studied Balances'!$B288,'Wkpr - Plant Balance Detail'!$C$3:$C$635,'Wkpr - Studied Balances'!$C288,'Wkpr - Plant Balance Detail'!$D$3:$D$635,'Wkpr - Studied Balances'!$D288)</f>
        <v>0.1</v>
      </c>
      <c r="J288" s="6">
        <f t="shared" si="101"/>
        <v>5125.8010000000004</v>
      </c>
      <c r="L288" s="3">
        <f>SUMIFS('Wkpr - Plant Balance Detail'!$BQ$3:$BQ$635,'Wkpr - Plant Balance Detail'!$B$3:$B$635,'Wkpr - Studied Balances'!$B288,'Wkpr - Plant Balance Detail'!$C$3:$C$635,'Wkpr - Studied Balances'!$C288,'Wkpr - Plant Balance Detail'!$D$3:$D$635,'Wkpr - Studied Balances'!$D288)</f>
        <v>0.10539999999999999</v>
      </c>
      <c r="N288" s="6">
        <f t="shared" si="102"/>
        <v>5402.5942539999996</v>
      </c>
      <c r="O288" s="6">
        <f t="shared" si="103"/>
        <v>276.79325399999925</v>
      </c>
      <c r="Q288" s="55">
        <f>SUMIFS('Wkpr - Plant Balance Detail'!$CS$3:$CS$635,'Wkpr - Plant Balance Detail'!$B$3:$B$635,'Wkpr - Studied Balances'!$B288,'Wkpr - Plant Balance Detail'!$C$3:$C$635,'Wkpr - Studied Balances'!$C288,'Wkpr - Plant Balance Detail'!$D$3:$D$635,'Wkpr - Studied Balances'!$D288)</f>
        <v>188.9667545057996</v>
      </c>
      <c r="R288" s="55">
        <f>SUMIFS('Wkpr - Plant Balance Detail'!$CU$3:$CU$635,'Wkpr - Plant Balance Detail'!$B$3:$B$635,'Wkpr - Studied Balances'!$B288,'Wkpr - Plant Balance Detail'!$C$3:$C$635,'Wkpr - Studied Balances'!$C288,'Wkpr - Plant Balance Detail'!$D$3:$D$635,'Wkpr - Studied Balances'!$D288)</f>
        <v>87.826499494199879</v>
      </c>
      <c r="S288" s="55">
        <f>SUMIFS('Wkpr - Plant Balance Detail'!$CT$3:$CT$635,'Wkpr - Plant Balance Detail'!$B$3:$B$635,'Wkpr - Studied Balances'!$B288,'Wkpr - Plant Balance Detail'!$C$3:$C$635,'Wkpr - Studied Balances'!$C288,'Wkpr - Plant Balance Detail'!$D$3:$D$635,'Wkpr - Studied Balances'!$D288)</f>
        <v>0</v>
      </c>
      <c r="T288" s="55">
        <f>SUMIFS('Wkpr - Plant Balance Detail'!$CV$3:$CV$635,'Wkpr - Plant Balance Detail'!$B$3:$B$635,'Wkpr - Studied Balances'!$B288,'Wkpr - Plant Balance Detail'!$C$3:$C$635,'Wkpr - Studied Balances'!$C288,'Wkpr - Plant Balance Detail'!$D$3:$D$635,'Wkpr - Studied Balances'!$D288)</f>
        <v>0</v>
      </c>
      <c r="U288" s="55">
        <f>SUMIFS('Wkpr - Plant Balance Detail'!$CW$3:$CW$635,'Wkpr - Plant Balance Detail'!$B$3:$B$635,'Wkpr - Studied Balances'!$B288,'Wkpr - Plant Balance Detail'!$C$3:$C$635,'Wkpr - Studied Balances'!$C288,'Wkpr - Plant Balance Detail'!$D$3:$D$635,'Wkpr - Studied Balances'!$D288)</f>
        <v>0</v>
      </c>
    </row>
    <row r="289" spans="1:21" x14ac:dyDescent="0.2">
      <c r="B289" t="s">
        <v>1310</v>
      </c>
      <c r="C289" t="s">
        <v>1319</v>
      </c>
      <c r="D289">
        <f t="shared" si="100"/>
        <v>395000</v>
      </c>
      <c r="E289" s="48">
        <v>395</v>
      </c>
      <c r="F289" t="s">
        <v>1254</v>
      </c>
      <c r="G289" s="5">
        <f>SUMIFS('Wkpr - Plant Balance Detail'!$R$3:$R$635,'Wkpr - Plant Balance Detail'!$B$3:$B$635,'Wkpr - Studied Balances'!$B289,'Wkpr - Plant Balance Detail'!$C$3:$C$635,'Wkpr - Studied Balances'!$C289,'Wkpr - Plant Balance Detail'!$D$3:$D$635,'Wkpr - Studied Balances'!$D289)</f>
        <v>383613.75</v>
      </c>
      <c r="I289" s="3">
        <f>SUMIFS('Wkpr - Plant Balance Detail'!$BO$3:$BO$635,'Wkpr - Plant Balance Detail'!$B$3:$B$635,'Wkpr - Studied Balances'!$B289,'Wkpr - Plant Balance Detail'!$C$3:$C$635,'Wkpr - Studied Balances'!$C289,'Wkpr - Plant Balance Detail'!$D$3:$D$635,'Wkpr - Studied Balances'!$D289)</f>
        <v>0.13730000000000001</v>
      </c>
      <c r="J289" s="6">
        <f t="shared" si="101"/>
        <v>52670.167874999999</v>
      </c>
      <c r="L289" s="3">
        <f>SUMIFS('Wkpr - Plant Balance Detail'!$BQ$3:$BQ$635,'Wkpr - Plant Balance Detail'!$B$3:$B$635,'Wkpr - Studied Balances'!$B289,'Wkpr - Plant Balance Detail'!$C$3:$C$635,'Wkpr - Studied Balances'!$C289,'Wkpr - Plant Balance Detail'!$D$3:$D$635,'Wkpr - Studied Balances'!$D289)</f>
        <v>6.6699999999999995E-2</v>
      </c>
      <c r="N289" s="6">
        <f t="shared" si="102"/>
        <v>25587.037124999999</v>
      </c>
      <c r="O289" s="6">
        <f t="shared" si="103"/>
        <v>-27083.13075</v>
      </c>
      <c r="Q289" s="55">
        <f>SUMIFS('Wkpr - Plant Balance Detail'!$CS$3:$CS$635,'Wkpr - Plant Balance Detail'!$B$3:$B$635,'Wkpr - Studied Balances'!$B289,'Wkpr - Plant Balance Detail'!$C$3:$C$635,'Wkpr - Studied Balances'!$C289,'Wkpr - Plant Balance Detail'!$D$3:$D$635,'Wkpr - Studied Balances'!$D289)</f>
        <v>-18489.653363025001</v>
      </c>
      <c r="R289" s="55">
        <f>SUMIFS('Wkpr - Plant Balance Detail'!$CU$3:$CU$635,'Wkpr - Plant Balance Detail'!$B$3:$B$635,'Wkpr - Studied Balances'!$B289,'Wkpr - Plant Balance Detail'!$C$3:$C$635,'Wkpr - Studied Balances'!$C289,'Wkpr - Plant Balance Detail'!$D$3:$D$635,'Wkpr - Studied Balances'!$D289)</f>
        <v>-8593.4773869749988</v>
      </c>
      <c r="S289" s="55">
        <f>SUMIFS('Wkpr - Plant Balance Detail'!$CT$3:$CT$635,'Wkpr - Plant Balance Detail'!$B$3:$B$635,'Wkpr - Studied Balances'!$B289,'Wkpr - Plant Balance Detail'!$C$3:$C$635,'Wkpr - Studied Balances'!$C289,'Wkpr - Plant Balance Detail'!$D$3:$D$635,'Wkpr - Studied Balances'!$D289)</f>
        <v>0</v>
      </c>
      <c r="T289" s="55">
        <f>SUMIFS('Wkpr - Plant Balance Detail'!$CV$3:$CV$635,'Wkpr - Plant Balance Detail'!$B$3:$B$635,'Wkpr - Studied Balances'!$B289,'Wkpr - Plant Balance Detail'!$C$3:$C$635,'Wkpr - Studied Balances'!$C289,'Wkpr - Plant Balance Detail'!$D$3:$D$635,'Wkpr - Studied Balances'!$D289)</f>
        <v>0</v>
      </c>
      <c r="U289" s="55">
        <f>SUMIFS('Wkpr - Plant Balance Detail'!$CW$3:$CW$635,'Wkpr - Plant Balance Detail'!$B$3:$B$635,'Wkpr - Studied Balances'!$B289,'Wkpr - Plant Balance Detail'!$C$3:$C$635,'Wkpr - Studied Balances'!$C289,'Wkpr - Plant Balance Detail'!$D$3:$D$635,'Wkpr - Studied Balances'!$D289)</f>
        <v>0</v>
      </c>
    </row>
    <row r="290" spans="1:21" x14ac:dyDescent="0.2">
      <c r="E290" s="48"/>
      <c r="G290" s="5"/>
      <c r="I290" s="3"/>
      <c r="J290" s="6"/>
      <c r="L290" s="3"/>
      <c r="N290" s="6"/>
      <c r="O290" s="6"/>
      <c r="Q290" s="55"/>
      <c r="R290" s="55"/>
      <c r="S290" s="55"/>
      <c r="T290" s="55"/>
      <c r="U290" s="55"/>
    </row>
    <row r="291" spans="1:21" x14ac:dyDescent="0.2">
      <c r="B291" t="s">
        <v>1310</v>
      </c>
      <c r="C291" t="s">
        <v>1319</v>
      </c>
      <c r="D291">
        <f t="shared" si="100"/>
        <v>397000</v>
      </c>
      <c r="E291" s="48">
        <v>397</v>
      </c>
      <c r="F291" t="s">
        <v>1255</v>
      </c>
      <c r="G291" s="5">
        <f>SUMIFS('Wkpr - Plant Balance Detail'!$R$3:$R$635,'Wkpr - Plant Balance Detail'!$B$3:$B$635,'Wkpr - Studied Balances'!$B291,'Wkpr - Plant Balance Detail'!$C$3:$C$635,'Wkpr - Studied Balances'!$C291,'Wkpr - Plant Balance Detail'!$D$3:$D$635,'Wkpr - Studied Balances'!$D291)</f>
        <v>44901630.009999998</v>
      </c>
      <c r="I291" s="3">
        <f>SUMIFS('Wkpr - Plant Balance Detail'!$BO$3:$BO$635,'Wkpr - Plant Balance Detail'!$B$3:$B$635,'Wkpr - Studied Balances'!$B291,'Wkpr - Plant Balance Detail'!$C$3:$C$635,'Wkpr - Studied Balances'!$C291,'Wkpr - Plant Balance Detail'!$D$3:$D$635,'Wkpr - Studied Balances'!$D291)</f>
        <v>2.81E-2</v>
      </c>
      <c r="J291" s="6"/>
      <c r="L291" s="3">
        <f>SUMIFS('Wkpr - Plant Balance Detail'!$BQ$3:$BQ$635,'Wkpr - Plant Balance Detail'!$B$3:$B$635,'Wkpr - Studied Balances'!$B291,'Wkpr - Plant Balance Detail'!$C$3:$C$635,'Wkpr - Studied Balances'!$C291,'Wkpr - Plant Balance Detail'!$D$3:$D$635,'Wkpr - Studied Balances'!$D291)</f>
        <v>6.6699999999999995E-2</v>
      </c>
      <c r="N291" s="6"/>
      <c r="O291" s="6"/>
      <c r="Q291" s="55"/>
      <c r="R291" s="55"/>
      <c r="S291" s="55"/>
      <c r="T291" s="55"/>
      <c r="U291" s="55"/>
    </row>
    <row r="292" spans="1:21" x14ac:dyDescent="0.2">
      <c r="E292" s="48"/>
      <c r="F292" t="s">
        <v>1348</v>
      </c>
      <c r="G292" s="5">
        <v>11925277.85</v>
      </c>
      <c r="I292" s="3">
        <f>I291</f>
        <v>2.81E-2</v>
      </c>
      <c r="J292" s="6">
        <f t="shared" si="101"/>
        <v>335100.307585</v>
      </c>
      <c r="L292" s="2">
        <v>0</v>
      </c>
      <c r="N292" s="6">
        <f t="shared" ref="N292:N293" si="104">G292*L292</f>
        <v>0</v>
      </c>
      <c r="O292" s="6">
        <f t="shared" ref="O292:O293" si="105">N292-J292</f>
        <v>-335100.307585</v>
      </c>
      <c r="Q292" s="55">
        <f>$O292*'Wkpr - Allocation_Factors'!B$6</f>
        <v>-228772.97998827949</v>
      </c>
      <c r="R292" s="55">
        <f>$O292*'Wkpr - Allocation_Factors'!C$6</f>
        <v>-106327.32759672051</v>
      </c>
      <c r="S292" s="55">
        <v>0</v>
      </c>
      <c r="T292" s="55">
        <v>0</v>
      </c>
      <c r="U292" s="55">
        <v>0</v>
      </c>
    </row>
    <row r="293" spans="1:21" x14ac:dyDescent="0.2">
      <c r="E293" s="48"/>
      <c r="F293" t="s">
        <v>1349</v>
      </c>
      <c r="G293" s="5">
        <f>G291-G292</f>
        <v>32976352.159999996</v>
      </c>
      <c r="I293" s="3">
        <f>I292</f>
        <v>2.81E-2</v>
      </c>
      <c r="J293" s="6">
        <f t="shared" si="101"/>
        <v>926635.49569599994</v>
      </c>
      <c r="L293" s="3">
        <f>L291</f>
        <v>6.6699999999999995E-2</v>
      </c>
      <c r="N293" s="6">
        <f t="shared" si="104"/>
        <v>2199522.6890719994</v>
      </c>
      <c r="O293" s="6">
        <f t="shared" si="105"/>
        <v>1272887.1933759996</v>
      </c>
      <c r="Q293" s="55">
        <f>$O293*'Wkpr - Allocation_Factors'!B$6</f>
        <v>869000.08691779489</v>
      </c>
      <c r="R293" s="55">
        <f>$O293*'Wkpr - Allocation_Factors'!C$6</f>
        <v>403887.10645820468</v>
      </c>
      <c r="S293" s="55">
        <v>0</v>
      </c>
      <c r="T293" s="55">
        <v>0</v>
      </c>
      <c r="U293" s="55">
        <v>0</v>
      </c>
    </row>
    <row r="294" spans="1:21" x14ac:dyDescent="0.2">
      <c r="E294" s="48"/>
      <c r="G294" s="5"/>
      <c r="I294" s="3"/>
      <c r="J294" s="6"/>
      <c r="L294" s="3"/>
      <c r="N294" s="6"/>
      <c r="O294" s="6"/>
      <c r="Q294" s="55"/>
      <c r="R294" s="55"/>
      <c r="S294" s="55"/>
      <c r="T294" s="55"/>
      <c r="U294" s="55"/>
    </row>
    <row r="295" spans="1:21" x14ac:dyDescent="0.2">
      <c r="B295" t="s">
        <v>1310</v>
      </c>
      <c r="C295" t="s">
        <v>1319</v>
      </c>
      <c r="D295">
        <f t="shared" si="100"/>
        <v>398000</v>
      </c>
      <c r="E295" s="48">
        <v>398</v>
      </c>
      <c r="F295" t="s">
        <v>1213</v>
      </c>
      <c r="G295" s="5">
        <f>SUMIFS('Wkpr - Plant Balance Detail'!$R$3:$R$635,'Wkpr - Plant Balance Detail'!$B$3:$B$635,'Wkpr - Studied Balances'!$B295,'Wkpr - Plant Balance Detail'!$C$3:$C$635,'Wkpr - Studied Balances'!$C295,'Wkpr - Plant Balance Detail'!$D$3:$D$635,'Wkpr - Studied Balances'!$D295)</f>
        <v>141144.81</v>
      </c>
      <c r="I295" s="3">
        <f>SUMIFS('Wkpr - Plant Balance Detail'!$BO$3:$BO$635,'Wkpr - Plant Balance Detail'!$B$3:$B$635,'Wkpr - Studied Balances'!$B295,'Wkpr - Plant Balance Detail'!$C$3:$C$635,'Wkpr - Studied Balances'!$C295,'Wkpr - Plant Balance Detail'!$D$3:$D$635,'Wkpr - Studied Balances'!$D295)</f>
        <v>0.1331</v>
      </c>
      <c r="J295" s="6">
        <f t="shared" si="101"/>
        <v>18786.374210999998</v>
      </c>
      <c r="L295" s="3">
        <f>SUMIFS('Wkpr - Plant Balance Detail'!$BQ$3:$BQ$635,'Wkpr - Plant Balance Detail'!$B$3:$B$635,'Wkpr - Studied Balances'!$B295,'Wkpr - Plant Balance Detail'!$C$3:$C$635,'Wkpr - Studied Balances'!$C295,'Wkpr - Plant Balance Detail'!$D$3:$D$635,'Wkpr - Studied Balances'!$D295)</f>
        <v>0.1</v>
      </c>
      <c r="N295" s="6">
        <f t="shared" si="102"/>
        <v>14114.481</v>
      </c>
      <c r="O295" s="6">
        <f t="shared" si="103"/>
        <v>-4671.8932109999987</v>
      </c>
      <c r="Q295" s="55">
        <f>SUMIFS('Wkpr - Plant Balance Detail'!$CS$3:$CS$635,'Wkpr - Plant Balance Detail'!$B$3:$B$635,'Wkpr - Studied Balances'!$B295,'Wkpr - Plant Balance Detail'!$C$3:$C$635,'Wkpr - Studied Balances'!$C295,'Wkpr - Plant Balance Detail'!$D$3:$D$635,'Wkpr - Studied Balances'!$D295)</f>
        <v>-3189.5014951496978</v>
      </c>
      <c r="R295" s="55">
        <f>SUMIFS('Wkpr - Plant Balance Detail'!$CU$3:$CU$635,'Wkpr - Plant Balance Detail'!$B$3:$B$635,'Wkpr - Studied Balances'!$B295,'Wkpr - Plant Balance Detail'!$C$3:$C$635,'Wkpr - Studied Balances'!$C295,'Wkpr - Plant Balance Detail'!$D$3:$D$635,'Wkpr - Studied Balances'!$D295)</f>
        <v>-1482.3917158503</v>
      </c>
      <c r="S295" s="55">
        <f>SUMIFS('Wkpr - Plant Balance Detail'!$CT$3:$CT$635,'Wkpr - Plant Balance Detail'!$B$3:$B$635,'Wkpr - Studied Balances'!$B295,'Wkpr - Plant Balance Detail'!$C$3:$C$635,'Wkpr - Studied Balances'!$C295,'Wkpr - Plant Balance Detail'!$D$3:$D$635,'Wkpr - Studied Balances'!$D295)</f>
        <v>0</v>
      </c>
      <c r="T295" s="55">
        <f>SUMIFS('Wkpr - Plant Balance Detail'!$CV$3:$CV$635,'Wkpr - Plant Balance Detail'!$B$3:$B$635,'Wkpr - Studied Balances'!$B295,'Wkpr - Plant Balance Detail'!$C$3:$C$635,'Wkpr - Studied Balances'!$C295,'Wkpr - Plant Balance Detail'!$D$3:$D$635,'Wkpr - Studied Balances'!$D295)</f>
        <v>0</v>
      </c>
      <c r="U295" s="55">
        <f>SUMIFS('Wkpr - Plant Balance Detail'!$CW$3:$CW$635,'Wkpr - Plant Balance Detail'!$B$3:$B$635,'Wkpr - Studied Balances'!$B295,'Wkpr - Plant Balance Detail'!$C$3:$C$635,'Wkpr - Studied Balances'!$C295,'Wkpr - Plant Balance Detail'!$D$3:$D$635,'Wkpr - Studied Balances'!$D295)</f>
        <v>0</v>
      </c>
    </row>
    <row r="296" spans="1:21" x14ac:dyDescent="0.2">
      <c r="F296" t="s">
        <v>1138</v>
      </c>
      <c r="J296" s="6"/>
      <c r="N296" s="6"/>
      <c r="O296" s="6"/>
      <c r="Q296" s="56"/>
      <c r="R296" s="56"/>
      <c r="S296" s="56"/>
      <c r="T296" s="56"/>
      <c r="U296" s="56"/>
    </row>
    <row r="297" spans="1:21" x14ac:dyDescent="0.2">
      <c r="J297" s="6"/>
      <c r="N297" s="6"/>
      <c r="O297" s="6"/>
      <c r="Q297" s="56"/>
      <c r="R297" s="56"/>
      <c r="S297" s="56"/>
      <c r="T297" s="56"/>
      <c r="U297" s="56"/>
    </row>
    <row r="298" spans="1:21" x14ac:dyDescent="0.2">
      <c r="A298" t="s">
        <v>1256</v>
      </c>
      <c r="J298" s="6"/>
      <c r="N298" s="6"/>
      <c r="O298" s="6"/>
      <c r="Q298" s="56"/>
      <c r="R298" s="56"/>
      <c r="S298" s="56"/>
      <c r="T298" s="56"/>
      <c r="U298" s="56"/>
    </row>
    <row r="299" spans="1:21" x14ac:dyDescent="0.2">
      <c r="B299" t="s">
        <v>1310</v>
      </c>
      <c r="C299" t="s">
        <v>1329</v>
      </c>
      <c r="D299">
        <f t="shared" ref="D299:D309" si="106">E299*1000</f>
        <v>390100</v>
      </c>
      <c r="E299" s="48">
        <v>390.1</v>
      </c>
      <c r="F299" t="s">
        <v>1174</v>
      </c>
      <c r="G299" s="5">
        <f>SUMIFS('Wkpr - Plant Balance Detail'!$R$3:$R$635,'Wkpr - Plant Balance Detail'!$B$3:$B$635,'Wkpr - Studied Balances'!$B299,'Wkpr - Plant Balance Detail'!$C$3:$C$635,'Wkpr - Studied Balances'!$C299,'Wkpr - Plant Balance Detail'!$D$3:$D$635,'Wkpr - Studied Balances'!$D299)</f>
        <v>2416083.21</v>
      </c>
      <c r="I299" s="3">
        <f>SUMIFS('Wkpr - Plant Balance Detail'!$BO$3:$BO$635,'Wkpr - Plant Balance Detail'!$B$3:$B$635,'Wkpr - Studied Balances'!$B299,'Wkpr - Plant Balance Detail'!$C$3:$C$635,'Wkpr - Studied Balances'!$C299,'Wkpr - Plant Balance Detail'!$D$3:$D$635,'Wkpr - Studied Balances'!$D299)</f>
        <v>1.67E-2</v>
      </c>
      <c r="J299" s="6">
        <f t="shared" ref="J299:J309" si="107">G299*I299</f>
        <v>40348.589607000002</v>
      </c>
      <c r="L299" s="3">
        <f>SUMIFS('Wkpr - Plant Balance Detail'!$BQ$3:$BQ$635,'Wkpr - Plant Balance Detail'!$B$3:$B$635,'Wkpr - Studied Balances'!$B299,'Wkpr - Plant Balance Detail'!$C$3:$C$635,'Wkpr - Studied Balances'!$C299,'Wkpr - Plant Balance Detail'!$D$3:$D$635,'Wkpr - Studied Balances'!$D299)</f>
        <v>1.9E-2</v>
      </c>
      <c r="N299" s="6">
        <f t="shared" ref="N299:N309" si="108">G299*L299</f>
        <v>45905.580989999995</v>
      </c>
      <c r="O299" s="6">
        <f t="shared" ref="O299:O309" si="109">N299-J299</f>
        <v>5556.9913829999932</v>
      </c>
      <c r="Q299" s="55">
        <f>SUMIFS('Wkpr - Plant Balance Detail'!$CS$3:$CS$635,'Wkpr - Plant Balance Detail'!$B$3:$B$635,'Wkpr - Studied Balances'!$B299,'Wkpr - Plant Balance Detail'!$C$3:$C$635,'Wkpr - Studied Balances'!$C299,'Wkpr - Plant Balance Detail'!$D$3:$D$635,'Wkpr - Studied Balances'!$D299)</f>
        <v>0</v>
      </c>
      <c r="R299" s="55">
        <f>SUMIFS('Wkpr - Plant Balance Detail'!$CU$3:$CU$635,'Wkpr - Plant Balance Detail'!$B$3:$B$635,'Wkpr - Studied Balances'!$B299,'Wkpr - Plant Balance Detail'!$C$3:$C$635,'Wkpr - Studied Balances'!$C299,'Wkpr - Plant Balance Detail'!$D$3:$D$635,'Wkpr - Studied Balances'!$D299)</f>
        <v>5556.9913829999932</v>
      </c>
      <c r="S299" s="55">
        <f>SUMIFS('Wkpr - Plant Balance Detail'!$CT$3:$CT$635,'Wkpr - Plant Balance Detail'!$B$3:$B$635,'Wkpr - Studied Balances'!$B299,'Wkpr - Plant Balance Detail'!$C$3:$C$635,'Wkpr - Studied Balances'!$C299,'Wkpr - Plant Balance Detail'!$D$3:$D$635,'Wkpr - Studied Balances'!$D299)</f>
        <v>0</v>
      </c>
      <c r="T299" s="55">
        <f>SUMIFS('Wkpr - Plant Balance Detail'!$CV$3:$CV$635,'Wkpr - Plant Balance Detail'!$B$3:$B$635,'Wkpr - Studied Balances'!$B299,'Wkpr - Plant Balance Detail'!$C$3:$C$635,'Wkpr - Studied Balances'!$C299,'Wkpr - Plant Balance Detail'!$D$3:$D$635,'Wkpr - Studied Balances'!$D299)</f>
        <v>0</v>
      </c>
      <c r="U299" s="55">
        <f>SUMIFS('Wkpr - Plant Balance Detail'!$CW$3:$CW$635,'Wkpr - Plant Balance Detail'!$B$3:$B$635,'Wkpr - Studied Balances'!$B299,'Wkpr - Plant Balance Detail'!$C$3:$C$635,'Wkpr - Studied Balances'!$C299,'Wkpr - Plant Balance Detail'!$D$3:$D$635,'Wkpr - Studied Balances'!$D299)</f>
        <v>0</v>
      </c>
    </row>
    <row r="300" spans="1:21" x14ac:dyDescent="0.2">
      <c r="B300" t="s">
        <v>1310</v>
      </c>
      <c r="C300" t="s">
        <v>1329</v>
      </c>
      <c r="D300">
        <f t="shared" si="106"/>
        <v>391100</v>
      </c>
      <c r="E300" s="48">
        <v>391.1</v>
      </c>
      <c r="F300" t="s">
        <v>1250</v>
      </c>
      <c r="G300" s="5">
        <f>SUMIFS('Wkpr - Plant Balance Detail'!$R$3:$R$635,'Wkpr - Plant Balance Detail'!$B$3:$B$635,'Wkpr - Studied Balances'!$B300,'Wkpr - Plant Balance Detail'!$C$3:$C$635,'Wkpr - Studied Balances'!$C300,'Wkpr - Plant Balance Detail'!$D$3:$D$635,'Wkpr - Studied Balances'!$D300)</f>
        <v>0</v>
      </c>
      <c r="I300" s="3">
        <f>SUMIFS('Wkpr - Plant Balance Detail'!$BO$3:$BO$635,'Wkpr - Plant Balance Detail'!$B$3:$B$635,'Wkpr - Studied Balances'!$B300,'Wkpr - Plant Balance Detail'!$C$3:$C$635,'Wkpr - Studied Balances'!$C300,'Wkpr - Plant Balance Detail'!$D$3:$D$635,'Wkpr - Studied Balances'!$D300)</f>
        <v>0.21279999999999999</v>
      </c>
      <c r="J300" s="6">
        <f t="shared" si="107"/>
        <v>0</v>
      </c>
      <c r="L300" s="3">
        <f>SUMIFS('Wkpr - Plant Balance Detail'!$BQ$3:$BQ$635,'Wkpr - Plant Balance Detail'!$B$3:$B$635,'Wkpr - Studied Balances'!$B300,'Wkpr - Plant Balance Detail'!$C$3:$C$635,'Wkpr - Studied Balances'!$C300,'Wkpr - Plant Balance Detail'!$D$3:$D$635,'Wkpr - Studied Balances'!$D300)</f>
        <v>0.2</v>
      </c>
      <c r="N300" s="6">
        <f t="shared" si="108"/>
        <v>0</v>
      </c>
      <c r="O300" s="6">
        <f t="shared" si="109"/>
        <v>0</v>
      </c>
      <c r="Q300" s="55">
        <f>SUMIFS('Wkpr - Plant Balance Detail'!$CS$3:$CS$635,'Wkpr - Plant Balance Detail'!$B$3:$B$635,'Wkpr - Studied Balances'!$B300,'Wkpr - Plant Balance Detail'!$C$3:$C$635,'Wkpr - Studied Balances'!$C300,'Wkpr - Plant Balance Detail'!$D$3:$D$635,'Wkpr - Studied Balances'!$D300)</f>
        <v>0</v>
      </c>
      <c r="R300" s="55">
        <f>SUMIFS('Wkpr - Plant Balance Detail'!$CU$3:$CU$635,'Wkpr - Plant Balance Detail'!$B$3:$B$635,'Wkpr - Studied Balances'!$B300,'Wkpr - Plant Balance Detail'!$C$3:$C$635,'Wkpr - Studied Balances'!$C300,'Wkpr - Plant Balance Detail'!$D$3:$D$635,'Wkpr - Studied Balances'!$D300)</f>
        <v>0</v>
      </c>
      <c r="S300" s="55">
        <f>SUMIFS('Wkpr - Plant Balance Detail'!$CT$3:$CT$635,'Wkpr - Plant Balance Detail'!$B$3:$B$635,'Wkpr - Studied Balances'!$B300,'Wkpr - Plant Balance Detail'!$C$3:$C$635,'Wkpr - Studied Balances'!$C300,'Wkpr - Plant Balance Detail'!$D$3:$D$635,'Wkpr - Studied Balances'!$D300)</f>
        <v>0</v>
      </c>
      <c r="T300" s="55">
        <f>SUMIFS('Wkpr - Plant Balance Detail'!$CV$3:$CV$635,'Wkpr - Plant Balance Detail'!$B$3:$B$635,'Wkpr - Studied Balances'!$B300,'Wkpr - Plant Balance Detail'!$C$3:$C$635,'Wkpr - Studied Balances'!$C300,'Wkpr - Plant Balance Detail'!$D$3:$D$635,'Wkpr - Studied Balances'!$D300)</f>
        <v>0</v>
      </c>
      <c r="U300" s="55">
        <f>SUMIFS('Wkpr - Plant Balance Detail'!$CW$3:$CW$635,'Wkpr - Plant Balance Detail'!$B$3:$B$635,'Wkpr - Studied Balances'!$B300,'Wkpr - Plant Balance Detail'!$C$3:$C$635,'Wkpr - Studied Balances'!$C300,'Wkpr - Plant Balance Detail'!$D$3:$D$635,'Wkpr - Studied Balances'!$D300)</f>
        <v>0</v>
      </c>
    </row>
    <row r="301" spans="1:21" x14ac:dyDescent="0.2">
      <c r="B301" t="s">
        <v>1310</v>
      </c>
      <c r="C301" t="s">
        <v>1329</v>
      </c>
      <c r="D301">
        <f t="shared" si="106"/>
        <v>393000</v>
      </c>
      <c r="E301" s="48">
        <v>393</v>
      </c>
      <c r="F301" t="s">
        <v>1251</v>
      </c>
      <c r="G301" s="5">
        <f>SUMIFS('Wkpr - Plant Balance Detail'!$R$3:$R$635,'Wkpr - Plant Balance Detail'!$B$3:$B$635,'Wkpr - Studied Balances'!$B301,'Wkpr - Plant Balance Detail'!$C$3:$C$635,'Wkpr - Studied Balances'!$C301,'Wkpr - Plant Balance Detail'!$D$3:$D$635,'Wkpr - Studied Balances'!$D301)</f>
        <v>14744.52</v>
      </c>
      <c r="I301" s="3">
        <f>SUMIFS('Wkpr - Plant Balance Detail'!$BO$3:$BO$635,'Wkpr - Plant Balance Detail'!$B$3:$B$635,'Wkpr - Studied Balances'!$B301,'Wkpr - Plant Balance Detail'!$C$3:$C$635,'Wkpr - Studied Balances'!$C301,'Wkpr - Plant Balance Detail'!$D$3:$D$635,'Wkpr - Studied Balances'!$D301)</f>
        <v>4.58E-2</v>
      </c>
      <c r="J301" s="6">
        <f t="shared" si="107"/>
        <v>675.29901600000005</v>
      </c>
      <c r="L301" s="3">
        <f>SUMIFS('Wkpr - Plant Balance Detail'!$BQ$3:$BQ$635,'Wkpr - Plant Balance Detail'!$B$3:$B$635,'Wkpr - Studied Balances'!$B301,'Wkpr - Plant Balance Detail'!$C$3:$C$635,'Wkpr - Studied Balances'!$C301,'Wkpr - Plant Balance Detail'!$D$3:$D$635,'Wkpr - Studied Balances'!$D301)</f>
        <v>0.04</v>
      </c>
      <c r="N301" s="6">
        <f t="shared" si="108"/>
        <v>589.7808</v>
      </c>
      <c r="O301" s="6">
        <f t="shared" si="109"/>
        <v>-85.518216000000052</v>
      </c>
      <c r="Q301" s="55">
        <f>SUMIFS('Wkpr - Plant Balance Detail'!$CS$3:$CS$635,'Wkpr - Plant Balance Detail'!$B$3:$B$635,'Wkpr - Studied Balances'!$B301,'Wkpr - Plant Balance Detail'!$C$3:$C$635,'Wkpr - Studied Balances'!$C301,'Wkpr - Plant Balance Detail'!$D$3:$D$635,'Wkpr - Studied Balances'!$D301)</f>
        <v>0</v>
      </c>
      <c r="R301" s="55">
        <f>SUMIFS('Wkpr - Plant Balance Detail'!$CU$3:$CU$635,'Wkpr - Plant Balance Detail'!$B$3:$B$635,'Wkpr - Studied Balances'!$B301,'Wkpr - Plant Balance Detail'!$C$3:$C$635,'Wkpr - Studied Balances'!$C301,'Wkpr - Plant Balance Detail'!$D$3:$D$635,'Wkpr - Studied Balances'!$D301)</f>
        <v>-85.518216000000052</v>
      </c>
      <c r="S301" s="55">
        <f>SUMIFS('Wkpr - Plant Balance Detail'!$CT$3:$CT$635,'Wkpr - Plant Balance Detail'!$B$3:$B$635,'Wkpr - Studied Balances'!$B301,'Wkpr - Plant Balance Detail'!$C$3:$C$635,'Wkpr - Studied Balances'!$C301,'Wkpr - Plant Balance Detail'!$D$3:$D$635,'Wkpr - Studied Balances'!$D301)</f>
        <v>0</v>
      </c>
      <c r="T301" s="55">
        <f>SUMIFS('Wkpr - Plant Balance Detail'!$CV$3:$CV$635,'Wkpr - Plant Balance Detail'!$B$3:$B$635,'Wkpr - Studied Balances'!$B301,'Wkpr - Plant Balance Detail'!$C$3:$C$635,'Wkpr - Studied Balances'!$C301,'Wkpr - Plant Balance Detail'!$D$3:$D$635,'Wkpr - Studied Balances'!$D301)</f>
        <v>0</v>
      </c>
      <c r="U301" s="55">
        <f>SUMIFS('Wkpr - Plant Balance Detail'!$CW$3:$CW$635,'Wkpr - Plant Balance Detail'!$B$3:$B$635,'Wkpr - Studied Balances'!$B301,'Wkpr - Plant Balance Detail'!$C$3:$C$635,'Wkpr - Studied Balances'!$C301,'Wkpr - Plant Balance Detail'!$D$3:$D$635,'Wkpr - Studied Balances'!$D301)</f>
        <v>0</v>
      </c>
    </row>
    <row r="302" spans="1:21" x14ac:dyDescent="0.2">
      <c r="B302" t="s">
        <v>1310</v>
      </c>
      <c r="C302" t="s">
        <v>1329</v>
      </c>
      <c r="D302">
        <f t="shared" si="106"/>
        <v>394000</v>
      </c>
      <c r="E302" s="48">
        <v>394</v>
      </c>
      <c r="F302" t="s">
        <v>1252</v>
      </c>
      <c r="G302" s="5">
        <f>SUMIFS('Wkpr - Plant Balance Detail'!$R$3:$R$635,'Wkpr - Plant Balance Detail'!$B$3:$B$635,'Wkpr - Studied Balances'!$B302,'Wkpr - Plant Balance Detail'!$C$3:$C$635,'Wkpr - Studied Balances'!$C302,'Wkpr - Plant Balance Detail'!$D$3:$D$635,'Wkpr - Studied Balances'!$D302)</f>
        <v>265743.34000000003</v>
      </c>
      <c r="I302" s="3">
        <f>SUMIFS('Wkpr - Plant Balance Detail'!$BO$3:$BO$635,'Wkpr - Plant Balance Detail'!$B$3:$B$635,'Wkpr - Studied Balances'!$B302,'Wkpr - Plant Balance Detail'!$C$3:$C$635,'Wkpr - Studied Balances'!$C302,'Wkpr - Plant Balance Detail'!$D$3:$D$635,'Wkpr - Studied Balances'!$D302)</f>
        <v>4.7800000000000002E-2</v>
      </c>
      <c r="J302" s="6">
        <f t="shared" si="107"/>
        <v>12702.531652000001</v>
      </c>
      <c r="L302" s="3">
        <f>SUMIFS('Wkpr - Plant Balance Detail'!$BQ$3:$BQ$635,'Wkpr - Plant Balance Detail'!$B$3:$B$635,'Wkpr - Studied Balances'!$B302,'Wkpr - Plant Balance Detail'!$C$3:$C$635,'Wkpr - Studied Balances'!$C302,'Wkpr - Plant Balance Detail'!$D$3:$D$635,'Wkpr - Studied Balances'!$D302)</f>
        <v>0.05</v>
      </c>
      <c r="N302" s="6">
        <f t="shared" si="108"/>
        <v>13287.167000000001</v>
      </c>
      <c r="O302" s="6">
        <f t="shared" si="109"/>
        <v>584.63534799999979</v>
      </c>
      <c r="Q302" s="55">
        <f>SUMIFS('Wkpr - Plant Balance Detail'!$CS$3:$CS$635,'Wkpr - Plant Balance Detail'!$B$3:$B$635,'Wkpr - Studied Balances'!$B302,'Wkpr - Plant Balance Detail'!$C$3:$C$635,'Wkpr - Studied Balances'!$C302,'Wkpr - Plant Balance Detail'!$D$3:$D$635,'Wkpr - Studied Balances'!$D302)</f>
        <v>0</v>
      </c>
      <c r="R302" s="55">
        <f>SUMIFS('Wkpr - Plant Balance Detail'!$CU$3:$CU$635,'Wkpr - Plant Balance Detail'!$B$3:$B$635,'Wkpr - Studied Balances'!$B302,'Wkpr - Plant Balance Detail'!$C$3:$C$635,'Wkpr - Studied Balances'!$C302,'Wkpr - Plant Balance Detail'!$D$3:$D$635,'Wkpr - Studied Balances'!$D302)</f>
        <v>584.63534799999979</v>
      </c>
      <c r="S302" s="55">
        <f>SUMIFS('Wkpr - Plant Balance Detail'!$CT$3:$CT$635,'Wkpr - Plant Balance Detail'!$B$3:$B$635,'Wkpr - Studied Balances'!$B302,'Wkpr - Plant Balance Detail'!$C$3:$C$635,'Wkpr - Studied Balances'!$C302,'Wkpr - Plant Balance Detail'!$D$3:$D$635,'Wkpr - Studied Balances'!$D302)</f>
        <v>0</v>
      </c>
      <c r="T302" s="55">
        <f>SUMIFS('Wkpr - Plant Balance Detail'!$CV$3:$CV$635,'Wkpr - Plant Balance Detail'!$B$3:$B$635,'Wkpr - Studied Balances'!$B302,'Wkpr - Plant Balance Detail'!$C$3:$C$635,'Wkpr - Studied Balances'!$C302,'Wkpr - Plant Balance Detail'!$D$3:$D$635,'Wkpr - Studied Balances'!$D302)</f>
        <v>0</v>
      </c>
      <c r="U302" s="55">
        <f>SUMIFS('Wkpr - Plant Balance Detail'!$CW$3:$CW$635,'Wkpr - Plant Balance Detail'!$B$3:$B$635,'Wkpr - Studied Balances'!$B302,'Wkpr - Plant Balance Detail'!$C$3:$C$635,'Wkpr - Studied Balances'!$C302,'Wkpr - Plant Balance Detail'!$D$3:$D$635,'Wkpr - Studied Balances'!$D302)</f>
        <v>0</v>
      </c>
    </row>
    <row r="303" spans="1:21" x14ac:dyDescent="0.2">
      <c r="B303" t="s">
        <v>1310</v>
      </c>
      <c r="C303" t="s">
        <v>1329</v>
      </c>
      <c r="D303">
        <f t="shared" si="106"/>
        <v>395000</v>
      </c>
      <c r="E303" s="48">
        <v>395</v>
      </c>
      <c r="F303" t="s">
        <v>1254</v>
      </c>
      <c r="G303" s="5">
        <f>SUMIFS('Wkpr - Plant Balance Detail'!$R$3:$R$635,'Wkpr - Plant Balance Detail'!$B$3:$B$635,'Wkpr - Studied Balances'!$B303,'Wkpr - Plant Balance Detail'!$C$3:$C$635,'Wkpr - Studied Balances'!$C303,'Wkpr - Plant Balance Detail'!$D$3:$D$635,'Wkpr - Studied Balances'!$D303)</f>
        <v>26663.14</v>
      </c>
      <c r="I303" s="3">
        <f>SUMIFS('Wkpr - Plant Balance Detail'!$BO$3:$BO$635,'Wkpr - Plant Balance Detail'!$B$3:$B$635,'Wkpr - Studied Balances'!$B303,'Wkpr - Plant Balance Detail'!$C$3:$C$635,'Wkpr - Studied Balances'!$C303,'Wkpr - Plant Balance Detail'!$D$3:$D$635,'Wkpr - Studied Balances'!$D303)</f>
        <v>0.13730000000000001</v>
      </c>
      <c r="J303" s="6">
        <f t="shared" si="107"/>
        <v>3660.8491220000001</v>
      </c>
      <c r="L303" s="3">
        <f>SUMIFS('Wkpr - Plant Balance Detail'!$BQ$3:$BQ$635,'Wkpr - Plant Balance Detail'!$B$3:$B$635,'Wkpr - Studied Balances'!$B303,'Wkpr - Plant Balance Detail'!$C$3:$C$635,'Wkpr - Studied Balances'!$C303,'Wkpr - Plant Balance Detail'!$D$3:$D$635,'Wkpr - Studied Balances'!$D303)</f>
        <v>6.6699999999999995E-2</v>
      </c>
      <c r="N303" s="6">
        <f t="shared" si="108"/>
        <v>1778.4314379999998</v>
      </c>
      <c r="O303" s="6">
        <f t="shared" si="109"/>
        <v>-1882.4176840000002</v>
      </c>
      <c r="Q303" s="55">
        <f>SUMIFS('Wkpr - Plant Balance Detail'!$CS$3:$CS$635,'Wkpr - Plant Balance Detail'!$B$3:$B$635,'Wkpr - Studied Balances'!$B303,'Wkpr - Plant Balance Detail'!$C$3:$C$635,'Wkpr - Studied Balances'!$C303,'Wkpr - Plant Balance Detail'!$D$3:$D$635,'Wkpr - Studied Balances'!$D303)</f>
        <v>0</v>
      </c>
      <c r="R303" s="55">
        <f>SUMIFS('Wkpr - Plant Balance Detail'!$CU$3:$CU$635,'Wkpr - Plant Balance Detail'!$B$3:$B$635,'Wkpr - Studied Balances'!$B303,'Wkpr - Plant Balance Detail'!$C$3:$C$635,'Wkpr - Studied Balances'!$C303,'Wkpr - Plant Balance Detail'!$D$3:$D$635,'Wkpr - Studied Balances'!$D303)</f>
        <v>-1882.4176840000002</v>
      </c>
      <c r="S303" s="55">
        <f>SUMIFS('Wkpr - Plant Balance Detail'!$CT$3:$CT$635,'Wkpr - Plant Balance Detail'!$B$3:$B$635,'Wkpr - Studied Balances'!$B303,'Wkpr - Plant Balance Detail'!$C$3:$C$635,'Wkpr - Studied Balances'!$C303,'Wkpr - Plant Balance Detail'!$D$3:$D$635,'Wkpr - Studied Balances'!$D303)</f>
        <v>0</v>
      </c>
      <c r="T303" s="55">
        <f>SUMIFS('Wkpr - Plant Balance Detail'!$CV$3:$CV$635,'Wkpr - Plant Balance Detail'!$B$3:$B$635,'Wkpr - Studied Balances'!$B303,'Wkpr - Plant Balance Detail'!$C$3:$C$635,'Wkpr - Studied Balances'!$C303,'Wkpr - Plant Balance Detail'!$D$3:$D$635,'Wkpr - Studied Balances'!$D303)</f>
        <v>0</v>
      </c>
      <c r="U303" s="55">
        <f>SUMIFS('Wkpr - Plant Balance Detail'!$CW$3:$CW$635,'Wkpr - Plant Balance Detail'!$B$3:$B$635,'Wkpr - Studied Balances'!$B303,'Wkpr - Plant Balance Detail'!$C$3:$C$635,'Wkpr - Studied Balances'!$C303,'Wkpr - Plant Balance Detail'!$D$3:$D$635,'Wkpr - Studied Balances'!$D303)</f>
        <v>0</v>
      </c>
    </row>
    <row r="304" spans="1:21" x14ac:dyDescent="0.2">
      <c r="E304" s="48"/>
      <c r="G304" s="5"/>
      <c r="I304" s="3"/>
      <c r="J304" s="6"/>
      <c r="L304" s="3"/>
      <c r="N304" s="6"/>
      <c r="O304" s="6"/>
      <c r="Q304" s="55"/>
      <c r="R304" s="55"/>
      <c r="S304" s="55"/>
      <c r="T304" s="55"/>
      <c r="U304" s="55"/>
    </row>
    <row r="305" spans="1:21" x14ac:dyDescent="0.2">
      <c r="B305" t="s">
        <v>1310</v>
      </c>
      <c r="C305" t="s">
        <v>1329</v>
      </c>
      <c r="D305">
        <f t="shared" si="106"/>
        <v>397000</v>
      </c>
      <c r="E305" s="48">
        <v>397</v>
      </c>
      <c r="F305" t="s">
        <v>1255</v>
      </c>
      <c r="G305" s="5">
        <f>SUMIFS('Wkpr - Plant Balance Detail'!$R$3:$R$635,'Wkpr - Plant Balance Detail'!$B$3:$B$635,'Wkpr - Studied Balances'!$B305,'Wkpr - Plant Balance Detail'!$C$3:$C$635,'Wkpr - Studied Balances'!$C305,'Wkpr - Plant Balance Detail'!$D$3:$D$635,'Wkpr - Studied Balances'!$D305)+SUMIFS('Wkpr - Plant Balance Detail'!$R$3:$R$635,'Wkpr - Plant Balance Detail'!$B$3:$B$635,'Wkpr - Studied Balances'!$B305,'Wkpr - Plant Balance Detail'!$C$3:$C$635,"MT",'Wkpr - Plant Balance Detail'!$D$3:$D$635,'Wkpr - Studied Balances'!$D305)</f>
        <v>6177253.3599999994</v>
      </c>
      <c r="I305" s="3">
        <f>SUMIFS('Wkpr - Plant Balance Detail'!$BO$3:$BO$635,'Wkpr - Plant Balance Detail'!$B$3:$B$635,'Wkpr - Studied Balances'!$B305,'Wkpr - Plant Balance Detail'!$C$3:$C$635,'Wkpr - Studied Balances'!$C305,'Wkpr - Plant Balance Detail'!$D$3:$D$635,'Wkpr - Studied Balances'!$D305)</f>
        <v>2.81E-2</v>
      </c>
      <c r="J305" s="6"/>
      <c r="L305" s="3">
        <f>SUMIFS('Wkpr - Plant Balance Detail'!$BQ$3:$BQ$635,'Wkpr - Plant Balance Detail'!$B$3:$B$635,'Wkpr - Studied Balances'!$B305,'Wkpr - Plant Balance Detail'!$C$3:$C$635,'Wkpr - Studied Balances'!$C305,'Wkpr - Plant Balance Detail'!$D$3:$D$635,'Wkpr - Studied Balances'!$D305)</f>
        <v>6.6699999999999995E-2</v>
      </c>
      <c r="N305" s="6"/>
      <c r="O305" s="6"/>
      <c r="Q305" s="55"/>
      <c r="R305" s="55"/>
      <c r="S305" s="55"/>
      <c r="T305" s="55"/>
      <c r="U305" s="55"/>
    </row>
    <row r="306" spans="1:21" x14ac:dyDescent="0.2">
      <c r="E306" s="48"/>
      <c r="F306" t="s">
        <v>1348</v>
      </c>
      <c r="G306" s="5">
        <f>783683.05</f>
        <v>783683.05</v>
      </c>
      <c r="I306" s="3">
        <f>I305</f>
        <v>2.81E-2</v>
      </c>
      <c r="J306" s="6">
        <f t="shared" si="107"/>
        <v>22021.493705000001</v>
      </c>
      <c r="L306" s="59">
        <v>0</v>
      </c>
      <c r="N306" s="6">
        <f t="shared" ref="N306:N307" si="110">G306*L306</f>
        <v>0</v>
      </c>
      <c r="O306" s="6">
        <f t="shared" ref="O306:O307" si="111">N306-J306</f>
        <v>-22021.493705000001</v>
      </c>
      <c r="Q306" s="55">
        <v>0</v>
      </c>
      <c r="R306" s="55">
        <f>O306</f>
        <v>-22021.493705000001</v>
      </c>
      <c r="S306" s="55">
        <v>0</v>
      </c>
      <c r="T306" s="55">
        <v>0</v>
      </c>
      <c r="U306" s="55">
        <v>0</v>
      </c>
    </row>
    <row r="307" spans="1:21" x14ac:dyDescent="0.2">
      <c r="E307" s="48"/>
      <c r="F307" t="s">
        <v>1349</v>
      </c>
      <c r="G307" s="5">
        <f>G305-G306</f>
        <v>5393570.3099999996</v>
      </c>
      <c r="I307" s="3">
        <f>I305</f>
        <v>2.81E-2</v>
      </c>
      <c r="J307" s="6">
        <f t="shared" si="107"/>
        <v>151559.32571099998</v>
      </c>
      <c r="L307" s="3">
        <f>L305</f>
        <v>6.6699999999999995E-2</v>
      </c>
      <c r="N307" s="6">
        <f t="shared" si="110"/>
        <v>359751.13967699994</v>
      </c>
      <c r="O307" s="6">
        <f t="shared" si="111"/>
        <v>208191.81396599996</v>
      </c>
      <c r="Q307" s="55">
        <v>0</v>
      </c>
      <c r="R307" s="55">
        <f>O307</f>
        <v>208191.81396599996</v>
      </c>
      <c r="S307" s="55">
        <v>0</v>
      </c>
      <c r="T307" s="55">
        <v>0</v>
      </c>
      <c r="U307" s="55">
        <v>0</v>
      </c>
    </row>
    <row r="308" spans="1:21" x14ac:dyDescent="0.2">
      <c r="E308" s="48"/>
      <c r="G308" s="5"/>
      <c r="I308" s="3"/>
      <c r="J308" s="6"/>
      <c r="L308" s="3"/>
      <c r="N308" s="6"/>
      <c r="O308" s="6"/>
      <c r="Q308" s="55"/>
      <c r="R308" s="55"/>
      <c r="S308" s="55"/>
      <c r="T308" s="55"/>
      <c r="U308" s="55"/>
    </row>
    <row r="309" spans="1:21" x14ac:dyDescent="0.2">
      <c r="B309" t="s">
        <v>1310</v>
      </c>
      <c r="C309" t="s">
        <v>1329</v>
      </c>
      <c r="D309">
        <f t="shared" si="106"/>
        <v>398000</v>
      </c>
      <c r="E309" s="48">
        <v>398</v>
      </c>
      <c r="F309" t="s">
        <v>1213</v>
      </c>
      <c r="G309" s="5">
        <f>SUMIFS('Wkpr - Plant Balance Detail'!$R$3:$R$635,'Wkpr - Plant Balance Detail'!$B$3:$B$635,'Wkpr - Studied Balances'!$B309,'Wkpr - Plant Balance Detail'!$C$3:$C$635,'Wkpr - Studied Balances'!$C309,'Wkpr - Plant Balance Detail'!$D$3:$D$635,'Wkpr - Studied Balances'!$D309)</f>
        <v>0</v>
      </c>
      <c r="I309" s="3">
        <f>SUMIFS('Wkpr - Plant Balance Detail'!$BO$3:$BO$635,'Wkpr - Plant Balance Detail'!$B$3:$B$635,'Wkpr - Studied Balances'!$B309,'Wkpr - Plant Balance Detail'!$C$3:$C$635,'Wkpr - Studied Balances'!$C309,'Wkpr - Plant Balance Detail'!$D$3:$D$635,'Wkpr - Studied Balances'!$D309)</f>
        <v>0.1331</v>
      </c>
      <c r="J309" s="6">
        <f t="shared" si="107"/>
        <v>0</v>
      </c>
      <c r="L309" s="3">
        <f>SUMIFS('Wkpr - Plant Balance Detail'!$BQ$3:$BQ$635,'Wkpr - Plant Balance Detail'!$B$3:$B$635,'Wkpr - Studied Balances'!$B309,'Wkpr - Plant Balance Detail'!$C$3:$C$635,'Wkpr - Studied Balances'!$C309,'Wkpr - Plant Balance Detail'!$D$3:$D$635,'Wkpr - Studied Balances'!$D309)</f>
        <v>0.1</v>
      </c>
      <c r="N309" s="6">
        <f t="shared" si="108"/>
        <v>0</v>
      </c>
      <c r="O309" s="6">
        <f t="shared" si="109"/>
        <v>0</v>
      </c>
      <c r="Q309" s="55">
        <f>SUMIFS('Wkpr - Plant Balance Detail'!$CS$3:$CS$635,'Wkpr - Plant Balance Detail'!$B$3:$B$635,'Wkpr - Studied Balances'!$B309,'Wkpr - Plant Balance Detail'!$C$3:$C$635,'Wkpr - Studied Balances'!$C309,'Wkpr - Plant Balance Detail'!$D$3:$D$635,'Wkpr - Studied Balances'!$D309)</f>
        <v>0</v>
      </c>
      <c r="R309" s="55">
        <f>SUMIFS('Wkpr - Plant Balance Detail'!$CU$3:$CU$635,'Wkpr - Plant Balance Detail'!$B$3:$B$635,'Wkpr - Studied Balances'!$B309,'Wkpr - Plant Balance Detail'!$C$3:$C$635,'Wkpr - Studied Balances'!$C309,'Wkpr - Plant Balance Detail'!$D$3:$D$635,'Wkpr - Studied Balances'!$D309)</f>
        <v>0</v>
      </c>
      <c r="S309" s="55">
        <f>SUMIFS('Wkpr - Plant Balance Detail'!$CT$3:$CT$635,'Wkpr - Plant Balance Detail'!$B$3:$B$635,'Wkpr - Studied Balances'!$B309,'Wkpr - Plant Balance Detail'!$C$3:$C$635,'Wkpr - Studied Balances'!$C309,'Wkpr - Plant Balance Detail'!$D$3:$D$635,'Wkpr - Studied Balances'!$D309)</f>
        <v>0</v>
      </c>
      <c r="T309" s="55">
        <f>SUMIFS('Wkpr - Plant Balance Detail'!$CV$3:$CV$635,'Wkpr - Plant Balance Detail'!$B$3:$B$635,'Wkpr - Studied Balances'!$B309,'Wkpr - Plant Balance Detail'!$C$3:$C$635,'Wkpr - Studied Balances'!$C309,'Wkpr - Plant Balance Detail'!$D$3:$D$635,'Wkpr - Studied Balances'!$D309)</f>
        <v>0</v>
      </c>
      <c r="U309" s="55">
        <f>SUMIFS('Wkpr - Plant Balance Detail'!$CW$3:$CW$635,'Wkpr - Plant Balance Detail'!$B$3:$B$635,'Wkpr - Studied Balances'!$B309,'Wkpr - Plant Balance Detail'!$C$3:$C$635,'Wkpr - Studied Balances'!$C309,'Wkpr - Plant Balance Detail'!$D$3:$D$635,'Wkpr - Studied Balances'!$D309)</f>
        <v>0</v>
      </c>
    </row>
    <row r="310" spans="1:21" x14ac:dyDescent="0.2">
      <c r="F310" t="s">
        <v>1138</v>
      </c>
      <c r="J310" s="6"/>
      <c r="N310" s="6"/>
      <c r="O310" s="6"/>
      <c r="Q310" s="56"/>
      <c r="R310" s="56"/>
      <c r="S310" s="56"/>
      <c r="T310" s="56"/>
      <c r="U310" s="56"/>
    </row>
    <row r="311" spans="1:21" x14ac:dyDescent="0.2">
      <c r="J311" s="6"/>
      <c r="N311" s="6"/>
      <c r="O311" s="6"/>
      <c r="Q311" s="56"/>
      <c r="R311" s="56"/>
      <c r="S311" s="56"/>
      <c r="T311" s="56"/>
      <c r="U311" s="56"/>
    </row>
    <row r="312" spans="1:21" x14ac:dyDescent="0.2">
      <c r="A312" t="s">
        <v>1257</v>
      </c>
      <c r="J312" s="6"/>
      <c r="N312" s="6"/>
      <c r="O312" s="6"/>
      <c r="Q312" s="56"/>
      <c r="R312" s="56"/>
      <c r="S312" s="56"/>
      <c r="T312" s="56"/>
      <c r="U312" s="56"/>
    </row>
    <row r="313" spans="1:21" x14ac:dyDescent="0.2">
      <c r="B313" t="s">
        <v>1310</v>
      </c>
      <c r="C313" t="s">
        <v>1330</v>
      </c>
      <c r="D313">
        <f t="shared" ref="D313:D319" si="112">E313*1000</f>
        <v>390100</v>
      </c>
      <c r="E313">
        <v>390.1</v>
      </c>
      <c r="F313" t="s">
        <v>1174</v>
      </c>
      <c r="G313" s="5">
        <f>SUMIFS('Wkpr - Plant Balance Detail'!$R$3:$R$635,'Wkpr - Plant Balance Detail'!$B$3:$B$635,'Wkpr - Studied Balances'!$B313,'Wkpr - Plant Balance Detail'!$C$3:$C$635,'Wkpr - Studied Balances'!$C313,'Wkpr - Plant Balance Detail'!$D$3:$D$635,'Wkpr - Studied Balances'!$D313)</f>
        <v>1052423.3700000001</v>
      </c>
      <c r="I313" s="3">
        <f>SUMIFS('Wkpr - Plant Balance Detail'!$BO$3:$BO$635,'Wkpr - Plant Balance Detail'!$B$3:$B$635,'Wkpr - Studied Balances'!$B313,'Wkpr - Plant Balance Detail'!$C$3:$C$635,'Wkpr - Studied Balances'!$C313,'Wkpr - Plant Balance Detail'!$D$3:$D$635,'Wkpr - Studied Balances'!$D313)</f>
        <v>1.67E-2</v>
      </c>
      <c r="J313" s="6">
        <f t="shared" ref="J313:J321" si="113">G313*I313</f>
        <v>17575.470279000001</v>
      </c>
      <c r="L313" s="3">
        <f>SUMIFS('Wkpr - Plant Balance Detail'!$BQ$3:$BQ$635,'Wkpr - Plant Balance Detail'!$B$3:$B$635,'Wkpr - Studied Balances'!$B313,'Wkpr - Plant Balance Detail'!$C$3:$C$635,'Wkpr - Studied Balances'!$C313,'Wkpr - Plant Balance Detail'!$D$3:$D$635,'Wkpr - Studied Balances'!$D313)</f>
        <v>1.9E-2</v>
      </c>
      <c r="N313" s="6">
        <f t="shared" ref="N313:N317" si="114">G313*L313</f>
        <v>19996.044030000001</v>
      </c>
      <c r="O313" s="6">
        <f t="shared" ref="O313:O317" si="115">N313-J313</f>
        <v>2420.5737509999999</v>
      </c>
      <c r="Q313" s="55">
        <f>SUMIFS('Wkpr - Plant Balance Detail'!$CS$3:$CS$635,'Wkpr - Plant Balance Detail'!$B$3:$B$635,'Wkpr - Studied Balances'!$B313,'Wkpr - Plant Balance Detail'!$C$3:$C$635,'Wkpr - Studied Balances'!$C313,'Wkpr - Plant Balance Detail'!$D$3:$D$635,'Wkpr - Studied Balances'!$D313)</f>
        <v>2420.5737509999999</v>
      </c>
      <c r="R313" s="55">
        <f>SUMIFS('Wkpr - Plant Balance Detail'!$CU$3:$CU$635,'Wkpr - Plant Balance Detail'!$B$3:$B$635,'Wkpr - Studied Balances'!$B313,'Wkpr - Plant Balance Detail'!$C$3:$C$635,'Wkpr - Studied Balances'!$C313,'Wkpr - Plant Balance Detail'!$D$3:$D$635,'Wkpr - Studied Balances'!$D313)</f>
        <v>0</v>
      </c>
      <c r="S313" s="55">
        <f>SUMIFS('Wkpr - Plant Balance Detail'!$CT$3:$CT$635,'Wkpr - Plant Balance Detail'!$B$3:$B$635,'Wkpr - Studied Balances'!$B313,'Wkpr - Plant Balance Detail'!$C$3:$C$635,'Wkpr - Studied Balances'!$C313,'Wkpr - Plant Balance Detail'!$D$3:$D$635,'Wkpr - Studied Balances'!$D313)</f>
        <v>0</v>
      </c>
      <c r="T313" s="55">
        <f>SUMIFS('Wkpr - Plant Balance Detail'!$CV$3:$CV$635,'Wkpr - Plant Balance Detail'!$B$3:$B$635,'Wkpr - Studied Balances'!$B313,'Wkpr - Plant Balance Detail'!$C$3:$C$635,'Wkpr - Studied Balances'!$C313,'Wkpr - Plant Balance Detail'!$D$3:$D$635,'Wkpr - Studied Balances'!$D313)</f>
        <v>0</v>
      </c>
      <c r="U313" s="55">
        <f>SUMIFS('Wkpr - Plant Balance Detail'!$CW$3:$CW$635,'Wkpr - Plant Balance Detail'!$B$3:$B$635,'Wkpr - Studied Balances'!$B313,'Wkpr - Plant Balance Detail'!$C$3:$C$635,'Wkpr - Studied Balances'!$C313,'Wkpr - Plant Balance Detail'!$D$3:$D$635,'Wkpr - Studied Balances'!$D313)</f>
        <v>0</v>
      </c>
    </row>
    <row r="314" spans="1:21" x14ac:dyDescent="0.2">
      <c r="B314" t="s">
        <v>1310</v>
      </c>
      <c r="C314" t="s">
        <v>1330</v>
      </c>
      <c r="D314">
        <f t="shared" si="112"/>
        <v>391100</v>
      </c>
      <c r="E314">
        <v>391.1</v>
      </c>
      <c r="F314" t="s">
        <v>1250</v>
      </c>
      <c r="G314" s="5">
        <f>SUMIFS('Wkpr - Plant Balance Detail'!$R$3:$R$635,'Wkpr - Plant Balance Detail'!$B$3:$B$635,'Wkpr - Studied Balances'!$B314,'Wkpr - Plant Balance Detail'!$C$3:$C$635,'Wkpr - Studied Balances'!$C314,'Wkpr - Plant Balance Detail'!$D$3:$D$635,'Wkpr - Studied Balances'!$D314)</f>
        <v>2656451.5099999998</v>
      </c>
      <c r="I314" s="3">
        <f>SUMIFS('Wkpr - Plant Balance Detail'!$BO$3:$BO$635,'Wkpr - Plant Balance Detail'!$B$3:$B$635,'Wkpr - Studied Balances'!$B314,'Wkpr - Plant Balance Detail'!$C$3:$C$635,'Wkpr - Studied Balances'!$C314,'Wkpr - Plant Balance Detail'!$D$3:$D$635,'Wkpr - Studied Balances'!$D314)</f>
        <v>0.21279999999999999</v>
      </c>
      <c r="J314" s="6">
        <f t="shared" si="113"/>
        <v>565292.88132799987</v>
      </c>
      <c r="L314" s="3">
        <f>SUMIFS('Wkpr - Plant Balance Detail'!$BQ$3:$BQ$635,'Wkpr - Plant Balance Detail'!$B$3:$B$635,'Wkpr - Studied Balances'!$B314,'Wkpr - Plant Balance Detail'!$C$3:$C$635,'Wkpr - Studied Balances'!$C314,'Wkpr - Plant Balance Detail'!$D$3:$D$635,'Wkpr - Studied Balances'!$D314)</f>
        <v>0.2</v>
      </c>
      <c r="N314" s="6">
        <f t="shared" si="114"/>
        <v>531290.30200000003</v>
      </c>
      <c r="O314" s="6">
        <f t="shared" si="115"/>
        <v>-34002.579327999847</v>
      </c>
      <c r="Q314" s="55">
        <f>SUMIFS('Wkpr - Plant Balance Detail'!$CS$3:$CS$635,'Wkpr - Plant Balance Detail'!$B$3:$B$635,'Wkpr - Studied Balances'!$B314,'Wkpr - Plant Balance Detail'!$C$3:$C$635,'Wkpr - Studied Balances'!$C314,'Wkpr - Plant Balance Detail'!$D$3:$D$635,'Wkpr - Studied Balances'!$D314)</f>
        <v>-34002.579327999847</v>
      </c>
      <c r="R314" s="55">
        <f>SUMIFS('Wkpr - Plant Balance Detail'!$CU$3:$CU$635,'Wkpr - Plant Balance Detail'!$B$3:$B$635,'Wkpr - Studied Balances'!$B314,'Wkpr - Plant Balance Detail'!$C$3:$C$635,'Wkpr - Studied Balances'!$C314,'Wkpr - Plant Balance Detail'!$D$3:$D$635,'Wkpr - Studied Balances'!$D314)</f>
        <v>0</v>
      </c>
      <c r="S314" s="55">
        <f>SUMIFS('Wkpr - Plant Balance Detail'!$CT$3:$CT$635,'Wkpr - Plant Balance Detail'!$B$3:$B$635,'Wkpr - Studied Balances'!$B314,'Wkpr - Plant Balance Detail'!$C$3:$C$635,'Wkpr - Studied Balances'!$C314,'Wkpr - Plant Balance Detail'!$D$3:$D$635,'Wkpr - Studied Balances'!$D314)</f>
        <v>0</v>
      </c>
      <c r="T314" s="55">
        <f>SUMIFS('Wkpr - Plant Balance Detail'!$CV$3:$CV$635,'Wkpr - Plant Balance Detail'!$B$3:$B$635,'Wkpr - Studied Balances'!$B314,'Wkpr - Plant Balance Detail'!$C$3:$C$635,'Wkpr - Studied Balances'!$C314,'Wkpr - Plant Balance Detail'!$D$3:$D$635,'Wkpr - Studied Balances'!$D314)</f>
        <v>0</v>
      </c>
      <c r="U314" s="55">
        <f>SUMIFS('Wkpr - Plant Balance Detail'!$CW$3:$CW$635,'Wkpr - Plant Balance Detail'!$B$3:$B$635,'Wkpr - Studied Balances'!$B314,'Wkpr - Plant Balance Detail'!$C$3:$C$635,'Wkpr - Studied Balances'!$C314,'Wkpr - Plant Balance Detail'!$D$3:$D$635,'Wkpr - Studied Balances'!$D314)</f>
        <v>0</v>
      </c>
    </row>
    <row r="315" spans="1:21" x14ac:dyDescent="0.2">
      <c r="B315" t="s">
        <v>1310</v>
      </c>
      <c r="C315" t="s">
        <v>1330</v>
      </c>
      <c r="D315">
        <f t="shared" si="112"/>
        <v>393000</v>
      </c>
      <c r="E315" s="48">
        <v>393</v>
      </c>
      <c r="F315" t="s">
        <v>1251</v>
      </c>
      <c r="G315" s="5">
        <f>SUMIFS('Wkpr - Plant Balance Detail'!$R$3:$R$635,'Wkpr - Plant Balance Detail'!$B$3:$B$635,'Wkpr - Studied Balances'!$B315,'Wkpr - Plant Balance Detail'!$C$3:$C$635,'Wkpr - Studied Balances'!$C315,'Wkpr - Plant Balance Detail'!$D$3:$D$635,'Wkpr - Studied Balances'!$D315)</f>
        <v>10739.45</v>
      </c>
      <c r="I315" s="3">
        <f>SUMIFS('Wkpr - Plant Balance Detail'!$BO$3:$BO$635,'Wkpr - Plant Balance Detail'!$B$3:$B$635,'Wkpr - Studied Balances'!$B315,'Wkpr - Plant Balance Detail'!$C$3:$C$635,'Wkpr - Studied Balances'!$C315,'Wkpr - Plant Balance Detail'!$D$3:$D$635,'Wkpr - Studied Balances'!$D315)</f>
        <v>4.58E-2</v>
      </c>
      <c r="J315" s="6">
        <f t="shared" si="113"/>
        <v>491.86681000000004</v>
      </c>
      <c r="L315" s="3">
        <f>SUMIFS('Wkpr - Plant Balance Detail'!$BQ$3:$BQ$635,'Wkpr - Plant Balance Detail'!$B$3:$B$635,'Wkpr - Studied Balances'!$B315,'Wkpr - Plant Balance Detail'!$C$3:$C$635,'Wkpr - Studied Balances'!$C315,'Wkpr - Plant Balance Detail'!$D$3:$D$635,'Wkpr - Studied Balances'!$D315)</f>
        <v>0.04</v>
      </c>
      <c r="N315" s="6">
        <f t="shared" si="114"/>
        <v>429.57800000000003</v>
      </c>
      <c r="O315" s="6">
        <f t="shared" si="115"/>
        <v>-62.288810000000012</v>
      </c>
      <c r="Q315" s="55">
        <f>SUMIFS('Wkpr - Plant Balance Detail'!$CS$3:$CS$635,'Wkpr - Plant Balance Detail'!$B$3:$B$635,'Wkpr - Studied Balances'!$B315,'Wkpr - Plant Balance Detail'!$C$3:$C$635,'Wkpr - Studied Balances'!$C315,'Wkpr - Plant Balance Detail'!$D$3:$D$635,'Wkpr - Studied Balances'!$D315)</f>
        <v>-62.288810000000012</v>
      </c>
      <c r="R315" s="55">
        <f>SUMIFS('Wkpr - Plant Balance Detail'!$CU$3:$CU$635,'Wkpr - Plant Balance Detail'!$B$3:$B$635,'Wkpr - Studied Balances'!$B315,'Wkpr - Plant Balance Detail'!$C$3:$C$635,'Wkpr - Studied Balances'!$C315,'Wkpr - Plant Balance Detail'!$D$3:$D$635,'Wkpr - Studied Balances'!$D315)</f>
        <v>0</v>
      </c>
      <c r="S315" s="55">
        <f>SUMIFS('Wkpr - Plant Balance Detail'!$CT$3:$CT$635,'Wkpr - Plant Balance Detail'!$B$3:$B$635,'Wkpr - Studied Balances'!$B315,'Wkpr - Plant Balance Detail'!$C$3:$C$635,'Wkpr - Studied Balances'!$C315,'Wkpr - Plant Balance Detail'!$D$3:$D$635,'Wkpr - Studied Balances'!$D315)</f>
        <v>0</v>
      </c>
      <c r="T315" s="55">
        <f>SUMIFS('Wkpr - Plant Balance Detail'!$CV$3:$CV$635,'Wkpr - Plant Balance Detail'!$B$3:$B$635,'Wkpr - Studied Balances'!$B315,'Wkpr - Plant Balance Detail'!$C$3:$C$635,'Wkpr - Studied Balances'!$C315,'Wkpr - Plant Balance Detail'!$D$3:$D$635,'Wkpr - Studied Balances'!$D315)</f>
        <v>0</v>
      </c>
      <c r="U315" s="55">
        <f>SUMIFS('Wkpr - Plant Balance Detail'!$CW$3:$CW$635,'Wkpr - Plant Balance Detail'!$B$3:$B$635,'Wkpr - Studied Balances'!$B315,'Wkpr - Plant Balance Detail'!$C$3:$C$635,'Wkpr - Studied Balances'!$C315,'Wkpr - Plant Balance Detail'!$D$3:$D$635,'Wkpr - Studied Balances'!$D315)</f>
        <v>0</v>
      </c>
    </row>
    <row r="316" spans="1:21" x14ac:dyDescent="0.2">
      <c r="B316" t="s">
        <v>1310</v>
      </c>
      <c r="C316" t="s">
        <v>1330</v>
      </c>
      <c r="D316">
        <f t="shared" si="112"/>
        <v>394000</v>
      </c>
      <c r="E316" s="48">
        <v>394</v>
      </c>
      <c r="F316" t="s">
        <v>1252</v>
      </c>
      <c r="G316" s="5">
        <f>SUMIFS('Wkpr - Plant Balance Detail'!$R$3:$R$635,'Wkpr - Plant Balance Detail'!$B$3:$B$635,'Wkpr - Studied Balances'!$B316,'Wkpr - Plant Balance Detail'!$C$3:$C$635,'Wkpr - Studied Balances'!$C316,'Wkpr - Plant Balance Detail'!$D$3:$D$635,'Wkpr - Studied Balances'!$D316)</f>
        <v>849600.36</v>
      </c>
      <c r="I316" s="3">
        <f>SUMIFS('Wkpr - Plant Balance Detail'!$BO$3:$BO$635,'Wkpr - Plant Balance Detail'!$B$3:$B$635,'Wkpr - Studied Balances'!$B316,'Wkpr - Plant Balance Detail'!$C$3:$C$635,'Wkpr - Studied Balances'!$C316,'Wkpr - Plant Balance Detail'!$D$3:$D$635,'Wkpr - Studied Balances'!$D316)</f>
        <v>4.7800000000000002E-2</v>
      </c>
      <c r="J316" s="6">
        <f t="shared" si="113"/>
        <v>40610.897208000002</v>
      </c>
      <c r="L316" s="3">
        <f>SUMIFS('Wkpr - Plant Balance Detail'!$BQ$3:$BQ$635,'Wkpr - Plant Balance Detail'!$B$3:$B$635,'Wkpr - Studied Balances'!$B316,'Wkpr - Plant Balance Detail'!$C$3:$C$635,'Wkpr - Studied Balances'!$C316,'Wkpr - Plant Balance Detail'!$D$3:$D$635,'Wkpr - Studied Balances'!$D316)</f>
        <v>0.05</v>
      </c>
      <c r="N316" s="6">
        <f t="shared" si="114"/>
        <v>42480.018000000004</v>
      </c>
      <c r="O316" s="6">
        <f t="shared" si="115"/>
        <v>1869.1207920000015</v>
      </c>
      <c r="Q316" s="55">
        <f>SUMIFS('Wkpr - Plant Balance Detail'!$CS$3:$CS$635,'Wkpr - Plant Balance Detail'!$B$3:$B$635,'Wkpr - Studied Balances'!$B316,'Wkpr - Plant Balance Detail'!$C$3:$C$635,'Wkpr - Studied Balances'!$C316,'Wkpr - Plant Balance Detail'!$D$3:$D$635,'Wkpr - Studied Balances'!$D316)</f>
        <v>1869.1207920000015</v>
      </c>
      <c r="R316" s="55">
        <f>SUMIFS('Wkpr - Plant Balance Detail'!$CU$3:$CU$635,'Wkpr - Plant Balance Detail'!$B$3:$B$635,'Wkpr - Studied Balances'!$B316,'Wkpr - Plant Balance Detail'!$C$3:$C$635,'Wkpr - Studied Balances'!$C316,'Wkpr - Plant Balance Detail'!$D$3:$D$635,'Wkpr - Studied Balances'!$D316)</f>
        <v>0</v>
      </c>
      <c r="S316" s="55">
        <f>SUMIFS('Wkpr - Plant Balance Detail'!$CT$3:$CT$635,'Wkpr - Plant Balance Detail'!$B$3:$B$635,'Wkpr - Studied Balances'!$B316,'Wkpr - Plant Balance Detail'!$C$3:$C$635,'Wkpr - Studied Balances'!$C316,'Wkpr - Plant Balance Detail'!$D$3:$D$635,'Wkpr - Studied Balances'!$D316)</f>
        <v>0</v>
      </c>
      <c r="T316" s="55">
        <f>SUMIFS('Wkpr - Plant Balance Detail'!$CV$3:$CV$635,'Wkpr - Plant Balance Detail'!$B$3:$B$635,'Wkpr - Studied Balances'!$B316,'Wkpr - Plant Balance Detail'!$C$3:$C$635,'Wkpr - Studied Balances'!$C316,'Wkpr - Plant Balance Detail'!$D$3:$D$635,'Wkpr - Studied Balances'!$D316)</f>
        <v>0</v>
      </c>
      <c r="U316" s="55">
        <f>SUMIFS('Wkpr - Plant Balance Detail'!$CW$3:$CW$635,'Wkpr - Plant Balance Detail'!$B$3:$B$635,'Wkpr - Studied Balances'!$B316,'Wkpr - Plant Balance Detail'!$C$3:$C$635,'Wkpr - Studied Balances'!$C316,'Wkpr - Plant Balance Detail'!$D$3:$D$635,'Wkpr - Studied Balances'!$D316)</f>
        <v>0</v>
      </c>
    </row>
    <row r="317" spans="1:21" x14ac:dyDescent="0.2">
      <c r="B317" t="s">
        <v>1310</v>
      </c>
      <c r="C317" t="s">
        <v>1330</v>
      </c>
      <c r="D317">
        <f t="shared" si="112"/>
        <v>395000</v>
      </c>
      <c r="E317" s="48">
        <v>395</v>
      </c>
      <c r="F317" t="s">
        <v>1254</v>
      </c>
      <c r="G317" s="5">
        <f>SUMIFS('Wkpr - Plant Balance Detail'!$R$3:$R$635,'Wkpr - Plant Balance Detail'!$B$3:$B$635,'Wkpr - Studied Balances'!$B317,'Wkpr - Plant Balance Detail'!$C$3:$C$635,'Wkpr - Studied Balances'!$C317,'Wkpr - Plant Balance Detail'!$D$3:$D$635,'Wkpr - Studied Balances'!$D317)</f>
        <v>210611.39</v>
      </c>
      <c r="I317" s="3">
        <f>SUMIFS('Wkpr - Plant Balance Detail'!$BO$3:$BO$635,'Wkpr - Plant Balance Detail'!$B$3:$B$635,'Wkpr - Studied Balances'!$B317,'Wkpr - Plant Balance Detail'!$C$3:$C$635,'Wkpr - Studied Balances'!$C317,'Wkpr - Plant Balance Detail'!$D$3:$D$635,'Wkpr - Studied Balances'!$D317)</f>
        <v>0.13730000000000001</v>
      </c>
      <c r="J317" s="6">
        <f t="shared" si="113"/>
        <v>28916.943847000002</v>
      </c>
      <c r="L317" s="3">
        <f>SUMIFS('Wkpr - Plant Balance Detail'!$BQ$3:$BQ$635,'Wkpr - Plant Balance Detail'!$B$3:$B$635,'Wkpr - Studied Balances'!$B317,'Wkpr - Plant Balance Detail'!$C$3:$C$635,'Wkpr - Studied Balances'!$C317,'Wkpr - Plant Balance Detail'!$D$3:$D$635,'Wkpr - Studied Balances'!$D317)</f>
        <v>6.6699999999999995E-2</v>
      </c>
      <c r="N317" s="6">
        <f t="shared" si="114"/>
        <v>14047.779713</v>
      </c>
      <c r="O317" s="6">
        <f t="shared" si="115"/>
        <v>-14869.164134000002</v>
      </c>
      <c r="Q317" s="55">
        <f>SUMIFS('Wkpr - Plant Balance Detail'!$CS$3:$CS$635,'Wkpr - Plant Balance Detail'!$B$3:$B$635,'Wkpr - Studied Balances'!$B317,'Wkpr - Plant Balance Detail'!$C$3:$C$635,'Wkpr - Studied Balances'!$C317,'Wkpr - Plant Balance Detail'!$D$3:$D$635,'Wkpr - Studied Balances'!$D317)</f>
        <v>-14869.164134000002</v>
      </c>
      <c r="R317" s="55">
        <f>SUMIFS('Wkpr - Plant Balance Detail'!$CU$3:$CU$635,'Wkpr - Plant Balance Detail'!$B$3:$B$635,'Wkpr - Studied Balances'!$B317,'Wkpr - Plant Balance Detail'!$C$3:$C$635,'Wkpr - Studied Balances'!$C317,'Wkpr - Plant Balance Detail'!$D$3:$D$635,'Wkpr - Studied Balances'!$D317)</f>
        <v>0</v>
      </c>
      <c r="S317" s="55">
        <f>SUMIFS('Wkpr - Plant Balance Detail'!$CT$3:$CT$635,'Wkpr - Plant Balance Detail'!$B$3:$B$635,'Wkpr - Studied Balances'!$B317,'Wkpr - Plant Balance Detail'!$C$3:$C$635,'Wkpr - Studied Balances'!$C317,'Wkpr - Plant Balance Detail'!$D$3:$D$635,'Wkpr - Studied Balances'!$D317)</f>
        <v>0</v>
      </c>
      <c r="T317" s="55">
        <f>SUMIFS('Wkpr - Plant Balance Detail'!$CV$3:$CV$635,'Wkpr - Plant Balance Detail'!$B$3:$B$635,'Wkpr - Studied Balances'!$B317,'Wkpr - Plant Balance Detail'!$C$3:$C$635,'Wkpr - Studied Balances'!$C317,'Wkpr - Plant Balance Detail'!$D$3:$D$635,'Wkpr - Studied Balances'!$D317)</f>
        <v>0</v>
      </c>
      <c r="U317" s="55">
        <f>SUMIFS('Wkpr - Plant Balance Detail'!$CW$3:$CW$635,'Wkpr - Plant Balance Detail'!$B$3:$B$635,'Wkpr - Studied Balances'!$B317,'Wkpr - Plant Balance Detail'!$C$3:$C$635,'Wkpr - Studied Balances'!$C317,'Wkpr - Plant Balance Detail'!$D$3:$D$635,'Wkpr - Studied Balances'!$D317)</f>
        <v>0</v>
      </c>
    </row>
    <row r="318" spans="1:21" x14ac:dyDescent="0.2">
      <c r="E318" s="48"/>
      <c r="G318" s="5"/>
      <c r="I318" s="3"/>
      <c r="J318" s="6"/>
      <c r="L318" s="3"/>
      <c r="N318" s="6"/>
      <c r="O318" s="6"/>
      <c r="Q318" s="55"/>
      <c r="R318" s="55"/>
      <c r="S318" s="55"/>
      <c r="T318" s="55"/>
      <c r="U318" s="55"/>
    </row>
    <row r="319" spans="1:21" x14ac:dyDescent="0.2">
      <c r="B319" t="s">
        <v>1310</v>
      </c>
      <c r="C319" t="s">
        <v>1330</v>
      </c>
      <c r="D319">
        <f t="shared" si="112"/>
        <v>397000</v>
      </c>
      <c r="E319" s="48">
        <v>397</v>
      </c>
      <c r="F319" t="s">
        <v>1255</v>
      </c>
      <c r="G319" s="5">
        <f>SUMIFS('Wkpr - Plant Balance Detail'!$R$3:$R$635,'Wkpr - Plant Balance Detail'!$B$3:$B$635,'Wkpr - Studied Balances'!$B319,'Wkpr - Plant Balance Detail'!$C$3:$C$635,'Wkpr - Studied Balances'!$C319,'Wkpr - Plant Balance Detail'!$D$3:$D$635,'Wkpr - Studied Balances'!$D319)</f>
        <v>12650489.029999999</v>
      </c>
      <c r="I319" s="3">
        <f>SUMIFS('Wkpr - Plant Balance Detail'!$BO$3:$BO$635,'Wkpr - Plant Balance Detail'!$B$3:$B$635,'Wkpr - Studied Balances'!$B319,'Wkpr - Plant Balance Detail'!$C$3:$C$635,'Wkpr - Studied Balances'!$C319,'Wkpr - Plant Balance Detail'!$D$3:$D$635,'Wkpr - Studied Balances'!$D319)</f>
        <v>2.81E-2</v>
      </c>
      <c r="J319" s="6"/>
      <c r="L319" s="3">
        <f>SUMIFS('Wkpr - Plant Balance Detail'!$BQ$3:$BQ$635,'Wkpr - Plant Balance Detail'!$B$3:$B$635,'Wkpr - Studied Balances'!$B319,'Wkpr - Plant Balance Detail'!$C$3:$C$635,'Wkpr - Studied Balances'!$C319,'Wkpr - Plant Balance Detail'!$D$3:$D$635,'Wkpr - Studied Balances'!$D319)</f>
        <v>6.6699999999999995E-2</v>
      </c>
      <c r="N319" s="6"/>
      <c r="O319" s="6"/>
      <c r="Q319" s="55"/>
      <c r="R319" s="55"/>
      <c r="S319" s="55"/>
      <c r="T319" s="55"/>
      <c r="U319" s="55"/>
    </row>
    <row r="320" spans="1:21" x14ac:dyDescent="0.2">
      <c r="E320" s="48"/>
      <c r="F320" t="s">
        <v>1348</v>
      </c>
      <c r="G320" s="5">
        <v>2229269.6</v>
      </c>
      <c r="I320" s="3">
        <f>I319</f>
        <v>2.81E-2</v>
      </c>
      <c r="J320" s="6">
        <f t="shared" si="113"/>
        <v>62642.475760000001</v>
      </c>
      <c r="L320" s="59">
        <v>0</v>
      </c>
      <c r="N320" s="6">
        <f t="shared" ref="N320:N321" si="116">G320*L320</f>
        <v>0</v>
      </c>
      <c r="O320" s="6">
        <f t="shared" ref="O320:O321" si="117">N320-J320</f>
        <v>-62642.475760000001</v>
      </c>
      <c r="Q320" s="55">
        <f>O320</f>
        <v>-62642.475760000001</v>
      </c>
      <c r="R320" s="55">
        <v>0</v>
      </c>
      <c r="S320" s="55">
        <v>0</v>
      </c>
      <c r="T320" s="55">
        <v>0</v>
      </c>
      <c r="U320" s="55">
        <v>0</v>
      </c>
    </row>
    <row r="321" spans="1:21" x14ac:dyDescent="0.2">
      <c r="E321" s="48"/>
      <c r="F321" t="s">
        <v>1349</v>
      </c>
      <c r="G321" s="5">
        <f>G319-G320</f>
        <v>10421219.43</v>
      </c>
      <c r="I321" s="3">
        <f>I319</f>
        <v>2.81E-2</v>
      </c>
      <c r="J321" s="6">
        <f t="shared" si="113"/>
        <v>292836.26598299999</v>
      </c>
      <c r="L321" s="3">
        <f>L319</f>
        <v>6.6699999999999995E-2</v>
      </c>
      <c r="N321" s="6">
        <f t="shared" si="116"/>
        <v>695095.33598099998</v>
      </c>
      <c r="O321" s="6">
        <f t="shared" si="117"/>
        <v>402259.06999799999</v>
      </c>
      <c r="Q321" s="55">
        <f>O321</f>
        <v>402259.06999799999</v>
      </c>
      <c r="R321" s="55">
        <v>0</v>
      </c>
      <c r="S321" s="55">
        <v>0</v>
      </c>
      <c r="T321" s="55">
        <v>0</v>
      </c>
      <c r="U321" s="55">
        <v>0</v>
      </c>
    </row>
    <row r="322" spans="1:21" x14ac:dyDescent="0.2">
      <c r="E322" s="48"/>
      <c r="G322" s="5"/>
      <c r="I322" s="3"/>
      <c r="J322" s="6"/>
      <c r="L322" s="3"/>
      <c r="N322" s="6"/>
      <c r="O322" s="6"/>
      <c r="Q322" s="55"/>
      <c r="R322" s="55"/>
      <c r="S322" s="55"/>
      <c r="T322" s="55"/>
      <c r="U322" s="55"/>
    </row>
    <row r="323" spans="1:21" x14ac:dyDescent="0.2">
      <c r="F323" t="s">
        <v>1138</v>
      </c>
      <c r="J323" s="6"/>
      <c r="N323" s="6"/>
      <c r="O323" s="6"/>
      <c r="Q323" s="56"/>
      <c r="R323" s="56"/>
      <c r="S323" s="56"/>
      <c r="T323" s="56"/>
      <c r="U323" s="56"/>
    </row>
    <row r="324" spans="1:21" x14ac:dyDescent="0.2">
      <c r="J324" s="6"/>
      <c r="N324" s="6"/>
      <c r="O324" s="6"/>
      <c r="Q324" s="56"/>
      <c r="R324" s="56"/>
      <c r="S324" s="56"/>
      <c r="T324" s="56"/>
      <c r="U324" s="56"/>
    </row>
    <row r="325" spans="1:21" x14ac:dyDescent="0.2">
      <c r="A325" t="s">
        <v>1258</v>
      </c>
      <c r="J325" s="6"/>
      <c r="N325" s="6"/>
      <c r="O325" s="6"/>
      <c r="Q325" s="56"/>
      <c r="R325" s="56"/>
      <c r="S325" s="56"/>
      <c r="T325" s="56"/>
      <c r="U325" s="56"/>
    </row>
    <row r="326" spans="1:21" x14ac:dyDescent="0.2">
      <c r="E326" t="s">
        <v>1259</v>
      </c>
      <c r="J326" s="6"/>
      <c r="N326" s="6"/>
      <c r="O326" s="6"/>
      <c r="Q326" s="56"/>
      <c r="R326" s="56"/>
      <c r="S326" s="56"/>
      <c r="T326" s="56"/>
      <c r="U326" s="56"/>
    </row>
    <row r="327" spans="1:21" x14ac:dyDescent="0.2">
      <c r="B327" t="s">
        <v>1331</v>
      </c>
      <c r="C327" t="s">
        <v>1332</v>
      </c>
      <c r="D327">
        <f t="shared" ref="D327:D340" si="118">E327*1000</f>
        <v>389300</v>
      </c>
      <c r="E327" s="48">
        <v>389.3</v>
      </c>
      <c r="F327" t="s">
        <v>1172</v>
      </c>
      <c r="G327" s="5">
        <f>SUMIFS('Wkpr - Plant Balance Detail'!$R$3:$R$635,'Wkpr - Plant Balance Detail'!$B$3:$B$635,'Wkpr - Studied Balances'!$B327,'Wkpr - Plant Balance Detail'!$C$3:$C$635,'Wkpr - Studied Balances'!$C327,'Wkpr - Plant Balance Detail'!$D$3:$D$635,'Wkpr - Studied Balances'!$D327)</f>
        <v>1709412.03</v>
      </c>
      <c r="I327" s="3">
        <f>SUMIFS('Wkpr - Plant Balance Detail'!$BO$3:$BO$635,'Wkpr - Plant Balance Detail'!$B$3:$B$635,'Wkpr - Studied Balances'!$B327,'Wkpr - Plant Balance Detail'!$C$3:$C$635,'Wkpr - Studied Balances'!$C327,'Wkpr - Plant Balance Detail'!$D$3:$D$635,'Wkpr - Studied Balances'!$D327)</f>
        <v>1.5599999999999999E-2</v>
      </c>
      <c r="J327" s="6">
        <f t="shared" ref="J327:J340" si="119">G327*I327</f>
        <v>26666.827667999998</v>
      </c>
      <c r="L327" s="3">
        <f>SUMIFS('Wkpr - Plant Balance Detail'!$BQ$3:$BQ$635,'Wkpr - Plant Balance Detail'!$B$3:$B$635,'Wkpr - Studied Balances'!$B327,'Wkpr - Plant Balance Detail'!$C$3:$C$635,'Wkpr - Studied Balances'!$C327,'Wkpr - Plant Balance Detail'!$D$3:$D$635,'Wkpr - Studied Balances'!$D327)</f>
        <v>1.77E-2</v>
      </c>
      <c r="N327" s="6">
        <f t="shared" ref="N327:N340" si="120">G327*L327</f>
        <v>30256.592931000003</v>
      </c>
      <c r="O327" s="6">
        <f t="shared" ref="O327:O340" si="121">N327-J327</f>
        <v>3589.7652630000048</v>
      </c>
      <c r="Q327" s="55">
        <f>SUMIFS('Wkpr - Plant Balance Detail'!$CS$3:$CS$635,'Wkpr - Plant Balance Detail'!$B$3:$B$635,'Wkpr - Studied Balances'!$B327,'Wkpr - Plant Balance Detail'!$C$3:$C$635,'Wkpr - Studied Balances'!$C327,'Wkpr - Plant Balance Detail'!$D$3:$D$635,'Wkpr - Studied Balances'!$D327)</f>
        <v>1723.5513249388368</v>
      </c>
      <c r="R327" s="55">
        <f>SUMIFS('Wkpr - Plant Balance Detail'!$CU$3:$CU$635,'Wkpr - Plant Balance Detail'!$B$3:$B$635,'Wkpr - Studied Balances'!$B327,'Wkpr - Plant Balance Detail'!$C$3:$C$635,'Wkpr - Studied Balances'!$C327,'Wkpr - Plant Balance Detail'!$D$3:$D$635,'Wkpr - Studied Balances'!$D327)</f>
        <v>801.05878922380634</v>
      </c>
      <c r="S327" s="55">
        <f>SUMIFS('Wkpr - Plant Balance Detail'!$CT$3:$CT$635,'Wkpr - Plant Balance Detail'!$B$3:$B$635,'Wkpr - Studied Balances'!$B327,'Wkpr - Plant Balance Detail'!$C$3:$C$635,'Wkpr - Studied Balances'!$C327,'Wkpr - Plant Balance Detail'!$D$3:$D$635,'Wkpr - Studied Balances'!$D327)</f>
        <v>515.85562756226454</v>
      </c>
      <c r="T327" s="55">
        <f>SUMIFS('Wkpr - Plant Balance Detail'!$CV$3:$CV$635,'Wkpr - Plant Balance Detail'!$B$3:$B$635,'Wkpr - Studied Balances'!$B327,'Wkpr - Plant Balance Detail'!$C$3:$C$635,'Wkpr - Studied Balances'!$C327,'Wkpr - Plant Balance Detail'!$D$3:$D$635,'Wkpr - Studied Balances'!$D327)</f>
        <v>218.07188045808698</v>
      </c>
      <c r="U327" s="55">
        <f>SUMIFS('Wkpr - Plant Balance Detail'!$CW$3:$CW$635,'Wkpr - Plant Balance Detail'!$B$3:$B$635,'Wkpr - Studied Balances'!$B327,'Wkpr - Plant Balance Detail'!$C$3:$C$635,'Wkpr - Studied Balances'!$C327,'Wkpr - Plant Balance Detail'!$D$3:$D$635,'Wkpr - Studied Balances'!$D327)</f>
        <v>331.22764081701007</v>
      </c>
    </row>
    <row r="328" spans="1:21" x14ac:dyDescent="0.2">
      <c r="B328" t="s">
        <v>1331</v>
      </c>
      <c r="C328" t="s">
        <v>1332</v>
      </c>
      <c r="D328">
        <f t="shared" si="118"/>
        <v>390100</v>
      </c>
      <c r="E328" s="48">
        <v>390.1</v>
      </c>
      <c r="F328" t="s">
        <v>1174</v>
      </c>
      <c r="G328" s="5">
        <f>SUMIFS('Wkpr - Plant Balance Detail'!$R$3:$R$635,'Wkpr - Plant Balance Detail'!$B$3:$B$635,'Wkpr - Studied Balances'!$B328,'Wkpr - Plant Balance Detail'!$C$3:$C$635,'Wkpr - Studied Balances'!$C328,'Wkpr - Plant Balance Detail'!$D$3:$D$635,'Wkpr - Studied Balances'!$D328)</f>
        <v>102347148.3</v>
      </c>
      <c r="I328" s="3">
        <f>SUMIFS('Wkpr - Plant Balance Detail'!$BO$3:$BO$635,'Wkpr - Plant Balance Detail'!$B$3:$B$635,'Wkpr - Studied Balances'!$B328,'Wkpr - Plant Balance Detail'!$C$3:$C$635,'Wkpr - Studied Balances'!$C328,'Wkpr - Plant Balance Detail'!$D$3:$D$635,'Wkpr - Studied Balances'!$D328)</f>
        <v>0.02</v>
      </c>
      <c r="J328" s="6">
        <f t="shared" si="119"/>
        <v>2046942.966</v>
      </c>
      <c r="L328" s="3">
        <f>SUMIFS('Wkpr - Plant Balance Detail'!$BQ$3:$BQ$635,'Wkpr - Plant Balance Detail'!$B$3:$B$635,'Wkpr - Studied Balances'!$B328,'Wkpr - Plant Balance Detail'!$C$3:$C$635,'Wkpr - Studied Balances'!$C328,'Wkpr - Plant Balance Detail'!$D$3:$D$635,'Wkpr - Studied Balances'!$D328)</f>
        <v>2.1700000000000001E-2</v>
      </c>
      <c r="N328" s="6">
        <f t="shared" si="120"/>
        <v>2220933.1181100002</v>
      </c>
      <c r="O328" s="6">
        <f t="shared" si="121"/>
        <v>173990.15211000014</v>
      </c>
      <c r="Q328" s="55">
        <f>SUMIFS('Wkpr - Plant Balance Detail'!$CS$3:$CS$635,'Wkpr - Plant Balance Detail'!$B$3:$B$635,'Wkpr - Studied Balances'!$B328,'Wkpr - Plant Balance Detail'!$C$3:$C$635,'Wkpr - Studied Balances'!$C328,'Wkpr - Plant Balance Detail'!$D$3:$D$635,'Wkpr - Studied Balances'!$D328)</f>
        <v>83537.762283901218</v>
      </c>
      <c r="R328" s="55">
        <f>SUMIFS('Wkpr - Plant Balance Detail'!$CU$3:$CU$635,'Wkpr - Plant Balance Detail'!$B$3:$B$635,'Wkpr - Studied Balances'!$B328,'Wkpr - Plant Balance Detail'!$C$3:$C$635,'Wkpr - Studied Balances'!$C328,'Wkpr - Plant Balance Detail'!$D$3:$D$635,'Wkpr - Studied Balances'!$D328)</f>
        <v>38826.031892019673</v>
      </c>
      <c r="S328" s="55">
        <f>SUMIFS('Wkpr - Plant Balance Detail'!$CT$3:$CT$635,'Wkpr - Plant Balance Detail'!$B$3:$B$635,'Wkpr - Studied Balances'!$B328,'Wkpr - Plant Balance Detail'!$C$3:$C$635,'Wkpr - Studied Balances'!$C328,'Wkpr - Plant Balance Detail'!$D$3:$D$635,'Wkpr - Studied Balances'!$D328)</f>
        <v>25002.693081761478</v>
      </c>
      <c r="T328" s="55">
        <f>SUMIFS('Wkpr - Plant Balance Detail'!$CV$3:$CV$635,'Wkpr - Plant Balance Detail'!$B$3:$B$635,'Wkpr - Studied Balances'!$B328,'Wkpr - Plant Balance Detail'!$C$3:$C$635,'Wkpr - Studied Balances'!$C328,'Wkpr - Plant Balance Detail'!$D$3:$D$635,'Wkpr - Studied Balances'!$D328)</f>
        <v>10569.593517128029</v>
      </c>
      <c r="U328" s="55">
        <f>SUMIFS('Wkpr - Plant Balance Detail'!$CW$3:$CW$635,'Wkpr - Plant Balance Detail'!$B$3:$B$635,'Wkpr - Studied Balances'!$B328,'Wkpr - Plant Balance Detail'!$C$3:$C$635,'Wkpr - Studied Balances'!$C328,'Wkpr - Plant Balance Detail'!$D$3:$D$635,'Wkpr - Studied Balances'!$D328)</f>
        <v>16054.071335189714</v>
      </c>
    </row>
    <row r="329" spans="1:21" x14ac:dyDescent="0.2">
      <c r="B329" t="s">
        <v>1331</v>
      </c>
      <c r="C329" t="s">
        <v>1332</v>
      </c>
      <c r="D329">
        <f t="shared" si="118"/>
        <v>391000</v>
      </c>
      <c r="E329" s="48">
        <v>391</v>
      </c>
      <c r="F329" t="s">
        <v>1261</v>
      </c>
      <c r="G329" s="5">
        <f>SUMIFS('Wkpr - Plant Balance Detail'!$R$3:$R$635,'Wkpr - Plant Balance Detail'!$B$3:$B$635,'Wkpr - Studied Balances'!$B329,'Wkpr - Plant Balance Detail'!$C$3:$C$635,'Wkpr - Studied Balances'!$C329,'Wkpr - Plant Balance Detail'!$D$3:$D$635,'Wkpr - Studied Balances'!$D329)</f>
        <v>11490827.189999999</v>
      </c>
      <c r="I329" s="3">
        <f>SUMIFS('Wkpr - Plant Balance Detail'!$BO$3:$BO$635,'Wkpr - Plant Balance Detail'!$B$3:$B$635,'Wkpr - Studied Balances'!$B329,'Wkpr - Plant Balance Detail'!$C$3:$C$635,'Wkpr - Studied Balances'!$C329,'Wkpr - Plant Balance Detail'!$D$3:$D$635,'Wkpr - Studied Balances'!$D329)</f>
        <v>0.17630000000000001</v>
      </c>
      <c r="J329" s="6">
        <f t="shared" si="119"/>
        <v>2025832.833597</v>
      </c>
      <c r="L329" s="3">
        <f>SUMIFS('Wkpr - Plant Balance Detail'!$BQ$3:$BQ$635,'Wkpr - Plant Balance Detail'!$B$3:$B$635,'Wkpr - Studied Balances'!$B329,'Wkpr - Plant Balance Detail'!$C$3:$C$635,'Wkpr - Studied Balances'!$C329,'Wkpr - Plant Balance Detail'!$D$3:$D$635,'Wkpr - Studied Balances'!$D329)</f>
        <v>6.6699999999999995E-2</v>
      </c>
      <c r="N329" s="6">
        <f t="shared" si="120"/>
        <v>766438.17357299989</v>
      </c>
      <c r="O329" s="6">
        <f t="shared" si="121"/>
        <v>-1259394.6600240001</v>
      </c>
      <c r="Q329" s="55">
        <f>SUMIFS('Wkpr - Plant Balance Detail'!$CS$3:$CS$635,'Wkpr - Plant Balance Detail'!$B$3:$B$635,'Wkpr - Studied Balances'!$B329,'Wkpr - Plant Balance Detail'!$C$3:$C$635,'Wkpr - Studied Balances'!$C329,'Wkpr - Plant Balance Detail'!$D$3:$D$635,'Wkpr - Studied Balances'!$D329)</f>
        <v>-604672.2211276961</v>
      </c>
      <c r="R329" s="55">
        <f>SUMIFS('Wkpr - Plant Balance Detail'!$CU$3:$CU$635,'Wkpr - Plant Balance Detail'!$B$3:$B$635,'Wkpr - Studied Balances'!$B329,'Wkpr - Plant Balance Detail'!$C$3:$C$635,'Wkpr - Studied Balances'!$C329,'Wkpr - Plant Balance Detail'!$D$3:$D$635,'Wkpr - Studied Balances'!$D329)</f>
        <v>-281034.85537398269</v>
      </c>
      <c r="S329" s="55">
        <f>SUMIFS('Wkpr - Plant Balance Detail'!$CT$3:$CT$635,'Wkpr - Plant Balance Detail'!$B$3:$B$635,'Wkpr - Studied Balances'!$B329,'Wkpr - Plant Balance Detail'!$C$3:$C$635,'Wkpr - Studied Balances'!$C329,'Wkpr - Plant Balance Detail'!$D$3:$D$635,'Wkpr - Studied Balances'!$D329)</f>
        <v>-180977.243663089</v>
      </c>
      <c r="T329" s="55">
        <f>SUMIFS('Wkpr - Plant Balance Detail'!$CV$3:$CV$635,'Wkpr - Plant Balance Detail'!$B$3:$B$635,'Wkpr - Studied Balances'!$B329,'Wkpr - Plant Balance Detail'!$C$3:$C$635,'Wkpr - Studied Balances'!$C329,'Wkpr - Plant Balance Detail'!$D$3:$D$635,'Wkpr - Studied Balances'!$D329)</f>
        <v>-76505.994578817772</v>
      </c>
      <c r="U329" s="55">
        <f>SUMIFS('Wkpr - Plant Balance Detail'!$CW$3:$CW$635,'Wkpr - Plant Balance Detail'!$B$3:$B$635,'Wkpr - Studied Balances'!$B329,'Wkpr - Plant Balance Detail'!$C$3:$C$635,'Wkpr - Studied Balances'!$C329,'Wkpr - Plant Balance Detail'!$D$3:$D$635,'Wkpr - Studied Balances'!$D329)</f>
        <v>-116204.34528041451</v>
      </c>
    </row>
    <row r="330" spans="1:21" x14ac:dyDescent="0.2">
      <c r="B330" t="s">
        <v>1331</v>
      </c>
      <c r="C330" t="s">
        <v>1332</v>
      </c>
      <c r="D330">
        <f t="shared" si="118"/>
        <v>391100</v>
      </c>
      <c r="E330" s="48">
        <v>391.1</v>
      </c>
      <c r="F330" t="s">
        <v>1250</v>
      </c>
      <c r="G330" s="5">
        <f>SUMIFS('Wkpr - Plant Balance Detail'!$R$3:$R$635,'Wkpr - Plant Balance Detail'!$B$3:$B$635,'Wkpr - Studied Balances'!$B330,'Wkpr - Plant Balance Detail'!$C$3:$C$635,'Wkpr - Studied Balances'!$C330,'Wkpr - Plant Balance Detail'!$D$3:$D$635,'Wkpr - Studied Balances'!$D330)</f>
        <v>46651628.399999999</v>
      </c>
      <c r="I330" s="3">
        <f>SUMIFS('Wkpr - Plant Balance Detail'!$BO$3:$BO$635,'Wkpr - Plant Balance Detail'!$B$3:$B$635,'Wkpr - Studied Balances'!$B330,'Wkpr - Plant Balance Detail'!$C$3:$C$635,'Wkpr - Studied Balances'!$C330,'Wkpr - Plant Balance Detail'!$D$3:$D$635,'Wkpr - Studied Balances'!$D330)</f>
        <v>0.23699999999999999</v>
      </c>
      <c r="J330" s="6">
        <f t="shared" si="119"/>
        <v>11056435.930799998</v>
      </c>
      <c r="L330" s="3">
        <f>SUMIFS('Wkpr - Plant Balance Detail'!$BQ$3:$BQ$635,'Wkpr - Plant Balance Detail'!$B$3:$B$635,'Wkpr - Studied Balances'!$B330,'Wkpr - Plant Balance Detail'!$C$3:$C$635,'Wkpr - Studied Balances'!$C330,'Wkpr - Plant Balance Detail'!$D$3:$D$635,'Wkpr - Studied Balances'!$D330)</f>
        <v>0.2</v>
      </c>
      <c r="N330" s="6">
        <f t="shared" si="120"/>
        <v>9330325.6799999997</v>
      </c>
      <c r="O330" s="6">
        <f t="shared" si="121"/>
        <v>-1726110.2507999986</v>
      </c>
      <c r="Q330" s="55">
        <f>SUMIFS('Wkpr - Plant Balance Detail'!$CS$3:$CS$635,'Wkpr - Plant Balance Detail'!$B$3:$B$635,'Wkpr - Studied Balances'!$B330,'Wkpr - Plant Balance Detail'!$C$3:$C$635,'Wkpr - Studied Balances'!$C330,'Wkpr - Plant Balance Detail'!$D$3:$D$635,'Wkpr - Studied Balances'!$D330)</f>
        <v>-828756.03049057629</v>
      </c>
      <c r="R330" s="55">
        <f>SUMIFS('Wkpr - Plant Balance Detail'!$CU$3:$CU$635,'Wkpr - Plant Balance Detail'!$B$3:$B$635,'Wkpr - Studied Balances'!$B330,'Wkpr - Plant Balance Detail'!$C$3:$C$635,'Wkpr - Studied Balances'!$C330,'Wkpr - Plant Balance Detail'!$D$3:$D$635,'Wkpr - Studied Balances'!$D330)</f>
        <v>-385182.78669204633</v>
      </c>
      <c r="S330" s="55">
        <f>SUMIFS('Wkpr - Plant Balance Detail'!$CT$3:$CT$635,'Wkpr - Plant Balance Detail'!$B$3:$B$635,'Wkpr - Studied Balances'!$B330,'Wkpr - Plant Balance Detail'!$C$3:$C$635,'Wkpr - Studied Balances'!$C330,'Wkpr - Plant Balance Detail'!$D$3:$D$635,'Wkpr - Studied Balances'!$D330)</f>
        <v>-248045.10084426915</v>
      </c>
      <c r="T330" s="55">
        <f>SUMIFS('Wkpr - Plant Balance Detail'!$CV$3:$CV$635,'Wkpr - Plant Balance Detail'!$B$3:$B$635,'Wkpr - Studied Balances'!$B330,'Wkpr - Plant Balance Detail'!$C$3:$C$635,'Wkpr - Studied Balances'!$C330,'Wkpr - Plant Balance Detail'!$D$3:$D$635,'Wkpr - Studied Balances'!$D330)</f>
        <v>-104858.13993179065</v>
      </c>
      <c r="U330" s="55">
        <f>SUMIFS('Wkpr - Plant Balance Detail'!$CW$3:$CW$635,'Wkpr - Plant Balance Detail'!$B$3:$B$635,'Wkpr - Studied Balances'!$B330,'Wkpr - Plant Balance Detail'!$C$3:$C$635,'Wkpr - Studied Balances'!$C330,'Wkpr - Plant Balance Detail'!$D$3:$D$635,'Wkpr - Studied Balances'!$D330)</f>
        <v>-159268.19284131587</v>
      </c>
    </row>
    <row r="331" spans="1:21" x14ac:dyDescent="0.2">
      <c r="B331" t="s">
        <v>1331</v>
      </c>
      <c r="C331" t="s">
        <v>1332</v>
      </c>
      <c r="D331">
        <v>391101</v>
      </c>
      <c r="E331">
        <v>391.11</v>
      </c>
      <c r="F331" t="s">
        <v>1262</v>
      </c>
      <c r="G331" s="5">
        <f>SUMIFS('Wkpr - Plant Balance Detail'!$R$3:$R$635,'Wkpr - Plant Balance Detail'!$B$3:$B$635,'Wkpr - Studied Balances'!$B331,'Wkpr - Plant Balance Detail'!$C$3:$C$635,'Wkpr - Studied Balances'!$C331,'Wkpr - Plant Balance Detail'!$D$3:$D$635,'Wkpr - Studied Balances'!$D331)</f>
        <v>1033085.9</v>
      </c>
      <c r="I331" s="3">
        <f>SUMIFS('Wkpr - Plant Balance Detail'!$BO$3:$BO$635,'Wkpr - Plant Balance Detail'!$B$3:$B$635,'Wkpr - Studied Balances'!$B331,'Wkpr - Plant Balance Detail'!$C$3:$C$635,'Wkpr - Studied Balances'!$C331,'Wkpr - Plant Balance Detail'!$D$3:$D$635,'Wkpr - Studied Balances'!$D331)</f>
        <v>0.2</v>
      </c>
      <c r="J331" s="6">
        <f t="shared" si="119"/>
        <v>206617.18000000002</v>
      </c>
      <c r="L331" s="3">
        <f>SUMIFS('Wkpr - Plant Balance Detail'!$BQ$3:$BQ$635,'Wkpr - Plant Balance Detail'!$B$3:$B$635,'Wkpr - Studied Balances'!$B331,'Wkpr - Plant Balance Detail'!$C$3:$C$635,'Wkpr - Studied Balances'!$C331,'Wkpr - Plant Balance Detail'!$D$3:$D$635,'Wkpr - Studied Balances'!$D331)</f>
        <v>0.2</v>
      </c>
      <c r="N331" s="6">
        <f t="shared" si="120"/>
        <v>206617.18000000002</v>
      </c>
      <c r="O331" s="6">
        <f t="shared" si="121"/>
        <v>0</v>
      </c>
      <c r="Q331" s="55">
        <f>SUMIFS('Wkpr - Plant Balance Detail'!$CS$3:$CS$635,'Wkpr - Plant Balance Detail'!$B$3:$B$635,'Wkpr - Studied Balances'!$B331,'Wkpr - Plant Balance Detail'!$C$3:$C$635,'Wkpr - Studied Balances'!$C331,'Wkpr - Plant Balance Detail'!$D$3:$D$635,'Wkpr - Studied Balances'!$D331)</f>
        <v>0</v>
      </c>
      <c r="R331" s="55">
        <f>SUMIFS('Wkpr - Plant Balance Detail'!$CU$3:$CU$635,'Wkpr - Plant Balance Detail'!$B$3:$B$635,'Wkpr - Studied Balances'!$B331,'Wkpr - Plant Balance Detail'!$C$3:$C$635,'Wkpr - Studied Balances'!$C331,'Wkpr - Plant Balance Detail'!$D$3:$D$635,'Wkpr - Studied Balances'!$D331)</f>
        <v>0</v>
      </c>
      <c r="S331" s="55">
        <f>SUMIFS('Wkpr - Plant Balance Detail'!$CT$3:$CT$635,'Wkpr - Plant Balance Detail'!$B$3:$B$635,'Wkpr - Studied Balances'!$B331,'Wkpr - Plant Balance Detail'!$C$3:$C$635,'Wkpr - Studied Balances'!$C331,'Wkpr - Plant Balance Detail'!$D$3:$D$635,'Wkpr - Studied Balances'!$D331)</f>
        <v>0</v>
      </c>
      <c r="T331" s="55">
        <f>SUMIFS('Wkpr - Plant Balance Detail'!$CV$3:$CV$635,'Wkpr - Plant Balance Detail'!$B$3:$B$635,'Wkpr - Studied Balances'!$B331,'Wkpr - Plant Balance Detail'!$C$3:$C$635,'Wkpr - Studied Balances'!$C331,'Wkpr - Plant Balance Detail'!$D$3:$D$635,'Wkpr - Studied Balances'!$D331)</f>
        <v>0</v>
      </c>
      <c r="U331" s="55">
        <f>SUMIFS('Wkpr - Plant Balance Detail'!$CW$3:$CW$635,'Wkpr - Plant Balance Detail'!$B$3:$B$635,'Wkpr - Studied Balances'!$B331,'Wkpr - Plant Balance Detail'!$C$3:$C$635,'Wkpr - Studied Balances'!$C331,'Wkpr - Plant Balance Detail'!$D$3:$D$635,'Wkpr - Studied Balances'!$D331)</f>
        <v>0</v>
      </c>
    </row>
    <row r="332" spans="1:21" x14ac:dyDescent="0.2">
      <c r="B332" t="s">
        <v>1331</v>
      </c>
      <c r="C332" t="s">
        <v>1332</v>
      </c>
      <c r="D332">
        <f t="shared" si="118"/>
        <v>394000</v>
      </c>
      <c r="E332" s="48">
        <v>394</v>
      </c>
      <c r="F332" t="s">
        <v>1252</v>
      </c>
      <c r="G332" s="5">
        <f>SUMIFS('Wkpr - Plant Balance Detail'!$R$3:$R$635,'Wkpr - Plant Balance Detail'!$B$3:$B$635,'Wkpr - Studied Balances'!$B332,'Wkpr - Plant Balance Detail'!$C$3:$C$635,'Wkpr - Studied Balances'!$C332,'Wkpr - Plant Balance Detail'!$D$3:$D$635,'Wkpr - Studied Balances'!$D332)</f>
        <v>12858891.539999999</v>
      </c>
      <c r="I332" s="3">
        <f>SUMIFS('Wkpr - Plant Balance Detail'!$BO$3:$BO$635,'Wkpr - Plant Balance Detail'!$B$3:$B$635,'Wkpr - Studied Balances'!$B332,'Wkpr - Plant Balance Detail'!$C$3:$C$635,'Wkpr - Studied Balances'!$C332,'Wkpr - Plant Balance Detail'!$D$3:$D$635,'Wkpr - Studied Balances'!$D332)</f>
        <v>4.9299999999999997E-2</v>
      </c>
      <c r="J332" s="6">
        <f t="shared" si="119"/>
        <v>633943.35292199987</v>
      </c>
      <c r="L332" s="3">
        <f>SUMIFS('Wkpr - Plant Balance Detail'!$BQ$3:$BQ$635,'Wkpr - Plant Balance Detail'!$B$3:$B$635,'Wkpr - Studied Balances'!$B332,'Wkpr - Plant Balance Detail'!$C$3:$C$635,'Wkpr - Studied Balances'!$C332,'Wkpr - Plant Balance Detail'!$D$3:$D$635,'Wkpr - Studied Balances'!$D332)</f>
        <v>0.05</v>
      </c>
      <c r="N332" s="6">
        <f t="shared" si="120"/>
        <v>642944.57700000005</v>
      </c>
      <c r="O332" s="6">
        <f t="shared" si="121"/>
        <v>9001.2240780001739</v>
      </c>
      <c r="Q332" s="55">
        <f>SUMIFS('Wkpr - Plant Balance Detail'!$CS$3:$CS$635,'Wkpr - Plant Balance Detail'!$B$3:$B$635,'Wkpr - Studied Balances'!$B332,'Wkpr - Plant Balance Detail'!$C$3:$C$635,'Wkpr - Studied Balances'!$C332,'Wkpr - Plant Balance Detail'!$D$3:$D$635,'Wkpr - Studied Balances'!$D332)</f>
        <v>4321.7510196595103</v>
      </c>
      <c r="R332" s="55">
        <f>SUMIFS('Wkpr - Plant Balance Detail'!$CU$3:$CU$635,'Wkpr - Plant Balance Detail'!$B$3:$B$635,'Wkpr - Studied Balances'!$B332,'Wkpr - Plant Balance Detail'!$C$3:$C$635,'Wkpr - Studied Balances'!$C332,'Wkpr - Plant Balance Detail'!$D$3:$D$635,'Wkpr - Studied Balances'!$D332)</f>
        <v>2008.6298499164695</v>
      </c>
      <c r="S332" s="55">
        <f>SUMIFS('Wkpr - Plant Balance Detail'!$CT$3:$CT$635,'Wkpr - Plant Balance Detail'!$B$3:$B$635,'Wkpr - Studied Balances'!$B332,'Wkpr - Plant Balance Detail'!$C$3:$C$635,'Wkpr - Studied Balances'!$C332,'Wkpr - Plant Balance Detail'!$D$3:$D$635,'Wkpr - Studied Balances'!$D332)</f>
        <v>1293.4918456770829</v>
      </c>
      <c r="T332" s="55">
        <f>SUMIFS('Wkpr - Plant Balance Detail'!$CV$3:$CV$635,'Wkpr - Plant Balance Detail'!$B$3:$B$635,'Wkpr - Studied Balances'!$B332,'Wkpr - Plant Balance Detail'!$C$3:$C$635,'Wkpr - Studied Balances'!$C332,'Wkpr - Plant Balance Detail'!$D$3:$D$635,'Wkpr - Studied Balances'!$D332)</f>
        <v>546.80841707005311</v>
      </c>
      <c r="U332" s="55">
        <f>SUMIFS('Wkpr - Plant Balance Detail'!$CW$3:$CW$635,'Wkpr - Plant Balance Detail'!$B$3:$B$635,'Wkpr - Studied Balances'!$B332,'Wkpr - Plant Balance Detail'!$C$3:$C$635,'Wkpr - Studied Balances'!$C332,'Wkpr - Plant Balance Detail'!$D$3:$D$635,'Wkpr - Studied Balances'!$D332)</f>
        <v>830.54294567707257</v>
      </c>
    </row>
    <row r="333" spans="1:21" x14ac:dyDescent="0.2">
      <c r="B333" t="s">
        <v>1331</v>
      </c>
      <c r="C333" t="s">
        <v>1332</v>
      </c>
      <c r="D333">
        <f t="shared" si="118"/>
        <v>395000</v>
      </c>
      <c r="E333" s="48">
        <v>395</v>
      </c>
      <c r="F333" t="s">
        <v>1254</v>
      </c>
      <c r="G333" s="5">
        <f>SUMIFS('Wkpr - Plant Balance Detail'!$R$3:$R$635,'Wkpr - Plant Balance Detail'!$B$3:$B$635,'Wkpr - Studied Balances'!$B333,'Wkpr - Plant Balance Detail'!$C$3:$C$635,'Wkpr - Studied Balances'!$C333,'Wkpr - Plant Balance Detail'!$D$3:$D$635,'Wkpr - Studied Balances'!$D333)</f>
        <v>355663.28</v>
      </c>
      <c r="I333" s="3">
        <f>SUMIFS('Wkpr - Plant Balance Detail'!$BO$3:$BO$635,'Wkpr - Plant Balance Detail'!$B$3:$B$635,'Wkpr - Studied Balances'!$B333,'Wkpr - Plant Balance Detail'!$C$3:$C$635,'Wkpr - Studied Balances'!$C333,'Wkpr - Plant Balance Detail'!$D$3:$D$635,'Wkpr - Studied Balances'!$D333)</f>
        <v>0.1429</v>
      </c>
      <c r="J333" s="6">
        <f t="shared" si="119"/>
        <v>50824.282712</v>
      </c>
      <c r="L333" s="3">
        <f>SUMIFS('Wkpr - Plant Balance Detail'!$BQ$3:$BQ$635,'Wkpr - Plant Balance Detail'!$B$3:$B$635,'Wkpr - Studied Balances'!$B333,'Wkpr - Plant Balance Detail'!$C$3:$C$635,'Wkpr - Studied Balances'!$C333,'Wkpr - Plant Balance Detail'!$D$3:$D$635,'Wkpr - Studied Balances'!$D333)</f>
        <v>6.6699999999999995E-2</v>
      </c>
      <c r="N333" s="6">
        <f t="shared" si="120"/>
        <v>23722.740775999999</v>
      </c>
      <c r="O333" s="6">
        <f t="shared" si="121"/>
        <v>-27101.541936000001</v>
      </c>
      <c r="Q333" s="55">
        <f>SUMIFS('Wkpr - Plant Balance Detail'!$CS$3:$CS$635,'Wkpr - Plant Balance Detail'!$B$3:$B$635,'Wkpr - Studied Balances'!$B333,'Wkpr - Plant Balance Detail'!$C$3:$C$635,'Wkpr - Studied Balances'!$C333,'Wkpr - Plant Balance Detail'!$D$3:$D$635,'Wkpr - Studied Balances'!$D333)</f>
        <v>-13012.243166184478</v>
      </c>
      <c r="R333" s="55">
        <f>SUMIFS('Wkpr - Plant Balance Detail'!$CU$3:$CU$635,'Wkpr - Plant Balance Detail'!$B$3:$B$635,'Wkpr - Studied Balances'!$B333,'Wkpr - Plant Balance Detail'!$C$3:$C$635,'Wkpr - Studied Balances'!$C333,'Wkpr - Plant Balance Detail'!$D$3:$D$635,'Wkpr - Studied Balances'!$D333)</f>
        <v>-6047.729246565601</v>
      </c>
      <c r="S333" s="55">
        <f>SUMIFS('Wkpr - Plant Balance Detail'!$CT$3:$CT$635,'Wkpr - Plant Balance Detail'!$B$3:$B$635,'Wkpr - Studied Balances'!$B333,'Wkpr - Plant Balance Detail'!$C$3:$C$635,'Wkpr - Studied Balances'!$C333,'Wkpr - Plant Balance Detail'!$D$3:$D$635,'Wkpr - Studied Balances'!$D333)</f>
        <v>-3894.5395865847399</v>
      </c>
      <c r="T333" s="55">
        <f>SUMIFS('Wkpr - Plant Balance Detail'!$CV$3:$CV$635,'Wkpr - Plant Balance Detail'!$B$3:$B$635,'Wkpr - Studied Balances'!$B333,'Wkpr - Plant Balance Detail'!$C$3:$C$635,'Wkpr - Studied Balances'!$C333,'Wkpr - Plant Balance Detail'!$D$3:$D$635,'Wkpr - Studied Balances'!$D333)</f>
        <v>-1646.3706622304603</v>
      </c>
      <c r="U333" s="55">
        <f>SUMIFS('Wkpr - Plant Balance Detail'!$CW$3:$CW$635,'Wkpr - Plant Balance Detail'!$B$3:$B$635,'Wkpr - Studied Balances'!$B333,'Wkpr - Plant Balance Detail'!$C$3:$C$635,'Wkpr - Studied Balances'!$C333,'Wkpr - Plant Balance Detail'!$D$3:$D$635,'Wkpr - Studied Balances'!$D333)</f>
        <v>-2500.6592744347204</v>
      </c>
    </row>
    <row r="334" spans="1:21" x14ac:dyDescent="0.2">
      <c r="E334" s="48"/>
      <c r="G334" s="5"/>
      <c r="I334" s="3"/>
      <c r="J334" s="6"/>
      <c r="L334" s="3"/>
      <c r="N334" s="6"/>
      <c r="O334" s="6"/>
      <c r="Q334" s="55"/>
      <c r="R334" s="55"/>
      <c r="S334" s="55"/>
      <c r="T334" s="55"/>
      <c r="U334" s="55"/>
    </row>
    <row r="335" spans="1:21" x14ac:dyDescent="0.2">
      <c r="B335" t="s">
        <v>1331</v>
      </c>
      <c r="C335" t="s">
        <v>1332</v>
      </c>
      <c r="D335">
        <f t="shared" si="118"/>
        <v>397000</v>
      </c>
      <c r="E335" s="48">
        <v>397</v>
      </c>
      <c r="F335" t="s">
        <v>1255</v>
      </c>
      <c r="G335" s="5">
        <f>SUMIFS('Wkpr - Plant Balance Detail'!$R$3:$R$635,'Wkpr - Plant Balance Detail'!$B$3:$B$635,'Wkpr - Studied Balances'!$B335,'Wkpr - Plant Balance Detail'!$C$3:$C$635,'Wkpr - Studied Balances'!$C335,'Wkpr - Plant Balance Detail'!$D$3:$D$635,'Wkpr - Studied Balances'!$D335)</f>
        <v>38269411.479999997</v>
      </c>
      <c r="I335" s="3">
        <f>SUMIFS('Wkpr - Plant Balance Detail'!$BO$3:$BO$635,'Wkpr - Plant Balance Detail'!$B$3:$B$635,'Wkpr - Studied Balances'!$B335,'Wkpr - Plant Balance Detail'!$C$3:$C$635,'Wkpr - Studied Balances'!$C335,'Wkpr - Plant Balance Detail'!$D$3:$D$635,'Wkpr - Studied Balances'!$D335)</f>
        <v>3.4000000000000002E-2</v>
      </c>
      <c r="J335" s="6"/>
      <c r="L335" s="3">
        <f>SUMIFS('Wkpr - Plant Balance Detail'!$BQ$3:$BQ$635,'Wkpr - Plant Balance Detail'!$B$3:$B$635,'Wkpr - Studied Balances'!$B335,'Wkpr - Plant Balance Detail'!$C$3:$C$635,'Wkpr - Studied Balances'!$C335,'Wkpr - Plant Balance Detail'!$D$3:$D$635,'Wkpr - Studied Balances'!$D335)</f>
        <v>6.6699999999999995E-2</v>
      </c>
      <c r="N335" s="6"/>
      <c r="O335" s="6"/>
      <c r="Q335" s="55"/>
      <c r="R335" s="55"/>
      <c r="S335" s="55"/>
      <c r="T335" s="55"/>
      <c r="U335" s="55"/>
    </row>
    <row r="336" spans="1:21" x14ac:dyDescent="0.2">
      <c r="E336" s="48"/>
      <c r="F336" t="s">
        <v>1348</v>
      </c>
      <c r="G336" s="5">
        <v>3740757.52</v>
      </c>
      <c r="I336" s="3">
        <f>I335</f>
        <v>3.4000000000000002E-2</v>
      </c>
      <c r="J336" s="6">
        <f t="shared" si="119"/>
        <v>127185.75568000002</v>
      </c>
      <c r="L336" s="2">
        <v>0</v>
      </c>
      <c r="N336" s="6">
        <f t="shared" ref="N336:N337" si="122">G336*L336</f>
        <v>0</v>
      </c>
      <c r="O336" s="6">
        <f t="shared" ref="O336:O337" si="123">N336-J336</f>
        <v>-127185.75568000002</v>
      </c>
      <c r="Q336" s="55">
        <f>$O336*'Wkpr - Allocation_Factors'!B$2</f>
        <v>-61065.602248436182</v>
      </c>
      <c r="R336" s="55">
        <f>$O336*'Wkpr - Allocation_Factors'!C$2</f>
        <v>-28381.596006194231</v>
      </c>
      <c r="S336" s="55">
        <f>$O336*'Wkpr - Allocation_Factors'!D$2</f>
        <v>-18276.818400782187</v>
      </c>
      <c r="T336" s="55">
        <f>$O336*'Wkpr - Allocation_Factors'!E$2</f>
        <v>-7726.3093479938143</v>
      </c>
      <c r="U336" s="55">
        <f>$O336*'Wkpr - Allocation_Factors'!F$2</f>
        <v>-11735.429676593601</v>
      </c>
    </row>
    <row r="337" spans="2:21" x14ac:dyDescent="0.2">
      <c r="E337" s="48"/>
      <c r="F337" t="s">
        <v>1349</v>
      </c>
      <c r="G337" s="5">
        <f>G335-G336</f>
        <v>34528653.959999993</v>
      </c>
      <c r="I337" s="3">
        <f>I335</f>
        <v>3.4000000000000002E-2</v>
      </c>
      <c r="J337" s="6">
        <f t="shared" si="119"/>
        <v>1173974.2346399999</v>
      </c>
      <c r="L337" s="3">
        <f>L335</f>
        <v>6.6699999999999995E-2</v>
      </c>
      <c r="N337" s="6">
        <f t="shared" si="122"/>
        <v>2303061.2191319992</v>
      </c>
      <c r="O337" s="6">
        <f t="shared" si="123"/>
        <v>1129086.9844919993</v>
      </c>
      <c r="Q337" s="55">
        <f>$O337*'Wkpr - Allocation_Factors'!B$2</f>
        <v>542107.69382342719</v>
      </c>
      <c r="R337" s="55">
        <f>$O337*'Wkpr - Allocation_Factors'!C$2</f>
        <v>251956.60063010611</v>
      </c>
      <c r="S337" s="55">
        <f>$O337*'Wkpr - Allocation_Factors'!D$2</f>
        <v>162251.79984909331</v>
      </c>
      <c r="T337" s="55">
        <f>$O337*'Wkpr - Allocation_Factors'!E$2</f>
        <v>68590.034130295928</v>
      </c>
      <c r="U337" s="55">
        <f>$O337*'Wkpr - Allocation_Factors'!F$2</f>
        <v>104180.85605907677</v>
      </c>
    </row>
    <row r="338" spans="2:21" x14ac:dyDescent="0.2">
      <c r="E338" s="48"/>
      <c r="G338" s="5"/>
      <c r="I338" s="3"/>
      <c r="J338" s="6"/>
      <c r="L338" s="3"/>
      <c r="N338" s="6"/>
      <c r="O338" s="6"/>
      <c r="Q338" s="55"/>
      <c r="R338" s="55"/>
      <c r="S338" s="55"/>
      <c r="T338" s="55"/>
      <c r="U338" s="55"/>
    </row>
    <row r="339" spans="2:21" x14ac:dyDescent="0.2">
      <c r="B339" t="s">
        <v>1331</v>
      </c>
      <c r="C339" t="s">
        <v>1332</v>
      </c>
      <c r="D339">
        <f t="shared" si="118"/>
        <v>397200</v>
      </c>
      <c r="E339" s="48">
        <v>397.2</v>
      </c>
      <c r="F339" t="s">
        <v>1260</v>
      </c>
      <c r="G339" s="5">
        <f>SUMIFS('Wkpr - Plant Balance Detail'!$R$3:$R$635,'Wkpr - Plant Balance Detail'!$B$3:$B$635,'Wkpr - Studied Balances'!$B339,'Wkpr - Plant Balance Detail'!$C$3:$C$635,'Wkpr - Studied Balances'!$C339,'Wkpr - Plant Balance Detail'!$D$3:$D$635,'Wkpr - Studied Balances'!$D339)</f>
        <v>5164875.41</v>
      </c>
      <c r="I339" s="3">
        <f>SUMIFS('Wkpr - Plant Balance Detail'!$BO$3:$BO$635,'Wkpr - Plant Balance Detail'!$B$3:$B$635,'Wkpr - Studied Balances'!$B339,'Wkpr - Plant Balance Detail'!$C$3:$C$635,'Wkpr - Studied Balances'!$C339,'Wkpr - Plant Balance Detail'!$D$3:$D$635,'Wkpr - Studied Balances'!$D339)</f>
        <v>0.1195</v>
      </c>
      <c r="J339" s="6">
        <f t="shared" si="119"/>
        <v>617202.61149499996</v>
      </c>
      <c r="L339" s="3">
        <f>SUMIFS('Wkpr - Plant Balance Detail'!$BQ$3:$BQ$635,'Wkpr - Plant Balance Detail'!$B$3:$B$635,'Wkpr - Studied Balances'!$B339,'Wkpr - Plant Balance Detail'!$C$3:$C$635,'Wkpr - Studied Balances'!$C339,'Wkpr - Plant Balance Detail'!$D$3:$D$635,'Wkpr - Studied Balances'!$D339)</f>
        <v>0.1</v>
      </c>
      <c r="N339" s="6">
        <f t="shared" si="120"/>
        <v>516487.54100000003</v>
      </c>
      <c r="O339" s="6">
        <f t="shared" si="121"/>
        <v>-100715.07049499993</v>
      </c>
      <c r="Q339" s="55">
        <f>SUMIFS('Wkpr - Plant Balance Detail'!$CS$3:$CS$635,'Wkpr - Plant Balance Detail'!$B$3:$B$635,'Wkpr - Studied Balances'!$B339,'Wkpr - Plant Balance Detail'!$C$3:$C$635,'Wkpr - Studied Balances'!$C339,'Wkpr - Plant Balance Detail'!$D$3:$D$635,'Wkpr - Studied Balances'!$D339)</f>
        <v>-48356.251864751859</v>
      </c>
      <c r="R339" s="55">
        <f>SUMIFS('Wkpr - Plant Balance Detail'!$CU$3:$CU$635,'Wkpr - Plant Balance Detail'!$B$3:$B$635,'Wkpr - Studied Balances'!$B339,'Wkpr - Plant Balance Detail'!$C$3:$C$635,'Wkpr - Studied Balances'!$C339,'Wkpr - Plant Balance Detail'!$D$3:$D$635,'Wkpr - Studied Balances'!$D339)</f>
        <v>-22474.642912971671</v>
      </c>
      <c r="S339" s="55">
        <f>SUMIFS('Wkpr - Plant Balance Detail'!$CT$3:$CT$635,'Wkpr - Plant Balance Detail'!$B$3:$B$635,'Wkpr - Studied Balances'!$B339,'Wkpr - Plant Balance Detail'!$C$3:$C$635,'Wkpr - Studied Balances'!$C339,'Wkpr - Plant Balance Detail'!$D$3:$D$635,'Wkpr - Studied Balances'!$D339)</f>
        <v>-14472.934046878872</v>
      </c>
      <c r="T339" s="55">
        <f>SUMIFS('Wkpr - Plant Balance Detail'!$CV$3:$CV$635,'Wkpr - Plant Balance Detail'!$B$3:$B$635,'Wkpr - Studied Balances'!$B339,'Wkpr - Plant Balance Detail'!$C$3:$C$635,'Wkpr - Studied Balances'!$C339,'Wkpr - Plant Balance Detail'!$D$3:$D$635,'Wkpr - Studied Balances'!$D339)</f>
        <v>-6118.262115823869</v>
      </c>
      <c r="U339" s="55">
        <f>SUMIFS('Wkpr - Plant Balance Detail'!$CW$3:$CW$635,'Wkpr - Plant Balance Detail'!$B$3:$B$635,'Wkpr - Studied Balances'!$B339,'Wkpr - Plant Balance Detail'!$C$3:$C$635,'Wkpr - Studied Balances'!$C339,'Wkpr - Plant Balance Detail'!$D$3:$D$635,'Wkpr - Studied Balances'!$D339)</f>
        <v>-9292.9795545736488</v>
      </c>
    </row>
    <row r="340" spans="2:21" x14ac:dyDescent="0.2">
      <c r="B340" t="s">
        <v>1331</v>
      </c>
      <c r="C340" t="s">
        <v>1332</v>
      </c>
      <c r="D340">
        <f t="shared" si="118"/>
        <v>398000</v>
      </c>
      <c r="E340" s="48">
        <v>398</v>
      </c>
      <c r="F340" t="s">
        <v>1213</v>
      </c>
      <c r="G340" s="5">
        <f>SUMIFS('Wkpr - Plant Balance Detail'!$R$3:$R$635,'Wkpr - Plant Balance Detail'!$B$3:$B$635,'Wkpr - Studied Balances'!$B340,'Wkpr - Plant Balance Detail'!$C$3:$C$635,'Wkpr - Studied Balances'!$C340,'Wkpr - Plant Balance Detail'!$D$3:$D$635,'Wkpr - Studied Balances'!$D340)</f>
        <v>385353.43</v>
      </c>
      <c r="I340" s="3">
        <f>SUMIFS('Wkpr - Plant Balance Detail'!$BO$3:$BO$635,'Wkpr - Plant Balance Detail'!$B$3:$B$635,'Wkpr - Studied Balances'!$B340,'Wkpr - Plant Balance Detail'!$C$3:$C$635,'Wkpr - Studied Balances'!$C340,'Wkpr - Plant Balance Detail'!$D$3:$D$635,'Wkpr - Studied Balances'!$D340)</f>
        <v>0.40479999999999999</v>
      </c>
      <c r="J340" s="6">
        <f t="shared" si="119"/>
        <v>155991.06846399998</v>
      </c>
      <c r="L340" s="3">
        <f>SUMIFS('Wkpr - Plant Balance Detail'!$BQ$3:$BQ$635,'Wkpr - Plant Balance Detail'!$B$3:$B$635,'Wkpr - Studied Balances'!$B340,'Wkpr - Plant Balance Detail'!$C$3:$C$635,'Wkpr - Studied Balances'!$C340,'Wkpr - Plant Balance Detail'!$D$3:$D$635,'Wkpr - Studied Balances'!$D340)</f>
        <v>0.1</v>
      </c>
      <c r="N340" s="6">
        <f t="shared" si="120"/>
        <v>38535.343000000001</v>
      </c>
      <c r="O340" s="6">
        <f t="shared" si="121"/>
        <v>-117455.72546399999</v>
      </c>
      <c r="Q340" s="55">
        <f>SUMIFS('Wkpr - Plant Balance Detail'!$CS$3:$CS$635,'Wkpr - Plant Balance Detail'!$B$3:$B$635,'Wkpr - Studied Balances'!$B340,'Wkpr - Plant Balance Detail'!$C$3:$C$635,'Wkpr - Studied Balances'!$C340,'Wkpr - Plant Balance Detail'!$D$3:$D$635,'Wkpr - Studied Balances'!$D340)</f>
        <v>-56393.93007997056</v>
      </c>
      <c r="R340" s="55">
        <f>SUMIFS('Wkpr - Plant Balance Detail'!$CU$3:$CU$635,'Wkpr - Plant Balance Detail'!$B$3:$B$635,'Wkpr - Studied Balances'!$B340,'Wkpr - Plant Balance Detail'!$C$3:$C$635,'Wkpr - Studied Balances'!$C340,'Wkpr - Plant Balance Detail'!$D$3:$D$635,'Wkpr - Studied Balances'!$D340)</f>
        <v>-26210.332524351339</v>
      </c>
      <c r="S340" s="55">
        <f>SUMIFS('Wkpr - Plant Balance Detail'!$CT$3:$CT$635,'Wkpr - Plant Balance Detail'!$B$3:$B$635,'Wkpr - Studied Balances'!$B340,'Wkpr - Plant Balance Detail'!$C$3:$C$635,'Wkpr - Studied Balances'!$C340,'Wkpr - Plant Balance Detail'!$D$3:$D$635,'Wkpr - Studied Balances'!$D340)</f>
        <v>-16878.595821994459</v>
      </c>
      <c r="T340" s="55">
        <f>SUMIFS('Wkpr - Plant Balance Detail'!$CV$3:$CV$635,'Wkpr - Plant Balance Detail'!$B$3:$B$635,'Wkpr - Studied Balances'!$B340,'Wkpr - Plant Balance Detail'!$C$3:$C$635,'Wkpr - Studied Balances'!$C340,'Wkpr - Plant Balance Detail'!$D$3:$D$635,'Wkpr - Studied Balances'!$D340)</f>
        <v>-7135.2272491203385</v>
      </c>
      <c r="U340" s="55">
        <f>SUMIFS('Wkpr - Plant Balance Detail'!$CW$3:$CW$635,'Wkpr - Plant Balance Detail'!$B$3:$B$635,'Wkpr - Studied Balances'!$B340,'Wkpr - Plant Balance Detail'!$C$3:$C$635,'Wkpr - Studied Balances'!$C340,'Wkpr - Plant Balance Detail'!$D$3:$D$635,'Wkpr - Studied Balances'!$D340)</f>
        <v>-10837.63978856328</v>
      </c>
    </row>
    <row r="341" spans="2:21" x14ac:dyDescent="0.2">
      <c r="F341" t="s">
        <v>1138</v>
      </c>
      <c r="J341" s="6"/>
      <c r="N341" s="6"/>
      <c r="O341" s="6"/>
      <c r="Q341" s="56"/>
      <c r="R341" s="56"/>
      <c r="S341" s="56"/>
      <c r="T341" s="56"/>
      <c r="U341" s="56"/>
    </row>
    <row r="342" spans="2:21" x14ac:dyDescent="0.2">
      <c r="J342" s="6"/>
      <c r="N342" s="6"/>
      <c r="O342" s="6"/>
      <c r="Q342" s="56"/>
      <c r="R342" s="56"/>
      <c r="S342" s="56"/>
      <c r="T342" s="56"/>
      <c r="U342" s="56"/>
    </row>
    <row r="343" spans="2:21" x14ac:dyDescent="0.2">
      <c r="E343" t="s">
        <v>1263</v>
      </c>
      <c r="J343" s="6"/>
      <c r="N343" s="6"/>
      <c r="O343" s="6"/>
      <c r="Q343" s="56"/>
      <c r="R343" s="56"/>
      <c r="S343" s="56"/>
      <c r="T343" s="56"/>
      <c r="U343" s="56"/>
    </row>
    <row r="344" spans="2:21" x14ac:dyDescent="0.2">
      <c r="B344" t="s">
        <v>1331</v>
      </c>
      <c r="C344" t="s">
        <v>1319</v>
      </c>
      <c r="D344">
        <f t="shared" ref="D344:D357" si="124">E344*1000</f>
        <v>389300</v>
      </c>
      <c r="E344" s="48">
        <v>389.3</v>
      </c>
      <c r="F344" t="s">
        <v>1172</v>
      </c>
      <c r="G344" s="5">
        <f>SUMIFS('Wkpr - Plant Balance Detail'!$R$3:$R$635,'Wkpr - Plant Balance Detail'!$B$3:$B$635,'Wkpr - Studied Balances'!$B344,'Wkpr - Plant Balance Detail'!$C$3:$C$635,'Wkpr - Studied Balances'!$C344,'Wkpr - Plant Balance Detail'!$D$3:$D$635,'Wkpr - Studied Balances'!$D344)</f>
        <v>25276.52</v>
      </c>
      <c r="I344" s="3">
        <f>SUMIFS('Wkpr - Plant Balance Detail'!$BO$3:$BO$635,'Wkpr - Plant Balance Detail'!$B$3:$B$635,'Wkpr - Studied Balances'!$B344,'Wkpr - Plant Balance Detail'!$C$3:$C$635,'Wkpr - Studied Balances'!$C344,'Wkpr - Plant Balance Detail'!$D$3:$D$635,'Wkpr - Studied Balances'!$D344)</f>
        <v>1.5599999999999999E-2</v>
      </c>
      <c r="J344" s="6">
        <f t="shared" ref="J344:J357" si="125">G344*I344</f>
        <v>394.31371200000001</v>
      </c>
      <c r="L344" s="3">
        <f>SUMIFS('Wkpr - Plant Balance Detail'!$BQ$3:$BQ$635,'Wkpr - Plant Balance Detail'!$B$3:$B$635,'Wkpr - Studied Balances'!$B344,'Wkpr - Plant Balance Detail'!$C$3:$C$635,'Wkpr - Studied Balances'!$C344,'Wkpr - Plant Balance Detail'!$D$3:$D$635,'Wkpr - Studied Balances'!$D344)</f>
        <v>1.77E-2</v>
      </c>
      <c r="N344" s="6">
        <f t="shared" ref="N344:N357" si="126">G344*L344</f>
        <v>447.39440400000001</v>
      </c>
      <c r="O344" s="6">
        <f t="shared" ref="O344:O357" si="127">N344-J344</f>
        <v>53.080691999999999</v>
      </c>
      <c r="Q344" s="55">
        <f>SUMIFS('Wkpr - Plant Balance Detail'!$CS$3:$CS$635,'Wkpr - Plant Balance Detail'!$B$3:$B$635,'Wkpr - Studied Balances'!$B344,'Wkpr - Plant Balance Detail'!$C$3:$C$635,'Wkpr - Studied Balances'!$C344,'Wkpr - Plant Balance Detail'!$D$3:$D$635,'Wkpr - Studied Balances'!$D344)</f>
        <v>28.196209652369475</v>
      </c>
      <c r="R344" s="55">
        <f>SUMIFS('Wkpr - Plant Balance Detail'!$CU$3:$CU$635,'Wkpr - Plant Balance Detail'!$B$3:$B$635,'Wkpr - Studied Balances'!$B344,'Wkpr - Plant Balance Detail'!$C$3:$C$635,'Wkpr - Studied Balances'!$C344,'Wkpr - Plant Balance Detail'!$D$3:$D$635,'Wkpr - Studied Balances'!$D344)</f>
        <v>13.104815178990535</v>
      </c>
      <c r="S344" s="55">
        <f>SUMIFS('Wkpr - Plant Balance Detail'!$CT$3:$CT$635,'Wkpr - Plant Balance Detail'!$B$3:$B$635,'Wkpr - Studied Balances'!$B344,'Wkpr - Plant Balance Detail'!$C$3:$C$635,'Wkpr - Studied Balances'!$C344,'Wkpr - Plant Balance Detail'!$D$3:$D$635,'Wkpr - Studied Balances'!$D344)</f>
        <v>8.2795746628219931</v>
      </c>
      <c r="T344" s="55">
        <f>SUMIFS('Wkpr - Plant Balance Detail'!$CV$3:$CV$635,'Wkpr - Plant Balance Detail'!$B$3:$B$635,'Wkpr - Studied Balances'!$B344,'Wkpr - Plant Balance Detail'!$C$3:$C$635,'Wkpr - Studied Balances'!$C344,'Wkpr - Plant Balance Detail'!$D$3:$D$635,'Wkpr - Studied Balances'!$D344)</f>
        <v>3.500092505818003</v>
      </c>
      <c r="U344" s="55">
        <f>SUMIFS('Wkpr - Plant Balance Detail'!$CW$3:$CW$635,'Wkpr - Plant Balance Detail'!$B$3:$B$635,'Wkpr - Studied Balances'!$B344,'Wkpr - Plant Balance Detail'!$C$3:$C$635,'Wkpr - Studied Balances'!$C344,'Wkpr - Plant Balance Detail'!$D$3:$D$635,'Wkpr - Studied Balances'!$D344)</f>
        <v>0</v>
      </c>
    </row>
    <row r="345" spans="2:21" x14ac:dyDescent="0.2">
      <c r="B345" t="s">
        <v>1331</v>
      </c>
      <c r="C345" t="s">
        <v>1319</v>
      </c>
      <c r="D345">
        <f t="shared" si="124"/>
        <v>389400</v>
      </c>
      <c r="E345" s="48">
        <v>389.4</v>
      </c>
      <c r="F345" t="s">
        <v>1186</v>
      </c>
      <c r="G345" s="5">
        <f>SUMIFS('Wkpr - Plant Balance Detail'!$R$3:$R$635,'Wkpr - Plant Balance Detail'!$B$3:$B$635,'Wkpr - Studied Balances'!$B345,'Wkpr - Plant Balance Detail'!$C$3:$C$635,'Wkpr - Studied Balances'!$C345,'Wkpr - Plant Balance Detail'!$D$3:$D$635,'Wkpr - Studied Balances'!$D345)</f>
        <v>39786.75</v>
      </c>
      <c r="I345" s="3">
        <f>SUMIFS('Wkpr - Plant Balance Detail'!$BO$3:$BO$635,'Wkpr - Plant Balance Detail'!$B$3:$B$635,'Wkpr - Studied Balances'!$B345,'Wkpr - Plant Balance Detail'!$C$3:$C$635,'Wkpr - Studied Balances'!$C345,'Wkpr - Plant Balance Detail'!$D$3:$D$635,'Wkpr - Studied Balances'!$D345)</f>
        <v>3.8999999999999998E-3</v>
      </c>
      <c r="J345" s="6">
        <f t="shared" si="125"/>
        <v>155.16832499999998</v>
      </c>
      <c r="L345" s="3">
        <f>SUMIFS('Wkpr - Plant Balance Detail'!$BQ$3:$BQ$635,'Wkpr - Plant Balance Detail'!$B$3:$B$635,'Wkpr - Studied Balances'!$B345,'Wkpr - Plant Balance Detail'!$C$3:$C$635,'Wkpr - Studied Balances'!$C345,'Wkpr - Plant Balance Detail'!$D$3:$D$635,'Wkpr - Studied Balances'!$D345)</f>
        <v>2E-3</v>
      </c>
      <c r="N345" s="6">
        <f t="shared" si="126"/>
        <v>79.573499999999996</v>
      </c>
      <c r="O345" s="6">
        <f t="shared" si="127"/>
        <v>-75.594824999999986</v>
      </c>
      <c r="Q345" s="55">
        <f>SUMIFS('Wkpr - Plant Balance Detail'!$CS$3:$CS$635,'Wkpr - Plant Balance Detail'!$B$3:$B$635,'Wkpr - Studied Balances'!$B345,'Wkpr - Plant Balance Detail'!$C$3:$C$635,'Wkpr - Studied Balances'!$C345,'Wkpr - Plant Balance Detail'!$D$3:$D$635,'Wkpr - Studied Balances'!$D345)</f>
        <v>-40.155609394357185</v>
      </c>
      <c r="R345" s="55">
        <f>SUMIFS('Wkpr - Plant Balance Detail'!$CU$3:$CU$635,'Wkpr - Plant Balance Detail'!$B$3:$B$635,'Wkpr - Studied Balances'!$B345,'Wkpr - Plant Balance Detail'!$C$3:$C$635,'Wkpr - Studied Balances'!$C345,'Wkpr - Plant Balance Detail'!$D$3:$D$635,'Wkpr - Studied Balances'!$D345)</f>
        <v>-18.663212041642801</v>
      </c>
      <c r="S345" s="55">
        <f>SUMIFS('Wkpr - Plant Balance Detail'!$CT$3:$CT$635,'Wkpr - Plant Balance Detail'!$B$3:$B$635,'Wkpr - Studied Balances'!$B345,'Wkpr - Plant Balance Detail'!$C$3:$C$635,'Wkpr - Studied Balances'!$C345,'Wkpr - Plant Balance Detail'!$D$3:$D$635,'Wkpr - Studied Balances'!$D345)</f>
        <v>-11.791349625028676</v>
      </c>
      <c r="T345" s="55">
        <f>SUMIFS('Wkpr - Plant Balance Detail'!$CV$3:$CV$635,'Wkpr - Plant Balance Detail'!$B$3:$B$635,'Wkpr - Studied Balances'!$B345,'Wkpr - Plant Balance Detail'!$C$3:$C$635,'Wkpr - Studied Balances'!$C345,'Wkpr - Plant Balance Detail'!$D$3:$D$635,'Wkpr - Studied Balances'!$D345)</f>
        <v>-4.9846539389713191</v>
      </c>
      <c r="U345" s="55">
        <f>SUMIFS('Wkpr - Plant Balance Detail'!$CW$3:$CW$635,'Wkpr - Plant Balance Detail'!$B$3:$B$635,'Wkpr - Studied Balances'!$B345,'Wkpr - Plant Balance Detail'!$C$3:$C$635,'Wkpr - Studied Balances'!$C345,'Wkpr - Plant Balance Detail'!$D$3:$D$635,'Wkpr - Studied Balances'!$D345)</f>
        <v>0</v>
      </c>
    </row>
    <row r="346" spans="2:21" x14ac:dyDescent="0.2">
      <c r="B346" t="s">
        <v>1331</v>
      </c>
      <c r="C346" t="s">
        <v>1319</v>
      </c>
      <c r="D346">
        <f t="shared" si="124"/>
        <v>390100</v>
      </c>
      <c r="E346" s="48">
        <v>390.1</v>
      </c>
      <c r="F346" t="s">
        <v>1174</v>
      </c>
      <c r="G346" s="5">
        <f>SUMIFS('Wkpr - Plant Balance Detail'!$R$3:$R$635,'Wkpr - Plant Balance Detail'!$B$3:$B$635,'Wkpr - Studied Balances'!$B346,'Wkpr - Plant Balance Detail'!$C$3:$C$635,'Wkpr - Studied Balances'!$C346,'Wkpr - Plant Balance Detail'!$D$3:$D$635,'Wkpr - Studied Balances'!$D346)</f>
        <v>10664503.82</v>
      </c>
      <c r="I346" s="3">
        <f>SUMIFS('Wkpr - Plant Balance Detail'!$BO$3:$BO$635,'Wkpr - Plant Balance Detail'!$B$3:$B$635,'Wkpr - Studied Balances'!$B346,'Wkpr - Plant Balance Detail'!$C$3:$C$635,'Wkpr - Studied Balances'!$C346,'Wkpr - Plant Balance Detail'!$D$3:$D$635,'Wkpr - Studied Balances'!$D346)</f>
        <v>0.02</v>
      </c>
      <c r="J346" s="6">
        <f t="shared" si="125"/>
        <v>213290.07640000002</v>
      </c>
      <c r="L346" s="3">
        <f>SUMIFS('Wkpr - Plant Balance Detail'!$BQ$3:$BQ$635,'Wkpr - Plant Balance Detail'!$B$3:$B$635,'Wkpr - Studied Balances'!$B346,'Wkpr - Plant Balance Detail'!$C$3:$C$635,'Wkpr - Studied Balances'!$C346,'Wkpr - Plant Balance Detail'!$D$3:$D$635,'Wkpr - Studied Balances'!$D346)</f>
        <v>2.1700000000000001E-2</v>
      </c>
      <c r="N346" s="6">
        <f t="shared" si="126"/>
        <v>231419.73289400002</v>
      </c>
      <c r="O346" s="6">
        <f t="shared" si="127"/>
        <v>18129.656493999995</v>
      </c>
      <c r="Q346" s="55">
        <f>SUMIFS('Wkpr - Plant Balance Detail'!$CS$3:$CS$635,'Wkpr - Plant Balance Detail'!$B$3:$B$635,'Wkpr - Studied Balances'!$B346,'Wkpr - Plant Balance Detail'!$C$3:$C$635,'Wkpr - Studied Balances'!$C346,'Wkpr - Plant Balance Detail'!$D$3:$D$635,'Wkpr - Studied Balances'!$D346)</f>
        <v>9630.3867973361193</v>
      </c>
      <c r="R346" s="55">
        <f>SUMIFS('Wkpr - Plant Balance Detail'!$CU$3:$CU$635,'Wkpr - Plant Balance Detail'!$B$3:$B$635,'Wkpr - Studied Balances'!$B346,'Wkpr - Plant Balance Detail'!$C$3:$C$635,'Wkpr - Studied Balances'!$C346,'Wkpr - Plant Balance Detail'!$D$3:$D$635,'Wkpr - Studied Balances'!$D346)</f>
        <v>4475.9363275153883</v>
      </c>
      <c r="S346" s="55">
        <f>SUMIFS('Wkpr - Plant Balance Detail'!$CT$3:$CT$635,'Wkpr - Plant Balance Detail'!$B$3:$B$635,'Wkpr - Studied Balances'!$B346,'Wkpr - Plant Balance Detail'!$C$3:$C$635,'Wkpr - Studied Balances'!$C346,'Wkpr - Plant Balance Detail'!$D$3:$D$635,'Wkpr - Studied Balances'!$D346)</f>
        <v>2827.8803251733916</v>
      </c>
      <c r="T346" s="55">
        <f>SUMIFS('Wkpr - Plant Balance Detail'!$CV$3:$CV$635,'Wkpr - Plant Balance Detail'!$B$3:$B$635,'Wkpr - Studied Balances'!$B346,'Wkpr - Plant Balance Detail'!$C$3:$C$635,'Wkpr - Studied Balances'!$C346,'Wkpr - Plant Balance Detail'!$D$3:$D$635,'Wkpr - Studied Balances'!$D346)</f>
        <v>1195.453043975087</v>
      </c>
      <c r="U346" s="55">
        <f>SUMIFS('Wkpr - Plant Balance Detail'!$CW$3:$CW$635,'Wkpr - Plant Balance Detail'!$B$3:$B$635,'Wkpr - Studied Balances'!$B346,'Wkpr - Plant Balance Detail'!$C$3:$C$635,'Wkpr - Studied Balances'!$C346,'Wkpr - Plant Balance Detail'!$D$3:$D$635,'Wkpr - Studied Balances'!$D346)</f>
        <v>0</v>
      </c>
    </row>
    <row r="347" spans="2:21" x14ac:dyDescent="0.2">
      <c r="B347" t="s">
        <v>1331</v>
      </c>
      <c r="C347" t="s">
        <v>1319</v>
      </c>
      <c r="D347">
        <f t="shared" si="124"/>
        <v>391100</v>
      </c>
      <c r="E347" s="48">
        <v>391.1</v>
      </c>
      <c r="F347" t="s">
        <v>1250</v>
      </c>
      <c r="G347" s="5">
        <f>SUMIFS('Wkpr - Plant Balance Detail'!$R$3:$R$635,'Wkpr - Plant Balance Detail'!$B$3:$B$635,'Wkpr - Studied Balances'!$B347,'Wkpr - Plant Balance Detail'!$C$3:$C$635,'Wkpr - Studied Balances'!$C347,'Wkpr - Plant Balance Detail'!$D$3:$D$635,'Wkpr - Studied Balances'!$D347)</f>
        <v>184833.93</v>
      </c>
      <c r="I347" s="3">
        <f>SUMIFS('Wkpr - Plant Balance Detail'!$BO$3:$BO$635,'Wkpr - Plant Balance Detail'!$B$3:$B$635,'Wkpr - Studied Balances'!$B347,'Wkpr - Plant Balance Detail'!$C$3:$C$635,'Wkpr - Studied Balances'!$C347,'Wkpr - Plant Balance Detail'!$D$3:$D$635,'Wkpr - Studied Balances'!$D347)</f>
        <v>0.23699999999999999</v>
      </c>
      <c r="J347" s="6">
        <f t="shared" si="125"/>
        <v>43805.641409999997</v>
      </c>
      <c r="L347" s="3">
        <f>SUMIFS('Wkpr - Plant Balance Detail'!$BQ$3:$BQ$635,'Wkpr - Plant Balance Detail'!$B$3:$B$635,'Wkpr - Studied Balances'!$B347,'Wkpr - Plant Balance Detail'!$C$3:$C$635,'Wkpr - Studied Balances'!$C347,'Wkpr - Plant Balance Detail'!$D$3:$D$635,'Wkpr - Studied Balances'!$D347)</f>
        <v>0.2</v>
      </c>
      <c r="N347" s="6">
        <f t="shared" si="126"/>
        <v>36966.786</v>
      </c>
      <c r="O347" s="6">
        <f t="shared" si="127"/>
        <v>-6838.8554099999965</v>
      </c>
      <c r="Q347" s="55">
        <f>SUMIFS('Wkpr - Plant Balance Detail'!$CS$3:$CS$635,'Wkpr - Plant Balance Detail'!$B$3:$B$635,'Wkpr - Studied Balances'!$B347,'Wkpr - Plant Balance Detail'!$C$3:$C$635,'Wkpr - Studied Balances'!$C347,'Wkpr - Plant Balance Detail'!$D$3:$D$635,'Wkpr - Studied Balances'!$D347)</f>
        <v>-3632.7672767077165</v>
      </c>
      <c r="R347" s="55">
        <f>SUMIFS('Wkpr - Plant Balance Detail'!$CU$3:$CU$635,'Wkpr - Plant Balance Detail'!$B$3:$B$635,'Wkpr - Studied Balances'!$B347,'Wkpr - Plant Balance Detail'!$C$3:$C$635,'Wkpr - Studied Balances'!$C347,'Wkpr - Plant Balance Detail'!$D$3:$D$635,'Wkpr - Studied Balances'!$D347)</f>
        <v>-1688.4093407050805</v>
      </c>
      <c r="S347" s="55">
        <f>SUMIFS('Wkpr - Plant Balance Detail'!$CT$3:$CT$635,'Wkpr - Plant Balance Detail'!$B$3:$B$635,'Wkpr - Studied Balances'!$B347,'Wkpr - Plant Balance Detail'!$C$3:$C$635,'Wkpr - Studied Balances'!$C347,'Wkpr - Plant Balance Detail'!$D$3:$D$635,'Wkpr - Studied Balances'!$D347)</f>
        <v>-1066.7308929457649</v>
      </c>
      <c r="T347" s="55">
        <f>SUMIFS('Wkpr - Plant Balance Detail'!$CV$3:$CV$635,'Wkpr - Plant Balance Detail'!$B$3:$B$635,'Wkpr - Studied Balances'!$B347,'Wkpr - Plant Balance Detail'!$C$3:$C$635,'Wkpr - Studied Balances'!$C347,'Wkpr - Plant Balance Detail'!$D$3:$D$635,'Wkpr - Studied Balances'!$D347)</f>
        <v>-450.94789964143456</v>
      </c>
      <c r="U347" s="55">
        <f>SUMIFS('Wkpr - Plant Balance Detail'!$CW$3:$CW$635,'Wkpr - Plant Balance Detail'!$B$3:$B$635,'Wkpr - Studied Balances'!$B347,'Wkpr - Plant Balance Detail'!$C$3:$C$635,'Wkpr - Studied Balances'!$C347,'Wkpr - Plant Balance Detail'!$D$3:$D$635,'Wkpr - Studied Balances'!$D347)</f>
        <v>0</v>
      </c>
    </row>
    <row r="348" spans="2:21" x14ac:dyDescent="0.2">
      <c r="B348" t="s">
        <v>1331</v>
      </c>
      <c r="C348" t="s">
        <v>1319</v>
      </c>
      <c r="D348">
        <f t="shared" si="124"/>
        <v>393000</v>
      </c>
      <c r="E348" s="48">
        <v>393</v>
      </c>
      <c r="F348" t="s">
        <v>1251</v>
      </c>
      <c r="G348" s="5">
        <f>SUMIFS('Wkpr - Plant Balance Detail'!$R$3:$R$635,'Wkpr - Plant Balance Detail'!$B$3:$B$635,'Wkpr - Studied Balances'!$B348,'Wkpr - Plant Balance Detail'!$C$3:$C$635,'Wkpr - Studied Balances'!$C348,'Wkpr - Plant Balance Detail'!$D$3:$D$635,'Wkpr - Studied Balances'!$D348)</f>
        <v>3795728.89</v>
      </c>
      <c r="I348" s="3">
        <f>SUMIFS('Wkpr - Plant Balance Detail'!$BO$3:$BO$635,'Wkpr - Plant Balance Detail'!$B$3:$B$635,'Wkpr - Studied Balances'!$B348,'Wkpr - Plant Balance Detail'!$C$3:$C$635,'Wkpr - Studied Balances'!$C348,'Wkpr - Plant Balance Detail'!$D$3:$D$635,'Wkpr - Studied Balances'!$D348)</f>
        <v>4.3299999999999998E-2</v>
      </c>
      <c r="J348" s="6">
        <f t="shared" si="125"/>
        <v>164355.060937</v>
      </c>
      <c r="L348" s="3">
        <f>SUMIFS('Wkpr - Plant Balance Detail'!$BQ$3:$BQ$635,'Wkpr - Plant Balance Detail'!$B$3:$B$635,'Wkpr - Studied Balances'!$B348,'Wkpr - Plant Balance Detail'!$C$3:$C$635,'Wkpr - Studied Balances'!$C348,'Wkpr - Plant Balance Detail'!$D$3:$D$635,'Wkpr - Studied Balances'!$D348)</f>
        <v>0.04</v>
      </c>
      <c r="N348" s="6">
        <f t="shared" si="126"/>
        <v>151829.1556</v>
      </c>
      <c r="O348" s="6">
        <f t="shared" si="127"/>
        <v>-12525.905337000004</v>
      </c>
      <c r="Q348" s="55">
        <f>SUMIFS('Wkpr - Plant Balance Detail'!$CS$3:$CS$635,'Wkpr - Plant Balance Detail'!$B$3:$B$635,'Wkpr - Studied Balances'!$B348,'Wkpr - Plant Balance Detail'!$C$3:$C$635,'Wkpr - Studied Balances'!$C348,'Wkpr - Plant Balance Detail'!$D$3:$D$635,'Wkpr - Studied Balances'!$D348)</f>
        <v>-6653.7009910832712</v>
      </c>
      <c r="R348" s="55">
        <f>SUMIFS('Wkpr - Plant Balance Detail'!$CU$3:$CU$635,'Wkpr - Plant Balance Detail'!$B$3:$B$635,'Wkpr - Studied Balances'!$B348,'Wkpr - Plant Balance Detail'!$C$3:$C$635,'Wkpr - Studied Balances'!$C348,'Wkpr - Plant Balance Detail'!$D$3:$D$635,'Wkpr - Studied Balances'!$D348)</f>
        <v>-3092.4554335296925</v>
      </c>
      <c r="S348" s="55">
        <f>SUMIFS('Wkpr - Plant Balance Detail'!$CT$3:$CT$635,'Wkpr - Plant Balance Detail'!$B$3:$B$635,'Wkpr - Studied Balances'!$B348,'Wkpr - Plant Balance Detail'!$C$3:$C$635,'Wkpr - Studied Balances'!$C348,'Wkpr - Plant Balance Detail'!$D$3:$D$635,'Wkpr - Studied Balances'!$D348)</f>
        <v>-1953.8021180494798</v>
      </c>
      <c r="T348" s="55">
        <f>SUMIFS('Wkpr - Plant Balance Detail'!$CV$3:$CV$635,'Wkpr - Plant Balance Detail'!$B$3:$B$635,'Wkpr - Studied Balances'!$B348,'Wkpr - Plant Balance Detail'!$C$3:$C$635,'Wkpr - Studied Balances'!$C348,'Wkpr - Plant Balance Detail'!$D$3:$D$635,'Wkpr - Studied Balances'!$D348)</f>
        <v>-825.94679433756028</v>
      </c>
      <c r="U348" s="55">
        <f>SUMIFS('Wkpr - Plant Balance Detail'!$CW$3:$CW$635,'Wkpr - Plant Balance Detail'!$B$3:$B$635,'Wkpr - Studied Balances'!$B348,'Wkpr - Plant Balance Detail'!$C$3:$C$635,'Wkpr - Studied Balances'!$C348,'Wkpr - Plant Balance Detail'!$D$3:$D$635,'Wkpr - Studied Balances'!$D348)</f>
        <v>0</v>
      </c>
    </row>
    <row r="349" spans="2:21" x14ac:dyDescent="0.2">
      <c r="B349" t="s">
        <v>1331</v>
      </c>
      <c r="C349" t="s">
        <v>1319</v>
      </c>
      <c r="D349">
        <f t="shared" si="124"/>
        <v>394000</v>
      </c>
      <c r="E349" s="48">
        <v>394</v>
      </c>
      <c r="F349" t="s">
        <v>1252</v>
      </c>
      <c r="G349" s="5">
        <f>SUMIFS('Wkpr - Plant Balance Detail'!$R$3:$R$635,'Wkpr - Plant Balance Detail'!$B$3:$B$635,'Wkpr - Studied Balances'!$B349,'Wkpr - Plant Balance Detail'!$C$3:$C$635,'Wkpr - Studied Balances'!$C349,'Wkpr - Plant Balance Detail'!$D$3:$D$635,'Wkpr - Studied Balances'!$D349)</f>
        <v>216607.2</v>
      </c>
      <c r="I349" s="3">
        <f>SUMIFS('Wkpr - Plant Balance Detail'!$BO$3:$BO$635,'Wkpr - Plant Balance Detail'!$B$3:$B$635,'Wkpr - Studied Balances'!$B349,'Wkpr - Plant Balance Detail'!$C$3:$C$635,'Wkpr - Studied Balances'!$C349,'Wkpr - Plant Balance Detail'!$D$3:$D$635,'Wkpr - Studied Balances'!$D349)</f>
        <v>4.9299999999999997E-2</v>
      </c>
      <c r="J349" s="6">
        <f t="shared" si="125"/>
        <v>10678.73496</v>
      </c>
      <c r="L349" s="3">
        <f>SUMIFS('Wkpr - Plant Balance Detail'!$BQ$3:$BQ$635,'Wkpr - Plant Balance Detail'!$B$3:$B$635,'Wkpr - Studied Balances'!$B349,'Wkpr - Plant Balance Detail'!$C$3:$C$635,'Wkpr - Studied Balances'!$C349,'Wkpr - Plant Balance Detail'!$D$3:$D$635,'Wkpr - Studied Balances'!$D349)</f>
        <v>0.05</v>
      </c>
      <c r="N349" s="6">
        <f t="shared" si="126"/>
        <v>10830.36</v>
      </c>
      <c r="O349" s="6">
        <f t="shared" si="127"/>
        <v>151.62504000000081</v>
      </c>
      <c r="Q349" s="55">
        <f>SUMIFS('Wkpr - Plant Balance Detail'!$CS$3:$CS$635,'Wkpr - Plant Balance Detail'!$B$3:$B$635,'Wkpr - Studied Balances'!$B349,'Wkpr - Plant Balance Detail'!$C$3:$C$635,'Wkpr - Studied Balances'!$C349,'Wkpr - Plant Balance Detail'!$D$3:$D$635,'Wkpr - Studied Balances'!$D349)</f>
        <v>80.542495873809457</v>
      </c>
      <c r="R349" s="55">
        <f>SUMIFS('Wkpr - Plant Balance Detail'!$CU$3:$CU$635,'Wkpr - Plant Balance Detail'!$B$3:$B$635,'Wkpr - Studied Balances'!$B349,'Wkpr - Plant Balance Detail'!$C$3:$C$635,'Wkpr - Studied Balances'!$C349,'Wkpr - Plant Balance Detail'!$D$3:$D$635,'Wkpr - Studied Balances'!$D349)</f>
        <v>37.433915249391703</v>
      </c>
      <c r="S349" s="55">
        <f>SUMIFS('Wkpr - Plant Balance Detail'!$CT$3:$CT$635,'Wkpr - Plant Balance Detail'!$B$3:$B$635,'Wkpr - Studied Balances'!$B349,'Wkpr - Plant Balance Detail'!$C$3:$C$635,'Wkpr - Studied Balances'!$C349,'Wkpr - Plant Balance Detail'!$D$3:$D$635,'Wkpr - Studied Balances'!$D349)</f>
        <v>23.65061177863663</v>
      </c>
      <c r="T349" s="55">
        <f>SUMIFS('Wkpr - Plant Balance Detail'!$CV$3:$CV$635,'Wkpr - Plant Balance Detail'!$B$3:$B$635,'Wkpr - Studied Balances'!$B349,'Wkpr - Plant Balance Detail'!$C$3:$C$635,'Wkpr - Studied Balances'!$C349,'Wkpr - Plant Balance Detail'!$D$3:$D$635,'Wkpr - Studied Balances'!$D349)</f>
        <v>9.9980170981637002</v>
      </c>
      <c r="U349" s="55">
        <f>SUMIFS('Wkpr - Plant Balance Detail'!$CW$3:$CW$635,'Wkpr - Plant Balance Detail'!$B$3:$B$635,'Wkpr - Studied Balances'!$B349,'Wkpr - Plant Balance Detail'!$C$3:$C$635,'Wkpr - Studied Balances'!$C349,'Wkpr - Plant Balance Detail'!$D$3:$D$635,'Wkpr - Studied Balances'!$D349)</f>
        <v>0</v>
      </c>
    </row>
    <row r="350" spans="2:21" x14ac:dyDescent="0.2">
      <c r="B350" t="s">
        <v>1331</v>
      </c>
      <c r="C350" t="s">
        <v>1319</v>
      </c>
      <c r="D350">
        <f t="shared" si="124"/>
        <v>395000</v>
      </c>
      <c r="E350" s="48">
        <v>395</v>
      </c>
      <c r="F350" t="s">
        <v>1254</v>
      </c>
      <c r="G350" s="5">
        <f>SUMIFS('Wkpr - Plant Balance Detail'!$R$3:$R$635,'Wkpr - Plant Balance Detail'!$B$3:$B$635,'Wkpr - Studied Balances'!$B350,'Wkpr - Plant Balance Detail'!$C$3:$C$635,'Wkpr - Studied Balances'!$C350,'Wkpr - Plant Balance Detail'!$D$3:$D$635,'Wkpr - Studied Balances'!$D350)</f>
        <v>26941.440000000002</v>
      </c>
      <c r="I350" s="3">
        <f>SUMIFS('Wkpr - Plant Balance Detail'!$BO$3:$BO$635,'Wkpr - Plant Balance Detail'!$B$3:$B$635,'Wkpr - Studied Balances'!$B350,'Wkpr - Plant Balance Detail'!$C$3:$C$635,'Wkpr - Studied Balances'!$C350,'Wkpr - Plant Balance Detail'!$D$3:$D$635,'Wkpr - Studied Balances'!$D350)</f>
        <v>0.1429</v>
      </c>
      <c r="J350" s="6">
        <f t="shared" si="125"/>
        <v>3849.9317760000004</v>
      </c>
      <c r="L350" s="3">
        <f>SUMIFS('Wkpr - Plant Balance Detail'!$BQ$3:$BQ$635,'Wkpr - Plant Balance Detail'!$B$3:$B$635,'Wkpr - Studied Balances'!$B350,'Wkpr - Plant Balance Detail'!$C$3:$C$635,'Wkpr - Studied Balances'!$C350,'Wkpr - Plant Balance Detail'!$D$3:$D$635,'Wkpr - Studied Balances'!$D350)</f>
        <v>6.6699999999999995E-2</v>
      </c>
      <c r="N350" s="6">
        <f t="shared" si="126"/>
        <v>1796.994048</v>
      </c>
      <c r="O350" s="6">
        <f t="shared" si="127"/>
        <v>-2052.9377280000003</v>
      </c>
      <c r="Q350" s="55">
        <f>SUMIFS('Wkpr - Plant Balance Detail'!$CS$3:$CS$635,'Wkpr - Plant Balance Detail'!$B$3:$B$635,'Wkpr - Studied Balances'!$B350,'Wkpr - Plant Balance Detail'!$C$3:$C$635,'Wkpr - Studied Balances'!$C350,'Wkpr - Plant Balance Detail'!$D$3:$D$635,'Wkpr - Studied Balances'!$D350)</f>
        <v>-1090.5106998595093</v>
      </c>
      <c r="R350" s="55">
        <f>SUMIFS('Wkpr - Plant Balance Detail'!$CU$3:$CU$635,'Wkpr - Plant Balance Detail'!$B$3:$B$635,'Wkpr - Studied Balances'!$B350,'Wkpr - Plant Balance Detail'!$C$3:$C$635,'Wkpr - Studied Balances'!$C350,'Wkpr - Plant Balance Detail'!$D$3:$D$635,'Wkpr - Studied Balances'!$D350)</f>
        <v>-506.83908754273091</v>
      </c>
      <c r="S350" s="55">
        <f>SUMIFS('Wkpr - Plant Balance Detail'!$CT$3:$CT$635,'Wkpr - Plant Balance Detail'!$B$3:$B$635,'Wkpr - Studied Balances'!$B350,'Wkpr - Plant Balance Detail'!$C$3:$C$635,'Wkpr - Studied Balances'!$C350,'Wkpr - Plant Balance Detail'!$D$3:$D$635,'Wkpr - Studied Balances'!$D350)</f>
        <v>-320.21909580794767</v>
      </c>
      <c r="T350" s="55">
        <f>SUMIFS('Wkpr - Plant Balance Detail'!$CV$3:$CV$635,'Wkpr - Plant Balance Detail'!$B$3:$B$635,'Wkpr - Studied Balances'!$B350,'Wkpr - Plant Balance Detail'!$C$3:$C$635,'Wkpr - Studied Balances'!$C350,'Wkpr - Plant Balance Detail'!$D$3:$D$635,'Wkpr - Studied Balances'!$D350)</f>
        <v>-135.36884478981244</v>
      </c>
      <c r="U350" s="55">
        <f>SUMIFS('Wkpr - Plant Balance Detail'!$CW$3:$CW$635,'Wkpr - Plant Balance Detail'!$B$3:$B$635,'Wkpr - Studied Balances'!$B350,'Wkpr - Plant Balance Detail'!$C$3:$C$635,'Wkpr - Studied Balances'!$C350,'Wkpr - Plant Balance Detail'!$D$3:$D$635,'Wkpr - Studied Balances'!$D350)</f>
        <v>0</v>
      </c>
    </row>
    <row r="351" spans="2:21" x14ac:dyDescent="0.2">
      <c r="E351" s="48"/>
      <c r="G351" s="5"/>
      <c r="I351" s="3"/>
      <c r="J351" s="6"/>
      <c r="L351" s="3"/>
      <c r="N351" s="6"/>
      <c r="O351" s="6"/>
      <c r="Q351" s="55"/>
      <c r="R351" s="55"/>
      <c r="S351" s="55"/>
      <c r="T351" s="55"/>
      <c r="U351" s="55"/>
    </row>
    <row r="352" spans="2:21" x14ac:dyDescent="0.2">
      <c r="B352" t="s">
        <v>1331</v>
      </c>
      <c r="C352" t="s">
        <v>1319</v>
      </c>
      <c r="D352">
        <f t="shared" si="124"/>
        <v>397000</v>
      </c>
      <c r="E352" s="48">
        <v>397</v>
      </c>
      <c r="F352" t="s">
        <v>1255</v>
      </c>
      <c r="G352" s="5">
        <f>SUMIFS('Wkpr - Plant Balance Detail'!$R$3:$R$635,'Wkpr - Plant Balance Detail'!$B$3:$B$635,'Wkpr - Studied Balances'!$B352,'Wkpr - Plant Balance Detail'!$C$3:$C$635,'Wkpr - Studied Balances'!$C352,'Wkpr - Plant Balance Detail'!$D$3:$D$635,'Wkpr - Studied Balances'!$D352)</f>
        <v>6480526.5300000003</v>
      </c>
      <c r="I352" s="3">
        <f>SUMIFS('Wkpr - Plant Balance Detail'!$BO$3:$BO$635,'Wkpr - Plant Balance Detail'!$B$3:$B$635,'Wkpr - Studied Balances'!$B352,'Wkpr - Plant Balance Detail'!$C$3:$C$635,'Wkpr - Studied Balances'!$C352,'Wkpr - Plant Balance Detail'!$D$3:$D$635,'Wkpr - Studied Balances'!$D352)</f>
        <v>3.4000000000000002E-2</v>
      </c>
      <c r="J352" s="6"/>
      <c r="L352" s="3">
        <f>SUMIFS('Wkpr - Plant Balance Detail'!$BQ$3:$BQ$635,'Wkpr - Plant Balance Detail'!$B$3:$B$635,'Wkpr - Studied Balances'!$B352,'Wkpr - Plant Balance Detail'!$C$3:$C$635,'Wkpr - Studied Balances'!$C352,'Wkpr - Plant Balance Detail'!$D$3:$D$635,'Wkpr - Studied Balances'!$D352)</f>
        <v>6.6699999999999995E-2</v>
      </c>
      <c r="N352" s="6"/>
      <c r="O352" s="6"/>
      <c r="Q352" s="55"/>
      <c r="R352" s="55"/>
      <c r="S352" s="55"/>
      <c r="T352" s="55"/>
      <c r="U352" s="55"/>
    </row>
    <row r="353" spans="2:21" x14ac:dyDescent="0.2">
      <c r="E353" s="48"/>
      <c r="F353" t="s">
        <v>1348</v>
      </c>
      <c r="G353" s="5">
        <v>3579320.55</v>
      </c>
      <c r="I353" s="3">
        <f>I352</f>
        <v>3.4000000000000002E-2</v>
      </c>
      <c r="J353" s="6">
        <f t="shared" si="125"/>
        <v>121696.89870000001</v>
      </c>
      <c r="L353" s="2">
        <v>0</v>
      </c>
      <c r="N353" s="6">
        <f t="shared" ref="N353:N354" si="128">G353*L353</f>
        <v>0</v>
      </c>
      <c r="O353" s="6">
        <f t="shared" ref="O353:O354" si="129">N353-J353</f>
        <v>-121696.89870000001</v>
      </c>
      <c r="Q353" s="55">
        <f>$O353*'Wkpr - Allocation_Factors'!B$3</f>
        <v>-64644.810391476618</v>
      </c>
      <c r="R353" s="55">
        <f>$O353*'Wkpr - Allocation_Factors'!C$3</f>
        <v>-30045.112549019384</v>
      </c>
      <c r="S353" s="55">
        <f>$O353*'Wkpr - Allocation_Factors'!D$3</f>
        <v>-18982.393052082578</v>
      </c>
      <c r="T353" s="55">
        <f>$O353*'Wkpr - Allocation_Factors'!E$3</f>
        <v>-8024.5827074214239</v>
      </c>
      <c r="U353" s="55">
        <f>$O353*'Wkpr - Allocation_Factors'!F$3</f>
        <v>0</v>
      </c>
    </row>
    <row r="354" spans="2:21" x14ac:dyDescent="0.2">
      <c r="E354" s="48"/>
      <c r="F354" t="s">
        <v>1349</v>
      </c>
      <c r="G354" s="5">
        <f>G352-G353</f>
        <v>2901205.9800000004</v>
      </c>
      <c r="I354" s="3">
        <f>I352</f>
        <v>3.4000000000000002E-2</v>
      </c>
      <c r="J354" s="6">
        <f t="shared" si="125"/>
        <v>98641.003320000018</v>
      </c>
      <c r="L354" s="3">
        <f>L352</f>
        <v>6.6699999999999995E-2</v>
      </c>
      <c r="N354" s="6">
        <f t="shared" si="128"/>
        <v>193510.43886600001</v>
      </c>
      <c r="O354" s="6">
        <f t="shared" si="129"/>
        <v>94869.435545999993</v>
      </c>
      <c r="Q354" s="55">
        <f>$O354*'Wkpr - Allocation_Factors'!B$3</f>
        <v>50394.190306655539</v>
      </c>
      <c r="R354" s="55">
        <f>$O354*'Wkpr - Allocation_Factors'!C$3</f>
        <v>23421.820102976133</v>
      </c>
      <c r="S354" s="55">
        <f>$O354*'Wkpr - Allocation_Factors'!D$3</f>
        <v>14797.820925599201</v>
      </c>
      <c r="T354" s="55">
        <f>$O354*'Wkpr - Allocation_Factors'!E$3</f>
        <v>6255.6042107691183</v>
      </c>
      <c r="U354" s="55">
        <f>$O354*'Wkpr - Allocation_Factors'!F$3</f>
        <v>0</v>
      </c>
    </row>
    <row r="355" spans="2:21" x14ac:dyDescent="0.2">
      <c r="E355" s="48"/>
      <c r="G355" s="5"/>
      <c r="I355" s="3"/>
      <c r="J355" s="6"/>
      <c r="L355" s="3"/>
      <c r="N355" s="6"/>
      <c r="O355" s="6"/>
      <c r="Q355" s="55"/>
      <c r="R355" s="55"/>
      <c r="S355" s="55"/>
      <c r="T355" s="55"/>
      <c r="U355" s="55"/>
    </row>
    <row r="356" spans="2:21" x14ac:dyDescent="0.2">
      <c r="B356" t="s">
        <v>1331</v>
      </c>
      <c r="C356" t="s">
        <v>1319</v>
      </c>
      <c r="D356">
        <f t="shared" si="124"/>
        <v>397200</v>
      </c>
      <c r="E356" s="48">
        <v>397.2</v>
      </c>
      <c r="F356" t="s">
        <v>1260</v>
      </c>
      <c r="G356" s="5">
        <f>SUMIFS('Wkpr - Plant Balance Detail'!$R$3:$R$635,'Wkpr - Plant Balance Detail'!$B$3:$B$635,'Wkpr - Studied Balances'!$B356,'Wkpr - Plant Balance Detail'!$C$3:$C$635,'Wkpr - Studied Balances'!$C356,'Wkpr - Plant Balance Detail'!$D$3:$D$635,'Wkpr - Studied Balances'!$D356)</f>
        <v>3089684.32</v>
      </c>
      <c r="I356" s="3">
        <f>SUMIFS('Wkpr - Plant Balance Detail'!$BO$3:$BO$635,'Wkpr - Plant Balance Detail'!$B$3:$B$635,'Wkpr - Studied Balances'!$B356,'Wkpr - Plant Balance Detail'!$C$3:$C$635,'Wkpr - Studied Balances'!$C356,'Wkpr - Plant Balance Detail'!$D$3:$D$635,'Wkpr - Studied Balances'!$D356)</f>
        <v>0.1195</v>
      </c>
      <c r="J356" s="6">
        <f t="shared" si="125"/>
        <v>369217.27623999998</v>
      </c>
      <c r="L356" s="3">
        <f>SUMIFS('Wkpr - Plant Balance Detail'!$BQ$3:$BQ$635,'Wkpr - Plant Balance Detail'!$B$3:$B$635,'Wkpr - Studied Balances'!$B356,'Wkpr - Plant Balance Detail'!$C$3:$C$635,'Wkpr - Studied Balances'!$C356,'Wkpr - Plant Balance Detail'!$D$3:$D$635,'Wkpr - Studied Balances'!$D356)</f>
        <v>0.1</v>
      </c>
      <c r="N356" s="6">
        <f t="shared" si="126"/>
        <v>308968.43199999997</v>
      </c>
      <c r="O356" s="6">
        <f t="shared" si="127"/>
        <v>-60248.844240000006</v>
      </c>
      <c r="Q356" s="55">
        <f>SUMIFS('Wkpr - Plant Balance Detail'!$CS$3:$CS$635,'Wkpr - Plant Balance Detail'!$B$3:$B$635,'Wkpr - Studied Balances'!$B356,'Wkpr - Plant Balance Detail'!$C$3:$C$635,'Wkpr - Studied Balances'!$C356,'Wkpr - Plant Balance Detail'!$D$3:$D$635,'Wkpr - Studied Balances'!$D356)</f>
        <v>-32003.897829817142</v>
      </c>
      <c r="R356" s="55">
        <f>SUMIFS('Wkpr - Plant Balance Detail'!$CU$3:$CU$635,'Wkpr - Plant Balance Detail'!$B$3:$B$635,'Wkpr - Studied Balances'!$B356,'Wkpr - Plant Balance Detail'!$C$3:$C$635,'Wkpr - Studied Balances'!$C356,'Wkpr - Plant Balance Detail'!$D$3:$D$635,'Wkpr - Studied Balances'!$D356)</f>
        <v>-14874.522896442038</v>
      </c>
      <c r="S356" s="55">
        <f>SUMIFS('Wkpr - Plant Balance Detail'!$CT$3:$CT$635,'Wkpr - Plant Balance Detail'!$B$3:$B$635,'Wkpr - Studied Balances'!$B356,'Wkpr - Plant Balance Detail'!$C$3:$C$635,'Wkpr - Studied Balances'!$C356,'Wkpr - Plant Balance Detail'!$D$3:$D$635,'Wkpr - Studied Balances'!$D356)</f>
        <v>-9397.6695751029984</v>
      </c>
      <c r="T356" s="55">
        <f>SUMIFS('Wkpr - Plant Balance Detail'!$CV$3:$CV$635,'Wkpr - Plant Balance Detail'!$B$3:$B$635,'Wkpr - Studied Balances'!$B356,'Wkpr - Plant Balance Detail'!$C$3:$C$635,'Wkpr - Studied Balances'!$C356,'Wkpr - Plant Balance Detail'!$D$3:$D$635,'Wkpr - Studied Balances'!$D356)</f>
        <v>-3972.7539386378012</v>
      </c>
      <c r="U356" s="55">
        <f>SUMIFS('Wkpr - Plant Balance Detail'!$CW$3:$CW$635,'Wkpr - Plant Balance Detail'!$B$3:$B$635,'Wkpr - Studied Balances'!$B356,'Wkpr - Plant Balance Detail'!$C$3:$C$635,'Wkpr - Studied Balances'!$C356,'Wkpr - Plant Balance Detail'!$D$3:$D$635,'Wkpr - Studied Balances'!$D356)</f>
        <v>0</v>
      </c>
    </row>
    <row r="357" spans="2:21" x14ac:dyDescent="0.2">
      <c r="B357" t="s">
        <v>1331</v>
      </c>
      <c r="C357" t="s">
        <v>1319</v>
      </c>
      <c r="D357">
        <f t="shared" si="124"/>
        <v>398000</v>
      </c>
      <c r="E357" s="48">
        <v>398</v>
      </c>
      <c r="F357" t="s">
        <v>1213</v>
      </c>
      <c r="G357" s="5">
        <f>SUMIFS('Wkpr - Plant Balance Detail'!$R$3:$R$635,'Wkpr - Plant Balance Detail'!$B$3:$B$635,'Wkpr - Studied Balances'!$B357,'Wkpr - Plant Balance Detail'!$C$3:$C$635,'Wkpr - Studied Balances'!$C357,'Wkpr - Plant Balance Detail'!$D$3:$D$635,'Wkpr - Studied Balances'!$D357)</f>
        <v>4991.8</v>
      </c>
      <c r="I357" s="3">
        <f>SUMIFS('Wkpr - Plant Balance Detail'!$BO$3:$BO$635,'Wkpr - Plant Balance Detail'!$B$3:$B$635,'Wkpr - Studied Balances'!$B357,'Wkpr - Plant Balance Detail'!$C$3:$C$635,'Wkpr - Studied Balances'!$C357,'Wkpr - Plant Balance Detail'!$D$3:$D$635,'Wkpr - Studied Balances'!$D357)</f>
        <v>0.40479999999999999</v>
      </c>
      <c r="J357" s="6">
        <f t="shared" si="125"/>
        <v>2020.68064</v>
      </c>
      <c r="L357" s="3">
        <f>SUMIFS('Wkpr - Plant Balance Detail'!$BQ$3:$BQ$635,'Wkpr - Plant Balance Detail'!$B$3:$B$635,'Wkpr - Studied Balances'!$B357,'Wkpr - Plant Balance Detail'!$C$3:$C$635,'Wkpr - Studied Balances'!$C357,'Wkpr - Plant Balance Detail'!$D$3:$D$635,'Wkpr - Studied Balances'!$D357)</f>
        <v>0.1</v>
      </c>
      <c r="N357" s="6">
        <f t="shared" si="126"/>
        <v>499.18000000000006</v>
      </c>
      <c r="O357" s="6">
        <f t="shared" si="127"/>
        <v>-1521.50064</v>
      </c>
      <c r="Q357" s="55">
        <f>SUMIFS('Wkpr - Plant Balance Detail'!$CS$3:$CS$635,'Wkpr - Plant Balance Detail'!$B$3:$B$635,'Wkpr - Studied Balances'!$B357,'Wkpr - Plant Balance Detail'!$C$3:$C$635,'Wkpr - Studied Balances'!$C357,'Wkpr - Plant Balance Detail'!$D$3:$D$635,'Wkpr - Studied Balances'!$D357)</f>
        <v>-808.21386110893809</v>
      </c>
      <c r="R357" s="55">
        <f>SUMIFS('Wkpr - Plant Balance Detail'!$CU$3:$CU$635,'Wkpr - Plant Balance Detail'!$B$3:$B$635,'Wkpr - Studied Balances'!$B357,'Wkpr - Plant Balance Detail'!$C$3:$C$635,'Wkpr - Studied Balances'!$C357,'Wkpr - Plant Balance Detail'!$D$3:$D$635,'Wkpr - Studied Balances'!$D357)</f>
        <v>-375.6353568622618</v>
      </c>
      <c r="S357" s="55">
        <f>SUMIFS('Wkpr - Plant Balance Detail'!$CT$3:$CT$635,'Wkpr - Plant Balance Detail'!$B$3:$B$635,'Wkpr - Studied Balances'!$B357,'Wkpr - Plant Balance Detail'!$C$3:$C$635,'Wkpr - Studied Balances'!$C357,'Wkpr - Plant Balance Detail'!$D$3:$D$635,'Wkpr - Studied Balances'!$D357)</f>
        <v>-237.32505500138265</v>
      </c>
      <c r="T357" s="55">
        <f>SUMIFS('Wkpr - Plant Balance Detail'!$CV$3:$CV$635,'Wkpr - Plant Balance Detail'!$B$3:$B$635,'Wkpr - Studied Balances'!$B357,'Wkpr - Plant Balance Detail'!$C$3:$C$635,'Wkpr - Studied Balances'!$C357,'Wkpr - Plant Balance Detail'!$D$3:$D$635,'Wkpr - Studied Balances'!$D357)</f>
        <v>-100.32636702741733</v>
      </c>
      <c r="U357" s="55">
        <f>SUMIFS('Wkpr - Plant Balance Detail'!$CW$3:$CW$635,'Wkpr - Plant Balance Detail'!$B$3:$B$635,'Wkpr - Studied Balances'!$B357,'Wkpr - Plant Balance Detail'!$C$3:$C$635,'Wkpr - Studied Balances'!$C357,'Wkpr - Plant Balance Detail'!$D$3:$D$635,'Wkpr - Studied Balances'!$D357)</f>
        <v>0</v>
      </c>
    </row>
    <row r="358" spans="2:21" x14ac:dyDescent="0.2">
      <c r="F358" t="s">
        <v>1138</v>
      </c>
      <c r="J358" s="6"/>
      <c r="N358" s="6"/>
      <c r="O358" s="6"/>
      <c r="Q358" s="56"/>
      <c r="R358" s="56"/>
      <c r="S358" s="56"/>
      <c r="T358" s="56"/>
      <c r="U358" s="56"/>
    </row>
    <row r="359" spans="2:21" x14ac:dyDescent="0.2">
      <c r="J359" s="6"/>
      <c r="N359" s="6"/>
      <c r="O359" s="6"/>
      <c r="Q359" s="56"/>
      <c r="R359" s="56"/>
      <c r="S359" s="56"/>
      <c r="T359" s="56"/>
      <c r="U359" s="56"/>
    </row>
    <row r="360" spans="2:21" x14ac:dyDescent="0.2">
      <c r="E360" t="s">
        <v>1264</v>
      </c>
      <c r="J360" s="6"/>
      <c r="N360" s="6"/>
      <c r="O360" s="6"/>
      <c r="Q360" s="56"/>
      <c r="R360" s="56"/>
      <c r="S360" s="56"/>
      <c r="T360" s="56"/>
      <c r="U360" s="56"/>
    </row>
    <row r="361" spans="2:21" x14ac:dyDescent="0.2">
      <c r="B361" t="s">
        <v>1331</v>
      </c>
      <c r="C361" t="s">
        <v>1329</v>
      </c>
      <c r="D361">
        <f t="shared" ref="D361:D372" si="130">E361*1000</f>
        <v>390100</v>
      </c>
      <c r="E361" s="48">
        <v>390.1</v>
      </c>
      <c r="F361" t="s">
        <v>1174</v>
      </c>
      <c r="G361" s="5">
        <f>SUMIFS('Wkpr - Plant Balance Detail'!$R$3:$R$635,'Wkpr - Plant Balance Detail'!$B$3:$B$635,'Wkpr - Studied Balances'!$B361,'Wkpr - Plant Balance Detail'!$C$3:$C$635,'Wkpr - Studied Balances'!$C361,'Wkpr - Plant Balance Detail'!$D$3:$D$635,'Wkpr - Studied Balances'!$D361)</f>
        <v>7162320.1399999997</v>
      </c>
      <c r="I361" s="3">
        <f>SUMIFS('Wkpr - Plant Balance Detail'!$BO$3:$BO$635,'Wkpr - Plant Balance Detail'!$B$3:$B$635,'Wkpr - Studied Balances'!$B361,'Wkpr - Plant Balance Detail'!$C$3:$C$635,'Wkpr - Studied Balances'!$C361,'Wkpr - Plant Balance Detail'!$D$3:$D$635,'Wkpr - Studied Balances'!$D361)</f>
        <v>0.02</v>
      </c>
      <c r="J361" s="6">
        <f t="shared" ref="J361:J372" si="131">G361*I361</f>
        <v>143246.40280000001</v>
      </c>
      <c r="L361" s="3">
        <f>SUMIFS('Wkpr - Plant Balance Detail'!$BQ$3:$BQ$635,'Wkpr - Plant Balance Detail'!$B$3:$B$635,'Wkpr - Studied Balances'!$B361,'Wkpr - Plant Balance Detail'!$C$3:$C$635,'Wkpr - Studied Balances'!$C361,'Wkpr - Plant Balance Detail'!$D$3:$D$635,'Wkpr - Studied Balances'!$D361)</f>
        <v>2.1700000000000001E-2</v>
      </c>
      <c r="N361" s="6">
        <f t="shared" ref="N361:N372" si="132">G361*L361</f>
        <v>155422.34703800001</v>
      </c>
      <c r="O361" s="6">
        <f t="shared" ref="O361:O372" si="133">N361-J361</f>
        <v>12175.944237999996</v>
      </c>
      <c r="Q361" s="55">
        <f>SUMIFS('Wkpr - Plant Balance Detail'!$CS$3:$CS$635,'Wkpr - Plant Balance Detail'!$B$3:$B$635,'Wkpr - Studied Balances'!$B361,'Wkpr - Plant Balance Detail'!$C$3:$C$635,'Wkpr - Studied Balances'!$C361,'Wkpr - Plant Balance Detail'!$D$3:$D$635,'Wkpr - Studied Balances'!$D361)</f>
        <v>0</v>
      </c>
      <c r="R361" s="55">
        <f>SUMIFS('Wkpr - Plant Balance Detail'!$CU$3:$CU$635,'Wkpr - Plant Balance Detail'!$B$3:$B$635,'Wkpr - Studied Balances'!$B361,'Wkpr - Plant Balance Detail'!$C$3:$C$635,'Wkpr - Studied Balances'!$C361,'Wkpr - Plant Balance Detail'!$D$3:$D$635,'Wkpr - Studied Balances'!$D361)</f>
        <v>9473.858692703041</v>
      </c>
      <c r="S361" s="55">
        <f>SUMIFS('Wkpr - Plant Balance Detail'!$CT$3:$CT$635,'Wkpr - Plant Balance Detail'!$B$3:$B$635,'Wkpr - Studied Balances'!$B361,'Wkpr - Plant Balance Detail'!$C$3:$C$635,'Wkpr - Studied Balances'!$C361,'Wkpr - Plant Balance Detail'!$D$3:$D$635,'Wkpr - Studied Balances'!$D361)</f>
        <v>0</v>
      </c>
      <c r="T361" s="55">
        <f>SUMIFS('Wkpr - Plant Balance Detail'!$CV$3:$CV$635,'Wkpr - Plant Balance Detail'!$B$3:$B$635,'Wkpr - Studied Balances'!$B361,'Wkpr - Plant Balance Detail'!$C$3:$C$635,'Wkpr - Studied Balances'!$C361,'Wkpr - Plant Balance Detail'!$D$3:$D$635,'Wkpr - Studied Balances'!$D361)</f>
        <v>2702.085545296959</v>
      </c>
      <c r="U361" s="55">
        <f>SUMIFS('Wkpr - Plant Balance Detail'!$CW$3:$CW$635,'Wkpr - Plant Balance Detail'!$B$3:$B$635,'Wkpr - Studied Balances'!$B361,'Wkpr - Plant Balance Detail'!$C$3:$C$635,'Wkpr - Studied Balances'!$C361,'Wkpr - Plant Balance Detail'!$D$3:$D$635,'Wkpr - Studied Balances'!$D361)</f>
        <v>0</v>
      </c>
    </row>
    <row r="362" spans="2:21" x14ac:dyDescent="0.2">
      <c r="B362" t="s">
        <v>1331</v>
      </c>
      <c r="C362" t="s">
        <v>1329</v>
      </c>
      <c r="D362">
        <f t="shared" si="130"/>
        <v>391100</v>
      </c>
      <c r="E362" s="48">
        <v>391.1</v>
      </c>
      <c r="F362" t="s">
        <v>1250</v>
      </c>
      <c r="G362" s="5">
        <f>SUMIFS('Wkpr - Plant Balance Detail'!$R$3:$R$635,'Wkpr - Plant Balance Detail'!$B$3:$B$635,'Wkpr - Studied Balances'!$B362,'Wkpr - Plant Balance Detail'!$C$3:$C$635,'Wkpr - Studied Balances'!$C362,'Wkpr - Plant Balance Detail'!$D$3:$D$635,'Wkpr - Studied Balances'!$D362)</f>
        <v>85095.44</v>
      </c>
      <c r="I362" s="3">
        <f>SUMIFS('Wkpr - Plant Balance Detail'!$BO$3:$BO$635,'Wkpr - Plant Balance Detail'!$B$3:$B$635,'Wkpr - Studied Balances'!$B362,'Wkpr - Plant Balance Detail'!$C$3:$C$635,'Wkpr - Studied Balances'!$C362,'Wkpr - Plant Balance Detail'!$D$3:$D$635,'Wkpr - Studied Balances'!$D362)</f>
        <v>0.23699999999999999</v>
      </c>
      <c r="J362" s="6">
        <f t="shared" si="131"/>
        <v>20167.619279999999</v>
      </c>
      <c r="L362" s="3">
        <f>SUMIFS('Wkpr - Plant Balance Detail'!$BQ$3:$BQ$635,'Wkpr - Plant Balance Detail'!$B$3:$B$635,'Wkpr - Studied Balances'!$B362,'Wkpr - Plant Balance Detail'!$C$3:$C$635,'Wkpr - Studied Balances'!$C362,'Wkpr - Plant Balance Detail'!$D$3:$D$635,'Wkpr - Studied Balances'!$D362)</f>
        <v>0.2</v>
      </c>
      <c r="N362" s="6">
        <f t="shared" si="132"/>
        <v>17019.088</v>
      </c>
      <c r="O362" s="6">
        <f t="shared" si="133"/>
        <v>-3148.5312799999992</v>
      </c>
      <c r="Q362" s="55">
        <f>SUMIFS('Wkpr - Plant Balance Detail'!$CS$3:$CS$635,'Wkpr - Plant Balance Detail'!$B$3:$B$635,'Wkpr - Studied Balances'!$B362,'Wkpr - Plant Balance Detail'!$C$3:$C$635,'Wkpr - Studied Balances'!$C362,'Wkpr - Plant Balance Detail'!$D$3:$D$635,'Wkpr - Studied Balances'!$D362)</f>
        <v>0</v>
      </c>
      <c r="R362" s="55">
        <f>SUMIFS('Wkpr - Plant Balance Detail'!$CU$3:$CU$635,'Wkpr - Plant Balance Detail'!$B$3:$B$635,'Wkpr - Studied Balances'!$B362,'Wkpr - Plant Balance Detail'!$C$3:$C$635,'Wkpr - Studied Balances'!$C362,'Wkpr - Plant Balance Detail'!$D$3:$D$635,'Wkpr - Studied Balances'!$D362)</f>
        <v>-2449.8092183423996</v>
      </c>
      <c r="S362" s="55">
        <f>SUMIFS('Wkpr - Plant Balance Detail'!$CT$3:$CT$635,'Wkpr - Plant Balance Detail'!$B$3:$B$635,'Wkpr - Studied Balances'!$B362,'Wkpr - Plant Balance Detail'!$C$3:$C$635,'Wkpr - Studied Balances'!$C362,'Wkpr - Plant Balance Detail'!$D$3:$D$635,'Wkpr - Studied Balances'!$D362)</f>
        <v>0</v>
      </c>
      <c r="T362" s="55">
        <f>SUMIFS('Wkpr - Plant Balance Detail'!$CV$3:$CV$635,'Wkpr - Plant Balance Detail'!$B$3:$B$635,'Wkpr - Studied Balances'!$B362,'Wkpr - Plant Balance Detail'!$C$3:$C$635,'Wkpr - Studied Balances'!$C362,'Wkpr - Plant Balance Detail'!$D$3:$D$635,'Wkpr - Studied Balances'!$D362)</f>
        <v>-698.72206165759962</v>
      </c>
      <c r="U362" s="55">
        <f>SUMIFS('Wkpr - Plant Balance Detail'!$CW$3:$CW$635,'Wkpr - Plant Balance Detail'!$B$3:$B$635,'Wkpr - Studied Balances'!$B362,'Wkpr - Plant Balance Detail'!$C$3:$C$635,'Wkpr - Studied Balances'!$C362,'Wkpr - Plant Balance Detail'!$D$3:$D$635,'Wkpr - Studied Balances'!$D362)</f>
        <v>0</v>
      </c>
    </row>
    <row r="363" spans="2:21" x14ac:dyDescent="0.2">
      <c r="B363" t="s">
        <v>1331</v>
      </c>
      <c r="C363" t="s">
        <v>1329</v>
      </c>
      <c r="D363">
        <f t="shared" si="130"/>
        <v>393000</v>
      </c>
      <c r="E363" s="48">
        <v>393</v>
      </c>
      <c r="F363" t="s">
        <v>1251</v>
      </c>
      <c r="G363" s="5">
        <f>SUMIFS('Wkpr - Plant Balance Detail'!$R$3:$R$635,'Wkpr - Plant Balance Detail'!$B$3:$B$635,'Wkpr - Studied Balances'!$B363,'Wkpr - Plant Balance Detail'!$C$3:$C$635,'Wkpr - Studied Balances'!$C363,'Wkpr - Plant Balance Detail'!$D$3:$D$635,'Wkpr - Studied Balances'!$D363)</f>
        <v>155293.6</v>
      </c>
      <c r="I363" s="3">
        <f>SUMIFS('Wkpr - Plant Balance Detail'!$BO$3:$BO$635,'Wkpr - Plant Balance Detail'!$B$3:$B$635,'Wkpr - Studied Balances'!$B363,'Wkpr - Plant Balance Detail'!$C$3:$C$635,'Wkpr - Studied Balances'!$C363,'Wkpr - Plant Balance Detail'!$D$3:$D$635,'Wkpr - Studied Balances'!$D363)</f>
        <v>4.3299999999999998E-2</v>
      </c>
      <c r="J363" s="6">
        <f t="shared" si="131"/>
        <v>6724.21288</v>
      </c>
      <c r="L363" s="3">
        <f>SUMIFS('Wkpr - Plant Balance Detail'!$BQ$3:$BQ$635,'Wkpr - Plant Balance Detail'!$B$3:$B$635,'Wkpr - Studied Balances'!$B363,'Wkpr - Plant Balance Detail'!$C$3:$C$635,'Wkpr - Studied Balances'!$C363,'Wkpr - Plant Balance Detail'!$D$3:$D$635,'Wkpr - Studied Balances'!$D363)</f>
        <v>0.04</v>
      </c>
      <c r="N363" s="6">
        <f t="shared" si="132"/>
        <v>6211.7440000000006</v>
      </c>
      <c r="O363" s="6">
        <f t="shared" si="133"/>
        <v>-512.46887999999944</v>
      </c>
      <c r="Q363" s="55">
        <f>SUMIFS('Wkpr - Plant Balance Detail'!$CS$3:$CS$635,'Wkpr - Plant Balance Detail'!$B$3:$B$635,'Wkpr - Studied Balances'!$B363,'Wkpr - Plant Balance Detail'!$C$3:$C$635,'Wkpr - Studied Balances'!$C363,'Wkpr - Plant Balance Detail'!$D$3:$D$635,'Wkpr - Studied Balances'!$D363)</f>
        <v>0</v>
      </c>
      <c r="R363" s="55">
        <f>SUMIFS('Wkpr - Plant Balance Detail'!$CU$3:$CU$635,'Wkpr - Plant Balance Detail'!$B$3:$B$635,'Wkpr - Studied Balances'!$B363,'Wkpr - Plant Balance Detail'!$C$3:$C$635,'Wkpr - Studied Balances'!$C363,'Wkpr - Plant Balance Detail'!$D$3:$D$635,'Wkpr - Studied Balances'!$D363)</f>
        <v>-398.7417861504</v>
      </c>
      <c r="S363" s="55">
        <f>SUMIFS('Wkpr - Plant Balance Detail'!$CT$3:$CT$635,'Wkpr - Plant Balance Detail'!$B$3:$B$635,'Wkpr - Studied Balances'!$B363,'Wkpr - Plant Balance Detail'!$C$3:$C$635,'Wkpr - Studied Balances'!$C363,'Wkpr - Plant Balance Detail'!$D$3:$D$635,'Wkpr - Studied Balances'!$D363)</f>
        <v>0</v>
      </c>
      <c r="T363" s="55">
        <f>SUMIFS('Wkpr - Plant Balance Detail'!$CV$3:$CV$635,'Wkpr - Plant Balance Detail'!$B$3:$B$635,'Wkpr - Studied Balances'!$B363,'Wkpr - Plant Balance Detail'!$C$3:$C$635,'Wkpr - Studied Balances'!$C363,'Wkpr - Plant Balance Detail'!$D$3:$D$635,'Wkpr - Studied Balances'!$D363)</f>
        <v>-113.7270938495999</v>
      </c>
      <c r="U363" s="55">
        <f>SUMIFS('Wkpr - Plant Balance Detail'!$CW$3:$CW$635,'Wkpr - Plant Balance Detail'!$B$3:$B$635,'Wkpr - Studied Balances'!$B363,'Wkpr - Plant Balance Detail'!$C$3:$C$635,'Wkpr - Studied Balances'!$C363,'Wkpr - Plant Balance Detail'!$D$3:$D$635,'Wkpr - Studied Balances'!$D363)</f>
        <v>0</v>
      </c>
    </row>
    <row r="364" spans="2:21" x14ac:dyDescent="0.2">
      <c r="B364" t="s">
        <v>1331</v>
      </c>
      <c r="C364" t="s">
        <v>1329</v>
      </c>
      <c r="D364">
        <f t="shared" si="130"/>
        <v>394000</v>
      </c>
      <c r="E364" s="48">
        <v>394</v>
      </c>
      <c r="F364" t="s">
        <v>1252</v>
      </c>
      <c r="G364" s="5">
        <f>SUMIFS('Wkpr - Plant Balance Detail'!$R$3:$R$635,'Wkpr - Plant Balance Detail'!$B$3:$B$635,'Wkpr - Studied Balances'!$B364,'Wkpr - Plant Balance Detail'!$C$3:$C$635,'Wkpr - Studied Balances'!$C364,'Wkpr - Plant Balance Detail'!$D$3:$D$635,'Wkpr - Studied Balances'!$D364)</f>
        <v>972025.23</v>
      </c>
      <c r="I364" s="3">
        <f>SUMIFS('Wkpr - Plant Balance Detail'!$BO$3:$BO$635,'Wkpr - Plant Balance Detail'!$B$3:$B$635,'Wkpr - Studied Balances'!$B364,'Wkpr - Plant Balance Detail'!$C$3:$C$635,'Wkpr - Studied Balances'!$C364,'Wkpr - Plant Balance Detail'!$D$3:$D$635,'Wkpr - Studied Balances'!$D364)</f>
        <v>4.9299999999999997E-2</v>
      </c>
      <c r="J364" s="6">
        <f t="shared" si="131"/>
        <v>47920.843838999994</v>
      </c>
      <c r="L364" s="3">
        <f>SUMIFS('Wkpr - Plant Balance Detail'!$BQ$3:$BQ$635,'Wkpr - Plant Balance Detail'!$B$3:$B$635,'Wkpr - Studied Balances'!$B364,'Wkpr - Plant Balance Detail'!$C$3:$C$635,'Wkpr - Studied Balances'!$C364,'Wkpr - Plant Balance Detail'!$D$3:$D$635,'Wkpr - Studied Balances'!$D364)</f>
        <v>0.05</v>
      </c>
      <c r="N364" s="6">
        <f t="shared" si="132"/>
        <v>48601.261500000001</v>
      </c>
      <c r="O364" s="6">
        <f t="shared" si="133"/>
        <v>680.41766100000677</v>
      </c>
      <c r="Q364" s="55">
        <f>SUMIFS('Wkpr - Plant Balance Detail'!$CS$3:$CS$635,'Wkpr - Plant Balance Detail'!$B$3:$B$635,'Wkpr - Studied Balances'!$B364,'Wkpr - Plant Balance Detail'!$C$3:$C$635,'Wkpr - Studied Balances'!$C364,'Wkpr - Plant Balance Detail'!$D$3:$D$635,'Wkpr - Studied Balances'!$D364)</f>
        <v>0</v>
      </c>
      <c r="R364" s="55">
        <f>SUMIFS('Wkpr - Plant Balance Detail'!$CU$3:$CU$635,'Wkpr - Plant Balance Detail'!$B$3:$B$635,'Wkpr - Studied Balances'!$B364,'Wkpr - Plant Balance Detail'!$C$3:$C$635,'Wkpr - Studied Balances'!$C364,'Wkpr - Plant Balance Detail'!$D$3:$D$635,'Wkpr - Studied Balances'!$D364)</f>
        <v>529.41937367088394</v>
      </c>
      <c r="S364" s="55">
        <f>SUMIFS('Wkpr - Plant Balance Detail'!$CT$3:$CT$635,'Wkpr - Plant Balance Detail'!$B$3:$B$635,'Wkpr - Studied Balances'!$B364,'Wkpr - Plant Balance Detail'!$C$3:$C$635,'Wkpr - Studied Balances'!$C364,'Wkpr - Plant Balance Detail'!$D$3:$D$635,'Wkpr - Studied Balances'!$D364)</f>
        <v>0</v>
      </c>
      <c r="T364" s="55">
        <f>SUMIFS('Wkpr - Plant Balance Detail'!$CV$3:$CV$635,'Wkpr - Plant Balance Detail'!$B$3:$B$635,'Wkpr - Studied Balances'!$B364,'Wkpr - Plant Balance Detail'!$C$3:$C$635,'Wkpr - Studied Balances'!$C364,'Wkpr - Plant Balance Detail'!$D$3:$D$635,'Wkpr - Studied Balances'!$D364)</f>
        <v>150.99828732912101</v>
      </c>
      <c r="U364" s="55">
        <f>SUMIFS('Wkpr - Plant Balance Detail'!$CW$3:$CW$635,'Wkpr - Plant Balance Detail'!$B$3:$B$635,'Wkpr - Studied Balances'!$B364,'Wkpr - Plant Balance Detail'!$C$3:$C$635,'Wkpr - Studied Balances'!$C364,'Wkpr - Plant Balance Detail'!$D$3:$D$635,'Wkpr - Studied Balances'!$D364)</f>
        <v>0</v>
      </c>
    </row>
    <row r="365" spans="2:21" x14ac:dyDescent="0.2">
      <c r="B365" t="s">
        <v>1331</v>
      </c>
      <c r="C365" t="s">
        <v>1329</v>
      </c>
      <c r="D365">
        <f t="shared" si="130"/>
        <v>395000</v>
      </c>
      <c r="E365" s="48">
        <v>395</v>
      </c>
      <c r="F365" t="s">
        <v>1254</v>
      </c>
      <c r="G365" s="5">
        <f>SUMIFS('Wkpr - Plant Balance Detail'!$R$3:$R$635,'Wkpr - Plant Balance Detail'!$B$3:$B$635,'Wkpr - Studied Balances'!$B365,'Wkpr - Plant Balance Detail'!$C$3:$C$635,'Wkpr - Studied Balances'!$C365,'Wkpr - Plant Balance Detail'!$D$3:$D$635,'Wkpr - Studied Balances'!$D365)</f>
        <v>536.51</v>
      </c>
      <c r="I365" s="3">
        <f>SUMIFS('Wkpr - Plant Balance Detail'!$BO$3:$BO$635,'Wkpr - Plant Balance Detail'!$B$3:$B$635,'Wkpr - Studied Balances'!$B365,'Wkpr - Plant Balance Detail'!$C$3:$C$635,'Wkpr - Studied Balances'!$C365,'Wkpr - Plant Balance Detail'!$D$3:$D$635,'Wkpr - Studied Balances'!$D365)</f>
        <v>0.1429</v>
      </c>
      <c r="J365" s="6">
        <f t="shared" si="131"/>
        <v>76.667278999999994</v>
      </c>
      <c r="L365" s="3">
        <f>SUMIFS('Wkpr - Plant Balance Detail'!$BQ$3:$BQ$635,'Wkpr - Plant Balance Detail'!$B$3:$B$635,'Wkpr - Studied Balances'!$B365,'Wkpr - Plant Balance Detail'!$C$3:$C$635,'Wkpr - Studied Balances'!$C365,'Wkpr - Plant Balance Detail'!$D$3:$D$635,'Wkpr - Studied Balances'!$D365)</f>
        <v>6.6699999999999995E-2</v>
      </c>
      <c r="N365" s="6">
        <f t="shared" si="132"/>
        <v>35.785216999999996</v>
      </c>
      <c r="O365" s="6">
        <f t="shared" si="133"/>
        <v>-40.882061999999998</v>
      </c>
      <c r="Q365" s="55">
        <f>SUMIFS('Wkpr - Plant Balance Detail'!$CS$3:$CS$635,'Wkpr - Plant Balance Detail'!$B$3:$B$635,'Wkpr - Studied Balances'!$B365,'Wkpr - Plant Balance Detail'!$C$3:$C$635,'Wkpr - Studied Balances'!$C365,'Wkpr - Plant Balance Detail'!$D$3:$D$635,'Wkpr - Studied Balances'!$D365)</f>
        <v>0</v>
      </c>
      <c r="R365" s="55">
        <f>SUMIFS('Wkpr - Plant Balance Detail'!$CU$3:$CU$635,'Wkpr - Plant Balance Detail'!$B$3:$B$635,'Wkpr - Studied Balances'!$B365,'Wkpr - Plant Balance Detail'!$C$3:$C$635,'Wkpr - Studied Balances'!$C365,'Wkpr - Plant Balance Detail'!$D$3:$D$635,'Wkpr - Studied Balances'!$D365)</f>
        <v>-31.809514800959995</v>
      </c>
      <c r="S365" s="55">
        <f>SUMIFS('Wkpr - Plant Balance Detail'!$CT$3:$CT$635,'Wkpr - Plant Balance Detail'!$B$3:$B$635,'Wkpr - Studied Balances'!$B365,'Wkpr - Plant Balance Detail'!$C$3:$C$635,'Wkpr - Studied Balances'!$C365,'Wkpr - Plant Balance Detail'!$D$3:$D$635,'Wkpr - Studied Balances'!$D365)</f>
        <v>0</v>
      </c>
      <c r="T365" s="55">
        <f>SUMIFS('Wkpr - Plant Balance Detail'!$CV$3:$CV$635,'Wkpr - Plant Balance Detail'!$B$3:$B$635,'Wkpr - Studied Balances'!$B365,'Wkpr - Plant Balance Detail'!$C$3:$C$635,'Wkpr - Studied Balances'!$C365,'Wkpr - Plant Balance Detail'!$D$3:$D$635,'Wkpr - Studied Balances'!$D365)</f>
        <v>-9.0725471990399988</v>
      </c>
      <c r="U365" s="55">
        <f>SUMIFS('Wkpr - Plant Balance Detail'!$CW$3:$CW$635,'Wkpr - Plant Balance Detail'!$B$3:$B$635,'Wkpr - Studied Balances'!$B365,'Wkpr - Plant Balance Detail'!$C$3:$C$635,'Wkpr - Studied Balances'!$C365,'Wkpr - Plant Balance Detail'!$D$3:$D$635,'Wkpr - Studied Balances'!$D365)</f>
        <v>0</v>
      </c>
    </row>
    <row r="366" spans="2:21" x14ac:dyDescent="0.2">
      <c r="E366" s="48"/>
      <c r="G366" s="5"/>
      <c r="I366" s="3"/>
      <c r="J366" s="6"/>
      <c r="L366" s="3"/>
      <c r="N366" s="6"/>
      <c r="O366" s="6"/>
      <c r="Q366" s="55"/>
      <c r="R366" s="55"/>
      <c r="S366" s="55"/>
      <c r="T366" s="55"/>
      <c r="U366" s="55"/>
    </row>
    <row r="367" spans="2:21" x14ac:dyDescent="0.2">
      <c r="B367" t="s">
        <v>1331</v>
      </c>
      <c r="C367" t="s">
        <v>1329</v>
      </c>
      <c r="D367">
        <f t="shared" si="130"/>
        <v>397000</v>
      </c>
      <c r="E367" s="48">
        <v>397</v>
      </c>
      <c r="F367" t="s">
        <v>1255</v>
      </c>
      <c r="G367" s="5">
        <f>SUMIFS('Wkpr - Plant Balance Detail'!$R$3:$R$635,'Wkpr - Plant Balance Detail'!$B$3:$B$635,'Wkpr - Studied Balances'!$B367,'Wkpr - Plant Balance Detail'!$C$3:$C$635,'Wkpr - Studied Balances'!$C367,'Wkpr - Plant Balance Detail'!$D$3:$D$635,'Wkpr - Studied Balances'!$D367)</f>
        <v>3761326.85</v>
      </c>
      <c r="I367" s="3">
        <f>SUMIFS('Wkpr - Plant Balance Detail'!$BO$3:$BO$635,'Wkpr - Plant Balance Detail'!$B$3:$B$635,'Wkpr - Studied Balances'!$B367,'Wkpr - Plant Balance Detail'!$C$3:$C$635,'Wkpr - Studied Balances'!$C367,'Wkpr - Plant Balance Detail'!$D$3:$D$635,'Wkpr - Studied Balances'!$D367)</f>
        <v>3.4000000000000002E-2</v>
      </c>
      <c r="J367" s="6"/>
      <c r="L367" s="3">
        <f>SUMIFS('Wkpr - Plant Balance Detail'!$BQ$3:$BQ$635,'Wkpr - Plant Balance Detail'!$B$3:$B$635,'Wkpr - Studied Balances'!$B367,'Wkpr - Plant Balance Detail'!$C$3:$C$635,'Wkpr - Studied Balances'!$C367,'Wkpr - Plant Balance Detail'!$D$3:$D$635,'Wkpr - Studied Balances'!$D367)</f>
        <v>6.6699999999999995E-2</v>
      </c>
      <c r="N367" s="6"/>
      <c r="O367" s="6"/>
      <c r="Q367" s="55"/>
      <c r="R367" s="55"/>
      <c r="S367" s="55"/>
      <c r="T367" s="55"/>
      <c r="U367" s="55"/>
    </row>
    <row r="368" spans="2:21" x14ac:dyDescent="0.2">
      <c r="E368" s="48"/>
      <c r="F368" t="s">
        <v>1348</v>
      </c>
      <c r="G368" s="5">
        <v>50509.22</v>
      </c>
      <c r="I368" s="3">
        <f>I367</f>
        <v>3.4000000000000002E-2</v>
      </c>
      <c r="J368" s="6">
        <f t="shared" si="131"/>
        <v>1717.3134800000003</v>
      </c>
      <c r="L368" s="2">
        <v>0</v>
      </c>
      <c r="N368" s="6">
        <f t="shared" ref="N368:N369" si="134">G368*L368</f>
        <v>0</v>
      </c>
      <c r="O368" s="6">
        <f t="shared" ref="O368:O369" si="135">N368-J368</f>
        <v>-1717.3134800000003</v>
      </c>
      <c r="Q368" s="55">
        <f>$O368*'Wkpr - Allocation_Factors'!B$5</f>
        <v>0</v>
      </c>
      <c r="R368" s="55">
        <f>$O368*'Wkpr - Allocation_Factors'!C$5</f>
        <v>-1336.2072725184003</v>
      </c>
      <c r="S368" s="55">
        <f>$O368*'Wkpr - Allocation_Factors'!D$5</f>
        <v>0</v>
      </c>
      <c r="T368" s="55">
        <f>$O368*'Wkpr - Allocation_Factors'!E$5</f>
        <v>-381.10620748160005</v>
      </c>
      <c r="U368" s="55">
        <f>$O368*'Wkpr - Allocation_Factors'!F$5</f>
        <v>0</v>
      </c>
    </row>
    <row r="369" spans="2:21" x14ac:dyDescent="0.2">
      <c r="E369" s="48"/>
      <c r="F369" t="s">
        <v>1349</v>
      </c>
      <c r="G369" s="5">
        <f>G367-G368</f>
        <v>3710817.63</v>
      </c>
      <c r="I369" s="3">
        <f>I367</f>
        <v>3.4000000000000002E-2</v>
      </c>
      <c r="J369" s="6">
        <f t="shared" si="131"/>
        <v>126167.79942000001</v>
      </c>
      <c r="L369" s="3">
        <f>L367</f>
        <v>6.6699999999999995E-2</v>
      </c>
      <c r="N369" s="6">
        <f t="shared" si="134"/>
        <v>247511.53592099997</v>
      </c>
      <c r="O369" s="6">
        <f t="shared" si="135"/>
        <v>121343.73650099996</v>
      </c>
      <c r="Q369" s="55">
        <f>$O369*'Wkpr - Allocation_Factors'!B$5</f>
        <v>0</v>
      </c>
      <c r="R369" s="55">
        <f>$O369*'Wkpr - Allocation_Factors'!C$5</f>
        <v>94415.134496698054</v>
      </c>
      <c r="S369" s="55">
        <f>$O369*'Wkpr - Allocation_Factors'!D$5</f>
        <v>0</v>
      </c>
      <c r="T369" s="55">
        <f>$O369*'Wkpr - Allocation_Factors'!E$5</f>
        <v>26928.602004301913</v>
      </c>
      <c r="U369" s="55">
        <f>$O369*'Wkpr - Allocation_Factors'!F$5</f>
        <v>0</v>
      </c>
    </row>
    <row r="370" spans="2:21" x14ac:dyDescent="0.2">
      <c r="E370" s="48"/>
      <c r="G370" s="5"/>
      <c r="I370" s="3"/>
      <c r="J370" s="6"/>
      <c r="L370" s="3"/>
      <c r="N370" s="6"/>
      <c r="O370" s="6"/>
      <c r="Q370" s="55"/>
      <c r="R370" s="55"/>
      <c r="S370" s="55"/>
      <c r="T370" s="55"/>
      <c r="U370" s="55"/>
    </row>
    <row r="371" spans="2:21" x14ac:dyDescent="0.2">
      <c r="B371" t="s">
        <v>1331</v>
      </c>
      <c r="C371" t="s">
        <v>1329</v>
      </c>
      <c r="D371">
        <f t="shared" si="130"/>
        <v>397200</v>
      </c>
      <c r="E371" s="48">
        <v>397.2</v>
      </c>
      <c r="F371" t="s">
        <v>1260</v>
      </c>
      <c r="G371" s="5">
        <f>SUMIFS('Wkpr - Plant Balance Detail'!$R$3:$R$635,'Wkpr - Plant Balance Detail'!$B$3:$B$635,'Wkpr - Studied Balances'!$B371,'Wkpr - Plant Balance Detail'!$C$3:$C$635,'Wkpr - Studied Balances'!$C371,'Wkpr - Plant Balance Detail'!$D$3:$D$635,'Wkpr - Studied Balances'!$D371)</f>
        <v>0</v>
      </c>
      <c r="I371" s="3">
        <f>SUMIFS('Wkpr - Plant Balance Detail'!$BO$3:$BO$635,'Wkpr - Plant Balance Detail'!$B$3:$B$635,'Wkpr - Studied Balances'!$B371,'Wkpr - Plant Balance Detail'!$C$3:$C$635,'Wkpr - Studied Balances'!$C371,'Wkpr - Plant Balance Detail'!$D$3:$D$635,'Wkpr - Studied Balances'!$D371)</f>
        <v>0.1195</v>
      </c>
      <c r="J371" s="6">
        <f t="shared" si="131"/>
        <v>0</v>
      </c>
      <c r="L371" s="3">
        <f>SUMIFS('Wkpr - Plant Balance Detail'!$BQ$3:$BQ$635,'Wkpr - Plant Balance Detail'!$B$3:$B$635,'Wkpr - Studied Balances'!$B371,'Wkpr - Plant Balance Detail'!$C$3:$C$635,'Wkpr - Studied Balances'!$C371,'Wkpr - Plant Balance Detail'!$D$3:$D$635,'Wkpr - Studied Balances'!$D371)</f>
        <v>0</v>
      </c>
      <c r="N371" s="6">
        <f t="shared" si="132"/>
        <v>0</v>
      </c>
      <c r="O371" s="6">
        <f t="shared" si="133"/>
        <v>0</v>
      </c>
      <c r="Q371" s="55">
        <f>SUMIFS('Wkpr - Plant Balance Detail'!$CS$3:$CS$635,'Wkpr - Plant Balance Detail'!$B$3:$B$635,'Wkpr - Studied Balances'!$B371,'Wkpr - Plant Balance Detail'!$C$3:$C$635,'Wkpr - Studied Balances'!$C371,'Wkpr - Plant Balance Detail'!$D$3:$D$635,'Wkpr - Studied Balances'!$D371)</f>
        <v>0</v>
      </c>
      <c r="R371" s="55">
        <f>SUMIFS('Wkpr - Plant Balance Detail'!$CU$3:$CU$635,'Wkpr - Plant Balance Detail'!$B$3:$B$635,'Wkpr - Studied Balances'!$B371,'Wkpr - Plant Balance Detail'!$C$3:$C$635,'Wkpr - Studied Balances'!$C371,'Wkpr - Plant Balance Detail'!$D$3:$D$635,'Wkpr - Studied Balances'!$D371)</f>
        <v>0</v>
      </c>
      <c r="S371" s="55">
        <f>SUMIFS('Wkpr - Plant Balance Detail'!$CT$3:$CT$635,'Wkpr - Plant Balance Detail'!$B$3:$B$635,'Wkpr - Studied Balances'!$B371,'Wkpr - Plant Balance Detail'!$C$3:$C$635,'Wkpr - Studied Balances'!$C371,'Wkpr - Plant Balance Detail'!$D$3:$D$635,'Wkpr - Studied Balances'!$D371)</f>
        <v>0</v>
      </c>
      <c r="T371" s="55">
        <f>SUMIFS('Wkpr - Plant Balance Detail'!$CV$3:$CV$635,'Wkpr - Plant Balance Detail'!$B$3:$B$635,'Wkpr - Studied Balances'!$B371,'Wkpr - Plant Balance Detail'!$C$3:$C$635,'Wkpr - Studied Balances'!$C371,'Wkpr - Plant Balance Detail'!$D$3:$D$635,'Wkpr - Studied Balances'!$D371)</f>
        <v>0</v>
      </c>
      <c r="U371" s="55">
        <f>SUMIFS('Wkpr - Plant Balance Detail'!$CW$3:$CW$635,'Wkpr - Plant Balance Detail'!$B$3:$B$635,'Wkpr - Studied Balances'!$B371,'Wkpr - Plant Balance Detail'!$C$3:$C$635,'Wkpr - Studied Balances'!$C371,'Wkpr - Plant Balance Detail'!$D$3:$D$635,'Wkpr - Studied Balances'!$D371)</f>
        <v>0</v>
      </c>
    </row>
    <row r="372" spans="2:21" x14ac:dyDescent="0.2">
      <c r="B372" t="s">
        <v>1331</v>
      </c>
      <c r="C372" t="s">
        <v>1329</v>
      </c>
      <c r="D372">
        <f t="shared" si="130"/>
        <v>398000</v>
      </c>
      <c r="E372" s="48">
        <v>398</v>
      </c>
      <c r="F372" t="s">
        <v>1213</v>
      </c>
      <c r="G372" s="5">
        <f>SUMIFS('Wkpr - Plant Balance Detail'!$R$3:$R$635,'Wkpr - Plant Balance Detail'!$B$3:$B$635,'Wkpr - Studied Balances'!$B372,'Wkpr - Plant Balance Detail'!$C$3:$C$635,'Wkpr - Studied Balances'!$C372,'Wkpr - Plant Balance Detail'!$D$3:$D$635,'Wkpr - Studied Balances'!$D372)</f>
        <v>0</v>
      </c>
      <c r="I372" s="3">
        <f>SUMIFS('Wkpr - Plant Balance Detail'!$BO$3:$BO$635,'Wkpr - Plant Balance Detail'!$B$3:$B$635,'Wkpr - Studied Balances'!$B372,'Wkpr - Plant Balance Detail'!$C$3:$C$635,'Wkpr - Studied Balances'!$C372,'Wkpr - Plant Balance Detail'!$D$3:$D$635,'Wkpr - Studied Balances'!$D372)</f>
        <v>0.40479999999999999</v>
      </c>
      <c r="J372" s="6">
        <f t="shared" si="131"/>
        <v>0</v>
      </c>
      <c r="L372" s="3">
        <f>SUMIFS('Wkpr - Plant Balance Detail'!$BQ$3:$BQ$635,'Wkpr - Plant Balance Detail'!$B$3:$B$635,'Wkpr - Studied Balances'!$B372,'Wkpr - Plant Balance Detail'!$C$3:$C$635,'Wkpr - Studied Balances'!$C372,'Wkpr - Plant Balance Detail'!$D$3:$D$635,'Wkpr - Studied Balances'!$D372)</f>
        <v>0</v>
      </c>
      <c r="N372" s="6">
        <f t="shared" si="132"/>
        <v>0</v>
      </c>
      <c r="O372" s="6">
        <f t="shared" si="133"/>
        <v>0</v>
      </c>
      <c r="Q372" s="55">
        <f>SUMIFS('Wkpr - Plant Balance Detail'!$CS$3:$CS$635,'Wkpr - Plant Balance Detail'!$B$3:$B$635,'Wkpr - Studied Balances'!$B372,'Wkpr - Plant Balance Detail'!$C$3:$C$635,'Wkpr - Studied Balances'!$C372,'Wkpr - Plant Balance Detail'!$D$3:$D$635,'Wkpr - Studied Balances'!$D372)</f>
        <v>0</v>
      </c>
      <c r="R372" s="55">
        <f>SUMIFS('Wkpr - Plant Balance Detail'!$CU$3:$CU$635,'Wkpr - Plant Balance Detail'!$B$3:$B$635,'Wkpr - Studied Balances'!$B372,'Wkpr - Plant Balance Detail'!$C$3:$C$635,'Wkpr - Studied Balances'!$C372,'Wkpr - Plant Balance Detail'!$D$3:$D$635,'Wkpr - Studied Balances'!$D372)</f>
        <v>0</v>
      </c>
      <c r="S372" s="55">
        <f>SUMIFS('Wkpr - Plant Balance Detail'!$CT$3:$CT$635,'Wkpr - Plant Balance Detail'!$B$3:$B$635,'Wkpr - Studied Balances'!$B372,'Wkpr - Plant Balance Detail'!$C$3:$C$635,'Wkpr - Studied Balances'!$C372,'Wkpr - Plant Balance Detail'!$D$3:$D$635,'Wkpr - Studied Balances'!$D372)</f>
        <v>0</v>
      </c>
      <c r="T372" s="55">
        <f>SUMIFS('Wkpr - Plant Balance Detail'!$CV$3:$CV$635,'Wkpr - Plant Balance Detail'!$B$3:$B$635,'Wkpr - Studied Balances'!$B372,'Wkpr - Plant Balance Detail'!$C$3:$C$635,'Wkpr - Studied Balances'!$C372,'Wkpr - Plant Balance Detail'!$D$3:$D$635,'Wkpr - Studied Balances'!$D372)</f>
        <v>0</v>
      </c>
      <c r="U372" s="55">
        <f>SUMIFS('Wkpr - Plant Balance Detail'!$CW$3:$CW$635,'Wkpr - Plant Balance Detail'!$B$3:$B$635,'Wkpr - Studied Balances'!$B372,'Wkpr - Plant Balance Detail'!$C$3:$C$635,'Wkpr - Studied Balances'!$C372,'Wkpr - Plant Balance Detail'!$D$3:$D$635,'Wkpr - Studied Balances'!$D372)</f>
        <v>0</v>
      </c>
    </row>
    <row r="373" spans="2:21" x14ac:dyDescent="0.2">
      <c r="F373" t="s">
        <v>1138</v>
      </c>
      <c r="J373" s="6"/>
      <c r="N373" s="6"/>
      <c r="O373" s="6"/>
      <c r="Q373" s="56"/>
      <c r="R373" s="56"/>
      <c r="S373" s="56"/>
      <c r="T373" s="56"/>
      <c r="U373" s="56"/>
    </row>
    <row r="374" spans="2:21" x14ac:dyDescent="0.2">
      <c r="J374" s="6"/>
      <c r="N374" s="6"/>
      <c r="O374" s="6"/>
      <c r="Q374" s="56"/>
      <c r="R374" s="56"/>
      <c r="S374" s="56"/>
      <c r="T374" s="56"/>
      <c r="U374" s="56"/>
    </row>
    <row r="375" spans="2:21" x14ac:dyDescent="0.2">
      <c r="E375" t="s">
        <v>1265</v>
      </c>
      <c r="J375" s="6"/>
      <c r="N375" s="6"/>
      <c r="O375" s="6"/>
      <c r="Q375" s="56"/>
      <c r="R375" s="56"/>
      <c r="S375" s="56"/>
      <c r="T375" s="56"/>
      <c r="U375" s="56"/>
    </row>
    <row r="376" spans="2:21" x14ac:dyDescent="0.2">
      <c r="B376" t="s">
        <v>1331</v>
      </c>
      <c r="C376" t="s">
        <v>1330</v>
      </c>
      <c r="D376">
        <f t="shared" ref="D376:D387" si="136">E376*1000</f>
        <v>390100</v>
      </c>
      <c r="E376" s="48">
        <v>390.1</v>
      </c>
      <c r="F376" t="s">
        <v>1174</v>
      </c>
      <c r="G376" s="5">
        <f>SUMIFS('Wkpr - Plant Balance Detail'!$R$3:$R$635,'Wkpr - Plant Balance Detail'!$B$3:$B$635,'Wkpr - Studied Balances'!$B376,'Wkpr - Plant Balance Detail'!$C$3:$C$635,'Wkpr - Studied Balances'!$C376,'Wkpr - Plant Balance Detail'!$D$3:$D$635,'Wkpr - Studied Balances'!$D376)</f>
        <v>7111820.9900000002</v>
      </c>
      <c r="I376" s="3">
        <f>SUMIFS('Wkpr - Plant Balance Detail'!$BO$3:$BO$635,'Wkpr - Plant Balance Detail'!$B$3:$B$635,'Wkpr - Studied Balances'!$B376,'Wkpr - Plant Balance Detail'!$C$3:$C$635,'Wkpr - Studied Balances'!$C376,'Wkpr - Plant Balance Detail'!$D$3:$D$635,'Wkpr - Studied Balances'!$D376)</f>
        <v>0.02</v>
      </c>
      <c r="J376" s="6">
        <f t="shared" ref="J376:J387" si="137">G376*I376</f>
        <v>142236.4198</v>
      </c>
      <c r="L376" s="3">
        <f>SUMIFS('Wkpr - Plant Balance Detail'!$BQ$3:$BQ$635,'Wkpr - Plant Balance Detail'!$B$3:$B$635,'Wkpr - Studied Balances'!$B376,'Wkpr - Plant Balance Detail'!$C$3:$C$635,'Wkpr - Studied Balances'!$C376,'Wkpr - Plant Balance Detail'!$D$3:$D$635,'Wkpr - Studied Balances'!$D376)</f>
        <v>2.1700000000000001E-2</v>
      </c>
      <c r="N376" s="6">
        <f t="shared" ref="N376:N387" si="138">G376*L376</f>
        <v>154326.515483</v>
      </c>
      <c r="O376" s="6">
        <f t="shared" ref="O376:O387" si="139">N376-J376</f>
        <v>12090.095682999992</v>
      </c>
      <c r="Q376" s="55">
        <f>SUMIFS('Wkpr - Plant Balance Detail'!$CS$3:$CS$635,'Wkpr - Plant Balance Detail'!$B$3:$B$635,'Wkpr - Studied Balances'!$B376,'Wkpr - Plant Balance Detail'!$C$3:$C$635,'Wkpr - Studied Balances'!$C376,'Wkpr - Plant Balance Detail'!$D$3:$D$635,'Wkpr - Studied Balances'!$D376)</f>
        <v>9407.0616490286338</v>
      </c>
      <c r="R376" s="55">
        <f>SUMIFS('Wkpr - Plant Balance Detail'!$CU$3:$CU$635,'Wkpr - Plant Balance Detail'!$B$3:$B$635,'Wkpr - Studied Balances'!$B376,'Wkpr - Plant Balance Detail'!$C$3:$C$635,'Wkpr - Studied Balances'!$C376,'Wkpr - Plant Balance Detail'!$D$3:$D$635,'Wkpr - Studied Balances'!$D376)</f>
        <v>0</v>
      </c>
      <c r="S376" s="55">
        <f>SUMIFS('Wkpr - Plant Balance Detail'!$CT$3:$CT$635,'Wkpr - Plant Balance Detail'!$B$3:$B$635,'Wkpr - Studied Balances'!$B376,'Wkpr - Plant Balance Detail'!$C$3:$C$635,'Wkpr - Studied Balances'!$C376,'Wkpr - Plant Balance Detail'!$D$3:$D$635,'Wkpr - Studied Balances'!$D376)</f>
        <v>2683.0340339713584</v>
      </c>
      <c r="T376" s="55">
        <f>SUMIFS('Wkpr - Plant Balance Detail'!$CV$3:$CV$635,'Wkpr - Plant Balance Detail'!$B$3:$B$635,'Wkpr - Studied Balances'!$B376,'Wkpr - Plant Balance Detail'!$C$3:$C$635,'Wkpr - Studied Balances'!$C376,'Wkpr - Plant Balance Detail'!$D$3:$D$635,'Wkpr - Studied Balances'!$D376)</f>
        <v>0</v>
      </c>
      <c r="U376" s="55">
        <f>SUMIFS('Wkpr - Plant Balance Detail'!$CW$3:$CW$635,'Wkpr - Plant Balance Detail'!$B$3:$B$635,'Wkpr - Studied Balances'!$B376,'Wkpr - Plant Balance Detail'!$C$3:$C$635,'Wkpr - Studied Balances'!$C376,'Wkpr - Plant Balance Detail'!$D$3:$D$635,'Wkpr - Studied Balances'!$D376)</f>
        <v>0</v>
      </c>
    </row>
    <row r="377" spans="2:21" x14ac:dyDescent="0.2">
      <c r="B377" t="s">
        <v>1331</v>
      </c>
      <c r="C377" t="s">
        <v>1330</v>
      </c>
      <c r="D377">
        <f t="shared" si="136"/>
        <v>391100</v>
      </c>
      <c r="E377" s="48">
        <v>391.1</v>
      </c>
      <c r="F377" t="s">
        <v>1250</v>
      </c>
      <c r="G377" s="5">
        <f>SUMIFS('Wkpr - Plant Balance Detail'!$R$3:$R$635,'Wkpr - Plant Balance Detail'!$B$3:$B$635,'Wkpr - Studied Balances'!$B377,'Wkpr - Plant Balance Detail'!$C$3:$C$635,'Wkpr - Studied Balances'!$C377,'Wkpr - Plant Balance Detail'!$D$3:$D$635,'Wkpr - Studied Balances'!$D377)</f>
        <v>414016.9</v>
      </c>
      <c r="I377" s="3">
        <f>SUMIFS('Wkpr - Plant Balance Detail'!$BO$3:$BO$635,'Wkpr - Plant Balance Detail'!$B$3:$B$635,'Wkpr - Studied Balances'!$B377,'Wkpr - Plant Balance Detail'!$C$3:$C$635,'Wkpr - Studied Balances'!$C377,'Wkpr - Plant Balance Detail'!$D$3:$D$635,'Wkpr - Studied Balances'!$D377)</f>
        <v>0.2</v>
      </c>
      <c r="J377" s="6">
        <f t="shared" si="137"/>
        <v>82803.38</v>
      </c>
      <c r="L377" s="3">
        <f>SUMIFS('Wkpr - Plant Balance Detail'!$BQ$3:$BQ$635,'Wkpr - Plant Balance Detail'!$B$3:$B$635,'Wkpr - Studied Balances'!$B377,'Wkpr - Plant Balance Detail'!$C$3:$C$635,'Wkpr - Studied Balances'!$C377,'Wkpr - Plant Balance Detail'!$D$3:$D$635,'Wkpr - Studied Balances'!$D377)</f>
        <v>0.2</v>
      </c>
      <c r="N377" s="6">
        <f t="shared" si="138"/>
        <v>82803.38</v>
      </c>
      <c r="O377" s="6">
        <f t="shared" si="139"/>
        <v>0</v>
      </c>
      <c r="Q377" s="55">
        <f>SUMIFS('Wkpr - Plant Balance Detail'!$CS$3:$CS$635,'Wkpr - Plant Balance Detail'!$B$3:$B$635,'Wkpr - Studied Balances'!$B377,'Wkpr - Plant Balance Detail'!$C$3:$C$635,'Wkpr - Studied Balances'!$C377,'Wkpr - Plant Balance Detail'!$D$3:$D$635,'Wkpr - Studied Balances'!$D377)</f>
        <v>0</v>
      </c>
      <c r="R377" s="55">
        <f>SUMIFS('Wkpr - Plant Balance Detail'!$CU$3:$CU$635,'Wkpr - Plant Balance Detail'!$B$3:$B$635,'Wkpr - Studied Balances'!$B377,'Wkpr - Plant Balance Detail'!$C$3:$C$635,'Wkpr - Studied Balances'!$C377,'Wkpr - Plant Balance Detail'!$D$3:$D$635,'Wkpr - Studied Balances'!$D377)</f>
        <v>0</v>
      </c>
      <c r="S377" s="55">
        <f>SUMIFS('Wkpr - Plant Balance Detail'!$CT$3:$CT$635,'Wkpr - Plant Balance Detail'!$B$3:$B$635,'Wkpr - Studied Balances'!$B377,'Wkpr - Plant Balance Detail'!$C$3:$C$635,'Wkpr - Studied Balances'!$C377,'Wkpr - Plant Balance Detail'!$D$3:$D$635,'Wkpr - Studied Balances'!$D377)</f>
        <v>0</v>
      </c>
      <c r="T377" s="55">
        <f>SUMIFS('Wkpr - Plant Balance Detail'!$CV$3:$CV$635,'Wkpr - Plant Balance Detail'!$B$3:$B$635,'Wkpr - Studied Balances'!$B377,'Wkpr - Plant Balance Detail'!$C$3:$C$635,'Wkpr - Studied Balances'!$C377,'Wkpr - Plant Balance Detail'!$D$3:$D$635,'Wkpr - Studied Balances'!$D377)</f>
        <v>0</v>
      </c>
      <c r="U377" s="55">
        <f>SUMIFS('Wkpr - Plant Balance Detail'!$CW$3:$CW$635,'Wkpr - Plant Balance Detail'!$B$3:$B$635,'Wkpr - Studied Balances'!$B377,'Wkpr - Plant Balance Detail'!$C$3:$C$635,'Wkpr - Studied Balances'!$C377,'Wkpr - Plant Balance Detail'!$D$3:$D$635,'Wkpr - Studied Balances'!$D377)</f>
        <v>0</v>
      </c>
    </row>
    <row r="378" spans="2:21" x14ac:dyDescent="0.2">
      <c r="B378" t="s">
        <v>1331</v>
      </c>
      <c r="C378" t="s">
        <v>1330</v>
      </c>
      <c r="D378">
        <f t="shared" si="136"/>
        <v>393000</v>
      </c>
      <c r="E378" s="48">
        <v>393</v>
      </c>
      <c r="F378" t="s">
        <v>1251</v>
      </c>
      <c r="G378" s="5">
        <f>SUMIFS('Wkpr - Plant Balance Detail'!$R$3:$R$635,'Wkpr - Plant Balance Detail'!$B$3:$B$635,'Wkpr - Studied Balances'!$B378,'Wkpr - Plant Balance Detail'!$C$3:$C$635,'Wkpr - Studied Balances'!$C378,'Wkpr - Plant Balance Detail'!$D$3:$D$635,'Wkpr - Studied Balances'!$D378)</f>
        <v>133294.19</v>
      </c>
      <c r="I378" s="3">
        <f>SUMIFS('Wkpr - Plant Balance Detail'!$BO$3:$BO$635,'Wkpr - Plant Balance Detail'!$B$3:$B$635,'Wkpr - Studied Balances'!$B378,'Wkpr - Plant Balance Detail'!$C$3:$C$635,'Wkpr - Studied Balances'!$C378,'Wkpr - Plant Balance Detail'!$D$3:$D$635,'Wkpr - Studied Balances'!$D378)</f>
        <v>4.3299999999999998E-2</v>
      </c>
      <c r="J378" s="6">
        <f t="shared" si="137"/>
        <v>5771.6384269999999</v>
      </c>
      <c r="L378" s="3">
        <f>SUMIFS('Wkpr - Plant Balance Detail'!$BQ$3:$BQ$635,'Wkpr - Plant Balance Detail'!$B$3:$B$635,'Wkpr - Studied Balances'!$B378,'Wkpr - Plant Balance Detail'!$C$3:$C$635,'Wkpr - Studied Balances'!$C378,'Wkpr - Plant Balance Detail'!$D$3:$D$635,'Wkpr - Studied Balances'!$D378)</f>
        <v>0.04</v>
      </c>
      <c r="N378" s="6">
        <f t="shared" si="138"/>
        <v>5331.7676000000001</v>
      </c>
      <c r="O378" s="6">
        <f t="shared" si="139"/>
        <v>-439.87082699999974</v>
      </c>
      <c r="Q378" s="55">
        <f>SUMIFS('Wkpr - Plant Balance Detail'!$CS$3:$CS$635,'Wkpr - Plant Balance Detail'!$B$3:$B$635,'Wkpr - Studied Balances'!$B378,'Wkpr - Plant Balance Detail'!$C$3:$C$635,'Wkpr - Studied Balances'!$C378,'Wkpr - Plant Balance Detail'!$D$3:$D$635,'Wkpr - Studied Balances'!$D378)</f>
        <v>-342.25469307216008</v>
      </c>
      <c r="R378" s="55">
        <f>SUMIFS('Wkpr - Plant Balance Detail'!$CU$3:$CU$635,'Wkpr - Plant Balance Detail'!$B$3:$B$635,'Wkpr - Studied Balances'!$B378,'Wkpr - Plant Balance Detail'!$C$3:$C$635,'Wkpr - Studied Balances'!$C378,'Wkpr - Plant Balance Detail'!$D$3:$D$635,'Wkpr - Studied Balances'!$D378)</f>
        <v>0</v>
      </c>
      <c r="S378" s="55">
        <f>SUMIFS('Wkpr - Plant Balance Detail'!$CT$3:$CT$635,'Wkpr - Plant Balance Detail'!$B$3:$B$635,'Wkpr - Studied Balances'!$B378,'Wkpr - Plant Balance Detail'!$C$3:$C$635,'Wkpr - Studied Balances'!$C378,'Wkpr - Plant Balance Detail'!$D$3:$D$635,'Wkpr - Studied Balances'!$D378)</f>
        <v>-97.616133927839883</v>
      </c>
      <c r="T378" s="55">
        <f>SUMIFS('Wkpr - Plant Balance Detail'!$CV$3:$CV$635,'Wkpr - Plant Balance Detail'!$B$3:$B$635,'Wkpr - Studied Balances'!$B378,'Wkpr - Plant Balance Detail'!$C$3:$C$635,'Wkpr - Studied Balances'!$C378,'Wkpr - Plant Balance Detail'!$D$3:$D$635,'Wkpr - Studied Balances'!$D378)</f>
        <v>0</v>
      </c>
      <c r="U378" s="55">
        <f>SUMIFS('Wkpr - Plant Balance Detail'!$CW$3:$CW$635,'Wkpr - Plant Balance Detail'!$B$3:$B$635,'Wkpr - Studied Balances'!$B378,'Wkpr - Plant Balance Detail'!$C$3:$C$635,'Wkpr - Studied Balances'!$C378,'Wkpr - Plant Balance Detail'!$D$3:$D$635,'Wkpr - Studied Balances'!$D378)</f>
        <v>0</v>
      </c>
    </row>
    <row r="379" spans="2:21" x14ac:dyDescent="0.2">
      <c r="B379" t="s">
        <v>1331</v>
      </c>
      <c r="C379" t="s">
        <v>1330</v>
      </c>
      <c r="D379">
        <f t="shared" si="136"/>
        <v>394000</v>
      </c>
      <c r="E379" s="48">
        <v>394</v>
      </c>
      <c r="F379" t="s">
        <v>1252</v>
      </c>
      <c r="G379" s="5">
        <f>SUMIFS('Wkpr - Plant Balance Detail'!$R$3:$R$635,'Wkpr - Plant Balance Detail'!$B$3:$B$635,'Wkpr - Studied Balances'!$B379,'Wkpr - Plant Balance Detail'!$C$3:$C$635,'Wkpr - Studied Balances'!$C379,'Wkpr - Plant Balance Detail'!$D$3:$D$635,'Wkpr - Studied Balances'!$D379)</f>
        <v>20893.939999999999</v>
      </c>
      <c r="I379" s="3">
        <f>SUMIFS('Wkpr - Plant Balance Detail'!$BO$3:$BO$635,'Wkpr - Plant Balance Detail'!$B$3:$B$635,'Wkpr - Studied Balances'!$B379,'Wkpr - Plant Balance Detail'!$C$3:$C$635,'Wkpr - Studied Balances'!$C379,'Wkpr - Plant Balance Detail'!$D$3:$D$635,'Wkpr - Studied Balances'!$D379)</f>
        <v>4.9299999999999997E-2</v>
      </c>
      <c r="J379" s="6">
        <f t="shared" si="137"/>
        <v>1030.0712419999998</v>
      </c>
      <c r="L379" s="3">
        <f>SUMIFS('Wkpr - Plant Balance Detail'!$BQ$3:$BQ$635,'Wkpr - Plant Balance Detail'!$B$3:$B$635,'Wkpr - Studied Balances'!$B379,'Wkpr - Plant Balance Detail'!$C$3:$C$635,'Wkpr - Studied Balances'!$C379,'Wkpr - Plant Balance Detail'!$D$3:$D$635,'Wkpr - Studied Balances'!$D379)</f>
        <v>0.05</v>
      </c>
      <c r="N379" s="6">
        <f t="shared" si="138"/>
        <v>1044.6969999999999</v>
      </c>
      <c r="O379" s="6">
        <f t="shared" si="139"/>
        <v>14.625758000000133</v>
      </c>
      <c r="Q379" s="55">
        <f>SUMIFS('Wkpr - Plant Balance Detail'!$CS$3:$CS$635,'Wkpr - Plant Balance Detail'!$B$3:$B$635,'Wkpr - Studied Balances'!$B379,'Wkpr - Plant Balance Detail'!$C$3:$C$635,'Wkpr - Studied Balances'!$C379,'Wkpr - Plant Balance Detail'!$D$3:$D$635,'Wkpr - Studied Balances'!$D379)</f>
        <v>11.380009784640151</v>
      </c>
      <c r="R379" s="55">
        <f>SUMIFS('Wkpr - Plant Balance Detail'!$CU$3:$CU$635,'Wkpr - Plant Balance Detail'!$B$3:$B$635,'Wkpr - Studied Balances'!$B379,'Wkpr - Plant Balance Detail'!$C$3:$C$635,'Wkpr - Studied Balances'!$C379,'Wkpr - Plant Balance Detail'!$D$3:$D$635,'Wkpr - Studied Balances'!$D379)</f>
        <v>0</v>
      </c>
      <c r="S379" s="55">
        <f>SUMIFS('Wkpr - Plant Balance Detail'!$CT$3:$CT$635,'Wkpr - Plant Balance Detail'!$B$3:$B$635,'Wkpr - Studied Balances'!$B379,'Wkpr - Plant Balance Detail'!$C$3:$C$635,'Wkpr - Studied Balances'!$C379,'Wkpr - Plant Balance Detail'!$D$3:$D$635,'Wkpr - Studied Balances'!$D379)</f>
        <v>3.2457482153600381</v>
      </c>
      <c r="T379" s="55">
        <f>SUMIFS('Wkpr - Plant Balance Detail'!$CV$3:$CV$635,'Wkpr - Plant Balance Detail'!$B$3:$B$635,'Wkpr - Studied Balances'!$B379,'Wkpr - Plant Balance Detail'!$C$3:$C$635,'Wkpr - Studied Balances'!$C379,'Wkpr - Plant Balance Detail'!$D$3:$D$635,'Wkpr - Studied Balances'!$D379)</f>
        <v>0</v>
      </c>
      <c r="U379" s="55">
        <f>SUMIFS('Wkpr - Plant Balance Detail'!$CW$3:$CW$635,'Wkpr - Plant Balance Detail'!$B$3:$B$635,'Wkpr - Studied Balances'!$B379,'Wkpr - Plant Balance Detail'!$C$3:$C$635,'Wkpr - Studied Balances'!$C379,'Wkpr - Plant Balance Detail'!$D$3:$D$635,'Wkpr - Studied Balances'!$D379)</f>
        <v>0</v>
      </c>
    </row>
    <row r="380" spans="2:21" x14ac:dyDescent="0.2">
      <c r="B380" t="s">
        <v>1331</v>
      </c>
      <c r="C380" t="s">
        <v>1330</v>
      </c>
      <c r="D380">
        <f t="shared" si="136"/>
        <v>395000</v>
      </c>
      <c r="E380" s="48">
        <v>395</v>
      </c>
      <c r="F380" t="s">
        <v>1254</v>
      </c>
      <c r="G380" s="5">
        <f>SUMIFS('Wkpr - Plant Balance Detail'!$R$3:$R$635,'Wkpr - Plant Balance Detail'!$B$3:$B$635,'Wkpr - Studied Balances'!$B380,'Wkpr - Plant Balance Detail'!$C$3:$C$635,'Wkpr - Studied Balances'!$C380,'Wkpr - Plant Balance Detail'!$D$3:$D$635,'Wkpr - Studied Balances'!$D380)</f>
        <v>1680.72</v>
      </c>
      <c r="I380" s="3">
        <f>SUMIFS('Wkpr - Plant Balance Detail'!$BO$3:$BO$635,'Wkpr - Plant Balance Detail'!$B$3:$B$635,'Wkpr - Studied Balances'!$B380,'Wkpr - Plant Balance Detail'!$C$3:$C$635,'Wkpr - Studied Balances'!$C380,'Wkpr - Plant Balance Detail'!$D$3:$D$635,'Wkpr - Studied Balances'!$D380)</f>
        <v>0.1429</v>
      </c>
      <c r="J380" s="6">
        <f t="shared" si="137"/>
        <v>240.17488800000001</v>
      </c>
      <c r="L380" s="3">
        <f>SUMIFS('Wkpr - Plant Balance Detail'!$BQ$3:$BQ$635,'Wkpr - Plant Balance Detail'!$B$3:$B$635,'Wkpr - Studied Balances'!$B380,'Wkpr - Plant Balance Detail'!$C$3:$C$635,'Wkpr - Studied Balances'!$C380,'Wkpr - Plant Balance Detail'!$D$3:$D$635,'Wkpr - Studied Balances'!$D380)</f>
        <v>6.6699999999999995E-2</v>
      </c>
      <c r="N380" s="6">
        <f t="shared" si="138"/>
        <v>112.104024</v>
      </c>
      <c r="O380" s="6">
        <f t="shared" si="139"/>
        <v>-128.07086400000003</v>
      </c>
      <c r="Q380" s="55">
        <f>SUMIFS('Wkpr - Plant Balance Detail'!$CS$3:$CS$635,'Wkpr - Plant Balance Detail'!$B$3:$B$635,'Wkpr - Studied Balances'!$B380,'Wkpr - Plant Balance Detail'!$C$3:$C$635,'Wkpr - Studied Balances'!$C380,'Wkpr - Plant Balance Detail'!$D$3:$D$635,'Wkpr - Studied Balances'!$D380)</f>
        <v>-99.649377861120001</v>
      </c>
      <c r="R380" s="55">
        <f>SUMIFS('Wkpr - Plant Balance Detail'!$CU$3:$CU$635,'Wkpr - Plant Balance Detail'!$B$3:$B$635,'Wkpr - Studied Balances'!$B380,'Wkpr - Plant Balance Detail'!$C$3:$C$635,'Wkpr - Studied Balances'!$C380,'Wkpr - Plant Balance Detail'!$D$3:$D$635,'Wkpr - Studied Balances'!$D380)</f>
        <v>0</v>
      </c>
      <c r="S380" s="55">
        <f>SUMIFS('Wkpr - Plant Balance Detail'!$CT$3:$CT$635,'Wkpr - Plant Balance Detail'!$B$3:$B$635,'Wkpr - Studied Balances'!$B380,'Wkpr - Plant Balance Detail'!$C$3:$C$635,'Wkpr - Studied Balances'!$C380,'Wkpr - Plant Balance Detail'!$D$3:$D$635,'Wkpr - Studied Balances'!$D380)</f>
        <v>-28.421486138880002</v>
      </c>
      <c r="T380" s="55">
        <f>SUMIFS('Wkpr - Plant Balance Detail'!$CV$3:$CV$635,'Wkpr - Plant Balance Detail'!$B$3:$B$635,'Wkpr - Studied Balances'!$B380,'Wkpr - Plant Balance Detail'!$C$3:$C$635,'Wkpr - Studied Balances'!$C380,'Wkpr - Plant Balance Detail'!$D$3:$D$635,'Wkpr - Studied Balances'!$D380)</f>
        <v>0</v>
      </c>
      <c r="U380" s="55">
        <f>SUMIFS('Wkpr - Plant Balance Detail'!$CW$3:$CW$635,'Wkpr - Plant Balance Detail'!$B$3:$B$635,'Wkpr - Studied Balances'!$B380,'Wkpr - Plant Balance Detail'!$C$3:$C$635,'Wkpr - Studied Balances'!$C380,'Wkpr - Plant Balance Detail'!$D$3:$D$635,'Wkpr - Studied Balances'!$D380)</f>
        <v>0</v>
      </c>
    </row>
    <row r="381" spans="2:21" x14ac:dyDescent="0.2">
      <c r="E381" s="48"/>
      <c r="G381" s="5"/>
      <c r="I381" s="3"/>
      <c r="J381" s="6"/>
      <c r="L381" s="3"/>
      <c r="N381" s="6"/>
      <c r="O381" s="6"/>
      <c r="Q381" s="55"/>
      <c r="R381" s="55"/>
      <c r="S381" s="55"/>
      <c r="T381" s="55"/>
      <c r="U381" s="55"/>
    </row>
    <row r="382" spans="2:21" x14ac:dyDescent="0.2">
      <c r="B382" t="s">
        <v>1331</v>
      </c>
      <c r="C382" t="s">
        <v>1330</v>
      </c>
      <c r="D382">
        <f t="shared" si="136"/>
        <v>397000</v>
      </c>
      <c r="E382" s="48">
        <v>397</v>
      </c>
      <c r="F382" t="s">
        <v>1255</v>
      </c>
      <c r="G382" s="5">
        <f>SUMIFS('Wkpr - Plant Balance Detail'!$R$3:$R$635,'Wkpr - Plant Balance Detail'!$B$3:$B$635,'Wkpr - Studied Balances'!$B382,'Wkpr - Plant Balance Detail'!$C$3:$C$635,'Wkpr - Studied Balances'!$C382,'Wkpr - Plant Balance Detail'!$D$3:$D$635,'Wkpr - Studied Balances'!$D382)</f>
        <v>1771265.5</v>
      </c>
      <c r="I382" s="3">
        <f>SUMIFS('Wkpr - Plant Balance Detail'!$BO$3:$BO$635,'Wkpr - Plant Balance Detail'!$B$3:$B$635,'Wkpr - Studied Balances'!$B382,'Wkpr - Plant Balance Detail'!$C$3:$C$635,'Wkpr - Studied Balances'!$C382,'Wkpr - Plant Balance Detail'!$D$3:$D$635,'Wkpr - Studied Balances'!$D382)</f>
        <v>3.4000000000000002E-2</v>
      </c>
      <c r="J382" s="6"/>
      <c r="L382" s="3">
        <f>SUMIFS('Wkpr - Plant Balance Detail'!$BQ$3:$BQ$635,'Wkpr - Plant Balance Detail'!$B$3:$B$635,'Wkpr - Studied Balances'!$B382,'Wkpr - Plant Balance Detail'!$C$3:$C$635,'Wkpr - Studied Balances'!$C382,'Wkpr - Plant Balance Detail'!$D$3:$D$635,'Wkpr - Studied Balances'!$D382)</f>
        <v>6.6699999999999995E-2</v>
      </c>
      <c r="N382" s="6"/>
      <c r="O382" s="6"/>
      <c r="Q382" s="55"/>
      <c r="R382" s="55"/>
      <c r="S382" s="55"/>
      <c r="T382" s="55"/>
      <c r="U382" s="55"/>
    </row>
    <row r="383" spans="2:21" x14ac:dyDescent="0.2">
      <c r="E383" s="48"/>
      <c r="F383" t="s">
        <v>1348</v>
      </c>
      <c r="G383" s="5">
        <v>309204.3</v>
      </c>
      <c r="I383" s="3">
        <f>I382</f>
        <v>3.4000000000000002E-2</v>
      </c>
      <c r="J383" s="6">
        <f t="shared" si="137"/>
        <v>10512.9462</v>
      </c>
      <c r="L383" s="2">
        <v>0</v>
      </c>
      <c r="N383" s="6">
        <f t="shared" ref="N383:N384" si="140">G383*L383</f>
        <v>0</v>
      </c>
      <c r="O383" s="6">
        <f t="shared" ref="O383:O384" si="141">N383-J383</f>
        <v>-10512.9462</v>
      </c>
      <c r="Q383" s="55">
        <f>$O383*'Wkpr - Allocation_Factors'!B$4</f>
        <v>-8179.9131792960006</v>
      </c>
      <c r="R383" s="55">
        <f>$O383*'Wkpr - Allocation_Factors'!C$4</f>
        <v>0</v>
      </c>
      <c r="S383" s="55">
        <f>$O383*'Wkpr - Allocation_Factors'!D$4</f>
        <v>-2333.0330207040001</v>
      </c>
      <c r="T383" s="55">
        <f>$O383*'Wkpr - Allocation_Factors'!E$4</f>
        <v>0</v>
      </c>
      <c r="U383" s="55">
        <f>$O383*'Wkpr - Allocation_Factors'!F$4</f>
        <v>0</v>
      </c>
    </row>
    <row r="384" spans="2:21" x14ac:dyDescent="0.2">
      <c r="E384" s="48"/>
      <c r="F384" t="s">
        <v>1349</v>
      </c>
      <c r="G384" s="5">
        <f>G382-G383</f>
        <v>1462061.2</v>
      </c>
      <c r="I384" s="3">
        <f>I382</f>
        <v>3.4000000000000002E-2</v>
      </c>
      <c r="J384" s="6">
        <f t="shared" si="137"/>
        <v>49710.080800000003</v>
      </c>
      <c r="L384" s="3">
        <f>L382</f>
        <v>6.6699999999999995E-2</v>
      </c>
      <c r="N384" s="6">
        <f t="shared" si="140"/>
        <v>97519.482039999988</v>
      </c>
      <c r="O384" s="6">
        <f t="shared" si="141"/>
        <v>47809.401239999985</v>
      </c>
      <c r="Q384" s="55">
        <f>$O384*'Wkpr - Allocation_Factors'!B$4</f>
        <v>37199.53891681919</v>
      </c>
      <c r="R384" s="55">
        <f>$O384*'Wkpr - Allocation_Factors'!C$4</f>
        <v>0</v>
      </c>
      <c r="S384" s="55">
        <f>$O384*'Wkpr - Allocation_Factors'!D$4</f>
        <v>10609.862323180796</v>
      </c>
      <c r="T384" s="55">
        <f>$O384*'Wkpr - Allocation_Factors'!E$4</f>
        <v>0</v>
      </c>
      <c r="U384" s="55">
        <f>$O384*'Wkpr - Allocation_Factors'!F$4</f>
        <v>0</v>
      </c>
    </row>
    <row r="385" spans="1:21" x14ac:dyDescent="0.2">
      <c r="E385" s="48"/>
      <c r="G385" s="5"/>
      <c r="I385" s="3"/>
      <c r="J385" s="6"/>
      <c r="L385" s="3"/>
      <c r="N385" s="6"/>
      <c r="O385" s="6"/>
      <c r="Q385" s="55"/>
      <c r="R385" s="55"/>
      <c r="S385" s="55"/>
      <c r="T385" s="55"/>
      <c r="U385" s="55"/>
    </row>
    <row r="386" spans="1:21" x14ac:dyDescent="0.2">
      <c r="B386" t="s">
        <v>1331</v>
      </c>
      <c r="C386" t="s">
        <v>1330</v>
      </c>
      <c r="D386">
        <f t="shared" si="136"/>
        <v>397200</v>
      </c>
      <c r="E386" s="48">
        <v>397.2</v>
      </c>
      <c r="F386" t="s">
        <v>1260</v>
      </c>
      <c r="G386" s="5">
        <f>SUMIFS('Wkpr - Plant Balance Detail'!$R$3:$R$635,'Wkpr - Plant Balance Detail'!$B$3:$B$635,'Wkpr - Studied Balances'!$B386,'Wkpr - Plant Balance Detail'!$C$3:$C$635,'Wkpr - Studied Balances'!$C386,'Wkpr - Plant Balance Detail'!$D$3:$D$635,'Wkpr - Studied Balances'!$D386)</f>
        <v>0</v>
      </c>
      <c r="I386" s="3">
        <f>SUMIFS('Wkpr - Plant Balance Detail'!$BO$3:$BO$635,'Wkpr - Plant Balance Detail'!$B$3:$B$635,'Wkpr - Studied Balances'!$B386,'Wkpr - Plant Balance Detail'!$C$3:$C$635,'Wkpr - Studied Balances'!$C386,'Wkpr - Plant Balance Detail'!$D$3:$D$635,'Wkpr - Studied Balances'!$D386)</f>
        <v>0.1195</v>
      </c>
      <c r="J386" s="6">
        <f t="shared" si="137"/>
        <v>0</v>
      </c>
      <c r="L386" s="3">
        <f>SUMIFS('Wkpr - Plant Balance Detail'!$BQ$3:$BQ$635,'Wkpr - Plant Balance Detail'!$B$3:$B$635,'Wkpr - Studied Balances'!$B386,'Wkpr - Plant Balance Detail'!$C$3:$C$635,'Wkpr - Studied Balances'!$C386,'Wkpr - Plant Balance Detail'!$D$3:$D$635,'Wkpr - Studied Balances'!$D386)</f>
        <v>0.1</v>
      </c>
      <c r="N386" s="6">
        <f t="shared" si="138"/>
        <v>0</v>
      </c>
      <c r="O386" s="6">
        <f t="shared" si="139"/>
        <v>0</v>
      </c>
      <c r="Q386" s="55">
        <f>SUMIFS('Wkpr - Plant Balance Detail'!$CS$3:$CS$635,'Wkpr - Plant Balance Detail'!$B$3:$B$635,'Wkpr - Studied Balances'!$B386,'Wkpr - Plant Balance Detail'!$C$3:$C$635,'Wkpr - Studied Balances'!$C386,'Wkpr - Plant Balance Detail'!$D$3:$D$635,'Wkpr - Studied Balances'!$D386)</f>
        <v>0</v>
      </c>
      <c r="R386" s="55">
        <f>SUMIFS('Wkpr - Plant Balance Detail'!$CU$3:$CU$635,'Wkpr - Plant Balance Detail'!$B$3:$B$635,'Wkpr - Studied Balances'!$B386,'Wkpr - Plant Balance Detail'!$C$3:$C$635,'Wkpr - Studied Balances'!$C386,'Wkpr - Plant Balance Detail'!$D$3:$D$635,'Wkpr - Studied Balances'!$D386)</f>
        <v>0</v>
      </c>
      <c r="S386" s="55">
        <f>SUMIFS('Wkpr - Plant Balance Detail'!$CT$3:$CT$635,'Wkpr - Plant Balance Detail'!$B$3:$B$635,'Wkpr - Studied Balances'!$B386,'Wkpr - Plant Balance Detail'!$C$3:$C$635,'Wkpr - Studied Balances'!$C386,'Wkpr - Plant Balance Detail'!$D$3:$D$635,'Wkpr - Studied Balances'!$D386)</f>
        <v>0</v>
      </c>
      <c r="T386" s="55">
        <f>SUMIFS('Wkpr - Plant Balance Detail'!$CV$3:$CV$635,'Wkpr - Plant Balance Detail'!$B$3:$B$635,'Wkpr - Studied Balances'!$B386,'Wkpr - Plant Balance Detail'!$C$3:$C$635,'Wkpr - Studied Balances'!$C386,'Wkpr - Plant Balance Detail'!$D$3:$D$635,'Wkpr - Studied Balances'!$D386)</f>
        <v>0</v>
      </c>
      <c r="U386" s="55">
        <f>SUMIFS('Wkpr - Plant Balance Detail'!$CW$3:$CW$635,'Wkpr - Plant Balance Detail'!$B$3:$B$635,'Wkpr - Studied Balances'!$B386,'Wkpr - Plant Balance Detail'!$C$3:$C$635,'Wkpr - Studied Balances'!$C386,'Wkpr - Plant Balance Detail'!$D$3:$D$635,'Wkpr - Studied Balances'!$D386)</f>
        <v>0</v>
      </c>
    </row>
    <row r="387" spans="1:21" x14ac:dyDescent="0.2">
      <c r="B387" t="s">
        <v>1331</v>
      </c>
      <c r="C387" t="s">
        <v>1330</v>
      </c>
      <c r="D387">
        <f t="shared" si="136"/>
        <v>398000</v>
      </c>
      <c r="E387" s="48">
        <v>398</v>
      </c>
      <c r="F387" t="s">
        <v>1213</v>
      </c>
      <c r="G387" s="5">
        <f>SUMIFS('Wkpr - Plant Balance Detail'!$R$3:$R$635,'Wkpr - Plant Balance Detail'!$B$3:$B$635,'Wkpr - Studied Balances'!$B387,'Wkpr - Plant Balance Detail'!$C$3:$C$635,'Wkpr - Studied Balances'!$C387,'Wkpr - Plant Balance Detail'!$D$3:$D$635,'Wkpr - Studied Balances'!$D387)</f>
        <v>4985.99</v>
      </c>
      <c r="I387" s="3">
        <f>SUMIFS('Wkpr - Plant Balance Detail'!$BO$3:$BO$635,'Wkpr - Plant Balance Detail'!$B$3:$B$635,'Wkpr - Studied Balances'!$B387,'Wkpr - Plant Balance Detail'!$C$3:$C$635,'Wkpr - Studied Balances'!$C387,'Wkpr - Plant Balance Detail'!$D$3:$D$635,'Wkpr - Studied Balances'!$D387)</f>
        <v>0.40479999999999999</v>
      </c>
      <c r="J387" s="6">
        <f t="shared" si="137"/>
        <v>2018.3287519999999</v>
      </c>
      <c r="L387" s="3">
        <f>SUMIFS('Wkpr - Plant Balance Detail'!$BQ$3:$BQ$635,'Wkpr - Plant Balance Detail'!$B$3:$B$635,'Wkpr - Studied Balances'!$B387,'Wkpr - Plant Balance Detail'!$C$3:$C$635,'Wkpr - Studied Balances'!$C387,'Wkpr - Plant Balance Detail'!$D$3:$D$635,'Wkpr - Studied Balances'!$D387)</f>
        <v>0.1</v>
      </c>
      <c r="N387" s="6">
        <f t="shared" si="138"/>
        <v>498.59899999999999</v>
      </c>
      <c r="O387" s="6">
        <f t="shared" si="139"/>
        <v>-1519.729752</v>
      </c>
      <c r="Q387" s="55">
        <f>SUMIFS('Wkpr - Plant Balance Detail'!$CS$3:$CS$635,'Wkpr - Plant Balance Detail'!$B$3:$B$635,'Wkpr - Studied Balances'!$B387,'Wkpr - Plant Balance Detail'!$C$3:$C$635,'Wkpr - Studied Balances'!$C387,'Wkpr - Plant Balance Detail'!$D$3:$D$635,'Wkpr - Studied Balances'!$D387)</f>
        <v>-1182.47132543616</v>
      </c>
      <c r="R387" s="55">
        <f>SUMIFS('Wkpr - Plant Balance Detail'!$CU$3:$CU$635,'Wkpr - Plant Balance Detail'!$B$3:$B$635,'Wkpr - Studied Balances'!$B387,'Wkpr - Plant Balance Detail'!$C$3:$C$635,'Wkpr - Studied Balances'!$C387,'Wkpr - Plant Balance Detail'!$D$3:$D$635,'Wkpr - Studied Balances'!$D387)</f>
        <v>0</v>
      </c>
      <c r="S387" s="55">
        <f>SUMIFS('Wkpr - Plant Balance Detail'!$CT$3:$CT$635,'Wkpr - Plant Balance Detail'!$B$3:$B$635,'Wkpr - Studied Balances'!$B387,'Wkpr - Plant Balance Detail'!$C$3:$C$635,'Wkpr - Studied Balances'!$C387,'Wkpr - Plant Balance Detail'!$D$3:$D$635,'Wkpr - Studied Balances'!$D387)</f>
        <v>-337.25842656383998</v>
      </c>
      <c r="T387" s="55">
        <f>SUMIFS('Wkpr - Plant Balance Detail'!$CV$3:$CV$635,'Wkpr - Plant Balance Detail'!$B$3:$B$635,'Wkpr - Studied Balances'!$B387,'Wkpr - Plant Balance Detail'!$C$3:$C$635,'Wkpr - Studied Balances'!$C387,'Wkpr - Plant Balance Detail'!$D$3:$D$635,'Wkpr - Studied Balances'!$D387)</f>
        <v>0</v>
      </c>
      <c r="U387" s="55">
        <f>SUMIFS('Wkpr - Plant Balance Detail'!$CW$3:$CW$635,'Wkpr - Plant Balance Detail'!$B$3:$B$635,'Wkpr - Studied Balances'!$B387,'Wkpr - Plant Balance Detail'!$C$3:$C$635,'Wkpr - Studied Balances'!$C387,'Wkpr - Plant Balance Detail'!$D$3:$D$635,'Wkpr - Studied Balances'!$D387)</f>
        <v>0</v>
      </c>
    </row>
    <row r="388" spans="1:21" x14ac:dyDescent="0.2">
      <c r="F388" t="s">
        <v>1138</v>
      </c>
      <c r="J388" s="6"/>
      <c r="N388" s="6"/>
      <c r="O388" s="6"/>
      <c r="Q388" s="56"/>
      <c r="R388" s="56"/>
      <c r="S388" s="56"/>
      <c r="T388" s="56"/>
      <c r="U388" s="56"/>
    </row>
    <row r="389" spans="1:21" x14ac:dyDescent="0.2">
      <c r="J389" s="6"/>
      <c r="N389" s="6"/>
      <c r="O389" s="6"/>
      <c r="Q389" s="56"/>
      <c r="R389" s="56"/>
      <c r="S389" s="56"/>
      <c r="T389" s="56"/>
      <c r="U389" s="56"/>
    </row>
    <row r="390" spans="1:21" x14ac:dyDescent="0.2">
      <c r="A390" t="s">
        <v>1266</v>
      </c>
      <c r="J390" s="6"/>
      <c r="N390" s="6"/>
      <c r="O390" s="6"/>
      <c r="Q390" s="56"/>
      <c r="R390" s="56"/>
      <c r="S390" s="56"/>
      <c r="T390" s="56"/>
      <c r="U390" s="56"/>
    </row>
    <row r="391" spans="1:21" x14ac:dyDescent="0.2">
      <c r="E391" t="s">
        <v>1281</v>
      </c>
      <c r="J391" s="6"/>
      <c r="N391" s="6"/>
      <c r="O391" s="6"/>
      <c r="Q391" s="56"/>
      <c r="R391" s="56"/>
      <c r="S391" s="56"/>
      <c r="T391" s="56"/>
      <c r="U391" s="56"/>
    </row>
    <row r="392" spans="1:21" x14ac:dyDescent="0.2">
      <c r="B392" t="s">
        <v>1333</v>
      </c>
      <c r="C392" t="s">
        <v>1319</v>
      </c>
      <c r="D392">
        <f t="shared" ref="D392:D405" si="142">E392*1000</f>
        <v>350200</v>
      </c>
      <c r="E392">
        <v>350.2</v>
      </c>
      <c r="F392" t="s">
        <v>1267</v>
      </c>
      <c r="G392" s="5">
        <f>SUMIFS('Wkpr - Plant Balance Detail'!$R$3:$R$635,'Wkpr - Plant Balance Detail'!$B$3:$B$635,'Wkpr - Studied Balances'!$B392,'Wkpr - Plant Balance Detail'!$C$3:$C$635,'Wkpr - Studied Balances'!$C392,'Wkpr - Plant Balance Detail'!$D$3:$D$635,'Wkpr - Studied Balances'!$D392)</f>
        <v>59811.72</v>
      </c>
      <c r="I392" s="3">
        <f>SUMIFS('Wkpr - Plant Balance Detail'!$BO$3:$BO$635,'Wkpr - Plant Balance Detail'!$B$3:$B$635,'Wkpr - Studied Balances'!$B392,'Wkpr - Plant Balance Detail'!$C$3:$C$635,'Wkpr - Studied Balances'!$C392,'Wkpr - Plant Balance Detail'!$D$3:$D$635,'Wkpr - Studied Balances'!$D392)</f>
        <v>1.8499999999999999E-2</v>
      </c>
      <c r="J392" s="6">
        <f t="shared" ref="J392:J405" si="143">G392*I392</f>
        <v>1106.5168200000001</v>
      </c>
      <c r="L392" s="3">
        <f>SUMIFS('Wkpr - Plant Balance Detail'!$BQ$3:$BQ$635,'Wkpr - Plant Balance Detail'!$B$3:$B$635,'Wkpr - Studied Balances'!$B392,'Wkpr - Plant Balance Detail'!$C$3:$C$635,'Wkpr - Studied Balances'!$C392,'Wkpr - Plant Balance Detail'!$D$3:$D$635,'Wkpr - Studied Balances'!$D392)</f>
        <v>1.3500000000000002E-2</v>
      </c>
      <c r="N392" s="6">
        <f t="shared" ref="N392:N405" si="144">G392*L392</f>
        <v>807.4582200000001</v>
      </c>
      <c r="O392" s="6">
        <f t="shared" ref="O392:O405" si="145">N392-J392</f>
        <v>-299.05859999999996</v>
      </c>
      <c r="Q392" s="55">
        <f>SUMIFS('Wkpr - Plant Balance Detail'!$CS$3:$CS$635,'Wkpr - Plant Balance Detail'!$B$3:$B$635,'Wkpr - Studied Balances'!$B392,'Wkpr - Plant Balance Detail'!$C$3:$C$635,'Wkpr - Studied Balances'!$C392,'Wkpr - Plant Balance Detail'!$D$3:$D$635,'Wkpr - Studied Balances'!$D392)</f>
        <v>0</v>
      </c>
      <c r="R392" s="55">
        <f>SUMIFS('Wkpr - Plant Balance Detail'!$CU$3:$CU$635,'Wkpr - Plant Balance Detail'!$B$3:$B$635,'Wkpr - Studied Balances'!$B392,'Wkpr - Plant Balance Detail'!$C$3:$C$635,'Wkpr - Studied Balances'!$C392,'Wkpr - Plant Balance Detail'!$D$3:$D$635,'Wkpr - Studied Balances'!$D392)</f>
        <v>0</v>
      </c>
      <c r="S392" s="55">
        <f>SUMIFS('Wkpr - Plant Balance Detail'!$CT$3:$CT$635,'Wkpr - Plant Balance Detail'!$B$3:$B$635,'Wkpr - Studied Balances'!$B392,'Wkpr - Plant Balance Detail'!$C$3:$C$635,'Wkpr - Studied Balances'!$C392,'Wkpr - Plant Balance Detail'!$D$3:$D$635,'Wkpr - Studied Balances'!$D392)</f>
        <v>-210.92603057999997</v>
      </c>
      <c r="T392" s="55">
        <f>SUMIFS('Wkpr - Plant Balance Detail'!$CV$3:$CV$635,'Wkpr - Plant Balance Detail'!$B$3:$B$635,'Wkpr - Studied Balances'!$B392,'Wkpr - Plant Balance Detail'!$C$3:$C$635,'Wkpr - Studied Balances'!$C392,'Wkpr - Plant Balance Detail'!$D$3:$D$635,'Wkpr - Studied Balances'!$D392)</f>
        <v>-88.132569419999982</v>
      </c>
      <c r="U392" s="55">
        <f>SUMIFS('Wkpr - Plant Balance Detail'!$CW$3:$CW$635,'Wkpr - Plant Balance Detail'!$B$3:$B$635,'Wkpr - Studied Balances'!$B392,'Wkpr - Plant Balance Detail'!$C$3:$C$635,'Wkpr - Studied Balances'!$C392,'Wkpr - Plant Balance Detail'!$D$3:$D$635,'Wkpr - Studied Balances'!$D392)</f>
        <v>0</v>
      </c>
    </row>
    <row r="393" spans="1:21" x14ac:dyDescent="0.2">
      <c r="B393" t="s">
        <v>1333</v>
      </c>
      <c r="C393" t="s">
        <v>1319</v>
      </c>
      <c r="D393">
        <f t="shared" si="142"/>
        <v>351100</v>
      </c>
      <c r="E393">
        <v>351.1</v>
      </c>
      <c r="F393" t="s">
        <v>1174</v>
      </c>
      <c r="G393" s="5">
        <f>SUMIFS('Wkpr - Plant Balance Detail'!$R$3:$R$635,'Wkpr - Plant Balance Detail'!$B$3:$B$635,'Wkpr - Studied Balances'!$B393,'Wkpr - Plant Balance Detail'!$C$3:$C$635,'Wkpr - Studied Balances'!$C393,'Wkpr - Plant Balance Detail'!$D$3:$D$635,'Wkpr - Studied Balances'!$D393)</f>
        <v>1507987.32</v>
      </c>
      <c r="I393" s="3">
        <f>SUMIFS('Wkpr - Plant Balance Detail'!$BO$3:$BO$635,'Wkpr - Plant Balance Detail'!$B$3:$B$635,'Wkpr - Studied Balances'!$B393,'Wkpr - Plant Balance Detail'!$C$3:$C$635,'Wkpr - Studied Balances'!$C393,'Wkpr - Plant Balance Detail'!$D$3:$D$635,'Wkpr - Studied Balances'!$D393)</f>
        <v>1.5100560000000001E-2</v>
      </c>
      <c r="J393" s="6">
        <f t="shared" si="143"/>
        <v>22771.453004899202</v>
      </c>
      <c r="L393" s="3">
        <f>SUMIFS('Wkpr - Plant Balance Detail'!$BQ$3:$BQ$635,'Wkpr - Plant Balance Detail'!$B$3:$B$635,'Wkpr - Studied Balances'!$B393,'Wkpr - Plant Balance Detail'!$C$3:$C$635,'Wkpr - Studied Balances'!$C393,'Wkpr - Plant Balance Detail'!$D$3:$D$635,'Wkpr - Studied Balances'!$D393)</f>
        <v>1.52E-2</v>
      </c>
      <c r="N393" s="6">
        <f t="shared" si="144"/>
        <v>22921.407264000001</v>
      </c>
      <c r="O393" s="6">
        <f t="shared" si="145"/>
        <v>149.95425910079939</v>
      </c>
      <c r="Q393" s="55">
        <f>SUMIFS('Wkpr - Plant Balance Detail'!$CS$3:$CS$635,'Wkpr - Plant Balance Detail'!$B$3:$B$635,'Wkpr - Studied Balances'!$B393,'Wkpr - Plant Balance Detail'!$C$3:$C$635,'Wkpr - Studied Balances'!$C393,'Wkpr - Plant Balance Detail'!$D$3:$D$635,'Wkpr - Studied Balances'!$D393)</f>
        <v>0</v>
      </c>
      <c r="R393" s="55">
        <f>SUMIFS('Wkpr - Plant Balance Detail'!$CU$3:$CU$635,'Wkpr - Plant Balance Detail'!$B$3:$B$635,'Wkpr - Studied Balances'!$B393,'Wkpr - Plant Balance Detail'!$C$3:$C$635,'Wkpr - Studied Balances'!$C393,'Wkpr - Plant Balance Detail'!$D$3:$D$635,'Wkpr - Studied Balances'!$D393)</f>
        <v>0</v>
      </c>
      <c r="S393" s="55">
        <f>SUMIFS('Wkpr - Plant Balance Detail'!$CT$3:$CT$635,'Wkpr - Plant Balance Detail'!$B$3:$B$635,'Wkpr - Studied Balances'!$B393,'Wkpr - Plant Balance Detail'!$C$3:$C$635,'Wkpr - Studied Balances'!$C393,'Wkpr - Plant Balance Detail'!$D$3:$D$635,'Wkpr - Studied Balances'!$D393)</f>
        <v>105.76273894379301</v>
      </c>
      <c r="T393" s="55">
        <f>SUMIFS('Wkpr - Plant Balance Detail'!$CV$3:$CV$635,'Wkpr - Plant Balance Detail'!$B$3:$B$635,'Wkpr - Studied Balances'!$B393,'Wkpr - Plant Balance Detail'!$C$3:$C$635,'Wkpr - Studied Balances'!$C393,'Wkpr - Plant Balance Detail'!$D$3:$D$635,'Wkpr - Studied Balances'!$D393)</f>
        <v>44.191520157005471</v>
      </c>
      <c r="U393" s="55">
        <f>SUMIFS('Wkpr - Plant Balance Detail'!$CW$3:$CW$635,'Wkpr - Plant Balance Detail'!$B$3:$B$635,'Wkpr - Studied Balances'!$B393,'Wkpr - Plant Balance Detail'!$C$3:$C$635,'Wkpr - Studied Balances'!$C393,'Wkpr - Plant Balance Detail'!$D$3:$D$635,'Wkpr - Studied Balances'!$D393)</f>
        <v>0</v>
      </c>
    </row>
    <row r="394" spans="1:21" x14ac:dyDescent="0.2">
      <c r="B394" t="s">
        <v>1333</v>
      </c>
      <c r="C394" t="s">
        <v>1319</v>
      </c>
      <c r="D394">
        <f t="shared" si="142"/>
        <v>351200</v>
      </c>
      <c r="E394">
        <v>351.2</v>
      </c>
      <c r="F394" t="s">
        <v>1268</v>
      </c>
      <c r="G394" s="5">
        <f>SUMIFS('Wkpr - Plant Balance Detail'!$R$3:$R$635,'Wkpr - Plant Balance Detail'!$B$3:$B$635,'Wkpr - Studied Balances'!$B394,'Wkpr - Plant Balance Detail'!$C$3:$C$635,'Wkpr - Studied Balances'!$C394,'Wkpr - Plant Balance Detail'!$D$3:$D$635,'Wkpr - Studied Balances'!$D394)</f>
        <v>275254.53000000003</v>
      </c>
      <c r="I394" s="3">
        <f>SUMIFS('Wkpr - Plant Balance Detail'!$BO$3:$BO$635,'Wkpr - Plant Balance Detail'!$B$3:$B$635,'Wkpr - Studied Balances'!$B394,'Wkpr - Plant Balance Detail'!$C$3:$C$635,'Wkpr - Studied Balances'!$C394,'Wkpr - Plant Balance Detail'!$D$3:$D$635,'Wkpr - Studied Balances'!$D394)</f>
        <v>1.38E-2</v>
      </c>
      <c r="J394" s="6">
        <f t="shared" si="143"/>
        <v>3798.5125140000005</v>
      </c>
      <c r="L394" s="3">
        <f>SUMIFS('Wkpr - Plant Balance Detail'!$BQ$3:$BQ$635,'Wkpr - Plant Balance Detail'!$B$3:$B$635,'Wkpr - Studied Balances'!$B394,'Wkpr - Plant Balance Detail'!$C$3:$C$635,'Wkpr - Studied Balances'!$C394,'Wkpr - Plant Balance Detail'!$D$3:$D$635,'Wkpr - Studied Balances'!$D394)</f>
        <v>1.15E-2</v>
      </c>
      <c r="N394" s="6">
        <f t="shared" si="144"/>
        <v>3165.4270950000005</v>
      </c>
      <c r="O394" s="6">
        <f t="shared" si="145"/>
        <v>-633.085419</v>
      </c>
      <c r="Q394" s="55">
        <f>SUMIFS('Wkpr - Plant Balance Detail'!$CS$3:$CS$635,'Wkpr - Plant Balance Detail'!$B$3:$B$635,'Wkpr - Studied Balances'!$B394,'Wkpr - Plant Balance Detail'!$C$3:$C$635,'Wkpr - Studied Balances'!$C394,'Wkpr - Plant Balance Detail'!$D$3:$D$635,'Wkpr - Studied Balances'!$D394)</f>
        <v>0</v>
      </c>
      <c r="R394" s="55">
        <f>SUMIFS('Wkpr - Plant Balance Detail'!$CU$3:$CU$635,'Wkpr - Plant Balance Detail'!$B$3:$B$635,'Wkpr - Studied Balances'!$B394,'Wkpr - Plant Balance Detail'!$C$3:$C$635,'Wkpr - Studied Balances'!$C394,'Wkpr - Plant Balance Detail'!$D$3:$D$635,'Wkpr - Studied Balances'!$D394)</f>
        <v>0</v>
      </c>
      <c r="S394" s="55">
        <f>SUMIFS('Wkpr - Plant Balance Detail'!$CT$3:$CT$635,'Wkpr - Plant Balance Detail'!$B$3:$B$635,'Wkpr - Studied Balances'!$B394,'Wkpr - Plant Balance Detail'!$C$3:$C$635,'Wkpr - Studied Balances'!$C394,'Wkpr - Plant Balance Detail'!$D$3:$D$635,'Wkpr - Studied Balances'!$D394)</f>
        <v>-446.51514602069983</v>
      </c>
      <c r="T394" s="55">
        <f>SUMIFS('Wkpr - Plant Balance Detail'!$CV$3:$CV$635,'Wkpr - Plant Balance Detail'!$B$3:$B$635,'Wkpr - Studied Balances'!$B394,'Wkpr - Plant Balance Detail'!$C$3:$C$635,'Wkpr - Studied Balances'!$C394,'Wkpr - Plant Balance Detail'!$D$3:$D$635,'Wkpr - Studied Balances'!$D394)</f>
        <v>-186.57027297929994</v>
      </c>
      <c r="U394" s="55">
        <f>SUMIFS('Wkpr - Plant Balance Detail'!$CW$3:$CW$635,'Wkpr - Plant Balance Detail'!$B$3:$B$635,'Wkpr - Studied Balances'!$B394,'Wkpr - Plant Balance Detail'!$C$3:$C$635,'Wkpr - Studied Balances'!$C394,'Wkpr - Plant Balance Detail'!$D$3:$D$635,'Wkpr - Studied Balances'!$D394)</f>
        <v>0</v>
      </c>
    </row>
    <row r="395" spans="1:21" x14ac:dyDescent="0.2">
      <c r="B395" t="s">
        <v>1333</v>
      </c>
      <c r="C395" t="s">
        <v>1319</v>
      </c>
      <c r="D395">
        <f t="shared" si="142"/>
        <v>351300</v>
      </c>
      <c r="E395">
        <v>351.3</v>
      </c>
      <c r="F395" t="s">
        <v>1269</v>
      </c>
      <c r="G395" s="5">
        <f>SUMIFS('Wkpr - Plant Balance Detail'!$R$3:$R$635,'Wkpr - Plant Balance Detail'!$B$3:$B$635,'Wkpr - Studied Balances'!$B395,'Wkpr - Plant Balance Detail'!$C$3:$C$635,'Wkpr - Studied Balances'!$C395,'Wkpr - Plant Balance Detail'!$D$3:$D$635,'Wkpr - Studied Balances'!$D395)</f>
        <v>52850.07</v>
      </c>
      <c r="I395" s="3">
        <f>SUMIFS('Wkpr - Plant Balance Detail'!$BO$3:$BO$635,'Wkpr - Plant Balance Detail'!$B$3:$B$635,'Wkpr - Studied Balances'!$B395,'Wkpr - Plant Balance Detail'!$C$3:$C$635,'Wkpr - Studied Balances'!$C395,'Wkpr - Plant Balance Detail'!$D$3:$D$635,'Wkpr - Studied Balances'!$D395)</f>
        <v>1.37E-2</v>
      </c>
      <c r="J395" s="6">
        <f t="shared" si="143"/>
        <v>724.04595900000004</v>
      </c>
      <c r="L395" s="3">
        <f>SUMIFS('Wkpr - Plant Balance Detail'!$BQ$3:$BQ$635,'Wkpr - Plant Balance Detail'!$B$3:$B$635,'Wkpr - Studied Balances'!$B395,'Wkpr - Plant Balance Detail'!$C$3:$C$635,'Wkpr - Studied Balances'!$C395,'Wkpr - Plant Balance Detail'!$D$3:$D$635,'Wkpr - Studied Balances'!$D395)</f>
        <v>1.09E-2</v>
      </c>
      <c r="N395" s="6">
        <f t="shared" si="144"/>
        <v>576.06576299999995</v>
      </c>
      <c r="O395" s="6">
        <f t="shared" si="145"/>
        <v>-147.98019600000009</v>
      </c>
      <c r="Q395" s="55">
        <f>SUMIFS('Wkpr - Plant Balance Detail'!$CS$3:$CS$635,'Wkpr - Plant Balance Detail'!$B$3:$B$635,'Wkpr - Studied Balances'!$B395,'Wkpr - Plant Balance Detail'!$C$3:$C$635,'Wkpr - Studied Balances'!$C395,'Wkpr - Plant Balance Detail'!$D$3:$D$635,'Wkpr - Studied Balances'!$D395)</f>
        <v>0</v>
      </c>
      <c r="R395" s="55">
        <f>SUMIFS('Wkpr - Plant Balance Detail'!$CU$3:$CU$635,'Wkpr - Plant Balance Detail'!$B$3:$B$635,'Wkpr - Studied Balances'!$B395,'Wkpr - Plant Balance Detail'!$C$3:$C$635,'Wkpr - Studied Balances'!$C395,'Wkpr - Plant Balance Detail'!$D$3:$D$635,'Wkpr - Studied Balances'!$D395)</f>
        <v>0</v>
      </c>
      <c r="S395" s="55">
        <f>SUMIFS('Wkpr - Plant Balance Detail'!$CT$3:$CT$635,'Wkpr - Plant Balance Detail'!$B$3:$B$635,'Wkpr - Studied Balances'!$B395,'Wkpr - Plant Balance Detail'!$C$3:$C$635,'Wkpr - Studied Balances'!$C395,'Wkpr - Plant Balance Detail'!$D$3:$D$635,'Wkpr - Studied Balances'!$D395)</f>
        <v>-104.37043223880005</v>
      </c>
      <c r="T395" s="55">
        <f>SUMIFS('Wkpr - Plant Balance Detail'!$CV$3:$CV$635,'Wkpr - Plant Balance Detail'!$B$3:$B$635,'Wkpr - Studied Balances'!$B395,'Wkpr - Plant Balance Detail'!$C$3:$C$635,'Wkpr - Studied Balances'!$C395,'Wkpr - Plant Balance Detail'!$D$3:$D$635,'Wkpr - Studied Balances'!$D395)</f>
        <v>-43.609763761200014</v>
      </c>
      <c r="U395" s="55">
        <f>SUMIFS('Wkpr - Plant Balance Detail'!$CW$3:$CW$635,'Wkpr - Plant Balance Detail'!$B$3:$B$635,'Wkpr - Studied Balances'!$B395,'Wkpr - Plant Balance Detail'!$C$3:$C$635,'Wkpr - Studied Balances'!$C395,'Wkpr - Plant Balance Detail'!$D$3:$D$635,'Wkpr - Studied Balances'!$D395)</f>
        <v>0</v>
      </c>
    </row>
    <row r="396" spans="1:21" x14ac:dyDescent="0.2">
      <c r="B396" t="s">
        <v>1333</v>
      </c>
      <c r="C396" t="s">
        <v>1319</v>
      </c>
      <c r="D396">
        <f t="shared" si="142"/>
        <v>351400</v>
      </c>
      <c r="E396">
        <v>351.4</v>
      </c>
      <c r="F396" t="s">
        <v>1270</v>
      </c>
      <c r="G396" s="5">
        <f>SUMIFS('Wkpr - Plant Balance Detail'!$R$3:$R$635,'Wkpr - Plant Balance Detail'!$B$3:$B$635,'Wkpr - Studied Balances'!$B396,'Wkpr - Plant Balance Detail'!$C$3:$C$635,'Wkpr - Studied Balances'!$C396,'Wkpr - Plant Balance Detail'!$D$3:$D$635,'Wkpr - Studied Balances'!$D396)</f>
        <v>110236.38</v>
      </c>
      <c r="I396" s="3">
        <f>SUMIFS('Wkpr - Plant Balance Detail'!$BO$3:$BO$635,'Wkpr - Plant Balance Detail'!$B$3:$B$635,'Wkpr - Studied Balances'!$B396,'Wkpr - Plant Balance Detail'!$C$3:$C$635,'Wkpr - Studied Balances'!$C396,'Wkpr - Plant Balance Detail'!$D$3:$D$635,'Wkpr - Studied Balances'!$D396)</f>
        <v>1.6E-2</v>
      </c>
      <c r="J396" s="6">
        <f t="shared" si="143"/>
        <v>1763.7820800000002</v>
      </c>
      <c r="L396" s="3">
        <f>SUMIFS('Wkpr - Plant Balance Detail'!$BQ$3:$BQ$635,'Wkpr - Plant Balance Detail'!$B$3:$B$635,'Wkpr - Studied Balances'!$B396,'Wkpr - Plant Balance Detail'!$C$3:$C$635,'Wkpr - Studied Balances'!$C396,'Wkpr - Plant Balance Detail'!$D$3:$D$635,'Wkpr - Studied Balances'!$D396)</f>
        <v>1.37E-2</v>
      </c>
      <c r="N396" s="6">
        <f t="shared" si="144"/>
        <v>1510.2384060000002</v>
      </c>
      <c r="O396" s="6">
        <f t="shared" si="145"/>
        <v>-253.54367400000001</v>
      </c>
      <c r="Q396" s="55">
        <f>SUMIFS('Wkpr - Plant Balance Detail'!$CS$3:$CS$635,'Wkpr - Plant Balance Detail'!$B$3:$B$635,'Wkpr - Studied Balances'!$B396,'Wkpr - Plant Balance Detail'!$C$3:$C$635,'Wkpr - Studied Balances'!$C396,'Wkpr - Plant Balance Detail'!$D$3:$D$635,'Wkpr - Studied Balances'!$D396)</f>
        <v>0</v>
      </c>
      <c r="R396" s="55">
        <f>SUMIFS('Wkpr - Plant Balance Detail'!$CU$3:$CU$635,'Wkpr - Plant Balance Detail'!$B$3:$B$635,'Wkpr - Studied Balances'!$B396,'Wkpr - Plant Balance Detail'!$C$3:$C$635,'Wkpr - Studied Balances'!$C396,'Wkpr - Plant Balance Detail'!$D$3:$D$635,'Wkpr - Studied Balances'!$D396)</f>
        <v>0</v>
      </c>
      <c r="S396" s="55">
        <f>SUMIFS('Wkpr - Plant Balance Detail'!$CT$3:$CT$635,'Wkpr - Plant Balance Detail'!$B$3:$B$635,'Wkpr - Studied Balances'!$B396,'Wkpr - Plant Balance Detail'!$C$3:$C$635,'Wkpr - Studied Balances'!$C396,'Wkpr - Plant Balance Detail'!$D$3:$D$635,'Wkpr - Studied Balances'!$D396)</f>
        <v>-178.82435327220014</v>
      </c>
      <c r="T396" s="55">
        <f>SUMIFS('Wkpr - Plant Balance Detail'!$CV$3:$CV$635,'Wkpr - Plant Balance Detail'!$B$3:$B$635,'Wkpr - Studied Balances'!$B396,'Wkpr - Plant Balance Detail'!$C$3:$C$635,'Wkpr - Studied Balances'!$C396,'Wkpr - Plant Balance Detail'!$D$3:$D$635,'Wkpr - Studied Balances'!$D396)</f>
        <v>-74.719320727800039</v>
      </c>
      <c r="U396" s="55">
        <f>SUMIFS('Wkpr - Plant Balance Detail'!$CW$3:$CW$635,'Wkpr - Plant Balance Detail'!$B$3:$B$635,'Wkpr - Studied Balances'!$B396,'Wkpr - Plant Balance Detail'!$C$3:$C$635,'Wkpr - Studied Balances'!$C396,'Wkpr - Plant Balance Detail'!$D$3:$D$635,'Wkpr - Studied Balances'!$D396)</f>
        <v>0</v>
      </c>
    </row>
    <row r="397" spans="1:21" x14ac:dyDescent="0.2">
      <c r="B397" t="s">
        <v>1333</v>
      </c>
      <c r="C397" t="s">
        <v>1319</v>
      </c>
      <c r="D397">
        <f t="shared" si="142"/>
        <v>351410</v>
      </c>
      <c r="E397">
        <v>351.41</v>
      </c>
      <c r="F397" t="s">
        <v>1271</v>
      </c>
      <c r="G397" s="5">
        <f>SUMIFS('Wkpr - Plant Balance Detail'!$R$3:$R$635,'Wkpr - Plant Balance Detail'!$B$3:$B$635,'Wkpr - Studied Balances'!$B397,'Wkpr - Plant Balance Detail'!$C$3:$C$635,'Wkpr - Studied Balances'!$C397,'Wkpr - Plant Balance Detail'!$D$3:$D$635,'Wkpr - Studied Balances'!$D397)</f>
        <v>61655.69</v>
      </c>
      <c r="I397" s="3">
        <f>SUMIFS('Wkpr - Plant Balance Detail'!$BO$3:$BO$635,'Wkpr - Plant Balance Detail'!$B$3:$B$635,'Wkpr - Studied Balances'!$B397,'Wkpr - Plant Balance Detail'!$C$3:$C$635,'Wkpr - Studied Balances'!$C397,'Wkpr - Plant Balance Detail'!$D$3:$D$635,'Wkpr - Studied Balances'!$D397)</f>
        <v>1.37E-2</v>
      </c>
      <c r="J397" s="6">
        <f t="shared" si="143"/>
        <v>844.68295300000011</v>
      </c>
      <c r="L397" s="3">
        <f>SUMIFS('Wkpr - Plant Balance Detail'!$BQ$3:$BQ$635,'Wkpr - Plant Balance Detail'!$B$3:$B$635,'Wkpr - Studied Balances'!$B397,'Wkpr - Plant Balance Detail'!$C$3:$C$635,'Wkpr - Studied Balances'!$C397,'Wkpr - Plant Balance Detail'!$D$3:$D$635,'Wkpr - Studied Balances'!$D397)</f>
        <v>1.09E-2</v>
      </c>
      <c r="N397" s="6">
        <f t="shared" si="144"/>
        <v>672.04702099999997</v>
      </c>
      <c r="O397" s="6">
        <f t="shared" si="145"/>
        <v>-172.63593200000014</v>
      </c>
      <c r="Q397" s="55">
        <f>SUMIFS('Wkpr - Plant Balance Detail'!$CS$3:$CS$635,'Wkpr - Plant Balance Detail'!$B$3:$B$635,'Wkpr - Studied Balances'!$B397,'Wkpr - Plant Balance Detail'!$C$3:$C$635,'Wkpr - Studied Balances'!$C397,'Wkpr - Plant Balance Detail'!$D$3:$D$635,'Wkpr - Studied Balances'!$D397)</f>
        <v>0</v>
      </c>
      <c r="R397" s="55">
        <f>SUMIFS('Wkpr - Plant Balance Detail'!$CU$3:$CU$635,'Wkpr - Plant Balance Detail'!$B$3:$B$635,'Wkpr - Studied Balances'!$B397,'Wkpr - Plant Balance Detail'!$C$3:$C$635,'Wkpr - Studied Balances'!$C397,'Wkpr - Plant Balance Detail'!$D$3:$D$635,'Wkpr - Studied Balances'!$D397)</f>
        <v>0</v>
      </c>
      <c r="S397" s="55">
        <f>SUMIFS('Wkpr - Plant Balance Detail'!$CT$3:$CT$635,'Wkpr - Plant Balance Detail'!$B$3:$B$635,'Wkpr - Studied Balances'!$B397,'Wkpr - Plant Balance Detail'!$C$3:$C$635,'Wkpr - Studied Balances'!$C397,'Wkpr - Plant Balance Detail'!$D$3:$D$635,'Wkpr - Studied Balances'!$D397)</f>
        <v>-121.76012283960011</v>
      </c>
      <c r="T397" s="55">
        <f>SUMIFS('Wkpr - Plant Balance Detail'!$CV$3:$CV$635,'Wkpr - Plant Balance Detail'!$B$3:$B$635,'Wkpr - Studied Balances'!$B397,'Wkpr - Plant Balance Detail'!$C$3:$C$635,'Wkpr - Studied Balances'!$C397,'Wkpr - Plant Balance Detail'!$D$3:$D$635,'Wkpr - Studied Balances'!$D397)</f>
        <v>-50.875809160400053</v>
      </c>
      <c r="U397" s="55">
        <f>SUMIFS('Wkpr - Plant Balance Detail'!$CW$3:$CW$635,'Wkpr - Plant Balance Detail'!$B$3:$B$635,'Wkpr - Studied Balances'!$B397,'Wkpr - Plant Balance Detail'!$C$3:$C$635,'Wkpr - Studied Balances'!$C397,'Wkpr - Plant Balance Detail'!$D$3:$D$635,'Wkpr - Studied Balances'!$D397)</f>
        <v>0</v>
      </c>
    </row>
    <row r="398" spans="1:21" x14ac:dyDescent="0.2">
      <c r="B398" t="s">
        <v>1333</v>
      </c>
      <c r="C398" t="s">
        <v>1319</v>
      </c>
      <c r="D398">
        <f t="shared" si="142"/>
        <v>352000</v>
      </c>
      <c r="E398" s="48">
        <v>352</v>
      </c>
      <c r="F398" t="s">
        <v>1272</v>
      </c>
      <c r="G398" s="5">
        <f>SUMIFS('Wkpr - Plant Balance Detail'!$R$3:$R$635,'Wkpr - Plant Balance Detail'!$B$3:$B$635,'Wkpr - Studied Balances'!$B398,'Wkpr - Plant Balance Detail'!$C$3:$C$635,'Wkpr - Studied Balances'!$C398,'Wkpr - Plant Balance Detail'!$D$3:$D$635,'Wkpr - Studied Balances'!$D398)</f>
        <v>12961441.720000001</v>
      </c>
      <c r="I398" s="3">
        <f>SUMIFS('Wkpr - Plant Balance Detail'!$BO$3:$BO$635,'Wkpr - Plant Balance Detail'!$B$3:$B$635,'Wkpr - Studied Balances'!$B398,'Wkpr - Plant Balance Detail'!$C$3:$C$635,'Wkpr - Studied Balances'!$C398,'Wkpr - Plant Balance Detail'!$D$3:$D$635,'Wkpr - Studied Balances'!$D398)</f>
        <v>1.15E-2</v>
      </c>
      <c r="J398" s="6">
        <f t="shared" si="143"/>
        <v>149056.57978</v>
      </c>
      <c r="L398" s="3">
        <f>SUMIFS('Wkpr - Plant Balance Detail'!$BQ$3:$BQ$635,'Wkpr - Plant Balance Detail'!$B$3:$B$635,'Wkpr - Studied Balances'!$B398,'Wkpr - Plant Balance Detail'!$C$3:$C$635,'Wkpr - Studied Balances'!$C398,'Wkpr - Plant Balance Detail'!$D$3:$D$635,'Wkpr - Studied Balances'!$D398)</f>
        <v>1.38E-2</v>
      </c>
      <c r="N398" s="6">
        <f t="shared" si="144"/>
        <v>178867.89573600001</v>
      </c>
      <c r="O398" s="6">
        <f t="shared" si="145"/>
        <v>29811.315956000006</v>
      </c>
      <c r="Q398" s="55">
        <f>SUMIFS('Wkpr - Plant Balance Detail'!$CS$3:$CS$635,'Wkpr - Plant Balance Detail'!$B$3:$B$635,'Wkpr - Studied Balances'!$B398,'Wkpr - Plant Balance Detail'!$C$3:$C$635,'Wkpr - Studied Balances'!$C398,'Wkpr - Plant Balance Detail'!$D$3:$D$635,'Wkpr - Studied Balances'!$D398)</f>
        <v>0</v>
      </c>
      <c r="R398" s="55">
        <f>SUMIFS('Wkpr - Plant Balance Detail'!$CU$3:$CU$635,'Wkpr - Plant Balance Detail'!$B$3:$B$635,'Wkpr - Studied Balances'!$B398,'Wkpr - Plant Balance Detail'!$C$3:$C$635,'Wkpr - Studied Balances'!$C398,'Wkpr - Plant Balance Detail'!$D$3:$D$635,'Wkpr - Studied Balances'!$D398)</f>
        <v>0</v>
      </c>
      <c r="S398" s="55">
        <f>SUMIFS('Wkpr - Plant Balance Detail'!$CT$3:$CT$635,'Wkpr - Plant Balance Detail'!$B$3:$B$635,'Wkpr - Studied Balances'!$B398,'Wkpr - Plant Balance Detail'!$C$3:$C$635,'Wkpr - Studied Balances'!$C398,'Wkpr - Plant Balance Detail'!$D$3:$D$635,'Wkpr - Studied Balances'!$D398)</f>
        <v>21025.921143766798</v>
      </c>
      <c r="T398" s="55">
        <f>SUMIFS('Wkpr - Plant Balance Detail'!$CV$3:$CV$635,'Wkpr - Plant Balance Detail'!$B$3:$B$635,'Wkpr - Studied Balances'!$B398,'Wkpr - Plant Balance Detail'!$C$3:$C$635,'Wkpr - Studied Balances'!$C398,'Wkpr - Plant Balance Detail'!$D$3:$D$635,'Wkpr - Studied Balances'!$D398)</f>
        <v>8785.3948122332004</v>
      </c>
      <c r="U398" s="55">
        <f>SUMIFS('Wkpr - Plant Balance Detail'!$CW$3:$CW$635,'Wkpr - Plant Balance Detail'!$B$3:$B$635,'Wkpr - Studied Balances'!$B398,'Wkpr - Plant Balance Detail'!$C$3:$C$635,'Wkpr - Studied Balances'!$C398,'Wkpr - Plant Balance Detail'!$D$3:$D$635,'Wkpr - Studied Balances'!$D398)</f>
        <v>0</v>
      </c>
    </row>
    <row r="399" spans="1:21" x14ac:dyDescent="0.2">
      <c r="B399" t="s">
        <v>1333</v>
      </c>
      <c r="C399" t="s">
        <v>1319</v>
      </c>
      <c r="D399">
        <f t="shared" si="142"/>
        <v>352200</v>
      </c>
      <c r="E399">
        <v>352.2</v>
      </c>
      <c r="F399" t="s">
        <v>1273</v>
      </c>
      <c r="G399" s="5">
        <f>SUMIFS('Wkpr - Plant Balance Detail'!$R$3:$R$635,'Wkpr - Plant Balance Detail'!$B$3:$B$635,'Wkpr - Studied Balances'!$B399,'Wkpr - Plant Balance Detail'!$C$3:$C$635,'Wkpr - Studied Balances'!$C399,'Wkpr - Plant Balance Detail'!$D$3:$D$635,'Wkpr - Studied Balances'!$D399)</f>
        <v>203330.47</v>
      </c>
      <c r="I399" s="3">
        <f>SUMIFS('Wkpr - Plant Balance Detail'!$BO$3:$BO$635,'Wkpr - Plant Balance Detail'!$B$3:$B$635,'Wkpr - Studied Balances'!$B399,'Wkpr - Plant Balance Detail'!$C$3:$C$635,'Wkpr - Studied Balances'!$C399,'Wkpr - Plant Balance Detail'!$D$3:$D$635,'Wkpr - Studied Balances'!$D399)</f>
        <v>2.3599999999999999E-2</v>
      </c>
      <c r="J399" s="6">
        <f t="shared" si="143"/>
        <v>4798.5990919999995</v>
      </c>
      <c r="L399" s="3">
        <f>SUMIFS('Wkpr - Plant Balance Detail'!$BQ$3:$BQ$635,'Wkpr - Plant Balance Detail'!$B$3:$B$635,'Wkpr - Studied Balances'!$B399,'Wkpr - Plant Balance Detail'!$C$3:$C$635,'Wkpr - Studied Balances'!$C399,'Wkpr - Plant Balance Detail'!$D$3:$D$635,'Wkpr - Studied Balances'!$D399)</f>
        <v>1.9599999999999999E-2</v>
      </c>
      <c r="N399" s="6">
        <f t="shared" si="144"/>
        <v>3985.277212</v>
      </c>
      <c r="O399" s="6">
        <f t="shared" si="145"/>
        <v>-813.32187999999951</v>
      </c>
      <c r="Q399" s="55">
        <f>SUMIFS('Wkpr - Plant Balance Detail'!$CS$3:$CS$635,'Wkpr - Plant Balance Detail'!$B$3:$B$635,'Wkpr - Studied Balances'!$B399,'Wkpr - Plant Balance Detail'!$C$3:$C$635,'Wkpr - Studied Balances'!$C399,'Wkpr - Plant Balance Detail'!$D$3:$D$635,'Wkpr - Studied Balances'!$D399)</f>
        <v>0</v>
      </c>
      <c r="R399" s="55">
        <f>SUMIFS('Wkpr - Plant Balance Detail'!$CU$3:$CU$635,'Wkpr - Plant Balance Detail'!$B$3:$B$635,'Wkpr - Studied Balances'!$B399,'Wkpr - Plant Balance Detail'!$C$3:$C$635,'Wkpr - Studied Balances'!$C399,'Wkpr - Plant Balance Detail'!$D$3:$D$635,'Wkpr - Studied Balances'!$D399)</f>
        <v>0</v>
      </c>
      <c r="S399" s="55">
        <f>SUMIFS('Wkpr - Plant Balance Detail'!$CT$3:$CT$635,'Wkpr - Plant Balance Detail'!$B$3:$B$635,'Wkpr - Studied Balances'!$B399,'Wkpr - Plant Balance Detail'!$C$3:$C$635,'Wkpr - Studied Balances'!$C399,'Wkpr - Plant Balance Detail'!$D$3:$D$635,'Wkpr - Studied Balances'!$D399)</f>
        <v>-573.63592196399986</v>
      </c>
      <c r="T399" s="55">
        <f>SUMIFS('Wkpr - Plant Balance Detail'!$CV$3:$CV$635,'Wkpr - Plant Balance Detail'!$B$3:$B$635,'Wkpr - Studied Balances'!$B399,'Wkpr - Plant Balance Detail'!$C$3:$C$635,'Wkpr - Studied Balances'!$C399,'Wkpr - Plant Balance Detail'!$D$3:$D$635,'Wkpr - Studied Balances'!$D399)</f>
        <v>-239.68595803599987</v>
      </c>
      <c r="U399" s="55">
        <f>SUMIFS('Wkpr - Plant Balance Detail'!$CW$3:$CW$635,'Wkpr - Plant Balance Detail'!$B$3:$B$635,'Wkpr - Studied Balances'!$B399,'Wkpr - Plant Balance Detail'!$C$3:$C$635,'Wkpr - Studied Balances'!$C399,'Wkpr - Plant Balance Detail'!$D$3:$D$635,'Wkpr - Studied Balances'!$D399)</f>
        <v>0</v>
      </c>
    </row>
    <row r="400" spans="1:21" x14ac:dyDescent="0.2">
      <c r="B400" t="s">
        <v>1333</v>
      </c>
      <c r="C400" t="s">
        <v>1319</v>
      </c>
      <c r="D400">
        <f t="shared" si="142"/>
        <v>352300</v>
      </c>
      <c r="E400">
        <v>352.3</v>
      </c>
      <c r="F400" t="s">
        <v>1274</v>
      </c>
      <c r="G400" s="5">
        <f>SUMIFS('Wkpr - Plant Balance Detail'!$R$3:$R$635,'Wkpr - Plant Balance Detail'!$B$3:$B$635,'Wkpr - Studied Balances'!$B400,'Wkpr - Plant Balance Detail'!$C$3:$C$635,'Wkpr - Studied Balances'!$C400,'Wkpr - Plant Balance Detail'!$D$3:$D$635,'Wkpr - Studied Balances'!$D400)</f>
        <v>5359690.41</v>
      </c>
      <c r="I400" s="3">
        <f>SUMIFS('Wkpr - Plant Balance Detail'!$BO$3:$BO$635,'Wkpr - Plant Balance Detail'!$B$3:$B$635,'Wkpr - Studied Balances'!$B400,'Wkpr - Plant Balance Detail'!$C$3:$C$635,'Wkpr - Studied Balances'!$C400,'Wkpr - Plant Balance Detail'!$D$3:$D$635,'Wkpr - Studied Balances'!$D400)</f>
        <v>4.1999999999999997E-3</v>
      </c>
      <c r="J400" s="6">
        <f t="shared" si="143"/>
        <v>22510.699721999998</v>
      </c>
      <c r="L400" s="3">
        <f>SUMIFS('Wkpr - Plant Balance Detail'!$BQ$3:$BQ$635,'Wkpr - Plant Balance Detail'!$B$3:$B$635,'Wkpr - Studied Balances'!$B400,'Wkpr - Plant Balance Detail'!$C$3:$C$635,'Wkpr - Studied Balances'!$C400,'Wkpr - Plant Balance Detail'!$D$3:$D$635,'Wkpr - Studied Balances'!$D400)</f>
        <v>7.9000000000000008E-3</v>
      </c>
      <c r="N400" s="6">
        <f t="shared" si="144"/>
        <v>42341.554239000005</v>
      </c>
      <c r="O400" s="6">
        <f t="shared" si="145"/>
        <v>19830.854517000007</v>
      </c>
      <c r="Q400" s="55">
        <f>SUMIFS('Wkpr - Plant Balance Detail'!$CS$3:$CS$635,'Wkpr - Plant Balance Detail'!$B$3:$B$635,'Wkpr - Studied Balances'!$B400,'Wkpr - Plant Balance Detail'!$C$3:$C$635,'Wkpr - Studied Balances'!$C400,'Wkpr - Plant Balance Detail'!$D$3:$D$635,'Wkpr - Studied Balances'!$D400)</f>
        <v>0</v>
      </c>
      <c r="R400" s="55">
        <f>SUMIFS('Wkpr - Plant Balance Detail'!$CU$3:$CU$635,'Wkpr - Plant Balance Detail'!$B$3:$B$635,'Wkpr - Studied Balances'!$B400,'Wkpr - Plant Balance Detail'!$C$3:$C$635,'Wkpr - Studied Balances'!$C400,'Wkpr - Plant Balance Detail'!$D$3:$D$635,'Wkpr - Studied Balances'!$D400)</f>
        <v>0</v>
      </c>
      <c r="S400" s="55">
        <f>SUMIFS('Wkpr - Plant Balance Detail'!$CT$3:$CT$635,'Wkpr - Plant Balance Detail'!$B$3:$B$635,'Wkpr - Studied Balances'!$B400,'Wkpr - Plant Balance Detail'!$C$3:$C$635,'Wkpr - Studied Balances'!$C400,'Wkpr - Plant Balance Detail'!$D$3:$D$635,'Wkpr - Studied Balances'!$D400)</f>
        <v>13986.701690840104</v>
      </c>
      <c r="T400" s="55">
        <f>SUMIFS('Wkpr - Plant Balance Detail'!$CV$3:$CV$635,'Wkpr - Plant Balance Detail'!$B$3:$B$635,'Wkpr - Studied Balances'!$B400,'Wkpr - Plant Balance Detail'!$C$3:$C$635,'Wkpr - Studied Balances'!$C400,'Wkpr - Plant Balance Detail'!$D$3:$D$635,'Wkpr - Studied Balances'!$D400)</f>
        <v>5844.1528261599033</v>
      </c>
      <c r="U400" s="55">
        <f>SUMIFS('Wkpr - Plant Balance Detail'!$CW$3:$CW$635,'Wkpr - Plant Balance Detail'!$B$3:$B$635,'Wkpr - Studied Balances'!$B400,'Wkpr - Plant Balance Detail'!$C$3:$C$635,'Wkpr - Studied Balances'!$C400,'Wkpr - Plant Balance Detail'!$D$3:$D$635,'Wkpr - Studied Balances'!$D400)</f>
        <v>0</v>
      </c>
    </row>
    <row r="401" spans="2:21" x14ac:dyDescent="0.2">
      <c r="B401" t="s">
        <v>1333</v>
      </c>
      <c r="C401" t="s">
        <v>1319</v>
      </c>
      <c r="D401">
        <f t="shared" si="142"/>
        <v>353000</v>
      </c>
      <c r="E401" s="48">
        <v>353</v>
      </c>
      <c r="F401" t="s">
        <v>1275</v>
      </c>
      <c r="G401" s="5">
        <f>SUMIFS('Wkpr - Plant Balance Detail'!$R$3:$R$635,'Wkpr - Plant Balance Detail'!$B$3:$B$635,'Wkpr - Studied Balances'!$B401,'Wkpr - Plant Balance Detail'!$C$3:$C$635,'Wkpr - Studied Balances'!$C401,'Wkpr - Plant Balance Detail'!$D$3:$D$635,'Wkpr - Studied Balances'!$D401)</f>
        <v>1044477.12</v>
      </c>
      <c r="I401" s="3">
        <f>SUMIFS('Wkpr - Plant Balance Detail'!$BO$3:$BO$635,'Wkpr - Plant Balance Detail'!$B$3:$B$635,'Wkpr - Studied Balances'!$B401,'Wkpr - Plant Balance Detail'!$C$3:$C$635,'Wkpr - Studied Balances'!$C401,'Wkpr - Plant Balance Detail'!$D$3:$D$635,'Wkpr - Studied Balances'!$D401)</f>
        <v>1.5100000000000001E-2</v>
      </c>
      <c r="J401" s="6">
        <f t="shared" si="143"/>
        <v>15771.604512</v>
      </c>
      <c r="L401" s="3">
        <f>SUMIFS('Wkpr - Plant Balance Detail'!$BQ$3:$BQ$635,'Wkpr - Plant Balance Detail'!$B$3:$B$635,'Wkpr - Studied Balances'!$B401,'Wkpr - Plant Balance Detail'!$C$3:$C$635,'Wkpr - Studied Balances'!$C401,'Wkpr - Plant Balance Detail'!$D$3:$D$635,'Wkpr - Studied Balances'!$D401)</f>
        <v>1.2199999999999999E-2</v>
      </c>
      <c r="N401" s="6">
        <f t="shared" si="144"/>
        <v>12742.620863999999</v>
      </c>
      <c r="O401" s="6">
        <f t="shared" si="145"/>
        <v>-3028.9836480000013</v>
      </c>
      <c r="Q401" s="55">
        <f>SUMIFS('Wkpr - Plant Balance Detail'!$CS$3:$CS$635,'Wkpr - Plant Balance Detail'!$B$3:$B$635,'Wkpr - Studied Balances'!$B401,'Wkpr - Plant Balance Detail'!$C$3:$C$635,'Wkpr - Studied Balances'!$C401,'Wkpr - Plant Balance Detail'!$D$3:$D$635,'Wkpr - Studied Balances'!$D401)</f>
        <v>0</v>
      </c>
      <c r="R401" s="55">
        <f>SUMIFS('Wkpr - Plant Balance Detail'!$CU$3:$CU$635,'Wkpr - Plant Balance Detail'!$B$3:$B$635,'Wkpr - Studied Balances'!$B401,'Wkpr - Plant Balance Detail'!$C$3:$C$635,'Wkpr - Studied Balances'!$C401,'Wkpr - Plant Balance Detail'!$D$3:$D$635,'Wkpr - Studied Balances'!$D401)</f>
        <v>0</v>
      </c>
      <c r="S401" s="55">
        <f>SUMIFS('Wkpr - Plant Balance Detail'!$CT$3:$CT$635,'Wkpr - Plant Balance Detail'!$B$3:$B$635,'Wkpr - Studied Balances'!$B401,'Wkpr - Plant Balance Detail'!$C$3:$C$635,'Wkpr - Studied Balances'!$C401,'Wkpr - Plant Balance Detail'!$D$3:$D$635,'Wkpr - Studied Balances'!$D401)</f>
        <v>-2136.3421669344007</v>
      </c>
      <c r="T401" s="55">
        <f>SUMIFS('Wkpr - Plant Balance Detail'!$CV$3:$CV$635,'Wkpr - Plant Balance Detail'!$B$3:$B$635,'Wkpr - Studied Balances'!$B401,'Wkpr - Plant Balance Detail'!$C$3:$C$635,'Wkpr - Studied Balances'!$C401,'Wkpr - Plant Balance Detail'!$D$3:$D$635,'Wkpr - Studied Balances'!$D401)</f>
        <v>-892.64148106560015</v>
      </c>
      <c r="U401" s="55">
        <f>SUMIFS('Wkpr - Plant Balance Detail'!$CW$3:$CW$635,'Wkpr - Plant Balance Detail'!$B$3:$B$635,'Wkpr - Studied Balances'!$B401,'Wkpr - Plant Balance Detail'!$C$3:$C$635,'Wkpr - Studied Balances'!$C401,'Wkpr - Plant Balance Detail'!$D$3:$D$635,'Wkpr - Studied Balances'!$D401)</f>
        <v>0</v>
      </c>
    </row>
    <row r="402" spans="2:21" x14ac:dyDescent="0.2">
      <c r="B402" t="s">
        <v>1333</v>
      </c>
      <c r="C402" t="s">
        <v>1319</v>
      </c>
      <c r="D402">
        <f t="shared" si="142"/>
        <v>354000</v>
      </c>
      <c r="E402" s="48">
        <v>354</v>
      </c>
      <c r="F402" t="s">
        <v>1276</v>
      </c>
      <c r="G402" s="5">
        <f>SUMIFS('Wkpr - Plant Balance Detail'!$R$3:$R$635,'Wkpr - Plant Balance Detail'!$B$3:$B$635,'Wkpr - Studied Balances'!$B402,'Wkpr - Plant Balance Detail'!$C$3:$C$635,'Wkpr - Studied Balances'!$C402,'Wkpr - Plant Balance Detail'!$D$3:$D$635,'Wkpr - Studied Balances'!$D402)</f>
        <v>12131497.82</v>
      </c>
      <c r="I402" s="3">
        <f>SUMIFS('Wkpr - Plant Balance Detail'!$BO$3:$BO$635,'Wkpr - Plant Balance Detail'!$B$3:$B$635,'Wkpr - Studied Balances'!$B402,'Wkpr - Plant Balance Detail'!$C$3:$C$635,'Wkpr - Studied Balances'!$C402,'Wkpr - Plant Balance Detail'!$D$3:$D$635,'Wkpr - Studied Balances'!$D402)</f>
        <v>1.8700000000000001E-2</v>
      </c>
      <c r="J402" s="6">
        <f t="shared" si="143"/>
        <v>226859.00923400003</v>
      </c>
      <c r="L402" s="3">
        <f>SUMIFS('Wkpr - Plant Balance Detail'!$BQ$3:$BQ$635,'Wkpr - Plant Balance Detail'!$B$3:$B$635,'Wkpr - Studied Balances'!$B402,'Wkpr - Plant Balance Detail'!$C$3:$C$635,'Wkpr - Studied Balances'!$C402,'Wkpr - Plant Balance Detail'!$D$3:$D$635,'Wkpr - Studied Balances'!$D402)</f>
        <v>1.6899999999999998E-2</v>
      </c>
      <c r="N402" s="6">
        <f t="shared" si="144"/>
        <v>205022.31315799998</v>
      </c>
      <c r="O402" s="6">
        <f t="shared" si="145"/>
        <v>-21836.696076000051</v>
      </c>
      <c r="Q402" s="55">
        <f>SUMIFS('Wkpr - Plant Balance Detail'!$CS$3:$CS$635,'Wkpr - Plant Balance Detail'!$B$3:$B$635,'Wkpr - Studied Balances'!$B402,'Wkpr - Plant Balance Detail'!$C$3:$C$635,'Wkpr - Studied Balances'!$C402,'Wkpr - Plant Balance Detail'!$D$3:$D$635,'Wkpr - Studied Balances'!$D402)</f>
        <v>0</v>
      </c>
      <c r="R402" s="55">
        <f>SUMIFS('Wkpr - Plant Balance Detail'!$CU$3:$CU$635,'Wkpr - Plant Balance Detail'!$B$3:$B$635,'Wkpr - Studied Balances'!$B402,'Wkpr - Plant Balance Detail'!$C$3:$C$635,'Wkpr - Studied Balances'!$C402,'Wkpr - Plant Balance Detail'!$D$3:$D$635,'Wkpr - Studied Balances'!$D402)</f>
        <v>0</v>
      </c>
      <c r="S402" s="55">
        <f>SUMIFS('Wkpr - Plant Balance Detail'!$CT$3:$CT$635,'Wkpr - Plant Balance Detail'!$B$3:$B$635,'Wkpr - Studied Balances'!$B402,'Wkpr - Plant Balance Detail'!$C$3:$C$635,'Wkpr - Studied Balances'!$C402,'Wkpr - Plant Balance Detail'!$D$3:$D$635,'Wkpr - Studied Balances'!$D402)</f>
        <v>-15401.421742402832</v>
      </c>
      <c r="T402" s="55">
        <f>SUMIFS('Wkpr - Plant Balance Detail'!$CV$3:$CV$635,'Wkpr - Plant Balance Detail'!$B$3:$B$635,'Wkpr - Studied Balances'!$B402,'Wkpr - Plant Balance Detail'!$C$3:$C$635,'Wkpr - Studied Balances'!$C402,'Wkpr - Plant Balance Detail'!$D$3:$D$635,'Wkpr - Studied Balances'!$D402)</f>
        <v>-6435.2743335972191</v>
      </c>
      <c r="U402" s="55">
        <f>SUMIFS('Wkpr - Plant Balance Detail'!$CW$3:$CW$635,'Wkpr - Plant Balance Detail'!$B$3:$B$635,'Wkpr - Studied Balances'!$B402,'Wkpr - Plant Balance Detail'!$C$3:$C$635,'Wkpr - Studied Balances'!$C402,'Wkpr - Plant Balance Detail'!$D$3:$D$635,'Wkpr - Studied Balances'!$D402)</f>
        <v>0</v>
      </c>
    </row>
    <row r="403" spans="2:21" x14ac:dyDescent="0.2">
      <c r="B403" t="s">
        <v>1333</v>
      </c>
      <c r="C403" t="s">
        <v>1319</v>
      </c>
      <c r="D403">
        <f t="shared" si="142"/>
        <v>355000</v>
      </c>
      <c r="E403" s="48">
        <v>355</v>
      </c>
      <c r="F403" t="s">
        <v>1277</v>
      </c>
      <c r="G403" s="5">
        <f>SUMIFS('Wkpr - Plant Balance Detail'!$R$3:$R$635,'Wkpr - Plant Balance Detail'!$B$3:$B$635,'Wkpr - Studied Balances'!$B403,'Wkpr - Plant Balance Detail'!$C$3:$C$635,'Wkpr - Studied Balances'!$C403,'Wkpr - Plant Balance Detail'!$D$3:$D$635,'Wkpr - Studied Balances'!$D403)</f>
        <v>802252.83000000007</v>
      </c>
      <c r="I403" s="3">
        <f>SUMIFS('Wkpr - Plant Balance Detail'!$BO$3:$BO$635,'Wkpr - Plant Balance Detail'!$B$3:$B$635,'Wkpr - Studied Balances'!$B403,'Wkpr - Plant Balance Detail'!$C$3:$C$635,'Wkpr - Studied Balances'!$C403,'Wkpr - Plant Balance Detail'!$D$3:$D$635,'Wkpr - Studied Balances'!$D403)</f>
        <v>0.27710000000000001</v>
      </c>
      <c r="J403" s="6">
        <f t="shared" si="143"/>
        <v>222304.25919300003</v>
      </c>
      <c r="L403" s="3">
        <f>SUMIFS('Wkpr - Plant Balance Detail'!$BQ$3:$BQ$635,'Wkpr - Plant Balance Detail'!$B$3:$B$635,'Wkpr - Studied Balances'!$B403,'Wkpr - Plant Balance Detail'!$C$3:$C$635,'Wkpr - Studied Balances'!$C403,'Wkpr - Plant Balance Detail'!$D$3:$D$635,'Wkpr - Studied Balances'!$D403)</f>
        <v>3.8100000000000002E-2</v>
      </c>
      <c r="N403" s="6">
        <f t="shared" si="144"/>
        <v>30565.832823000004</v>
      </c>
      <c r="O403" s="6">
        <f t="shared" si="145"/>
        <v>-191738.42637000003</v>
      </c>
      <c r="Q403" s="55">
        <f>SUMIFS('Wkpr - Plant Balance Detail'!$CS$3:$CS$635,'Wkpr - Plant Balance Detail'!$B$3:$B$635,'Wkpr - Studied Balances'!$B403,'Wkpr - Plant Balance Detail'!$C$3:$C$635,'Wkpr - Studied Balances'!$C403,'Wkpr - Plant Balance Detail'!$D$3:$D$635,'Wkpr - Studied Balances'!$D403)</f>
        <v>0</v>
      </c>
      <c r="R403" s="55">
        <f>SUMIFS('Wkpr - Plant Balance Detail'!$CU$3:$CU$635,'Wkpr - Plant Balance Detail'!$B$3:$B$635,'Wkpr - Studied Balances'!$B403,'Wkpr - Plant Balance Detail'!$C$3:$C$635,'Wkpr - Studied Balances'!$C403,'Wkpr - Plant Balance Detail'!$D$3:$D$635,'Wkpr - Studied Balances'!$D403)</f>
        <v>0</v>
      </c>
      <c r="S403" s="55">
        <f>SUMIFS('Wkpr - Plant Balance Detail'!$CT$3:$CT$635,'Wkpr - Plant Balance Detail'!$B$3:$B$635,'Wkpr - Studied Balances'!$B403,'Wkpr - Plant Balance Detail'!$C$3:$C$635,'Wkpr - Studied Balances'!$C403,'Wkpr - Plant Balance Detail'!$D$3:$D$635,'Wkpr - Studied Balances'!$D403)</f>
        <v>-135233.11211876103</v>
      </c>
      <c r="T403" s="55">
        <f>SUMIFS('Wkpr - Plant Balance Detail'!$CV$3:$CV$635,'Wkpr - Plant Balance Detail'!$B$3:$B$635,'Wkpr - Studied Balances'!$B403,'Wkpr - Plant Balance Detail'!$C$3:$C$635,'Wkpr - Studied Balances'!$C403,'Wkpr - Plant Balance Detail'!$D$3:$D$635,'Wkpr - Studied Balances'!$D403)</f>
        <v>-56505.314251239011</v>
      </c>
      <c r="U403" s="55">
        <f>SUMIFS('Wkpr - Plant Balance Detail'!$CW$3:$CW$635,'Wkpr - Plant Balance Detail'!$B$3:$B$635,'Wkpr - Studied Balances'!$B403,'Wkpr - Plant Balance Detail'!$C$3:$C$635,'Wkpr - Studied Balances'!$C403,'Wkpr - Plant Balance Detail'!$D$3:$D$635,'Wkpr - Studied Balances'!$D403)</f>
        <v>0</v>
      </c>
    </row>
    <row r="404" spans="2:21" x14ac:dyDescent="0.2">
      <c r="B404" t="s">
        <v>1333</v>
      </c>
      <c r="C404" t="s">
        <v>1319</v>
      </c>
      <c r="D404">
        <f t="shared" si="142"/>
        <v>356000</v>
      </c>
      <c r="E404" s="48">
        <v>356</v>
      </c>
      <c r="F404" t="s">
        <v>1278</v>
      </c>
      <c r="G404" s="5">
        <f>SUMIFS('Wkpr - Plant Balance Detail'!$R$3:$R$635,'Wkpr - Plant Balance Detail'!$B$3:$B$635,'Wkpr - Studied Balances'!$B404,'Wkpr - Plant Balance Detail'!$C$3:$C$635,'Wkpr - Studied Balances'!$C404,'Wkpr - Plant Balance Detail'!$D$3:$D$635,'Wkpr - Studied Balances'!$D404)</f>
        <v>403712.62</v>
      </c>
      <c r="I404" s="3">
        <f>SUMIFS('Wkpr - Plant Balance Detail'!$BO$3:$BO$635,'Wkpr - Plant Balance Detail'!$B$3:$B$635,'Wkpr - Studied Balances'!$B404,'Wkpr - Plant Balance Detail'!$C$3:$C$635,'Wkpr - Studied Balances'!$C404,'Wkpr - Plant Balance Detail'!$D$3:$D$635,'Wkpr - Studied Balances'!$D404)</f>
        <v>1.3599999999999999E-2</v>
      </c>
      <c r="J404" s="6">
        <f t="shared" si="143"/>
        <v>5490.4916319999993</v>
      </c>
      <c r="L404" s="3">
        <f>SUMIFS('Wkpr - Plant Balance Detail'!$BQ$3:$BQ$635,'Wkpr - Plant Balance Detail'!$B$3:$B$635,'Wkpr - Studied Balances'!$B404,'Wkpr - Plant Balance Detail'!$C$3:$C$635,'Wkpr - Studied Balances'!$C404,'Wkpr - Plant Balance Detail'!$D$3:$D$635,'Wkpr - Studied Balances'!$D404)</f>
        <v>3.5999999999999999E-3</v>
      </c>
      <c r="N404" s="6">
        <f t="shared" si="144"/>
        <v>1453.3654320000001</v>
      </c>
      <c r="O404" s="6">
        <f t="shared" si="145"/>
        <v>-4037.1261999999992</v>
      </c>
      <c r="Q404" s="55">
        <f>SUMIFS('Wkpr - Plant Balance Detail'!$CS$3:$CS$635,'Wkpr - Plant Balance Detail'!$B$3:$B$635,'Wkpr - Studied Balances'!$B404,'Wkpr - Plant Balance Detail'!$C$3:$C$635,'Wkpr - Studied Balances'!$C404,'Wkpr - Plant Balance Detail'!$D$3:$D$635,'Wkpr - Studied Balances'!$D404)</f>
        <v>0</v>
      </c>
      <c r="R404" s="55">
        <f>SUMIFS('Wkpr - Plant Balance Detail'!$CU$3:$CU$635,'Wkpr - Plant Balance Detail'!$B$3:$B$635,'Wkpr - Studied Balances'!$B404,'Wkpr - Plant Balance Detail'!$C$3:$C$635,'Wkpr - Studied Balances'!$C404,'Wkpr - Plant Balance Detail'!$D$3:$D$635,'Wkpr - Studied Balances'!$D404)</f>
        <v>0</v>
      </c>
      <c r="S404" s="55">
        <f>SUMIFS('Wkpr - Plant Balance Detail'!$CT$3:$CT$635,'Wkpr - Plant Balance Detail'!$B$3:$B$635,'Wkpr - Studied Balances'!$B404,'Wkpr - Plant Balance Detail'!$C$3:$C$635,'Wkpr - Studied Balances'!$C404,'Wkpr - Plant Balance Detail'!$D$3:$D$635,'Wkpr - Studied Balances'!$D404)</f>
        <v>-2847.3851088599995</v>
      </c>
      <c r="T404" s="55">
        <f>SUMIFS('Wkpr - Plant Balance Detail'!$CV$3:$CV$635,'Wkpr - Plant Balance Detail'!$B$3:$B$635,'Wkpr - Studied Balances'!$B404,'Wkpr - Plant Balance Detail'!$C$3:$C$635,'Wkpr - Studied Balances'!$C404,'Wkpr - Plant Balance Detail'!$D$3:$D$635,'Wkpr - Studied Balances'!$D404)</f>
        <v>-1189.7410911399998</v>
      </c>
      <c r="U404" s="55">
        <f>SUMIFS('Wkpr - Plant Balance Detail'!$CW$3:$CW$635,'Wkpr - Plant Balance Detail'!$B$3:$B$635,'Wkpr - Studied Balances'!$B404,'Wkpr - Plant Balance Detail'!$C$3:$C$635,'Wkpr - Studied Balances'!$C404,'Wkpr - Plant Balance Detail'!$D$3:$D$635,'Wkpr - Studied Balances'!$D404)</f>
        <v>0</v>
      </c>
    </row>
    <row r="405" spans="2:21" x14ac:dyDescent="0.2">
      <c r="B405" t="s">
        <v>1333</v>
      </c>
      <c r="C405" t="s">
        <v>1319</v>
      </c>
      <c r="D405">
        <f t="shared" si="142"/>
        <v>357000</v>
      </c>
      <c r="E405" s="48">
        <v>357</v>
      </c>
      <c r="F405" t="s">
        <v>1279</v>
      </c>
      <c r="G405" s="5">
        <f>SUMIFS('Wkpr - Plant Balance Detail'!$R$3:$R$635,'Wkpr - Plant Balance Detail'!$B$3:$B$635,'Wkpr - Studied Balances'!$B405,'Wkpr - Plant Balance Detail'!$C$3:$C$635,'Wkpr - Studied Balances'!$C405,'Wkpr - Plant Balance Detail'!$D$3:$D$635,'Wkpr - Studied Balances'!$D405)</f>
        <v>2097315.2400000002</v>
      </c>
      <c r="I405" s="3">
        <f>SUMIFS('Wkpr - Plant Balance Detail'!$BO$3:$BO$635,'Wkpr - Plant Balance Detail'!$B$3:$B$635,'Wkpr - Studied Balances'!$B405,'Wkpr - Plant Balance Detail'!$C$3:$C$635,'Wkpr - Studied Balances'!$C405,'Wkpr - Plant Balance Detail'!$D$3:$D$635,'Wkpr - Studied Balances'!$D405)</f>
        <v>2.1999999999999999E-2</v>
      </c>
      <c r="J405" s="6">
        <f t="shared" si="143"/>
        <v>46140.935280000005</v>
      </c>
      <c r="L405" s="3">
        <f>SUMIFS('Wkpr - Plant Balance Detail'!$BQ$3:$BQ$635,'Wkpr - Plant Balance Detail'!$B$3:$B$635,'Wkpr - Studied Balances'!$B405,'Wkpr - Plant Balance Detail'!$C$3:$C$635,'Wkpr - Studied Balances'!$C405,'Wkpr - Plant Balance Detail'!$D$3:$D$635,'Wkpr - Studied Balances'!$D405)</f>
        <v>1.7899999999999999E-2</v>
      </c>
      <c r="N405" s="6">
        <f t="shared" si="144"/>
        <v>37541.942796000003</v>
      </c>
      <c r="O405" s="6">
        <f t="shared" si="145"/>
        <v>-8598.9924840000022</v>
      </c>
      <c r="Q405" s="55">
        <f>SUMIFS('Wkpr - Plant Balance Detail'!$CS$3:$CS$635,'Wkpr - Plant Balance Detail'!$B$3:$B$635,'Wkpr - Studied Balances'!$B405,'Wkpr - Plant Balance Detail'!$C$3:$C$635,'Wkpr - Studied Balances'!$C405,'Wkpr - Plant Balance Detail'!$D$3:$D$635,'Wkpr - Studied Balances'!$D405)</f>
        <v>0</v>
      </c>
      <c r="R405" s="55">
        <f>SUMIFS('Wkpr - Plant Balance Detail'!$CU$3:$CU$635,'Wkpr - Plant Balance Detail'!$B$3:$B$635,'Wkpr - Studied Balances'!$B405,'Wkpr - Plant Balance Detail'!$C$3:$C$635,'Wkpr - Studied Balances'!$C405,'Wkpr - Plant Balance Detail'!$D$3:$D$635,'Wkpr - Studied Balances'!$D405)</f>
        <v>0</v>
      </c>
      <c r="S405" s="55">
        <f>SUMIFS('Wkpr - Plant Balance Detail'!$CT$3:$CT$635,'Wkpr - Plant Balance Detail'!$B$3:$B$635,'Wkpr - Studied Balances'!$B405,'Wkpr - Plant Balance Detail'!$C$3:$C$635,'Wkpr - Studied Balances'!$C405,'Wkpr - Plant Balance Detail'!$D$3:$D$635,'Wkpr - Studied Balances'!$D405)</f>
        <v>-6064.869398965202</v>
      </c>
      <c r="T405" s="55">
        <f>SUMIFS('Wkpr - Plant Balance Detail'!$CV$3:$CV$635,'Wkpr - Plant Balance Detail'!$B$3:$B$635,'Wkpr - Studied Balances'!$B405,'Wkpr - Plant Balance Detail'!$C$3:$C$635,'Wkpr - Studied Balances'!$C405,'Wkpr - Plant Balance Detail'!$D$3:$D$635,'Wkpr - Studied Balances'!$D405)</f>
        <v>-2534.123085034802</v>
      </c>
      <c r="U405" s="55">
        <f>SUMIFS('Wkpr - Plant Balance Detail'!$CW$3:$CW$635,'Wkpr - Plant Balance Detail'!$B$3:$B$635,'Wkpr - Studied Balances'!$B405,'Wkpr - Plant Balance Detail'!$C$3:$C$635,'Wkpr - Studied Balances'!$C405,'Wkpr - Plant Balance Detail'!$D$3:$D$635,'Wkpr - Studied Balances'!$D405)</f>
        <v>0</v>
      </c>
    </row>
    <row r="406" spans="2:21" x14ac:dyDescent="0.2">
      <c r="F406" t="s">
        <v>1138</v>
      </c>
      <c r="J406" s="6"/>
      <c r="N406" s="6"/>
      <c r="O406" s="6"/>
      <c r="Q406" s="56"/>
      <c r="R406" s="56"/>
      <c r="S406" s="56"/>
      <c r="T406" s="56"/>
      <c r="U406" s="56"/>
    </row>
    <row r="407" spans="2:21" x14ac:dyDescent="0.2">
      <c r="J407" s="6"/>
      <c r="N407" s="6"/>
      <c r="O407" s="6"/>
      <c r="Q407" s="56"/>
      <c r="R407" s="56"/>
      <c r="S407" s="56"/>
      <c r="T407" s="56"/>
      <c r="U407" s="56"/>
    </row>
    <row r="408" spans="2:21" x14ac:dyDescent="0.2">
      <c r="E408" t="s">
        <v>1280</v>
      </c>
      <c r="J408" s="6"/>
      <c r="N408" s="6"/>
      <c r="O408" s="6"/>
      <c r="Q408" s="56"/>
      <c r="R408" s="56"/>
      <c r="S408" s="56"/>
      <c r="T408" s="56"/>
      <c r="U408" s="56"/>
    </row>
    <row r="409" spans="2:21" x14ac:dyDescent="0.2">
      <c r="B409" t="s">
        <v>1333</v>
      </c>
      <c r="C409" t="s">
        <v>1321</v>
      </c>
      <c r="D409">
        <f t="shared" ref="D409:D418" si="146">E409*1000</f>
        <v>351200</v>
      </c>
      <c r="E409">
        <v>351.2</v>
      </c>
      <c r="F409" t="s">
        <v>1268</v>
      </c>
      <c r="G409" s="5">
        <f>SUMIFS('Wkpr - Plant Balance Detail'!$R$3:$R$635,'Wkpr - Plant Balance Detail'!$B$3:$B$635,'Wkpr - Studied Balances'!$B409,'Wkpr - Plant Balance Detail'!$C$3:$C$635,'Wkpr - Studied Balances'!$C409,'Wkpr - Plant Balance Detail'!$D$3:$D$635,'Wkpr - Studied Balances'!$D409)</f>
        <v>264.37</v>
      </c>
      <c r="I409" s="3">
        <f>SUMIFS('Wkpr - Plant Balance Detail'!$BO$3:$BO$635,'Wkpr - Plant Balance Detail'!$B$3:$B$635,'Wkpr - Studied Balances'!$B409,'Wkpr - Plant Balance Detail'!$C$3:$C$635,'Wkpr - Studied Balances'!$C409,'Wkpr - Plant Balance Detail'!$D$3:$D$635,'Wkpr - Studied Balances'!$D409)</f>
        <v>1.9199999999999998E-2</v>
      </c>
      <c r="J409" s="6">
        <f t="shared" ref="J409:J418" si="147">G409*I409</f>
        <v>5.0759039999999995</v>
      </c>
      <c r="L409" s="3">
        <f>SUMIFS('Wkpr - Plant Balance Detail'!$BQ$3:$BQ$635,'Wkpr - Plant Balance Detail'!$B$3:$B$635,'Wkpr - Studied Balances'!$B409,'Wkpr - Plant Balance Detail'!$C$3:$C$635,'Wkpr - Studied Balances'!$C409,'Wkpr - Plant Balance Detail'!$D$3:$D$635,'Wkpr - Studied Balances'!$D409)</f>
        <v>1.89E-2</v>
      </c>
      <c r="N409" s="6">
        <f t="shared" ref="N409:N418" si="148">G409*L409</f>
        <v>4.9965929999999998</v>
      </c>
      <c r="O409" s="6">
        <f t="shared" ref="O409:O418" si="149">N409-J409</f>
        <v>-7.9310999999999687E-2</v>
      </c>
      <c r="Q409" s="55">
        <f>SUMIFS('Wkpr - Plant Balance Detail'!$CS$3:$CS$635,'Wkpr - Plant Balance Detail'!$B$3:$B$635,'Wkpr - Studied Balances'!$B409,'Wkpr - Plant Balance Detail'!$C$3:$C$635,'Wkpr - Studied Balances'!$C409,'Wkpr - Plant Balance Detail'!$D$3:$D$635,'Wkpr - Studied Balances'!$D409)</f>
        <v>0</v>
      </c>
      <c r="R409" s="55">
        <f>SUMIFS('Wkpr - Plant Balance Detail'!$CU$3:$CU$635,'Wkpr - Plant Balance Detail'!$B$3:$B$635,'Wkpr - Studied Balances'!$B409,'Wkpr - Plant Balance Detail'!$C$3:$C$635,'Wkpr - Studied Balances'!$C409,'Wkpr - Plant Balance Detail'!$D$3:$D$635,'Wkpr - Studied Balances'!$D409)</f>
        <v>0</v>
      </c>
      <c r="S409" s="55">
        <f>SUMIFS('Wkpr - Plant Balance Detail'!$CT$3:$CT$635,'Wkpr - Plant Balance Detail'!$B$3:$B$635,'Wkpr - Studied Balances'!$B409,'Wkpr - Plant Balance Detail'!$C$3:$C$635,'Wkpr - Studied Balances'!$C409,'Wkpr - Plant Balance Detail'!$D$3:$D$635,'Wkpr - Studied Balances'!$D409)</f>
        <v>0</v>
      </c>
      <c r="T409" s="55">
        <f>SUMIFS('Wkpr - Plant Balance Detail'!$CV$3:$CV$635,'Wkpr - Plant Balance Detail'!$B$3:$B$635,'Wkpr - Studied Balances'!$B409,'Wkpr - Plant Balance Detail'!$C$3:$C$635,'Wkpr - Studied Balances'!$C409,'Wkpr - Plant Balance Detail'!$D$3:$D$635,'Wkpr - Studied Balances'!$D409)</f>
        <v>0</v>
      </c>
      <c r="U409" s="55">
        <f>SUMIFS('Wkpr - Plant Balance Detail'!$CW$3:$CW$635,'Wkpr - Plant Balance Detail'!$B$3:$B$635,'Wkpr - Studied Balances'!$B409,'Wkpr - Plant Balance Detail'!$C$3:$C$635,'Wkpr - Studied Balances'!$C409,'Wkpr - Plant Balance Detail'!$D$3:$D$635,'Wkpr - Studied Balances'!$D409)</f>
        <v>-7.9310999999999687E-2</v>
      </c>
    </row>
    <row r="410" spans="2:21" x14ac:dyDescent="0.2">
      <c r="B410" t="s">
        <v>1333</v>
      </c>
      <c r="C410" t="s">
        <v>1321</v>
      </c>
      <c r="D410">
        <f t="shared" si="146"/>
        <v>351400</v>
      </c>
      <c r="E410">
        <v>351.4</v>
      </c>
      <c r="F410" t="s">
        <v>1270</v>
      </c>
      <c r="G410" s="5">
        <f>SUMIFS('Wkpr - Plant Balance Detail'!$R$3:$R$635,'Wkpr - Plant Balance Detail'!$B$3:$B$635,'Wkpr - Studied Balances'!$B410,'Wkpr - Plant Balance Detail'!$C$3:$C$635,'Wkpr - Studied Balances'!$C410,'Wkpr - Plant Balance Detail'!$D$3:$D$635,'Wkpr - Studied Balances'!$D410)</f>
        <v>87588.2</v>
      </c>
      <c r="I410" s="3">
        <f>SUMIFS('Wkpr - Plant Balance Detail'!$BO$3:$BO$635,'Wkpr - Plant Balance Detail'!$B$3:$B$635,'Wkpr - Studied Balances'!$B410,'Wkpr - Plant Balance Detail'!$C$3:$C$635,'Wkpr - Studied Balances'!$C410,'Wkpr - Plant Balance Detail'!$D$3:$D$635,'Wkpr - Studied Balances'!$D410)</f>
        <v>1.9300000000000001E-2</v>
      </c>
      <c r="J410" s="6">
        <f t="shared" si="147"/>
        <v>1690.45226</v>
      </c>
      <c r="L410" s="3">
        <f>SUMIFS('Wkpr - Plant Balance Detail'!$BQ$3:$BQ$635,'Wkpr - Plant Balance Detail'!$B$3:$B$635,'Wkpr - Studied Balances'!$B410,'Wkpr - Plant Balance Detail'!$C$3:$C$635,'Wkpr - Studied Balances'!$C410,'Wkpr - Plant Balance Detail'!$D$3:$D$635,'Wkpr - Studied Balances'!$D410)</f>
        <v>1.7500000000000002E-2</v>
      </c>
      <c r="N410" s="6">
        <f t="shared" si="148"/>
        <v>1532.7935</v>
      </c>
      <c r="O410" s="6">
        <f t="shared" si="149"/>
        <v>-157.65876000000003</v>
      </c>
      <c r="Q410" s="55">
        <f>SUMIFS('Wkpr - Plant Balance Detail'!$CS$3:$CS$635,'Wkpr - Plant Balance Detail'!$B$3:$B$635,'Wkpr - Studied Balances'!$B410,'Wkpr - Plant Balance Detail'!$C$3:$C$635,'Wkpr - Studied Balances'!$C410,'Wkpr - Plant Balance Detail'!$D$3:$D$635,'Wkpr - Studied Balances'!$D410)</f>
        <v>0</v>
      </c>
      <c r="R410" s="55">
        <f>SUMIFS('Wkpr - Plant Balance Detail'!$CU$3:$CU$635,'Wkpr - Plant Balance Detail'!$B$3:$B$635,'Wkpr - Studied Balances'!$B410,'Wkpr - Plant Balance Detail'!$C$3:$C$635,'Wkpr - Studied Balances'!$C410,'Wkpr - Plant Balance Detail'!$D$3:$D$635,'Wkpr - Studied Balances'!$D410)</f>
        <v>0</v>
      </c>
      <c r="S410" s="55">
        <f>SUMIFS('Wkpr - Plant Balance Detail'!$CT$3:$CT$635,'Wkpr - Plant Balance Detail'!$B$3:$B$635,'Wkpr - Studied Balances'!$B410,'Wkpr - Plant Balance Detail'!$C$3:$C$635,'Wkpr - Studied Balances'!$C410,'Wkpr - Plant Balance Detail'!$D$3:$D$635,'Wkpr - Studied Balances'!$D410)</f>
        <v>0</v>
      </c>
      <c r="T410" s="55">
        <f>SUMIFS('Wkpr - Plant Balance Detail'!$CV$3:$CV$635,'Wkpr - Plant Balance Detail'!$B$3:$B$635,'Wkpr - Studied Balances'!$B410,'Wkpr - Plant Balance Detail'!$C$3:$C$635,'Wkpr - Studied Balances'!$C410,'Wkpr - Plant Balance Detail'!$D$3:$D$635,'Wkpr - Studied Balances'!$D410)</f>
        <v>0</v>
      </c>
      <c r="U410" s="55">
        <f>SUMIFS('Wkpr - Plant Balance Detail'!$CW$3:$CW$635,'Wkpr - Plant Balance Detail'!$B$3:$B$635,'Wkpr - Studied Balances'!$B410,'Wkpr - Plant Balance Detail'!$C$3:$C$635,'Wkpr - Studied Balances'!$C410,'Wkpr - Plant Balance Detail'!$D$3:$D$635,'Wkpr - Studied Balances'!$D410)</f>
        <v>-157.65876000000003</v>
      </c>
    </row>
    <row r="411" spans="2:21" x14ac:dyDescent="0.2">
      <c r="B411" t="s">
        <v>1333</v>
      </c>
      <c r="C411" t="s">
        <v>1321</v>
      </c>
      <c r="D411">
        <f t="shared" si="146"/>
        <v>352000</v>
      </c>
      <c r="E411" s="48">
        <v>352</v>
      </c>
      <c r="F411" t="s">
        <v>1272</v>
      </c>
      <c r="G411" s="5">
        <f>SUMIFS('Wkpr - Plant Balance Detail'!$R$3:$R$635,'Wkpr - Plant Balance Detail'!$B$3:$B$635,'Wkpr - Studied Balances'!$B411,'Wkpr - Plant Balance Detail'!$C$3:$C$635,'Wkpr - Studied Balances'!$C411,'Wkpr - Plant Balance Detail'!$D$3:$D$635,'Wkpr - Studied Balances'!$D411)</f>
        <v>963385.54</v>
      </c>
      <c r="I411" s="3">
        <f>SUMIFS('Wkpr - Plant Balance Detail'!$BO$3:$BO$635,'Wkpr - Plant Balance Detail'!$B$3:$B$635,'Wkpr - Studied Balances'!$B411,'Wkpr - Plant Balance Detail'!$C$3:$C$635,'Wkpr - Studied Balances'!$C411,'Wkpr - Plant Balance Detail'!$D$3:$D$635,'Wkpr - Studied Balances'!$D411)</f>
        <v>1.67E-2</v>
      </c>
      <c r="J411" s="6">
        <f t="shared" si="147"/>
        <v>16088.538517999999</v>
      </c>
      <c r="L411" s="3">
        <f>SUMIFS('Wkpr - Plant Balance Detail'!$BQ$3:$BQ$635,'Wkpr - Plant Balance Detail'!$B$3:$B$635,'Wkpr - Studied Balances'!$B411,'Wkpr - Plant Balance Detail'!$C$3:$C$635,'Wkpr - Studied Balances'!$C411,'Wkpr - Plant Balance Detail'!$D$3:$D$635,'Wkpr - Studied Balances'!$D411)</f>
        <v>1.8499999999999999E-2</v>
      </c>
      <c r="N411" s="6">
        <f t="shared" si="148"/>
        <v>17822.63249</v>
      </c>
      <c r="O411" s="6">
        <f t="shared" si="149"/>
        <v>1734.0939720000006</v>
      </c>
      <c r="Q411" s="55">
        <f>SUMIFS('Wkpr - Plant Balance Detail'!$CS$3:$CS$635,'Wkpr - Plant Balance Detail'!$B$3:$B$635,'Wkpr - Studied Balances'!$B411,'Wkpr - Plant Balance Detail'!$C$3:$C$635,'Wkpr - Studied Balances'!$C411,'Wkpr - Plant Balance Detail'!$D$3:$D$635,'Wkpr - Studied Balances'!$D411)</f>
        <v>0</v>
      </c>
      <c r="R411" s="55">
        <f>SUMIFS('Wkpr - Plant Balance Detail'!$CU$3:$CU$635,'Wkpr - Plant Balance Detail'!$B$3:$B$635,'Wkpr - Studied Balances'!$B411,'Wkpr - Plant Balance Detail'!$C$3:$C$635,'Wkpr - Studied Balances'!$C411,'Wkpr - Plant Balance Detail'!$D$3:$D$635,'Wkpr - Studied Balances'!$D411)</f>
        <v>0</v>
      </c>
      <c r="S411" s="55">
        <f>SUMIFS('Wkpr - Plant Balance Detail'!$CT$3:$CT$635,'Wkpr - Plant Balance Detail'!$B$3:$B$635,'Wkpr - Studied Balances'!$B411,'Wkpr - Plant Balance Detail'!$C$3:$C$635,'Wkpr - Studied Balances'!$C411,'Wkpr - Plant Balance Detail'!$D$3:$D$635,'Wkpr - Studied Balances'!$D411)</f>
        <v>0</v>
      </c>
      <c r="T411" s="55">
        <f>SUMIFS('Wkpr - Plant Balance Detail'!$CV$3:$CV$635,'Wkpr - Plant Balance Detail'!$B$3:$B$635,'Wkpr - Studied Balances'!$B411,'Wkpr - Plant Balance Detail'!$C$3:$C$635,'Wkpr - Studied Balances'!$C411,'Wkpr - Plant Balance Detail'!$D$3:$D$635,'Wkpr - Studied Balances'!$D411)</f>
        <v>0</v>
      </c>
      <c r="U411" s="55">
        <f>SUMIFS('Wkpr - Plant Balance Detail'!$CW$3:$CW$635,'Wkpr - Plant Balance Detail'!$B$3:$B$635,'Wkpr - Studied Balances'!$B411,'Wkpr - Plant Balance Detail'!$C$3:$C$635,'Wkpr - Studied Balances'!$C411,'Wkpr - Plant Balance Detail'!$D$3:$D$635,'Wkpr - Studied Balances'!$D411)</f>
        <v>1734.0939720000006</v>
      </c>
    </row>
    <row r="412" spans="2:21" x14ac:dyDescent="0.2">
      <c r="B412" t="s">
        <v>1333</v>
      </c>
      <c r="C412" t="s">
        <v>1321</v>
      </c>
      <c r="D412">
        <f t="shared" si="146"/>
        <v>352200</v>
      </c>
      <c r="E412">
        <v>352.2</v>
      </c>
      <c r="F412" t="s">
        <v>1273</v>
      </c>
      <c r="G412" s="5">
        <f>SUMIFS('Wkpr - Plant Balance Detail'!$R$3:$R$635,'Wkpr - Plant Balance Detail'!$B$3:$B$635,'Wkpr - Studied Balances'!$B412,'Wkpr - Plant Balance Detail'!$C$3:$C$635,'Wkpr - Studied Balances'!$C412,'Wkpr - Plant Balance Detail'!$D$3:$D$635,'Wkpr - Studied Balances'!$D412)</f>
        <v>1464161.54</v>
      </c>
      <c r="I412" s="3">
        <f>SUMIFS('Wkpr - Plant Balance Detail'!$BO$3:$BO$635,'Wkpr - Plant Balance Detail'!$B$3:$B$635,'Wkpr - Studied Balances'!$B412,'Wkpr - Plant Balance Detail'!$C$3:$C$635,'Wkpr - Studied Balances'!$C412,'Wkpr - Plant Balance Detail'!$D$3:$D$635,'Wkpr - Studied Balances'!$D412)</f>
        <v>1.6299999999999999E-2</v>
      </c>
      <c r="J412" s="6">
        <f t="shared" si="147"/>
        <v>23865.833101999997</v>
      </c>
      <c r="L412" s="3">
        <f>SUMIFS('Wkpr - Plant Balance Detail'!$BQ$3:$BQ$635,'Wkpr - Plant Balance Detail'!$B$3:$B$635,'Wkpr - Studied Balances'!$B412,'Wkpr - Plant Balance Detail'!$C$3:$C$635,'Wkpr - Studied Balances'!$C412,'Wkpr - Plant Balance Detail'!$D$3:$D$635,'Wkpr - Studied Balances'!$D412)</f>
        <v>1.9900000000000001E-2</v>
      </c>
      <c r="N412" s="6">
        <f t="shared" si="148"/>
        <v>29136.814646000003</v>
      </c>
      <c r="O412" s="6">
        <f t="shared" si="149"/>
        <v>5270.9815440000057</v>
      </c>
      <c r="Q412" s="55">
        <f>SUMIFS('Wkpr - Plant Balance Detail'!$CS$3:$CS$635,'Wkpr - Plant Balance Detail'!$B$3:$B$635,'Wkpr - Studied Balances'!$B412,'Wkpr - Plant Balance Detail'!$C$3:$C$635,'Wkpr - Studied Balances'!$C412,'Wkpr - Plant Balance Detail'!$D$3:$D$635,'Wkpr - Studied Balances'!$D412)</f>
        <v>0</v>
      </c>
      <c r="R412" s="55">
        <f>SUMIFS('Wkpr - Plant Balance Detail'!$CU$3:$CU$635,'Wkpr - Plant Balance Detail'!$B$3:$B$635,'Wkpr - Studied Balances'!$B412,'Wkpr - Plant Balance Detail'!$C$3:$C$635,'Wkpr - Studied Balances'!$C412,'Wkpr - Plant Balance Detail'!$D$3:$D$635,'Wkpr - Studied Balances'!$D412)</f>
        <v>0</v>
      </c>
      <c r="S412" s="55">
        <f>SUMIFS('Wkpr - Plant Balance Detail'!$CT$3:$CT$635,'Wkpr - Plant Balance Detail'!$B$3:$B$635,'Wkpr - Studied Balances'!$B412,'Wkpr - Plant Balance Detail'!$C$3:$C$635,'Wkpr - Studied Balances'!$C412,'Wkpr - Plant Balance Detail'!$D$3:$D$635,'Wkpr - Studied Balances'!$D412)</f>
        <v>0</v>
      </c>
      <c r="T412" s="55">
        <f>SUMIFS('Wkpr - Plant Balance Detail'!$CV$3:$CV$635,'Wkpr - Plant Balance Detail'!$B$3:$B$635,'Wkpr - Studied Balances'!$B412,'Wkpr - Plant Balance Detail'!$C$3:$C$635,'Wkpr - Studied Balances'!$C412,'Wkpr - Plant Balance Detail'!$D$3:$D$635,'Wkpr - Studied Balances'!$D412)</f>
        <v>0</v>
      </c>
      <c r="U412" s="55">
        <f>SUMIFS('Wkpr - Plant Balance Detail'!$CW$3:$CW$635,'Wkpr - Plant Balance Detail'!$B$3:$B$635,'Wkpr - Studied Balances'!$B412,'Wkpr - Plant Balance Detail'!$C$3:$C$635,'Wkpr - Studied Balances'!$C412,'Wkpr - Plant Balance Detail'!$D$3:$D$635,'Wkpr - Studied Balances'!$D412)</f>
        <v>5270.9815440000057</v>
      </c>
    </row>
    <row r="413" spans="2:21" x14ac:dyDescent="0.2">
      <c r="B413" t="s">
        <v>1333</v>
      </c>
      <c r="C413" t="s">
        <v>1321</v>
      </c>
      <c r="D413">
        <f t="shared" si="146"/>
        <v>352300</v>
      </c>
      <c r="E413">
        <v>352.3</v>
      </c>
      <c r="F413" t="s">
        <v>1274</v>
      </c>
      <c r="G413" s="5">
        <f>SUMIFS('Wkpr - Plant Balance Detail'!$R$3:$R$635,'Wkpr - Plant Balance Detail'!$B$3:$B$635,'Wkpr - Studied Balances'!$B413,'Wkpr - Plant Balance Detail'!$C$3:$C$635,'Wkpr - Studied Balances'!$C413,'Wkpr - Plant Balance Detail'!$D$3:$D$635,'Wkpr - Studied Balances'!$D413)</f>
        <v>450620.15</v>
      </c>
      <c r="I413" s="3">
        <f>SUMIFS('Wkpr - Plant Balance Detail'!$BO$3:$BO$635,'Wkpr - Plant Balance Detail'!$B$3:$B$635,'Wkpr - Studied Balances'!$B413,'Wkpr - Plant Balance Detail'!$C$3:$C$635,'Wkpr - Studied Balances'!$C413,'Wkpr - Plant Balance Detail'!$D$3:$D$635,'Wkpr - Studied Balances'!$D413)</f>
        <v>1.49E-2</v>
      </c>
      <c r="J413" s="6">
        <f t="shared" si="147"/>
        <v>6714.2402350000002</v>
      </c>
      <c r="L413" s="3">
        <f>SUMIFS('Wkpr - Plant Balance Detail'!$BQ$3:$BQ$635,'Wkpr - Plant Balance Detail'!$B$3:$B$635,'Wkpr - Studied Balances'!$B413,'Wkpr - Plant Balance Detail'!$C$3:$C$635,'Wkpr - Studied Balances'!$C413,'Wkpr - Plant Balance Detail'!$D$3:$D$635,'Wkpr - Studied Balances'!$D413)</f>
        <v>1.9E-2</v>
      </c>
      <c r="N413" s="6">
        <f t="shared" si="148"/>
        <v>8561.7828499999996</v>
      </c>
      <c r="O413" s="6">
        <f t="shared" si="149"/>
        <v>1847.5426149999994</v>
      </c>
      <c r="Q413" s="55">
        <f>SUMIFS('Wkpr - Plant Balance Detail'!$CS$3:$CS$635,'Wkpr - Plant Balance Detail'!$B$3:$B$635,'Wkpr - Studied Balances'!$B413,'Wkpr - Plant Balance Detail'!$C$3:$C$635,'Wkpr - Studied Balances'!$C413,'Wkpr - Plant Balance Detail'!$D$3:$D$635,'Wkpr - Studied Balances'!$D413)</f>
        <v>0</v>
      </c>
      <c r="R413" s="55">
        <f>SUMIFS('Wkpr - Plant Balance Detail'!$CU$3:$CU$635,'Wkpr - Plant Balance Detail'!$B$3:$B$635,'Wkpr - Studied Balances'!$B413,'Wkpr - Plant Balance Detail'!$C$3:$C$635,'Wkpr - Studied Balances'!$C413,'Wkpr - Plant Balance Detail'!$D$3:$D$635,'Wkpr - Studied Balances'!$D413)</f>
        <v>0</v>
      </c>
      <c r="S413" s="55">
        <f>SUMIFS('Wkpr - Plant Balance Detail'!$CT$3:$CT$635,'Wkpr - Plant Balance Detail'!$B$3:$B$635,'Wkpr - Studied Balances'!$B413,'Wkpr - Plant Balance Detail'!$C$3:$C$635,'Wkpr - Studied Balances'!$C413,'Wkpr - Plant Balance Detail'!$D$3:$D$635,'Wkpr - Studied Balances'!$D413)</f>
        <v>0</v>
      </c>
      <c r="T413" s="55">
        <f>SUMIFS('Wkpr - Plant Balance Detail'!$CV$3:$CV$635,'Wkpr - Plant Balance Detail'!$B$3:$B$635,'Wkpr - Studied Balances'!$B413,'Wkpr - Plant Balance Detail'!$C$3:$C$635,'Wkpr - Studied Balances'!$C413,'Wkpr - Plant Balance Detail'!$D$3:$D$635,'Wkpr - Studied Balances'!$D413)</f>
        <v>0</v>
      </c>
      <c r="U413" s="55">
        <f>SUMIFS('Wkpr - Plant Balance Detail'!$CW$3:$CW$635,'Wkpr - Plant Balance Detail'!$B$3:$B$635,'Wkpr - Studied Balances'!$B413,'Wkpr - Plant Balance Detail'!$C$3:$C$635,'Wkpr - Studied Balances'!$C413,'Wkpr - Plant Balance Detail'!$D$3:$D$635,'Wkpr - Studied Balances'!$D413)</f>
        <v>1847.5426149999994</v>
      </c>
    </row>
    <row r="414" spans="2:21" x14ac:dyDescent="0.2">
      <c r="B414" t="s">
        <v>1333</v>
      </c>
      <c r="C414" t="s">
        <v>1321</v>
      </c>
      <c r="D414">
        <f t="shared" si="146"/>
        <v>353000</v>
      </c>
      <c r="E414" s="48">
        <v>353</v>
      </c>
      <c r="F414" t="s">
        <v>1275</v>
      </c>
      <c r="G414" s="5">
        <f>SUMIFS('Wkpr - Plant Balance Detail'!$R$3:$R$635,'Wkpr - Plant Balance Detail'!$B$3:$B$635,'Wkpr - Studied Balances'!$B414,'Wkpr - Plant Balance Detail'!$C$3:$C$635,'Wkpr - Studied Balances'!$C414,'Wkpr - Plant Balance Detail'!$D$3:$D$635,'Wkpr - Studied Balances'!$D414)</f>
        <v>62303.99</v>
      </c>
      <c r="I414" s="3">
        <f>SUMIFS('Wkpr - Plant Balance Detail'!$BO$3:$BO$635,'Wkpr - Plant Balance Detail'!$B$3:$B$635,'Wkpr - Studied Balances'!$B414,'Wkpr - Plant Balance Detail'!$C$3:$C$635,'Wkpr - Studied Balances'!$C414,'Wkpr - Plant Balance Detail'!$D$3:$D$635,'Wkpr - Studied Balances'!$D414)</f>
        <v>1.7999999999999999E-2</v>
      </c>
      <c r="J414" s="6">
        <f t="shared" si="147"/>
        <v>1121.47182</v>
      </c>
      <c r="L414" s="3">
        <f>SUMIFS('Wkpr - Plant Balance Detail'!$BQ$3:$BQ$635,'Wkpr - Plant Balance Detail'!$B$3:$B$635,'Wkpr - Studied Balances'!$B414,'Wkpr - Plant Balance Detail'!$C$3:$C$635,'Wkpr - Studied Balances'!$C414,'Wkpr - Plant Balance Detail'!$D$3:$D$635,'Wkpr - Studied Balances'!$D414)</f>
        <v>1.5900000000000001E-2</v>
      </c>
      <c r="N414" s="6">
        <f t="shared" si="148"/>
        <v>990.63344100000006</v>
      </c>
      <c r="O414" s="6">
        <f t="shared" si="149"/>
        <v>-130.83837899999992</v>
      </c>
      <c r="Q414" s="55">
        <f>SUMIFS('Wkpr - Plant Balance Detail'!$CS$3:$CS$635,'Wkpr - Plant Balance Detail'!$B$3:$B$635,'Wkpr - Studied Balances'!$B414,'Wkpr - Plant Balance Detail'!$C$3:$C$635,'Wkpr - Studied Balances'!$C414,'Wkpr - Plant Balance Detail'!$D$3:$D$635,'Wkpr - Studied Balances'!$D414)</f>
        <v>0</v>
      </c>
      <c r="R414" s="55">
        <f>SUMIFS('Wkpr - Plant Balance Detail'!$CU$3:$CU$635,'Wkpr - Plant Balance Detail'!$B$3:$B$635,'Wkpr - Studied Balances'!$B414,'Wkpr - Plant Balance Detail'!$C$3:$C$635,'Wkpr - Studied Balances'!$C414,'Wkpr - Plant Balance Detail'!$D$3:$D$635,'Wkpr - Studied Balances'!$D414)</f>
        <v>0</v>
      </c>
      <c r="S414" s="55">
        <f>SUMIFS('Wkpr - Plant Balance Detail'!$CT$3:$CT$635,'Wkpr - Plant Balance Detail'!$B$3:$B$635,'Wkpr - Studied Balances'!$B414,'Wkpr - Plant Balance Detail'!$C$3:$C$635,'Wkpr - Studied Balances'!$C414,'Wkpr - Plant Balance Detail'!$D$3:$D$635,'Wkpr - Studied Balances'!$D414)</f>
        <v>0</v>
      </c>
      <c r="T414" s="55">
        <f>SUMIFS('Wkpr - Plant Balance Detail'!$CV$3:$CV$635,'Wkpr - Plant Balance Detail'!$B$3:$B$635,'Wkpr - Studied Balances'!$B414,'Wkpr - Plant Balance Detail'!$C$3:$C$635,'Wkpr - Studied Balances'!$C414,'Wkpr - Plant Balance Detail'!$D$3:$D$635,'Wkpr - Studied Balances'!$D414)</f>
        <v>0</v>
      </c>
      <c r="U414" s="55">
        <f>SUMIFS('Wkpr - Plant Balance Detail'!$CW$3:$CW$635,'Wkpr - Plant Balance Detail'!$B$3:$B$635,'Wkpr - Studied Balances'!$B414,'Wkpr - Plant Balance Detail'!$C$3:$C$635,'Wkpr - Studied Balances'!$C414,'Wkpr - Plant Balance Detail'!$D$3:$D$635,'Wkpr - Studied Balances'!$D414)</f>
        <v>-130.83837899999992</v>
      </c>
    </row>
    <row r="415" spans="2:21" x14ac:dyDescent="0.2">
      <c r="B415" t="s">
        <v>1333</v>
      </c>
      <c r="C415" t="s">
        <v>1321</v>
      </c>
      <c r="D415">
        <f t="shared" si="146"/>
        <v>354000</v>
      </c>
      <c r="E415" s="48">
        <v>354</v>
      </c>
      <c r="F415" t="s">
        <v>1276</v>
      </c>
      <c r="G415" s="5">
        <f>SUMIFS('Wkpr - Plant Balance Detail'!$R$3:$R$635,'Wkpr - Plant Balance Detail'!$B$3:$B$635,'Wkpr - Studied Balances'!$B415,'Wkpr - Plant Balance Detail'!$C$3:$C$635,'Wkpr - Studied Balances'!$C415,'Wkpr - Plant Balance Detail'!$D$3:$D$635,'Wkpr - Studied Balances'!$D415)</f>
        <v>2934583.94</v>
      </c>
      <c r="I415" s="3">
        <f>SUMIFS('Wkpr - Plant Balance Detail'!$BO$3:$BO$635,'Wkpr - Plant Balance Detail'!$B$3:$B$635,'Wkpr - Studied Balances'!$B415,'Wkpr - Plant Balance Detail'!$C$3:$C$635,'Wkpr - Studied Balances'!$C415,'Wkpr - Plant Balance Detail'!$D$3:$D$635,'Wkpr - Studied Balances'!$D415)</f>
        <v>2.0199999999999999E-2</v>
      </c>
      <c r="J415" s="6">
        <f t="shared" si="147"/>
        <v>59278.595587999996</v>
      </c>
      <c r="L415" s="3">
        <f>SUMIFS('Wkpr - Plant Balance Detail'!$BQ$3:$BQ$635,'Wkpr - Plant Balance Detail'!$B$3:$B$635,'Wkpr - Studied Balances'!$B415,'Wkpr - Plant Balance Detail'!$C$3:$C$635,'Wkpr - Studied Balances'!$C415,'Wkpr - Plant Balance Detail'!$D$3:$D$635,'Wkpr - Studied Balances'!$D415)</f>
        <v>1.8200000000000001E-2</v>
      </c>
      <c r="N415" s="6">
        <f t="shared" si="148"/>
        <v>53409.427708000003</v>
      </c>
      <c r="O415" s="6">
        <f t="shared" si="149"/>
        <v>-5869.1678799999936</v>
      </c>
      <c r="Q415" s="55">
        <f>SUMIFS('Wkpr - Plant Balance Detail'!$CS$3:$CS$635,'Wkpr - Plant Balance Detail'!$B$3:$B$635,'Wkpr - Studied Balances'!$B415,'Wkpr - Plant Balance Detail'!$C$3:$C$635,'Wkpr - Studied Balances'!$C415,'Wkpr - Plant Balance Detail'!$D$3:$D$635,'Wkpr - Studied Balances'!$D415)</f>
        <v>0</v>
      </c>
      <c r="R415" s="55">
        <f>SUMIFS('Wkpr - Plant Balance Detail'!$CU$3:$CU$635,'Wkpr - Plant Balance Detail'!$B$3:$B$635,'Wkpr - Studied Balances'!$B415,'Wkpr - Plant Balance Detail'!$C$3:$C$635,'Wkpr - Studied Balances'!$C415,'Wkpr - Plant Balance Detail'!$D$3:$D$635,'Wkpr - Studied Balances'!$D415)</f>
        <v>0</v>
      </c>
      <c r="S415" s="55">
        <f>SUMIFS('Wkpr - Plant Balance Detail'!$CT$3:$CT$635,'Wkpr - Plant Balance Detail'!$B$3:$B$635,'Wkpr - Studied Balances'!$B415,'Wkpr - Plant Balance Detail'!$C$3:$C$635,'Wkpr - Studied Balances'!$C415,'Wkpr - Plant Balance Detail'!$D$3:$D$635,'Wkpr - Studied Balances'!$D415)</f>
        <v>0</v>
      </c>
      <c r="T415" s="55">
        <f>SUMIFS('Wkpr - Plant Balance Detail'!$CV$3:$CV$635,'Wkpr - Plant Balance Detail'!$B$3:$B$635,'Wkpr - Studied Balances'!$B415,'Wkpr - Plant Balance Detail'!$C$3:$C$635,'Wkpr - Studied Balances'!$C415,'Wkpr - Plant Balance Detail'!$D$3:$D$635,'Wkpr - Studied Balances'!$D415)</f>
        <v>0</v>
      </c>
      <c r="U415" s="55">
        <f>SUMIFS('Wkpr - Plant Balance Detail'!$CW$3:$CW$635,'Wkpr - Plant Balance Detail'!$B$3:$B$635,'Wkpr - Studied Balances'!$B415,'Wkpr - Plant Balance Detail'!$C$3:$C$635,'Wkpr - Studied Balances'!$C415,'Wkpr - Plant Balance Detail'!$D$3:$D$635,'Wkpr - Studied Balances'!$D415)</f>
        <v>-5869.1678799999936</v>
      </c>
    </row>
    <row r="416" spans="2:21" x14ac:dyDescent="0.2">
      <c r="B416" t="s">
        <v>1333</v>
      </c>
      <c r="C416" t="s">
        <v>1321</v>
      </c>
      <c r="D416">
        <f t="shared" si="146"/>
        <v>355000</v>
      </c>
      <c r="E416" s="48">
        <v>355</v>
      </c>
      <c r="F416" t="s">
        <v>1277</v>
      </c>
      <c r="G416" s="5">
        <f>SUMIFS('Wkpr - Plant Balance Detail'!$R$3:$R$635,'Wkpr - Plant Balance Detail'!$B$3:$B$635,'Wkpr - Studied Balances'!$B416,'Wkpr - Plant Balance Detail'!$C$3:$C$635,'Wkpr - Studied Balances'!$C416,'Wkpr - Plant Balance Detail'!$D$3:$D$635,'Wkpr - Studied Balances'!$D416)</f>
        <v>70521.81</v>
      </c>
      <c r="I416" s="3">
        <f>SUMIFS('Wkpr - Plant Balance Detail'!$BO$3:$BO$635,'Wkpr - Plant Balance Detail'!$B$3:$B$635,'Wkpr - Studied Balances'!$B416,'Wkpr - Plant Balance Detail'!$C$3:$C$635,'Wkpr - Studied Balances'!$C416,'Wkpr - Plant Balance Detail'!$D$3:$D$635,'Wkpr - Studied Balances'!$D416)</f>
        <v>0.28310000000000002</v>
      </c>
      <c r="J416" s="6">
        <f t="shared" si="147"/>
        <v>19964.724410999999</v>
      </c>
      <c r="L416" s="3">
        <f>SUMIFS('Wkpr - Plant Balance Detail'!$BQ$3:$BQ$635,'Wkpr - Plant Balance Detail'!$B$3:$B$635,'Wkpr - Studied Balances'!$B416,'Wkpr - Plant Balance Detail'!$C$3:$C$635,'Wkpr - Studied Balances'!$C416,'Wkpr - Plant Balance Detail'!$D$3:$D$635,'Wkpr - Studied Balances'!$D416)</f>
        <v>1.7399999999999999E-2</v>
      </c>
      <c r="N416" s="6">
        <f t="shared" si="148"/>
        <v>1227.0794939999998</v>
      </c>
      <c r="O416" s="6">
        <f t="shared" si="149"/>
        <v>-18737.644916999998</v>
      </c>
      <c r="Q416" s="55">
        <f>SUMIFS('Wkpr - Plant Balance Detail'!$CS$3:$CS$635,'Wkpr - Plant Balance Detail'!$B$3:$B$635,'Wkpr - Studied Balances'!$B416,'Wkpr - Plant Balance Detail'!$C$3:$C$635,'Wkpr - Studied Balances'!$C416,'Wkpr - Plant Balance Detail'!$D$3:$D$635,'Wkpr - Studied Balances'!$D416)</f>
        <v>0</v>
      </c>
      <c r="R416" s="55">
        <f>SUMIFS('Wkpr - Plant Balance Detail'!$CU$3:$CU$635,'Wkpr - Plant Balance Detail'!$B$3:$B$635,'Wkpr - Studied Balances'!$B416,'Wkpr - Plant Balance Detail'!$C$3:$C$635,'Wkpr - Studied Balances'!$C416,'Wkpr - Plant Balance Detail'!$D$3:$D$635,'Wkpr - Studied Balances'!$D416)</f>
        <v>0</v>
      </c>
      <c r="S416" s="55">
        <f>SUMIFS('Wkpr - Plant Balance Detail'!$CT$3:$CT$635,'Wkpr - Plant Balance Detail'!$B$3:$B$635,'Wkpr - Studied Balances'!$B416,'Wkpr - Plant Balance Detail'!$C$3:$C$635,'Wkpr - Studied Balances'!$C416,'Wkpr - Plant Balance Detail'!$D$3:$D$635,'Wkpr - Studied Balances'!$D416)</f>
        <v>0</v>
      </c>
      <c r="T416" s="55">
        <f>SUMIFS('Wkpr - Plant Balance Detail'!$CV$3:$CV$635,'Wkpr - Plant Balance Detail'!$B$3:$B$635,'Wkpr - Studied Balances'!$B416,'Wkpr - Plant Balance Detail'!$C$3:$C$635,'Wkpr - Studied Balances'!$C416,'Wkpr - Plant Balance Detail'!$D$3:$D$635,'Wkpr - Studied Balances'!$D416)</f>
        <v>0</v>
      </c>
      <c r="U416" s="55">
        <f>SUMIFS('Wkpr - Plant Balance Detail'!$CW$3:$CW$635,'Wkpr - Plant Balance Detail'!$B$3:$B$635,'Wkpr - Studied Balances'!$B416,'Wkpr - Plant Balance Detail'!$C$3:$C$635,'Wkpr - Studied Balances'!$C416,'Wkpr - Plant Balance Detail'!$D$3:$D$635,'Wkpr - Studied Balances'!$D416)</f>
        <v>-18737.644916999998</v>
      </c>
    </row>
    <row r="417" spans="2:21" x14ac:dyDescent="0.2">
      <c r="B417" t="s">
        <v>1333</v>
      </c>
      <c r="C417" t="s">
        <v>1321</v>
      </c>
      <c r="D417">
        <f t="shared" si="146"/>
        <v>356000</v>
      </c>
      <c r="E417" s="48">
        <v>356</v>
      </c>
      <c r="F417" t="s">
        <v>1278</v>
      </c>
      <c r="G417" s="5">
        <f>SUMIFS('Wkpr - Plant Balance Detail'!$R$3:$R$635,'Wkpr - Plant Balance Detail'!$B$3:$B$635,'Wkpr - Studied Balances'!$B417,'Wkpr - Plant Balance Detail'!$C$3:$C$635,'Wkpr - Studied Balances'!$C417,'Wkpr - Plant Balance Detail'!$D$3:$D$635,'Wkpr - Studied Balances'!$D417)</f>
        <v>0</v>
      </c>
      <c r="I417" s="3">
        <f>SUMIFS('Wkpr - Plant Balance Detail'!$BO$3:$BO$635,'Wkpr - Plant Balance Detail'!$B$3:$B$635,'Wkpr - Studied Balances'!$B417,'Wkpr - Plant Balance Detail'!$C$3:$C$635,'Wkpr - Studied Balances'!$C417,'Wkpr - Plant Balance Detail'!$D$3:$D$635,'Wkpr - Studied Balances'!$D417)</f>
        <v>1.3599999999999999E-2</v>
      </c>
      <c r="J417" s="6">
        <f t="shared" si="147"/>
        <v>0</v>
      </c>
      <c r="L417" s="3">
        <f>SUMIFS('Wkpr - Plant Balance Detail'!$BQ$3:$BQ$635,'Wkpr - Plant Balance Detail'!$B$3:$B$635,'Wkpr - Studied Balances'!$B417,'Wkpr - Plant Balance Detail'!$C$3:$C$635,'Wkpr - Studied Balances'!$C417,'Wkpr - Plant Balance Detail'!$D$3:$D$635,'Wkpr - Studied Balances'!$D417)</f>
        <v>0</v>
      </c>
      <c r="N417" s="6">
        <f t="shared" si="148"/>
        <v>0</v>
      </c>
      <c r="O417" s="6">
        <f t="shared" si="149"/>
        <v>0</v>
      </c>
      <c r="Q417" s="55">
        <f>SUMIFS('Wkpr - Plant Balance Detail'!$CS$3:$CS$635,'Wkpr - Plant Balance Detail'!$B$3:$B$635,'Wkpr - Studied Balances'!$B417,'Wkpr - Plant Balance Detail'!$C$3:$C$635,'Wkpr - Studied Balances'!$C417,'Wkpr - Plant Balance Detail'!$D$3:$D$635,'Wkpr - Studied Balances'!$D417)</f>
        <v>0</v>
      </c>
      <c r="R417" s="55">
        <f>SUMIFS('Wkpr - Plant Balance Detail'!$CU$3:$CU$635,'Wkpr - Plant Balance Detail'!$B$3:$B$635,'Wkpr - Studied Balances'!$B417,'Wkpr - Plant Balance Detail'!$C$3:$C$635,'Wkpr - Studied Balances'!$C417,'Wkpr - Plant Balance Detail'!$D$3:$D$635,'Wkpr - Studied Balances'!$D417)</f>
        <v>0</v>
      </c>
      <c r="S417" s="55">
        <f>SUMIFS('Wkpr - Plant Balance Detail'!$CT$3:$CT$635,'Wkpr - Plant Balance Detail'!$B$3:$B$635,'Wkpr - Studied Balances'!$B417,'Wkpr - Plant Balance Detail'!$C$3:$C$635,'Wkpr - Studied Balances'!$C417,'Wkpr - Plant Balance Detail'!$D$3:$D$635,'Wkpr - Studied Balances'!$D417)</f>
        <v>0</v>
      </c>
      <c r="T417" s="55">
        <f>SUMIFS('Wkpr - Plant Balance Detail'!$CV$3:$CV$635,'Wkpr - Plant Balance Detail'!$B$3:$B$635,'Wkpr - Studied Balances'!$B417,'Wkpr - Plant Balance Detail'!$C$3:$C$635,'Wkpr - Studied Balances'!$C417,'Wkpr - Plant Balance Detail'!$D$3:$D$635,'Wkpr - Studied Balances'!$D417)</f>
        <v>0</v>
      </c>
      <c r="U417" s="55">
        <f>SUMIFS('Wkpr - Plant Balance Detail'!$CW$3:$CW$635,'Wkpr - Plant Balance Detail'!$B$3:$B$635,'Wkpr - Studied Balances'!$B417,'Wkpr - Plant Balance Detail'!$C$3:$C$635,'Wkpr - Studied Balances'!$C417,'Wkpr - Plant Balance Detail'!$D$3:$D$635,'Wkpr - Studied Balances'!$D417)</f>
        <v>0</v>
      </c>
    </row>
    <row r="418" spans="2:21" x14ac:dyDescent="0.2">
      <c r="B418" t="s">
        <v>1333</v>
      </c>
      <c r="C418" t="s">
        <v>1321</v>
      </c>
      <c r="D418">
        <f t="shared" si="146"/>
        <v>357000</v>
      </c>
      <c r="E418" s="48">
        <v>357</v>
      </c>
      <c r="F418" t="s">
        <v>1279</v>
      </c>
      <c r="G418" s="5">
        <f>SUMIFS('Wkpr - Plant Balance Detail'!$R$3:$R$635,'Wkpr - Plant Balance Detail'!$B$3:$B$635,'Wkpr - Studied Balances'!$B418,'Wkpr - Plant Balance Detail'!$C$3:$C$635,'Wkpr - Studied Balances'!$C418,'Wkpr - Plant Balance Detail'!$D$3:$D$635,'Wkpr - Studied Balances'!$D418)</f>
        <v>76139.45</v>
      </c>
      <c r="I418" s="3">
        <f>SUMIFS('Wkpr - Plant Balance Detail'!$BO$3:$BO$635,'Wkpr - Plant Balance Detail'!$B$3:$B$635,'Wkpr - Studied Balances'!$B418,'Wkpr - Plant Balance Detail'!$C$3:$C$635,'Wkpr - Studied Balances'!$C418,'Wkpr - Plant Balance Detail'!$D$3:$D$635,'Wkpr - Studied Balances'!$D418)</f>
        <v>2.47E-2</v>
      </c>
      <c r="J418" s="6">
        <f t="shared" si="147"/>
        <v>1880.644415</v>
      </c>
      <c r="L418" s="3">
        <f>SUMIFS('Wkpr - Plant Balance Detail'!$BQ$3:$BQ$635,'Wkpr - Plant Balance Detail'!$B$3:$B$635,'Wkpr - Studied Balances'!$B418,'Wkpr - Plant Balance Detail'!$C$3:$C$635,'Wkpr - Studied Balances'!$C418,'Wkpr - Plant Balance Detail'!$D$3:$D$635,'Wkpr - Studied Balances'!$D418)</f>
        <v>2.2499999999999999E-2</v>
      </c>
      <c r="N418" s="6">
        <f t="shared" si="148"/>
        <v>1713.1376249999998</v>
      </c>
      <c r="O418" s="6">
        <f t="shared" si="149"/>
        <v>-167.50679000000014</v>
      </c>
      <c r="Q418" s="55">
        <f>SUMIFS('Wkpr - Plant Balance Detail'!$CS$3:$CS$635,'Wkpr - Plant Balance Detail'!$B$3:$B$635,'Wkpr - Studied Balances'!$B418,'Wkpr - Plant Balance Detail'!$C$3:$C$635,'Wkpr - Studied Balances'!$C418,'Wkpr - Plant Balance Detail'!$D$3:$D$635,'Wkpr - Studied Balances'!$D418)</f>
        <v>0</v>
      </c>
      <c r="R418" s="55">
        <f>SUMIFS('Wkpr - Plant Balance Detail'!$CU$3:$CU$635,'Wkpr - Plant Balance Detail'!$B$3:$B$635,'Wkpr - Studied Balances'!$B418,'Wkpr - Plant Balance Detail'!$C$3:$C$635,'Wkpr - Studied Balances'!$C418,'Wkpr - Plant Balance Detail'!$D$3:$D$635,'Wkpr - Studied Balances'!$D418)</f>
        <v>0</v>
      </c>
      <c r="S418" s="55">
        <f>SUMIFS('Wkpr - Plant Balance Detail'!$CT$3:$CT$635,'Wkpr - Plant Balance Detail'!$B$3:$B$635,'Wkpr - Studied Balances'!$B418,'Wkpr - Plant Balance Detail'!$C$3:$C$635,'Wkpr - Studied Balances'!$C418,'Wkpr - Plant Balance Detail'!$D$3:$D$635,'Wkpr - Studied Balances'!$D418)</f>
        <v>0</v>
      </c>
      <c r="T418" s="55">
        <f>SUMIFS('Wkpr - Plant Balance Detail'!$CV$3:$CV$635,'Wkpr - Plant Balance Detail'!$B$3:$B$635,'Wkpr - Studied Balances'!$B418,'Wkpr - Plant Balance Detail'!$C$3:$C$635,'Wkpr - Studied Balances'!$C418,'Wkpr - Plant Balance Detail'!$D$3:$D$635,'Wkpr - Studied Balances'!$D418)</f>
        <v>0</v>
      </c>
      <c r="U418" s="55">
        <f>SUMIFS('Wkpr - Plant Balance Detail'!$CW$3:$CW$635,'Wkpr - Plant Balance Detail'!$B$3:$B$635,'Wkpr - Studied Balances'!$B418,'Wkpr - Plant Balance Detail'!$C$3:$C$635,'Wkpr - Studied Balances'!$C418,'Wkpr - Plant Balance Detail'!$D$3:$D$635,'Wkpr - Studied Balances'!$D418)</f>
        <v>-167.50679000000014</v>
      </c>
    </row>
    <row r="419" spans="2:21" x14ac:dyDescent="0.2">
      <c r="E419" s="48"/>
      <c r="F419" t="s">
        <v>1138</v>
      </c>
      <c r="J419" s="6"/>
      <c r="N419" s="6"/>
      <c r="O419" s="6"/>
      <c r="Q419" s="56"/>
      <c r="R419" s="56"/>
      <c r="S419" s="56"/>
      <c r="T419" s="56"/>
      <c r="U419" s="56"/>
    </row>
    <row r="420" spans="2:21" x14ac:dyDescent="0.2">
      <c r="J420" s="6"/>
      <c r="N420" s="6"/>
      <c r="O420" s="6"/>
      <c r="Q420" s="56"/>
      <c r="R420" s="56"/>
      <c r="S420" s="56"/>
      <c r="T420" s="56"/>
      <c r="U420" s="56"/>
    </row>
    <row r="421" spans="2:21" x14ac:dyDescent="0.2">
      <c r="E421" t="s">
        <v>1282</v>
      </c>
      <c r="J421" s="6"/>
      <c r="N421" s="6"/>
      <c r="O421" s="6"/>
      <c r="Q421" s="56"/>
      <c r="R421" s="56"/>
      <c r="S421" s="56"/>
      <c r="T421" s="56"/>
      <c r="U421" s="56"/>
    </row>
    <row r="422" spans="2:21" x14ac:dyDescent="0.2">
      <c r="B422" t="s">
        <v>1333</v>
      </c>
      <c r="C422" t="s">
        <v>1319</v>
      </c>
      <c r="D422">
        <f t="shared" ref="D422:D425" si="150">E422*1000</f>
        <v>375000</v>
      </c>
      <c r="E422" s="48">
        <v>375</v>
      </c>
      <c r="F422" t="s">
        <v>1174</v>
      </c>
      <c r="G422" s="5">
        <f>SUMIFS('Wkpr - Plant Balance Detail'!$R$3:$R$635,'Wkpr - Plant Balance Detail'!$B$3:$B$635,'Wkpr - Studied Balances'!$B422,'Wkpr - Plant Balance Detail'!$C$3:$C$635,'Wkpr - Studied Balances'!$C422,'Wkpr - Plant Balance Detail'!$D$3:$D$635,'Wkpr - Studied Balances'!$D422)</f>
        <v>0</v>
      </c>
      <c r="I422" s="3">
        <f>SUMIFS('Wkpr - Plant Balance Detail'!$BO$3:$BO$635,'Wkpr - Plant Balance Detail'!$B$3:$B$635,'Wkpr - Studied Balances'!$B422,'Wkpr - Plant Balance Detail'!$C$3:$C$635,'Wkpr - Studied Balances'!$C422,'Wkpr - Plant Balance Detail'!$D$3:$D$635,'Wkpr - Studied Balances'!$D422)</f>
        <v>1.83E-2</v>
      </c>
      <c r="J422" s="6">
        <f t="shared" ref="J422:J425" si="151">G422*I422</f>
        <v>0</v>
      </c>
      <c r="L422" s="3">
        <f>SUMIFS('Wkpr - Plant Balance Detail'!$BQ$3:$BQ$635,'Wkpr - Plant Balance Detail'!$B$3:$B$635,'Wkpr - Studied Balances'!$B422,'Wkpr - Plant Balance Detail'!$C$3:$C$635,'Wkpr - Studied Balances'!$C422,'Wkpr - Plant Balance Detail'!$D$3:$D$635,'Wkpr - Studied Balances'!$D422)</f>
        <v>1.8799999999999997E-2</v>
      </c>
      <c r="N422" s="6">
        <f t="shared" ref="N422:N425" si="152">G422*L422</f>
        <v>0</v>
      </c>
      <c r="O422" s="6">
        <f t="shared" ref="O422:O425" si="153">N422-J422</f>
        <v>0</v>
      </c>
      <c r="Q422" s="55">
        <f>SUMIFS('Wkpr - Plant Balance Detail'!$CS$3:$CS$635,'Wkpr - Plant Balance Detail'!$B$3:$B$635,'Wkpr - Studied Balances'!$B422,'Wkpr - Plant Balance Detail'!$C$3:$C$635,'Wkpr - Studied Balances'!$C422,'Wkpr - Plant Balance Detail'!$D$3:$D$635,'Wkpr - Studied Balances'!$D422)</f>
        <v>0</v>
      </c>
      <c r="R422" s="55">
        <f>SUMIFS('Wkpr - Plant Balance Detail'!$CU$3:$CU$635,'Wkpr - Plant Balance Detail'!$B$3:$B$635,'Wkpr - Studied Balances'!$B422,'Wkpr - Plant Balance Detail'!$C$3:$C$635,'Wkpr - Studied Balances'!$C422,'Wkpr - Plant Balance Detail'!$D$3:$D$635,'Wkpr - Studied Balances'!$D422)</f>
        <v>0</v>
      </c>
      <c r="S422" s="55">
        <f>SUMIFS('Wkpr - Plant Balance Detail'!$CT$3:$CT$635,'Wkpr - Plant Balance Detail'!$B$3:$B$635,'Wkpr - Studied Balances'!$B422,'Wkpr - Plant Balance Detail'!$C$3:$C$635,'Wkpr - Studied Balances'!$C422,'Wkpr - Plant Balance Detail'!$D$3:$D$635,'Wkpr - Studied Balances'!$D422)</f>
        <v>0</v>
      </c>
      <c r="T422" s="55">
        <f>SUMIFS('Wkpr - Plant Balance Detail'!$CV$3:$CV$635,'Wkpr - Plant Balance Detail'!$B$3:$B$635,'Wkpr - Studied Balances'!$B422,'Wkpr - Plant Balance Detail'!$C$3:$C$635,'Wkpr - Studied Balances'!$C422,'Wkpr - Plant Balance Detail'!$D$3:$D$635,'Wkpr - Studied Balances'!$D422)</f>
        <v>0</v>
      </c>
      <c r="U422" s="55">
        <f>SUMIFS('Wkpr - Plant Balance Detail'!$CW$3:$CW$635,'Wkpr - Plant Balance Detail'!$B$3:$B$635,'Wkpr - Studied Balances'!$B422,'Wkpr - Plant Balance Detail'!$C$3:$C$635,'Wkpr - Studied Balances'!$C422,'Wkpr - Plant Balance Detail'!$D$3:$D$635,'Wkpr - Studied Balances'!$D422)</f>
        <v>0</v>
      </c>
    </row>
    <row r="423" spans="2:21" x14ac:dyDescent="0.2">
      <c r="B423" t="s">
        <v>1333</v>
      </c>
      <c r="C423" t="s">
        <v>1319</v>
      </c>
      <c r="D423">
        <f t="shared" si="150"/>
        <v>376000</v>
      </c>
      <c r="E423" s="48">
        <v>376</v>
      </c>
      <c r="F423" t="s">
        <v>1283</v>
      </c>
      <c r="G423" s="5">
        <f>SUMIFS('Wkpr - Plant Balance Detail'!$R$3:$R$635,'Wkpr - Plant Balance Detail'!$B$3:$B$635,'Wkpr - Studied Balances'!$B423,'Wkpr - Plant Balance Detail'!$C$3:$C$635,'Wkpr - Studied Balances'!$C423,'Wkpr - Plant Balance Detail'!$D$3:$D$635,'Wkpr - Studied Balances'!$D423)</f>
        <v>2512520.79</v>
      </c>
      <c r="I423" s="3">
        <f>SUMIFS('Wkpr - Plant Balance Detail'!$BO$3:$BO$635,'Wkpr - Plant Balance Detail'!$B$3:$B$635,'Wkpr - Studied Balances'!$B423,'Wkpr - Plant Balance Detail'!$C$3:$C$635,'Wkpr - Studied Balances'!$C423,'Wkpr - Plant Balance Detail'!$D$3:$D$635,'Wkpr - Studied Balances'!$D423)</f>
        <v>2.3899999999999998E-2</v>
      </c>
      <c r="J423" s="6">
        <f t="shared" si="151"/>
        <v>60049.246880999992</v>
      </c>
      <c r="L423" s="3">
        <f>SUMIFS('Wkpr - Plant Balance Detail'!$BQ$3:$BQ$635,'Wkpr - Plant Balance Detail'!$B$3:$B$635,'Wkpr - Studied Balances'!$B423,'Wkpr - Plant Balance Detail'!$C$3:$C$635,'Wkpr - Studied Balances'!$C423,'Wkpr - Plant Balance Detail'!$D$3:$D$635,'Wkpr - Studied Balances'!$D423)</f>
        <v>2.2799999999999997E-2</v>
      </c>
      <c r="N423" s="6">
        <f t="shared" si="152"/>
        <v>57285.474011999991</v>
      </c>
      <c r="O423" s="6">
        <f t="shared" si="153"/>
        <v>-2763.7728690000004</v>
      </c>
      <c r="Q423" s="55">
        <f>SUMIFS('Wkpr - Plant Balance Detail'!$CS$3:$CS$635,'Wkpr - Plant Balance Detail'!$B$3:$B$635,'Wkpr - Studied Balances'!$B423,'Wkpr - Plant Balance Detail'!$C$3:$C$635,'Wkpr - Studied Balances'!$C423,'Wkpr - Plant Balance Detail'!$D$3:$D$635,'Wkpr - Studied Balances'!$D423)</f>
        <v>0</v>
      </c>
      <c r="R423" s="55">
        <f>SUMIFS('Wkpr - Plant Balance Detail'!$CU$3:$CU$635,'Wkpr - Plant Balance Detail'!$B$3:$B$635,'Wkpr - Studied Balances'!$B423,'Wkpr - Plant Balance Detail'!$C$3:$C$635,'Wkpr - Studied Balances'!$C423,'Wkpr - Plant Balance Detail'!$D$3:$D$635,'Wkpr - Studied Balances'!$D423)</f>
        <v>0</v>
      </c>
      <c r="S423" s="55">
        <f>SUMIFS('Wkpr - Plant Balance Detail'!$CT$3:$CT$635,'Wkpr - Plant Balance Detail'!$B$3:$B$635,'Wkpr - Studied Balances'!$B423,'Wkpr - Plant Balance Detail'!$C$3:$C$635,'Wkpr - Studied Balances'!$C423,'Wkpr - Plant Balance Detail'!$D$3:$D$635,'Wkpr - Studied Balances'!$D423)</f>
        <v>-1942.5730364340343</v>
      </c>
      <c r="T423" s="55">
        <f>SUMIFS('Wkpr - Plant Balance Detail'!$CV$3:$CV$635,'Wkpr - Plant Balance Detail'!$B$3:$B$635,'Wkpr - Studied Balances'!$B423,'Wkpr - Plant Balance Detail'!$C$3:$C$635,'Wkpr - Studied Balances'!$C423,'Wkpr - Plant Balance Detail'!$D$3:$D$635,'Wkpr - Studied Balances'!$D423)</f>
        <v>-821.1998325659697</v>
      </c>
      <c r="U423" s="55">
        <f>SUMIFS('Wkpr - Plant Balance Detail'!$CW$3:$CW$635,'Wkpr - Plant Balance Detail'!$B$3:$B$635,'Wkpr - Studied Balances'!$B423,'Wkpr - Plant Balance Detail'!$C$3:$C$635,'Wkpr - Studied Balances'!$C423,'Wkpr - Plant Balance Detail'!$D$3:$D$635,'Wkpr - Studied Balances'!$D423)</f>
        <v>0</v>
      </c>
    </row>
    <row r="424" spans="2:21" x14ac:dyDescent="0.2">
      <c r="B424" t="s">
        <v>1333</v>
      </c>
      <c r="C424" t="s">
        <v>1319</v>
      </c>
      <c r="D424">
        <f t="shared" si="150"/>
        <v>378000</v>
      </c>
      <c r="E424" s="48">
        <v>378</v>
      </c>
      <c r="F424" t="s">
        <v>1284</v>
      </c>
      <c r="G424" s="5">
        <f>SUMIFS('Wkpr - Plant Balance Detail'!$R$3:$R$635,'Wkpr - Plant Balance Detail'!$B$3:$B$635,'Wkpr - Studied Balances'!$B424,'Wkpr - Plant Balance Detail'!$C$3:$C$635,'Wkpr - Studied Balances'!$C424,'Wkpr - Plant Balance Detail'!$D$3:$D$635,'Wkpr - Studied Balances'!$D424)</f>
        <v>127100.42</v>
      </c>
      <c r="I424" s="3">
        <f>SUMIFS('Wkpr - Plant Balance Detail'!$BO$3:$BO$635,'Wkpr - Plant Balance Detail'!$B$3:$B$635,'Wkpr - Studied Balances'!$B424,'Wkpr - Plant Balance Detail'!$C$3:$C$635,'Wkpr - Studied Balances'!$C424,'Wkpr - Plant Balance Detail'!$D$3:$D$635,'Wkpr - Studied Balances'!$D424)</f>
        <v>3.5799999999999998E-2</v>
      </c>
      <c r="J424" s="6">
        <f t="shared" si="151"/>
        <v>4550.1950360000001</v>
      </c>
      <c r="L424" s="3">
        <f>SUMIFS('Wkpr - Plant Balance Detail'!$BQ$3:$BQ$635,'Wkpr - Plant Balance Detail'!$B$3:$B$635,'Wkpr - Studied Balances'!$B424,'Wkpr - Plant Balance Detail'!$C$3:$C$635,'Wkpr - Studied Balances'!$C424,'Wkpr - Plant Balance Detail'!$D$3:$D$635,'Wkpr - Studied Balances'!$D424)</f>
        <v>3.3700000000000001E-2</v>
      </c>
      <c r="N424" s="6">
        <f t="shared" si="152"/>
        <v>4283.2841539999999</v>
      </c>
      <c r="O424" s="6">
        <f t="shared" si="153"/>
        <v>-266.91088200000013</v>
      </c>
      <c r="Q424" s="55">
        <f>SUMIFS('Wkpr - Plant Balance Detail'!$CS$3:$CS$635,'Wkpr - Plant Balance Detail'!$B$3:$B$635,'Wkpr - Studied Balances'!$B424,'Wkpr - Plant Balance Detail'!$C$3:$C$635,'Wkpr - Studied Balances'!$C424,'Wkpr - Plant Balance Detail'!$D$3:$D$635,'Wkpr - Studied Balances'!$D424)</f>
        <v>0</v>
      </c>
      <c r="R424" s="55">
        <f>SUMIFS('Wkpr - Plant Balance Detail'!$CU$3:$CU$635,'Wkpr - Plant Balance Detail'!$B$3:$B$635,'Wkpr - Studied Balances'!$B424,'Wkpr - Plant Balance Detail'!$C$3:$C$635,'Wkpr - Studied Balances'!$C424,'Wkpr - Plant Balance Detail'!$D$3:$D$635,'Wkpr - Studied Balances'!$D424)</f>
        <v>0</v>
      </c>
      <c r="S424" s="55">
        <f>SUMIFS('Wkpr - Plant Balance Detail'!$CT$3:$CT$635,'Wkpr - Plant Balance Detail'!$B$3:$B$635,'Wkpr - Studied Balances'!$B424,'Wkpr - Plant Balance Detail'!$C$3:$C$635,'Wkpr - Studied Balances'!$C424,'Wkpr - Plant Balance Detail'!$D$3:$D$635,'Wkpr - Studied Balances'!$D424)</f>
        <v>-187.6036516313402</v>
      </c>
      <c r="T424" s="55">
        <f>SUMIFS('Wkpr - Plant Balance Detail'!$CV$3:$CV$635,'Wkpr - Plant Balance Detail'!$B$3:$B$635,'Wkpr - Studied Balances'!$B424,'Wkpr - Plant Balance Detail'!$C$3:$C$635,'Wkpr - Studied Balances'!$C424,'Wkpr - Plant Balance Detail'!$D$3:$D$635,'Wkpr - Studied Balances'!$D424)</f>
        <v>-79.30723036865993</v>
      </c>
      <c r="U424" s="55">
        <f>SUMIFS('Wkpr - Plant Balance Detail'!$CW$3:$CW$635,'Wkpr - Plant Balance Detail'!$B$3:$B$635,'Wkpr - Studied Balances'!$B424,'Wkpr - Plant Balance Detail'!$C$3:$C$635,'Wkpr - Studied Balances'!$C424,'Wkpr - Plant Balance Detail'!$D$3:$D$635,'Wkpr - Studied Balances'!$D424)</f>
        <v>0</v>
      </c>
    </row>
    <row r="425" spans="2:21" x14ac:dyDescent="0.2">
      <c r="B425" t="s">
        <v>1333</v>
      </c>
      <c r="C425" t="s">
        <v>1319</v>
      </c>
      <c r="D425">
        <f t="shared" si="150"/>
        <v>379000</v>
      </c>
      <c r="E425" s="48">
        <v>379</v>
      </c>
      <c r="F425" t="s">
        <v>1285</v>
      </c>
      <c r="G425" s="5">
        <f>SUMIFS('Wkpr - Plant Balance Detail'!$R$3:$R$635,'Wkpr - Plant Balance Detail'!$B$3:$B$635,'Wkpr - Studied Balances'!$B425,'Wkpr - Plant Balance Detail'!$C$3:$C$635,'Wkpr - Studied Balances'!$C425,'Wkpr - Plant Balance Detail'!$D$3:$D$635,'Wkpr - Studied Balances'!$D425)</f>
        <v>0</v>
      </c>
      <c r="I425" s="3">
        <f>SUMIFS('Wkpr - Plant Balance Detail'!$BO$3:$BO$635,'Wkpr - Plant Balance Detail'!$B$3:$B$635,'Wkpr - Studied Balances'!$B425,'Wkpr - Plant Balance Detail'!$C$3:$C$635,'Wkpr - Studied Balances'!$C425,'Wkpr - Plant Balance Detail'!$D$3:$D$635,'Wkpr - Studied Balances'!$D425)</f>
        <v>2.8700000000000003E-2</v>
      </c>
      <c r="J425" s="6">
        <f t="shared" si="151"/>
        <v>0</v>
      </c>
      <c r="L425" s="3">
        <f>SUMIFS('Wkpr - Plant Balance Detail'!$BQ$3:$BQ$635,'Wkpr - Plant Balance Detail'!$B$3:$B$635,'Wkpr - Studied Balances'!$B425,'Wkpr - Plant Balance Detail'!$C$3:$C$635,'Wkpr - Studied Balances'!$C425,'Wkpr - Plant Balance Detail'!$D$3:$D$635,'Wkpr - Studied Balances'!$D425)</f>
        <v>2.6600000000000002E-2</v>
      </c>
      <c r="N425" s="6">
        <f t="shared" si="152"/>
        <v>0</v>
      </c>
      <c r="O425" s="6">
        <f t="shared" si="153"/>
        <v>0</v>
      </c>
      <c r="Q425" s="55">
        <f>SUMIFS('Wkpr - Plant Balance Detail'!$CS$3:$CS$635,'Wkpr - Plant Balance Detail'!$B$3:$B$635,'Wkpr - Studied Balances'!$B425,'Wkpr - Plant Balance Detail'!$C$3:$C$635,'Wkpr - Studied Balances'!$C425,'Wkpr - Plant Balance Detail'!$D$3:$D$635,'Wkpr - Studied Balances'!$D425)</f>
        <v>0</v>
      </c>
      <c r="R425" s="55">
        <f>SUMIFS('Wkpr - Plant Balance Detail'!$CU$3:$CU$635,'Wkpr - Plant Balance Detail'!$B$3:$B$635,'Wkpr - Studied Balances'!$B425,'Wkpr - Plant Balance Detail'!$C$3:$C$635,'Wkpr - Studied Balances'!$C425,'Wkpr - Plant Balance Detail'!$D$3:$D$635,'Wkpr - Studied Balances'!$D425)</f>
        <v>0</v>
      </c>
      <c r="S425" s="55">
        <f>SUMIFS('Wkpr - Plant Balance Detail'!$CT$3:$CT$635,'Wkpr - Plant Balance Detail'!$B$3:$B$635,'Wkpr - Studied Balances'!$B425,'Wkpr - Plant Balance Detail'!$C$3:$C$635,'Wkpr - Studied Balances'!$C425,'Wkpr - Plant Balance Detail'!$D$3:$D$635,'Wkpr - Studied Balances'!$D425)</f>
        <v>0</v>
      </c>
      <c r="T425" s="55">
        <f>SUMIFS('Wkpr - Plant Balance Detail'!$CV$3:$CV$635,'Wkpr - Plant Balance Detail'!$B$3:$B$635,'Wkpr - Studied Balances'!$B425,'Wkpr - Plant Balance Detail'!$C$3:$C$635,'Wkpr - Studied Balances'!$C425,'Wkpr - Plant Balance Detail'!$D$3:$D$635,'Wkpr - Studied Balances'!$D425)</f>
        <v>0</v>
      </c>
      <c r="U425" s="55">
        <f>SUMIFS('Wkpr - Plant Balance Detail'!$CW$3:$CW$635,'Wkpr - Plant Balance Detail'!$B$3:$B$635,'Wkpr - Studied Balances'!$B425,'Wkpr - Plant Balance Detail'!$C$3:$C$635,'Wkpr - Studied Balances'!$C425,'Wkpr - Plant Balance Detail'!$D$3:$D$635,'Wkpr - Studied Balances'!$D425)</f>
        <v>0</v>
      </c>
    </row>
    <row r="426" spans="2:21" x14ac:dyDescent="0.2">
      <c r="E426" s="48"/>
      <c r="F426" t="s">
        <v>1138</v>
      </c>
      <c r="J426" s="6"/>
      <c r="N426" s="6"/>
      <c r="O426" s="6"/>
      <c r="Q426" s="56"/>
      <c r="R426" s="56"/>
      <c r="S426" s="56"/>
      <c r="T426" s="56"/>
      <c r="U426" s="56"/>
    </row>
    <row r="427" spans="2:21" x14ac:dyDescent="0.2">
      <c r="J427" s="6"/>
      <c r="N427" s="6"/>
      <c r="O427" s="6"/>
      <c r="Q427" s="56"/>
      <c r="R427" s="56"/>
      <c r="S427" s="56"/>
      <c r="T427" s="56"/>
      <c r="U427" s="56"/>
    </row>
    <row r="428" spans="2:21" x14ac:dyDescent="0.2">
      <c r="E428" t="s">
        <v>1286</v>
      </c>
      <c r="J428" s="6"/>
      <c r="N428" s="6"/>
      <c r="O428" s="6"/>
      <c r="Q428" s="56"/>
      <c r="R428" s="56"/>
      <c r="S428" s="56"/>
      <c r="T428" s="56"/>
      <c r="U428" s="56"/>
    </row>
    <row r="429" spans="2:21" x14ac:dyDescent="0.2">
      <c r="B429" t="s">
        <v>1333</v>
      </c>
      <c r="C429" t="s">
        <v>1329</v>
      </c>
      <c r="D429">
        <f t="shared" ref="D429:D436" si="154">E429*1000</f>
        <v>374400</v>
      </c>
      <c r="E429">
        <v>374.4</v>
      </c>
      <c r="F429" t="s">
        <v>1232</v>
      </c>
      <c r="G429" s="5">
        <f>SUMIFS('Wkpr - Plant Balance Detail'!$R$3:$R$635,'Wkpr - Plant Balance Detail'!$B$3:$B$635,'Wkpr - Studied Balances'!$B429,'Wkpr - Plant Balance Detail'!$C$3:$C$635,'Wkpr - Studied Balances'!$C429,'Wkpr - Plant Balance Detail'!$D$3:$D$635,'Wkpr - Studied Balances'!$D429)</f>
        <v>63134.91</v>
      </c>
      <c r="I429" s="3">
        <f>SUMIFS('Wkpr - Plant Balance Detail'!$BO$3:$BO$635,'Wkpr - Plant Balance Detail'!$B$3:$B$635,'Wkpr - Studied Balances'!$B429,'Wkpr - Plant Balance Detail'!$C$3:$C$635,'Wkpr - Studied Balances'!$C429,'Wkpr - Plant Balance Detail'!$D$3:$D$635,'Wkpr - Studied Balances'!$D429)</f>
        <v>2.01E-2</v>
      </c>
      <c r="J429" s="6">
        <f t="shared" ref="J429:J436" si="155">G429*I429</f>
        <v>1269.0116910000002</v>
      </c>
      <c r="L429" s="3">
        <f>SUMIFS('Wkpr - Plant Balance Detail'!$BQ$3:$BQ$635,'Wkpr - Plant Balance Detail'!$B$3:$B$635,'Wkpr - Studied Balances'!$B429,'Wkpr - Plant Balance Detail'!$C$3:$C$635,'Wkpr - Studied Balances'!$C429,'Wkpr - Plant Balance Detail'!$D$3:$D$635,'Wkpr - Studied Balances'!$D429)</f>
        <v>1.66E-2</v>
      </c>
      <c r="N429" s="6">
        <f t="shared" ref="N429:N436" si="156">G429*L429</f>
        <v>1048.0395060000001</v>
      </c>
      <c r="O429" s="6">
        <f t="shared" ref="O429:O436" si="157">N429-J429</f>
        <v>-220.97218500000008</v>
      </c>
      <c r="Q429" s="55">
        <f>SUMIFS('Wkpr - Plant Balance Detail'!$CS$3:$CS$635,'Wkpr - Plant Balance Detail'!$B$3:$B$635,'Wkpr - Studied Balances'!$B429,'Wkpr - Plant Balance Detail'!$C$3:$C$635,'Wkpr - Studied Balances'!$C429,'Wkpr - Plant Balance Detail'!$D$3:$D$635,'Wkpr - Studied Balances'!$D429)</f>
        <v>0</v>
      </c>
      <c r="R429" s="55">
        <f>SUMIFS('Wkpr - Plant Balance Detail'!$CU$3:$CU$635,'Wkpr - Plant Balance Detail'!$B$3:$B$635,'Wkpr - Studied Balances'!$B429,'Wkpr - Plant Balance Detail'!$C$3:$C$635,'Wkpr - Studied Balances'!$C429,'Wkpr - Plant Balance Detail'!$D$3:$D$635,'Wkpr - Studied Balances'!$D429)</f>
        <v>0</v>
      </c>
      <c r="S429" s="55">
        <f>SUMIFS('Wkpr - Plant Balance Detail'!$CT$3:$CT$635,'Wkpr - Plant Balance Detail'!$B$3:$B$635,'Wkpr - Studied Balances'!$B429,'Wkpr - Plant Balance Detail'!$C$3:$C$635,'Wkpr - Studied Balances'!$C429,'Wkpr - Plant Balance Detail'!$D$3:$D$635,'Wkpr - Studied Balances'!$D429)</f>
        <v>0</v>
      </c>
      <c r="T429" s="55">
        <f>SUMIFS('Wkpr - Plant Balance Detail'!$CV$3:$CV$635,'Wkpr - Plant Balance Detail'!$B$3:$B$635,'Wkpr - Studied Balances'!$B429,'Wkpr - Plant Balance Detail'!$C$3:$C$635,'Wkpr - Studied Balances'!$C429,'Wkpr - Plant Balance Detail'!$D$3:$D$635,'Wkpr - Studied Balances'!$D429)</f>
        <v>-220.97218500000008</v>
      </c>
      <c r="U429" s="55">
        <f>SUMIFS('Wkpr - Plant Balance Detail'!$CW$3:$CW$635,'Wkpr - Plant Balance Detail'!$B$3:$B$635,'Wkpr - Studied Balances'!$B429,'Wkpr - Plant Balance Detail'!$C$3:$C$635,'Wkpr - Studied Balances'!$C429,'Wkpr - Plant Balance Detail'!$D$3:$D$635,'Wkpr - Studied Balances'!$D429)</f>
        <v>0</v>
      </c>
    </row>
    <row r="430" spans="2:21" x14ac:dyDescent="0.2">
      <c r="B430" t="s">
        <v>1333</v>
      </c>
      <c r="C430" t="s">
        <v>1329</v>
      </c>
      <c r="D430">
        <f t="shared" si="154"/>
        <v>375000</v>
      </c>
      <c r="E430" s="48">
        <v>375</v>
      </c>
      <c r="F430" t="s">
        <v>1174</v>
      </c>
      <c r="G430" s="5">
        <f>SUMIFS('Wkpr - Plant Balance Detail'!$R$3:$R$635,'Wkpr - Plant Balance Detail'!$B$3:$B$635,'Wkpr - Studied Balances'!$B430,'Wkpr - Plant Balance Detail'!$C$3:$C$635,'Wkpr - Studied Balances'!$C430,'Wkpr - Plant Balance Detail'!$D$3:$D$635,'Wkpr - Studied Balances'!$D430)</f>
        <v>364738.8</v>
      </c>
      <c r="I430" s="3">
        <f>SUMIFS('Wkpr - Plant Balance Detail'!$BO$3:$BO$635,'Wkpr - Plant Balance Detail'!$B$3:$B$635,'Wkpr - Studied Balances'!$B430,'Wkpr - Plant Balance Detail'!$C$3:$C$635,'Wkpr - Studied Balances'!$C430,'Wkpr - Plant Balance Detail'!$D$3:$D$635,'Wkpr - Studied Balances'!$D430)</f>
        <v>1.83E-2</v>
      </c>
      <c r="J430" s="6">
        <f t="shared" si="155"/>
        <v>6674.7200400000002</v>
      </c>
      <c r="L430" s="3">
        <f>SUMIFS('Wkpr - Plant Balance Detail'!$BQ$3:$BQ$635,'Wkpr - Plant Balance Detail'!$B$3:$B$635,'Wkpr - Studied Balances'!$B430,'Wkpr - Plant Balance Detail'!$C$3:$C$635,'Wkpr - Studied Balances'!$C430,'Wkpr - Plant Balance Detail'!$D$3:$D$635,'Wkpr - Studied Balances'!$D430)</f>
        <v>1.8800000000000001E-2</v>
      </c>
      <c r="N430" s="6">
        <f t="shared" si="156"/>
        <v>6857.0894399999997</v>
      </c>
      <c r="O430" s="6">
        <f t="shared" si="157"/>
        <v>182.36939999999959</v>
      </c>
      <c r="Q430" s="55">
        <f>SUMIFS('Wkpr - Plant Balance Detail'!$CS$3:$CS$635,'Wkpr - Plant Balance Detail'!$B$3:$B$635,'Wkpr - Studied Balances'!$B430,'Wkpr - Plant Balance Detail'!$C$3:$C$635,'Wkpr - Studied Balances'!$C430,'Wkpr - Plant Balance Detail'!$D$3:$D$635,'Wkpr - Studied Balances'!$D430)</f>
        <v>0</v>
      </c>
      <c r="R430" s="55">
        <f>SUMIFS('Wkpr - Plant Balance Detail'!$CU$3:$CU$635,'Wkpr - Plant Balance Detail'!$B$3:$B$635,'Wkpr - Studied Balances'!$B430,'Wkpr - Plant Balance Detail'!$C$3:$C$635,'Wkpr - Studied Balances'!$C430,'Wkpr - Plant Balance Detail'!$D$3:$D$635,'Wkpr - Studied Balances'!$D430)</f>
        <v>0</v>
      </c>
      <c r="S430" s="55">
        <f>SUMIFS('Wkpr - Plant Balance Detail'!$CT$3:$CT$635,'Wkpr - Plant Balance Detail'!$B$3:$B$635,'Wkpr - Studied Balances'!$B430,'Wkpr - Plant Balance Detail'!$C$3:$C$635,'Wkpr - Studied Balances'!$C430,'Wkpr - Plant Balance Detail'!$D$3:$D$635,'Wkpr - Studied Balances'!$D430)</f>
        <v>0</v>
      </c>
      <c r="T430" s="55">
        <f>SUMIFS('Wkpr - Plant Balance Detail'!$CV$3:$CV$635,'Wkpr - Plant Balance Detail'!$B$3:$B$635,'Wkpr - Studied Balances'!$B430,'Wkpr - Plant Balance Detail'!$C$3:$C$635,'Wkpr - Studied Balances'!$C430,'Wkpr - Plant Balance Detail'!$D$3:$D$635,'Wkpr - Studied Balances'!$D430)</f>
        <v>182.36939999999959</v>
      </c>
      <c r="U430" s="55">
        <f>SUMIFS('Wkpr - Plant Balance Detail'!$CW$3:$CW$635,'Wkpr - Plant Balance Detail'!$B$3:$B$635,'Wkpr - Studied Balances'!$B430,'Wkpr - Plant Balance Detail'!$C$3:$C$635,'Wkpr - Studied Balances'!$C430,'Wkpr - Plant Balance Detail'!$D$3:$D$635,'Wkpr - Studied Balances'!$D430)</f>
        <v>0</v>
      </c>
    </row>
    <row r="431" spans="2:21" x14ac:dyDescent="0.2">
      <c r="B431" t="s">
        <v>1333</v>
      </c>
      <c r="C431" t="s">
        <v>1329</v>
      </c>
      <c r="D431">
        <f t="shared" si="154"/>
        <v>376000</v>
      </c>
      <c r="E431" s="48">
        <v>376</v>
      </c>
      <c r="F431" t="s">
        <v>1283</v>
      </c>
      <c r="G431" s="5">
        <f>SUMIFS('Wkpr - Plant Balance Detail'!$R$3:$R$635,'Wkpr - Plant Balance Detail'!$B$3:$B$635,'Wkpr - Studied Balances'!$B431,'Wkpr - Plant Balance Detail'!$C$3:$C$635,'Wkpr - Studied Balances'!$C431,'Wkpr - Plant Balance Detail'!$D$3:$D$635,'Wkpr - Studied Balances'!$D431)</f>
        <v>104492710.95999999</v>
      </c>
      <c r="I431" s="3">
        <f>SUMIFS('Wkpr - Plant Balance Detail'!$BO$3:$BO$635,'Wkpr - Plant Balance Detail'!$B$3:$B$635,'Wkpr - Studied Balances'!$B431,'Wkpr - Plant Balance Detail'!$C$3:$C$635,'Wkpr - Studied Balances'!$C431,'Wkpr - Plant Balance Detail'!$D$3:$D$635,'Wkpr - Studied Balances'!$D431)</f>
        <v>2.3899999999999998E-2</v>
      </c>
      <c r="J431" s="6">
        <f t="shared" si="155"/>
        <v>2497375.7919439995</v>
      </c>
      <c r="L431" s="3">
        <f>SUMIFS('Wkpr - Plant Balance Detail'!$BQ$3:$BQ$635,'Wkpr - Plant Balance Detail'!$B$3:$B$635,'Wkpr - Studied Balances'!$B431,'Wkpr - Plant Balance Detail'!$C$3:$C$635,'Wkpr - Studied Balances'!$C431,'Wkpr - Plant Balance Detail'!$D$3:$D$635,'Wkpr - Studied Balances'!$D431)</f>
        <v>2.2800000000000001E-2</v>
      </c>
      <c r="N431" s="6">
        <f t="shared" si="156"/>
        <v>2382433.8098880001</v>
      </c>
      <c r="O431" s="6">
        <f t="shared" si="157"/>
        <v>-114941.98205599934</v>
      </c>
      <c r="Q431" s="55">
        <f>SUMIFS('Wkpr - Plant Balance Detail'!$CS$3:$CS$635,'Wkpr - Plant Balance Detail'!$B$3:$B$635,'Wkpr - Studied Balances'!$B431,'Wkpr - Plant Balance Detail'!$C$3:$C$635,'Wkpr - Studied Balances'!$C431,'Wkpr - Plant Balance Detail'!$D$3:$D$635,'Wkpr - Studied Balances'!$D431)</f>
        <v>0</v>
      </c>
      <c r="R431" s="55">
        <f>SUMIFS('Wkpr - Plant Balance Detail'!$CU$3:$CU$635,'Wkpr - Plant Balance Detail'!$B$3:$B$635,'Wkpr - Studied Balances'!$B431,'Wkpr - Plant Balance Detail'!$C$3:$C$635,'Wkpr - Studied Balances'!$C431,'Wkpr - Plant Balance Detail'!$D$3:$D$635,'Wkpr - Studied Balances'!$D431)</f>
        <v>0</v>
      </c>
      <c r="S431" s="55">
        <f>SUMIFS('Wkpr - Plant Balance Detail'!$CT$3:$CT$635,'Wkpr - Plant Balance Detail'!$B$3:$B$635,'Wkpr - Studied Balances'!$B431,'Wkpr - Plant Balance Detail'!$C$3:$C$635,'Wkpr - Studied Balances'!$C431,'Wkpr - Plant Balance Detail'!$D$3:$D$635,'Wkpr - Studied Balances'!$D431)</f>
        <v>0</v>
      </c>
      <c r="T431" s="55">
        <f>SUMIFS('Wkpr - Plant Balance Detail'!$CV$3:$CV$635,'Wkpr - Plant Balance Detail'!$B$3:$B$635,'Wkpr - Studied Balances'!$B431,'Wkpr - Plant Balance Detail'!$C$3:$C$635,'Wkpr - Studied Balances'!$C431,'Wkpr - Plant Balance Detail'!$D$3:$D$635,'Wkpr - Studied Balances'!$D431)</f>
        <v>-114941.98205599934</v>
      </c>
      <c r="U431" s="55">
        <f>SUMIFS('Wkpr - Plant Balance Detail'!$CW$3:$CW$635,'Wkpr - Plant Balance Detail'!$B$3:$B$635,'Wkpr - Studied Balances'!$B431,'Wkpr - Plant Balance Detail'!$C$3:$C$635,'Wkpr - Studied Balances'!$C431,'Wkpr - Plant Balance Detail'!$D$3:$D$635,'Wkpr - Studied Balances'!$D431)</f>
        <v>0</v>
      </c>
    </row>
    <row r="432" spans="2:21" x14ac:dyDescent="0.2">
      <c r="B432" t="s">
        <v>1333</v>
      </c>
      <c r="C432" t="s">
        <v>1329</v>
      </c>
      <c r="D432">
        <f t="shared" si="154"/>
        <v>378000</v>
      </c>
      <c r="E432" s="48">
        <v>378</v>
      </c>
      <c r="F432" t="s">
        <v>1284</v>
      </c>
      <c r="G432" s="5">
        <f>SUMIFS('Wkpr - Plant Balance Detail'!$R$3:$R$635,'Wkpr - Plant Balance Detail'!$B$3:$B$635,'Wkpr - Studied Balances'!$B432,'Wkpr - Plant Balance Detail'!$C$3:$C$635,'Wkpr - Studied Balances'!$C432,'Wkpr - Plant Balance Detail'!$D$3:$D$635,'Wkpr - Studied Balances'!$D432)</f>
        <v>2221364.2000000002</v>
      </c>
      <c r="I432" s="3">
        <f>SUMIFS('Wkpr - Plant Balance Detail'!$BO$3:$BO$635,'Wkpr - Plant Balance Detail'!$B$3:$B$635,'Wkpr - Studied Balances'!$B432,'Wkpr - Plant Balance Detail'!$C$3:$C$635,'Wkpr - Studied Balances'!$C432,'Wkpr - Plant Balance Detail'!$D$3:$D$635,'Wkpr - Studied Balances'!$D432)</f>
        <v>3.5799999999999998E-2</v>
      </c>
      <c r="J432" s="6">
        <f t="shared" si="155"/>
        <v>79524.838360000009</v>
      </c>
      <c r="L432" s="3">
        <f>SUMIFS('Wkpr - Plant Balance Detail'!$BQ$3:$BQ$635,'Wkpr - Plant Balance Detail'!$B$3:$B$635,'Wkpr - Studied Balances'!$B432,'Wkpr - Plant Balance Detail'!$C$3:$C$635,'Wkpr - Studied Balances'!$C432,'Wkpr - Plant Balance Detail'!$D$3:$D$635,'Wkpr - Studied Balances'!$D432)</f>
        <v>3.3700000000000001E-2</v>
      </c>
      <c r="N432" s="6">
        <f t="shared" si="156"/>
        <v>74859.973540000006</v>
      </c>
      <c r="O432" s="6">
        <f t="shared" si="157"/>
        <v>-4664.8648200000025</v>
      </c>
      <c r="Q432" s="55">
        <f>SUMIFS('Wkpr - Plant Balance Detail'!$CS$3:$CS$635,'Wkpr - Plant Balance Detail'!$B$3:$B$635,'Wkpr - Studied Balances'!$B432,'Wkpr - Plant Balance Detail'!$C$3:$C$635,'Wkpr - Studied Balances'!$C432,'Wkpr - Plant Balance Detail'!$D$3:$D$635,'Wkpr - Studied Balances'!$D432)</f>
        <v>0</v>
      </c>
      <c r="R432" s="55">
        <f>SUMIFS('Wkpr - Plant Balance Detail'!$CU$3:$CU$635,'Wkpr - Plant Balance Detail'!$B$3:$B$635,'Wkpr - Studied Balances'!$B432,'Wkpr - Plant Balance Detail'!$C$3:$C$635,'Wkpr - Studied Balances'!$C432,'Wkpr - Plant Balance Detail'!$D$3:$D$635,'Wkpr - Studied Balances'!$D432)</f>
        <v>0</v>
      </c>
      <c r="S432" s="55">
        <f>SUMIFS('Wkpr - Plant Balance Detail'!$CT$3:$CT$635,'Wkpr - Plant Balance Detail'!$B$3:$B$635,'Wkpr - Studied Balances'!$B432,'Wkpr - Plant Balance Detail'!$C$3:$C$635,'Wkpr - Studied Balances'!$C432,'Wkpr - Plant Balance Detail'!$D$3:$D$635,'Wkpr - Studied Balances'!$D432)</f>
        <v>0</v>
      </c>
      <c r="T432" s="55">
        <f>SUMIFS('Wkpr - Plant Balance Detail'!$CV$3:$CV$635,'Wkpr - Plant Balance Detail'!$B$3:$B$635,'Wkpr - Studied Balances'!$B432,'Wkpr - Plant Balance Detail'!$C$3:$C$635,'Wkpr - Studied Balances'!$C432,'Wkpr - Plant Balance Detail'!$D$3:$D$635,'Wkpr - Studied Balances'!$D432)</f>
        <v>-4664.8648200000025</v>
      </c>
      <c r="U432" s="55">
        <f>SUMIFS('Wkpr - Plant Balance Detail'!$CW$3:$CW$635,'Wkpr - Plant Balance Detail'!$B$3:$B$635,'Wkpr - Studied Balances'!$B432,'Wkpr - Plant Balance Detail'!$C$3:$C$635,'Wkpr - Studied Balances'!$C432,'Wkpr - Plant Balance Detail'!$D$3:$D$635,'Wkpr - Studied Balances'!$D432)</f>
        <v>0</v>
      </c>
    </row>
    <row r="433" spans="2:21" x14ac:dyDescent="0.2">
      <c r="B433" t="s">
        <v>1333</v>
      </c>
      <c r="C433" t="s">
        <v>1329</v>
      </c>
      <c r="D433">
        <f t="shared" si="154"/>
        <v>379000</v>
      </c>
      <c r="E433" s="48">
        <v>379</v>
      </c>
      <c r="F433" t="s">
        <v>1285</v>
      </c>
      <c r="G433" s="5">
        <f>SUMIFS('Wkpr - Plant Balance Detail'!$R$3:$R$635,'Wkpr - Plant Balance Detail'!$B$3:$B$635,'Wkpr - Studied Balances'!$B433,'Wkpr - Plant Balance Detail'!$C$3:$C$635,'Wkpr - Studied Balances'!$C433,'Wkpr - Plant Balance Detail'!$D$3:$D$635,'Wkpr - Studied Balances'!$D433)</f>
        <v>4503307.12</v>
      </c>
      <c r="I433" s="3">
        <f>SUMIFS('Wkpr - Plant Balance Detail'!$BO$3:$BO$635,'Wkpr - Plant Balance Detail'!$B$3:$B$635,'Wkpr - Studied Balances'!$B433,'Wkpr - Plant Balance Detail'!$C$3:$C$635,'Wkpr - Studied Balances'!$C433,'Wkpr - Plant Balance Detail'!$D$3:$D$635,'Wkpr - Studied Balances'!$D433)</f>
        <v>2.87E-2</v>
      </c>
      <c r="J433" s="6">
        <f t="shared" si="155"/>
        <v>129244.914344</v>
      </c>
      <c r="L433" s="3">
        <f>SUMIFS('Wkpr - Plant Balance Detail'!$BQ$3:$BQ$635,'Wkpr - Plant Balance Detail'!$B$3:$B$635,'Wkpr - Studied Balances'!$B433,'Wkpr - Plant Balance Detail'!$C$3:$C$635,'Wkpr - Studied Balances'!$C433,'Wkpr - Plant Balance Detail'!$D$3:$D$635,'Wkpr - Studied Balances'!$D433)</f>
        <v>2.6599999999999999E-2</v>
      </c>
      <c r="N433" s="6">
        <f t="shared" si="156"/>
        <v>119787.969392</v>
      </c>
      <c r="O433" s="6">
        <f t="shared" si="157"/>
        <v>-9456.9449520000053</v>
      </c>
      <c r="Q433" s="55">
        <f>SUMIFS('Wkpr - Plant Balance Detail'!$CS$3:$CS$635,'Wkpr - Plant Balance Detail'!$B$3:$B$635,'Wkpr - Studied Balances'!$B433,'Wkpr - Plant Balance Detail'!$C$3:$C$635,'Wkpr - Studied Balances'!$C433,'Wkpr - Plant Balance Detail'!$D$3:$D$635,'Wkpr - Studied Balances'!$D433)</f>
        <v>0</v>
      </c>
      <c r="R433" s="55">
        <f>SUMIFS('Wkpr - Plant Balance Detail'!$CU$3:$CU$635,'Wkpr - Plant Balance Detail'!$B$3:$B$635,'Wkpr - Studied Balances'!$B433,'Wkpr - Plant Balance Detail'!$C$3:$C$635,'Wkpr - Studied Balances'!$C433,'Wkpr - Plant Balance Detail'!$D$3:$D$635,'Wkpr - Studied Balances'!$D433)</f>
        <v>0</v>
      </c>
      <c r="S433" s="55">
        <f>SUMIFS('Wkpr - Plant Balance Detail'!$CT$3:$CT$635,'Wkpr - Plant Balance Detail'!$B$3:$B$635,'Wkpr - Studied Balances'!$B433,'Wkpr - Plant Balance Detail'!$C$3:$C$635,'Wkpr - Studied Balances'!$C433,'Wkpr - Plant Balance Detail'!$D$3:$D$635,'Wkpr - Studied Balances'!$D433)</f>
        <v>0</v>
      </c>
      <c r="T433" s="55">
        <f>SUMIFS('Wkpr - Plant Balance Detail'!$CV$3:$CV$635,'Wkpr - Plant Balance Detail'!$B$3:$B$635,'Wkpr - Studied Balances'!$B433,'Wkpr - Plant Balance Detail'!$C$3:$C$635,'Wkpr - Studied Balances'!$C433,'Wkpr - Plant Balance Detail'!$D$3:$D$635,'Wkpr - Studied Balances'!$D433)</f>
        <v>-9456.9449520000053</v>
      </c>
      <c r="U433" s="55">
        <f>SUMIFS('Wkpr - Plant Balance Detail'!$CW$3:$CW$635,'Wkpr - Plant Balance Detail'!$B$3:$B$635,'Wkpr - Studied Balances'!$B433,'Wkpr - Plant Balance Detail'!$C$3:$C$635,'Wkpr - Studied Balances'!$C433,'Wkpr - Plant Balance Detail'!$D$3:$D$635,'Wkpr - Studied Balances'!$D433)</f>
        <v>0</v>
      </c>
    </row>
    <row r="434" spans="2:21" x14ac:dyDescent="0.2">
      <c r="B434" t="s">
        <v>1333</v>
      </c>
      <c r="C434" t="s">
        <v>1329</v>
      </c>
      <c r="D434">
        <f t="shared" si="154"/>
        <v>380000</v>
      </c>
      <c r="E434" s="48">
        <v>380</v>
      </c>
      <c r="F434" t="s">
        <v>1287</v>
      </c>
      <c r="G434" s="5">
        <f>SUMIFS('Wkpr - Plant Balance Detail'!$R$3:$R$635,'Wkpr - Plant Balance Detail'!$B$3:$B$635,'Wkpr - Studied Balances'!$B434,'Wkpr - Plant Balance Detail'!$C$3:$C$635,'Wkpr - Studied Balances'!$C434,'Wkpr - Plant Balance Detail'!$D$3:$D$635,'Wkpr - Studied Balances'!$D434)</f>
        <v>67987016.760000005</v>
      </c>
      <c r="I434" s="3">
        <f>SUMIFS('Wkpr - Plant Balance Detail'!$BO$3:$BO$635,'Wkpr - Plant Balance Detail'!$B$3:$B$635,'Wkpr - Studied Balances'!$B434,'Wkpr - Plant Balance Detail'!$C$3:$C$635,'Wkpr - Studied Balances'!$C434,'Wkpr - Plant Balance Detail'!$D$3:$D$635,'Wkpr - Studied Balances'!$D434)</f>
        <v>2.4199999999999999E-2</v>
      </c>
      <c r="J434" s="6">
        <f t="shared" si="155"/>
        <v>1645285.805592</v>
      </c>
      <c r="L434" s="3">
        <f>SUMIFS('Wkpr - Plant Balance Detail'!$BQ$3:$BQ$635,'Wkpr - Plant Balance Detail'!$B$3:$B$635,'Wkpr - Studied Balances'!$B434,'Wkpr - Plant Balance Detail'!$C$3:$C$635,'Wkpr - Studied Balances'!$C434,'Wkpr - Plant Balance Detail'!$D$3:$D$635,'Wkpr - Studied Balances'!$D434)</f>
        <v>2.4500000000000001E-2</v>
      </c>
      <c r="N434" s="6">
        <f t="shared" si="156"/>
        <v>1665681.9106200002</v>
      </c>
      <c r="O434" s="6">
        <f t="shared" si="157"/>
        <v>20396.105028000195</v>
      </c>
      <c r="Q434" s="55">
        <f>SUMIFS('Wkpr - Plant Balance Detail'!$CS$3:$CS$635,'Wkpr - Plant Balance Detail'!$B$3:$B$635,'Wkpr - Studied Balances'!$B434,'Wkpr - Plant Balance Detail'!$C$3:$C$635,'Wkpr - Studied Balances'!$C434,'Wkpr - Plant Balance Detail'!$D$3:$D$635,'Wkpr - Studied Balances'!$D434)</f>
        <v>0</v>
      </c>
      <c r="R434" s="55">
        <f>SUMIFS('Wkpr - Plant Balance Detail'!$CU$3:$CU$635,'Wkpr - Plant Balance Detail'!$B$3:$B$635,'Wkpr - Studied Balances'!$B434,'Wkpr - Plant Balance Detail'!$C$3:$C$635,'Wkpr - Studied Balances'!$C434,'Wkpr - Plant Balance Detail'!$D$3:$D$635,'Wkpr - Studied Balances'!$D434)</f>
        <v>0</v>
      </c>
      <c r="S434" s="55">
        <f>SUMIFS('Wkpr - Plant Balance Detail'!$CT$3:$CT$635,'Wkpr - Plant Balance Detail'!$B$3:$B$635,'Wkpr - Studied Balances'!$B434,'Wkpr - Plant Balance Detail'!$C$3:$C$635,'Wkpr - Studied Balances'!$C434,'Wkpr - Plant Balance Detail'!$D$3:$D$635,'Wkpr - Studied Balances'!$D434)</f>
        <v>0</v>
      </c>
      <c r="T434" s="55">
        <f>SUMIFS('Wkpr - Plant Balance Detail'!$CV$3:$CV$635,'Wkpr - Plant Balance Detail'!$B$3:$B$635,'Wkpr - Studied Balances'!$B434,'Wkpr - Plant Balance Detail'!$C$3:$C$635,'Wkpr - Studied Balances'!$C434,'Wkpr - Plant Balance Detail'!$D$3:$D$635,'Wkpr - Studied Balances'!$D434)</f>
        <v>20396.105028000195</v>
      </c>
      <c r="U434" s="55">
        <f>SUMIFS('Wkpr - Plant Balance Detail'!$CW$3:$CW$635,'Wkpr - Plant Balance Detail'!$B$3:$B$635,'Wkpr - Studied Balances'!$B434,'Wkpr - Plant Balance Detail'!$C$3:$C$635,'Wkpr - Studied Balances'!$C434,'Wkpr - Plant Balance Detail'!$D$3:$D$635,'Wkpr - Studied Balances'!$D434)</f>
        <v>0</v>
      </c>
    </row>
    <row r="435" spans="2:21" x14ac:dyDescent="0.2">
      <c r="B435" t="s">
        <v>1333</v>
      </c>
      <c r="C435" t="s">
        <v>1329</v>
      </c>
      <c r="D435">
        <f t="shared" si="154"/>
        <v>381000</v>
      </c>
      <c r="E435" s="48">
        <v>381</v>
      </c>
      <c r="F435" t="s">
        <v>1238</v>
      </c>
      <c r="G435" s="5">
        <f>SUMIFS('Wkpr - Plant Balance Detail'!$R$3:$R$635,'Wkpr - Plant Balance Detail'!$B$3:$B$635,'Wkpr - Studied Balances'!$B435,'Wkpr - Plant Balance Detail'!$C$3:$C$635,'Wkpr - Studied Balances'!$C435,'Wkpr - Plant Balance Detail'!$D$3:$D$635,'Wkpr - Studied Balances'!$D435)</f>
        <v>23521542.43</v>
      </c>
      <c r="I435" s="3">
        <f>SUMIFS('Wkpr - Plant Balance Detail'!$BO$3:$BO$635,'Wkpr - Plant Balance Detail'!$B$3:$B$635,'Wkpr - Studied Balances'!$B435,'Wkpr - Plant Balance Detail'!$C$3:$C$635,'Wkpr - Studied Balances'!$C435,'Wkpr - Plant Balance Detail'!$D$3:$D$635,'Wkpr - Studied Balances'!$D435)</f>
        <v>2.76E-2</v>
      </c>
      <c r="J435" s="6">
        <f t="shared" si="155"/>
        <v>649194.57106799993</v>
      </c>
      <c r="L435" s="3">
        <f>SUMIFS('Wkpr - Plant Balance Detail'!$BQ$3:$BQ$635,'Wkpr - Plant Balance Detail'!$B$3:$B$635,'Wkpr - Studied Balances'!$B435,'Wkpr - Plant Balance Detail'!$C$3:$C$635,'Wkpr - Studied Balances'!$C435,'Wkpr - Plant Balance Detail'!$D$3:$D$635,'Wkpr - Studied Balances'!$D435)</f>
        <v>2.18E-2</v>
      </c>
      <c r="N435" s="6">
        <f t="shared" si="156"/>
        <v>512769.62497399998</v>
      </c>
      <c r="O435" s="6">
        <f t="shared" si="157"/>
        <v>-136424.94609399996</v>
      </c>
      <c r="Q435" s="55">
        <f>SUMIFS('Wkpr - Plant Balance Detail'!$CS$3:$CS$635,'Wkpr - Plant Balance Detail'!$B$3:$B$635,'Wkpr - Studied Balances'!$B435,'Wkpr - Plant Balance Detail'!$C$3:$C$635,'Wkpr - Studied Balances'!$C435,'Wkpr - Plant Balance Detail'!$D$3:$D$635,'Wkpr - Studied Balances'!$D435)</f>
        <v>0</v>
      </c>
      <c r="R435" s="55">
        <f>SUMIFS('Wkpr - Plant Balance Detail'!$CU$3:$CU$635,'Wkpr - Plant Balance Detail'!$B$3:$B$635,'Wkpr - Studied Balances'!$B435,'Wkpr - Plant Balance Detail'!$C$3:$C$635,'Wkpr - Studied Balances'!$C435,'Wkpr - Plant Balance Detail'!$D$3:$D$635,'Wkpr - Studied Balances'!$D435)</f>
        <v>0</v>
      </c>
      <c r="S435" s="55">
        <f>SUMIFS('Wkpr - Plant Balance Detail'!$CT$3:$CT$635,'Wkpr - Plant Balance Detail'!$B$3:$B$635,'Wkpr - Studied Balances'!$B435,'Wkpr - Plant Balance Detail'!$C$3:$C$635,'Wkpr - Studied Balances'!$C435,'Wkpr - Plant Balance Detail'!$D$3:$D$635,'Wkpr - Studied Balances'!$D435)</f>
        <v>0</v>
      </c>
      <c r="T435" s="55">
        <f>SUMIFS('Wkpr - Plant Balance Detail'!$CV$3:$CV$635,'Wkpr - Plant Balance Detail'!$B$3:$B$635,'Wkpr - Studied Balances'!$B435,'Wkpr - Plant Balance Detail'!$C$3:$C$635,'Wkpr - Studied Balances'!$C435,'Wkpr - Plant Balance Detail'!$D$3:$D$635,'Wkpr - Studied Balances'!$D435)</f>
        <v>-136424.94609399996</v>
      </c>
      <c r="U435" s="55">
        <f>SUMIFS('Wkpr - Plant Balance Detail'!$CW$3:$CW$635,'Wkpr - Plant Balance Detail'!$B$3:$B$635,'Wkpr - Studied Balances'!$B435,'Wkpr - Plant Balance Detail'!$C$3:$C$635,'Wkpr - Studied Balances'!$C435,'Wkpr - Plant Balance Detail'!$D$3:$D$635,'Wkpr - Studied Balances'!$D435)</f>
        <v>0</v>
      </c>
    </row>
    <row r="436" spans="2:21" x14ac:dyDescent="0.2">
      <c r="B436" t="s">
        <v>1333</v>
      </c>
      <c r="C436" t="s">
        <v>1329</v>
      </c>
      <c r="D436">
        <f t="shared" si="154"/>
        <v>385000</v>
      </c>
      <c r="E436" s="48">
        <v>385</v>
      </c>
      <c r="F436" t="s">
        <v>1288</v>
      </c>
      <c r="G436" s="5">
        <f>SUMIFS('Wkpr - Plant Balance Detail'!$R$3:$R$635,'Wkpr - Plant Balance Detail'!$B$3:$B$635,'Wkpr - Studied Balances'!$B436,'Wkpr - Plant Balance Detail'!$C$3:$C$635,'Wkpr - Studied Balances'!$C436,'Wkpr - Plant Balance Detail'!$D$3:$D$635,'Wkpr - Studied Balances'!$D436)</f>
        <v>769995.44000000006</v>
      </c>
      <c r="I436" s="3">
        <f>SUMIFS('Wkpr - Plant Balance Detail'!$BO$3:$BO$635,'Wkpr - Plant Balance Detail'!$B$3:$B$635,'Wkpr - Studied Balances'!$B436,'Wkpr - Plant Balance Detail'!$C$3:$C$635,'Wkpr - Studied Balances'!$C436,'Wkpr - Plant Balance Detail'!$D$3:$D$635,'Wkpr - Studied Balances'!$D436)</f>
        <v>1.8800000000000001E-2</v>
      </c>
      <c r="J436" s="6">
        <f t="shared" si="155"/>
        <v>14475.914272000002</v>
      </c>
      <c r="L436" s="3">
        <f>SUMIFS('Wkpr - Plant Balance Detail'!$BQ$3:$BQ$635,'Wkpr - Plant Balance Detail'!$B$3:$B$635,'Wkpr - Studied Balances'!$B436,'Wkpr - Plant Balance Detail'!$C$3:$C$635,'Wkpr - Studied Balances'!$C436,'Wkpr - Plant Balance Detail'!$D$3:$D$635,'Wkpr - Studied Balances'!$D436)</f>
        <v>1.7299999999999999E-2</v>
      </c>
      <c r="N436" s="6">
        <f t="shared" si="156"/>
        <v>13320.921112</v>
      </c>
      <c r="O436" s="6">
        <f t="shared" si="157"/>
        <v>-1154.9931600000018</v>
      </c>
      <c r="Q436" s="55">
        <f>SUMIFS('Wkpr - Plant Balance Detail'!$CS$3:$CS$635,'Wkpr - Plant Balance Detail'!$B$3:$B$635,'Wkpr - Studied Balances'!$B436,'Wkpr - Plant Balance Detail'!$C$3:$C$635,'Wkpr - Studied Balances'!$C436,'Wkpr - Plant Balance Detail'!$D$3:$D$635,'Wkpr - Studied Balances'!$D436)</f>
        <v>0</v>
      </c>
      <c r="R436" s="55">
        <f>SUMIFS('Wkpr - Plant Balance Detail'!$CU$3:$CU$635,'Wkpr - Plant Balance Detail'!$B$3:$B$635,'Wkpr - Studied Balances'!$B436,'Wkpr - Plant Balance Detail'!$C$3:$C$635,'Wkpr - Studied Balances'!$C436,'Wkpr - Plant Balance Detail'!$D$3:$D$635,'Wkpr - Studied Balances'!$D436)</f>
        <v>0</v>
      </c>
      <c r="S436" s="55">
        <f>SUMIFS('Wkpr - Plant Balance Detail'!$CT$3:$CT$635,'Wkpr - Plant Balance Detail'!$B$3:$B$635,'Wkpr - Studied Balances'!$B436,'Wkpr - Plant Balance Detail'!$C$3:$C$635,'Wkpr - Studied Balances'!$C436,'Wkpr - Plant Balance Detail'!$D$3:$D$635,'Wkpr - Studied Balances'!$D436)</f>
        <v>0</v>
      </c>
      <c r="T436" s="55">
        <f>SUMIFS('Wkpr - Plant Balance Detail'!$CV$3:$CV$635,'Wkpr - Plant Balance Detail'!$B$3:$B$635,'Wkpr - Studied Balances'!$B436,'Wkpr - Plant Balance Detail'!$C$3:$C$635,'Wkpr - Studied Balances'!$C436,'Wkpr - Plant Balance Detail'!$D$3:$D$635,'Wkpr - Studied Balances'!$D436)</f>
        <v>-1154.9931600000018</v>
      </c>
      <c r="U436" s="55">
        <f>SUMIFS('Wkpr - Plant Balance Detail'!$CW$3:$CW$635,'Wkpr - Plant Balance Detail'!$B$3:$B$635,'Wkpr - Studied Balances'!$B436,'Wkpr - Plant Balance Detail'!$C$3:$C$635,'Wkpr - Studied Balances'!$C436,'Wkpr - Plant Balance Detail'!$D$3:$D$635,'Wkpr - Studied Balances'!$D436)</f>
        <v>0</v>
      </c>
    </row>
    <row r="437" spans="2:21" x14ac:dyDescent="0.2">
      <c r="F437" t="s">
        <v>1138</v>
      </c>
      <c r="J437" s="6"/>
      <c r="N437" s="6"/>
      <c r="O437" s="6"/>
      <c r="Q437" s="56"/>
      <c r="R437" s="56"/>
      <c r="S437" s="56"/>
      <c r="T437" s="56"/>
      <c r="U437" s="56"/>
    </row>
    <row r="438" spans="2:21" x14ac:dyDescent="0.2">
      <c r="J438" s="6"/>
      <c r="N438" s="6"/>
      <c r="O438" s="6"/>
      <c r="Q438" s="56"/>
      <c r="R438" s="56"/>
      <c r="S438" s="56"/>
      <c r="T438" s="56"/>
      <c r="U438" s="56"/>
    </row>
    <row r="439" spans="2:21" x14ac:dyDescent="0.2">
      <c r="E439" t="s">
        <v>1289</v>
      </c>
      <c r="J439" s="6"/>
      <c r="N439" s="6"/>
      <c r="O439" s="6"/>
      <c r="Q439" s="56"/>
      <c r="R439" s="56"/>
      <c r="S439" s="56"/>
      <c r="T439" s="56"/>
      <c r="U439" s="56"/>
    </row>
    <row r="440" spans="2:21" x14ac:dyDescent="0.2">
      <c r="B440" t="s">
        <v>1333</v>
      </c>
      <c r="C440" t="s">
        <v>1321</v>
      </c>
      <c r="D440">
        <f t="shared" ref="D440:D448" si="158">E440*1000</f>
        <v>374400</v>
      </c>
      <c r="E440">
        <v>374.4</v>
      </c>
      <c r="F440" t="s">
        <v>1232</v>
      </c>
      <c r="G440" s="5">
        <f>SUMIFS('Wkpr - Plant Balance Detail'!$R$3:$R$635,'Wkpr - Plant Balance Detail'!$B$3:$B$635,'Wkpr - Studied Balances'!$B440,'Wkpr - Plant Balance Detail'!$C$3:$C$635,'Wkpr - Studied Balances'!$C440,'Wkpr - Plant Balance Detail'!$D$3:$D$635,'Wkpr - Studied Balances'!$D440)</f>
        <v>392457.08</v>
      </c>
      <c r="I440" s="3">
        <f>SUMIFS('Wkpr - Plant Balance Detail'!$BO$3:$BO$635,'Wkpr - Plant Balance Detail'!$B$3:$B$635,'Wkpr - Studied Balances'!$B440,'Wkpr - Plant Balance Detail'!$C$3:$C$635,'Wkpr - Studied Balances'!$C440,'Wkpr - Plant Balance Detail'!$D$3:$D$635,'Wkpr - Studied Balances'!$D440)</f>
        <v>2.01E-2</v>
      </c>
      <c r="J440" s="6">
        <f t="shared" ref="J440:J447" si="159">G440*I440</f>
        <v>7888.3873080000003</v>
      </c>
      <c r="L440" s="3">
        <f>SUMIFS('Wkpr - Plant Balance Detail'!$BQ$3:$BQ$635,'Wkpr - Plant Balance Detail'!$B$3:$B$635,'Wkpr - Studied Balances'!$B440,'Wkpr - Plant Balance Detail'!$C$3:$C$635,'Wkpr - Studied Balances'!$C440,'Wkpr - Plant Balance Detail'!$D$3:$D$635,'Wkpr - Studied Balances'!$D440)</f>
        <v>1.66E-2</v>
      </c>
      <c r="N440" s="6">
        <f t="shared" ref="N440:N448" si="160">G440*L440</f>
        <v>6514.7875280000007</v>
      </c>
      <c r="O440" s="6">
        <f t="shared" ref="O440:O448" si="161">N440-J440</f>
        <v>-1373.5997799999996</v>
      </c>
      <c r="Q440" s="55">
        <f>SUMIFS('Wkpr - Plant Balance Detail'!$CS$3:$CS$635,'Wkpr - Plant Balance Detail'!$B$3:$B$635,'Wkpr - Studied Balances'!$B440,'Wkpr - Plant Balance Detail'!$C$3:$C$635,'Wkpr - Studied Balances'!$C440,'Wkpr - Plant Balance Detail'!$D$3:$D$635,'Wkpr - Studied Balances'!$D440)</f>
        <v>0</v>
      </c>
      <c r="R440" s="55">
        <f>SUMIFS('Wkpr - Plant Balance Detail'!$CU$3:$CU$635,'Wkpr - Plant Balance Detail'!$B$3:$B$635,'Wkpr - Studied Balances'!$B440,'Wkpr - Plant Balance Detail'!$C$3:$C$635,'Wkpr - Studied Balances'!$C440,'Wkpr - Plant Balance Detail'!$D$3:$D$635,'Wkpr - Studied Balances'!$D440)</f>
        <v>0</v>
      </c>
      <c r="S440" s="55">
        <f>SUMIFS('Wkpr - Plant Balance Detail'!$CT$3:$CT$635,'Wkpr - Plant Balance Detail'!$B$3:$B$635,'Wkpr - Studied Balances'!$B440,'Wkpr - Plant Balance Detail'!$C$3:$C$635,'Wkpr - Studied Balances'!$C440,'Wkpr - Plant Balance Detail'!$D$3:$D$635,'Wkpr - Studied Balances'!$D440)</f>
        <v>0</v>
      </c>
      <c r="T440" s="55">
        <f>SUMIFS('Wkpr - Plant Balance Detail'!$CV$3:$CV$635,'Wkpr - Plant Balance Detail'!$B$3:$B$635,'Wkpr - Studied Balances'!$B440,'Wkpr - Plant Balance Detail'!$C$3:$C$635,'Wkpr - Studied Balances'!$C440,'Wkpr - Plant Balance Detail'!$D$3:$D$635,'Wkpr - Studied Balances'!$D440)</f>
        <v>0</v>
      </c>
      <c r="U440" s="55">
        <f>SUMIFS('Wkpr - Plant Balance Detail'!$CW$3:$CW$635,'Wkpr - Plant Balance Detail'!$B$3:$B$635,'Wkpr - Studied Balances'!$B440,'Wkpr - Plant Balance Detail'!$C$3:$C$635,'Wkpr - Studied Balances'!$C440,'Wkpr - Plant Balance Detail'!$D$3:$D$635,'Wkpr - Studied Balances'!$D440)</f>
        <v>-1373.5997799999996</v>
      </c>
    </row>
    <row r="441" spans="2:21" x14ac:dyDescent="0.2">
      <c r="B441" t="s">
        <v>1333</v>
      </c>
      <c r="C441" t="s">
        <v>1321</v>
      </c>
      <c r="D441">
        <f t="shared" si="158"/>
        <v>375000</v>
      </c>
      <c r="E441" s="48">
        <v>375</v>
      </c>
      <c r="F441" t="s">
        <v>1174</v>
      </c>
      <c r="G441" s="5">
        <f>SUMIFS('Wkpr - Plant Balance Detail'!$R$3:$R$635,'Wkpr - Plant Balance Detail'!$B$3:$B$635,'Wkpr - Studied Balances'!$B441,'Wkpr - Plant Balance Detail'!$C$3:$C$635,'Wkpr - Studied Balances'!$C441,'Wkpr - Plant Balance Detail'!$D$3:$D$635,'Wkpr - Studied Balances'!$D441)</f>
        <v>378028.81</v>
      </c>
      <c r="I441" s="3">
        <f>SUMIFS('Wkpr - Plant Balance Detail'!$BO$3:$BO$635,'Wkpr - Plant Balance Detail'!$B$3:$B$635,'Wkpr - Studied Balances'!$B441,'Wkpr - Plant Balance Detail'!$C$3:$C$635,'Wkpr - Studied Balances'!$C441,'Wkpr - Plant Balance Detail'!$D$3:$D$635,'Wkpr - Studied Balances'!$D441)</f>
        <v>1.8499999999999999E-2</v>
      </c>
      <c r="J441" s="6">
        <f t="shared" si="159"/>
        <v>6993.5329849999998</v>
      </c>
      <c r="L441" s="3">
        <f>SUMIFS('Wkpr - Plant Balance Detail'!$BQ$3:$BQ$635,'Wkpr - Plant Balance Detail'!$B$3:$B$635,'Wkpr - Studied Balances'!$B441,'Wkpr - Plant Balance Detail'!$C$3:$C$635,'Wkpr - Studied Balances'!$C441,'Wkpr - Plant Balance Detail'!$D$3:$D$635,'Wkpr - Studied Balances'!$D441)</f>
        <v>2.0400000000000001E-2</v>
      </c>
      <c r="N441" s="6">
        <f t="shared" si="160"/>
        <v>7711.7877240000007</v>
      </c>
      <c r="O441" s="6">
        <f t="shared" si="161"/>
        <v>718.25473900000088</v>
      </c>
      <c r="Q441" s="55">
        <f>SUMIFS('Wkpr - Plant Balance Detail'!$CS$3:$CS$635,'Wkpr - Plant Balance Detail'!$B$3:$B$635,'Wkpr - Studied Balances'!$B441,'Wkpr - Plant Balance Detail'!$C$3:$C$635,'Wkpr - Studied Balances'!$C441,'Wkpr - Plant Balance Detail'!$D$3:$D$635,'Wkpr - Studied Balances'!$D441)</f>
        <v>0</v>
      </c>
      <c r="R441" s="55">
        <f>SUMIFS('Wkpr - Plant Balance Detail'!$CU$3:$CU$635,'Wkpr - Plant Balance Detail'!$B$3:$B$635,'Wkpr - Studied Balances'!$B441,'Wkpr - Plant Balance Detail'!$C$3:$C$635,'Wkpr - Studied Balances'!$C441,'Wkpr - Plant Balance Detail'!$D$3:$D$635,'Wkpr - Studied Balances'!$D441)</f>
        <v>0</v>
      </c>
      <c r="S441" s="55">
        <f>SUMIFS('Wkpr - Plant Balance Detail'!$CT$3:$CT$635,'Wkpr - Plant Balance Detail'!$B$3:$B$635,'Wkpr - Studied Balances'!$B441,'Wkpr - Plant Balance Detail'!$C$3:$C$635,'Wkpr - Studied Balances'!$C441,'Wkpr - Plant Balance Detail'!$D$3:$D$635,'Wkpr - Studied Balances'!$D441)</f>
        <v>0</v>
      </c>
      <c r="T441" s="55">
        <f>SUMIFS('Wkpr - Plant Balance Detail'!$CV$3:$CV$635,'Wkpr - Plant Balance Detail'!$B$3:$B$635,'Wkpr - Studied Balances'!$B441,'Wkpr - Plant Balance Detail'!$C$3:$C$635,'Wkpr - Studied Balances'!$C441,'Wkpr - Plant Balance Detail'!$D$3:$D$635,'Wkpr - Studied Balances'!$D441)</f>
        <v>0</v>
      </c>
      <c r="U441" s="55">
        <f>SUMIFS('Wkpr - Plant Balance Detail'!$CW$3:$CW$635,'Wkpr - Plant Balance Detail'!$B$3:$B$635,'Wkpr - Studied Balances'!$B441,'Wkpr - Plant Balance Detail'!$C$3:$C$635,'Wkpr - Studied Balances'!$C441,'Wkpr - Plant Balance Detail'!$D$3:$D$635,'Wkpr - Studied Balances'!$D441)</f>
        <v>718.25473900000088</v>
      </c>
    </row>
    <row r="442" spans="2:21" x14ac:dyDescent="0.2">
      <c r="B442" t="s">
        <v>1333</v>
      </c>
      <c r="C442" t="s">
        <v>1321</v>
      </c>
      <c r="D442">
        <f t="shared" si="158"/>
        <v>376000</v>
      </c>
      <c r="E442" s="48">
        <v>376</v>
      </c>
      <c r="F442" t="s">
        <v>1283</v>
      </c>
      <c r="G442" s="5">
        <f>SUMIFS('Wkpr - Plant Balance Detail'!$R$3:$R$635,'Wkpr - Plant Balance Detail'!$B$3:$B$635,'Wkpr - Studied Balances'!$B442,'Wkpr - Plant Balance Detail'!$C$3:$C$635,'Wkpr - Studied Balances'!$C442,'Wkpr - Plant Balance Detail'!$D$3:$D$635,'Wkpr - Studied Balances'!$D442)</f>
        <v>196446788.09999999</v>
      </c>
      <c r="I442" s="3">
        <f>SUMIFS('Wkpr - Plant Balance Detail'!$BO$3:$BO$635,'Wkpr - Plant Balance Detail'!$B$3:$B$635,'Wkpr - Studied Balances'!$B442,'Wkpr - Plant Balance Detail'!$C$3:$C$635,'Wkpr - Studied Balances'!$C442,'Wkpr - Plant Balance Detail'!$D$3:$D$635,'Wkpr - Studied Balances'!$D442)</f>
        <v>1.9400000000000001E-2</v>
      </c>
      <c r="J442" s="6">
        <f t="shared" si="159"/>
        <v>3811067.6891399999</v>
      </c>
      <c r="L442" s="3">
        <f>SUMIFS('Wkpr - Plant Balance Detail'!$BQ$3:$BQ$635,'Wkpr - Plant Balance Detail'!$B$3:$B$635,'Wkpr - Studied Balances'!$B442,'Wkpr - Plant Balance Detail'!$C$3:$C$635,'Wkpr - Studied Balances'!$C442,'Wkpr - Plant Balance Detail'!$D$3:$D$635,'Wkpr - Studied Balances'!$D442)</f>
        <v>2.1700000000000001E-2</v>
      </c>
      <c r="N442" s="6">
        <f t="shared" si="160"/>
        <v>4262895.3017699998</v>
      </c>
      <c r="O442" s="6">
        <f t="shared" si="161"/>
        <v>451827.61262999987</v>
      </c>
      <c r="Q442" s="55">
        <f>SUMIFS('Wkpr - Plant Balance Detail'!$CS$3:$CS$635,'Wkpr - Plant Balance Detail'!$B$3:$B$635,'Wkpr - Studied Balances'!$B442,'Wkpr - Plant Balance Detail'!$C$3:$C$635,'Wkpr - Studied Balances'!$C442,'Wkpr - Plant Balance Detail'!$D$3:$D$635,'Wkpr - Studied Balances'!$D442)</f>
        <v>0</v>
      </c>
      <c r="R442" s="55">
        <f>SUMIFS('Wkpr - Plant Balance Detail'!$CU$3:$CU$635,'Wkpr - Plant Balance Detail'!$B$3:$B$635,'Wkpr - Studied Balances'!$B442,'Wkpr - Plant Balance Detail'!$C$3:$C$635,'Wkpr - Studied Balances'!$C442,'Wkpr - Plant Balance Detail'!$D$3:$D$635,'Wkpr - Studied Balances'!$D442)</f>
        <v>0</v>
      </c>
      <c r="S442" s="55">
        <f>SUMIFS('Wkpr - Plant Balance Detail'!$CT$3:$CT$635,'Wkpr - Plant Balance Detail'!$B$3:$B$635,'Wkpr - Studied Balances'!$B442,'Wkpr - Plant Balance Detail'!$C$3:$C$635,'Wkpr - Studied Balances'!$C442,'Wkpr - Plant Balance Detail'!$D$3:$D$635,'Wkpr - Studied Balances'!$D442)</f>
        <v>0</v>
      </c>
      <c r="T442" s="55">
        <f>SUMIFS('Wkpr - Plant Balance Detail'!$CV$3:$CV$635,'Wkpr - Plant Balance Detail'!$B$3:$B$635,'Wkpr - Studied Balances'!$B442,'Wkpr - Plant Balance Detail'!$C$3:$C$635,'Wkpr - Studied Balances'!$C442,'Wkpr - Plant Balance Detail'!$D$3:$D$635,'Wkpr - Studied Balances'!$D442)</f>
        <v>0</v>
      </c>
      <c r="U442" s="55">
        <f>SUMIFS('Wkpr - Plant Balance Detail'!$CW$3:$CW$635,'Wkpr - Plant Balance Detail'!$B$3:$B$635,'Wkpr - Studied Balances'!$B442,'Wkpr - Plant Balance Detail'!$C$3:$C$635,'Wkpr - Studied Balances'!$C442,'Wkpr - Plant Balance Detail'!$D$3:$D$635,'Wkpr - Studied Balances'!$D442)</f>
        <v>451827.61262999987</v>
      </c>
    </row>
    <row r="443" spans="2:21" x14ac:dyDescent="0.2">
      <c r="B443" t="s">
        <v>1333</v>
      </c>
      <c r="C443" t="s">
        <v>1321</v>
      </c>
      <c r="D443">
        <f t="shared" si="158"/>
        <v>378000</v>
      </c>
      <c r="E443" s="48">
        <v>378</v>
      </c>
      <c r="F443" t="s">
        <v>1284</v>
      </c>
      <c r="G443" s="5">
        <f>SUMIFS('Wkpr - Plant Balance Detail'!$R$3:$R$635,'Wkpr - Plant Balance Detail'!$B$3:$B$635,'Wkpr - Studied Balances'!$B443,'Wkpr - Plant Balance Detail'!$C$3:$C$635,'Wkpr - Studied Balances'!$C443,'Wkpr - Plant Balance Detail'!$D$3:$D$635,'Wkpr - Studied Balances'!$D443)</f>
        <v>5175204.57</v>
      </c>
      <c r="I443" s="3">
        <f>SUMIFS('Wkpr - Plant Balance Detail'!$BO$3:$BO$635,'Wkpr - Plant Balance Detail'!$B$3:$B$635,'Wkpr - Studied Balances'!$B443,'Wkpr - Plant Balance Detail'!$C$3:$C$635,'Wkpr - Studied Balances'!$C443,'Wkpr - Plant Balance Detail'!$D$3:$D$635,'Wkpr - Studied Balances'!$D443)</f>
        <v>2.5899999999999999E-2</v>
      </c>
      <c r="J443" s="6">
        <f t="shared" si="159"/>
        <v>134037.79836300001</v>
      </c>
      <c r="L443" s="3">
        <f>SUMIFS('Wkpr - Plant Balance Detail'!$BQ$3:$BQ$635,'Wkpr - Plant Balance Detail'!$B$3:$B$635,'Wkpr - Studied Balances'!$B443,'Wkpr - Plant Balance Detail'!$C$3:$C$635,'Wkpr - Studied Balances'!$C443,'Wkpr - Plant Balance Detail'!$D$3:$D$635,'Wkpr - Studied Balances'!$D443)</f>
        <v>3.2000000000000001E-2</v>
      </c>
      <c r="N443" s="6">
        <f t="shared" si="160"/>
        <v>165606.54624000003</v>
      </c>
      <c r="O443" s="6">
        <f t="shared" si="161"/>
        <v>31568.747877000016</v>
      </c>
      <c r="Q443" s="55">
        <f>SUMIFS('Wkpr - Plant Balance Detail'!$CS$3:$CS$635,'Wkpr - Plant Balance Detail'!$B$3:$B$635,'Wkpr - Studied Balances'!$B443,'Wkpr - Plant Balance Detail'!$C$3:$C$635,'Wkpr - Studied Balances'!$C443,'Wkpr - Plant Balance Detail'!$D$3:$D$635,'Wkpr - Studied Balances'!$D443)</f>
        <v>0</v>
      </c>
      <c r="R443" s="55">
        <f>SUMIFS('Wkpr - Plant Balance Detail'!$CU$3:$CU$635,'Wkpr - Plant Balance Detail'!$B$3:$B$635,'Wkpr - Studied Balances'!$B443,'Wkpr - Plant Balance Detail'!$C$3:$C$635,'Wkpr - Studied Balances'!$C443,'Wkpr - Plant Balance Detail'!$D$3:$D$635,'Wkpr - Studied Balances'!$D443)</f>
        <v>0</v>
      </c>
      <c r="S443" s="55">
        <f>SUMIFS('Wkpr - Plant Balance Detail'!$CT$3:$CT$635,'Wkpr - Plant Balance Detail'!$B$3:$B$635,'Wkpr - Studied Balances'!$B443,'Wkpr - Plant Balance Detail'!$C$3:$C$635,'Wkpr - Studied Balances'!$C443,'Wkpr - Plant Balance Detail'!$D$3:$D$635,'Wkpr - Studied Balances'!$D443)</f>
        <v>0</v>
      </c>
      <c r="T443" s="55">
        <f>SUMIFS('Wkpr - Plant Balance Detail'!$CV$3:$CV$635,'Wkpr - Plant Balance Detail'!$B$3:$B$635,'Wkpr - Studied Balances'!$B443,'Wkpr - Plant Balance Detail'!$C$3:$C$635,'Wkpr - Studied Balances'!$C443,'Wkpr - Plant Balance Detail'!$D$3:$D$635,'Wkpr - Studied Balances'!$D443)</f>
        <v>0</v>
      </c>
      <c r="U443" s="55">
        <f>SUMIFS('Wkpr - Plant Balance Detail'!$CW$3:$CW$635,'Wkpr - Plant Balance Detail'!$B$3:$B$635,'Wkpr - Studied Balances'!$B443,'Wkpr - Plant Balance Detail'!$C$3:$C$635,'Wkpr - Studied Balances'!$C443,'Wkpr - Plant Balance Detail'!$D$3:$D$635,'Wkpr - Studied Balances'!$D443)</f>
        <v>31568.747877000016</v>
      </c>
    </row>
    <row r="444" spans="2:21" x14ac:dyDescent="0.2">
      <c r="B444" t="s">
        <v>1333</v>
      </c>
      <c r="C444" t="s">
        <v>1321</v>
      </c>
      <c r="D444">
        <f t="shared" si="158"/>
        <v>379000</v>
      </c>
      <c r="E444" s="48">
        <v>379</v>
      </c>
      <c r="F444" t="s">
        <v>1285</v>
      </c>
      <c r="G444" s="5">
        <f>SUMIFS('Wkpr - Plant Balance Detail'!$R$3:$R$635,'Wkpr - Plant Balance Detail'!$B$3:$B$635,'Wkpr - Studied Balances'!$B444,'Wkpr - Plant Balance Detail'!$C$3:$C$635,'Wkpr - Studied Balances'!$C444,'Wkpr - Plant Balance Detail'!$D$3:$D$635,'Wkpr - Studied Balances'!$D444)</f>
        <v>2048674.38</v>
      </c>
      <c r="I444" s="3">
        <f>SUMIFS('Wkpr - Plant Balance Detail'!$BO$3:$BO$635,'Wkpr - Plant Balance Detail'!$B$3:$B$635,'Wkpr - Studied Balances'!$B444,'Wkpr - Plant Balance Detail'!$C$3:$C$635,'Wkpr - Studied Balances'!$C444,'Wkpr - Plant Balance Detail'!$D$3:$D$635,'Wkpr - Studied Balances'!$D444)</f>
        <v>2.4299999999999999E-2</v>
      </c>
      <c r="J444" s="6">
        <f t="shared" si="159"/>
        <v>49782.787433999998</v>
      </c>
      <c r="L444" s="3">
        <f>SUMIFS('Wkpr - Plant Balance Detail'!$BQ$3:$BQ$635,'Wkpr - Plant Balance Detail'!$B$3:$B$635,'Wkpr - Studied Balances'!$B444,'Wkpr - Plant Balance Detail'!$C$3:$C$635,'Wkpr - Studied Balances'!$C444,'Wkpr - Plant Balance Detail'!$D$3:$D$635,'Wkpr - Studied Balances'!$D444)</f>
        <v>2.7400000000000001E-2</v>
      </c>
      <c r="N444" s="6">
        <f t="shared" si="160"/>
        <v>56133.678011999997</v>
      </c>
      <c r="O444" s="6">
        <f t="shared" si="161"/>
        <v>6350.8905779999986</v>
      </c>
      <c r="Q444" s="55">
        <f>SUMIFS('Wkpr - Plant Balance Detail'!$CS$3:$CS$635,'Wkpr - Plant Balance Detail'!$B$3:$B$635,'Wkpr - Studied Balances'!$B444,'Wkpr - Plant Balance Detail'!$C$3:$C$635,'Wkpr - Studied Balances'!$C444,'Wkpr - Plant Balance Detail'!$D$3:$D$635,'Wkpr - Studied Balances'!$D444)</f>
        <v>0</v>
      </c>
      <c r="R444" s="55">
        <f>SUMIFS('Wkpr - Plant Balance Detail'!$CU$3:$CU$635,'Wkpr - Plant Balance Detail'!$B$3:$B$635,'Wkpr - Studied Balances'!$B444,'Wkpr - Plant Balance Detail'!$C$3:$C$635,'Wkpr - Studied Balances'!$C444,'Wkpr - Plant Balance Detail'!$D$3:$D$635,'Wkpr - Studied Balances'!$D444)</f>
        <v>0</v>
      </c>
      <c r="S444" s="55">
        <f>SUMIFS('Wkpr - Plant Balance Detail'!$CT$3:$CT$635,'Wkpr - Plant Balance Detail'!$B$3:$B$635,'Wkpr - Studied Balances'!$B444,'Wkpr - Plant Balance Detail'!$C$3:$C$635,'Wkpr - Studied Balances'!$C444,'Wkpr - Plant Balance Detail'!$D$3:$D$635,'Wkpr - Studied Balances'!$D444)</f>
        <v>0</v>
      </c>
      <c r="T444" s="55">
        <f>SUMIFS('Wkpr - Plant Balance Detail'!$CV$3:$CV$635,'Wkpr - Plant Balance Detail'!$B$3:$B$635,'Wkpr - Studied Balances'!$B444,'Wkpr - Plant Balance Detail'!$C$3:$C$635,'Wkpr - Studied Balances'!$C444,'Wkpr - Plant Balance Detail'!$D$3:$D$635,'Wkpr - Studied Balances'!$D444)</f>
        <v>0</v>
      </c>
      <c r="U444" s="55">
        <f>SUMIFS('Wkpr - Plant Balance Detail'!$CW$3:$CW$635,'Wkpr - Plant Balance Detail'!$B$3:$B$635,'Wkpr - Studied Balances'!$B444,'Wkpr - Plant Balance Detail'!$C$3:$C$635,'Wkpr - Studied Balances'!$C444,'Wkpr - Plant Balance Detail'!$D$3:$D$635,'Wkpr - Studied Balances'!$D444)</f>
        <v>6350.8905779999986</v>
      </c>
    </row>
    <row r="445" spans="2:21" x14ac:dyDescent="0.2">
      <c r="B445" t="s">
        <v>1333</v>
      </c>
      <c r="C445" t="s">
        <v>1321</v>
      </c>
      <c r="D445">
        <f t="shared" si="158"/>
        <v>380000</v>
      </c>
      <c r="E445" s="48">
        <v>380</v>
      </c>
      <c r="F445" t="s">
        <v>1287</v>
      </c>
      <c r="G445" s="5">
        <f>SUMIFS('Wkpr - Plant Balance Detail'!$R$3:$R$635,'Wkpr - Plant Balance Detail'!$B$3:$B$635,'Wkpr - Studied Balances'!$B445,'Wkpr - Plant Balance Detail'!$C$3:$C$635,'Wkpr - Studied Balances'!$C445,'Wkpr - Plant Balance Detail'!$D$3:$D$635,'Wkpr - Studied Balances'!$D445)</f>
        <v>89906030.200000003</v>
      </c>
      <c r="I445" s="3">
        <f>SUMIFS('Wkpr - Plant Balance Detail'!$BO$3:$BO$635,'Wkpr - Plant Balance Detail'!$B$3:$B$635,'Wkpr - Studied Balances'!$B445,'Wkpr - Plant Balance Detail'!$C$3:$C$635,'Wkpr - Studied Balances'!$C445,'Wkpr - Plant Balance Detail'!$D$3:$D$635,'Wkpr - Studied Balances'!$D445)</f>
        <v>1.6800000000000002E-2</v>
      </c>
      <c r="J445" s="6">
        <f t="shared" si="159"/>
        <v>1510421.3073600002</v>
      </c>
      <c r="L445" s="3">
        <f>SUMIFS('Wkpr - Plant Balance Detail'!$BQ$3:$BQ$635,'Wkpr - Plant Balance Detail'!$B$3:$B$635,'Wkpr - Studied Balances'!$B445,'Wkpr - Plant Balance Detail'!$C$3:$C$635,'Wkpr - Studied Balances'!$C445,'Wkpr - Plant Balance Detail'!$D$3:$D$635,'Wkpr - Studied Balances'!$D445)</f>
        <v>2.23E-2</v>
      </c>
      <c r="N445" s="6">
        <f t="shared" si="160"/>
        <v>2004904.47346</v>
      </c>
      <c r="O445" s="6">
        <f t="shared" si="161"/>
        <v>494483.1660999998</v>
      </c>
      <c r="Q445" s="55">
        <f>SUMIFS('Wkpr - Plant Balance Detail'!$CS$3:$CS$635,'Wkpr - Plant Balance Detail'!$B$3:$B$635,'Wkpr - Studied Balances'!$B445,'Wkpr - Plant Balance Detail'!$C$3:$C$635,'Wkpr - Studied Balances'!$C445,'Wkpr - Plant Balance Detail'!$D$3:$D$635,'Wkpr - Studied Balances'!$D445)</f>
        <v>0</v>
      </c>
      <c r="R445" s="55">
        <f>SUMIFS('Wkpr - Plant Balance Detail'!$CU$3:$CU$635,'Wkpr - Plant Balance Detail'!$B$3:$B$635,'Wkpr - Studied Balances'!$B445,'Wkpr - Plant Balance Detail'!$C$3:$C$635,'Wkpr - Studied Balances'!$C445,'Wkpr - Plant Balance Detail'!$D$3:$D$635,'Wkpr - Studied Balances'!$D445)</f>
        <v>0</v>
      </c>
      <c r="S445" s="55">
        <f>SUMIFS('Wkpr - Plant Balance Detail'!$CT$3:$CT$635,'Wkpr - Plant Balance Detail'!$B$3:$B$635,'Wkpr - Studied Balances'!$B445,'Wkpr - Plant Balance Detail'!$C$3:$C$635,'Wkpr - Studied Balances'!$C445,'Wkpr - Plant Balance Detail'!$D$3:$D$635,'Wkpr - Studied Balances'!$D445)</f>
        <v>0</v>
      </c>
      <c r="T445" s="55">
        <f>SUMIFS('Wkpr - Plant Balance Detail'!$CV$3:$CV$635,'Wkpr - Plant Balance Detail'!$B$3:$B$635,'Wkpr - Studied Balances'!$B445,'Wkpr - Plant Balance Detail'!$C$3:$C$635,'Wkpr - Studied Balances'!$C445,'Wkpr - Plant Balance Detail'!$D$3:$D$635,'Wkpr - Studied Balances'!$D445)</f>
        <v>0</v>
      </c>
      <c r="U445" s="55">
        <f>SUMIFS('Wkpr - Plant Balance Detail'!$CW$3:$CW$635,'Wkpr - Plant Balance Detail'!$B$3:$B$635,'Wkpr - Studied Balances'!$B445,'Wkpr - Plant Balance Detail'!$C$3:$C$635,'Wkpr - Studied Balances'!$C445,'Wkpr - Plant Balance Detail'!$D$3:$D$635,'Wkpr - Studied Balances'!$D445)</f>
        <v>494483.1660999998</v>
      </c>
    </row>
    <row r="446" spans="2:21" x14ac:dyDescent="0.2">
      <c r="B446" t="s">
        <v>1333</v>
      </c>
      <c r="C446" t="s">
        <v>1321</v>
      </c>
      <c r="D446">
        <f t="shared" si="158"/>
        <v>381000</v>
      </c>
      <c r="E446" s="48">
        <v>381</v>
      </c>
      <c r="F446" t="s">
        <v>1238</v>
      </c>
      <c r="G446" s="5">
        <f>SUMIFS('Wkpr - Plant Balance Detail'!$R$3:$R$635,'Wkpr - Plant Balance Detail'!$B$3:$B$635,'Wkpr - Studied Balances'!$B446,'Wkpr - Plant Balance Detail'!$C$3:$C$635,'Wkpr - Studied Balances'!$C446,'Wkpr - Plant Balance Detail'!$D$3:$D$635,'Wkpr - Studied Balances'!$D446)</f>
        <v>40940578.82</v>
      </c>
      <c r="I446" s="3">
        <f>SUMIFS('Wkpr - Plant Balance Detail'!$BO$3:$BO$635,'Wkpr - Plant Balance Detail'!$B$3:$B$635,'Wkpr - Studied Balances'!$B446,'Wkpr - Plant Balance Detail'!$C$3:$C$635,'Wkpr - Studied Balances'!$C446,'Wkpr - Plant Balance Detail'!$D$3:$D$635,'Wkpr - Studied Balances'!$D446)</f>
        <v>3.1899999999999998E-2</v>
      </c>
      <c r="J446" s="6">
        <f t="shared" si="159"/>
        <v>1306004.4643579999</v>
      </c>
      <c r="L446" s="3">
        <f>SUMIFS('Wkpr - Plant Balance Detail'!$BQ$3:$BQ$635,'Wkpr - Plant Balance Detail'!$B$3:$B$635,'Wkpr - Studied Balances'!$B446,'Wkpr - Plant Balance Detail'!$C$3:$C$635,'Wkpr - Studied Balances'!$C446,'Wkpr - Plant Balance Detail'!$D$3:$D$635,'Wkpr - Studied Balances'!$D446)</f>
        <v>3.3599999999999998E-2</v>
      </c>
      <c r="N446" s="6">
        <f t="shared" si="160"/>
        <v>1375603.448352</v>
      </c>
      <c r="O446" s="6">
        <f t="shared" si="161"/>
        <v>69598.983994000126</v>
      </c>
      <c r="Q446" s="55">
        <f>SUMIFS('Wkpr - Plant Balance Detail'!$CS$3:$CS$635,'Wkpr - Plant Balance Detail'!$B$3:$B$635,'Wkpr - Studied Balances'!$B446,'Wkpr - Plant Balance Detail'!$C$3:$C$635,'Wkpr - Studied Balances'!$C446,'Wkpr - Plant Balance Detail'!$D$3:$D$635,'Wkpr - Studied Balances'!$D446)</f>
        <v>0</v>
      </c>
      <c r="R446" s="55">
        <f>SUMIFS('Wkpr - Plant Balance Detail'!$CU$3:$CU$635,'Wkpr - Plant Balance Detail'!$B$3:$B$635,'Wkpr - Studied Balances'!$B446,'Wkpr - Plant Balance Detail'!$C$3:$C$635,'Wkpr - Studied Balances'!$C446,'Wkpr - Plant Balance Detail'!$D$3:$D$635,'Wkpr - Studied Balances'!$D446)</f>
        <v>0</v>
      </c>
      <c r="S446" s="55">
        <f>SUMIFS('Wkpr - Plant Balance Detail'!$CT$3:$CT$635,'Wkpr - Plant Balance Detail'!$B$3:$B$635,'Wkpr - Studied Balances'!$B446,'Wkpr - Plant Balance Detail'!$C$3:$C$635,'Wkpr - Studied Balances'!$C446,'Wkpr - Plant Balance Detail'!$D$3:$D$635,'Wkpr - Studied Balances'!$D446)</f>
        <v>0</v>
      </c>
      <c r="T446" s="55">
        <f>SUMIFS('Wkpr - Plant Balance Detail'!$CV$3:$CV$635,'Wkpr - Plant Balance Detail'!$B$3:$B$635,'Wkpr - Studied Balances'!$B446,'Wkpr - Plant Balance Detail'!$C$3:$C$635,'Wkpr - Studied Balances'!$C446,'Wkpr - Plant Balance Detail'!$D$3:$D$635,'Wkpr - Studied Balances'!$D446)</f>
        <v>0</v>
      </c>
      <c r="U446" s="55">
        <f>SUMIFS('Wkpr - Plant Balance Detail'!$CW$3:$CW$635,'Wkpr - Plant Balance Detail'!$B$3:$B$635,'Wkpr - Studied Balances'!$B446,'Wkpr - Plant Balance Detail'!$C$3:$C$635,'Wkpr - Studied Balances'!$C446,'Wkpr - Plant Balance Detail'!$D$3:$D$635,'Wkpr - Studied Balances'!$D446)</f>
        <v>69598.983994000126</v>
      </c>
    </row>
    <row r="447" spans="2:21" x14ac:dyDescent="0.2">
      <c r="B447" t="s">
        <v>1333</v>
      </c>
      <c r="C447" t="s">
        <v>1321</v>
      </c>
      <c r="D447">
        <f t="shared" si="158"/>
        <v>385000</v>
      </c>
      <c r="E447" s="48">
        <v>385</v>
      </c>
      <c r="F447" t="s">
        <v>1288</v>
      </c>
      <c r="G447" s="5">
        <f>SUMIFS('Wkpr - Plant Balance Detail'!$R$3:$R$635,'Wkpr - Plant Balance Detail'!$B$3:$B$635,'Wkpr - Studied Balances'!$B447,'Wkpr - Plant Balance Detail'!$C$3:$C$635,'Wkpr - Studied Balances'!$C447,'Wkpr - Plant Balance Detail'!$D$3:$D$635,'Wkpr - Studied Balances'!$D447)</f>
        <v>1550094.85</v>
      </c>
      <c r="I447" s="3">
        <f>SUMIFS('Wkpr - Plant Balance Detail'!$BO$3:$BO$635,'Wkpr - Plant Balance Detail'!$B$3:$B$635,'Wkpr - Studied Balances'!$B447,'Wkpr - Plant Balance Detail'!$C$3:$C$635,'Wkpr - Studied Balances'!$C447,'Wkpr - Plant Balance Detail'!$D$3:$D$635,'Wkpr - Studied Balances'!$D447)</f>
        <v>1.2900000000000002E-2</v>
      </c>
      <c r="J447" s="6">
        <f t="shared" si="159"/>
        <v>19996.223565000004</v>
      </c>
      <c r="L447" s="3">
        <f>SUMIFS('Wkpr - Plant Balance Detail'!$BQ$3:$BQ$635,'Wkpr - Plant Balance Detail'!$B$3:$B$635,'Wkpr - Studied Balances'!$B447,'Wkpr - Plant Balance Detail'!$C$3:$C$635,'Wkpr - Studied Balances'!$C447,'Wkpr - Plant Balance Detail'!$D$3:$D$635,'Wkpr - Studied Balances'!$D447)</f>
        <v>1.43E-2</v>
      </c>
      <c r="N447" s="6">
        <f t="shared" si="160"/>
        <v>22166.356355</v>
      </c>
      <c r="O447" s="6">
        <f t="shared" si="161"/>
        <v>2170.132789999996</v>
      </c>
      <c r="Q447" s="55">
        <f>SUMIFS('Wkpr - Plant Balance Detail'!$CS$3:$CS$635,'Wkpr - Plant Balance Detail'!$B$3:$B$635,'Wkpr - Studied Balances'!$B447,'Wkpr - Plant Balance Detail'!$C$3:$C$635,'Wkpr - Studied Balances'!$C447,'Wkpr - Plant Balance Detail'!$D$3:$D$635,'Wkpr - Studied Balances'!$D447)</f>
        <v>0</v>
      </c>
      <c r="R447" s="55">
        <f>SUMIFS('Wkpr - Plant Balance Detail'!$CU$3:$CU$635,'Wkpr - Plant Balance Detail'!$B$3:$B$635,'Wkpr - Studied Balances'!$B447,'Wkpr - Plant Balance Detail'!$C$3:$C$635,'Wkpr - Studied Balances'!$C447,'Wkpr - Plant Balance Detail'!$D$3:$D$635,'Wkpr - Studied Balances'!$D447)</f>
        <v>0</v>
      </c>
      <c r="S447" s="55">
        <f>SUMIFS('Wkpr - Plant Balance Detail'!$CT$3:$CT$635,'Wkpr - Plant Balance Detail'!$B$3:$B$635,'Wkpr - Studied Balances'!$B447,'Wkpr - Plant Balance Detail'!$C$3:$C$635,'Wkpr - Studied Balances'!$C447,'Wkpr - Plant Balance Detail'!$D$3:$D$635,'Wkpr - Studied Balances'!$D447)</f>
        <v>0</v>
      </c>
      <c r="T447" s="55">
        <f>SUMIFS('Wkpr - Plant Balance Detail'!$CV$3:$CV$635,'Wkpr - Plant Balance Detail'!$B$3:$B$635,'Wkpr - Studied Balances'!$B447,'Wkpr - Plant Balance Detail'!$C$3:$C$635,'Wkpr - Studied Balances'!$C447,'Wkpr - Plant Balance Detail'!$D$3:$D$635,'Wkpr - Studied Balances'!$D447)</f>
        <v>0</v>
      </c>
      <c r="U447" s="55">
        <f>SUMIFS('Wkpr - Plant Balance Detail'!$CW$3:$CW$635,'Wkpr - Plant Balance Detail'!$B$3:$B$635,'Wkpr - Studied Balances'!$B447,'Wkpr - Plant Balance Detail'!$C$3:$C$635,'Wkpr - Studied Balances'!$C447,'Wkpr - Plant Balance Detail'!$D$3:$D$635,'Wkpr - Studied Balances'!$D447)</f>
        <v>2170.132789999996</v>
      </c>
    </row>
    <row r="448" spans="2:21" x14ac:dyDescent="0.2">
      <c r="B448" s="50" t="s">
        <v>1333</v>
      </c>
      <c r="C448" s="50" t="s">
        <v>1321</v>
      </c>
      <c r="D448" s="50">
        <f t="shared" si="158"/>
        <v>387000</v>
      </c>
      <c r="E448" s="48">
        <v>387</v>
      </c>
      <c r="F448" t="s">
        <v>1279</v>
      </c>
      <c r="G448" s="5">
        <f>SUMIFS('Wkpr - Plant Balance Detail'!$R$3:$R$635,'Wkpr - Plant Balance Detail'!$B$3:$B$635,'Wkpr - Studied Balances'!$B448,'Wkpr - Plant Balance Detail'!$C$3:$C$635,'Wkpr - Studied Balances'!$C448,'Wkpr - Plant Balance Detail'!$D$3:$D$635,'Wkpr - Studied Balances'!$D448)</f>
        <v>539.29</v>
      </c>
      <c r="I448" s="3">
        <f>SUMIFS('Wkpr - Plant Balance Detail'!$BO$3:$BO$635,'Wkpr - Plant Balance Detail'!$B$3:$B$635,'Wkpr - Studied Balances'!$B448,'Wkpr - Plant Balance Detail'!$C$3:$C$635,'Wkpr - Studied Balances'!$C448,'Wkpr - Plant Balance Detail'!$D$3:$D$635,'Wkpr - Studied Balances'!$D448)</f>
        <v>0.01</v>
      </c>
      <c r="J448" s="6">
        <v>0</v>
      </c>
      <c r="L448" s="2">
        <v>0</v>
      </c>
      <c r="N448" s="6">
        <f t="shared" si="160"/>
        <v>0</v>
      </c>
      <c r="O448" s="6">
        <f t="shared" si="161"/>
        <v>0</v>
      </c>
      <c r="Q448" s="55">
        <f>SUMIFS('Wkpr - Plant Balance Detail'!$CS$3:$CS$635,'Wkpr - Plant Balance Detail'!$B$3:$B$635,'Wkpr - Studied Balances'!$B448,'Wkpr - Plant Balance Detail'!$C$3:$C$635,'Wkpr - Studied Balances'!$C448,'Wkpr - Plant Balance Detail'!$D$3:$D$635,'Wkpr - Studied Balances'!$D448)</f>
        <v>0</v>
      </c>
      <c r="R448" s="55">
        <f>SUMIFS('Wkpr - Plant Balance Detail'!$CU$3:$CU$635,'Wkpr - Plant Balance Detail'!$B$3:$B$635,'Wkpr - Studied Balances'!$B448,'Wkpr - Plant Balance Detail'!$C$3:$C$635,'Wkpr - Studied Balances'!$C448,'Wkpr - Plant Balance Detail'!$D$3:$D$635,'Wkpr - Studied Balances'!$D448)</f>
        <v>0</v>
      </c>
      <c r="S448" s="55">
        <f>SUMIFS('Wkpr - Plant Balance Detail'!$CT$3:$CT$635,'Wkpr - Plant Balance Detail'!$B$3:$B$635,'Wkpr - Studied Balances'!$B448,'Wkpr - Plant Balance Detail'!$C$3:$C$635,'Wkpr - Studied Balances'!$C448,'Wkpr - Plant Balance Detail'!$D$3:$D$635,'Wkpr - Studied Balances'!$D448)</f>
        <v>0</v>
      </c>
      <c r="T448" s="55">
        <f>SUMIFS('Wkpr - Plant Balance Detail'!$CV$3:$CV$635,'Wkpr - Plant Balance Detail'!$B$3:$B$635,'Wkpr - Studied Balances'!$B448,'Wkpr - Plant Balance Detail'!$C$3:$C$635,'Wkpr - Studied Balances'!$C448,'Wkpr - Plant Balance Detail'!$D$3:$D$635,'Wkpr - Studied Balances'!$D448)</f>
        <v>0</v>
      </c>
      <c r="U448" s="55">
        <f>SUMIFS('Wkpr - Plant Balance Detail'!$CW$3:$CW$635,'Wkpr - Plant Balance Detail'!$B$3:$B$635,'Wkpr - Studied Balances'!$B448,'Wkpr - Plant Balance Detail'!$C$3:$C$635,'Wkpr - Studied Balances'!$C448,'Wkpr - Plant Balance Detail'!$D$3:$D$635,'Wkpr - Studied Balances'!$D448)</f>
        <v>0</v>
      </c>
    </row>
    <row r="449" spans="2:21" x14ac:dyDescent="0.2">
      <c r="F449" t="s">
        <v>1138</v>
      </c>
      <c r="J449" s="6"/>
      <c r="N449" s="6"/>
      <c r="O449" s="6"/>
      <c r="Q449" s="56"/>
      <c r="R449" s="56"/>
      <c r="S449" s="56"/>
      <c r="T449" s="56"/>
      <c r="U449" s="56"/>
    </row>
    <row r="450" spans="2:21" x14ac:dyDescent="0.2">
      <c r="J450" s="6"/>
      <c r="N450" s="6"/>
      <c r="O450" s="6"/>
      <c r="Q450" s="56"/>
      <c r="R450" s="56"/>
      <c r="S450" s="56"/>
      <c r="T450" s="56"/>
      <c r="U450" s="56"/>
    </row>
    <row r="451" spans="2:21" x14ac:dyDescent="0.2">
      <c r="E451" t="s">
        <v>1290</v>
      </c>
      <c r="J451" s="6"/>
      <c r="N451" s="6"/>
      <c r="O451" s="6"/>
      <c r="Q451" s="56"/>
      <c r="R451" s="56"/>
      <c r="S451" s="56"/>
      <c r="T451" s="56"/>
      <c r="U451" s="56"/>
    </row>
    <row r="452" spans="2:21" x14ac:dyDescent="0.2">
      <c r="B452" t="s">
        <v>1333</v>
      </c>
      <c r="C452" t="s">
        <v>1330</v>
      </c>
      <c r="D452">
        <f t="shared" ref="D452:D459" si="162">E452*1000</f>
        <v>374400</v>
      </c>
      <c r="E452">
        <v>374.4</v>
      </c>
      <c r="F452" t="s">
        <v>1232</v>
      </c>
      <c r="G452" s="5">
        <f>SUMIFS('Wkpr - Plant Balance Detail'!$R$3:$R$635,'Wkpr - Plant Balance Detail'!$B$3:$B$635,'Wkpr - Studied Balances'!$B452,'Wkpr - Plant Balance Detail'!$C$3:$C$635,'Wkpr - Studied Balances'!$C452,'Wkpr - Plant Balance Detail'!$D$3:$D$635,'Wkpr - Studied Balances'!$D452)</f>
        <v>123263.19</v>
      </c>
      <c r="I452" s="3">
        <f>SUMIFS('Wkpr - Plant Balance Detail'!$BO$3:$BO$635,'Wkpr - Plant Balance Detail'!$B$3:$B$635,'Wkpr - Studied Balances'!$B452,'Wkpr - Plant Balance Detail'!$C$3:$C$635,'Wkpr - Studied Balances'!$C452,'Wkpr - Plant Balance Detail'!$D$3:$D$635,'Wkpr - Studied Balances'!$D452)</f>
        <v>2.01E-2</v>
      </c>
      <c r="J452" s="6">
        <f t="shared" ref="J452:J459" si="163">G452*I452</f>
        <v>2477.590119</v>
      </c>
      <c r="L452" s="3">
        <f>SUMIFS('Wkpr - Plant Balance Detail'!$BQ$3:$BQ$635,'Wkpr - Plant Balance Detail'!$B$3:$B$635,'Wkpr - Studied Balances'!$B452,'Wkpr - Plant Balance Detail'!$C$3:$C$635,'Wkpr - Studied Balances'!$C452,'Wkpr - Plant Balance Detail'!$D$3:$D$635,'Wkpr - Studied Balances'!$D452)</f>
        <v>1.66E-2</v>
      </c>
      <c r="N452" s="6">
        <f t="shared" ref="N452:N459" si="164">G452*L452</f>
        <v>2046.168954</v>
      </c>
      <c r="O452" s="6">
        <f t="shared" ref="O452:O459" si="165">N452-J452</f>
        <v>-431.42116499999997</v>
      </c>
      <c r="Q452" s="55">
        <f>SUMIFS('Wkpr - Plant Balance Detail'!$CS$3:$CS$635,'Wkpr - Plant Balance Detail'!$B$3:$B$635,'Wkpr - Studied Balances'!$B452,'Wkpr - Plant Balance Detail'!$C$3:$C$635,'Wkpr - Studied Balances'!$C452,'Wkpr - Plant Balance Detail'!$D$3:$D$635,'Wkpr - Studied Balances'!$D452)</f>
        <v>0</v>
      </c>
      <c r="R452" s="55">
        <f>SUMIFS('Wkpr - Plant Balance Detail'!$CU$3:$CU$635,'Wkpr - Plant Balance Detail'!$B$3:$B$635,'Wkpr - Studied Balances'!$B452,'Wkpr - Plant Balance Detail'!$C$3:$C$635,'Wkpr - Studied Balances'!$C452,'Wkpr - Plant Balance Detail'!$D$3:$D$635,'Wkpr - Studied Balances'!$D452)</f>
        <v>0</v>
      </c>
      <c r="S452" s="55">
        <f>SUMIFS('Wkpr - Plant Balance Detail'!$CT$3:$CT$635,'Wkpr - Plant Balance Detail'!$B$3:$B$635,'Wkpr - Studied Balances'!$B452,'Wkpr - Plant Balance Detail'!$C$3:$C$635,'Wkpr - Studied Balances'!$C452,'Wkpr - Plant Balance Detail'!$D$3:$D$635,'Wkpr - Studied Balances'!$D452)</f>
        <v>-431.42116499999997</v>
      </c>
      <c r="T452" s="55">
        <f>SUMIFS('Wkpr - Plant Balance Detail'!$CV$3:$CV$635,'Wkpr - Plant Balance Detail'!$B$3:$B$635,'Wkpr - Studied Balances'!$B452,'Wkpr - Plant Balance Detail'!$C$3:$C$635,'Wkpr - Studied Balances'!$C452,'Wkpr - Plant Balance Detail'!$D$3:$D$635,'Wkpr - Studied Balances'!$D452)</f>
        <v>0</v>
      </c>
      <c r="U452" s="55">
        <f>SUMIFS('Wkpr - Plant Balance Detail'!$CW$3:$CW$635,'Wkpr - Plant Balance Detail'!$B$3:$B$635,'Wkpr - Studied Balances'!$B452,'Wkpr - Plant Balance Detail'!$C$3:$C$635,'Wkpr - Studied Balances'!$C452,'Wkpr - Plant Balance Detail'!$D$3:$D$635,'Wkpr - Studied Balances'!$D452)</f>
        <v>0</v>
      </c>
    </row>
    <row r="453" spans="2:21" x14ac:dyDescent="0.2">
      <c r="B453" t="s">
        <v>1333</v>
      </c>
      <c r="C453" t="s">
        <v>1330</v>
      </c>
      <c r="D453">
        <f t="shared" si="162"/>
        <v>375000</v>
      </c>
      <c r="E453" s="48">
        <v>375</v>
      </c>
      <c r="F453" t="s">
        <v>1174</v>
      </c>
      <c r="G453" s="5">
        <f>SUMIFS('Wkpr - Plant Balance Detail'!$R$3:$R$635,'Wkpr - Plant Balance Detail'!$B$3:$B$635,'Wkpr - Studied Balances'!$B453,'Wkpr - Plant Balance Detail'!$C$3:$C$635,'Wkpr - Studied Balances'!$C453,'Wkpr - Plant Balance Detail'!$D$3:$D$635,'Wkpr - Studied Balances'!$D453)</f>
        <v>568032.37</v>
      </c>
      <c r="I453" s="3">
        <f>SUMIFS('Wkpr - Plant Balance Detail'!$BO$3:$BO$635,'Wkpr - Plant Balance Detail'!$B$3:$B$635,'Wkpr - Studied Balances'!$B453,'Wkpr - Plant Balance Detail'!$C$3:$C$635,'Wkpr - Studied Balances'!$C453,'Wkpr - Plant Balance Detail'!$D$3:$D$635,'Wkpr - Studied Balances'!$D453)</f>
        <v>1.83E-2</v>
      </c>
      <c r="J453" s="6">
        <f t="shared" si="163"/>
        <v>10394.992371</v>
      </c>
      <c r="L453" s="3">
        <f>SUMIFS('Wkpr - Plant Balance Detail'!$BQ$3:$BQ$635,'Wkpr - Plant Balance Detail'!$B$3:$B$635,'Wkpr - Studied Balances'!$B453,'Wkpr - Plant Balance Detail'!$C$3:$C$635,'Wkpr - Studied Balances'!$C453,'Wkpr - Plant Balance Detail'!$D$3:$D$635,'Wkpr - Studied Balances'!$D453)</f>
        <v>1.8800000000000001E-2</v>
      </c>
      <c r="N453" s="6">
        <f t="shared" si="164"/>
        <v>10679.008556000001</v>
      </c>
      <c r="O453" s="6">
        <f t="shared" si="165"/>
        <v>284.01618500000041</v>
      </c>
      <c r="Q453" s="55">
        <f>SUMIFS('Wkpr - Plant Balance Detail'!$CS$3:$CS$635,'Wkpr - Plant Balance Detail'!$B$3:$B$635,'Wkpr - Studied Balances'!$B453,'Wkpr - Plant Balance Detail'!$C$3:$C$635,'Wkpr - Studied Balances'!$C453,'Wkpr - Plant Balance Detail'!$D$3:$D$635,'Wkpr - Studied Balances'!$D453)</f>
        <v>0</v>
      </c>
      <c r="R453" s="55">
        <f>SUMIFS('Wkpr - Plant Balance Detail'!$CU$3:$CU$635,'Wkpr - Plant Balance Detail'!$B$3:$B$635,'Wkpr - Studied Balances'!$B453,'Wkpr - Plant Balance Detail'!$C$3:$C$635,'Wkpr - Studied Balances'!$C453,'Wkpr - Plant Balance Detail'!$D$3:$D$635,'Wkpr - Studied Balances'!$D453)</f>
        <v>0</v>
      </c>
      <c r="S453" s="55">
        <f>SUMIFS('Wkpr - Plant Balance Detail'!$CT$3:$CT$635,'Wkpr - Plant Balance Detail'!$B$3:$B$635,'Wkpr - Studied Balances'!$B453,'Wkpr - Plant Balance Detail'!$C$3:$C$635,'Wkpr - Studied Balances'!$C453,'Wkpr - Plant Balance Detail'!$D$3:$D$635,'Wkpr - Studied Balances'!$D453)</f>
        <v>284.01618500000041</v>
      </c>
      <c r="T453" s="55">
        <f>SUMIFS('Wkpr - Plant Balance Detail'!$CV$3:$CV$635,'Wkpr - Plant Balance Detail'!$B$3:$B$635,'Wkpr - Studied Balances'!$B453,'Wkpr - Plant Balance Detail'!$C$3:$C$635,'Wkpr - Studied Balances'!$C453,'Wkpr - Plant Balance Detail'!$D$3:$D$635,'Wkpr - Studied Balances'!$D453)</f>
        <v>0</v>
      </c>
      <c r="U453" s="55">
        <f>SUMIFS('Wkpr - Plant Balance Detail'!$CW$3:$CW$635,'Wkpr - Plant Balance Detail'!$B$3:$B$635,'Wkpr - Studied Balances'!$B453,'Wkpr - Plant Balance Detail'!$C$3:$C$635,'Wkpr - Studied Balances'!$C453,'Wkpr - Plant Balance Detail'!$D$3:$D$635,'Wkpr - Studied Balances'!$D453)</f>
        <v>0</v>
      </c>
    </row>
    <row r="454" spans="2:21" x14ac:dyDescent="0.2">
      <c r="B454" t="s">
        <v>1333</v>
      </c>
      <c r="C454" t="s">
        <v>1330</v>
      </c>
      <c r="D454">
        <f t="shared" si="162"/>
        <v>376000</v>
      </c>
      <c r="E454" s="48">
        <v>376</v>
      </c>
      <c r="F454" t="s">
        <v>1283</v>
      </c>
      <c r="G454" s="5">
        <f>SUMIFS('Wkpr - Plant Balance Detail'!$R$3:$R$635,'Wkpr - Plant Balance Detail'!$B$3:$B$635,'Wkpr - Studied Balances'!$B454,'Wkpr - Plant Balance Detail'!$C$3:$C$635,'Wkpr - Studied Balances'!$C454,'Wkpr - Plant Balance Detail'!$D$3:$D$635,'Wkpr - Studied Balances'!$D454)</f>
        <v>197633498.28</v>
      </c>
      <c r="I454" s="3">
        <f>SUMIFS('Wkpr - Plant Balance Detail'!$BO$3:$BO$635,'Wkpr - Plant Balance Detail'!$B$3:$B$635,'Wkpr - Studied Balances'!$B454,'Wkpr - Plant Balance Detail'!$C$3:$C$635,'Wkpr - Studied Balances'!$C454,'Wkpr - Plant Balance Detail'!$D$3:$D$635,'Wkpr - Studied Balances'!$D454)</f>
        <v>2.3900399999999999E-2</v>
      </c>
      <c r="J454" s="6">
        <f t="shared" si="163"/>
        <v>4723519.6622913117</v>
      </c>
      <c r="L454" s="3">
        <f>SUMIFS('Wkpr - Plant Balance Detail'!$BQ$3:$BQ$635,'Wkpr - Plant Balance Detail'!$B$3:$B$635,'Wkpr - Studied Balances'!$B454,'Wkpr - Plant Balance Detail'!$C$3:$C$635,'Wkpr - Studied Balances'!$C454,'Wkpr - Plant Balance Detail'!$D$3:$D$635,'Wkpr - Studied Balances'!$D454)</f>
        <v>2.2800000000000001E-2</v>
      </c>
      <c r="N454" s="6">
        <f t="shared" si="164"/>
        <v>4506043.7607840002</v>
      </c>
      <c r="O454" s="6">
        <f t="shared" si="165"/>
        <v>-217475.9015073115</v>
      </c>
      <c r="Q454" s="55">
        <f>SUMIFS('Wkpr - Plant Balance Detail'!$CS$3:$CS$635,'Wkpr - Plant Balance Detail'!$B$3:$B$635,'Wkpr - Studied Balances'!$B454,'Wkpr - Plant Balance Detail'!$C$3:$C$635,'Wkpr - Studied Balances'!$C454,'Wkpr - Plant Balance Detail'!$D$3:$D$635,'Wkpr - Studied Balances'!$D454)</f>
        <v>0</v>
      </c>
      <c r="R454" s="55">
        <f>SUMIFS('Wkpr - Plant Balance Detail'!$CU$3:$CU$635,'Wkpr - Plant Balance Detail'!$B$3:$B$635,'Wkpr - Studied Balances'!$B454,'Wkpr - Plant Balance Detail'!$C$3:$C$635,'Wkpr - Studied Balances'!$C454,'Wkpr - Plant Balance Detail'!$D$3:$D$635,'Wkpr - Studied Balances'!$D454)</f>
        <v>0</v>
      </c>
      <c r="S454" s="55">
        <f>SUMIFS('Wkpr - Plant Balance Detail'!$CT$3:$CT$635,'Wkpr - Plant Balance Detail'!$B$3:$B$635,'Wkpr - Studied Balances'!$B454,'Wkpr - Plant Balance Detail'!$C$3:$C$635,'Wkpr - Studied Balances'!$C454,'Wkpr - Plant Balance Detail'!$D$3:$D$635,'Wkpr - Studied Balances'!$D454)</f>
        <v>-217475.9015073115</v>
      </c>
      <c r="T454" s="55">
        <f>SUMIFS('Wkpr - Plant Balance Detail'!$CV$3:$CV$635,'Wkpr - Plant Balance Detail'!$B$3:$B$635,'Wkpr - Studied Balances'!$B454,'Wkpr - Plant Balance Detail'!$C$3:$C$635,'Wkpr - Studied Balances'!$C454,'Wkpr - Plant Balance Detail'!$D$3:$D$635,'Wkpr - Studied Balances'!$D454)</f>
        <v>0</v>
      </c>
      <c r="U454" s="55">
        <f>SUMIFS('Wkpr - Plant Balance Detail'!$CW$3:$CW$635,'Wkpr - Plant Balance Detail'!$B$3:$B$635,'Wkpr - Studied Balances'!$B454,'Wkpr - Plant Balance Detail'!$C$3:$C$635,'Wkpr - Studied Balances'!$C454,'Wkpr - Plant Balance Detail'!$D$3:$D$635,'Wkpr - Studied Balances'!$D454)</f>
        <v>0</v>
      </c>
    </row>
    <row r="455" spans="2:21" x14ac:dyDescent="0.2">
      <c r="B455" t="s">
        <v>1333</v>
      </c>
      <c r="C455" t="s">
        <v>1330</v>
      </c>
      <c r="D455">
        <f t="shared" si="162"/>
        <v>378000</v>
      </c>
      <c r="E455" s="48">
        <v>378</v>
      </c>
      <c r="F455" t="s">
        <v>1284</v>
      </c>
      <c r="G455" s="5">
        <f>SUMIFS('Wkpr - Plant Balance Detail'!$R$3:$R$635,'Wkpr - Plant Balance Detail'!$B$3:$B$635,'Wkpr - Studied Balances'!$B455,'Wkpr - Plant Balance Detail'!$C$3:$C$635,'Wkpr - Studied Balances'!$C455,'Wkpr - Plant Balance Detail'!$D$3:$D$635,'Wkpr - Studied Balances'!$D455)</f>
        <v>3592928.01</v>
      </c>
      <c r="I455" s="3">
        <f>SUMIFS('Wkpr - Plant Balance Detail'!$BO$3:$BO$635,'Wkpr - Plant Balance Detail'!$B$3:$B$635,'Wkpr - Studied Balances'!$B455,'Wkpr - Plant Balance Detail'!$C$3:$C$635,'Wkpr - Studied Balances'!$C455,'Wkpr - Plant Balance Detail'!$D$3:$D$635,'Wkpr - Studied Balances'!$D455)</f>
        <v>3.5799999999999998E-2</v>
      </c>
      <c r="J455" s="6">
        <f t="shared" si="163"/>
        <v>128626.82275799998</v>
      </c>
      <c r="L455" s="3">
        <f>SUMIFS('Wkpr - Plant Balance Detail'!$BQ$3:$BQ$635,'Wkpr - Plant Balance Detail'!$B$3:$B$635,'Wkpr - Studied Balances'!$B455,'Wkpr - Plant Balance Detail'!$C$3:$C$635,'Wkpr - Studied Balances'!$C455,'Wkpr - Plant Balance Detail'!$D$3:$D$635,'Wkpr - Studied Balances'!$D455)</f>
        <v>3.3700000000000001E-2</v>
      </c>
      <c r="N455" s="6">
        <f t="shared" si="164"/>
        <v>121081.673937</v>
      </c>
      <c r="O455" s="6">
        <f t="shared" si="165"/>
        <v>-7545.1488209999807</v>
      </c>
      <c r="Q455" s="55">
        <f>SUMIFS('Wkpr - Plant Balance Detail'!$CS$3:$CS$635,'Wkpr - Plant Balance Detail'!$B$3:$B$635,'Wkpr - Studied Balances'!$B455,'Wkpr - Plant Balance Detail'!$C$3:$C$635,'Wkpr - Studied Balances'!$C455,'Wkpr - Plant Balance Detail'!$D$3:$D$635,'Wkpr - Studied Balances'!$D455)</f>
        <v>0</v>
      </c>
      <c r="R455" s="55">
        <f>SUMIFS('Wkpr - Plant Balance Detail'!$CU$3:$CU$635,'Wkpr - Plant Balance Detail'!$B$3:$B$635,'Wkpr - Studied Balances'!$B455,'Wkpr - Plant Balance Detail'!$C$3:$C$635,'Wkpr - Studied Balances'!$C455,'Wkpr - Plant Balance Detail'!$D$3:$D$635,'Wkpr - Studied Balances'!$D455)</f>
        <v>0</v>
      </c>
      <c r="S455" s="55">
        <f>SUMIFS('Wkpr - Plant Balance Detail'!$CT$3:$CT$635,'Wkpr - Plant Balance Detail'!$B$3:$B$635,'Wkpr - Studied Balances'!$B455,'Wkpr - Plant Balance Detail'!$C$3:$C$635,'Wkpr - Studied Balances'!$C455,'Wkpr - Plant Balance Detail'!$D$3:$D$635,'Wkpr - Studied Balances'!$D455)</f>
        <v>-7545.1488209999807</v>
      </c>
      <c r="T455" s="55">
        <f>SUMIFS('Wkpr - Plant Balance Detail'!$CV$3:$CV$635,'Wkpr - Plant Balance Detail'!$B$3:$B$635,'Wkpr - Studied Balances'!$B455,'Wkpr - Plant Balance Detail'!$C$3:$C$635,'Wkpr - Studied Balances'!$C455,'Wkpr - Plant Balance Detail'!$D$3:$D$635,'Wkpr - Studied Balances'!$D455)</f>
        <v>0</v>
      </c>
      <c r="U455" s="55">
        <f>SUMIFS('Wkpr - Plant Balance Detail'!$CW$3:$CW$635,'Wkpr - Plant Balance Detail'!$B$3:$B$635,'Wkpr - Studied Balances'!$B455,'Wkpr - Plant Balance Detail'!$C$3:$C$635,'Wkpr - Studied Balances'!$C455,'Wkpr - Plant Balance Detail'!$D$3:$D$635,'Wkpr - Studied Balances'!$D455)</f>
        <v>0</v>
      </c>
    </row>
    <row r="456" spans="2:21" x14ac:dyDescent="0.2">
      <c r="B456" t="s">
        <v>1333</v>
      </c>
      <c r="C456" t="s">
        <v>1330</v>
      </c>
      <c r="D456">
        <f t="shared" si="162"/>
        <v>379000</v>
      </c>
      <c r="E456" s="48">
        <v>379</v>
      </c>
      <c r="F456" t="s">
        <v>1285</v>
      </c>
      <c r="G456" s="5">
        <f>SUMIFS('Wkpr - Plant Balance Detail'!$R$3:$R$635,'Wkpr - Plant Balance Detail'!$B$3:$B$635,'Wkpr - Studied Balances'!$B456,'Wkpr - Plant Balance Detail'!$C$3:$C$635,'Wkpr - Studied Balances'!$C456,'Wkpr - Plant Balance Detail'!$D$3:$D$635,'Wkpr - Studied Balances'!$D456)</f>
        <v>2354606.31</v>
      </c>
      <c r="I456" s="3">
        <f>SUMIFS('Wkpr - Plant Balance Detail'!$BO$3:$BO$635,'Wkpr - Plant Balance Detail'!$B$3:$B$635,'Wkpr - Studied Balances'!$B456,'Wkpr - Plant Balance Detail'!$C$3:$C$635,'Wkpr - Studied Balances'!$C456,'Wkpr - Plant Balance Detail'!$D$3:$D$635,'Wkpr - Studied Balances'!$D456)</f>
        <v>2.8700000000000003E-2</v>
      </c>
      <c r="J456" s="6">
        <f t="shared" si="163"/>
        <v>67577.201097000012</v>
      </c>
      <c r="L456" s="3">
        <f>SUMIFS('Wkpr - Plant Balance Detail'!$BQ$3:$BQ$635,'Wkpr - Plant Balance Detail'!$B$3:$B$635,'Wkpr - Studied Balances'!$B456,'Wkpr - Plant Balance Detail'!$C$3:$C$635,'Wkpr - Studied Balances'!$C456,'Wkpr - Plant Balance Detail'!$D$3:$D$635,'Wkpr - Studied Balances'!$D456)</f>
        <v>2.6599999999999999E-2</v>
      </c>
      <c r="N456" s="6">
        <f t="shared" si="164"/>
        <v>62632.527845999997</v>
      </c>
      <c r="O456" s="6">
        <f t="shared" si="165"/>
        <v>-4944.6732510000147</v>
      </c>
      <c r="Q456" s="55">
        <f>SUMIFS('Wkpr - Plant Balance Detail'!$CS$3:$CS$635,'Wkpr - Plant Balance Detail'!$B$3:$B$635,'Wkpr - Studied Balances'!$B456,'Wkpr - Plant Balance Detail'!$C$3:$C$635,'Wkpr - Studied Balances'!$C456,'Wkpr - Plant Balance Detail'!$D$3:$D$635,'Wkpr - Studied Balances'!$D456)</f>
        <v>0</v>
      </c>
      <c r="R456" s="55">
        <f>SUMIFS('Wkpr - Plant Balance Detail'!$CU$3:$CU$635,'Wkpr - Plant Balance Detail'!$B$3:$B$635,'Wkpr - Studied Balances'!$B456,'Wkpr - Plant Balance Detail'!$C$3:$C$635,'Wkpr - Studied Balances'!$C456,'Wkpr - Plant Balance Detail'!$D$3:$D$635,'Wkpr - Studied Balances'!$D456)</f>
        <v>0</v>
      </c>
      <c r="S456" s="55">
        <f>SUMIFS('Wkpr - Plant Balance Detail'!$CT$3:$CT$635,'Wkpr - Plant Balance Detail'!$B$3:$B$635,'Wkpr - Studied Balances'!$B456,'Wkpr - Plant Balance Detail'!$C$3:$C$635,'Wkpr - Studied Balances'!$C456,'Wkpr - Plant Balance Detail'!$D$3:$D$635,'Wkpr - Studied Balances'!$D456)</f>
        <v>-4944.6732510000147</v>
      </c>
      <c r="T456" s="55">
        <f>SUMIFS('Wkpr - Plant Balance Detail'!$CV$3:$CV$635,'Wkpr - Plant Balance Detail'!$B$3:$B$635,'Wkpr - Studied Balances'!$B456,'Wkpr - Plant Balance Detail'!$C$3:$C$635,'Wkpr - Studied Balances'!$C456,'Wkpr - Plant Balance Detail'!$D$3:$D$635,'Wkpr - Studied Balances'!$D456)</f>
        <v>0</v>
      </c>
      <c r="U456" s="55">
        <f>SUMIFS('Wkpr - Plant Balance Detail'!$CW$3:$CW$635,'Wkpr - Plant Balance Detail'!$B$3:$B$635,'Wkpr - Studied Balances'!$B456,'Wkpr - Plant Balance Detail'!$C$3:$C$635,'Wkpr - Studied Balances'!$C456,'Wkpr - Plant Balance Detail'!$D$3:$D$635,'Wkpr - Studied Balances'!$D456)</f>
        <v>0</v>
      </c>
    </row>
    <row r="457" spans="2:21" x14ac:dyDescent="0.2">
      <c r="B457" t="s">
        <v>1333</v>
      </c>
      <c r="C457" t="s">
        <v>1330</v>
      </c>
      <c r="D457">
        <f t="shared" si="162"/>
        <v>380000</v>
      </c>
      <c r="E457" s="48">
        <v>380</v>
      </c>
      <c r="F457" t="s">
        <v>1287</v>
      </c>
      <c r="G457" s="5">
        <f>SUMIFS('Wkpr - Plant Balance Detail'!$R$3:$R$635,'Wkpr - Plant Balance Detail'!$B$3:$B$635,'Wkpr - Studied Balances'!$B457,'Wkpr - Plant Balance Detail'!$C$3:$C$635,'Wkpr - Studied Balances'!$C457,'Wkpr - Plant Balance Detail'!$D$3:$D$635,'Wkpr - Studied Balances'!$D457)</f>
        <v>143383580.06999999</v>
      </c>
      <c r="I457" s="3">
        <f>SUMIFS('Wkpr - Plant Balance Detail'!$BO$3:$BO$635,'Wkpr - Plant Balance Detail'!$B$3:$B$635,'Wkpr - Studied Balances'!$B457,'Wkpr - Plant Balance Detail'!$C$3:$C$635,'Wkpr - Studied Balances'!$C457,'Wkpr - Plant Balance Detail'!$D$3:$D$635,'Wkpr - Studied Balances'!$D457)</f>
        <v>2.4199999999999999E-2</v>
      </c>
      <c r="J457" s="6">
        <f t="shared" si="163"/>
        <v>3469882.6376939998</v>
      </c>
      <c r="L457" s="3">
        <f>SUMIFS('Wkpr - Plant Balance Detail'!$BQ$3:$BQ$635,'Wkpr - Plant Balance Detail'!$B$3:$B$635,'Wkpr - Studied Balances'!$B457,'Wkpr - Plant Balance Detail'!$C$3:$C$635,'Wkpr - Studied Balances'!$C457,'Wkpr - Plant Balance Detail'!$D$3:$D$635,'Wkpr - Studied Balances'!$D457)</f>
        <v>2.4500000000000001E-2</v>
      </c>
      <c r="N457" s="6">
        <f t="shared" si="164"/>
        <v>3512897.7117149998</v>
      </c>
      <c r="O457" s="6">
        <f t="shared" si="165"/>
        <v>43015.074020999949</v>
      </c>
      <c r="Q457" s="55">
        <f>SUMIFS('Wkpr - Plant Balance Detail'!$CS$3:$CS$635,'Wkpr - Plant Balance Detail'!$B$3:$B$635,'Wkpr - Studied Balances'!$B457,'Wkpr - Plant Balance Detail'!$C$3:$C$635,'Wkpr - Studied Balances'!$C457,'Wkpr - Plant Balance Detail'!$D$3:$D$635,'Wkpr - Studied Balances'!$D457)</f>
        <v>0</v>
      </c>
      <c r="R457" s="55">
        <f>SUMIFS('Wkpr - Plant Balance Detail'!$CU$3:$CU$635,'Wkpr - Plant Balance Detail'!$B$3:$B$635,'Wkpr - Studied Balances'!$B457,'Wkpr - Plant Balance Detail'!$C$3:$C$635,'Wkpr - Studied Balances'!$C457,'Wkpr - Plant Balance Detail'!$D$3:$D$635,'Wkpr - Studied Balances'!$D457)</f>
        <v>0</v>
      </c>
      <c r="S457" s="55">
        <f>SUMIFS('Wkpr - Plant Balance Detail'!$CT$3:$CT$635,'Wkpr - Plant Balance Detail'!$B$3:$B$635,'Wkpr - Studied Balances'!$B457,'Wkpr - Plant Balance Detail'!$C$3:$C$635,'Wkpr - Studied Balances'!$C457,'Wkpr - Plant Balance Detail'!$D$3:$D$635,'Wkpr - Studied Balances'!$D457)</f>
        <v>43015.074020999949</v>
      </c>
      <c r="T457" s="55">
        <f>SUMIFS('Wkpr - Plant Balance Detail'!$CV$3:$CV$635,'Wkpr - Plant Balance Detail'!$B$3:$B$635,'Wkpr - Studied Balances'!$B457,'Wkpr - Plant Balance Detail'!$C$3:$C$635,'Wkpr - Studied Balances'!$C457,'Wkpr - Plant Balance Detail'!$D$3:$D$635,'Wkpr - Studied Balances'!$D457)</f>
        <v>0</v>
      </c>
      <c r="U457" s="55">
        <f>SUMIFS('Wkpr - Plant Balance Detail'!$CW$3:$CW$635,'Wkpr - Plant Balance Detail'!$B$3:$B$635,'Wkpr - Studied Balances'!$B457,'Wkpr - Plant Balance Detail'!$C$3:$C$635,'Wkpr - Studied Balances'!$C457,'Wkpr - Plant Balance Detail'!$D$3:$D$635,'Wkpr - Studied Balances'!$D457)</f>
        <v>0</v>
      </c>
    </row>
    <row r="458" spans="2:21" x14ac:dyDescent="0.2">
      <c r="B458" t="s">
        <v>1333</v>
      </c>
      <c r="C458" t="s">
        <v>1330</v>
      </c>
      <c r="D458">
        <f t="shared" si="162"/>
        <v>381000</v>
      </c>
      <c r="E458" s="48">
        <v>381</v>
      </c>
      <c r="F458" t="s">
        <v>1238</v>
      </c>
      <c r="G458" s="5">
        <f>SUMIFS('Wkpr - Plant Balance Detail'!$R$3:$R$635,'Wkpr - Plant Balance Detail'!$B$3:$B$635,'Wkpr - Studied Balances'!$B458,'Wkpr - Plant Balance Detail'!$C$3:$C$635,'Wkpr - Studied Balances'!$C458,'Wkpr - Plant Balance Detail'!$D$3:$D$635,'Wkpr - Studied Balances'!$D458)</f>
        <v>52164504.82</v>
      </c>
      <c r="I458" s="3">
        <f>SUMIFS('Wkpr - Plant Balance Detail'!$BO$3:$BO$635,'Wkpr - Plant Balance Detail'!$B$3:$B$635,'Wkpr - Studied Balances'!$B458,'Wkpr - Plant Balance Detail'!$C$3:$C$635,'Wkpr - Studied Balances'!$C458,'Wkpr - Plant Balance Detail'!$D$3:$D$635,'Wkpr - Studied Balances'!$D458)</f>
        <v>3.2399999999999998E-2</v>
      </c>
      <c r="J458" s="6">
        <f t="shared" si="163"/>
        <v>1690129.9561679999</v>
      </c>
      <c r="L458" s="3">
        <f>SUMIFS('Wkpr - Plant Balance Detail'!$BQ$3:$BQ$635,'Wkpr - Plant Balance Detail'!$B$3:$B$635,'Wkpr - Studied Balances'!$B458,'Wkpr - Plant Balance Detail'!$C$3:$C$635,'Wkpr - Studied Balances'!$C458,'Wkpr - Plant Balance Detail'!$D$3:$D$635,'Wkpr - Studied Balances'!$D458)</f>
        <v>3.0899999999999997E-2</v>
      </c>
      <c r="N458" s="6">
        <f t="shared" si="164"/>
        <v>1611883.1989379998</v>
      </c>
      <c r="O458" s="6">
        <f t="shared" si="165"/>
        <v>-78246.757230000105</v>
      </c>
      <c r="Q458" s="55">
        <f>SUMIFS('Wkpr - Plant Balance Detail'!$CS$3:$CS$635,'Wkpr - Plant Balance Detail'!$B$3:$B$635,'Wkpr - Studied Balances'!$B458,'Wkpr - Plant Balance Detail'!$C$3:$C$635,'Wkpr - Studied Balances'!$C458,'Wkpr - Plant Balance Detail'!$D$3:$D$635,'Wkpr - Studied Balances'!$D458)</f>
        <v>0</v>
      </c>
      <c r="R458" s="55">
        <f>SUMIFS('Wkpr - Plant Balance Detail'!$CU$3:$CU$635,'Wkpr - Plant Balance Detail'!$B$3:$B$635,'Wkpr - Studied Balances'!$B458,'Wkpr - Plant Balance Detail'!$C$3:$C$635,'Wkpr - Studied Balances'!$C458,'Wkpr - Plant Balance Detail'!$D$3:$D$635,'Wkpr - Studied Balances'!$D458)</f>
        <v>0</v>
      </c>
      <c r="S458" s="55">
        <f>SUMIFS('Wkpr - Plant Balance Detail'!$CT$3:$CT$635,'Wkpr - Plant Balance Detail'!$B$3:$B$635,'Wkpr - Studied Balances'!$B458,'Wkpr - Plant Balance Detail'!$C$3:$C$635,'Wkpr - Studied Balances'!$C458,'Wkpr - Plant Balance Detail'!$D$3:$D$635,'Wkpr - Studied Balances'!$D458)</f>
        <v>-78246.757230000105</v>
      </c>
      <c r="T458" s="55">
        <f>SUMIFS('Wkpr - Plant Balance Detail'!$CV$3:$CV$635,'Wkpr - Plant Balance Detail'!$B$3:$B$635,'Wkpr - Studied Balances'!$B458,'Wkpr - Plant Balance Detail'!$C$3:$C$635,'Wkpr - Studied Balances'!$C458,'Wkpr - Plant Balance Detail'!$D$3:$D$635,'Wkpr - Studied Balances'!$D458)</f>
        <v>0</v>
      </c>
      <c r="U458" s="55">
        <f>SUMIFS('Wkpr - Plant Balance Detail'!$CW$3:$CW$635,'Wkpr - Plant Balance Detail'!$B$3:$B$635,'Wkpr - Studied Balances'!$B458,'Wkpr - Plant Balance Detail'!$C$3:$C$635,'Wkpr - Studied Balances'!$C458,'Wkpr - Plant Balance Detail'!$D$3:$D$635,'Wkpr - Studied Balances'!$D458)</f>
        <v>0</v>
      </c>
    </row>
    <row r="459" spans="2:21" x14ac:dyDescent="0.2">
      <c r="B459" t="s">
        <v>1333</v>
      </c>
      <c r="C459" t="s">
        <v>1330</v>
      </c>
      <c r="D459">
        <f t="shared" si="162"/>
        <v>385000</v>
      </c>
      <c r="E459" s="48">
        <v>385</v>
      </c>
      <c r="F459" t="s">
        <v>1288</v>
      </c>
      <c r="G459" s="5">
        <f>SUMIFS('Wkpr - Plant Balance Detail'!$R$3:$R$635,'Wkpr - Plant Balance Detail'!$B$3:$B$635,'Wkpr - Studied Balances'!$B459,'Wkpr - Plant Balance Detail'!$C$3:$C$635,'Wkpr - Studied Balances'!$C459,'Wkpr - Plant Balance Detail'!$D$3:$D$635,'Wkpr - Studied Balances'!$D459)</f>
        <v>2591276.2000000002</v>
      </c>
      <c r="I459" s="3">
        <f>SUMIFS('Wkpr - Plant Balance Detail'!$BO$3:$BO$635,'Wkpr - Plant Balance Detail'!$B$3:$B$635,'Wkpr - Studied Balances'!$B459,'Wkpr - Plant Balance Detail'!$C$3:$C$635,'Wkpr - Studied Balances'!$C459,'Wkpr - Plant Balance Detail'!$D$3:$D$635,'Wkpr - Studied Balances'!$D459)</f>
        <v>1.8800000000000001E-2</v>
      </c>
      <c r="J459" s="6">
        <f t="shared" si="163"/>
        <v>48715.992560000006</v>
      </c>
      <c r="L459" s="3">
        <f>SUMIFS('Wkpr - Plant Balance Detail'!$BQ$3:$BQ$635,'Wkpr - Plant Balance Detail'!$B$3:$B$635,'Wkpr - Studied Balances'!$B459,'Wkpr - Plant Balance Detail'!$C$3:$C$635,'Wkpr - Studied Balances'!$C459,'Wkpr - Plant Balance Detail'!$D$3:$D$635,'Wkpr - Studied Balances'!$D459)</f>
        <v>1.7299999999999999E-2</v>
      </c>
      <c r="N459" s="6">
        <f t="shared" si="164"/>
        <v>44829.078260000002</v>
      </c>
      <c r="O459" s="6">
        <f t="shared" si="165"/>
        <v>-3886.914300000004</v>
      </c>
      <c r="Q459" s="55">
        <f>SUMIFS('Wkpr - Plant Balance Detail'!$CS$3:$CS$635,'Wkpr - Plant Balance Detail'!$B$3:$B$635,'Wkpr - Studied Balances'!$B459,'Wkpr - Plant Balance Detail'!$C$3:$C$635,'Wkpr - Studied Balances'!$C459,'Wkpr - Plant Balance Detail'!$D$3:$D$635,'Wkpr - Studied Balances'!$D459)</f>
        <v>0</v>
      </c>
      <c r="R459" s="55">
        <f>SUMIFS('Wkpr - Plant Balance Detail'!$CU$3:$CU$635,'Wkpr - Plant Balance Detail'!$B$3:$B$635,'Wkpr - Studied Balances'!$B459,'Wkpr - Plant Balance Detail'!$C$3:$C$635,'Wkpr - Studied Balances'!$C459,'Wkpr - Plant Balance Detail'!$D$3:$D$635,'Wkpr - Studied Balances'!$D459)</f>
        <v>0</v>
      </c>
      <c r="S459" s="55">
        <f>SUMIFS('Wkpr - Plant Balance Detail'!$CT$3:$CT$635,'Wkpr - Plant Balance Detail'!$B$3:$B$635,'Wkpr - Studied Balances'!$B459,'Wkpr - Plant Balance Detail'!$C$3:$C$635,'Wkpr - Studied Balances'!$C459,'Wkpr - Plant Balance Detail'!$D$3:$D$635,'Wkpr - Studied Balances'!$D459)</f>
        <v>-3886.914300000004</v>
      </c>
      <c r="T459" s="55">
        <f>SUMIFS('Wkpr - Plant Balance Detail'!$CV$3:$CV$635,'Wkpr - Plant Balance Detail'!$B$3:$B$635,'Wkpr - Studied Balances'!$B459,'Wkpr - Plant Balance Detail'!$C$3:$C$635,'Wkpr - Studied Balances'!$C459,'Wkpr - Plant Balance Detail'!$D$3:$D$635,'Wkpr - Studied Balances'!$D459)</f>
        <v>0</v>
      </c>
      <c r="U459" s="55">
        <f>SUMIFS('Wkpr - Plant Balance Detail'!$CW$3:$CW$635,'Wkpr - Plant Balance Detail'!$B$3:$B$635,'Wkpr - Studied Balances'!$B459,'Wkpr - Plant Balance Detail'!$C$3:$C$635,'Wkpr - Studied Balances'!$C459,'Wkpr - Plant Balance Detail'!$D$3:$D$635,'Wkpr - Studied Balances'!$D459)</f>
        <v>0</v>
      </c>
    </row>
    <row r="460" spans="2:21" x14ac:dyDescent="0.2">
      <c r="F460" t="s">
        <v>1138</v>
      </c>
      <c r="J460" s="6"/>
      <c r="N460" s="6"/>
      <c r="O460" s="6"/>
      <c r="Q460" s="56"/>
      <c r="R460" s="56"/>
      <c r="S460" s="56"/>
      <c r="T460" s="56"/>
      <c r="U460" s="56"/>
    </row>
    <row r="461" spans="2:21" x14ac:dyDescent="0.2">
      <c r="J461" s="6"/>
      <c r="N461" s="6"/>
      <c r="O461" s="6"/>
      <c r="Q461" s="56"/>
      <c r="R461" s="56"/>
      <c r="S461" s="56"/>
      <c r="T461" s="56"/>
      <c r="U461" s="56"/>
    </row>
    <row r="462" spans="2:21" x14ac:dyDescent="0.2">
      <c r="E462" t="s">
        <v>1291</v>
      </c>
      <c r="J462" s="6"/>
      <c r="N462" s="6"/>
      <c r="O462" s="6"/>
      <c r="Q462" s="56"/>
      <c r="R462" s="56"/>
      <c r="S462" s="56"/>
      <c r="T462" s="56"/>
      <c r="U462" s="56"/>
    </row>
    <row r="463" spans="2:21" x14ac:dyDescent="0.2">
      <c r="B463" t="s">
        <v>1333</v>
      </c>
      <c r="C463" t="s">
        <v>1319</v>
      </c>
      <c r="D463">
        <f t="shared" ref="D463:D465" si="166">E463*1000</f>
        <v>391100</v>
      </c>
      <c r="E463">
        <v>391.1</v>
      </c>
      <c r="F463" t="s">
        <v>1292</v>
      </c>
      <c r="G463" s="5">
        <f>SUMIFS('Wkpr - Plant Balance Detail'!$R$3:$R$635,'Wkpr - Plant Balance Detail'!$B$3:$B$635,'Wkpr - Studied Balances'!$B463,'Wkpr - Plant Balance Detail'!$C$3:$C$635,'Wkpr - Studied Balances'!$C463,'Wkpr - Plant Balance Detail'!$D$3:$D$635,'Wkpr - Studied Balances'!$D463)</f>
        <v>6649.51</v>
      </c>
      <c r="I463" s="3">
        <f>SUMIFS('Wkpr - Plant Balance Detail'!$BO$3:$BO$635,'Wkpr - Plant Balance Detail'!$B$3:$B$635,'Wkpr - Studied Balances'!$B463,'Wkpr - Plant Balance Detail'!$C$3:$C$635,'Wkpr - Studied Balances'!$C463,'Wkpr - Plant Balance Detail'!$D$3:$D$635,'Wkpr - Studied Balances'!$D463)</f>
        <v>0.1983</v>
      </c>
      <c r="J463" s="6">
        <f t="shared" ref="J463:J465" si="167">G463*I463</f>
        <v>1318.597833</v>
      </c>
      <c r="L463" s="3">
        <f>SUMIFS('Wkpr - Plant Balance Detail'!$BQ$3:$BQ$635,'Wkpr - Plant Balance Detail'!$B$3:$B$635,'Wkpr - Studied Balances'!$B463,'Wkpr - Plant Balance Detail'!$C$3:$C$635,'Wkpr - Studied Balances'!$C463,'Wkpr - Plant Balance Detail'!$D$3:$D$635,'Wkpr - Studied Balances'!$D463)</f>
        <v>0.2</v>
      </c>
      <c r="N463" s="6">
        <f t="shared" ref="N463:N465" si="168">G463*L463</f>
        <v>1329.902</v>
      </c>
      <c r="O463" s="6">
        <f t="shared" ref="O463:O465" si="169">N463-J463</f>
        <v>11.304167000000007</v>
      </c>
      <c r="Q463" s="55">
        <f>SUMIFS('Wkpr - Plant Balance Detail'!$CS$3:$CS$635,'Wkpr - Plant Balance Detail'!$B$3:$B$635,'Wkpr - Studied Balances'!$B463,'Wkpr - Plant Balance Detail'!$C$3:$C$635,'Wkpr - Studied Balances'!$C463,'Wkpr - Plant Balance Detail'!$D$3:$D$635,'Wkpr - Studied Balances'!$D463)</f>
        <v>0</v>
      </c>
      <c r="R463" s="55">
        <f>SUMIFS('Wkpr - Plant Balance Detail'!$CU$3:$CU$635,'Wkpr - Plant Balance Detail'!$B$3:$B$635,'Wkpr - Studied Balances'!$B463,'Wkpr - Plant Balance Detail'!$C$3:$C$635,'Wkpr - Studied Balances'!$C463,'Wkpr - Plant Balance Detail'!$D$3:$D$635,'Wkpr - Studied Balances'!$D463)</f>
        <v>0</v>
      </c>
      <c r="S463" s="55">
        <f>SUMIFS('Wkpr - Plant Balance Detail'!$CT$3:$CT$635,'Wkpr - Plant Balance Detail'!$B$3:$B$635,'Wkpr - Studied Balances'!$B463,'Wkpr - Plant Balance Detail'!$C$3:$C$635,'Wkpr - Studied Balances'!$C463,'Wkpr - Plant Balance Detail'!$D$3:$D$635,'Wkpr - Studied Balances'!$D463)</f>
        <v>7.9453598592899652</v>
      </c>
      <c r="T463" s="55">
        <f>SUMIFS('Wkpr - Plant Balance Detail'!$CV$3:$CV$635,'Wkpr - Plant Balance Detail'!$B$3:$B$635,'Wkpr - Studied Balances'!$B463,'Wkpr - Plant Balance Detail'!$C$3:$C$635,'Wkpr - Studied Balances'!$C463,'Wkpr - Plant Balance Detail'!$D$3:$D$635,'Wkpr - Studied Balances'!$D463)</f>
        <v>3.3588071407099847</v>
      </c>
      <c r="U463" s="55">
        <f>SUMIFS('Wkpr - Plant Balance Detail'!$CW$3:$CW$635,'Wkpr - Plant Balance Detail'!$B$3:$B$635,'Wkpr - Studied Balances'!$B463,'Wkpr - Plant Balance Detail'!$C$3:$C$635,'Wkpr - Studied Balances'!$C463,'Wkpr - Plant Balance Detail'!$D$3:$D$635,'Wkpr - Studied Balances'!$D463)</f>
        <v>0</v>
      </c>
    </row>
    <row r="464" spans="2:21" x14ac:dyDescent="0.2">
      <c r="B464" t="s">
        <v>1333</v>
      </c>
      <c r="C464" t="s">
        <v>1319</v>
      </c>
      <c r="D464">
        <f t="shared" si="166"/>
        <v>394000</v>
      </c>
      <c r="E464" s="48">
        <v>394</v>
      </c>
      <c r="F464" t="s">
        <v>1252</v>
      </c>
      <c r="G464" s="5">
        <f>SUMIFS('Wkpr - Plant Balance Detail'!$R$3:$R$635,'Wkpr - Plant Balance Detail'!$B$3:$B$635,'Wkpr - Studied Balances'!$B464,'Wkpr - Plant Balance Detail'!$C$3:$C$635,'Wkpr - Studied Balances'!$C464,'Wkpr - Plant Balance Detail'!$D$3:$D$635,'Wkpr - Studied Balances'!$D464)</f>
        <v>344067.5</v>
      </c>
      <c r="I464" s="3">
        <f>SUMIFS('Wkpr - Plant Balance Detail'!$BO$3:$BO$635,'Wkpr - Plant Balance Detail'!$B$3:$B$635,'Wkpr - Studied Balances'!$B464,'Wkpr - Plant Balance Detail'!$C$3:$C$635,'Wkpr - Studied Balances'!$C464,'Wkpr - Plant Balance Detail'!$D$3:$D$635,'Wkpr - Studied Balances'!$D464)</f>
        <v>0.04</v>
      </c>
      <c r="J464" s="6">
        <f t="shared" si="167"/>
        <v>13762.7</v>
      </c>
      <c r="L464" s="3">
        <f>SUMIFS('Wkpr - Plant Balance Detail'!$BQ$3:$BQ$635,'Wkpr - Plant Balance Detail'!$B$3:$B$635,'Wkpr - Studied Balances'!$B464,'Wkpr - Plant Balance Detail'!$C$3:$C$635,'Wkpr - Studied Balances'!$C464,'Wkpr - Plant Balance Detail'!$D$3:$D$635,'Wkpr - Studied Balances'!$D464)</f>
        <v>0.05</v>
      </c>
      <c r="N464" s="6">
        <f t="shared" si="168"/>
        <v>17203.375</v>
      </c>
      <c r="O464" s="6">
        <f t="shared" si="169"/>
        <v>3440.6749999999993</v>
      </c>
      <c r="Q464" s="55">
        <f>SUMIFS('Wkpr - Plant Balance Detail'!$CS$3:$CS$635,'Wkpr - Plant Balance Detail'!$B$3:$B$635,'Wkpr - Studied Balances'!$B464,'Wkpr - Plant Balance Detail'!$C$3:$C$635,'Wkpr - Studied Balances'!$C464,'Wkpr - Plant Balance Detail'!$D$3:$D$635,'Wkpr - Studied Balances'!$D464)</f>
        <v>0</v>
      </c>
      <c r="R464" s="55">
        <f>SUMIFS('Wkpr - Plant Balance Detail'!$CU$3:$CU$635,'Wkpr - Plant Balance Detail'!$B$3:$B$635,'Wkpr - Studied Balances'!$B464,'Wkpr - Plant Balance Detail'!$C$3:$C$635,'Wkpr - Studied Balances'!$C464,'Wkpr - Plant Balance Detail'!$D$3:$D$635,'Wkpr - Studied Balances'!$D464)</f>
        <v>0</v>
      </c>
      <c r="S464" s="55">
        <f>SUMIFS('Wkpr - Plant Balance Detail'!$CT$3:$CT$635,'Wkpr - Plant Balance Detail'!$B$3:$B$635,'Wkpr - Studied Balances'!$B464,'Wkpr - Plant Balance Detail'!$C$3:$C$635,'Wkpr - Studied Balances'!$C464,'Wkpr - Plant Balance Detail'!$D$3:$D$635,'Wkpr - Studied Balances'!$D464)</f>
        <v>2418.34723725</v>
      </c>
      <c r="T464" s="55">
        <f>SUMIFS('Wkpr - Plant Balance Detail'!$CV$3:$CV$635,'Wkpr - Plant Balance Detail'!$B$3:$B$635,'Wkpr - Studied Balances'!$B464,'Wkpr - Plant Balance Detail'!$C$3:$C$635,'Wkpr - Studied Balances'!$C464,'Wkpr - Plant Balance Detail'!$D$3:$D$635,'Wkpr - Studied Balances'!$D464)</f>
        <v>1022.3277627499997</v>
      </c>
      <c r="U464" s="55">
        <f>SUMIFS('Wkpr - Plant Balance Detail'!$CW$3:$CW$635,'Wkpr - Plant Balance Detail'!$B$3:$B$635,'Wkpr - Studied Balances'!$B464,'Wkpr - Plant Balance Detail'!$C$3:$C$635,'Wkpr - Studied Balances'!$C464,'Wkpr - Plant Balance Detail'!$D$3:$D$635,'Wkpr - Studied Balances'!$D464)</f>
        <v>0</v>
      </c>
    </row>
    <row r="465" spans="2:21" x14ac:dyDescent="0.2">
      <c r="B465" t="s">
        <v>1333</v>
      </c>
      <c r="C465" t="s">
        <v>1319</v>
      </c>
      <c r="D465">
        <f t="shared" si="166"/>
        <v>395000</v>
      </c>
      <c r="E465" s="48">
        <v>395</v>
      </c>
      <c r="F465" t="s">
        <v>1254</v>
      </c>
      <c r="G465" s="5">
        <f>SUMIFS('Wkpr - Plant Balance Detail'!$R$3:$R$635,'Wkpr - Plant Balance Detail'!$B$3:$B$635,'Wkpr - Studied Balances'!$B465,'Wkpr - Plant Balance Detail'!$C$3:$C$635,'Wkpr - Studied Balances'!$C465,'Wkpr - Plant Balance Detail'!$D$3:$D$635,'Wkpr - Studied Balances'!$D465)</f>
        <v>120039.41</v>
      </c>
      <c r="I465" s="3">
        <f>SUMIFS('Wkpr - Plant Balance Detail'!$BO$3:$BO$635,'Wkpr - Plant Balance Detail'!$B$3:$B$635,'Wkpr - Studied Balances'!$B465,'Wkpr - Plant Balance Detail'!$C$3:$C$635,'Wkpr - Studied Balances'!$C465,'Wkpr - Plant Balance Detail'!$D$3:$D$635,'Wkpr - Studied Balances'!$D465)</f>
        <v>0.16739999999999999</v>
      </c>
      <c r="J465" s="6">
        <f t="shared" si="167"/>
        <v>20094.597234000001</v>
      </c>
      <c r="L465" s="3">
        <f>SUMIFS('Wkpr - Plant Balance Detail'!$BQ$3:$BQ$635,'Wkpr - Plant Balance Detail'!$B$3:$B$635,'Wkpr - Studied Balances'!$B465,'Wkpr - Plant Balance Detail'!$C$3:$C$635,'Wkpr - Studied Balances'!$C465,'Wkpr - Plant Balance Detail'!$D$3:$D$635,'Wkpr - Studied Balances'!$D465)</f>
        <v>6.6699999999999995E-2</v>
      </c>
      <c r="N465" s="6">
        <f t="shared" si="168"/>
        <v>8006.6286469999995</v>
      </c>
      <c r="O465" s="6">
        <f t="shared" si="169"/>
        <v>-12087.968587000001</v>
      </c>
      <c r="Q465" s="55">
        <f>SUMIFS('Wkpr - Plant Balance Detail'!$CS$3:$CS$635,'Wkpr - Plant Balance Detail'!$B$3:$B$635,'Wkpr - Studied Balances'!$B465,'Wkpr - Plant Balance Detail'!$C$3:$C$635,'Wkpr - Studied Balances'!$C465,'Wkpr - Plant Balance Detail'!$D$3:$D$635,'Wkpr - Studied Balances'!$D465)</f>
        <v>0</v>
      </c>
      <c r="R465" s="55">
        <f>SUMIFS('Wkpr - Plant Balance Detail'!$CU$3:$CU$635,'Wkpr - Plant Balance Detail'!$B$3:$B$635,'Wkpr - Studied Balances'!$B465,'Wkpr - Plant Balance Detail'!$C$3:$C$635,'Wkpr - Studied Balances'!$C465,'Wkpr - Plant Balance Detail'!$D$3:$D$635,'Wkpr - Studied Balances'!$D465)</f>
        <v>0</v>
      </c>
      <c r="S465" s="55">
        <f>SUMIFS('Wkpr - Plant Balance Detail'!$CT$3:$CT$635,'Wkpr - Plant Balance Detail'!$B$3:$B$635,'Wkpr - Studied Balances'!$B465,'Wkpr - Plant Balance Detail'!$C$3:$C$635,'Wkpr - Studied Balances'!$C465,'Wkpr - Plant Balance Detail'!$D$3:$D$635,'Wkpr - Studied Balances'!$D465)</f>
        <v>-8496.2704807446917</v>
      </c>
      <c r="T465" s="55">
        <f>SUMIFS('Wkpr - Plant Balance Detail'!$CV$3:$CV$635,'Wkpr - Plant Balance Detail'!$B$3:$B$635,'Wkpr - Studied Balances'!$B465,'Wkpr - Plant Balance Detail'!$C$3:$C$635,'Wkpr - Studied Balances'!$C465,'Wkpr - Plant Balance Detail'!$D$3:$D$635,'Wkpr - Studied Balances'!$D465)</f>
        <v>-3591.6981062553104</v>
      </c>
      <c r="U465" s="55">
        <f>SUMIFS('Wkpr - Plant Balance Detail'!$CW$3:$CW$635,'Wkpr - Plant Balance Detail'!$B$3:$B$635,'Wkpr - Studied Balances'!$B465,'Wkpr - Plant Balance Detail'!$C$3:$C$635,'Wkpr - Studied Balances'!$C465,'Wkpr - Plant Balance Detail'!$D$3:$D$635,'Wkpr - Studied Balances'!$D465)</f>
        <v>0</v>
      </c>
    </row>
    <row r="466" spans="2:21" x14ac:dyDescent="0.2">
      <c r="F466" t="s">
        <v>1138</v>
      </c>
      <c r="J466" s="6"/>
      <c r="N466" s="6"/>
      <c r="O466" s="6"/>
      <c r="Q466" s="56"/>
      <c r="R466" s="56"/>
      <c r="S466" s="56"/>
      <c r="T466" s="56"/>
      <c r="U466" s="56"/>
    </row>
    <row r="467" spans="2:21" x14ac:dyDescent="0.2">
      <c r="J467" s="6"/>
      <c r="N467" s="6"/>
      <c r="O467" s="6"/>
      <c r="Q467" s="56"/>
      <c r="R467" s="56"/>
      <c r="S467" s="56"/>
      <c r="T467" s="56"/>
      <c r="U467" s="56"/>
    </row>
    <row r="468" spans="2:21" x14ac:dyDescent="0.2">
      <c r="E468" t="s">
        <v>1293</v>
      </c>
      <c r="J468" s="6"/>
      <c r="N468" s="6"/>
      <c r="O468" s="6"/>
      <c r="Q468" s="56"/>
      <c r="R468" s="56"/>
      <c r="S468" s="56"/>
      <c r="T468" s="56"/>
      <c r="U468" s="56"/>
    </row>
    <row r="469" spans="2:21" x14ac:dyDescent="0.2">
      <c r="B469" t="s">
        <v>1333</v>
      </c>
      <c r="C469" t="s">
        <v>1329</v>
      </c>
      <c r="D469">
        <f t="shared" ref="D469:D472" si="170">E469*1000</f>
        <v>394000</v>
      </c>
      <c r="E469" s="48">
        <v>394</v>
      </c>
      <c r="F469" t="s">
        <v>1252</v>
      </c>
      <c r="G469" s="5">
        <f>SUMIFS('Wkpr - Plant Balance Detail'!$R$3:$R$635,'Wkpr - Plant Balance Detail'!$B$3:$B$635,'Wkpr - Studied Balances'!$B469,'Wkpr - Plant Balance Detail'!$C$3:$C$635,'Wkpr - Studied Balances'!$C469,'Wkpr - Plant Balance Detail'!$D$3:$D$635,'Wkpr - Studied Balances'!$D469)</f>
        <v>337941.07</v>
      </c>
      <c r="I469" s="3">
        <f>SUMIFS('Wkpr - Plant Balance Detail'!$BO$3:$BO$635,'Wkpr - Plant Balance Detail'!$B$3:$B$635,'Wkpr - Studied Balances'!$B469,'Wkpr - Plant Balance Detail'!$C$3:$C$635,'Wkpr - Studied Balances'!$C469,'Wkpr - Plant Balance Detail'!$D$3:$D$635,'Wkpr - Studied Balances'!$D469)</f>
        <v>0.04</v>
      </c>
      <c r="J469" s="6">
        <f t="shared" ref="J469:J474" si="171">G469*I469</f>
        <v>13517.642800000001</v>
      </c>
      <c r="L469" s="3">
        <f>SUMIFS('Wkpr - Plant Balance Detail'!$BQ$3:$BQ$635,'Wkpr - Plant Balance Detail'!$B$3:$B$635,'Wkpr - Studied Balances'!$B469,'Wkpr - Plant Balance Detail'!$C$3:$C$635,'Wkpr - Studied Balances'!$C469,'Wkpr - Plant Balance Detail'!$D$3:$D$635,'Wkpr - Studied Balances'!$D469)</f>
        <v>0.05</v>
      </c>
      <c r="N469" s="6">
        <f t="shared" ref="N469:N470" si="172">G469*L469</f>
        <v>16897.053500000002</v>
      </c>
      <c r="O469" s="6">
        <f t="shared" ref="O469:O470" si="173">N469-J469</f>
        <v>3379.4107000000004</v>
      </c>
      <c r="Q469" s="55">
        <f>SUMIFS('Wkpr - Plant Balance Detail'!$CS$3:$CS$635,'Wkpr - Plant Balance Detail'!$B$3:$B$635,'Wkpr - Studied Balances'!$B469,'Wkpr - Plant Balance Detail'!$C$3:$C$635,'Wkpr - Studied Balances'!$C469,'Wkpr - Plant Balance Detail'!$D$3:$D$635,'Wkpr - Studied Balances'!$D469)</f>
        <v>0</v>
      </c>
      <c r="R469" s="55">
        <f>SUMIFS('Wkpr - Plant Balance Detail'!$CU$3:$CU$635,'Wkpr - Plant Balance Detail'!$B$3:$B$635,'Wkpr - Studied Balances'!$B469,'Wkpr - Plant Balance Detail'!$C$3:$C$635,'Wkpr - Studied Balances'!$C469,'Wkpr - Plant Balance Detail'!$D$3:$D$635,'Wkpr - Studied Balances'!$D469)</f>
        <v>0</v>
      </c>
      <c r="S469" s="55">
        <f>SUMIFS('Wkpr - Plant Balance Detail'!$CT$3:$CT$635,'Wkpr - Plant Balance Detail'!$B$3:$B$635,'Wkpr - Studied Balances'!$B469,'Wkpr - Plant Balance Detail'!$C$3:$C$635,'Wkpr - Studied Balances'!$C469,'Wkpr - Plant Balance Detail'!$D$3:$D$635,'Wkpr - Studied Balances'!$D469)</f>
        <v>0</v>
      </c>
      <c r="T469" s="55">
        <f>SUMIFS('Wkpr - Plant Balance Detail'!$CV$3:$CV$635,'Wkpr - Plant Balance Detail'!$B$3:$B$635,'Wkpr - Studied Balances'!$B469,'Wkpr - Plant Balance Detail'!$C$3:$C$635,'Wkpr - Studied Balances'!$C469,'Wkpr - Plant Balance Detail'!$D$3:$D$635,'Wkpr - Studied Balances'!$D469)</f>
        <v>3379.4107000000004</v>
      </c>
      <c r="U469" s="55">
        <f>SUMIFS('Wkpr - Plant Balance Detail'!$CW$3:$CW$635,'Wkpr - Plant Balance Detail'!$B$3:$B$635,'Wkpr - Studied Balances'!$B469,'Wkpr - Plant Balance Detail'!$C$3:$C$635,'Wkpr - Studied Balances'!$C469,'Wkpr - Plant Balance Detail'!$D$3:$D$635,'Wkpr - Studied Balances'!$D469)</f>
        <v>0</v>
      </c>
    </row>
    <row r="470" spans="2:21" x14ac:dyDescent="0.2">
      <c r="B470" t="s">
        <v>1333</v>
      </c>
      <c r="C470" t="s">
        <v>1329</v>
      </c>
      <c r="D470">
        <f t="shared" si="170"/>
        <v>395000</v>
      </c>
      <c r="E470" s="48">
        <v>395</v>
      </c>
      <c r="F470" t="s">
        <v>1254</v>
      </c>
      <c r="G470" s="5">
        <f>SUMIFS('Wkpr - Plant Balance Detail'!$R$3:$R$635,'Wkpr - Plant Balance Detail'!$B$3:$B$635,'Wkpr - Studied Balances'!$B470,'Wkpr - Plant Balance Detail'!$C$3:$C$635,'Wkpr - Studied Balances'!$C470,'Wkpr - Plant Balance Detail'!$D$3:$D$635,'Wkpr - Studied Balances'!$D470)</f>
        <v>4970.3</v>
      </c>
      <c r="I470" s="3">
        <f>SUMIFS('Wkpr - Plant Balance Detail'!$BO$3:$BO$635,'Wkpr - Plant Balance Detail'!$B$3:$B$635,'Wkpr - Studied Balances'!$B470,'Wkpr - Plant Balance Detail'!$C$3:$C$635,'Wkpr - Studied Balances'!$C470,'Wkpr - Plant Balance Detail'!$D$3:$D$635,'Wkpr - Studied Balances'!$D470)</f>
        <v>0.16739999999999999</v>
      </c>
      <c r="J470" s="6">
        <f t="shared" si="171"/>
        <v>832.02822000000003</v>
      </c>
      <c r="L470" s="3">
        <f>SUMIFS('Wkpr - Plant Balance Detail'!$BQ$3:$BQ$635,'Wkpr - Plant Balance Detail'!$B$3:$B$635,'Wkpr - Studied Balances'!$B470,'Wkpr - Plant Balance Detail'!$C$3:$C$635,'Wkpr - Studied Balances'!$C470,'Wkpr - Plant Balance Detail'!$D$3:$D$635,'Wkpr - Studied Balances'!$D470)</f>
        <v>6.6699999999999995E-2</v>
      </c>
      <c r="N470" s="6">
        <f t="shared" si="172"/>
        <v>331.51900999999998</v>
      </c>
      <c r="O470" s="6">
        <f t="shared" si="173"/>
        <v>-500.50921000000005</v>
      </c>
      <c r="Q470" s="55">
        <f>SUMIFS('Wkpr - Plant Balance Detail'!$CS$3:$CS$635,'Wkpr - Plant Balance Detail'!$B$3:$B$635,'Wkpr - Studied Balances'!$B470,'Wkpr - Plant Balance Detail'!$C$3:$C$635,'Wkpr - Studied Balances'!$C470,'Wkpr - Plant Balance Detail'!$D$3:$D$635,'Wkpr - Studied Balances'!$D470)</f>
        <v>0</v>
      </c>
      <c r="R470" s="55">
        <f>SUMIFS('Wkpr - Plant Balance Detail'!$CU$3:$CU$635,'Wkpr - Plant Balance Detail'!$B$3:$B$635,'Wkpr - Studied Balances'!$B470,'Wkpr - Plant Balance Detail'!$C$3:$C$635,'Wkpr - Studied Balances'!$C470,'Wkpr - Plant Balance Detail'!$D$3:$D$635,'Wkpr - Studied Balances'!$D470)</f>
        <v>0</v>
      </c>
      <c r="S470" s="55">
        <f>SUMIFS('Wkpr - Plant Balance Detail'!$CT$3:$CT$635,'Wkpr - Plant Balance Detail'!$B$3:$B$635,'Wkpr - Studied Balances'!$B470,'Wkpr - Plant Balance Detail'!$C$3:$C$635,'Wkpr - Studied Balances'!$C470,'Wkpr - Plant Balance Detail'!$D$3:$D$635,'Wkpr - Studied Balances'!$D470)</f>
        <v>0</v>
      </c>
      <c r="T470" s="55">
        <f>SUMIFS('Wkpr - Plant Balance Detail'!$CV$3:$CV$635,'Wkpr - Plant Balance Detail'!$B$3:$B$635,'Wkpr - Studied Balances'!$B470,'Wkpr - Plant Balance Detail'!$C$3:$C$635,'Wkpr - Studied Balances'!$C470,'Wkpr - Plant Balance Detail'!$D$3:$D$635,'Wkpr - Studied Balances'!$D470)</f>
        <v>-500.50921000000005</v>
      </c>
      <c r="U470" s="55">
        <f>SUMIFS('Wkpr - Plant Balance Detail'!$CW$3:$CW$635,'Wkpr - Plant Balance Detail'!$B$3:$B$635,'Wkpr - Studied Balances'!$B470,'Wkpr - Plant Balance Detail'!$C$3:$C$635,'Wkpr - Studied Balances'!$C470,'Wkpr - Plant Balance Detail'!$D$3:$D$635,'Wkpr - Studied Balances'!$D470)</f>
        <v>0</v>
      </c>
    </row>
    <row r="471" spans="2:21" x14ac:dyDescent="0.2">
      <c r="E471" s="48"/>
      <c r="G471" s="5"/>
      <c r="I471" s="3"/>
      <c r="J471" s="6"/>
      <c r="L471" s="3"/>
      <c r="N471" s="6"/>
      <c r="O471" s="6"/>
      <c r="Q471" s="55"/>
      <c r="R471" s="55"/>
      <c r="S471" s="55"/>
      <c r="T471" s="55"/>
      <c r="U471" s="55"/>
    </row>
    <row r="472" spans="2:21" x14ac:dyDescent="0.2">
      <c r="B472" t="s">
        <v>1333</v>
      </c>
      <c r="C472" t="s">
        <v>1329</v>
      </c>
      <c r="D472">
        <f t="shared" si="170"/>
        <v>397000</v>
      </c>
      <c r="E472" s="48">
        <v>397</v>
      </c>
      <c r="F472" t="s">
        <v>1255</v>
      </c>
      <c r="G472" s="5">
        <f>SUMIFS('Wkpr - Plant Balance Detail'!$R$3:$R$635,'Wkpr - Plant Balance Detail'!$B$3:$B$635,'Wkpr - Studied Balances'!$B472,'Wkpr - Plant Balance Detail'!$C$3:$C$635,'Wkpr - Studied Balances'!$C472,'Wkpr - Plant Balance Detail'!$D$3:$D$635,'Wkpr - Studied Balances'!$D472)</f>
        <v>494797.16000000003</v>
      </c>
      <c r="I472" s="3">
        <f>SUMIFS('Wkpr - Plant Balance Detail'!$BO$3:$BO$635,'Wkpr - Plant Balance Detail'!$B$3:$B$635,'Wkpr - Studied Balances'!$B472,'Wkpr - Plant Balance Detail'!$C$3:$C$635,'Wkpr - Studied Balances'!$C472,'Wkpr - Plant Balance Detail'!$D$3:$D$635,'Wkpr - Studied Balances'!$D472)</f>
        <v>2.86E-2</v>
      </c>
      <c r="J472" s="6"/>
      <c r="L472" s="3">
        <f>SUMIFS('Wkpr - Plant Balance Detail'!$BQ$3:$BQ$635,'Wkpr - Plant Balance Detail'!$B$3:$B$635,'Wkpr - Studied Balances'!$B472,'Wkpr - Plant Balance Detail'!$C$3:$C$635,'Wkpr - Studied Balances'!$C472,'Wkpr - Plant Balance Detail'!$D$3:$D$635,'Wkpr - Studied Balances'!$D472)</f>
        <v>6.6699999999999995E-2</v>
      </c>
      <c r="N472" s="6"/>
      <c r="O472" s="6"/>
      <c r="Q472" s="55"/>
      <c r="R472" s="55"/>
      <c r="S472" s="55"/>
      <c r="T472" s="55"/>
      <c r="U472" s="55"/>
    </row>
    <row r="473" spans="2:21" x14ac:dyDescent="0.2">
      <c r="E473" s="48"/>
      <c r="F473" t="s">
        <v>1348</v>
      </c>
      <c r="G473" s="5">
        <v>136296.32999999999</v>
      </c>
      <c r="I473" s="3">
        <f>I472</f>
        <v>2.86E-2</v>
      </c>
      <c r="J473" s="6">
        <f t="shared" si="171"/>
        <v>3898.0750379999995</v>
      </c>
      <c r="L473" s="2">
        <v>0</v>
      </c>
      <c r="N473" s="6">
        <f t="shared" ref="N473:N474" si="174">G473*L473</f>
        <v>0</v>
      </c>
      <c r="O473" s="6">
        <f t="shared" ref="O473:O474" si="175">N473-J473</f>
        <v>-3898.0750379999995</v>
      </c>
      <c r="Q473" s="55">
        <v>0</v>
      </c>
      <c r="R473" s="55">
        <v>0</v>
      </c>
      <c r="S473" s="55">
        <v>0</v>
      </c>
      <c r="T473" s="55">
        <f>O473</f>
        <v>-3898.0750379999995</v>
      </c>
      <c r="U473" s="55">
        <v>0</v>
      </c>
    </row>
    <row r="474" spans="2:21" x14ac:dyDescent="0.2">
      <c r="E474" s="48"/>
      <c r="F474" t="s">
        <v>1349</v>
      </c>
      <c r="G474" s="5">
        <f>G472-G473</f>
        <v>358500.83000000007</v>
      </c>
      <c r="I474" s="3">
        <f>I472</f>
        <v>2.86E-2</v>
      </c>
      <c r="J474" s="6">
        <f t="shared" si="171"/>
        <v>10253.123738000002</v>
      </c>
      <c r="L474" s="3">
        <f>L472</f>
        <v>6.6699999999999995E-2</v>
      </c>
      <c r="N474" s="6">
        <f t="shared" si="174"/>
        <v>23912.005361000003</v>
      </c>
      <c r="O474" s="6">
        <f t="shared" si="175"/>
        <v>13658.881623000001</v>
      </c>
      <c r="Q474" s="55">
        <v>0</v>
      </c>
      <c r="R474" s="55">
        <v>0</v>
      </c>
      <c r="S474" s="55">
        <v>0</v>
      </c>
      <c r="T474" s="55">
        <f>O474</f>
        <v>13658.881623000001</v>
      </c>
      <c r="U474" s="55">
        <v>0</v>
      </c>
    </row>
    <row r="475" spans="2:21" x14ac:dyDescent="0.2">
      <c r="E475" s="48"/>
      <c r="G475" s="5"/>
      <c r="I475" s="3"/>
      <c r="J475" s="6"/>
      <c r="L475" s="3"/>
      <c r="N475" s="6"/>
      <c r="O475" s="6"/>
      <c r="Q475" s="55"/>
      <c r="R475" s="55"/>
      <c r="S475" s="55"/>
      <c r="T475" s="55"/>
      <c r="U475" s="55"/>
    </row>
    <row r="476" spans="2:21" x14ac:dyDescent="0.2">
      <c r="F476" t="s">
        <v>1138</v>
      </c>
      <c r="J476" s="6"/>
      <c r="N476" s="6"/>
      <c r="O476" s="6"/>
      <c r="Q476" s="56"/>
      <c r="R476" s="56"/>
      <c r="S476" s="56"/>
      <c r="T476" s="56"/>
      <c r="U476" s="56"/>
    </row>
    <row r="477" spans="2:21" x14ac:dyDescent="0.2">
      <c r="J477" s="6"/>
      <c r="N477" s="6"/>
      <c r="O477" s="6"/>
      <c r="Q477" s="56"/>
      <c r="R477" s="56"/>
      <c r="S477" s="56"/>
      <c r="T477" s="56"/>
      <c r="U477" s="56"/>
    </row>
    <row r="478" spans="2:21" x14ac:dyDescent="0.2">
      <c r="E478" t="s">
        <v>1294</v>
      </c>
      <c r="J478" s="6"/>
      <c r="N478" s="6"/>
      <c r="O478" s="6"/>
      <c r="Q478" s="56"/>
      <c r="R478" s="56"/>
      <c r="S478" s="56"/>
      <c r="T478" s="56"/>
      <c r="U478" s="56"/>
    </row>
    <row r="479" spans="2:21" x14ac:dyDescent="0.2">
      <c r="B479" t="s">
        <v>1333</v>
      </c>
      <c r="C479" t="s">
        <v>1321</v>
      </c>
      <c r="D479">
        <f t="shared" ref="D479:D489" si="176">E479*1000</f>
        <v>390100</v>
      </c>
      <c r="E479" s="48">
        <v>390.1</v>
      </c>
      <c r="F479" t="s">
        <v>1174</v>
      </c>
      <c r="G479" s="5">
        <f>SUMIFS('Wkpr - Plant Balance Detail'!$R$3:$R$635,'Wkpr - Plant Balance Detail'!$B$3:$B$635,'Wkpr - Studied Balances'!$B479,'Wkpr - Plant Balance Detail'!$C$3:$C$635,'Wkpr - Studied Balances'!$C479,'Wkpr - Plant Balance Detail'!$D$3:$D$635,'Wkpr - Studied Balances'!$D479)</f>
        <v>3604553.19</v>
      </c>
      <c r="I479" s="3">
        <f>SUMIFS('Wkpr - Plant Balance Detail'!$BO$3:$BO$635,'Wkpr - Plant Balance Detail'!$B$3:$B$635,'Wkpr - Studied Balances'!$B479,'Wkpr - Plant Balance Detail'!$C$3:$C$635,'Wkpr - Studied Balances'!$C479,'Wkpr - Plant Balance Detail'!$D$3:$D$635,'Wkpr - Studied Balances'!$D479)</f>
        <v>1.46E-2</v>
      </c>
      <c r="J479" s="6">
        <f t="shared" ref="J479:J489" si="177">G479*I479</f>
        <v>52626.476574</v>
      </c>
      <c r="L479" s="3">
        <f>SUMIFS('Wkpr - Plant Balance Detail'!$BQ$3:$BQ$635,'Wkpr - Plant Balance Detail'!$B$3:$B$635,'Wkpr - Studied Balances'!$B479,'Wkpr - Plant Balance Detail'!$C$3:$C$635,'Wkpr - Studied Balances'!$C479,'Wkpr - Plant Balance Detail'!$D$3:$D$635,'Wkpr - Studied Balances'!$D479)</f>
        <v>3.0200000000000001E-2</v>
      </c>
      <c r="N479" s="6">
        <f t="shared" ref="N479:N489" si="178">G479*L479</f>
        <v>108857.50633800001</v>
      </c>
      <c r="O479" s="6">
        <f t="shared" ref="O479:O489" si="179">N479-J479</f>
        <v>56231.029764000006</v>
      </c>
      <c r="Q479" s="55">
        <f>SUMIFS('Wkpr - Plant Balance Detail'!$CS$3:$CS$635,'Wkpr - Plant Balance Detail'!$B$3:$B$635,'Wkpr - Studied Balances'!$B479,'Wkpr - Plant Balance Detail'!$C$3:$C$635,'Wkpr - Studied Balances'!$C479,'Wkpr - Plant Balance Detail'!$D$3:$D$635,'Wkpr - Studied Balances'!$D479)</f>
        <v>0</v>
      </c>
      <c r="R479" s="55">
        <f>SUMIFS('Wkpr - Plant Balance Detail'!$CU$3:$CU$635,'Wkpr - Plant Balance Detail'!$B$3:$B$635,'Wkpr - Studied Balances'!$B479,'Wkpr - Plant Balance Detail'!$C$3:$C$635,'Wkpr - Studied Balances'!$C479,'Wkpr - Plant Balance Detail'!$D$3:$D$635,'Wkpr - Studied Balances'!$D479)</f>
        <v>0</v>
      </c>
      <c r="S479" s="55">
        <f>SUMIFS('Wkpr - Plant Balance Detail'!$CT$3:$CT$635,'Wkpr - Plant Balance Detail'!$B$3:$B$635,'Wkpr - Studied Balances'!$B479,'Wkpr - Plant Balance Detail'!$C$3:$C$635,'Wkpr - Studied Balances'!$C479,'Wkpr - Plant Balance Detail'!$D$3:$D$635,'Wkpr - Studied Balances'!$D479)</f>
        <v>0</v>
      </c>
      <c r="T479" s="55">
        <f>SUMIFS('Wkpr - Plant Balance Detail'!$CV$3:$CV$635,'Wkpr - Plant Balance Detail'!$B$3:$B$635,'Wkpr - Studied Balances'!$B479,'Wkpr - Plant Balance Detail'!$C$3:$C$635,'Wkpr - Studied Balances'!$C479,'Wkpr - Plant Balance Detail'!$D$3:$D$635,'Wkpr - Studied Balances'!$D479)</f>
        <v>0</v>
      </c>
      <c r="U479" s="55">
        <f>SUMIFS('Wkpr - Plant Balance Detail'!$CW$3:$CW$635,'Wkpr - Plant Balance Detail'!$B$3:$B$635,'Wkpr - Studied Balances'!$B479,'Wkpr - Plant Balance Detail'!$C$3:$C$635,'Wkpr - Studied Balances'!$C479,'Wkpr - Plant Balance Detail'!$D$3:$D$635,'Wkpr - Studied Balances'!$D479)</f>
        <v>56231.029764000006</v>
      </c>
    </row>
    <row r="480" spans="2:21" x14ac:dyDescent="0.2">
      <c r="B480" t="s">
        <v>1333</v>
      </c>
      <c r="C480" t="s">
        <v>1321</v>
      </c>
      <c r="D480">
        <f t="shared" si="176"/>
        <v>391100</v>
      </c>
      <c r="E480" s="48">
        <v>391.1</v>
      </c>
      <c r="F480" t="s">
        <v>1250</v>
      </c>
      <c r="G480" s="5">
        <f>SUMIFS('Wkpr - Plant Balance Detail'!$R$3:$R$635,'Wkpr - Plant Balance Detail'!$B$3:$B$635,'Wkpr - Studied Balances'!$B480,'Wkpr - Plant Balance Detail'!$C$3:$C$635,'Wkpr - Studied Balances'!$C480,'Wkpr - Plant Balance Detail'!$D$3:$D$635,'Wkpr - Studied Balances'!$D480)</f>
        <v>0</v>
      </c>
      <c r="I480" s="3">
        <f>SUMIFS('Wkpr - Plant Balance Detail'!$BO$3:$BO$635,'Wkpr - Plant Balance Detail'!$B$3:$B$635,'Wkpr - Studied Balances'!$B480,'Wkpr - Plant Balance Detail'!$C$3:$C$635,'Wkpr - Studied Balances'!$C480,'Wkpr - Plant Balance Detail'!$D$3:$D$635,'Wkpr - Studied Balances'!$D480)</f>
        <v>0.2</v>
      </c>
      <c r="J480" s="6">
        <f t="shared" si="177"/>
        <v>0</v>
      </c>
      <c r="L480" s="3">
        <f>SUMIFS('Wkpr - Plant Balance Detail'!$BQ$3:$BQ$635,'Wkpr - Plant Balance Detail'!$B$3:$B$635,'Wkpr - Studied Balances'!$B480,'Wkpr - Plant Balance Detail'!$C$3:$C$635,'Wkpr - Studied Balances'!$C480,'Wkpr - Plant Balance Detail'!$D$3:$D$635,'Wkpr - Studied Balances'!$D480)</f>
        <v>0</v>
      </c>
      <c r="N480" s="6">
        <f t="shared" si="178"/>
        <v>0</v>
      </c>
      <c r="O480" s="6">
        <f t="shared" si="179"/>
        <v>0</v>
      </c>
      <c r="Q480" s="55">
        <f>SUMIFS('Wkpr - Plant Balance Detail'!$CS$3:$CS$635,'Wkpr - Plant Balance Detail'!$B$3:$B$635,'Wkpr - Studied Balances'!$B480,'Wkpr - Plant Balance Detail'!$C$3:$C$635,'Wkpr - Studied Balances'!$C480,'Wkpr - Plant Balance Detail'!$D$3:$D$635,'Wkpr - Studied Balances'!$D480)</f>
        <v>0</v>
      </c>
      <c r="R480" s="55">
        <f>SUMIFS('Wkpr - Plant Balance Detail'!$CU$3:$CU$635,'Wkpr - Plant Balance Detail'!$B$3:$B$635,'Wkpr - Studied Balances'!$B480,'Wkpr - Plant Balance Detail'!$C$3:$C$635,'Wkpr - Studied Balances'!$C480,'Wkpr - Plant Balance Detail'!$D$3:$D$635,'Wkpr - Studied Balances'!$D480)</f>
        <v>0</v>
      </c>
      <c r="S480" s="55">
        <f>SUMIFS('Wkpr - Plant Balance Detail'!$CT$3:$CT$635,'Wkpr - Plant Balance Detail'!$B$3:$B$635,'Wkpr - Studied Balances'!$B480,'Wkpr - Plant Balance Detail'!$C$3:$C$635,'Wkpr - Studied Balances'!$C480,'Wkpr - Plant Balance Detail'!$D$3:$D$635,'Wkpr - Studied Balances'!$D480)</f>
        <v>0</v>
      </c>
      <c r="T480" s="55">
        <f>SUMIFS('Wkpr - Plant Balance Detail'!$CV$3:$CV$635,'Wkpr - Plant Balance Detail'!$B$3:$B$635,'Wkpr - Studied Balances'!$B480,'Wkpr - Plant Balance Detail'!$C$3:$C$635,'Wkpr - Studied Balances'!$C480,'Wkpr - Plant Balance Detail'!$D$3:$D$635,'Wkpr - Studied Balances'!$D480)</f>
        <v>0</v>
      </c>
      <c r="U480" s="55">
        <f>SUMIFS('Wkpr - Plant Balance Detail'!$CW$3:$CW$635,'Wkpr - Plant Balance Detail'!$B$3:$B$635,'Wkpr - Studied Balances'!$B480,'Wkpr - Plant Balance Detail'!$C$3:$C$635,'Wkpr - Studied Balances'!$C480,'Wkpr - Plant Balance Detail'!$D$3:$D$635,'Wkpr - Studied Balances'!$D480)</f>
        <v>0</v>
      </c>
    </row>
    <row r="481" spans="2:21" x14ac:dyDescent="0.2">
      <c r="B481" t="s">
        <v>1333</v>
      </c>
      <c r="C481" t="s">
        <v>1321</v>
      </c>
      <c r="D481">
        <f t="shared" si="176"/>
        <v>393000</v>
      </c>
      <c r="E481" s="48">
        <v>393</v>
      </c>
      <c r="F481" t="s">
        <v>1251</v>
      </c>
      <c r="G481" s="5">
        <f>SUMIFS('Wkpr - Plant Balance Detail'!$R$3:$R$635,'Wkpr - Plant Balance Detail'!$B$3:$B$635,'Wkpr - Studied Balances'!$B481,'Wkpr - Plant Balance Detail'!$C$3:$C$635,'Wkpr - Studied Balances'!$C481,'Wkpr - Plant Balance Detail'!$D$3:$D$635,'Wkpr - Studied Balances'!$D481)</f>
        <v>57226.520000000004</v>
      </c>
      <c r="I481" s="3">
        <f>SUMIFS('Wkpr - Plant Balance Detail'!$BO$3:$BO$635,'Wkpr - Plant Balance Detail'!$B$3:$B$635,'Wkpr - Studied Balances'!$B481,'Wkpr - Plant Balance Detail'!$C$3:$C$635,'Wkpr - Studied Balances'!$C481,'Wkpr - Plant Balance Detail'!$D$3:$D$635,'Wkpr - Studied Balances'!$D481)</f>
        <v>4.8899999999999999E-2</v>
      </c>
      <c r="J481" s="6">
        <f t="shared" si="177"/>
        <v>2798.3768279999999</v>
      </c>
      <c r="L481" s="3">
        <f>SUMIFS('Wkpr - Plant Balance Detail'!$BQ$3:$BQ$635,'Wkpr - Plant Balance Detail'!$B$3:$B$635,'Wkpr - Studied Balances'!$B481,'Wkpr - Plant Balance Detail'!$C$3:$C$635,'Wkpr - Studied Balances'!$C481,'Wkpr - Plant Balance Detail'!$D$3:$D$635,'Wkpr - Studied Balances'!$D481)</f>
        <v>0.04</v>
      </c>
      <c r="N481" s="6">
        <f t="shared" si="178"/>
        <v>2289.0608000000002</v>
      </c>
      <c r="O481" s="6">
        <f t="shared" si="179"/>
        <v>-509.31602799999973</v>
      </c>
      <c r="Q481" s="55">
        <f>SUMIFS('Wkpr - Plant Balance Detail'!$CS$3:$CS$635,'Wkpr - Plant Balance Detail'!$B$3:$B$635,'Wkpr - Studied Balances'!$B481,'Wkpr - Plant Balance Detail'!$C$3:$C$635,'Wkpr - Studied Balances'!$C481,'Wkpr - Plant Balance Detail'!$D$3:$D$635,'Wkpr - Studied Balances'!$D481)</f>
        <v>0</v>
      </c>
      <c r="R481" s="55">
        <f>SUMIFS('Wkpr - Plant Balance Detail'!$CU$3:$CU$635,'Wkpr - Plant Balance Detail'!$B$3:$B$635,'Wkpr - Studied Balances'!$B481,'Wkpr - Plant Balance Detail'!$C$3:$C$635,'Wkpr - Studied Balances'!$C481,'Wkpr - Plant Balance Detail'!$D$3:$D$635,'Wkpr - Studied Balances'!$D481)</f>
        <v>0</v>
      </c>
      <c r="S481" s="55">
        <f>SUMIFS('Wkpr - Plant Balance Detail'!$CT$3:$CT$635,'Wkpr - Plant Balance Detail'!$B$3:$B$635,'Wkpr - Studied Balances'!$B481,'Wkpr - Plant Balance Detail'!$C$3:$C$635,'Wkpr - Studied Balances'!$C481,'Wkpr - Plant Balance Detail'!$D$3:$D$635,'Wkpr - Studied Balances'!$D481)</f>
        <v>0</v>
      </c>
      <c r="T481" s="55">
        <f>SUMIFS('Wkpr - Plant Balance Detail'!$CV$3:$CV$635,'Wkpr - Plant Balance Detail'!$B$3:$B$635,'Wkpr - Studied Balances'!$B481,'Wkpr - Plant Balance Detail'!$C$3:$C$635,'Wkpr - Studied Balances'!$C481,'Wkpr - Plant Balance Detail'!$D$3:$D$635,'Wkpr - Studied Balances'!$D481)</f>
        <v>0</v>
      </c>
      <c r="U481" s="55">
        <f>SUMIFS('Wkpr - Plant Balance Detail'!$CW$3:$CW$635,'Wkpr - Plant Balance Detail'!$B$3:$B$635,'Wkpr - Studied Balances'!$B481,'Wkpr - Plant Balance Detail'!$C$3:$C$635,'Wkpr - Studied Balances'!$C481,'Wkpr - Plant Balance Detail'!$D$3:$D$635,'Wkpr - Studied Balances'!$D481)</f>
        <v>-509.31602799999973</v>
      </c>
    </row>
    <row r="482" spans="2:21" x14ac:dyDescent="0.2">
      <c r="B482" t="s">
        <v>1333</v>
      </c>
      <c r="C482" t="s">
        <v>1321</v>
      </c>
      <c r="D482">
        <f t="shared" si="176"/>
        <v>394000</v>
      </c>
      <c r="E482" s="48">
        <v>394</v>
      </c>
      <c r="F482" t="s">
        <v>1252</v>
      </c>
      <c r="G482" s="5">
        <f>SUMIFS('Wkpr - Plant Balance Detail'!$R$3:$R$635,'Wkpr - Plant Balance Detail'!$B$3:$B$635,'Wkpr - Studied Balances'!$B482,'Wkpr - Plant Balance Detail'!$C$3:$C$635,'Wkpr - Studied Balances'!$C482,'Wkpr - Plant Balance Detail'!$D$3:$D$635,'Wkpr - Studied Balances'!$D482)</f>
        <v>951076.52</v>
      </c>
      <c r="I482" s="3">
        <f>SUMIFS('Wkpr - Plant Balance Detail'!$BO$3:$BO$635,'Wkpr - Plant Balance Detail'!$B$3:$B$635,'Wkpr - Studied Balances'!$B482,'Wkpr - Plant Balance Detail'!$C$3:$C$635,'Wkpr - Studied Balances'!$C482,'Wkpr - Plant Balance Detail'!$D$3:$D$635,'Wkpr - Studied Balances'!$D482)</f>
        <v>5.3499999999999999E-2</v>
      </c>
      <c r="J482" s="6">
        <f t="shared" si="177"/>
        <v>50882.593820000002</v>
      </c>
      <c r="L482" s="3">
        <f>SUMIFS('Wkpr - Plant Balance Detail'!$BQ$3:$BQ$635,'Wkpr - Plant Balance Detail'!$B$3:$B$635,'Wkpr - Studied Balances'!$B482,'Wkpr - Plant Balance Detail'!$C$3:$C$635,'Wkpr - Studied Balances'!$C482,'Wkpr - Plant Balance Detail'!$D$3:$D$635,'Wkpr - Studied Balances'!$D482)</f>
        <v>0.05</v>
      </c>
      <c r="N482" s="6">
        <f t="shared" si="178"/>
        <v>47553.826000000001</v>
      </c>
      <c r="O482" s="6">
        <f t="shared" si="179"/>
        <v>-3328.7678200000009</v>
      </c>
      <c r="Q482" s="55">
        <f>SUMIFS('Wkpr - Plant Balance Detail'!$CS$3:$CS$635,'Wkpr - Plant Balance Detail'!$B$3:$B$635,'Wkpr - Studied Balances'!$B482,'Wkpr - Plant Balance Detail'!$C$3:$C$635,'Wkpr - Studied Balances'!$C482,'Wkpr - Plant Balance Detail'!$D$3:$D$635,'Wkpr - Studied Balances'!$D482)</f>
        <v>0</v>
      </c>
      <c r="R482" s="55">
        <f>SUMIFS('Wkpr - Plant Balance Detail'!$CU$3:$CU$635,'Wkpr - Plant Balance Detail'!$B$3:$B$635,'Wkpr - Studied Balances'!$B482,'Wkpr - Plant Balance Detail'!$C$3:$C$635,'Wkpr - Studied Balances'!$C482,'Wkpr - Plant Balance Detail'!$D$3:$D$635,'Wkpr - Studied Balances'!$D482)</f>
        <v>0</v>
      </c>
      <c r="S482" s="55">
        <f>SUMIFS('Wkpr - Plant Balance Detail'!$CT$3:$CT$635,'Wkpr - Plant Balance Detail'!$B$3:$B$635,'Wkpr - Studied Balances'!$B482,'Wkpr - Plant Balance Detail'!$C$3:$C$635,'Wkpr - Studied Balances'!$C482,'Wkpr - Plant Balance Detail'!$D$3:$D$635,'Wkpr - Studied Balances'!$D482)</f>
        <v>0</v>
      </c>
      <c r="T482" s="55">
        <f>SUMIFS('Wkpr - Plant Balance Detail'!$CV$3:$CV$635,'Wkpr - Plant Balance Detail'!$B$3:$B$635,'Wkpr - Studied Balances'!$B482,'Wkpr - Plant Balance Detail'!$C$3:$C$635,'Wkpr - Studied Balances'!$C482,'Wkpr - Plant Balance Detail'!$D$3:$D$635,'Wkpr - Studied Balances'!$D482)</f>
        <v>0</v>
      </c>
      <c r="U482" s="55">
        <f>SUMIFS('Wkpr - Plant Balance Detail'!$CW$3:$CW$635,'Wkpr - Plant Balance Detail'!$B$3:$B$635,'Wkpr - Studied Balances'!$B482,'Wkpr - Plant Balance Detail'!$C$3:$C$635,'Wkpr - Studied Balances'!$C482,'Wkpr - Plant Balance Detail'!$D$3:$D$635,'Wkpr - Studied Balances'!$D482)</f>
        <v>-3328.7678200000009</v>
      </c>
    </row>
    <row r="483" spans="2:21" x14ac:dyDescent="0.2">
      <c r="B483" t="s">
        <v>1333</v>
      </c>
      <c r="C483" t="s">
        <v>1321</v>
      </c>
      <c r="D483">
        <f t="shared" si="176"/>
        <v>395000</v>
      </c>
      <c r="E483" s="48">
        <v>395</v>
      </c>
      <c r="F483" t="s">
        <v>1254</v>
      </c>
      <c r="G483" s="5">
        <f>SUMIFS('Wkpr - Plant Balance Detail'!$R$3:$R$635,'Wkpr - Plant Balance Detail'!$B$3:$B$635,'Wkpr - Studied Balances'!$B483,'Wkpr - Plant Balance Detail'!$C$3:$C$635,'Wkpr - Studied Balances'!$C483,'Wkpr - Plant Balance Detail'!$D$3:$D$635,'Wkpr - Studied Balances'!$D483)</f>
        <v>40917.01</v>
      </c>
      <c r="I483" s="3">
        <f>SUMIFS('Wkpr - Plant Balance Detail'!$BO$3:$BO$635,'Wkpr - Plant Balance Detail'!$B$3:$B$635,'Wkpr - Studied Balances'!$B483,'Wkpr - Plant Balance Detail'!$C$3:$C$635,'Wkpr - Studied Balances'!$C483,'Wkpr - Plant Balance Detail'!$D$3:$D$635,'Wkpr - Studied Balances'!$D483)</f>
        <v>0.17630000000000001</v>
      </c>
      <c r="J483" s="6">
        <f t="shared" si="177"/>
        <v>7213.6688630000008</v>
      </c>
      <c r="L483" s="3">
        <f>SUMIFS('Wkpr - Plant Balance Detail'!$BQ$3:$BQ$635,'Wkpr - Plant Balance Detail'!$B$3:$B$635,'Wkpr - Studied Balances'!$B483,'Wkpr - Plant Balance Detail'!$C$3:$C$635,'Wkpr - Studied Balances'!$C483,'Wkpr - Plant Balance Detail'!$D$3:$D$635,'Wkpr - Studied Balances'!$D483)</f>
        <v>6.6699999999999995E-2</v>
      </c>
      <c r="N483" s="6">
        <f t="shared" si="178"/>
        <v>2729.1645669999998</v>
      </c>
      <c r="O483" s="6">
        <f t="shared" si="179"/>
        <v>-4484.504296000001</v>
      </c>
      <c r="Q483" s="55">
        <f>SUMIFS('Wkpr - Plant Balance Detail'!$CS$3:$CS$635,'Wkpr - Plant Balance Detail'!$B$3:$B$635,'Wkpr - Studied Balances'!$B483,'Wkpr - Plant Balance Detail'!$C$3:$C$635,'Wkpr - Studied Balances'!$C483,'Wkpr - Plant Balance Detail'!$D$3:$D$635,'Wkpr - Studied Balances'!$D483)</f>
        <v>0</v>
      </c>
      <c r="R483" s="55">
        <f>SUMIFS('Wkpr - Plant Balance Detail'!$CU$3:$CU$635,'Wkpr - Plant Balance Detail'!$B$3:$B$635,'Wkpr - Studied Balances'!$B483,'Wkpr - Plant Balance Detail'!$C$3:$C$635,'Wkpr - Studied Balances'!$C483,'Wkpr - Plant Balance Detail'!$D$3:$D$635,'Wkpr - Studied Balances'!$D483)</f>
        <v>0</v>
      </c>
      <c r="S483" s="55">
        <f>SUMIFS('Wkpr - Plant Balance Detail'!$CT$3:$CT$635,'Wkpr - Plant Balance Detail'!$B$3:$B$635,'Wkpr - Studied Balances'!$B483,'Wkpr - Plant Balance Detail'!$C$3:$C$635,'Wkpr - Studied Balances'!$C483,'Wkpr - Plant Balance Detail'!$D$3:$D$635,'Wkpr - Studied Balances'!$D483)</f>
        <v>0</v>
      </c>
      <c r="T483" s="55">
        <f>SUMIFS('Wkpr - Plant Balance Detail'!$CV$3:$CV$635,'Wkpr - Plant Balance Detail'!$B$3:$B$635,'Wkpr - Studied Balances'!$B483,'Wkpr - Plant Balance Detail'!$C$3:$C$635,'Wkpr - Studied Balances'!$C483,'Wkpr - Plant Balance Detail'!$D$3:$D$635,'Wkpr - Studied Balances'!$D483)</f>
        <v>0</v>
      </c>
      <c r="U483" s="55">
        <f>SUMIFS('Wkpr - Plant Balance Detail'!$CW$3:$CW$635,'Wkpr - Plant Balance Detail'!$B$3:$B$635,'Wkpr - Studied Balances'!$B483,'Wkpr - Plant Balance Detail'!$C$3:$C$635,'Wkpr - Studied Balances'!$C483,'Wkpr - Plant Balance Detail'!$D$3:$D$635,'Wkpr - Studied Balances'!$D483)</f>
        <v>-4484.504296000001</v>
      </c>
    </row>
    <row r="484" spans="2:21" x14ac:dyDescent="0.2">
      <c r="E484" s="48"/>
      <c r="G484" s="5"/>
      <c r="I484" s="3"/>
      <c r="J484" s="6"/>
      <c r="L484" s="3"/>
      <c r="N484" s="6"/>
      <c r="O484" s="6"/>
      <c r="Q484" s="55"/>
      <c r="R484" s="55"/>
      <c r="S484" s="55"/>
      <c r="T484" s="55"/>
      <c r="U484" s="55"/>
    </row>
    <row r="485" spans="2:21" x14ac:dyDescent="0.2">
      <c r="B485" t="s">
        <v>1333</v>
      </c>
      <c r="C485" t="s">
        <v>1321</v>
      </c>
      <c r="D485">
        <f t="shared" si="176"/>
        <v>397000</v>
      </c>
      <c r="E485" s="48">
        <v>397</v>
      </c>
      <c r="F485" t="s">
        <v>1255</v>
      </c>
      <c r="G485" s="5">
        <f>SUMIFS('Wkpr - Plant Balance Detail'!$R$3:$R$635,'Wkpr - Plant Balance Detail'!$B$3:$B$635,'Wkpr - Studied Balances'!$B485,'Wkpr - Plant Balance Detail'!$C$3:$C$635,'Wkpr - Studied Balances'!$C485,'Wkpr - Plant Balance Detail'!$D$3:$D$635,'Wkpr - Studied Balances'!$D485)</f>
        <v>1228108.1400000001</v>
      </c>
      <c r="I485" s="3">
        <f>SUMIFS('Wkpr - Plant Balance Detail'!$BO$3:$BO$635,'Wkpr - Plant Balance Detail'!$B$3:$B$635,'Wkpr - Studied Balances'!$B485,'Wkpr - Plant Balance Detail'!$C$3:$C$635,'Wkpr - Studied Balances'!$C485,'Wkpr - Plant Balance Detail'!$D$3:$D$635,'Wkpr - Studied Balances'!$D485)</f>
        <v>6.7100000000000007E-2</v>
      </c>
      <c r="J485" s="6"/>
      <c r="L485" s="3">
        <f>SUMIFS('Wkpr - Plant Balance Detail'!$BQ$3:$BQ$635,'Wkpr - Plant Balance Detail'!$B$3:$B$635,'Wkpr - Studied Balances'!$B485,'Wkpr - Plant Balance Detail'!$C$3:$C$635,'Wkpr - Studied Balances'!$C485,'Wkpr - Plant Balance Detail'!$D$3:$D$635,'Wkpr - Studied Balances'!$D485)</f>
        <v>6.6699999999999995E-2</v>
      </c>
      <c r="N485" s="6"/>
      <c r="O485" s="6"/>
      <c r="Q485" s="55"/>
      <c r="R485" s="55"/>
      <c r="S485" s="55"/>
      <c r="T485" s="55"/>
      <c r="U485" s="55"/>
    </row>
    <row r="486" spans="2:21" x14ac:dyDescent="0.2">
      <c r="E486" s="48"/>
      <c r="F486" t="s">
        <v>1348</v>
      </c>
      <c r="G486" s="5">
        <v>70280.17</v>
      </c>
      <c r="I486" s="3">
        <f>I485</f>
        <v>6.7100000000000007E-2</v>
      </c>
      <c r="J486" s="6">
        <f t="shared" si="177"/>
        <v>4715.7994070000004</v>
      </c>
      <c r="L486" s="2">
        <v>0</v>
      </c>
      <c r="N486" s="6">
        <f t="shared" ref="N486:N487" si="180">G486*L486</f>
        <v>0</v>
      </c>
      <c r="O486" s="6">
        <f t="shared" ref="O486:O487" si="181">N486-J486</f>
        <v>-4715.7994070000004</v>
      </c>
      <c r="Q486" s="55">
        <v>0</v>
      </c>
      <c r="R486" s="55">
        <v>0</v>
      </c>
      <c r="S486" s="55">
        <v>0</v>
      </c>
      <c r="T486" s="55">
        <v>0</v>
      </c>
      <c r="U486" s="55">
        <f>O486</f>
        <v>-4715.7994070000004</v>
      </c>
    </row>
    <row r="487" spans="2:21" x14ac:dyDescent="0.2">
      <c r="E487" s="48"/>
      <c r="F487" t="s">
        <v>1349</v>
      </c>
      <c r="G487" s="5">
        <f>G485-G486</f>
        <v>1157827.9700000002</v>
      </c>
      <c r="I487" s="3">
        <f>I485</f>
        <v>6.7100000000000007E-2</v>
      </c>
      <c r="J487" s="6">
        <f t="shared" si="177"/>
        <v>77690.25678700002</v>
      </c>
      <c r="L487" s="3">
        <f>L485</f>
        <v>6.6699999999999995E-2</v>
      </c>
      <c r="N487" s="6">
        <f t="shared" si="180"/>
        <v>77227.125599000006</v>
      </c>
      <c r="O487" s="6">
        <f t="shared" si="181"/>
        <v>-463.13118800001394</v>
      </c>
      <c r="Q487" s="55">
        <v>0</v>
      </c>
      <c r="R487" s="55">
        <v>0</v>
      </c>
      <c r="S487" s="55">
        <v>0</v>
      </c>
      <c r="T487" s="55">
        <v>0</v>
      </c>
      <c r="U487" s="55">
        <f>O487</f>
        <v>-463.13118800001394</v>
      </c>
    </row>
    <row r="488" spans="2:21" x14ac:dyDescent="0.2">
      <c r="E488" s="48"/>
      <c r="G488" s="5"/>
      <c r="I488" s="3"/>
      <c r="J488" s="6"/>
      <c r="L488" s="3"/>
      <c r="N488" s="6"/>
      <c r="O488" s="6"/>
      <c r="Q488" s="55"/>
      <c r="R488" s="55"/>
      <c r="S488" s="55"/>
      <c r="T488" s="55"/>
      <c r="U488" s="55"/>
    </row>
    <row r="489" spans="2:21" x14ac:dyDescent="0.2">
      <c r="B489" t="s">
        <v>1333</v>
      </c>
      <c r="C489" t="s">
        <v>1321</v>
      </c>
      <c r="D489">
        <f t="shared" si="176"/>
        <v>398000</v>
      </c>
      <c r="E489" s="48">
        <v>398</v>
      </c>
      <c r="F489" t="s">
        <v>1213</v>
      </c>
      <c r="G489" s="5">
        <f>SUMIFS('Wkpr - Plant Balance Detail'!$R$3:$R$635,'Wkpr - Plant Balance Detail'!$B$3:$B$635,'Wkpr - Studied Balances'!$B489,'Wkpr - Plant Balance Detail'!$C$3:$C$635,'Wkpr - Studied Balances'!$C489,'Wkpr - Plant Balance Detail'!$D$3:$D$635,'Wkpr - Studied Balances'!$D489)</f>
        <v>2367.16</v>
      </c>
      <c r="I489" s="3">
        <f>SUMIFS('Wkpr - Plant Balance Detail'!$BO$3:$BO$635,'Wkpr - Plant Balance Detail'!$B$3:$B$635,'Wkpr - Studied Balances'!$B489,'Wkpr - Plant Balance Detail'!$C$3:$C$635,'Wkpr - Studied Balances'!$C489,'Wkpr - Plant Balance Detail'!$D$3:$D$635,'Wkpr - Studied Balances'!$D489)</f>
        <v>5.0700000000000002E-2</v>
      </c>
      <c r="J489" s="6">
        <f t="shared" si="177"/>
        <v>120.015012</v>
      </c>
      <c r="L489" s="3">
        <f>SUMIFS('Wkpr - Plant Balance Detail'!$BQ$3:$BQ$635,'Wkpr - Plant Balance Detail'!$B$3:$B$635,'Wkpr - Studied Balances'!$B489,'Wkpr - Plant Balance Detail'!$C$3:$C$635,'Wkpr - Studied Balances'!$C489,'Wkpr - Plant Balance Detail'!$D$3:$D$635,'Wkpr - Studied Balances'!$D489)</f>
        <v>0.1</v>
      </c>
      <c r="N489" s="6">
        <f t="shared" si="178"/>
        <v>236.71600000000001</v>
      </c>
      <c r="O489" s="6">
        <f t="shared" si="179"/>
        <v>116.70098800000001</v>
      </c>
      <c r="Q489" s="55">
        <f>SUMIFS('Wkpr - Plant Balance Detail'!$CS$3:$CS$635,'Wkpr - Plant Balance Detail'!$B$3:$B$635,'Wkpr - Studied Balances'!$B489,'Wkpr - Plant Balance Detail'!$C$3:$C$635,'Wkpr - Studied Balances'!$C489,'Wkpr - Plant Balance Detail'!$D$3:$D$635,'Wkpr - Studied Balances'!$D489)</f>
        <v>0</v>
      </c>
      <c r="R489" s="55">
        <f>SUMIFS('Wkpr - Plant Balance Detail'!$CU$3:$CU$635,'Wkpr - Plant Balance Detail'!$B$3:$B$635,'Wkpr - Studied Balances'!$B489,'Wkpr - Plant Balance Detail'!$C$3:$C$635,'Wkpr - Studied Balances'!$C489,'Wkpr - Plant Balance Detail'!$D$3:$D$635,'Wkpr - Studied Balances'!$D489)</f>
        <v>0</v>
      </c>
      <c r="S489" s="55">
        <f>SUMIFS('Wkpr - Plant Balance Detail'!$CT$3:$CT$635,'Wkpr - Plant Balance Detail'!$B$3:$B$635,'Wkpr - Studied Balances'!$B489,'Wkpr - Plant Balance Detail'!$C$3:$C$635,'Wkpr - Studied Balances'!$C489,'Wkpr - Plant Balance Detail'!$D$3:$D$635,'Wkpr - Studied Balances'!$D489)</f>
        <v>0</v>
      </c>
      <c r="T489" s="55">
        <f>SUMIFS('Wkpr - Plant Balance Detail'!$CV$3:$CV$635,'Wkpr - Plant Balance Detail'!$B$3:$B$635,'Wkpr - Studied Balances'!$B489,'Wkpr - Plant Balance Detail'!$C$3:$C$635,'Wkpr - Studied Balances'!$C489,'Wkpr - Plant Balance Detail'!$D$3:$D$635,'Wkpr - Studied Balances'!$D489)</f>
        <v>0</v>
      </c>
      <c r="U489" s="55">
        <f>SUMIFS('Wkpr - Plant Balance Detail'!$CW$3:$CW$635,'Wkpr - Plant Balance Detail'!$B$3:$B$635,'Wkpr - Studied Balances'!$B489,'Wkpr - Plant Balance Detail'!$C$3:$C$635,'Wkpr - Studied Balances'!$C489,'Wkpr - Plant Balance Detail'!$D$3:$D$635,'Wkpr - Studied Balances'!$D489)</f>
        <v>116.70098800000001</v>
      </c>
    </row>
    <row r="490" spans="2:21" x14ac:dyDescent="0.2">
      <c r="F490" t="s">
        <v>1138</v>
      </c>
      <c r="I490" s="48"/>
      <c r="J490" s="6"/>
      <c r="N490" s="6"/>
      <c r="O490" s="6"/>
      <c r="Q490" s="56"/>
      <c r="R490" s="56"/>
      <c r="S490" s="56"/>
      <c r="T490" s="56"/>
      <c r="U490" s="56"/>
    </row>
    <row r="491" spans="2:21" x14ac:dyDescent="0.2">
      <c r="I491" s="48"/>
      <c r="J491" s="6"/>
      <c r="N491" s="6"/>
      <c r="O491" s="6"/>
      <c r="Q491" s="56"/>
      <c r="R491" s="56"/>
      <c r="S491" s="56"/>
      <c r="T491" s="56"/>
      <c r="U491" s="56"/>
    </row>
    <row r="492" spans="2:21" x14ac:dyDescent="0.2">
      <c r="E492" t="s">
        <v>1295</v>
      </c>
      <c r="I492" s="48"/>
      <c r="J492" s="6"/>
      <c r="N492" s="6"/>
      <c r="O492" s="6"/>
      <c r="Q492" s="56"/>
      <c r="R492" s="56"/>
      <c r="S492" s="56"/>
      <c r="T492" s="56"/>
      <c r="U492" s="56"/>
    </row>
    <row r="493" spans="2:21" x14ac:dyDescent="0.2">
      <c r="B493" t="s">
        <v>1333</v>
      </c>
      <c r="C493" t="s">
        <v>1330</v>
      </c>
      <c r="D493">
        <f t="shared" ref="D493:D498" si="182">E493*1000</f>
        <v>390100</v>
      </c>
      <c r="E493" s="48">
        <v>390.1</v>
      </c>
      <c r="F493" t="s">
        <v>1174</v>
      </c>
      <c r="G493" s="5">
        <f>SUMIFS('Wkpr - Plant Balance Detail'!$R$3:$R$635,'Wkpr - Plant Balance Detail'!$B$3:$B$635,'Wkpr - Studied Balances'!$B493,'Wkpr - Plant Balance Detail'!$C$3:$C$635,'Wkpr - Studied Balances'!$C493,'Wkpr - Plant Balance Detail'!$D$3:$D$635,'Wkpr - Studied Balances'!$D493)</f>
        <v>2233288.2400000002</v>
      </c>
      <c r="I493" s="3">
        <f>SUMIFS('Wkpr - Plant Balance Detail'!$BO$3:$BO$635,'Wkpr - Plant Balance Detail'!$B$3:$B$635,'Wkpr - Studied Balances'!$B493,'Wkpr - Plant Balance Detail'!$C$3:$C$635,'Wkpr - Studied Balances'!$C493,'Wkpr - Plant Balance Detail'!$D$3:$D$635,'Wkpr - Studied Balances'!$D493)</f>
        <v>3.5299999999999998E-2</v>
      </c>
      <c r="J493" s="6">
        <f t="shared" ref="J493:J500" si="183">G493*I493</f>
        <v>78835.074871999997</v>
      </c>
      <c r="L493" s="3">
        <f>SUMIFS('Wkpr - Plant Balance Detail'!$BQ$3:$BQ$635,'Wkpr - Plant Balance Detail'!$B$3:$B$635,'Wkpr - Studied Balances'!$B493,'Wkpr - Plant Balance Detail'!$C$3:$C$635,'Wkpr - Studied Balances'!$C493,'Wkpr - Plant Balance Detail'!$D$3:$D$635,'Wkpr - Studied Balances'!$D493)</f>
        <v>3.5900000000000001E-2</v>
      </c>
      <c r="N493" s="6">
        <f t="shared" ref="N493:N496" si="184">G493*L493</f>
        <v>80175.047816000006</v>
      </c>
      <c r="O493" s="6">
        <f t="shared" ref="O493:O496" si="185">N493-J493</f>
        <v>1339.9729440000083</v>
      </c>
      <c r="Q493" s="55">
        <f>SUMIFS('Wkpr - Plant Balance Detail'!$CS$3:$CS$635,'Wkpr - Plant Balance Detail'!$B$3:$B$635,'Wkpr - Studied Balances'!$B493,'Wkpr - Plant Balance Detail'!$C$3:$C$635,'Wkpr - Studied Balances'!$C493,'Wkpr - Plant Balance Detail'!$D$3:$D$635,'Wkpr - Studied Balances'!$D493)</f>
        <v>0</v>
      </c>
      <c r="R493" s="55">
        <f>SUMIFS('Wkpr - Plant Balance Detail'!$CU$3:$CU$635,'Wkpr - Plant Balance Detail'!$B$3:$B$635,'Wkpr - Studied Balances'!$B493,'Wkpr - Plant Balance Detail'!$C$3:$C$635,'Wkpr - Studied Balances'!$C493,'Wkpr - Plant Balance Detail'!$D$3:$D$635,'Wkpr - Studied Balances'!$D493)</f>
        <v>0</v>
      </c>
      <c r="S493" s="55">
        <f>SUMIFS('Wkpr - Plant Balance Detail'!$CT$3:$CT$635,'Wkpr - Plant Balance Detail'!$B$3:$B$635,'Wkpr - Studied Balances'!$B493,'Wkpr - Plant Balance Detail'!$C$3:$C$635,'Wkpr - Studied Balances'!$C493,'Wkpr - Plant Balance Detail'!$D$3:$D$635,'Wkpr - Studied Balances'!$D493)</f>
        <v>1339.9729440000083</v>
      </c>
      <c r="T493" s="55">
        <f>SUMIFS('Wkpr - Plant Balance Detail'!$CV$3:$CV$635,'Wkpr - Plant Balance Detail'!$B$3:$B$635,'Wkpr - Studied Balances'!$B493,'Wkpr - Plant Balance Detail'!$C$3:$C$635,'Wkpr - Studied Balances'!$C493,'Wkpr - Plant Balance Detail'!$D$3:$D$635,'Wkpr - Studied Balances'!$D493)</f>
        <v>0</v>
      </c>
      <c r="U493" s="55">
        <f>SUMIFS('Wkpr - Plant Balance Detail'!$CW$3:$CW$635,'Wkpr - Plant Balance Detail'!$B$3:$B$635,'Wkpr - Studied Balances'!$B493,'Wkpr - Plant Balance Detail'!$C$3:$C$635,'Wkpr - Studied Balances'!$C493,'Wkpr - Plant Balance Detail'!$D$3:$D$635,'Wkpr - Studied Balances'!$D493)</f>
        <v>0</v>
      </c>
    </row>
    <row r="494" spans="2:21" x14ac:dyDescent="0.2">
      <c r="B494" t="s">
        <v>1333</v>
      </c>
      <c r="C494" t="s">
        <v>1330</v>
      </c>
      <c r="D494">
        <f t="shared" si="182"/>
        <v>393000</v>
      </c>
      <c r="E494" s="48">
        <v>393</v>
      </c>
      <c r="F494" t="s">
        <v>1251</v>
      </c>
      <c r="G494" s="5">
        <f>SUMIFS('Wkpr - Plant Balance Detail'!$R$3:$R$635,'Wkpr - Plant Balance Detail'!$B$3:$B$635,'Wkpr - Studied Balances'!$B494,'Wkpr - Plant Balance Detail'!$C$3:$C$635,'Wkpr - Studied Balances'!$C494,'Wkpr - Plant Balance Detail'!$D$3:$D$635,'Wkpr - Studied Balances'!$D494)</f>
        <v>88159.790000000008</v>
      </c>
      <c r="I494" s="3">
        <f>SUMIFS('Wkpr - Plant Balance Detail'!$BO$3:$BO$635,'Wkpr - Plant Balance Detail'!$B$3:$B$635,'Wkpr - Studied Balances'!$B494,'Wkpr - Plant Balance Detail'!$C$3:$C$635,'Wkpr - Studied Balances'!$C494,'Wkpr - Plant Balance Detail'!$D$3:$D$635,'Wkpr - Studied Balances'!$D494)</f>
        <v>4.65E-2</v>
      </c>
      <c r="J494" s="6">
        <f t="shared" si="183"/>
        <v>4099.4302350000007</v>
      </c>
      <c r="L494" s="3">
        <f>SUMIFS('Wkpr - Plant Balance Detail'!$BQ$3:$BQ$635,'Wkpr - Plant Balance Detail'!$B$3:$B$635,'Wkpr - Studied Balances'!$B494,'Wkpr - Plant Balance Detail'!$C$3:$C$635,'Wkpr - Studied Balances'!$C494,'Wkpr - Plant Balance Detail'!$D$3:$D$635,'Wkpr - Studied Balances'!$D494)</f>
        <v>0.04</v>
      </c>
      <c r="N494" s="6">
        <f t="shared" si="184"/>
        <v>3526.3916000000004</v>
      </c>
      <c r="O494" s="6">
        <f t="shared" si="185"/>
        <v>-573.03863500000034</v>
      </c>
      <c r="Q494" s="55">
        <f>SUMIFS('Wkpr - Plant Balance Detail'!$CS$3:$CS$635,'Wkpr - Plant Balance Detail'!$B$3:$B$635,'Wkpr - Studied Balances'!$B494,'Wkpr - Plant Balance Detail'!$C$3:$C$635,'Wkpr - Studied Balances'!$C494,'Wkpr - Plant Balance Detail'!$D$3:$D$635,'Wkpr - Studied Balances'!$D494)</f>
        <v>0</v>
      </c>
      <c r="R494" s="55">
        <f>SUMIFS('Wkpr - Plant Balance Detail'!$CU$3:$CU$635,'Wkpr - Plant Balance Detail'!$B$3:$B$635,'Wkpr - Studied Balances'!$B494,'Wkpr - Plant Balance Detail'!$C$3:$C$635,'Wkpr - Studied Balances'!$C494,'Wkpr - Plant Balance Detail'!$D$3:$D$635,'Wkpr - Studied Balances'!$D494)</f>
        <v>0</v>
      </c>
      <c r="S494" s="55">
        <f>SUMIFS('Wkpr - Plant Balance Detail'!$CT$3:$CT$635,'Wkpr - Plant Balance Detail'!$B$3:$B$635,'Wkpr - Studied Balances'!$B494,'Wkpr - Plant Balance Detail'!$C$3:$C$635,'Wkpr - Studied Balances'!$C494,'Wkpr - Plant Balance Detail'!$D$3:$D$635,'Wkpr - Studied Balances'!$D494)</f>
        <v>-573.03863500000034</v>
      </c>
      <c r="T494" s="55">
        <f>SUMIFS('Wkpr - Plant Balance Detail'!$CV$3:$CV$635,'Wkpr - Plant Balance Detail'!$B$3:$B$635,'Wkpr - Studied Balances'!$B494,'Wkpr - Plant Balance Detail'!$C$3:$C$635,'Wkpr - Studied Balances'!$C494,'Wkpr - Plant Balance Detail'!$D$3:$D$635,'Wkpr - Studied Balances'!$D494)</f>
        <v>0</v>
      </c>
      <c r="U494" s="55">
        <f>SUMIFS('Wkpr - Plant Balance Detail'!$CW$3:$CW$635,'Wkpr - Plant Balance Detail'!$B$3:$B$635,'Wkpr - Studied Balances'!$B494,'Wkpr - Plant Balance Detail'!$C$3:$C$635,'Wkpr - Studied Balances'!$C494,'Wkpr - Plant Balance Detail'!$D$3:$D$635,'Wkpr - Studied Balances'!$D494)</f>
        <v>0</v>
      </c>
    </row>
    <row r="495" spans="2:21" x14ac:dyDescent="0.2">
      <c r="B495" t="s">
        <v>1333</v>
      </c>
      <c r="C495" t="s">
        <v>1330</v>
      </c>
      <c r="D495">
        <f t="shared" si="182"/>
        <v>394000</v>
      </c>
      <c r="E495" s="48">
        <v>394</v>
      </c>
      <c r="F495" t="s">
        <v>1252</v>
      </c>
      <c r="G495" s="5">
        <f>SUMIFS('Wkpr - Plant Balance Detail'!$R$3:$R$635,'Wkpr - Plant Balance Detail'!$B$3:$B$635,'Wkpr - Studied Balances'!$B495,'Wkpr - Plant Balance Detail'!$C$3:$C$635,'Wkpr - Studied Balances'!$C495,'Wkpr - Plant Balance Detail'!$D$3:$D$635,'Wkpr - Studied Balances'!$D495)</f>
        <v>1915821.4100000001</v>
      </c>
      <c r="I495" s="3">
        <f>SUMIFS('Wkpr - Plant Balance Detail'!$BO$3:$BO$635,'Wkpr - Plant Balance Detail'!$B$3:$B$635,'Wkpr - Studied Balances'!$B495,'Wkpr - Plant Balance Detail'!$C$3:$C$635,'Wkpr - Studied Balances'!$C495,'Wkpr - Plant Balance Detail'!$D$3:$D$635,'Wkpr - Studied Balances'!$D495)</f>
        <v>0.04</v>
      </c>
      <c r="J495" s="6">
        <f t="shared" si="183"/>
        <v>76632.856400000004</v>
      </c>
      <c r="L495" s="3">
        <f>SUMIFS('Wkpr - Plant Balance Detail'!$BQ$3:$BQ$635,'Wkpr - Plant Balance Detail'!$B$3:$B$635,'Wkpr - Studied Balances'!$B495,'Wkpr - Plant Balance Detail'!$C$3:$C$635,'Wkpr - Studied Balances'!$C495,'Wkpr - Plant Balance Detail'!$D$3:$D$635,'Wkpr - Studied Balances'!$D495)</f>
        <v>0.05</v>
      </c>
      <c r="N495" s="6">
        <f t="shared" si="184"/>
        <v>95791.070500000016</v>
      </c>
      <c r="O495" s="6">
        <f t="shared" si="185"/>
        <v>19158.214100000012</v>
      </c>
      <c r="Q495" s="55">
        <f>SUMIFS('Wkpr - Plant Balance Detail'!$CS$3:$CS$635,'Wkpr - Plant Balance Detail'!$B$3:$B$635,'Wkpr - Studied Balances'!$B495,'Wkpr - Plant Balance Detail'!$C$3:$C$635,'Wkpr - Studied Balances'!$C495,'Wkpr - Plant Balance Detail'!$D$3:$D$635,'Wkpr - Studied Balances'!$D495)</f>
        <v>0</v>
      </c>
      <c r="R495" s="55">
        <f>SUMIFS('Wkpr - Plant Balance Detail'!$CU$3:$CU$635,'Wkpr - Plant Balance Detail'!$B$3:$B$635,'Wkpr - Studied Balances'!$B495,'Wkpr - Plant Balance Detail'!$C$3:$C$635,'Wkpr - Studied Balances'!$C495,'Wkpr - Plant Balance Detail'!$D$3:$D$635,'Wkpr - Studied Balances'!$D495)</f>
        <v>0</v>
      </c>
      <c r="S495" s="55">
        <f>SUMIFS('Wkpr - Plant Balance Detail'!$CT$3:$CT$635,'Wkpr - Plant Balance Detail'!$B$3:$B$635,'Wkpr - Studied Balances'!$B495,'Wkpr - Plant Balance Detail'!$C$3:$C$635,'Wkpr - Studied Balances'!$C495,'Wkpr - Plant Balance Detail'!$D$3:$D$635,'Wkpr - Studied Balances'!$D495)</f>
        <v>19158.214100000012</v>
      </c>
      <c r="T495" s="55">
        <f>SUMIFS('Wkpr - Plant Balance Detail'!$CV$3:$CV$635,'Wkpr - Plant Balance Detail'!$B$3:$B$635,'Wkpr - Studied Balances'!$B495,'Wkpr - Plant Balance Detail'!$C$3:$C$635,'Wkpr - Studied Balances'!$C495,'Wkpr - Plant Balance Detail'!$D$3:$D$635,'Wkpr - Studied Balances'!$D495)</f>
        <v>0</v>
      </c>
      <c r="U495" s="55">
        <f>SUMIFS('Wkpr - Plant Balance Detail'!$CW$3:$CW$635,'Wkpr - Plant Balance Detail'!$B$3:$B$635,'Wkpr - Studied Balances'!$B495,'Wkpr - Plant Balance Detail'!$C$3:$C$635,'Wkpr - Studied Balances'!$C495,'Wkpr - Plant Balance Detail'!$D$3:$D$635,'Wkpr - Studied Balances'!$D495)</f>
        <v>0</v>
      </c>
    </row>
    <row r="496" spans="2:21" x14ac:dyDescent="0.2">
      <c r="B496" t="s">
        <v>1333</v>
      </c>
      <c r="C496" t="s">
        <v>1330</v>
      </c>
      <c r="D496">
        <f t="shared" si="182"/>
        <v>395000</v>
      </c>
      <c r="E496" s="48">
        <v>395</v>
      </c>
      <c r="F496" t="s">
        <v>1254</v>
      </c>
      <c r="G496" s="5">
        <f>SUMIFS('Wkpr - Plant Balance Detail'!$R$3:$R$635,'Wkpr - Plant Balance Detail'!$B$3:$B$635,'Wkpr - Studied Balances'!$B496,'Wkpr - Plant Balance Detail'!$C$3:$C$635,'Wkpr - Studied Balances'!$C496,'Wkpr - Plant Balance Detail'!$D$3:$D$635,'Wkpr - Studied Balances'!$D496)</f>
        <v>15240.050000000001</v>
      </c>
      <c r="I496" s="3">
        <f>SUMIFS('Wkpr - Plant Balance Detail'!$BO$3:$BO$635,'Wkpr - Plant Balance Detail'!$B$3:$B$635,'Wkpr - Studied Balances'!$B496,'Wkpr - Plant Balance Detail'!$C$3:$C$635,'Wkpr - Studied Balances'!$C496,'Wkpr - Plant Balance Detail'!$D$3:$D$635,'Wkpr - Studied Balances'!$D496)</f>
        <v>0.16739999999999999</v>
      </c>
      <c r="J496" s="6">
        <f t="shared" si="183"/>
        <v>2551.1843699999999</v>
      </c>
      <c r="L496" s="3">
        <f>SUMIFS('Wkpr - Plant Balance Detail'!$BQ$3:$BQ$635,'Wkpr - Plant Balance Detail'!$B$3:$B$635,'Wkpr - Studied Balances'!$B496,'Wkpr - Plant Balance Detail'!$C$3:$C$635,'Wkpr - Studied Balances'!$C496,'Wkpr - Plant Balance Detail'!$D$3:$D$635,'Wkpr - Studied Balances'!$D496)</f>
        <v>6.6699999999999995E-2</v>
      </c>
      <c r="N496" s="6">
        <f t="shared" si="184"/>
        <v>1016.511335</v>
      </c>
      <c r="O496" s="6">
        <f t="shared" si="185"/>
        <v>-1534.6730349999998</v>
      </c>
      <c r="Q496" s="55">
        <f>SUMIFS('Wkpr - Plant Balance Detail'!$CS$3:$CS$635,'Wkpr - Plant Balance Detail'!$B$3:$B$635,'Wkpr - Studied Balances'!$B496,'Wkpr - Plant Balance Detail'!$C$3:$C$635,'Wkpr - Studied Balances'!$C496,'Wkpr - Plant Balance Detail'!$D$3:$D$635,'Wkpr - Studied Balances'!$D496)</f>
        <v>0</v>
      </c>
      <c r="R496" s="55">
        <f>SUMIFS('Wkpr - Plant Balance Detail'!$CU$3:$CU$635,'Wkpr - Plant Balance Detail'!$B$3:$B$635,'Wkpr - Studied Balances'!$B496,'Wkpr - Plant Balance Detail'!$C$3:$C$635,'Wkpr - Studied Balances'!$C496,'Wkpr - Plant Balance Detail'!$D$3:$D$635,'Wkpr - Studied Balances'!$D496)</f>
        <v>0</v>
      </c>
      <c r="S496" s="55">
        <f>SUMIFS('Wkpr - Plant Balance Detail'!$CT$3:$CT$635,'Wkpr - Plant Balance Detail'!$B$3:$B$635,'Wkpr - Studied Balances'!$B496,'Wkpr - Plant Balance Detail'!$C$3:$C$635,'Wkpr - Studied Balances'!$C496,'Wkpr - Plant Balance Detail'!$D$3:$D$635,'Wkpr - Studied Balances'!$D496)</f>
        <v>-1534.6730349999998</v>
      </c>
      <c r="T496" s="55">
        <f>SUMIFS('Wkpr - Plant Balance Detail'!$CV$3:$CV$635,'Wkpr - Plant Balance Detail'!$B$3:$B$635,'Wkpr - Studied Balances'!$B496,'Wkpr - Plant Balance Detail'!$C$3:$C$635,'Wkpr - Studied Balances'!$C496,'Wkpr - Plant Balance Detail'!$D$3:$D$635,'Wkpr - Studied Balances'!$D496)</f>
        <v>0</v>
      </c>
      <c r="U496" s="55">
        <f>SUMIFS('Wkpr - Plant Balance Detail'!$CW$3:$CW$635,'Wkpr - Plant Balance Detail'!$B$3:$B$635,'Wkpr - Studied Balances'!$B496,'Wkpr - Plant Balance Detail'!$C$3:$C$635,'Wkpr - Studied Balances'!$C496,'Wkpr - Plant Balance Detail'!$D$3:$D$635,'Wkpr - Studied Balances'!$D496)</f>
        <v>0</v>
      </c>
    </row>
    <row r="497" spans="2:21" x14ac:dyDescent="0.2">
      <c r="E497" s="48"/>
      <c r="G497" s="5"/>
      <c r="I497" s="3"/>
      <c r="J497" s="6"/>
      <c r="L497" s="3"/>
      <c r="N497" s="6"/>
      <c r="O497" s="6"/>
      <c r="Q497" s="55"/>
      <c r="R497" s="55"/>
      <c r="S497" s="55"/>
      <c r="T497" s="55"/>
      <c r="U497" s="55"/>
    </row>
    <row r="498" spans="2:21" x14ac:dyDescent="0.2">
      <c r="B498" t="s">
        <v>1333</v>
      </c>
      <c r="C498" t="s">
        <v>1330</v>
      </c>
      <c r="D498">
        <f t="shared" si="182"/>
        <v>397000</v>
      </c>
      <c r="E498" s="48">
        <v>397</v>
      </c>
      <c r="F498" t="s">
        <v>1255</v>
      </c>
      <c r="G498" s="5">
        <f>SUMIFS('Wkpr - Plant Balance Detail'!$R$3:$R$635,'Wkpr - Plant Balance Detail'!$B$3:$B$635,'Wkpr - Studied Balances'!$B498,'Wkpr - Plant Balance Detail'!$C$3:$C$635,'Wkpr - Studied Balances'!$C498,'Wkpr - Plant Balance Detail'!$D$3:$D$635,'Wkpr - Studied Balances'!$D498)</f>
        <v>689934.69000000006</v>
      </c>
      <c r="I498" s="3">
        <f>SUMIFS('Wkpr - Plant Balance Detail'!$BO$3:$BO$635,'Wkpr - Plant Balance Detail'!$B$3:$B$635,'Wkpr - Studied Balances'!$B498,'Wkpr - Plant Balance Detail'!$C$3:$C$635,'Wkpr - Studied Balances'!$C498,'Wkpr - Plant Balance Detail'!$D$3:$D$635,'Wkpr - Studied Balances'!$D498)</f>
        <v>2.86E-2</v>
      </c>
      <c r="J498" s="6"/>
      <c r="L498" s="3">
        <f>SUMIFS('Wkpr - Plant Balance Detail'!$BQ$3:$BQ$635,'Wkpr - Plant Balance Detail'!$B$3:$B$635,'Wkpr - Studied Balances'!$B498,'Wkpr - Plant Balance Detail'!$C$3:$C$635,'Wkpr - Studied Balances'!$C498,'Wkpr - Plant Balance Detail'!$D$3:$D$635,'Wkpr - Studied Balances'!$D498)</f>
        <v>6.6669999999999993E-2</v>
      </c>
      <c r="N498" s="6"/>
      <c r="O498" s="6"/>
      <c r="Q498" s="55"/>
      <c r="R498" s="55"/>
      <c r="S498" s="55"/>
      <c r="T498" s="55"/>
      <c r="U498" s="55"/>
    </row>
    <row r="499" spans="2:21" x14ac:dyDescent="0.2">
      <c r="E499" s="48"/>
      <c r="F499" t="s">
        <v>1348</v>
      </c>
      <c r="G499" s="5">
        <v>160377.88</v>
      </c>
      <c r="I499" s="3">
        <f>I498</f>
        <v>2.86E-2</v>
      </c>
      <c r="J499" s="6">
        <f t="shared" si="183"/>
        <v>4586.8073679999998</v>
      </c>
      <c r="L499" s="2">
        <v>0</v>
      </c>
      <c r="N499" s="6">
        <f t="shared" ref="N499:N500" si="186">G499*L499</f>
        <v>0</v>
      </c>
      <c r="O499" s="6">
        <f t="shared" ref="O499:O500" si="187">N499-J499</f>
        <v>-4586.8073679999998</v>
      </c>
      <c r="Q499" s="55">
        <v>0</v>
      </c>
      <c r="R499" s="55">
        <v>0</v>
      </c>
      <c r="S499" s="55">
        <f>O499</f>
        <v>-4586.8073679999998</v>
      </c>
      <c r="T499" s="55">
        <v>0</v>
      </c>
      <c r="U499" s="55">
        <v>0</v>
      </c>
    </row>
    <row r="500" spans="2:21" x14ac:dyDescent="0.2">
      <c r="E500" s="48"/>
      <c r="F500" t="s">
        <v>1349</v>
      </c>
      <c r="G500" s="5">
        <f>G498-G499</f>
        <v>529556.81000000006</v>
      </c>
      <c r="I500" s="3">
        <f>I498</f>
        <v>2.86E-2</v>
      </c>
      <c r="J500" s="6">
        <f t="shared" si="183"/>
        <v>15145.324766000002</v>
      </c>
      <c r="L500" s="3">
        <f>L498</f>
        <v>6.6669999999999993E-2</v>
      </c>
      <c r="N500" s="6">
        <f t="shared" si="186"/>
        <v>35305.552522700003</v>
      </c>
      <c r="O500" s="6">
        <f t="shared" si="187"/>
        <v>20160.227756700002</v>
      </c>
      <c r="Q500" s="55">
        <v>0</v>
      </c>
      <c r="R500" s="55">
        <v>0</v>
      </c>
      <c r="S500" s="55">
        <f>O500</f>
        <v>20160.227756700002</v>
      </c>
      <c r="T500" s="55">
        <v>0</v>
      </c>
      <c r="U500" s="55">
        <v>0</v>
      </c>
    </row>
    <row r="501" spans="2:21" x14ac:dyDescent="0.2">
      <c r="E501" s="48"/>
      <c r="G501" s="5"/>
      <c r="I501" s="3"/>
      <c r="J501" s="6"/>
      <c r="L501" s="3"/>
      <c r="N501" s="6"/>
      <c r="O501" s="6"/>
      <c r="Q501" s="55"/>
      <c r="R501" s="55"/>
      <c r="S501" s="55"/>
      <c r="T501" s="55"/>
      <c r="U501" s="55"/>
    </row>
    <row r="502" spans="2:21" x14ac:dyDescent="0.2">
      <c r="E502" s="48"/>
      <c r="F502" t="s">
        <v>1138</v>
      </c>
      <c r="J502" s="6"/>
      <c r="N502" s="6"/>
      <c r="O502" s="6"/>
      <c r="Q502" s="56"/>
      <c r="R502" s="56"/>
      <c r="S502" s="56"/>
      <c r="T502" s="56"/>
      <c r="U502" s="56"/>
    </row>
    <row r="503" spans="2:21" x14ac:dyDescent="0.2">
      <c r="J503" s="6"/>
      <c r="N503" s="6"/>
      <c r="O503" s="6"/>
      <c r="Q503" s="56"/>
      <c r="R503" s="56"/>
      <c r="S503" s="56"/>
      <c r="T503" s="56"/>
      <c r="U503" s="56"/>
    </row>
    <row r="504" spans="2:21" x14ac:dyDescent="0.2">
      <c r="E504" t="s">
        <v>1296</v>
      </c>
      <c r="J504" s="6"/>
      <c r="N504" s="6"/>
      <c r="O504" s="6"/>
      <c r="Q504" s="56"/>
      <c r="R504" s="56"/>
      <c r="S504" s="56"/>
      <c r="T504" s="56"/>
      <c r="U504" s="56"/>
    </row>
    <row r="505" spans="2:21" x14ac:dyDescent="0.2">
      <c r="B505" t="s">
        <v>1333</v>
      </c>
      <c r="C505" t="s">
        <v>1332</v>
      </c>
      <c r="D505">
        <f t="shared" ref="D505:D510" si="188">E505*1000</f>
        <v>391000</v>
      </c>
      <c r="E505" s="48">
        <v>391</v>
      </c>
      <c r="F505" t="s">
        <v>1261</v>
      </c>
      <c r="G505" s="5">
        <f>SUMIFS('Wkpr - Plant Balance Detail'!$R$3:$R$635,'Wkpr - Plant Balance Detail'!$B$3:$B$635,'Wkpr - Studied Balances'!$B505,'Wkpr - Plant Balance Detail'!$C$3:$C$635,'Wkpr - Studied Balances'!$C505,'Wkpr - Plant Balance Detail'!$D$3:$D$635,'Wkpr - Studied Balances'!$D505)</f>
        <v>378871.41000000003</v>
      </c>
      <c r="I505" s="3">
        <f>SUMIFS('Wkpr - Plant Balance Detail'!$BO$3:$BO$635,'Wkpr - Plant Balance Detail'!$B$3:$B$635,'Wkpr - Studied Balances'!$B505,'Wkpr - Plant Balance Detail'!$C$3:$C$635,'Wkpr - Studied Balances'!$C505,'Wkpr - Plant Balance Detail'!$D$3:$D$635,'Wkpr - Studied Balances'!$D505)</f>
        <v>6.4899999999999999E-2</v>
      </c>
      <c r="J505" s="6">
        <f t="shared" ref="J505:J512" si="189">G505*I505</f>
        <v>24588.754509000002</v>
      </c>
      <c r="L505" s="3">
        <f>SUMIFS('Wkpr - Plant Balance Detail'!$BQ$3:$BQ$635,'Wkpr - Plant Balance Detail'!$B$3:$B$635,'Wkpr - Studied Balances'!$B505,'Wkpr - Plant Balance Detail'!$C$3:$C$635,'Wkpr - Studied Balances'!$C505,'Wkpr - Plant Balance Detail'!$D$3:$D$635,'Wkpr - Studied Balances'!$D505)</f>
        <v>6.6699999999999995E-2</v>
      </c>
      <c r="N505" s="6">
        <f t="shared" ref="N505:N508" si="190">G505*L505</f>
        <v>25270.723046999999</v>
      </c>
      <c r="O505" s="6">
        <f t="shared" ref="O505:O508" si="191">N505-J505</f>
        <v>681.96853799999735</v>
      </c>
      <c r="Q505" s="55">
        <f>SUMIFS('Wkpr - Plant Balance Detail'!$CS$3:$CS$635,'Wkpr - Plant Balance Detail'!$B$3:$B$635,'Wkpr - Studied Balances'!$B505,'Wkpr - Plant Balance Detail'!$C$3:$C$635,'Wkpr - Studied Balances'!$C505,'Wkpr - Plant Balance Detail'!$D$3:$D$635,'Wkpr - Studied Balances'!$D505)</f>
        <v>0</v>
      </c>
      <c r="R505" s="55">
        <f>SUMIFS('Wkpr - Plant Balance Detail'!$CU$3:$CU$635,'Wkpr - Plant Balance Detail'!$B$3:$B$635,'Wkpr - Studied Balances'!$B505,'Wkpr - Plant Balance Detail'!$C$3:$C$635,'Wkpr - Studied Balances'!$C505,'Wkpr - Plant Balance Detail'!$D$3:$D$635,'Wkpr - Studied Balances'!$D505)</f>
        <v>0</v>
      </c>
      <c r="S505" s="55">
        <f>SUMIFS('Wkpr - Plant Balance Detail'!$CT$3:$CT$635,'Wkpr - Plant Balance Detail'!$B$3:$B$635,'Wkpr - Studied Balances'!$B505,'Wkpr - Plant Balance Detail'!$C$3:$C$635,'Wkpr - Studied Balances'!$C505,'Wkpr - Plant Balance Detail'!$D$3:$D$635,'Wkpr - Studied Balances'!$D505)</f>
        <v>328.62264444953689</v>
      </c>
      <c r="T505" s="55">
        <f>SUMIFS('Wkpr - Plant Balance Detail'!$CV$3:$CV$635,'Wkpr - Plant Balance Detail'!$B$3:$B$635,'Wkpr - Studied Balances'!$B505,'Wkpr - Plant Balance Detail'!$C$3:$C$635,'Wkpr - Studied Balances'!$C505,'Wkpr - Plant Balance Detail'!$D$3:$D$635,'Wkpr - Studied Balances'!$D505)</f>
        <v>138.92134583250208</v>
      </c>
      <c r="U505" s="55">
        <f>SUMIFS('Wkpr - Plant Balance Detail'!$CW$3:$CW$635,'Wkpr - Plant Balance Detail'!$B$3:$B$635,'Wkpr - Studied Balances'!$B505,'Wkpr - Plant Balance Detail'!$C$3:$C$635,'Wkpr - Studied Balances'!$C505,'Wkpr - Plant Balance Detail'!$D$3:$D$635,'Wkpr - Studied Balances'!$D505)</f>
        <v>214.42454771795929</v>
      </c>
    </row>
    <row r="506" spans="2:21" x14ac:dyDescent="0.2">
      <c r="B506" t="s">
        <v>1333</v>
      </c>
      <c r="C506" t="s">
        <v>1332</v>
      </c>
      <c r="D506">
        <f t="shared" si="188"/>
        <v>391100</v>
      </c>
      <c r="E506" s="48">
        <v>391.1</v>
      </c>
      <c r="F506" t="s">
        <v>1250</v>
      </c>
      <c r="G506" s="5">
        <f>SUMIFS('Wkpr - Plant Balance Detail'!$R$3:$R$635,'Wkpr - Plant Balance Detail'!$B$3:$B$635,'Wkpr - Studied Balances'!$B506,'Wkpr - Plant Balance Detail'!$C$3:$C$635,'Wkpr - Studied Balances'!$C506,'Wkpr - Plant Balance Detail'!$D$3:$D$635,'Wkpr - Studied Balances'!$D506)</f>
        <v>236062.04</v>
      </c>
      <c r="I506" s="3">
        <f>SUMIFS('Wkpr - Plant Balance Detail'!$BO$3:$BO$635,'Wkpr - Plant Balance Detail'!$B$3:$B$635,'Wkpr - Studied Balances'!$B506,'Wkpr - Plant Balance Detail'!$C$3:$C$635,'Wkpr - Studied Balances'!$C506,'Wkpr - Plant Balance Detail'!$D$3:$D$635,'Wkpr - Studied Balances'!$D506)</f>
        <v>0.216</v>
      </c>
      <c r="J506" s="6">
        <f t="shared" si="189"/>
        <v>50989.40064</v>
      </c>
      <c r="L506" s="3">
        <f>SUMIFS('Wkpr - Plant Balance Detail'!$BQ$3:$BQ$635,'Wkpr - Plant Balance Detail'!$B$3:$B$635,'Wkpr - Studied Balances'!$B506,'Wkpr - Plant Balance Detail'!$C$3:$C$635,'Wkpr - Studied Balances'!$C506,'Wkpr - Plant Balance Detail'!$D$3:$D$635,'Wkpr - Studied Balances'!$D506)</f>
        <v>0.2</v>
      </c>
      <c r="N506" s="6">
        <f t="shared" si="190"/>
        <v>47212.408000000003</v>
      </c>
      <c r="O506" s="6">
        <f t="shared" si="191"/>
        <v>-3776.9926399999968</v>
      </c>
      <c r="Q506" s="55">
        <f>SUMIFS('Wkpr - Plant Balance Detail'!$CS$3:$CS$635,'Wkpr - Plant Balance Detail'!$B$3:$B$635,'Wkpr - Studied Balances'!$B506,'Wkpr - Plant Balance Detail'!$C$3:$C$635,'Wkpr - Studied Balances'!$C506,'Wkpr - Plant Balance Detail'!$D$3:$D$635,'Wkpr - Studied Balances'!$D506)</f>
        <v>0</v>
      </c>
      <c r="R506" s="55">
        <f>SUMIFS('Wkpr - Plant Balance Detail'!$CU$3:$CU$635,'Wkpr - Plant Balance Detail'!$B$3:$B$635,'Wkpr - Studied Balances'!$B506,'Wkpr - Plant Balance Detail'!$C$3:$C$635,'Wkpr - Studied Balances'!$C506,'Wkpr - Plant Balance Detail'!$D$3:$D$635,'Wkpr - Studied Balances'!$D506)</f>
        <v>0</v>
      </c>
      <c r="S506" s="55">
        <f>SUMIFS('Wkpr - Plant Balance Detail'!$CT$3:$CT$635,'Wkpr - Plant Balance Detail'!$B$3:$B$635,'Wkpr - Studied Balances'!$B506,'Wkpr - Plant Balance Detail'!$C$3:$C$635,'Wkpr - Studied Balances'!$C506,'Wkpr - Plant Balance Detail'!$D$3:$D$635,'Wkpr - Studied Balances'!$D506)</f>
        <v>-1820.0330957543956</v>
      </c>
      <c r="T506" s="55">
        <f>SUMIFS('Wkpr - Plant Balance Detail'!$CV$3:$CV$635,'Wkpr - Plant Balance Detail'!$B$3:$B$635,'Wkpr - Studied Balances'!$B506,'Wkpr - Plant Balance Detail'!$C$3:$C$635,'Wkpr - Studied Balances'!$C506,'Wkpr - Plant Balance Detail'!$D$3:$D$635,'Wkpr - Studied Balances'!$D506)</f>
        <v>-769.39751837680342</v>
      </c>
      <c r="U506" s="55">
        <f>SUMIFS('Wkpr - Plant Balance Detail'!$CW$3:$CW$635,'Wkpr - Plant Balance Detail'!$B$3:$B$635,'Wkpr - Studied Balances'!$B506,'Wkpr - Plant Balance Detail'!$C$3:$C$635,'Wkpr - Studied Balances'!$C506,'Wkpr - Plant Balance Detail'!$D$3:$D$635,'Wkpr - Studied Balances'!$D506)</f>
        <v>-1187.5620258687995</v>
      </c>
    </row>
    <row r="507" spans="2:21" x14ac:dyDescent="0.2">
      <c r="B507" t="s">
        <v>1333</v>
      </c>
      <c r="C507" t="s">
        <v>1332</v>
      </c>
      <c r="D507">
        <f t="shared" si="188"/>
        <v>394000</v>
      </c>
      <c r="E507" s="48">
        <v>394</v>
      </c>
      <c r="F507" t="s">
        <v>1252</v>
      </c>
      <c r="G507" s="5">
        <f>SUMIFS('Wkpr - Plant Balance Detail'!$R$3:$R$635,'Wkpr - Plant Balance Detail'!$B$3:$B$635,'Wkpr - Studied Balances'!$B507,'Wkpr - Plant Balance Detail'!$C$3:$C$635,'Wkpr - Studied Balances'!$C507,'Wkpr - Plant Balance Detail'!$D$3:$D$635,'Wkpr - Studied Balances'!$D507)</f>
        <v>3159996.76</v>
      </c>
      <c r="I507" s="3">
        <f>SUMIFS('Wkpr - Plant Balance Detail'!$BO$3:$BO$635,'Wkpr - Plant Balance Detail'!$B$3:$B$635,'Wkpr - Studied Balances'!$B507,'Wkpr - Plant Balance Detail'!$C$3:$C$635,'Wkpr - Studied Balances'!$C507,'Wkpr - Plant Balance Detail'!$D$3:$D$635,'Wkpr - Studied Balances'!$D507)</f>
        <v>5.0599999999999999E-2</v>
      </c>
      <c r="J507" s="6">
        <f t="shared" si="189"/>
        <v>159895.836056</v>
      </c>
      <c r="L507" s="3">
        <f>SUMIFS('Wkpr - Plant Balance Detail'!$BQ$3:$BQ$635,'Wkpr - Plant Balance Detail'!$B$3:$B$635,'Wkpr - Studied Balances'!$B507,'Wkpr - Plant Balance Detail'!$C$3:$C$635,'Wkpr - Studied Balances'!$C507,'Wkpr - Plant Balance Detail'!$D$3:$D$635,'Wkpr - Studied Balances'!$D507)</f>
        <v>0.05</v>
      </c>
      <c r="N507" s="6">
        <f t="shared" si="190"/>
        <v>157999.83799999999</v>
      </c>
      <c r="O507" s="6">
        <f t="shared" si="191"/>
        <v>-1895.9980560000113</v>
      </c>
      <c r="Q507" s="55">
        <f>SUMIFS('Wkpr - Plant Balance Detail'!$CS$3:$CS$635,'Wkpr - Plant Balance Detail'!$B$3:$B$635,'Wkpr - Studied Balances'!$B507,'Wkpr - Plant Balance Detail'!$C$3:$C$635,'Wkpr - Studied Balances'!$C507,'Wkpr - Plant Balance Detail'!$D$3:$D$635,'Wkpr - Studied Balances'!$D507)</f>
        <v>0</v>
      </c>
      <c r="R507" s="55">
        <f>SUMIFS('Wkpr - Plant Balance Detail'!$CU$3:$CU$635,'Wkpr - Plant Balance Detail'!$B$3:$B$635,'Wkpr - Studied Balances'!$B507,'Wkpr - Plant Balance Detail'!$C$3:$C$635,'Wkpr - Studied Balances'!$C507,'Wkpr - Plant Balance Detail'!$D$3:$D$635,'Wkpr - Studied Balances'!$D507)</f>
        <v>0</v>
      </c>
      <c r="S507" s="55">
        <f>SUMIFS('Wkpr - Plant Balance Detail'!$CT$3:$CT$635,'Wkpr - Plant Balance Detail'!$B$3:$B$635,'Wkpr - Studied Balances'!$B507,'Wkpr - Plant Balance Detail'!$C$3:$C$635,'Wkpr - Studied Balances'!$C507,'Wkpr - Plant Balance Detail'!$D$3:$D$635,'Wkpr - Studied Balances'!$D507)</f>
        <v>-913.63143651929568</v>
      </c>
      <c r="T507" s="55">
        <f>SUMIFS('Wkpr - Plant Balance Detail'!$CV$3:$CV$635,'Wkpr - Plant Balance Detail'!$B$3:$B$635,'Wkpr - Studied Balances'!$B507,'Wkpr - Plant Balance Detail'!$C$3:$C$635,'Wkpr - Studied Balances'!$C507,'Wkpr - Plant Balance Detail'!$D$3:$D$635,'Wkpr - Studied Balances'!$D507)</f>
        <v>-386.22691071318695</v>
      </c>
      <c r="U507" s="55">
        <f>SUMIFS('Wkpr - Plant Balance Detail'!$CW$3:$CW$635,'Wkpr - Plant Balance Detail'!$B$3:$B$635,'Wkpr - Studied Balances'!$B507,'Wkpr - Plant Balance Detail'!$C$3:$C$635,'Wkpr - Studied Balances'!$C507,'Wkpr - Plant Balance Detail'!$D$3:$D$635,'Wkpr - Studied Balances'!$D507)</f>
        <v>-596.13970876752865</v>
      </c>
    </row>
    <row r="508" spans="2:21" x14ac:dyDescent="0.2">
      <c r="B508" t="s">
        <v>1333</v>
      </c>
      <c r="C508" t="s">
        <v>1332</v>
      </c>
      <c r="D508">
        <f t="shared" si="188"/>
        <v>395000</v>
      </c>
      <c r="E508" s="48">
        <v>395</v>
      </c>
      <c r="F508" t="s">
        <v>1254</v>
      </c>
      <c r="G508" s="5">
        <f>SUMIFS('Wkpr - Plant Balance Detail'!$R$3:$R$635,'Wkpr - Plant Balance Detail'!$B$3:$B$635,'Wkpr - Studied Balances'!$B508,'Wkpr - Plant Balance Detail'!$C$3:$C$635,'Wkpr - Studied Balances'!$C508,'Wkpr - Plant Balance Detail'!$D$3:$D$635,'Wkpr - Studied Balances'!$D508)</f>
        <v>161302.03</v>
      </c>
      <c r="I508" s="3">
        <f>SUMIFS('Wkpr - Plant Balance Detail'!$BO$3:$BO$635,'Wkpr - Plant Balance Detail'!$B$3:$B$635,'Wkpr - Studied Balances'!$B508,'Wkpr - Plant Balance Detail'!$C$3:$C$635,'Wkpr - Studied Balances'!$C508,'Wkpr - Plant Balance Detail'!$D$3:$D$635,'Wkpr - Studied Balances'!$D508)</f>
        <v>7.1499999999999994E-2</v>
      </c>
      <c r="J508" s="6">
        <f t="shared" si="189"/>
        <v>11533.095144999999</v>
      </c>
      <c r="L508" s="3">
        <f>SUMIFS('Wkpr - Plant Balance Detail'!$BQ$3:$BQ$635,'Wkpr - Plant Balance Detail'!$B$3:$B$635,'Wkpr - Studied Balances'!$B508,'Wkpr - Plant Balance Detail'!$C$3:$C$635,'Wkpr - Studied Balances'!$C508,'Wkpr - Plant Balance Detail'!$D$3:$D$635,'Wkpr - Studied Balances'!$D508)</f>
        <v>6.6699999999999995E-2</v>
      </c>
      <c r="N508" s="6">
        <f t="shared" si="190"/>
        <v>10758.845400999999</v>
      </c>
      <c r="O508" s="6">
        <f t="shared" si="191"/>
        <v>-774.24974400000065</v>
      </c>
      <c r="Q508" s="55">
        <f>SUMIFS('Wkpr - Plant Balance Detail'!$CS$3:$CS$635,'Wkpr - Plant Balance Detail'!$B$3:$B$635,'Wkpr - Studied Balances'!$B508,'Wkpr - Plant Balance Detail'!$C$3:$C$635,'Wkpr - Studied Balances'!$C508,'Wkpr - Plant Balance Detail'!$D$3:$D$635,'Wkpr - Studied Balances'!$D508)</f>
        <v>0</v>
      </c>
      <c r="R508" s="55">
        <f>SUMIFS('Wkpr - Plant Balance Detail'!$CU$3:$CU$635,'Wkpr - Plant Balance Detail'!$B$3:$B$635,'Wkpr - Studied Balances'!$B508,'Wkpr - Plant Balance Detail'!$C$3:$C$635,'Wkpr - Studied Balances'!$C508,'Wkpr - Plant Balance Detail'!$D$3:$D$635,'Wkpr - Studied Balances'!$D508)</f>
        <v>0</v>
      </c>
      <c r="S508" s="55">
        <f>SUMIFS('Wkpr - Plant Balance Detail'!$CT$3:$CT$635,'Wkpr - Plant Balance Detail'!$B$3:$B$635,'Wkpr - Studied Balances'!$B508,'Wkpr - Plant Balance Detail'!$C$3:$C$635,'Wkpr - Studied Balances'!$C508,'Wkpr - Plant Balance Detail'!$D$3:$D$635,'Wkpr - Studied Balances'!$D508)</f>
        <v>-373.09052274440455</v>
      </c>
      <c r="T508" s="55">
        <f>SUMIFS('Wkpr - Plant Balance Detail'!$CV$3:$CV$635,'Wkpr - Plant Balance Detail'!$B$3:$B$635,'Wkpr - Studied Balances'!$B508,'Wkpr - Plant Balance Detail'!$C$3:$C$635,'Wkpr - Studied Balances'!$C508,'Wkpr - Plant Balance Detail'!$D$3:$D$635,'Wkpr - Studied Balances'!$D508)</f>
        <v>-157.71961674711565</v>
      </c>
      <c r="U508" s="55">
        <f>SUMIFS('Wkpr - Plant Balance Detail'!$CW$3:$CW$635,'Wkpr - Plant Balance Detail'!$B$3:$B$635,'Wkpr - Studied Balances'!$B508,'Wkpr - Plant Balance Detail'!$C$3:$C$635,'Wkpr - Studied Balances'!$C508,'Wkpr - Plant Balance Detail'!$D$3:$D$635,'Wkpr - Studied Balances'!$D508)</f>
        <v>-243.43960450847999</v>
      </c>
    </row>
    <row r="509" spans="2:21" x14ac:dyDescent="0.2">
      <c r="E509" s="48"/>
      <c r="G509" s="5"/>
      <c r="I509" s="3"/>
      <c r="J509" s="6"/>
      <c r="L509" s="3"/>
      <c r="N509" s="6"/>
      <c r="O509" s="6"/>
      <c r="Q509" s="55"/>
      <c r="R509" s="55"/>
      <c r="S509" s="55"/>
      <c r="T509" s="55"/>
      <c r="U509" s="55"/>
    </row>
    <row r="510" spans="2:21" x14ac:dyDescent="0.2">
      <c r="B510" t="s">
        <v>1333</v>
      </c>
      <c r="C510" t="s">
        <v>1332</v>
      </c>
      <c r="D510">
        <f t="shared" si="188"/>
        <v>397000</v>
      </c>
      <c r="E510" s="48">
        <v>397</v>
      </c>
      <c r="F510" t="s">
        <v>1255</v>
      </c>
      <c r="G510" s="5">
        <f>SUMIFS('Wkpr - Plant Balance Detail'!$R$3:$R$635,'Wkpr - Plant Balance Detail'!$B$3:$B$635,'Wkpr - Studied Balances'!$B510,'Wkpr - Plant Balance Detail'!$C$3:$C$635,'Wkpr - Studied Balances'!$C510,'Wkpr - Plant Balance Detail'!$D$3:$D$635,'Wkpr - Studied Balances'!$D510)</f>
        <v>992932.29</v>
      </c>
      <c r="I510" s="3">
        <f>SUMIFS('Wkpr - Plant Balance Detail'!$BO$3:$BO$635,'Wkpr - Plant Balance Detail'!$B$3:$B$635,'Wkpr - Studied Balances'!$B510,'Wkpr - Plant Balance Detail'!$C$3:$C$635,'Wkpr - Studied Balances'!$C510,'Wkpr - Plant Balance Detail'!$D$3:$D$635,'Wkpr - Studied Balances'!$D510)</f>
        <v>3.8399999999999997E-2</v>
      </c>
      <c r="J510" s="6"/>
      <c r="L510" s="3">
        <f>SUMIFS('Wkpr - Plant Balance Detail'!$BQ$3:$BQ$635,'Wkpr - Plant Balance Detail'!$B$3:$B$635,'Wkpr - Studied Balances'!$B510,'Wkpr - Plant Balance Detail'!$C$3:$C$635,'Wkpr - Studied Balances'!$C510,'Wkpr - Plant Balance Detail'!$D$3:$D$635,'Wkpr - Studied Balances'!$D510)</f>
        <v>6.6699999999999995E-2</v>
      </c>
      <c r="N510" s="6"/>
      <c r="O510" s="6"/>
      <c r="Q510" s="55"/>
      <c r="R510" s="55"/>
      <c r="S510" s="55"/>
      <c r="T510" s="55"/>
      <c r="U510" s="55"/>
    </row>
    <row r="511" spans="2:21" x14ac:dyDescent="0.2">
      <c r="E511" s="48"/>
      <c r="F511" t="s">
        <v>1348</v>
      </c>
      <c r="G511" s="5">
        <v>612663.87</v>
      </c>
      <c r="I511" s="3">
        <f>I510</f>
        <v>3.8399999999999997E-2</v>
      </c>
      <c r="J511" s="6">
        <f t="shared" si="189"/>
        <v>23526.292607999996</v>
      </c>
      <c r="L511" s="2">
        <v>0</v>
      </c>
      <c r="N511" s="6">
        <f t="shared" ref="N511:N512" si="192">G511*L511</f>
        <v>0</v>
      </c>
      <c r="O511" s="6">
        <f t="shared" ref="O511:O512" si="193">N511-J511</f>
        <v>-23526.292607999996</v>
      </c>
      <c r="Q511" s="55">
        <f>$O511*'Wkpr - Allocation_Factors'!B$10</f>
        <v>0</v>
      </c>
      <c r="R511" s="55">
        <f>$O511*'Wkpr - Allocation_Factors'!C$10</f>
        <v>0</v>
      </c>
      <c r="S511" s="55">
        <f>$O511*'Wkpr - Allocation_Factors'!D$10</f>
        <v>-11336.699657154219</v>
      </c>
      <c r="T511" s="55">
        <f>$O511*'Wkpr - Allocation_Factors'!E$10</f>
        <v>-4792.4560290384179</v>
      </c>
      <c r="U511" s="55">
        <f>$O511*'Wkpr - Allocation_Factors'!F$10</f>
        <v>-7397.1369218073578</v>
      </c>
    </row>
    <row r="512" spans="2:21" x14ac:dyDescent="0.2">
      <c r="E512" s="48"/>
      <c r="F512" t="s">
        <v>1349</v>
      </c>
      <c r="G512" s="5">
        <f>G510-G511</f>
        <v>380268.42000000004</v>
      </c>
      <c r="I512" s="3">
        <f>I510</f>
        <v>3.8399999999999997E-2</v>
      </c>
      <c r="J512" s="6">
        <f t="shared" si="189"/>
        <v>14602.307328000001</v>
      </c>
      <c r="L512" s="3">
        <f>L510</f>
        <v>6.6699999999999995E-2</v>
      </c>
      <c r="N512" s="6">
        <f t="shared" si="192"/>
        <v>25363.903614000003</v>
      </c>
      <c r="O512" s="6">
        <f t="shared" si="193"/>
        <v>10761.596286000002</v>
      </c>
      <c r="Q512" s="55">
        <f>$O512*'Wkpr - Allocation_Factors'!B$10</f>
        <v>0</v>
      </c>
      <c r="R512" s="55">
        <f>$O512*'Wkpr - Allocation_Factors'!C$10</f>
        <v>0</v>
      </c>
      <c r="S512" s="55">
        <f>$O512*'Wkpr - Allocation_Factors'!D$10</f>
        <v>5185.7293012007558</v>
      </c>
      <c r="T512" s="55">
        <f>$O512*'Wkpr - Allocation_Factors'!E$10</f>
        <v>2192.2058805551251</v>
      </c>
      <c r="U512" s="55">
        <f>$O512*'Wkpr - Allocation_Factors'!F$10</f>
        <v>3383.6611042441205</v>
      </c>
    </row>
    <row r="513" spans="5:21" x14ac:dyDescent="0.2">
      <c r="E513" s="48"/>
      <c r="G513" s="5"/>
      <c r="I513" s="3"/>
      <c r="J513" s="6"/>
      <c r="L513" s="3"/>
      <c r="N513" s="6"/>
      <c r="O513" s="6"/>
      <c r="Q513" s="55"/>
      <c r="R513" s="55"/>
      <c r="S513" s="55"/>
      <c r="T513" s="55"/>
      <c r="U513" s="55"/>
    </row>
    <row r="514" spans="5:21" x14ac:dyDescent="0.2">
      <c r="F514" t="s">
        <v>1138</v>
      </c>
      <c r="J514" s="6"/>
      <c r="N514" s="6"/>
      <c r="O514" s="6"/>
      <c r="Q514" s="56"/>
      <c r="R514" s="56"/>
      <c r="S514" s="56"/>
      <c r="T514" s="56"/>
      <c r="U514" s="56"/>
    </row>
    <row r="516" spans="5:21" x14ac:dyDescent="0.2">
      <c r="P516" s="60" t="s">
        <v>1138</v>
      </c>
      <c r="Q516" s="56">
        <f>SUM(Q9:Q512)</f>
        <v>4883784.2677446287</v>
      </c>
      <c r="R516" s="56">
        <f>SUM(R9:R512)</f>
        <v>3112805.9341547489</v>
      </c>
      <c r="S516" s="56">
        <f>SUM(S9:S512)</f>
        <v>-677891.74323599506</v>
      </c>
      <c r="T516" s="56">
        <f>SUM(T9:T512)</f>
        <v>-395991.75484492839</v>
      </c>
      <c r="U516" s="56">
        <f>SUM(U9:U512)</f>
        <v>887711.38199087477</v>
      </c>
    </row>
    <row r="517" spans="5:21" x14ac:dyDescent="0.2">
      <c r="P517" s="60" t="s">
        <v>1351</v>
      </c>
      <c r="Q517" s="56">
        <f>SUM('Wkpr - Plant Balance Detail'!CS636:CS637)</f>
        <v>638475.96116634016</v>
      </c>
      <c r="R517" s="56">
        <f>SUM('Wkpr - Plant Balance Detail'!CU636:CU637)</f>
        <v>899406.94333719299</v>
      </c>
      <c r="S517" s="56">
        <f>SUM('Wkpr - Plant Balance Detail'!CT636:CT637)</f>
        <v>-677891.7432359946</v>
      </c>
      <c r="T517" s="56">
        <f>SUM('Wkpr - Plant Balance Detail'!CV636:CV637)</f>
        <v>-395991.75484492816</v>
      </c>
      <c r="U517" s="56">
        <f>SUM('Wkpr - Plant Balance Detail'!CW636:CW637)</f>
        <v>887711.38199087465</v>
      </c>
    </row>
    <row r="518" spans="5:21" x14ac:dyDescent="0.2">
      <c r="Q518" s="55">
        <f t="shared" ref="Q518:U518" si="194">Q516-Q517</f>
        <v>4245308.3065782888</v>
      </c>
      <c r="R518" s="56">
        <f t="shared" si="194"/>
        <v>2213398.9908175562</v>
      </c>
      <c r="S518" s="56">
        <f t="shared" si="194"/>
        <v>0</v>
      </c>
      <c r="T518" s="56">
        <f t="shared" si="194"/>
        <v>0</v>
      </c>
      <c r="U518" s="56">
        <f t="shared" si="194"/>
        <v>0</v>
      </c>
    </row>
    <row r="520" spans="5:21" x14ac:dyDescent="0.2">
      <c r="Q520" s="56"/>
      <c r="R520" s="56"/>
      <c r="S520" s="56"/>
      <c r="T520" s="56"/>
      <c r="U520" s="56"/>
    </row>
    <row r="521" spans="5:21" x14ac:dyDescent="0.2">
      <c r="Q521" s="56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6"/>
  <sheetViews>
    <sheetView workbookViewId="0">
      <selection activeCell="J2" sqref="J2"/>
    </sheetView>
  </sheetViews>
  <sheetFormatPr defaultRowHeight="12.75" outlineLevelCol="1" x14ac:dyDescent="0.2"/>
  <cols>
    <col min="1" max="1" width="2.140625" customWidth="1"/>
    <col min="2" max="7" width="9.140625" hidden="1" customWidth="1" outlineLevel="1"/>
    <col min="8" max="8" width="9.140625" collapsed="1"/>
    <col min="9" max="9" width="50.5703125" bestFit="1" customWidth="1"/>
    <col min="10" max="10" width="16.5703125" bestFit="1" customWidth="1"/>
    <col min="11" max="11" width="2.85546875" customWidth="1"/>
    <col min="13" max="13" width="13.85546875" bestFit="1" customWidth="1"/>
    <col min="14" max="14" width="2.85546875" customWidth="1"/>
    <col min="16" max="16" width="2.85546875" customWidth="1"/>
    <col min="17" max="17" width="11.28515625" bestFit="1" customWidth="1"/>
    <col min="18" max="18" width="11.85546875" bestFit="1" customWidth="1"/>
    <col min="19" max="19" width="2.85546875" customWidth="1"/>
  </cols>
  <sheetData>
    <row r="1" spans="1:19" x14ac:dyDescent="0.2">
      <c r="J1" s="55">
        <f>SUMIFS('Wkpr - Plant Balance Detail'!$R$3:$R$635,'Wkpr - Plant Balance Detail'!$E$3:$E$635,"Transportation")</f>
        <v>99828451.110000014</v>
      </c>
    </row>
    <row r="2" spans="1:19" x14ac:dyDescent="0.2">
      <c r="J2" s="56">
        <f>SUM(J10:J16,J20:J26,J30:J36,J40:J43,J48:J52,J56:J59,J63:J67,J71:J76,J80:J85,J89:J93,J97:J102)</f>
        <v>99828451.110000044</v>
      </c>
    </row>
    <row r="3" spans="1:19" x14ac:dyDescent="0.2">
      <c r="J3" s="56">
        <f>J1-J2</f>
        <v>0</v>
      </c>
    </row>
    <row r="5" spans="1:19" x14ac:dyDescent="0.2">
      <c r="H5" s="39"/>
      <c r="I5" s="39" t="s">
        <v>1145</v>
      </c>
      <c r="J5" s="40" t="s">
        <v>1146</v>
      </c>
      <c r="K5" s="40"/>
      <c r="L5" s="41" t="s">
        <v>1147</v>
      </c>
      <c r="M5" s="40" t="s">
        <v>1148</v>
      </c>
      <c r="N5" s="40"/>
      <c r="O5" s="41" t="s">
        <v>1149</v>
      </c>
      <c r="P5" s="39"/>
      <c r="Q5" s="40" t="s">
        <v>1150</v>
      </c>
      <c r="R5" s="40" t="s">
        <v>1151</v>
      </c>
      <c r="S5" s="39"/>
    </row>
    <row r="6" spans="1:19" ht="51" x14ac:dyDescent="0.2">
      <c r="A6" s="58"/>
      <c r="B6" t="s">
        <v>651</v>
      </c>
      <c r="C6" t="s">
        <v>1309</v>
      </c>
      <c r="D6" t="s">
        <v>1346</v>
      </c>
      <c r="H6" s="42" t="s">
        <v>1157</v>
      </c>
      <c r="I6" s="42" t="s">
        <v>1158</v>
      </c>
      <c r="J6" s="43" t="s">
        <v>1166</v>
      </c>
      <c r="K6" s="44"/>
      <c r="L6" s="45" t="s">
        <v>1159</v>
      </c>
      <c r="M6" s="46" t="s">
        <v>1167</v>
      </c>
      <c r="N6" s="44"/>
      <c r="O6" s="46" t="s">
        <v>1168</v>
      </c>
      <c r="P6" s="44"/>
      <c r="Q6" s="45" t="s">
        <v>1169</v>
      </c>
      <c r="R6" s="46" t="s">
        <v>1160</v>
      </c>
      <c r="S6" s="47"/>
    </row>
    <row r="7" spans="1:19" x14ac:dyDescent="0.2">
      <c r="M7" s="6"/>
      <c r="Q7" s="6"/>
      <c r="R7" s="6"/>
    </row>
    <row r="8" spans="1:19" x14ac:dyDescent="0.2">
      <c r="A8" t="s">
        <v>1297</v>
      </c>
    </row>
    <row r="9" spans="1:19" x14ac:dyDescent="0.2">
      <c r="H9" t="s">
        <v>1302</v>
      </c>
    </row>
    <row r="10" spans="1:19" x14ac:dyDescent="0.2">
      <c r="B10" t="s">
        <v>1310</v>
      </c>
      <c r="C10" t="s">
        <v>1319</v>
      </c>
      <c r="D10">
        <v>392045</v>
      </c>
      <c r="E10">
        <v>392046</v>
      </c>
      <c r="F10">
        <v>392047</v>
      </c>
      <c r="G10">
        <v>392048</v>
      </c>
      <c r="H10">
        <v>392.2</v>
      </c>
      <c r="I10" t="s">
        <v>1338</v>
      </c>
      <c r="J10" s="5">
        <f>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Trnsprtn'!$D10)+SUMIFS('Wkpr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Trnsprtn'!$E10)+SUMIFS('Wkpr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Trnsprtn'!$F10)+SUMIFS('Wkpr - Plant Balance Detail'!$R$3:$R$635,'Wkpr - Plant Balance Detail'!$B$3:$B$635,'Wkpr - Studied Bal. - Trnsprtn'!$B10,'Wkpr - Plant Balance Detail'!$C$3:$C$635,'Wkpr - Studied Bal. - Trnsprtn'!$C10,'Wkpr - Plant Balance Detail'!$D$3:$D$635,'Wkpr - Studied Bal. - Trnsprtn'!$G10)</f>
        <v>3283203.34</v>
      </c>
      <c r="L10" s="3">
        <f>INDEX('Wkpr - Plant Balance Detail'!$BO$3:$BO$635,MATCH(CONCATENATE($B10,".",$C10,".",$D10),'Wkpr - Plant Balance Detail'!$A$3:$A$635,0),)</f>
        <v>7.1599999999999997E-2</v>
      </c>
      <c r="M10" s="1">
        <f>J10*L10</f>
        <v>235077.35914399999</v>
      </c>
      <c r="O10" s="3">
        <f>INDEX('Wkpr - Plant Balance Detail'!$BQ$3:$BQ$635,MATCH(CONCATENATE($B10,".",$C10,".",$D10),'Wkpr - Plant Balance Detail'!$A$3:$A$635,0),)</f>
        <v>7.7699999999999991E-2</v>
      </c>
      <c r="Q10" s="1">
        <f>J10*O10</f>
        <v>255104.89951799996</v>
      </c>
      <c r="R10" s="1">
        <f>Q10-M10</f>
        <v>20027.540373999975</v>
      </c>
    </row>
    <row r="11" spans="1:19" x14ac:dyDescent="0.2">
      <c r="B11" t="s">
        <v>1310</v>
      </c>
      <c r="C11" t="s">
        <v>1319</v>
      </c>
      <c r="D11">
        <v>392056</v>
      </c>
      <c r="E11">
        <v>392057</v>
      </c>
      <c r="F11">
        <v>392067</v>
      </c>
      <c r="H11" s="51">
        <v>392.3</v>
      </c>
      <c r="I11" t="s">
        <v>1339</v>
      </c>
      <c r="J11" s="5">
        <f>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Trnsprtn'!$D11)+SUMIFS('Wkpr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Trnsprtn'!$E11)+SUMIFS('Wkpr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Trnsprtn'!$F11)+SUMIFS('Wkpr - Plant Balance Detail'!$R$3:$R$635,'Wkpr - Plant Balance Detail'!$B$3:$B$635,'Wkpr - Studied Bal. - Trnsprtn'!$B11,'Wkpr - Plant Balance Detail'!$C$3:$C$635,'Wkpr - Studied Bal. - Trnsprtn'!$C11,'Wkpr - Plant Balance Detail'!$D$3:$D$635,'Wkpr - Studied Bal. - Trnsprtn'!$G11)</f>
        <v>5934662.8600000003</v>
      </c>
      <c r="L11" s="3">
        <f>INDEX('Wkpr - Plant Balance Detail'!$BO$3:$BO$635,MATCH(CONCATENATE(B11,".",C11,".",D11),'Wkpr - Plant Balance Detail'!$A$3:$A$635,0),)</f>
        <v>9.7799999999999998E-2</v>
      </c>
      <c r="M11" s="1">
        <f t="shared" ref="M11:M16" si="0">J11*L11</f>
        <v>580410.02770800004</v>
      </c>
      <c r="O11" s="3">
        <f>INDEX('Wkpr - Plant Balance Detail'!$BQ$3:$BQ$635,MATCH(CONCATENATE($B11,".",$C11,".",$D11),'Wkpr - Plant Balance Detail'!$A$3:$A$635,0),)</f>
        <v>5.4800000000000001E-2</v>
      </c>
      <c r="Q11" s="1">
        <f t="shared" ref="Q11:Q16" si="1">J11*O11</f>
        <v>325219.52472800005</v>
      </c>
      <c r="R11" s="1">
        <f t="shared" ref="R11:R16" si="2">Q11-M11</f>
        <v>-255190.50297999999</v>
      </c>
    </row>
    <row r="12" spans="1:19" x14ac:dyDescent="0.2">
      <c r="B12" t="s">
        <v>1310</v>
      </c>
      <c r="C12" t="s">
        <v>1319</v>
      </c>
      <c r="D12">
        <v>392058</v>
      </c>
      <c r="E12">
        <v>392065</v>
      </c>
      <c r="F12">
        <v>392066</v>
      </c>
      <c r="G12">
        <v>392068</v>
      </c>
      <c r="H12">
        <v>392.4</v>
      </c>
      <c r="I12" t="s">
        <v>1340</v>
      </c>
      <c r="J12" s="5">
        <f>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Trnsprtn'!$D12)+SUMIFS('Wkpr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Trnsprtn'!$E12)+SUMIFS('Wkpr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Trnsprtn'!$F12)+SUMIFS('Wkpr - Plant Balance Detail'!$R$3:$R$635,'Wkpr - Plant Balance Detail'!$B$3:$B$635,'Wkpr - Studied Bal. - Trnsprtn'!$B12,'Wkpr - Plant Balance Detail'!$C$3:$C$635,'Wkpr - Studied Bal. - Trnsprtn'!$C12,'Wkpr - Plant Balance Detail'!$D$3:$D$635,'Wkpr - Studied Bal. - Trnsprtn'!$G12)</f>
        <v>1532746.7200000002</v>
      </c>
      <c r="L12" s="3">
        <f>INDEX('Wkpr - Plant Balance Detail'!$BO$3:$BO$635,MATCH(CONCATENATE(B12,".",C12,".",D12),'Wkpr - Plant Balance Detail'!$A$3:$A$635,0),)</f>
        <v>6.0699999999999997E-2</v>
      </c>
      <c r="M12" s="1">
        <f t="shared" si="0"/>
        <v>93037.725904000006</v>
      </c>
      <c r="O12" s="3">
        <f>INDEX('Wkpr - Plant Balance Detail'!$BQ$3:$BQ$635,MATCH(CONCATENATE($B12,".",$C12,".",$D12),'Wkpr - Plant Balance Detail'!$A$3:$A$635,0),)</f>
        <v>5.6399999999999999E-2</v>
      </c>
      <c r="Q12" s="1">
        <f t="shared" si="1"/>
        <v>86446.915008000011</v>
      </c>
      <c r="R12" s="1">
        <f t="shared" si="2"/>
        <v>-6590.8108959999954</v>
      </c>
    </row>
    <row r="13" spans="1:19" x14ac:dyDescent="0.2">
      <c r="B13" t="s">
        <v>1310</v>
      </c>
      <c r="C13" t="s">
        <v>1319</v>
      </c>
      <c r="D13">
        <v>392000</v>
      </c>
      <c r="H13">
        <v>392.5</v>
      </c>
      <c r="I13" t="s">
        <v>1341</v>
      </c>
      <c r="J13" s="5">
        <f>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Trnsprtn'!$D13)+SUMIFS('Wkpr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Trnsprtn'!$E13)+SUMIFS('Wkpr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Trnsprtn'!$F13)+SUMIFS('Wkpr - Plant Balance Detail'!$R$3:$R$635,'Wkpr - Plant Balance Detail'!$B$3:$B$635,'Wkpr - Studied Bal. - Trnsprtn'!$B13,'Wkpr - Plant Balance Detail'!$C$3:$C$635,'Wkpr - Studied Bal. - Trnsprtn'!$C13,'Wkpr - Plant Balance Detail'!$D$3:$D$635,'Wkpr - Studied Bal. - Trnsprtn'!$G13)</f>
        <v>1970422.87</v>
      </c>
      <c r="L13" s="3">
        <f>INDEX('Wkpr - Plant Balance Detail'!$BO$3:$BO$635,MATCH(CONCATENATE(B13,".",C13,".",D13),'Wkpr - Plant Balance Detail'!$A$3:$A$635,0),)</f>
        <v>3.0300000000000001E-2</v>
      </c>
      <c r="M13" s="1">
        <f t="shared" si="0"/>
        <v>59703.812961000003</v>
      </c>
      <c r="O13" s="3">
        <f>INDEX('Wkpr - Plant Balance Detail'!$BQ$3:$BQ$635,MATCH(CONCATENATE($B13,".",$C13,".",$D13),'Wkpr - Plant Balance Detail'!$A$3:$A$635,0),)</f>
        <v>6.2600000000000003E-2</v>
      </c>
      <c r="Q13" s="1">
        <f t="shared" si="1"/>
        <v>123348.47166200001</v>
      </c>
      <c r="R13" s="1">
        <f t="shared" si="2"/>
        <v>63644.658701000008</v>
      </c>
    </row>
    <row r="14" spans="1:19" x14ac:dyDescent="0.2">
      <c r="B14" t="s">
        <v>1310</v>
      </c>
      <c r="C14" t="s">
        <v>1319</v>
      </c>
      <c r="D14">
        <v>396055</v>
      </c>
      <c r="E14">
        <v>396056</v>
      </c>
      <c r="F14">
        <v>396057</v>
      </c>
      <c r="G14">
        <v>396067</v>
      </c>
      <c r="H14">
        <v>396.3</v>
      </c>
      <c r="I14" t="s">
        <v>1339</v>
      </c>
      <c r="J14" s="5">
        <f>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Trnsprtn'!$D14)+SUMIFS('Wkpr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Trnsprtn'!$E14)+SUMIFS('Wkpr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Trnsprtn'!$F14)+SUMIFS('Wkpr - Plant Balance Detail'!$R$3:$R$635,'Wkpr - Plant Balance Detail'!$B$3:$B$635,'Wkpr - Studied Bal. - Trnsprtn'!$B14,'Wkpr - Plant Balance Detail'!$C$3:$C$635,'Wkpr - Studied Bal. - Trnsprtn'!$C14,'Wkpr - Plant Balance Detail'!$D$3:$D$635,'Wkpr - Studied Bal. - Trnsprtn'!$G14)</f>
        <v>1351523.69</v>
      </c>
      <c r="L14" s="3">
        <f>INDEX('Wkpr - Plant Balance Detail'!$BO$3:$BO$635,MATCH(CONCATENATE(B14,".",C14,".",D14),'Wkpr - Plant Balance Detail'!$A$3:$A$635,0),)</f>
        <v>6.9000000000000006E-2</v>
      </c>
      <c r="M14" s="1">
        <f t="shared" si="0"/>
        <v>93255.134610000008</v>
      </c>
      <c r="O14" s="3">
        <f>INDEX('Wkpr - Plant Balance Detail'!$BQ$3:$BQ$635,MATCH(CONCATENATE($B14,".",$C14,".",$D14),'Wkpr - Plant Balance Detail'!$A$3:$A$635,0),)</f>
        <v>7.5800000000000006E-2</v>
      </c>
      <c r="Q14" s="1">
        <f t="shared" si="1"/>
        <v>102445.495702</v>
      </c>
      <c r="R14" s="1">
        <f t="shared" si="2"/>
        <v>9190.3610919999919</v>
      </c>
    </row>
    <row r="15" spans="1:19" x14ac:dyDescent="0.2">
      <c r="B15" t="s">
        <v>1310</v>
      </c>
      <c r="C15" t="s">
        <v>1319</v>
      </c>
      <c r="D15">
        <v>396058</v>
      </c>
      <c r="E15">
        <v>396066</v>
      </c>
      <c r="F15">
        <v>396068</v>
      </c>
      <c r="H15">
        <v>396.4</v>
      </c>
      <c r="I15" t="s">
        <v>1340</v>
      </c>
      <c r="J15" s="5">
        <f>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Trnsprtn'!$D15)+SUMIFS('Wkpr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Trnsprtn'!$E15)+SUMIFS('Wkpr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Trnsprtn'!$F15)+SUMIFS('Wkpr - Plant Balance Detail'!$R$3:$R$635,'Wkpr - Plant Balance Detail'!$B$3:$B$635,'Wkpr - Studied Bal. - Trnsprtn'!$B15,'Wkpr - Plant Balance Detail'!$C$3:$C$635,'Wkpr - Studied Bal. - Trnsprtn'!$C15,'Wkpr - Plant Balance Detail'!$D$3:$D$635,'Wkpr - Studied Bal. - Trnsprtn'!$G15)</f>
        <v>5839931.6799999997</v>
      </c>
      <c r="L15" s="3">
        <f>INDEX('Wkpr - Plant Balance Detail'!$BO$3:$BO$635,MATCH(CONCATENATE(B15,".",C15,".",D15),'Wkpr - Plant Balance Detail'!$A$3:$A$635,0),)</f>
        <v>8.7499999999999994E-2</v>
      </c>
      <c r="M15" s="1">
        <f t="shared" si="0"/>
        <v>510994.02199999994</v>
      </c>
      <c r="O15" s="3">
        <f>INDEX('Wkpr - Plant Balance Detail'!$BQ$3:$BQ$635,MATCH(CONCATENATE($B15,".",$C15,".",$D15),'Wkpr - Plant Balance Detail'!$A$3:$A$635,0),)</f>
        <v>3.7499999999999999E-2</v>
      </c>
      <c r="Q15" s="1">
        <f t="shared" si="1"/>
        <v>218997.43799999999</v>
      </c>
      <c r="R15" s="1">
        <f t="shared" si="2"/>
        <v>-291996.58399999992</v>
      </c>
    </row>
    <row r="16" spans="1:19" x14ac:dyDescent="0.2">
      <c r="B16" t="s">
        <v>1310</v>
      </c>
      <c r="C16" t="s">
        <v>1319</v>
      </c>
      <c r="D16">
        <v>396000</v>
      </c>
      <c r="H16">
        <v>396.5</v>
      </c>
      <c r="I16" t="s">
        <v>1341</v>
      </c>
      <c r="J16" s="5">
        <f>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Trnsprtn'!$D16)+SUMIFS('Wkpr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Trnsprtn'!$E16)+SUMIFS('Wkpr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Trnsprtn'!$F16)+SUMIFS('Wkpr - Plant Balance Detail'!$R$3:$R$635,'Wkpr - Plant Balance Detail'!$B$3:$B$635,'Wkpr - Studied Bal. - Trnsprtn'!$B16,'Wkpr - Plant Balance Detail'!$C$3:$C$635,'Wkpr - Studied Bal. - Trnsprtn'!$C16,'Wkpr - Plant Balance Detail'!$D$3:$D$635,'Wkpr - Studied Bal. - Trnsprtn'!$G16)</f>
        <v>681952.4</v>
      </c>
      <c r="L16" s="3">
        <f>INDEX('Wkpr - Plant Balance Detail'!$BO$3:$BO$635,MATCH(CONCATENATE(B16,".",C16,".",D16),'Wkpr - Plant Balance Detail'!$A$3:$A$635,0),)</f>
        <v>5.4199999999999998E-2</v>
      </c>
      <c r="M16" s="1">
        <f t="shared" si="0"/>
        <v>36961.820079999998</v>
      </c>
      <c r="O16" s="3">
        <f>INDEX('Wkpr - Plant Balance Detail'!$BQ$3:$BQ$635,MATCH(CONCATENATE($B16,".",$C16,".",$D16),'Wkpr - Plant Balance Detail'!$A$3:$A$635,0),)</f>
        <v>8.1799999999999998E-2</v>
      </c>
      <c r="Q16" s="1">
        <f t="shared" si="1"/>
        <v>55783.706319999998</v>
      </c>
      <c r="R16" s="1">
        <f t="shared" si="2"/>
        <v>18821.88624</v>
      </c>
    </row>
    <row r="17" spans="2:18" x14ac:dyDescent="0.2">
      <c r="I17" t="s">
        <v>1138</v>
      </c>
      <c r="J17" s="9">
        <f>SUM(J10:J16)</f>
        <v>20594443.559999995</v>
      </c>
      <c r="M17" s="9">
        <f>SUM(M10:M16)</f>
        <v>1609439.9024069998</v>
      </c>
      <c r="Q17" s="9">
        <f t="shared" ref="Q17:R17" si="3">SUM(Q10:Q16)</f>
        <v>1167346.4509379999</v>
      </c>
      <c r="R17" s="9">
        <f t="shared" si="3"/>
        <v>-442093.45146899991</v>
      </c>
    </row>
    <row r="19" spans="2:18" x14ac:dyDescent="0.2">
      <c r="H19" t="s">
        <v>1303</v>
      </c>
    </row>
    <row r="20" spans="2:18" x14ac:dyDescent="0.2">
      <c r="B20" t="s">
        <v>1310</v>
      </c>
      <c r="C20" t="s">
        <v>1329</v>
      </c>
      <c r="D20">
        <v>392045</v>
      </c>
      <c r="E20">
        <v>392046</v>
      </c>
      <c r="F20">
        <v>392047</v>
      </c>
      <c r="G20">
        <v>392048</v>
      </c>
      <c r="H20">
        <v>392.2</v>
      </c>
      <c r="I20" t="s">
        <v>1338</v>
      </c>
      <c r="J20" s="5">
        <f>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Trnsprtn'!$D20)+SUMIFS('Wkpr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Trnsprtn'!$E20)+SUMIFS('Wkpr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Trnsprtn'!$F20)+SUMIFS('Wkpr - Plant Balance Detail'!$R$3:$R$635,'Wkpr - Plant Balance Detail'!$B$3:$B$635,'Wkpr - Studied Bal. - Trnsprtn'!$B20,'Wkpr - Plant Balance Detail'!$C$3:$C$635,'Wkpr - Studied Bal. - Trnsprtn'!$C20,'Wkpr - Plant Balance Detail'!$D$3:$D$635,'Wkpr - Studied Bal. - Trnsprtn'!$G20)</f>
        <v>725146.36</v>
      </c>
      <c r="L20" s="3">
        <f>INDEX('Wkpr - Plant Balance Detail'!$BO$3:$BO$635,MATCH(CONCATENATE(B20,".",C20,".",D20),'Wkpr - Plant Balance Detail'!$A$3:$A$635,0),)</f>
        <v>7.1599999999999997E-2</v>
      </c>
      <c r="M20" s="1">
        <f t="shared" ref="M20:M26" si="4">J20*L20</f>
        <v>51920.479375999996</v>
      </c>
      <c r="O20" s="3">
        <f>INDEX('Wkpr - Plant Balance Detail'!$BQ$3:$BQ$635,MATCH(CONCATENATE($B20,".",$C20,".",$D20),'Wkpr - Plant Balance Detail'!$A$3:$A$635,0),)</f>
        <v>7.7700000000000005E-2</v>
      </c>
      <c r="Q20" s="1">
        <f t="shared" ref="Q20:Q26" si="5">J20*O20</f>
        <v>56343.872172000003</v>
      </c>
      <c r="R20" s="1">
        <f t="shared" ref="R20:R26" si="6">Q20-M20</f>
        <v>4423.3927960000074</v>
      </c>
    </row>
    <row r="21" spans="2:18" x14ac:dyDescent="0.2">
      <c r="B21" t="s">
        <v>1310</v>
      </c>
      <c r="C21" t="s">
        <v>1329</v>
      </c>
      <c r="D21">
        <v>392056</v>
      </c>
      <c r="E21">
        <v>392057</v>
      </c>
      <c r="F21">
        <v>392067</v>
      </c>
      <c r="H21" s="51">
        <v>392.3</v>
      </c>
      <c r="I21" t="s">
        <v>1339</v>
      </c>
      <c r="J21" s="5">
        <f>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Trnsprtn'!$D21)+SUMIFS('Wkpr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Trnsprtn'!$E21)+SUMIFS('Wkpr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Trnsprtn'!$F21)+SUMIFS('Wkpr - Plant Balance Detail'!$R$3:$R$635,'Wkpr - Plant Balance Detail'!$B$3:$B$635,'Wkpr - Studied Bal. - Trnsprtn'!$B21,'Wkpr - Plant Balance Detail'!$C$3:$C$635,'Wkpr - Studied Bal. - Trnsprtn'!$C21,'Wkpr - Plant Balance Detail'!$D$3:$D$635,'Wkpr - Studied Bal. - Trnsprtn'!$G21)</f>
        <v>3378614.37</v>
      </c>
      <c r="L21" s="3">
        <f>INDEX('Wkpr - Plant Balance Detail'!$BO$3:$BO$635,MATCH(CONCATENATE(B21,".",C21,".",D21),'Wkpr - Plant Balance Detail'!$A$3:$A$635,0),)</f>
        <v>9.7799999999999998E-2</v>
      </c>
      <c r="M21" s="1">
        <f t="shared" si="4"/>
        <v>330428.48538600001</v>
      </c>
      <c r="O21" s="3">
        <f>INDEX('Wkpr - Plant Balance Detail'!$BQ$3:$BQ$635,MATCH(CONCATENATE($B21,".",$C21,".",$D21),'Wkpr - Plant Balance Detail'!$A$3:$A$635,0),)</f>
        <v>5.4800000000000001E-2</v>
      </c>
      <c r="Q21" s="1">
        <f t="shared" si="5"/>
        <v>185148.06747600003</v>
      </c>
      <c r="R21" s="1">
        <f t="shared" si="6"/>
        <v>-145280.41790999999</v>
      </c>
    </row>
    <row r="22" spans="2:18" x14ac:dyDescent="0.2">
      <c r="B22" t="s">
        <v>1310</v>
      </c>
      <c r="C22" t="s">
        <v>1329</v>
      </c>
      <c r="D22">
        <v>392066</v>
      </c>
      <c r="E22">
        <v>392068</v>
      </c>
      <c r="H22">
        <v>392.4</v>
      </c>
      <c r="I22" t="s">
        <v>1340</v>
      </c>
      <c r="J22" s="5">
        <f>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Trnsprtn'!$D22)+SUMIFS('Wkpr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Trnsprtn'!$E22)+SUMIFS('Wkpr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Trnsprtn'!$F22)+SUMIFS('Wkpr - Plant Balance Detail'!$R$3:$R$635,'Wkpr - Plant Balance Detail'!$B$3:$B$635,'Wkpr - Studied Bal. - Trnsprtn'!$B22,'Wkpr - Plant Balance Detail'!$C$3:$C$635,'Wkpr - Studied Bal. - Trnsprtn'!$C22,'Wkpr - Plant Balance Detail'!$D$3:$D$635,'Wkpr - Studied Bal. - Trnsprtn'!$G22)</f>
        <v>1634177.9100000001</v>
      </c>
      <c r="L22" s="3">
        <f>INDEX('Wkpr - Plant Balance Detail'!$BO$3:$BO$635,MATCH(CONCATENATE(B22,".",C22,".",D22),'Wkpr - Plant Balance Detail'!$A$3:$A$635,0),)</f>
        <v>6.0699999999999997E-2</v>
      </c>
      <c r="M22" s="1">
        <f t="shared" si="4"/>
        <v>99194.599136999997</v>
      </c>
      <c r="O22" s="3">
        <f>INDEX('Wkpr - Plant Balance Detail'!$BQ$3:$BQ$635,MATCH(CONCATENATE($B22,".",$C22,".",$D22),'Wkpr - Plant Balance Detail'!$A$3:$A$635,0),)</f>
        <v>5.6399999999999999E-2</v>
      </c>
      <c r="Q22" s="1">
        <f t="shared" si="5"/>
        <v>92167.634124000004</v>
      </c>
      <c r="R22" s="1">
        <f t="shared" si="6"/>
        <v>-7026.9650129999936</v>
      </c>
    </row>
    <row r="23" spans="2:18" x14ac:dyDescent="0.2">
      <c r="B23" t="s">
        <v>1310</v>
      </c>
      <c r="C23" t="s">
        <v>1329</v>
      </c>
      <c r="D23">
        <v>392000</v>
      </c>
      <c r="H23">
        <v>392.5</v>
      </c>
      <c r="I23" t="s">
        <v>1341</v>
      </c>
      <c r="J23" s="5">
        <f>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Trnsprtn'!$D23)+SUMIFS('Wkpr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Trnsprtn'!$E23)+SUMIFS('Wkpr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Trnsprtn'!$F23)+SUMIFS('Wkpr - Plant Balance Detail'!$R$3:$R$635,'Wkpr - Plant Balance Detail'!$B$3:$B$635,'Wkpr - Studied Bal. - Trnsprtn'!$B23,'Wkpr - Plant Balance Detail'!$C$3:$C$635,'Wkpr - Studied Bal. - Trnsprtn'!$C23,'Wkpr - Plant Balance Detail'!$D$3:$D$635,'Wkpr - Studied Bal. - Trnsprtn'!$G23)</f>
        <v>1920817.5899999999</v>
      </c>
      <c r="L23" s="3">
        <f>INDEX('Wkpr - Plant Balance Detail'!$BO$3:$BO$635,MATCH(CONCATENATE(B23,".",C23,".",D23),'Wkpr - Plant Balance Detail'!$A$3:$A$635,0),)</f>
        <v>3.0300000000000001E-2</v>
      </c>
      <c r="M23" s="1">
        <f t="shared" si="4"/>
        <v>58200.772976999993</v>
      </c>
      <c r="O23" s="3">
        <f>INDEX('Wkpr - Plant Balance Detail'!$BQ$3:$BQ$635,MATCH(CONCATENATE($B23,".",$C23,".",$D23),'Wkpr - Plant Balance Detail'!$A$3:$A$635,0),)</f>
        <v>6.2600000000000003E-2</v>
      </c>
      <c r="Q23" s="1">
        <f t="shared" si="5"/>
        <v>120243.181134</v>
      </c>
      <c r="R23" s="1">
        <f t="shared" si="6"/>
        <v>62042.408157000005</v>
      </c>
    </row>
    <row r="24" spans="2:18" x14ac:dyDescent="0.2">
      <c r="B24" t="s">
        <v>1310</v>
      </c>
      <c r="C24" t="s">
        <v>1329</v>
      </c>
      <c r="D24">
        <v>396055</v>
      </c>
      <c r="E24">
        <v>396056</v>
      </c>
      <c r="F24">
        <v>396057</v>
      </c>
      <c r="G24">
        <v>396067</v>
      </c>
      <c r="H24">
        <v>396.3</v>
      </c>
      <c r="I24" t="s">
        <v>1339</v>
      </c>
      <c r="J24" s="5">
        <f>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Trnsprtn'!$D24)+SUMIFS('Wkpr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Trnsprtn'!$E24)+SUMIFS('Wkpr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Trnsprtn'!$F24)+SUMIFS('Wkpr - Plant Balance Detail'!$R$3:$R$635,'Wkpr - Plant Balance Detail'!$B$3:$B$635,'Wkpr - Studied Bal. - Trnsprtn'!$B24,'Wkpr - Plant Balance Detail'!$C$3:$C$635,'Wkpr - Studied Bal. - Trnsprtn'!$C24,'Wkpr - Plant Balance Detail'!$D$3:$D$635,'Wkpr - Studied Bal. - Trnsprtn'!$G24)</f>
        <v>1788452.06</v>
      </c>
      <c r="L24" s="3">
        <f>INDEX('Wkpr - Plant Balance Detail'!$BO$3:$BO$635,MATCH(CONCATENATE(B24,".",C24,".",D24),'Wkpr - Plant Balance Detail'!$A$3:$A$635,0),)</f>
        <v>6.9000000000000006E-2</v>
      </c>
      <c r="M24" s="1">
        <f t="shared" si="4"/>
        <v>123403.19214000001</v>
      </c>
      <c r="O24" s="3">
        <f>INDEX('Wkpr - Plant Balance Detail'!$BQ$3:$BQ$635,MATCH(CONCATENATE($B24,".",$C24,".",$D24),'Wkpr - Plant Balance Detail'!$A$3:$A$635,0),)</f>
        <v>7.5800000000000006E-2</v>
      </c>
      <c r="Q24" s="1">
        <f t="shared" si="5"/>
        <v>135564.66614800002</v>
      </c>
      <c r="R24" s="1">
        <f t="shared" si="6"/>
        <v>12161.474008000005</v>
      </c>
    </row>
    <row r="25" spans="2:18" x14ac:dyDescent="0.2">
      <c r="B25" t="s">
        <v>1310</v>
      </c>
      <c r="C25" t="s">
        <v>1329</v>
      </c>
      <c r="D25">
        <v>396058</v>
      </c>
      <c r="E25">
        <v>396065</v>
      </c>
      <c r="F25">
        <v>396066</v>
      </c>
      <c r="G25">
        <v>396068</v>
      </c>
      <c r="H25">
        <v>396.4</v>
      </c>
      <c r="I25" t="s">
        <v>1340</v>
      </c>
      <c r="J25" s="5">
        <f>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Trnsprtn'!$D25)+SUMIFS('Wkpr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Trnsprtn'!$E25)+SUMIFS('Wkpr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Trnsprtn'!$F25)+SUMIFS('Wkpr - Plant Balance Detail'!$R$3:$R$635,'Wkpr - Plant Balance Detail'!$B$3:$B$635,'Wkpr - Studied Bal. - Trnsprtn'!$B25,'Wkpr - Plant Balance Detail'!$C$3:$C$635,'Wkpr - Studied Bal. - Trnsprtn'!$C25,'Wkpr - Plant Balance Detail'!$D$3:$D$635,'Wkpr - Studied Bal. - Trnsprtn'!$G25)</f>
        <v>6984523.0499999998</v>
      </c>
      <c r="L25" s="3">
        <f>INDEX('Wkpr - Plant Balance Detail'!$BO$3:$BO$635,MATCH(CONCATENATE(B25,".",C25,".",D25),'Wkpr - Plant Balance Detail'!$A$3:$A$635,0),)</f>
        <v>8.7499999999999994E-2</v>
      </c>
      <c r="M25" s="1">
        <f t="shared" si="4"/>
        <v>611145.76687499997</v>
      </c>
      <c r="O25" s="3">
        <f>INDEX('Wkpr - Plant Balance Detail'!$BQ$3:$BQ$635,MATCH(CONCATENATE($B25,".",$C25,".",$D25),'Wkpr - Plant Balance Detail'!$A$3:$A$635,0),)</f>
        <v>3.7499999999999999E-2</v>
      </c>
      <c r="Q25" s="1">
        <f t="shared" si="5"/>
        <v>261919.61437499998</v>
      </c>
      <c r="R25" s="1">
        <f t="shared" si="6"/>
        <v>-349226.15249999997</v>
      </c>
    </row>
    <row r="26" spans="2:18" x14ac:dyDescent="0.2">
      <c r="B26" t="s">
        <v>1310</v>
      </c>
      <c r="C26" t="s">
        <v>1329</v>
      </c>
      <c r="D26">
        <v>396000</v>
      </c>
      <c r="H26">
        <v>396.5</v>
      </c>
      <c r="I26" t="s">
        <v>1341</v>
      </c>
      <c r="J26" s="5">
        <f>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Trnsprtn'!$D26)+SUMIFS('Wkpr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Trnsprtn'!$E26)+SUMIFS('Wkpr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Trnsprtn'!$F26)+SUMIFS('Wkpr - Plant Balance Detail'!$R$3:$R$635,'Wkpr - Plant Balance Detail'!$B$3:$B$635,'Wkpr - Studied Bal. - Trnsprtn'!$B26,'Wkpr - Plant Balance Detail'!$C$3:$C$635,'Wkpr - Studied Bal. - Trnsprtn'!$C26,'Wkpr - Plant Balance Detail'!$D$3:$D$635,'Wkpr - Studied Bal. - Trnsprtn'!$G26)</f>
        <v>809389.58000000007</v>
      </c>
      <c r="L26" s="3">
        <f>INDEX('Wkpr - Plant Balance Detail'!$BO$3:$BO$635,MATCH(CONCATENATE(B26,".",C26,".",D26),'Wkpr - Plant Balance Detail'!$A$3:$A$635,0),)</f>
        <v>5.4199999999999998E-2</v>
      </c>
      <c r="M26" s="1">
        <f t="shared" si="4"/>
        <v>43868.915236000001</v>
      </c>
      <c r="O26" s="3">
        <f>INDEX('Wkpr - Plant Balance Detail'!$BQ$3:$BQ$635,MATCH(CONCATENATE($B26,".",$C26,".",$D26),'Wkpr - Plant Balance Detail'!$A$3:$A$635,0),)</f>
        <v>8.1799999999999998E-2</v>
      </c>
      <c r="Q26" s="1">
        <f t="shared" si="5"/>
        <v>66208.06764400001</v>
      </c>
      <c r="R26" s="1">
        <f t="shared" si="6"/>
        <v>22339.152408000009</v>
      </c>
    </row>
    <row r="27" spans="2:18" x14ac:dyDescent="0.2">
      <c r="I27" t="s">
        <v>1138</v>
      </c>
      <c r="J27" s="9">
        <f>SUM(J20:J26)</f>
        <v>17241120.920000002</v>
      </c>
      <c r="M27" s="9">
        <f>SUM(M20:M26)</f>
        <v>1318162.2111269999</v>
      </c>
      <c r="Q27" s="9">
        <f t="shared" ref="Q27:R27" si="7">SUM(Q20:Q26)</f>
        <v>917595.10307300009</v>
      </c>
      <c r="R27" s="9">
        <f t="shared" si="7"/>
        <v>-400567.10805399989</v>
      </c>
    </row>
    <row r="29" spans="2:18" x14ac:dyDescent="0.2">
      <c r="H29" t="s">
        <v>1304</v>
      </c>
    </row>
    <row r="30" spans="2:18" x14ac:dyDescent="0.2">
      <c r="B30" t="s">
        <v>1310</v>
      </c>
      <c r="C30" t="s">
        <v>1330</v>
      </c>
      <c r="D30">
        <v>392046</v>
      </c>
      <c r="E30">
        <v>392047</v>
      </c>
      <c r="F30">
        <v>392048</v>
      </c>
      <c r="H30">
        <v>392.2</v>
      </c>
      <c r="I30" t="s">
        <v>1338</v>
      </c>
      <c r="J30" s="5">
        <f>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Trnsprtn'!$D30)+SUMIFS('Wkpr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Trnsprtn'!$E30)+SUMIFS('Wkpr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Trnsprtn'!$F30)+SUMIFS('Wkpr - Plant Balance Detail'!$R$3:$R$635,'Wkpr - Plant Balance Detail'!$B$3:$B$635,'Wkpr - Studied Bal. - Trnsprtn'!$B30,'Wkpr - Plant Balance Detail'!$C$3:$C$635,'Wkpr - Studied Bal. - Trnsprtn'!$C30,'Wkpr - Plant Balance Detail'!$D$3:$D$635,'Wkpr - Studied Bal. - Trnsprtn'!$G30)</f>
        <v>3067250.27</v>
      </c>
      <c r="L30" s="3">
        <f>INDEX('Wkpr - Plant Balance Detail'!$BO$3:$BO$635,MATCH(CONCATENATE(B30,".",C30,".",D30),'Wkpr - Plant Balance Detail'!$A$3:$A$635,0),)</f>
        <v>7.1599999999999997E-2</v>
      </c>
      <c r="M30" s="1">
        <f t="shared" ref="M30:M36" si="8">J30*L30</f>
        <v>219615.119332</v>
      </c>
      <c r="O30" s="3">
        <f>INDEX('Wkpr - Plant Balance Detail'!$BQ$3:$BQ$635,MATCH(CONCATENATE($B30,".",$C30,".",$D30),'Wkpr - Plant Balance Detail'!$A$3:$A$635,0),)</f>
        <v>7.7699999999999991E-2</v>
      </c>
      <c r="Q30" s="1">
        <f t="shared" ref="Q30:Q36" si="9">J30*O30</f>
        <v>238325.34597899998</v>
      </c>
      <c r="R30" s="1">
        <f t="shared" ref="R30:R36" si="10">Q30-M30</f>
        <v>18710.226646999974</v>
      </c>
    </row>
    <row r="31" spans="2:18" x14ac:dyDescent="0.2">
      <c r="B31" t="s">
        <v>1310</v>
      </c>
      <c r="C31" t="s">
        <v>1330</v>
      </c>
      <c r="D31">
        <v>392056</v>
      </c>
      <c r="E31">
        <v>392057</v>
      </c>
      <c r="F31">
        <v>392067</v>
      </c>
      <c r="H31" s="51">
        <v>392.3</v>
      </c>
      <c r="I31" t="s">
        <v>1339</v>
      </c>
      <c r="J31" s="5">
        <f>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Trnsprtn'!$D31)+SUMIFS('Wkpr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Trnsprtn'!$E31)+SUMIFS('Wkpr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Trnsprtn'!$F31)+SUMIFS('Wkpr - Plant Balance Detail'!$R$3:$R$635,'Wkpr - Plant Balance Detail'!$B$3:$B$635,'Wkpr - Studied Bal. - Trnsprtn'!$B31,'Wkpr - Plant Balance Detail'!$C$3:$C$635,'Wkpr - Studied Bal. - Trnsprtn'!$C31,'Wkpr - Plant Balance Detail'!$D$3:$D$635,'Wkpr - Studied Bal. - Trnsprtn'!$G31)</f>
        <v>8398445.0199999996</v>
      </c>
      <c r="L31" s="3">
        <f>INDEX('Wkpr - Plant Balance Detail'!$BO$3:$BO$635,MATCH(CONCATENATE(B31,".",C31,".",D31),'Wkpr - Plant Balance Detail'!$A$3:$A$635,0),)</f>
        <v>9.7799999999999998E-2</v>
      </c>
      <c r="M31" s="1">
        <f t="shared" si="8"/>
        <v>821367.92295599997</v>
      </c>
      <c r="O31" s="3">
        <f>INDEX('Wkpr - Plant Balance Detail'!$BQ$3:$BQ$635,MATCH(CONCATENATE($B31,".",$C31,".",$D31),'Wkpr - Plant Balance Detail'!$A$3:$A$635,0),)</f>
        <v>5.4800000000000001E-2</v>
      </c>
      <c r="Q31" s="1">
        <f t="shared" si="9"/>
        <v>460234.78709599999</v>
      </c>
      <c r="R31" s="1">
        <f t="shared" si="10"/>
        <v>-361133.13585999998</v>
      </c>
    </row>
    <row r="32" spans="2:18" x14ac:dyDescent="0.2">
      <c r="B32" t="s">
        <v>1310</v>
      </c>
      <c r="C32" t="s">
        <v>1330</v>
      </c>
      <c r="D32">
        <v>392058</v>
      </c>
      <c r="E32">
        <v>392065</v>
      </c>
      <c r="F32">
        <v>392066</v>
      </c>
      <c r="G32">
        <v>392068</v>
      </c>
      <c r="H32">
        <v>392.4</v>
      </c>
      <c r="I32" t="s">
        <v>1340</v>
      </c>
      <c r="J32" s="5">
        <f>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Trnsprtn'!$D32)+SUMIFS('Wkpr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Trnsprtn'!$E32)+SUMIFS('Wkpr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Trnsprtn'!$F32)+SUMIFS('Wkpr - Plant Balance Detail'!$R$3:$R$635,'Wkpr - Plant Balance Detail'!$B$3:$B$635,'Wkpr - Studied Bal. - Trnsprtn'!$B32,'Wkpr - Plant Balance Detail'!$C$3:$C$635,'Wkpr - Studied Bal. - Trnsprtn'!$C32,'Wkpr - Plant Balance Detail'!$D$3:$D$635,'Wkpr - Studied Bal. - Trnsprtn'!$G32)</f>
        <v>4544054.95</v>
      </c>
      <c r="L32" s="3">
        <f>INDEX('Wkpr - Plant Balance Detail'!$BO$3:$BO$635,MATCH(CONCATENATE(B32,".",C32,".",D32),'Wkpr - Plant Balance Detail'!$A$3:$A$635,0),)</f>
        <v>6.0699999999999997E-2</v>
      </c>
      <c r="M32" s="1">
        <f t="shared" si="8"/>
        <v>275824.135465</v>
      </c>
      <c r="O32" s="3">
        <f>INDEX('Wkpr - Plant Balance Detail'!$BQ$3:$BQ$635,MATCH(CONCATENATE($B32,".",$C32,".",$D32),'Wkpr - Plant Balance Detail'!$A$3:$A$635,0),)</f>
        <v>5.6399999999999999E-2</v>
      </c>
      <c r="Q32" s="1">
        <f t="shared" si="9"/>
        <v>256284.69918</v>
      </c>
      <c r="R32" s="1">
        <f t="shared" si="10"/>
        <v>-19539.436285000003</v>
      </c>
    </row>
    <row r="33" spans="2:18" x14ac:dyDescent="0.2">
      <c r="B33" t="s">
        <v>1310</v>
      </c>
      <c r="C33" t="s">
        <v>1330</v>
      </c>
      <c r="D33">
        <v>392000</v>
      </c>
      <c r="H33">
        <v>392.5</v>
      </c>
      <c r="I33" t="s">
        <v>1341</v>
      </c>
      <c r="J33" s="5">
        <f>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Trnsprtn'!$D33)+SUMIFS('Wkpr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Trnsprtn'!$E33)+SUMIFS('Wkpr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Trnsprtn'!$F33)+SUMIFS('Wkpr - Plant Balance Detail'!$R$3:$R$635,'Wkpr - Plant Balance Detail'!$B$3:$B$635,'Wkpr - Studied Bal. - Trnsprtn'!$B33,'Wkpr - Plant Balance Detail'!$C$3:$C$635,'Wkpr - Studied Bal. - Trnsprtn'!$C33,'Wkpr - Plant Balance Detail'!$D$3:$D$635,'Wkpr - Studied Bal. - Trnsprtn'!$G33)</f>
        <v>2252451.4900000002</v>
      </c>
      <c r="L33" s="3">
        <f>INDEX('Wkpr - Plant Balance Detail'!$BO$3:$BO$635,MATCH(CONCATENATE(B33,".",C33,".",D33),'Wkpr - Plant Balance Detail'!$A$3:$A$635,0),)</f>
        <v>3.0300000000000001E-2</v>
      </c>
      <c r="M33" s="1">
        <f t="shared" si="8"/>
        <v>68249.280147000012</v>
      </c>
      <c r="O33" s="3">
        <f>INDEX('Wkpr - Plant Balance Detail'!$BQ$3:$BQ$635,MATCH(CONCATENATE($B33,".",$C33,".",$D33),'Wkpr - Plant Balance Detail'!$A$3:$A$635,0),)</f>
        <v>6.2600000000000003E-2</v>
      </c>
      <c r="Q33" s="1">
        <f t="shared" si="9"/>
        <v>141003.46327400001</v>
      </c>
      <c r="R33" s="1">
        <f t="shared" si="10"/>
        <v>72754.183126999997</v>
      </c>
    </row>
    <row r="34" spans="2:18" x14ac:dyDescent="0.2">
      <c r="B34" t="s">
        <v>1310</v>
      </c>
      <c r="C34" t="s">
        <v>1330</v>
      </c>
      <c r="D34">
        <v>396055</v>
      </c>
      <c r="E34">
        <v>396056</v>
      </c>
      <c r="F34">
        <v>396057</v>
      </c>
      <c r="G34">
        <v>396067</v>
      </c>
      <c r="H34">
        <v>396.3</v>
      </c>
      <c r="I34" t="s">
        <v>1339</v>
      </c>
      <c r="J34" s="5">
        <f>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Trnsprtn'!$D34)+SUMIFS('Wkpr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Trnsprtn'!$E34)+SUMIFS('Wkpr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Trnsprtn'!$F34)+SUMIFS('Wkpr - Plant Balance Detail'!$R$3:$R$635,'Wkpr - Plant Balance Detail'!$B$3:$B$635,'Wkpr - Studied Bal. - Trnsprtn'!$B34,'Wkpr - Plant Balance Detail'!$C$3:$C$635,'Wkpr - Studied Bal. - Trnsprtn'!$C34,'Wkpr - Plant Balance Detail'!$D$3:$D$635,'Wkpr - Studied Bal. - Trnsprtn'!$G34)</f>
        <v>2950962.04</v>
      </c>
      <c r="L34" s="3">
        <f>INDEX('Wkpr - Plant Balance Detail'!$BO$3:$BO$635,MATCH(CONCATENATE(B34,".",C34,".",D34),'Wkpr - Plant Balance Detail'!$A$3:$A$635,0),)</f>
        <v>6.9000000000000006E-2</v>
      </c>
      <c r="M34" s="1">
        <f t="shared" si="8"/>
        <v>203616.38076000003</v>
      </c>
      <c r="O34" s="3">
        <f>INDEX('Wkpr - Plant Balance Detail'!$BQ$3:$BQ$635,MATCH(CONCATENATE($B34,".",$C34,".",$D34),'Wkpr - Plant Balance Detail'!$A$3:$A$635,0),)</f>
        <v>7.5800000000000006E-2</v>
      </c>
      <c r="Q34" s="1">
        <f t="shared" si="9"/>
        <v>223682.92263200003</v>
      </c>
      <c r="R34" s="1">
        <f t="shared" si="10"/>
        <v>20066.541872000002</v>
      </c>
    </row>
    <row r="35" spans="2:18" x14ac:dyDescent="0.2">
      <c r="B35" t="s">
        <v>1310</v>
      </c>
      <c r="C35" t="s">
        <v>1330</v>
      </c>
      <c r="D35">
        <v>396058</v>
      </c>
      <c r="E35">
        <v>396065</v>
      </c>
      <c r="F35">
        <v>396066</v>
      </c>
      <c r="G35">
        <v>396068</v>
      </c>
      <c r="H35">
        <v>396.4</v>
      </c>
      <c r="I35" t="s">
        <v>1340</v>
      </c>
      <c r="J35" s="5">
        <f>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Trnsprtn'!$D35)+SUMIFS('Wkpr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Trnsprtn'!$E35)+SUMIFS('Wkpr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Trnsprtn'!$F35)+SUMIFS('Wkpr - Plant Balance Detail'!$R$3:$R$635,'Wkpr - Plant Balance Detail'!$B$3:$B$635,'Wkpr - Studied Bal. - Trnsprtn'!$B35,'Wkpr - Plant Balance Detail'!$C$3:$C$635,'Wkpr - Studied Bal. - Trnsprtn'!$C35,'Wkpr - Plant Balance Detail'!$D$3:$D$635,'Wkpr - Studied Bal. - Trnsprtn'!$G35)</f>
        <v>10313316.370000001</v>
      </c>
      <c r="L35" s="3">
        <f>INDEX('Wkpr - Plant Balance Detail'!$BO$3:$BO$635,MATCH(CONCATENATE(B35,".",C35,".",D35),'Wkpr - Plant Balance Detail'!$A$3:$A$635,0),)</f>
        <v>8.7499999999999994E-2</v>
      </c>
      <c r="M35" s="1">
        <f t="shared" si="8"/>
        <v>902415.18237500009</v>
      </c>
      <c r="O35" s="3">
        <f>INDEX('Wkpr - Plant Balance Detail'!$BQ$3:$BQ$635,MATCH(CONCATENATE($B35,".",$C35,".",$D35),'Wkpr - Plant Balance Detail'!$A$3:$A$635,0),)</f>
        <v>3.7499999999999999E-2</v>
      </c>
      <c r="Q35" s="1">
        <f t="shared" si="9"/>
        <v>386749.36387500004</v>
      </c>
      <c r="R35" s="1">
        <f t="shared" si="10"/>
        <v>-515665.81850000005</v>
      </c>
    </row>
    <row r="36" spans="2:18" x14ac:dyDescent="0.2">
      <c r="B36" t="s">
        <v>1310</v>
      </c>
      <c r="C36" t="s">
        <v>1330</v>
      </c>
      <c r="D36">
        <v>396000</v>
      </c>
      <c r="H36">
        <v>396.5</v>
      </c>
      <c r="I36" t="s">
        <v>1341</v>
      </c>
      <c r="J36" s="5">
        <f>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Trnsprtn'!$D36)+SUMIFS('Wkpr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Trnsprtn'!$E36)+SUMIFS('Wkpr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Trnsprtn'!$F36)+SUMIFS('Wkpr - Plant Balance Detail'!$R$3:$R$635,'Wkpr - Plant Balance Detail'!$B$3:$B$635,'Wkpr - Studied Bal. - Trnsprtn'!$B36,'Wkpr - Plant Balance Detail'!$C$3:$C$635,'Wkpr - Studied Bal. - Trnsprtn'!$C36,'Wkpr - Plant Balance Detail'!$D$3:$D$635,'Wkpr - Studied Bal. - Trnsprtn'!$G36)</f>
        <v>1541302.7</v>
      </c>
      <c r="L36" s="3">
        <f>INDEX('Wkpr - Plant Balance Detail'!$BO$3:$BO$635,MATCH(CONCATENATE(B36,".",C36,".",D36),'Wkpr - Plant Balance Detail'!$A$3:$A$635,0),)</f>
        <v>5.4199999999999998E-2</v>
      </c>
      <c r="M36" s="1">
        <f t="shared" si="8"/>
        <v>83538.606339999998</v>
      </c>
      <c r="O36" s="3">
        <f>INDEX('Wkpr - Plant Balance Detail'!$BQ$3:$BQ$635,MATCH(CONCATENATE($B36,".",$C36,".",$D36),'Wkpr - Plant Balance Detail'!$A$3:$A$635,0),)</f>
        <v>8.1799999999999998E-2</v>
      </c>
      <c r="Q36" s="1">
        <f t="shared" si="9"/>
        <v>126078.56086</v>
      </c>
      <c r="R36" s="1">
        <f t="shared" si="10"/>
        <v>42539.954519999999</v>
      </c>
    </row>
    <row r="37" spans="2:18" x14ac:dyDescent="0.2">
      <c r="I37" t="s">
        <v>1138</v>
      </c>
      <c r="J37" s="9">
        <f>SUM(J30:J36)</f>
        <v>33067782.839999996</v>
      </c>
      <c r="M37" s="9">
        <f>SUM(M30:M36)</f>
        <v>2574626.6273750002</v>
      </c>
      <c r="Q37" s="9">
        <f>SUM(Q30:Q36)</f>
        <v>1832359.1428960001</v>
      </c>
      <c r="R37" s="9">
        <f>SUM(R30:R36)</f>
        <v>-742267.48447899998</v>
      </c>
    </row>
    <row r="39" spans="2:18" x14ac:dyDescent="0.2">
      <c r="H39" t="s">
        <v>1298</v>
      </c>
    </row>
    <row r="40" spans="2:18" x14ac:dyDescent="0.2">
      <c r="B40" t="s">
        <v>1331</v>
      </c>
      <c r="C40" t="s">
        <v>1332</v>
      </c>
      <c r="D40">
        <v>392046</v>
      </c>
      <c r="E40">
        <v>392048</v>
      </c>
      <c r="H40">
        <v>392.2</v>
      </c>
      <c r="I40" t="s">
        <v>1338</v>
      </c>
      <c r="J40" s="5">
        <f>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Trnsprtn'!$D40)+SUMIFS('Wkpr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Trnsprtn'!$E40)+SUMIFS('Wkpr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Trnsprtn'!$F40)+SUMIFS('Wkpr - Plant Balance Detail'!$R$3:$R$635,'Wkpr - Plant Balance Detail'!$B$3:$B$635,'Wkpr - Studied Bal. - Trnsprtn'!$B40,'Wkpr - Plant Balance Detail'!$C$3:$C$635,'Wkpr - Studied Bal. - Trnsprtn'!$C40,'Wkpr - Plant Balance Detail'!$D$3:$D$635,'Wkpr - Studied Bal. - Trnsprtn'!$G40)</f>
        <v>313842</v>
      </c>
      <c r="L40" s="3">
        <f>INDEX('Wkpr - Plant Balance Detail'!$BO$3:$BO$635,MATCH(CONCATENATE(B40,".",C40,".",D40),'Wkpr - Plant Balance Detail'!$A$3:$A$635,0),)</f>
        <v>0.16170000000000001</v>
      </c>
      <c r="M40" s="1">
        <f t="shared" ref="M40:M43" si="11">J40*L40</f>
        <v>50748.251400000001</v>
      </c>
      <c r="O40" s="3">
        <f>INDEX('Wkpr - Plant Balance Detail'!$BQ$3:$BQ$635,MATCH(CONCATENATE($B40,".",$C40,".",$D40),'Wkpr - Plant Balance Detail'!$A$3:$A$635,0),)</f>
        <v>4.6800000000000001E-2</v>
      </c>
      <c r="Q40" s="1">
        <f t="shared" ref="Q40:Q43" si="12">J40*O40</f>
        <v>14687.8056</v>
      </c>
      <c r="R40" s="1">
        <f t="shared" ref="R40:R43" si="13">Q40-M40</f>
        <v>-36060.445800000001</v>
      </c>
    </row>
    <row r="41" spans="2:18" x14ac:dyDescent="0.2">
      <c r="B41" t="s">
        <v>1331</v>
      </c>
      <c r="C41" t="s">
        <v>1332</v>
      </c>
      <c r="D41">
        <v>392065</v>
      </c>
      <c r="H41">
        <v>392.4</v>
      </c>
      <c r="I41" t="s">
        <v>1340</v>
      </c>
      <c r="J41" s="5">
        <f>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Trnsprtn'!$D41)+SUMIFS('Wkpr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Trnsprtn'!$E41)+SUMIFS('Wkpr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Trnsprtn'!$F41)+SUMIFS('Wkpr - Plant Balance Detail'!$R$3:$R$635,'Wkpr - Plant Balance Detail'!$B$3:$B$635,'Wkpr - Studied Bal. - Trnsprtn'!$B41,'Wkpr - Plant Balance Detail'!$C$3:$C$635,'Wkpr - Studied Bal. - Trnsprtn'!$C41,'Wkpr - Plant Balance Detail'!$D$3:$D$635,'Wkpr - Studied Bal. - Trnsprtn'!$G41)</f>
        <v>125203.55</v>
      </c>
      <c r="L41" s="3">
        <f>INDEX('Wkpr - Plant Balance Detail'!$BO$3:$BO$635,MATCH(CONCATENATE(B41,".",C41,".",D41),'Wkpr - Plant Balance Detail'!$A$3:$A$635,0),)</f>
        <v>6.0699999999999997E-2</v>
      </c>
      <c r="M41" s="1">
        <f t="shared" si="11"/>
        <v>7599.855485</v>
      </c>
      <c r="O41" s="3">
        <f>INDEX('Wkpr - Plant Balance Detail'!$BQ$3:$BQ$635,MATCH(CONCATENATE($B41,".",$C41,".",$D41),'Wkpr - Plant Balance Detail'!$A$3:$A$635,0),)</f>
        <v>7.4800000000000005E-2</v>
      </c>
      <c r="Q41" s="1">
        <f t="shared" si="12"/>
        <v>9365.2255400000013</v>
      </c>
      <c r="R41" s="1">
        <f t="shared" si="13"/>
        <v>1765.3700550000012</v>
      </c>
    </row>
    <row r="42" spans="2:18" x14ac:dyDescent="0.2">
      <c r="B42" t="s">
        <v>1331</v>
      </c>
      <c r="C42" t="s">
        <v>1332</v>
      </c>
      <c r="D42">
        <v>392000</v>
      </c>
      <c r="H42">
        <v>392.5</v>
      </c>
      <c r="I42" t="s">
        <v>1341</v>
      </c>
      <c r="J42" s="5">
        <f>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Trnsprtn'!$D42)+SUMIFS('Wkpr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Trnsprtn'!$E42)+SUMIFS('Wkpr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Trnsprtn'!$F42)+SUMIFS('Wkpr - Plant Balance Detail'!$R$3:$R$635,'Wkpr - Plant Balance Detail'!$B$3:$B$635,'Wkpr - Studied Bal. - Trnsprtn'!$B42,'Wkpr - Plant Balance Detail'!$C$3:$C$635,'Wkpr - Studied Bal. - Trnsprtn'!$C42,'Wkpr - Plant Balance Detail'!$D$3:$D$635,'Wkpr - Studied Bal. - Trnsprtn'!$G42)</f>
        <v>141165.76999999999</v>
      </c>
      <c r="L42" s="3">
        <f>INDEX('Wkpr - Plant Balance Detail'!$BO$3:$BO$635,MATCH(CONCATENATE(B42,".",C42,".",D42),'Wkpr - Plant Balance Detail'!$A$3:$A$635,0),)</f>
        <v>5.67E-2</v>
      </c>
      <c r="M42" s="1">
        <f t="shared" si="11"/>
        <v>8004.0991589999994</v>
      </c>
      <c r="O42" s="3">
        <f>INDEX('Wkpr - Plant Balance Detail'!$BQ$3:$BQ$635,MATCH(CONCATENATE($B42,".",$C42,".",$D42),'Wkpr - Plant Balance Detail'!$A$3:$A$635,0),)</f>
        <v>7.2400000000000006E-2</v>
      </c>
      <c r="Q42" s="1">
        <f t="shared" si="12"/>
        <v>10220.401748</v>
      </c>
      <c r="R42" s="1">
        <f t="shared" si="13"/>
        <v>2216.3025890000008</v>
      </c>
    </row>
    <row r="43" spans="2:18" x14ac:dyDescent="0.2">
      <c r="B43" t="s">
        <v>1331</v>
      </c>
      <c r="C43" t="s">
        <v>1332</v>
      </c>
      <c r="D43">
        <v>396000</v>
      </c>
      <c r="H43">
        <v>396.5</v>
      </c>
      <c r="I43" t="s">
        <v>1341</v>
      </c>
      <c r="J43" s="5">
        <f>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Trnsprtn'!$D43)+SUMIFS('Wkpr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Trnsprtn'!$E43)+SUMIFS('Wkpr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Trnsprtn'!$F43)+SUMIFS('Wkpr - Plant Balance Detail'!$R$3:$R$635,'Wkpr - Plant Balance Detail'!$B$3:$B$635,'Wkpr - Studied Bal. - Trnsprtn'!$B43,'Wkpr - Plant Balance Detail'!$C$3:$C$635,'Wkpr - Studied Bal. - Trnsprtn'!$C43,'Wkpr - Plant Balance Detail'!$D$3:$D$635,'Wkpr - Studied Bal. - Trnsprtn'!$G43)</f>
        <v>528478.65</v>
      </c>
      <c r="L43" s="3">
        <f>INDEX('Wkpr - Plant Balance Detail'!$BO$3:$BO$635,MATCH(CONCATENATE(B43,".",C43,".",D43),'Wkpr - Plant Balance Detail'!$A$3:$A$635,0),)</f>
        <v>4.9099999999999998E-2</v>
      </c>
      <c r="M43" s="1">
        <f t="shared" si="11"/>
        <v>25948.301715000001</v>
      </c>
      <c r="O43" s="3">
        <f>INDEX('Wkpr - Plant Balance Detail'!$BQ$3:$BQ$635,MATCH(CONCATENATE($B43,".",$C43,".",$D43),'Wkpr - Plant Balance Detail'!$A$3:$A$635,0),)</f>
        <v>3.4000000000000002E-2</v>
      </c>
      <c r="Q43" s="1">
        <f t="shared" si="12"/>
        <v>17968.274100000002</v>
      </c>
      <c r="R43" s="1">
        <f t="shared" si="13"/>
        <v>-7980.0276149999991</v>
      </c>
    </row>
    <row r="44" spans="2:18" x14ac:dyDescent="0.2">
      <c r="I44" t="s">
        <v>1138</v>
      </c>
      <c r="J44" s="9">
        <f>SUM(J40:J43)</f>
        <v>1108689.97</v>
      </c>
      <c r="M44" s="9">
        <f>SUM(M40:M43)</f>
        <v>92300.507759</v>
      </c>
      <c r="Q44" s="9">
        <f>SUM(Q40:Q43)</f>
        <v>52241.706987999998</v>
      </c>
      <c r="R44" s="9">
        <f>SUM(R40:R43)</f>
        <v>-40058.800771000002</v>
      </c>
    </row>
    <row r="45" spans="2:18" x14ac:dyDescent="0.2">
      <c r="J45" s="5"/>
    </row>
    <row r="47" spans="2:18" x14ac:dyDescent="0.2">
      <c r="H47" t="s">
        <v>1299</v>
      </c>
    </row>
    <row r="48" spans="2:18" x14ac:dyDescent="0.2">
      <c r="B48" t="s">
        <v>1331</v>
      </c>
      <c r="C48" t="s">
        <v>1319</v>
      </c>
      <c r="D48">
        <v>392032</v>
      </c>
      <c r="H48">
        <v>392.1</v>
      </c>
      <c r="I48" t="s">
        <v>1344</v>
      </c>
      <c r="J48" s="5">
        <f>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Trnsprtn'!$D48)+SUMIFS('Wkpr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Trnsprtn'!$E48)+SUMIFS('Wkpr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Trnsprtn'!$F48)+SUMIFS('Wkpr - Plant Balance Detail'!$R$3:$R$635,'Wkpr - Plant Balance Detail'!$B$3:$B$635,'Wkpr - Studied Bal. - Trnsprtn'!$B48,'Wkpr - Plant Balance Detail'!$C$3:$C$635,'Wkpr - Studied Bal. - Trnsprtn'!$C48,'Wkpr - Plant Balance Detail'!$D$3:$D$635,'Wkpr - Studied Bal. - Trnsprtn'!$G48)</f>
        <v>134401.94</v>
      </c>
      <c r="L48" s="3">
        <f>INDEX('Wkpr - Plant Balance Detail'!$BO$3:$BO$635,MATCH(CONCATENATE(B48,".",C48,".",D48),'Wkpr - Plant Balance Detail'!$A$3:$A$635,0),)</f>
        <v>0.21279999999999999</v>
      </c>
      <c r="M48" s="1">
        <f t="shared" ref="M48:M52" si="14">J48*L48</f>
        <v>28600.732831999998</v>
      </c>
      <c r="O48" s="3">
        <f>INDEX('Wkpr - Plant Balance Detail'!$BQ$3:$BQ$635,MATCH(CONCATENATE($B48,".",$C48,".",$D48),'Wkpr - Plant Balance Detail'!$A$3:$A$635,0),)</f>
        <v>3.8300000000000001E-2</v>
      </c>
      <c r="Q48" s="1">
        <f t="shared" ref="Q48:Q52" si="15">J48*O48</f>
        <v>5147.5943020000004</v>
      </c>
      <c r="R48" s="1">
        <f t="shared" ref="R48:R52" si="16">Q48-M48</f>
        <v>-23453.138529999997</v>
      </c>
    </row>
    <row r="49" spans="2:18" x14ac:dyDescent="0.2">
      <c r="B49" t="s">
        <v>1331</v>
      </c>
      <c r="C49" t="s">
        <v>1319</v>
      </c>
      <c r="D49">
        <v>392045</v>
      </c>
      <c r="E49">
        <v>392046</v>
      </c>
      <c r="F49">
        <v>392047</v>
      </c>
      <c r="G49">
        <v>392048</v>
      </c>
      <c r="H49">
        <v>392.2</v>
      </c>
      <c r="I49" t="s">
        <v>1338</v>
      </c>
      <c r="J49" s="5">
        <f>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Trnsprtn'!$D49)+SUMIFS('Wkpr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Trnsprtn'!$E49)+SUMIFS('Wkpr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Trnsprtn'!$F49)+SUMIFS('Wkpr - Plant Balance Detail'!$R$3:$R$635,'Wkpr - Plant Balance Detail'!$B$3:$B$635,'Wkpr - Studied Bal. - Trnsprtn'!$B49,'Wkpr - Plant Balance Detail'!$C$3:$C$635,'Wkpr - Studied Bal. - Trnsprtn'!$C49,'Wkpr - Plant Balance Detail'!$D$3:$D$635,'Wkpr - Studied Bal. - Trnsprtn'!$G49)</f>
        <v>1515078.8099999998</v>
      </c>
      <c r="L49" s="3">
        <f>INDEX('Wkpr - Plant Balance Detail'!$BO$3:$BO$635,MATCH(CONCATENATE(B49,".",C49,".",D49),'Wkpr - Plant Balance Detail'!$A$3:$A$635,0),)</f>
        <v>0.16170000000000001</v>
      </c>
      <c r="M49" s="1">
        <f t="shared" si="14"/>
        <v>244988.24357699999</v>
      </c>
      <c r="O49" s="3">
        <f>INDEX('Wkpr - Plant Balance Detail'!$BQ$3:$BQ$635,MATCH(CONCATENATE($B49,".",$C49,".",$D49),'Wkpr - Plant Balance Detail'!$A$3:$A$635,0),)</f>
        <v>4.6800000000000001E-2</v>
      </c>
      <c r="Q49" s="1">
        <f t="shared" si="15"/>
        <v>70905.688307999997</v>
      </c>
      <c r="R49" s="1">
        <f t="shared" si="16"/>
        <v>-174082.555269</v>
      </c>
    </row>
    <row r="50" spans="2:18" x14ac:dyDescent="0.2">
      <c r="B50" t="s">
        <v>1331</v>
      </c>
      <c r="C50" t="s">
        <v>1319</v>
      </c>
      <c r="D50">
        <v>392056</v>
      </c>
      <c r="E50">
        <v>392057</v>
      </c>
      <c r="H50">
        <v>392.3</v>
      </c>
      <c r="I50" t="s">
        <v>1339</v>
      </c>
      <c r="J50" s="5">
        <f>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Trnsprtn'!$D50)+SUMIFS('Wkpr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Trnsprtn'!$E50)+SUMIFS('Wkpr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Trnsprtn'!$F50)+SUMIFS('Wkpr - Plant Balance Detail'!$R$3:$R$635,'Wkpr - Plant Balance Detail'!$B$3:$B$635,'Wkpr - Studied Bal. - Trnsprtn'!$B50,'Wkpr - Plant Balance Detail'!$C$3:$C$635,'Wkpr - Studied Bal. - Trnsprtn'!$C50,'Wkpr - Plant Balance Detail'!$D$3:$D$635,'Wkpr - Studied Bal. - Trnsprtn'!$G50)</f>
        <v>557557.88</v>
      </c>
      <c r="L50" s="3">
        <f>INDEX('Wkpr - Plant Balance Detail'!$BO$3:$BO$635,MATCH(CONCATENATE(B50,".",C50,".",D50),'Wkpr - Plant Balance Detail'!$A$3:$A$635,0),)</f>
        <v>0.1908</v>
      </c>
      <c r="M50" s="1">
        <f t="shared" si="14"/>
        <v>106382.043504</v>
      </c>
      <c r="O50" s="3">
        <f>INDEX('Wkpr - Plant Balance Detail'!$BQ$3:$BQ$635,MATCH(CONCATENATE($B50,".",$C50,".",$D50),'Wkpr - Plant Balance Detail'!$A$3:$A$635,0),)</f>
        <v>2.8000000000000001E-2</v>
      </c>
      <c r="Q50" s="1">
        <f t="shared" si="15"/>
        <v>15611.620640000001</v>
      </c>
      <c r="R50" s="1">
        <f t="shared" si="16"/>
        <v>-90770.422863999993</v>
      </c>
    </row>
    <row r="51" spans="2:18" x14ac:dyDescent="0.2">
      <c r="B51" t="s">
        <v>1331</v>
      </c>
      <c r="C51" t="s">
        <v>1319</v>
      </c>
      <c r="D51">
        <v>392000</v>
      </c>
      <c r="H51">
        <v>392.5</v>
      </c>
      <c r="I51" t="s">
        <v>1341</v>
      </c>
      <c r="J51" s="5">
        <f>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Trnsprtn'!$D51)+SUMIFS('Wkpr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Trnsprtn'!$E51)+SUMIFS('Wkpr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Trnsprtn'!$F51)+SUMIFS('Wkpr - Plant Balance Detail'!$R$3:$R$635,'Wkpr - Plant Balance Detail'!$B$3:$B$635,'Wkpr - Studied Bal. - Trnsprtn'!$B51,'Wkpr - Plant Balance Detail'!$C$3:$C$635,'Wkpr - Studied Bal. - Trnsprtn'!$C51,'Wkpr - Plant Balance Detail'!$D$3:$D$635,'Wkpr - Studied Bal. - Trnsprtn'!$G51)</f>
        <v>259074.79</v>
      </c>
      <c r="L51" s="3">
        <f>INDEX('Wkpr - Plant Balance Detail'!$BO$3:$BO$635,MATCH(CONCATENATE(B51,".",C51,".",D51),'Wkpr - Plant Balance Detail'!$A$3:$A$635,0),)</f>
        <v>5.67E-2</v>
      </c>
      <c r="M51" s="1">
        <f t="shared" si="14"/>
        <v>14689.540593</v>
      </c>
      <c r="O51" s="3">
        <f>INDEX('Wkpr - Plant Balance Detail'!$BQ$3:$BQ$635,MATCH(CONCATENATE($B51,".",$C51,".",$D51),'Wkpr - Plant Balance Detail'!$A$3:$A$635,0),)</f>
        <v>7.2400000000000006E-2</v>
      </c>
      <c r="Q51" s="1">
        <f t="shared" si="15"/>
        <v>18757.014796000003</v>
      </c>
      <c r="R51" s="1">
        <f t="shared" si="16"/>
        <v>4067.4742030000034</v>
      </c>
    </row>
    <row r="52" spans="2:18" x14ac:dyDescent="0.2">
      <c r="B52" t="s">
        <v>1331</v>
      </c>
      <c r="C52" t="s">
        <v>1319</v>
      </c>
      <c r="D52">
        <v>396000</v>
      </c>
      <c r="H52">
        <v>396.5</v>
      </c>
      <c r="I52" t="s">
        <v>1341</v>
      </c>
      <c r="J52" s="5">
        <f>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Trnsprtn'!$D52)+SUMIFS('Wkpr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Trnsprtn'!$E52)+SUMIFS('Wkpr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Trnsprtn'!$F52)+SUMIFS('Wkpr - Plant Balance Detail'!$R$3:$R$635,'Wkpr - Plant Balance Detail'!$B$3:$B$635,'Wkpr - Studied Bal. - Trnsprtn'!$B52,'Wkpr - Plant Balance Detail'!$C$3:$C$635,'Wkpr - Studied Bal. - Trnsprtn'!$C52,'Wkpr - Plant Balance Detail'!$D$3:$D$635,'Wkpr - Studied Bal. - Trnsprtn'!$G52)</f>
        <v>544007.69000000006</v>
      </c>
      <c r="L52" s="3">
        <f>INDEX('Wkpr - Plant Balance Detail'!$BO$3:$BO$635,MATCH(CONCATENATE(B52,".",C52,".",D52),'Wkpr - Plant Balance Detail'!$A$3:$A$635,0),)</f>
        <v>4.9099999999999998E-2</v>
      </c>
      <c r="M52" s="1">
        <f t="shared" si="14"/>
        <v>26710.777579000001</v>
      </c>
      <c r="O52" s="3">
        <f>INDEX('Wkpr - Plant Balance Detail'!$BQ$3:$BQ$635,MATCH(CONCATENATE($B52,".",$C52,".",$D52),'Wkpr - Plant Balance Detail'!$A$3:$A$635,0),)</f>
        <v>3.4000000000000002E-2</v>
      </c>
      <c r="Q52" s="1">
        <f t="shared" si="15"/>
        <v>18496.261460000005</v>
      </c>
      <c r="R52" s="1">
        <f t="shared" si="16"/>
        <v>-8214.5161189999963</v>
      </c>
    </row>
    <row r="53" spans="2:18" x14ac:dyDescent="0.2">
      <c r="I53" t="s">
        <v>1138</v>
      </c>
      <c r="J53" s="9">
        <f>SUM(J48:J52)</f>
        <v>3010121.11</v>
      </c>
      <c r="M53" s="9">
        <f>SUM(M48:M52)</f>
        <v>421371.338085</v>
      </c>
      <c r="Q53" s="9">
        <f t="shared" ref="Q53:R53" si="17">SUM(Q48:Q52)</f>
        <v>128918.17950600001</v>
      </c>
      <c r="R53" s="9">
        <f t="shared" si="17"/>
        <v>-292453.15857899992</v>
      </c>
    </row>
    <row r="55" spans="2:18" x14ac:dyDescent="0.2">
      <c r="H55" t="s">
        <v>1300</v>
      </c>
    </row>
    <row r="56" spans="2:18" x14ac:dyDescent="0.2">
      <c r="B56" t="s">
        <v>1331</v>
      </c>
      <c r="C56" t="s">
        <v>1329</v>
      </c>
      <c r="D56">
        <v>392046</v>
      </c>
      <c r="E56">
        <v>392047</v>
      </c>
      <c r="F56">
        <v>392048</v>
      </c>
      <c r="H56">
        <v>392.2</v>
      </c>
      <c r="I56" t="s">
        <v>1338</v>
      </c>
      <c r="J56" s="5">
        <f>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Trnsprtn'!$D56)+SUMIFS('Wkpr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Trnsprtn'!$E56)+SUMIFS('Wkpr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Trnsprtn'!$F56)+SUMIFS('Wkpr - Plant Balance Detail'!$R$3:$R$635,'Wkpr - Plant Balance Detail'!$B$3:$B$635,'Wkpr - Studied Bal. - Trnsprtn'!$B56,'Wkpr - Plant Balance Detail'!$C$3:$C$635,'Wkpr - Studied Bal. - Trnsprtn'!$C56,'Wkpr - Plant Balance Detail'!$D$3:$D$635,'Wkpr - Studied Bal. - Trnsprtn'!$G56)</f>
        <v>488681.81</v>
      </c>
      <c r="L56" s="3">
        <f>INDEX('Wkpr - Plant Balance Detail'!$BO$3:$BO$635,MATCH(CONCATENATE(B56,".",C56,".",D56),'Wkpr - Plant Balance Detail'!$A$3:$A$635,0),)</f>
        <v>0.16170000000000001</v>
      </c>
      <c r="M56" s="1">
        <f t="shared" ref="M56:M59" si="18">J56*L56</f>
        <v>79019.848677000002</v>
      </c>
      <c r="O56" s="3">
        <f>INDEX('Wkpr - Plant Balance Detail'!$BQ$3:$BQ$635,MATCH(CONCATENATE($B56,".",$C56,".",$D56),'Wkpr - Plant Balance Detail'!$A$3:$A$635,0),)</f>
        <v>4.6800000000000001E-2</v>
      </c>
      <c r="Q56" s="1">
        <f t="shared" ref="Q56:Q59" si="19">J56*O56</f>
        <v>22870.308708</v>
      </c>
      <c r="R56" s="1">
        <f t="shared" ref="R56:R59" si="20">Q56-M56</f>
        <v>-56149.539969000005</v>
      </c>
    </row>
    <row r="57" spans="2:18" x14ac:dyDescent="0.2">
      <c r="B57" t="s">
        <v>1331</v>
      </c>
      <c r="C57" t="s">
        <v>1329</v>
      </c>
      <c r="D57">
        <v>392056</v>
      </c>
      <c r="E57">
        <v>392057</v>
      </c>
      <c r="H57">
        <v>392.3</v>
      </c>
      <c r="I57" t="s">
        <v>1339</v>
      </c>
      <c r="J57" s="5">
        <f>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Trnsprtn'!$D57)+SUMIFS('Wkpr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Trnsprtn'!$E57)+SUMIFS('Wkpr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Trnsprtn'!$F57)+SUMIFS('Wkpr - Plant Balance Detail'!$R$3:$R$635,'Wkpr - Plant Balance Detail'!$B$3:$B$635,'Wkpr - Studied Bal. - Trnsprtn'!$B57,'Wkpr - Plant Balance Detail'!$C$3:$C$635,'Wkpr - Studied Bal. - Trnsprtn'!$C57,'Wkpr - Plant Balance Detail'!$D$3:$D$635,'Wkpr - Studied Bal. - Trnsprtn'!$G57)</f>
        <v>449698.75</v>
      </c>
      <c r="L57" s="3">
        <f>INDEX('Wkpr - Plant Balance Detail'!$BO$3:$BO$635,MATCH(CONCATENATE(B57,".",C57,".",D57),'Wkpr - Plant Balance Detail'!$A$3:$A$635,0),)</f>
        <v>0.1908</v>
      </c>
      <c r="M57" s="1">
        <f t="shared" si="18"/>
        <v>85802.521500000003</v>
      </c>
      <c r="O57" s="3">
        <f>INDEX('Wkpr - Plant Balance Detail'!$BQ$3:$BQ$635,MATCH(CONCATENATE($B57,".",$C57,".",$D57),'Wkpr - Plant Balance Detail'!$A$3:$A$635,0),)</f>
        <v>2.8000000000000001E-2</v>
      </c>
      <c r="Q57" s="1">
        <f t="shared" si="19"/>
        <v>12591.565000000001</v>
      </c>
      <c r="R57" s="1">
        <f t="shared" si="20"/>
        <v>-73210.9565</v>
      </c>
    </row>
    <row r="58" spans="2:18" x14ac:dyDescent="0.2">
      <c r="B58" t="s">
        <v>1331</v>
      </c>
      <c r="C58" t="s">
        <v>1329</v>
      </c>
      <c r="D58">
        <v>392000</v>
      </c>
      <c r="H58">
        <v>392.5</v>
      </c>
      <c r="I58" t="s">
        <v>1341</v>
      </c>
      <c r="J58" s="5">
        <f>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Trnsprtn'!$D58)+SUMIFS('Wkpr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Trnsprtn'!$E58)+SUMIFS('Wkpr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Trnsprtn'!$F58)+SUMIFS('Wkpr - Plant Balance Detail'!$R$3:$R$635,'Wkpr - Plant Balance Detail'!$B$3:$B$635,'Wkpr - Studied Bal. - Trnsprtn'!$B58,'Wkpr - Plant Balance Detail'!$C$3:$C$635,'Wkpr - Studied Bal. - Trnsprtn'!$C58,'Wkpr - Plant Balance Detail'!$D$3:$D$635,'Wkpr - Studied Bal. - Trnsprtn'!$G58)</f>
        <v>126474.31</v>
      </c>
      <c r="L58" s="3">
        <f>INDEX('Wkpr - Plant Balance Detail'!$BO$3:$BO$635,MATCH(CONCATENATE(B58,".",C58,".",D58),'Wkpr - Plant Balance Detail'!$A$3:$A$635,0),)</f>
        <v>5.67E-2</v>
      </c>
      <c r="M58" s="1">
        <f t="shared" si="18"/>
        <v>7171.0933770000001</v>
      </c>
      <c r="O58" s="3">
        <f>INDEX('Wkpr - Plant Balance Detail'!$BQ$3:$BQ$635,MATCH(CONCATENATE($B58,".",$C58,".",$D58),'Wkpr - Plant Balance Detail'!$A$3:$A$635,0),)</f>
        <v>7.2400000000000006E-2</v>
      </c>
      <c r="Q58" s="1">
        <f t="shared" si="19"/>
        <v>9156.7400440000001</v>
      </c>
      <c r="R58" s="1">
        <f t="shared" si="20"/>
        <v>1985.646667</v>
      </c>
    </row>
    <row r="59" spans="2:18" x14ac:dyDescent="0.2">
      <c r="B59" t="s">
        <v>1331</v>
      </c>
      <c r="C59" t="s">
        <v>1329</v>
      </c>
      <c r="D59">
        <v>396000</v>
      </c>
      <c r="H59">
        <v>396.5</v>
      </c>
      <c r="I59" t="s">
        <v>1341</v>
      </c>
      <c r="J59" s="5">
        <f>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Trnsprtn'!$D59)+SUMIFS('Wkpr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Trnsprtn'!$E59)+SUMIFS('Wkpr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Trnsprtn'!$F59)+SUMIFS('Wkpr - Plant Balance Detail'!$R$3:$R$635,'Wkpr - Plant Balance Detail'!$B$3:$B$635,'Wkpr - Studied Bal. - Trnsprtn'!$B59,'Wkpr - Plant Balance Detail'!$C$3:$C$635,'Wkpr - Studied Bal. - Trnsprtn'!$C59,'Wkpr - Plant Balance Detail'!$D$3:$D$635,'Wkpr - Studied Bal. - Trnsprtn'!$G59)</f>
        <v>397014.94</v>
      </c>
      <c r="L59" s="3">
        <f>INDEX('Wkpr - Plant Balance Detail'!$BO$3:$BO$635,MATCH(CONCATENATE(B59,".",C59,".",D59),'Wkpr - Plant Balance Detail'!$A$3:$A$635,0),)</f>
        <v>4.9099999999999998E-2</v>
      </c>
      <c r="M59" s="1">
        <f t="shared" si="18"/>
        <v>19493.433553999999</v>
      </c>
      <c r="O59" s="3">
        <f>INDEX('Wkpr - Plant Balance Detail'!$BQ$3:$BQ$635,MATCH(CONCATENATE($B59,".",$C59,".",$D59),'Wkpr - Plant Balance Detail'!$A$3:$A$635,0),)</f>
        <v>3.4000000000000002E-2</v>
      </c>
      <c r="Q59" s="1">
        <f t="shared" si="19"/>
        <v>13498.507960000001</v>
      </c>
      <c r="R59" s="1">
        <f t="shared" si="20"/>
        <v>-5994.9255939999985</v>
      </c>
    </row>
    <row r="60" spans="2:18" x14ac:dyDescent="0.2">
      <c r="I60" t="s">
        <v>1138</v>
      </c>
      <c r="J60" s="9">
        <f>SUM(J56:J59)</f>
        <v>1461869.81</v>
      </c>
      <c r="M60" s="9">
        <f>SUM(M56:M59)</f>
        <v>191486.897108</v>
      </c>
      <c r="Q60" s="9">
        <f t="shared" ref="Q60:R60" si="21">SUM(Q56:Q59)</f>
        <v>58117.121712</v>
      </c>
      <c r="R60" s="9">
        <f t="shared" si="21"/>
        <v>-133369.77539600001</v>
      </c>
    </row>
    <row r="62" spans="2:18" x14ac:dyDescent="0.2">
      <c r="H62" t="s">
        <v>1301</v>
      </c>
    </row>
    <row r="63" spans="2:18" x14ac:dyDescent="0.2">
      <c r="B63" t="s">
        <v>1331</v>
      </c>
      <c r="C63" t="s">
        <v>1330</v>
      </c>
      <c r="D63">
        <v>392046</v>
      </c>
      <c r="E63">
        <v>392047</v>
      </c>
      <c r="F63">
        <v>392048</v>
      </c>
      <c r="H63">
        <v>392.2</v>
      </c>
      <c r="I63" t="s">
        <v>1338</v>
      </c>
      <c r="J63" s="5">
        <f>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Trnsprtn'!$D63)+SUMIFS('Wkpr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Trnsprtn'!$E63)+SUMIFS('Wkpr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Trnsprtn'!$F63)+SUMIFS('Wkpr - Plant Balance Detail'!$R$3:$R$635,'Wkpr - Plant Balance Detail'!$B$3:$B$635,'Wkpr - Studied Bal. - Trnsprtn'!$B63,'Wkpr - Plant Balance Detail'!$C$3:$C$635,'Wkpr - Studied Bal. - Trnsprtn'!$C63,'Wkpr - Plant Balance Detail'!$D$3:$D$635,'Wkpr - Studied Bal. - Trnsprtn'!$G63)</f>
        <v>2110358.54</v>
      </c>
      <c r="L63" s="3">
        <f>INDEX('Wkpr - Plant Balance Detail'!$BO$3:$BO$635,MATCH(CONCATENATE(B63,".",C63,".",D63),'Wkpr - Plant Balance Detail'!$A$3:$A$635,0),)</f>
        <v>0.16170000000000001</v>
      </c>
      <c r="M63" s="1">
        <f t="shared" ref="M63:M67" si="22">J63*L63</f>
        <v>341244.97591800004</v>
      </c>
      <c r="O63" s="3">
        <f>INDEX('Wkpr - Plant Balance Detail'!$BQ$3:$BQ$635,MATCH(CONCATENATE($B63,".",$C63,".",$D63),'Wkpr - Plant Balance Detail'!$A$3:$A$635,0),)</f>
        <v>4.6800000000000001E-2</v>
      </c>
      <c r="Q63" s="1">
        <f t="shared" ref="Q63:Q67" si="23">J63*O63</f>
        <v>98764.779672000004</v>
      </c>
      <c r="R63" s="1">
        <f t="shared" ref="R63:R67" si="24">Q63-M63</f>
        <v>-242480.19624600004</v>
      </c>
    </row>
    <row r="64" spans="2:18" x14ac:dyDescent="0.2">
      <c r="B64" t="s">
        <v>1331</v>
      </c>
      <c r="C64" t="s">
        <v>1330</v>
      </c>
      <c r="D64">
        <v>392056</v>
      </c>
      <c r="H64">
        <v>392.3</v>
      </c>
      <c r="I64" t="s">
        <v>1339</v>
      </c>
      <c r="J64" s="5">
        <f>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Trnsprtn'!$D64)+SUMIFS('Wkpr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Trnsprtn'!$E64)+SUMIFS('Wkpr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Trnsprtn'!$F64)+SUMIFS('Wkpr - Plant Balance Detail'!$R$3:$R$635,'Wkpr - Plant Balance Detail'!$B$3:$B$635,'Wkpr - Studied Bal. - Trnsprtn'!$B64,'Wkpr - Plant Balance Detail'!$C$3:$C$635,'Wkpr - Studied Bal. - Trnsprtn'!$C64,'Wkpr - Plant Balance Detail'!$D$3:$D$635,'Wkpr - Studied Bal. - Trnsprtn'!$G64)</f>
        <v>374991.7</v>
      </c>
      <c r="L64" s="3">
        <f>INDEX('Wkpr - Plant Balance Detail'!$BO$3:$BO$635,MATCH(CONCATENATE(B64,".",C64,".",D64),'Wkpr - Plant Balance Detail'!$A$3:$A$635,0),)</f>
        <v>0.1908</v>
      </c>
      <c r="M64" s="1">
        <f t="shared" si="22"/>
        <v>71548.416360000003</v>
      </c>
      <c r="O64" s="3">
        <f>INDEX('Wkpr - Plant Balance Detail'!$BQ$3:$BQ$635,MATCH(CONCATENATE($B64,".",$C64,".",$D64),'Wkpr - Plant Balance Detail'!$A$3:$A$635,0),)</f>
        <v>2.8000000000000001E-2</v>
      </c>
      <c r="Q64" s="1">
        <f t="shared" si="23"/>
        <v>10499.767600000001</v>
      </c>
      <c r="R64" s="1">
        <f t="shared" si="24"/>
        <v>-61048.648760000004</v>
      </c>
    </row>
    <row r="65" spans="2:18" x14ac:dyDescent="0.2">
      <c r="B65" t="s">
        <v>1331</v>
      </c>
      <c r="C65" t="s">
        <v>1330</v>
      </c>
      <c r="D65">
        <v>392000</v>
      </c>
      <c r="H65">
        <v>392.5</v>
      </c>
      <c r="I65" t="s">
        <v>1341</v>
      </c>
      <c r="J65" s="5">
        <f>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Trnsprtn'!$D65)+SUMIFS('Wkpr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Trnsprtn'!$E65)+SUMIFS('Wkpr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Trnsprtn'!$F65)+SUMIFS('Wkpr - Plant Balance Detail'!$R$3:$R$635,'Wkpr - Plant Balance Detail'!$B$3:$B$635,'Wkpr - Studied Bal. - Trnsprtn'!$B65,'Wkpr - Plant Balance Detail'!$C$3:$C$635,'Wkpr - Studied Bal. - Trnsprtn'!$C65,'Wkpr - Plant Balance Detail'!$D$3:$D$635,'Wkpr - Studied Bal. - Trnsprtn'!$G65)</f>
        <v>97929.900000000009</v>
      </c>
      <c r="L65" s="3">
        <f>INDEX('Wkpr - Plant Balance Detail'!$BO$3:$BO$635,MATCH(CONCATENATE(B65,".",C65,".",D65),'Wkpr - Plant Balance Detail'!$A$3:$A$635,0),)</f>
        <v>5.67E-2</v>
      </c>
      <c r="M65" s="1">
        <f t="shared" si="22"/>
        <v>5552.6253300000008</v>
      </c>
      <c r="O65" s="3">
        <f>INDEX('Wkpr - Plant Balance Detail'!$BQ$3:$BQ$635,MATCH(CONCATENATE($B65,".",$C65,".",$D65),'Wkpr - Plant Balance Detail'!$A$3:$A$635,0),)</f>
        <v>7.2400000000000006E-2</v>
      </c>
      <c r="Q65" s="1">
        <f t="shared" si="23"/>
        <v>7090.1247600000015</v>
      </c>
      <c r="R65" s="1">
        <f t="shared" si="24"/>
        <v>1537.4994300000008</v>
      </c>
    </row>
    <row r="66" spans="2:18" x14ac:dyDescent="0.2">
      <c r="B66" t="s">
        <v>1331</v>
      </c>
      <c r="C66" t="s">
        <v>1330</v>
      </c>
      <c r="D66">
        <v>396067</v>
      </c>
      <c r="H66">
        <v>396.3</v>
      </c>
      <c r="I66" t="s">
        <v>1339</v>
      </c>
      <c r="J66" s="5">
        <f>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Trnsprtn'!$D66)+SUMIFS('Wkpr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Trnsprtn'!$E66)+SUMIFS('Wkpr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Trnsprtn'!$F66)+SUMIFS('Wkpr - Plant Balance Detail'!$R$3:$R$635,'Wkpr - Plant Balance Detail'!$B$3:$B$635,'Wkpr - Studied Bal. - Trnsprtn'!$B66,'Wkpr - Plant Balance Detail'!$C$3:$C$635,'Wkpr - Studied Bal. - Trnsprtn'!$C66,'Wkpr - Plant Balance Detail'!$D$3:$D$635,'Wkpr - Studied Bal. - Trnsprtn'!$G66)</f>
        <v>59501.89</v>
      </c>
      <c r="L66" s="2">
        <v>0</v>
      </c>
      <c r="M66" s="1">
        <f t="shared" si="22"/>
        <v>0</v>
      </c>
      <c r="O66" s="2">
        <f>INDEX('Wkpr - Plant Balance Detail'!$BQ$3:$BQ$635,MATCH(CONCATENATE($B66,".",$C66,".",$D66),'Wkpr - Plant Balance Detail'!$A$3:$A$635,0),)</f>
        <v>0</v>
      </c>
      <c r="Q66" s="1">
        <f t="shared" si="23"/>
        <v>0</v>
      </c>
      <c r="R66" s="1">
        <f t="shared" si="24"/>
        <v>0</v>
      </c>
    </row>
    <row r="67" spans="2:18" x14ac:dyDescent="0.2">
      <c r="B67" t="s">
        <v>1331</v>
      </c>
      <c r="C67" t="s">
        <v>1330</v>
      </c>
      <c r="D67">
        <v>396000</v>
      </c>
      <c r="H67">
        <v>396.5</v>
      </c>
      <c r="I67" t="s">
        <v>1341</v>
      </c>
      <c r="J67" s="5">
        <f>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Trnsprtn'!$D67)+SUMIFS('Wkpr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Trnsprtn'!$E67)+SUMIFS('Wkpr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Trnsprtn'!$F67)+SUMIFS('Wkpr - Plant Balance Detail'!$R$3:$R$635,'Wkpr - Plant Balance Detail'!$B$3:$B$635,'Wkpr - Studied Bal. - Trnsprtn'!$B67,'Wkpr - Plant Balance Detail'!$C$3:$C$635,'Wkpr - Studied Bal. - Trnsprtn'!$C67,'Wkpr - Plant Balance Detail'!$D$3:$D$635,'Wkpr - Studied Bal. - Trnsprtn'!$G67)</f>
        <v>264581.61</v>
      </c>
      <c r="L67" s="3">
        <f>INDEX('Wkpr - Plant Balance Detail'!$BO$3:$BO$635,MATCH(CONCATENATE(B67,".",C67,".",D67),'Wkpr - Plant Balance Detail'!$A$3:$A$635,0),)</f>
        <v>4.9099999999999998E-2</v>
      </c>
      <c r="M67" s="1">
        <f t="shared" si="22"/>
        <v>12990.957050999999</v>
      </c>
      <c r="O67" s="3">
        <f>INDEX('Wkpr - Plant Balance Detail'!$BQ$3:$BQ$635,MATCH(CONCATENATE($B67,".",$C67,".",$D67),'Wkpr - Plant Balance Detail'!$A$3:$A$635,0),)</f>
        <v>3.4000000000000002E-2</v>
      </c>
      <c r="Q67" s="1">
        <f t="shared" si="23"/>
        <v>8995.7747400000007</v>
      </c>
      <c r="R67" s="1">
        <f t="shared" si="24"/>
        <v>-3995.1823109999987</v>
      </c>
    </row>
    <row r="68" spans="2:18" x14ac:dyDescent="0.2">
      <c r="I68" t="s">
        <v>1138</v>
      </c>
      <c r="J68" s="9">
        <f>SUM(J63:J67)</f>
        <v>2907363.64</v>
      </c>
      <c r="M68" s="9">
        <f>SUM(M63:M67)</f>
        <v>431336.974659</v>
      </c>
      <c r="Q68" s="9">
        <f>SUM(Q63:Q67)</f>
        <v>125350.44677200002</v>
      </c>
      <c r="R68" s="9">
        <f>SUM(R63:R67)</f>
        <v>-305986.527887</v>
      </c>
    </row>
    <row r="70" spans="2:18" x14ac:dyDescent="0.2">
      <c r="H70" t="s">
        <v>1305</v>
      </c>
    </row>
    <row r="71" spans="2:18" x14ac:dyDescent="0.2">
      <c r="B71" t="s">
        <v>1333</v>
      </c>
      <c r="C71" t="s">
        <v>1319</v>
      </c>
      <c r="D71">
        <v>392045</v>
      </c>
      <c r="E71">
        <v>392046</v>
      </c>
      <c r="F71">
        <v>392047</v>
      </c>
      <c r="G71">
        <v>392048</v>
      </c>
      <c r="H71">
        <v>392.2</v>
      </c>
      <c r="I71" t="s">
        <v>1338</v>
      </c>
      <c r="J71" s="5">
        <f>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Trnsprtn'!$D71)+SUMIFS('Wkpr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Trnsprtn'!$E71)+SUMIFS('Wkpr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Trnsprtn'!$F71)+SUMIFS('Wkpr - Plant Balance Detail'!$R$3:$R$635,'Wkpr - Plant Balance Detail'!$B$3:$B$635,'Wkpr - Studied Bal. - Trnsprtn'!$B71,'Wkpr - Plant Balance Detail'!$C$3:$C$635,'Wkpr - Studied Bal. - Trnsprtn'!$C71,'Wkpr - Plant Balance Detail'!$D$3:$D$635,'Wkpr - Studied Bal. - Trnsprtn'!$G71)</f>
        <v>487115.87</v>
      </c>
      <c r="L71" s="3">
        <f>INDEX('Wkpr - Plant Balance Detail'!$BO$3:$BO$635,MATCH(CONCATENATE(B71,".",C71,".",D71),'Wkpr - Plant Balance Detail'!$A$3:$A$635,0),)</f>
        <v>0.16250000000000001</v>
      </c>
      <c r="M71" s="1">
        <f t="shared" ref="M71:M76" si="25">J71*L71</f>
        <v>79156.328875000007</v>
      </c>
      <c r="O71" s="3">
        <f>INDEX('Wkpr - Plant Balance Detail'!$BQ$3:$BQ$635,MATCH(CONCATENATE($B71,".",$C71,".",$D71),'Wkpr - Plant Balance Detail'!$A$3:$A$635,0),)</f>
        <v>5.7800000000000004E-2</v>
      </c>
      <c r="Q71" s="1">
        <f t="shared" ref="Q71:Q76" si="26">J71*O71</f>
        <v>28155.297286000001</v>
      </c>
      <c r="R71" s="1">
        <f t="shared" ref="R71:R76" si="27">Q71-M71</f>
        <v>-51001.031589000006</v>
      </c>
    </row>
    <row r="72" spans="2:18" x14ac:dyDescent="0.2">
      <c r="B72" t="s">
        <v>1333</v>
      </c>
      <c r="C72" t="s">
        <v>1319</v>
      </c>
      <c r="D72">
        <v>392055</v>
      </c>
      <c r="E72">
        <v>392056</v>
      </c>
      <c r="F72">
        <v>392057</v>
      </c>
      <c r="H72">
        <v>392.3</v>
      </c>
      <c r="I72" t="s">
        <v>1339</v>
      </c>
      <c r="J72" s="5">
        <f>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Trnsprtn'!$D72)+SUMIFS('Wkpr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Trnsprtn'!$E72)+SUMIFS('Wkpr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Trnsprtn'!$F72)+SUMIFS('Wkpr - Plant Balance Detail'!$R$3:$R$635,'Wkpr - Plant Balance Detail'!$B$3:$B$635,'Wkpr - Studied Bal. - Trnsprtn'!$B72,'Wkpr - Plant Balance Detail'!$C$3:$C$635,'Wkpr - Studied Bal. - Trnsprtn'!$C72,'Wkpr - Plant Balance Detail'!$D$3:$D$635,'Wkpr - Studied Bal. - Trnsprtn'!$G72)</f>
        <v>726667.37</v>
      </c>
      <c r="L72" s="3">
        <f>INDEX('Wkpr - Plant Balance Detail'!$BO$3:$BO$635,MATCH(CONCATENATE(B72,".",C72,".",D72),'Wkpr - Plant Balance Detail'!$A$3:$A$635,0),)</f>
        <v>0.12759999999999999</v>
      </c>
      <c r="M72" s="1">
        <f t="shared" si="25"/>
        <v>92722.756411999988</v>
      </c>
      <c r="O72" s="3">
        <f>INDEX('Wkpr - Plant Balance Detail'!$BQ$3:$BQ$635,MATCH(CONCATENATE($B72,".",$C72,".",$D72),'Wkpr - Plant Balance Detail'!$A$3:$A$635,0),)</f>
        <v>4.9200000000000001E-2</v>
      </c>
      <c r="Q72" s="1">
        <f t="shared" si="26"/>
        <v>35752.034604</v>
      </c>
      <c r="R72" s="1">
        <f t="shared" si="27"/>
        <v>-56970.721807999988</v>
      </c>
    </row>
    <row r="73" spans="2:18" x14ac:dyDescent="0.2">
      <c r="B73" t="s">
        <v>1333</v>
      </c>
      <c r="C73" t="s">
        <v>1319</v>
      </c>
      <c r="D73">
        <v>392058</v>
      </c>
      <c r="H73">
        <v>392.4</v>
      </c>
      <c r="I73" t="s">
        <v>1340</v>
      </c>
      <c r="J73" s="5">
        <f>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Trnsprtn'!$D73)+SUMIFS('Wkpr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Trnsprtn'!$E73)+SUMIFS('Wkpr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Trnsprtn'!$F73)+SUMIFS('Wkpr - Plant Balance Detail'!$R$3:$R$635,'Wkpr - Plant Balance Detail'!$B$3:$B$635,'Wkpr - Studied Bal. - Trnsprtn'!$B73,'Wkpr - Plant Balance Detail'!$C$3:$C$635,'Wkpr - Studied Bal. - Trnsprtn'!$C73,'Wkpr - Plant Balance Detail'!$D$3:$D$635,'Wkpr - Studied Bal. - Trnsprtn'!$G73)</f>
        <v>391212.7</v>
      </c>
      <c r="L73" s="3">
        <f>INDEX('Wkpr - Plant Balance Detail'!$BO$3:$BO$635,MATCH(CONCATENATE(B73,".",C73,".",D73),'Wkpr - Plant Balance Detail'!$A$3:$A$635,0),)</f>
        <v>6.7500000000000004E-2</v>
      </c>
      <c r="M73" s="1">
        <f t="shared" si="25"/>
        <v>26406.857250000001</v>
      </c>
      <c r="O73" s="3">
        <f>INDEX('Wkpr - Plant Balance Detail'!$BQ$3:$BQ$635,MATCH(CONCATENATE($B73,".",$C73,".",$D73),'Wkpr - Plant Balance Detail'!$A$3:$A$635,0),)</f>
        <v>5.74E-2</v>
      </c>
      <c r="Q73" s="1">
        <f t="shared" si="26"/>
        <v>22455.608980000001</v>
      </c>
      <c r="R73" s="1">
        <f t="shared" si="27"/>
        <v>-3951.24827</v>
      </c>
    </row>
    <row r="74" spans="2:18" x14ac:dyDescent="0.2">
      <c r="B74" t="s">
        <v>1333</v>
      </c>
      <c r="C74" t="s">
        <v>1319</v>
      </c>
      <c r="D74">
        <v>392000</v>
      </c>
      <c r="H74">
        <v>392.5</v>
      </c>
      <c r="I74" t="s">
        <v>1341</v>
      </c>
      <c r="J74" s="5">
        <f>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Trnsprtn'!$D74)+SUMIFS('Wkpr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Trnsprtn'!$E74)+SUMIFS('Wkpr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Trnsprtn'!$F74)+SUMIFS('Wkpr - Plant Balance Detail'!$R$3:$R$635,'Wkpr - Plant Balance Detail'!$B$3:$B$635,'Wkpr - Studied Bal. - Trnsprtn'!$B74,'Wkpr - Plant Balance Detail'!$C$3:$C$635,'Wkpr - Studied Bal. - Trnsprtn'!$C74,'Wkpr - Plant Balance Detail'!$D$3:$D$635,'Wkpr - Studied Bal. - Trnsprtn'!$G74)</f>
        <v>89557.35</v>
      </c>
      <c r="L74" s="3">
        <f>INDEX('Wkpr - Plant Balance Detail'!$BO$3:$BO$635,MATCH(CONCATENATE(B74,".",C74,".",D74),'Wkpr - Plant Balance Detail'!$A$3:$A$635,0),)</f>
        <v>4.4699999999999997E-2</v>
      </c>
      <c r="M74" s="1">
        <f t="shared" si="25"/>
        <v>4003.2135450000001</v>
      </c>
      <c r="O74" s="3">
        <f>INDEX('Wkpr - Plant Balance Detail'!$BQ$3:$BQ$635,MATCH(CONCATENATE($B74,".",$C74,".",$D74),'Wkpr - Plant Balance Detail'!$A$3:$A$635,0),)</f>
        <v>7.3300000000000004E-2</v>
      </c>
      <c r="Q74" s="1">
        <f t="shared" si="26"/>
        <v>6564.5537550000008</v>
      </c>
      <c r="R74" s="1">
        <f t="shared" si="27"/>
        <v>2561.3402100000008</v>
      </c>
    </row>
    <row r="75" spans="2:18" x14ac:dyDescent="0.2">
      <c r="B75" t="s">
        <v>1333</v>
      </c>
      <c r="C75" t="s">
        <v>1319</v>
      </c>
      <c r="D75">
        <v>396058</v>
      </c>
      <c r="E75">
        <v>396066</v>
      </c>
      <c r="H75">
        <v>396.4</v>
      </c>
      <c r="I75" t="s">
        <v>1340</v>
      </c>
      <c r="J75" s="5">
        <f>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Trnsprtn'!$D75)+SUMIFS('Wkpr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Trnsprtn'!$E75)+SUMIFS('Wkpr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Trnsprtn'!$F75)+SUMIFS('Wkpr - Plant Balance Detail'!$R$3:$R$635,'Wkpr - Plant Balance Detail'!$B$3:$B$635,'Wkpr - Studied Bal. - Trnsprtn'!$B75,'Wkpr - Plant Balance Detail'!$C$3:$C$635,'Wkpr - Studied Bal. - Trnsprtn'!$C75,'Wkpr - Plant Balance Detail'!$D$3:$D$635,'Wkpr - Studied Bal. - Trnsprtn'!$G75)</f>
        <v>775944.04</v>
      </c>
      <c r="L75" s="3">
        <f>INDEX('Wkpr - Plant Balance Detail'!$BO$3:$BO$635,MATCH(CONCATENATE(B75,".",C75,".",D75),'Wkpr - Plant Balance Detail'!$A$3:$A$635,0),)</f>
        <v>0.112</v>
      </c>
      <c r="M75" s="1">
        <f t="shared" si="25"/>
        <v>86905.732480000006</v>
      </c>
      <c r="O75" s="3">
        <f>INDEX('Wkpr - Plant Balance Detail'!$BQ$3:$BQ$635,MATCH(CONCATENATE($B75,".",$C75,".",$D75),'Wkpr - Plant Balance Detail'!$A$3:$A$635,0),)</f>
        <v>2.1099999999999997E-2</v>
      </c>
      <c r="Q75" s="1">
        <f t="shared" si="26"/>
        <v>16372.419243999999</v>
      </c>
      <c r="R75" s="1">
        <f t="shared" si="27"/>
        <v>-70533.313236000002</v>
      </c>
    </row>
    <row r="76" spans="2:18" x14ac:dyDescent="0.2">
      <c r="B76" t="s">
        <v>1333</v>
      </c>
      <c r="C76" t="s">
        <v>1319</v>
      </c>
      <c r="D76">
        <v>396000</v>
      </c>
      <c r="H76">
        <v>396.5</v>
      </c>
      <c r="I76" t="s">
        <v>1341</v>
      </c>
      <c r="J76" s="5">
        <f>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Trnsprtn'!$D76)+SUMIFS('Wkpr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Trnsprtn'!$E76)+SUMIFS('Wkpr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Trnsprtn'!$F76)+SUMIFS('Wkpr - Plant Balance Detail'!$R$3:$R$635,'Wkpr - Plant Balance Detail'!$B$3:$B$635,'Wkpr - Studied Bal. - Trnsprtn'!$B76,'Wkpr - Plant Balance Detail'!$C$3:$C$635,'Wkpr - Studied Bal. - Trnsprtn'!$C76,'Wkpr - Plant Balance Detail'!$D$3:$D$635,'Wkpr - Studied Bal. - Trnsprtn'!$G76)</f>
        <v>54550.380000000005</v>
      </c>
      <c r="L76" s="3">
        <f>INDEX('Wkpr - Plant Balance Detail'!$BO$3:$BO$635,MATCH(CONCATENATE(B76,".",C76,".",D76),'Wkpr - Plant Balance Detail'!$A$3:$A$635,0),)</f>
        <v>5.6500000000000002E-2</v>
      </c>
      <c r="M76" s="1">
        <f t="shared" si="25"/>
        <v>3082.0964700000004</v>
      </c>
      <c r="O76" s="3">
        <f>INDEX('Wkpr - Plant Balance Detail'!$BQ$3:$BQ$635,MATCH(CONCATENATE($B76,".",$C76,".",$D76),'Wkpr - Plant Balance Detail'!$A$3:$A$635,0),)</f>
        <v>7.46E-2</v>
      </c>
      <c r="Q76" s="1">
        <f t="shared" si="26"/>
        <v>4069.4583480000001</v>
      </c>
      <c r="R76" s="1">
        <f t="shared" si="27"/>
        <v>987.36187799999971</v>
      </c>
    </row>
    <row r="77" spans="2:18" x14ac:dyDescent="0.2">
      <c r="I77" t="s">
        <v>1138</v>
      </c>
      <c r="J77" s="9">
        <f>SUM(J71:J76)</f>
        <v>2525047.71</v>
      </c>
      <c r="M77" s="9">
        <f>SUM(M71:M76)</f>
        <v>292276.985032</v>
      </c>
      <c r="Q77" s="9">
        <f t="shared" ref="Q77:R77" si="28">SUM(Q71:Q76)</f>
        <v>113369.37221700001</v>
      </c>
      <c r="R77" s="9">
        <f t="shared" si="28"/>
        <v>-178907.612815</v>
      </c>
    </row>
    <row r="79" spans="2:18" x14ac:dyDescent="0.2">
      <c r="H79" t="s">
        <v>1306</v>
      </c>
    </row>
    <row r="80" spans="2:18" x14ac:dyDescent="0.2">
      <c r="B80" t="s">
        <v>1333</v>
      </c>
      <c r="C80" t="s">
        <v>1329</v>
      </c>
      <c r="D80">
        <v>392046</v>
      </c>
      <c r="E80">
        <v>392048</v>
      </c>
      <c r="H80">
        <v>392.2</v>
      </c>
      <c r="I80" t="s">
        <v>1338</v>
      </c>
      <c r="J80" s="5">
        <f>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Trnsprtn'!$D80)+SUMIFS('Wkpr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Trnsprtn'!$E80)+SUMIFS('Wkpr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Trnsprtn'!$F80)+SUMIFS('Wkpr - Plant Balance Detail'!$R$3:$R$635,'Wkpr - Plant Balance Detail'!$B$3:$B$635,'Wkpr - Studied Bal. - Trnsprtn'!$B80,'Wkpr - Plant Balance Detail'!$C$3:$C$635,'Wkpr - Studied Bal. - Trnsprtn'!$C80,'Wkpr - Plant Balance Detail'!$D$3:$D$635,'Wkpr - Studied Bal. - Trnsprtn'!$G80)</f>
        <v>946640.89999999991</v>
      </c>
      <c r="L80" s="3">
        <f>INDEX('Wkpr - Plant Balance Detail'!$BO$3:$BO$635,MATCH(CONCATENATE(B80,".",C80,".",D80),'Wkpr - Plant Balance Detail'!$A$3:$A$635,0),)</f>
        <v>0.16250000000000001</v>
      </c>
      <c r="M80" s="1">
        <f t="shared" ref="M80:M85" si="29">J80*L80</f>
        <v>153829.14624999999</v>
      </c>
      <c r="O80" s="3">
        <f>INDEX('Wkpr - Plant Balance Detail'!$BQ$3:$BQ$635,MATCH(CONCATENATE($B80,".",$C80,".",$D80),'Wkpr - Plant Balance Detail'!$A$3:$A$635,0),)</f>
        <v>5.7800000000000004E-2</v>
      </c>
      <c r="Q80" s="1">
        <f t="shared" ref="Q80:Q85" si="30">J80*O80</f>
        <v>54715.844019999997</v>
      </c>
      <c r="R80" s="1">
        <f t="shared" ref="R80:R85" si="31">Q80-M80</f>
        <v>-99113.302230000001</v>
      </c>
    </row>
    <row r="81" spans="2:18" x14ac:dyDescent="0.2">
      <c r="B81" t="s">
        <v>1333</v>
      </c>
      <c r="C81" t="s">
        <v>1329</v>
      </c>
      <c r="D81">
        <v>392056</v>
      </c>
      <c r="E81">
        <v>392057</v>
      </c>
      <c r="H81">
        <v>392.3</v>
      </c>
      <c r="I81" t="s">
        <v>1339</v>
      </c>
      <c r="J81" s="5">
        <f>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Trnsprtn'!$D81)+SUMIFS('Wkpr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Trnsprtn'!$E81)+SUMIFS('Wkpr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Trnsprtn'!$F81)+SUMIFS('Wkpr - Plant Balance Detail'!$R$3:$R$635,'Wkpr - Plant Balance Detail'!$B$3:$B$635,'Wkpr - Studied Bal. - Trnsprtn'!$B81,'Wkpr - Plant Balance Detail'!$C$3:$C$635,'Wkpr - Studied Bal. - Trnsprtn'!$C81,'Wkpr - Plant Balance Detail'!$D$3:$D$635,'Wkpr - Studied Bal. - Trnsprtn'!$G81)</f>
        <v>796743.84000000008</v>
      </c>
      <c r="L81" s="3">
        <f>INDEX('Wkpr - Plant Balance Detail'!$BO$3:$BO$635,MATCH(CONCATENATE(B81,".",C81,".",D81),'Wkpr - Plant Balance Detail'!$A$3:$A$635,0),)</f>
        <v>0.12759999999999999</v>
      </c>
      <c r="M81" s="1">
        <f t="shared" si="29"/>
        <v>101664.513984</v>
      </c>
      <c r="O81" s="3">
        <f>INDEX('Wkpr - Plant Balance Detail'!$BQ$3:$BQ$635,MATCH(CONCATENATE($B81,".",$C81,".",$D81),'Wkpr - Plant Balance Detail'!$A$3:$A$635,0),)</f>
        <v>4.9200000000000001E-2</v>
      </c>
      <c r="Q81" s="1">
        <f t="shared" si="30"/>
        <v>39199.796928000003</v>
      </c>
      <c r="R81" s="1">
        <f t="shared" si="31"/>
        <v>-62464.717056000001</v>
      </c>
    </row>
    <row r="82" spans="2:18" x14ac:dyDescent="0.2">
      <c r="B82" t="s">
        <v>1333</v>
      </c>
      <c r="C82" t="s">
        <v>1329</v>
      </c>
      <c r="D82">
        <v>392058</v>
      </c>
      <c r="H82">
        <v>392.4</v>
      </c>
      <c r="I82" t="s">
        <v>1340</v>
      </c>
      <c r="J82" s="5">
        <f>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Trnsprtn'!$D82)+SUMIFS('Wkpr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Trnsprtn'!$E82)+SUMIFS('Wkpr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Trnsprtn'!$F82)+SUMIFS('Wkpr - Plant Balance Detail'!$R$3:$R$635,'Wkpr - Plant Balance Detail'!$B$3:$B$635,'Wkpr - Studied Bal. - Trnsprtn'!$B82,'Wkpr - Plant Balance Detail'!$C$3:$C$635,'Wkpr - Studied Bal. - Trnsprtn'!$C82,'Wkpr - Plant Balance Detail'!$D$3:$D$635,'Wkpr - Studied Bal. - Trnsprtn'!$G82)</f>
        <v>374663.84</v>
      </c>
      <c r="L82" s="3">
        <f>INDEX('Wkpr - Plant Balance Detail'!$BO$3:$BO$635,MATCH(CONCATENATE(B82,".",C82,".",D82),'Wkpr - Plant Balance Detail'!$A$3:$A$635,0),)</f>
        <v>6.7500000000000004E-2</v>
      </c>
      <c r="M82" s="1">
        <f t="shared" si="29"/>
        <v>25289.809200000003</v>
      </c>
      <c r="O82" s="3">
        <f>INDEX('Wkpr - Plant Balance Detail'!$BQ$3:$BQ$635,MATCH(CONCATENATE($B82,".",$C82,".",$D82),'Wkpr - Plant Balance Detail'!$A$3:$A$635,0),)</f>
        <v>5.74E-2</v>
      </c>
      <c r="Q82" s="1">
        <f t="shared" si="30"/>
        <v>21505.704416</v>
      </c>
      <c r="R82" s="1">
        <f t="shared" si="31"/>
        <v>-3784.1047840000028</v>
      </c>
    </row>
    <row r="83" spans="2:18" x14ac:dyDescent="0.2">
      <c r="B83" t="s">
        <v>1333</v>
      </c>
      <c r="C83" t="s">
        <v>1329</v>
      </c>
      <c r="D83">
        <v>392000</v>
      </c>
      <c r="H83">
        <v>392.5</v>
      </c>
      <c r="I83" t="s">
        <v>1341</v>
      </c>
      <c r="J83" s="5">
        <f>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Trnsprtn'!$D83)+SUMIFS('Wkpr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Trnsprtn'!$E83)+SUMIFS('Wkpr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Trnsprtn'!$F83)+SUMIFS('Wkpr - Plant Balance Detail'!$R$3:$R$635,'Wkpr - Plant Balance Detail'!$B$3:$B$635,'Wkpr - Studied Bal. - Trnsprtn'!$B83,'Wkpr - Plant Balance Detail'!$C$3:$C$635,'Wkpr - Studied Bal. - Trnsprtn'!$C83,'Wkpr - Plant Balance Detail'!$D$3:$D$635,'Wkpr - Studied Bal. - Trnsprtn'!$G83)</f>
        <v>246945.72</v>
      </c>
      <c r="L83" s="3">
        <f>INDEX('Wkpr - Plant Balance Detail'!$BO$3:$BO$635,MATCH(CONCATENATE(B83,".",C83,".",D83),'Wkpr - Plant Balance Detail'!$A$3:$A$635,0),)</f>
        <v>4.4699999999999997E-2</v>
      </c>
      <c r="M83" s="1">
        <f t="shared" si="29"/>
        <v>11038.473683999999</v>
      </c>
      <c r="O83" s="3">
        <f>INDEX('Wkpr - Plant Balance Detail'!$BQ$3:$BQ$635,MATCH(CONCATENATE($B83,".",$C83,".",$D83),'Wkpr - Plant Balance Detail'!$A$3:$A$635,0),)</f>
        <v>7.3300000000000004E-2</v>
      </c>
      <c r="Q83" s="1">
        <f t="shared" si="30"/>
        <v>18101.121276000002</v>
      </c>
      <c r="R83" s="1">
        <f t="shared" si="31"/>
        <v>7062.647592000003</v>
      </c>
    </row>
    <row r="84" spans="2:18" x14ac:dyDescent="0.2">
      <c r="B84" t="s">
        <v>1333</v>
      </c>
      <c r="C84" t="s">
        <v>1329</v>
      </c>
      <c r="D84">
        <v>396058</v>
      </c>
      <c r="H84">
        <v>396.4</v>
      </c>
      <c r="I84" t="s">
        <v>1340</v>
      </c>
      <c r="J84" s="5">
        <f>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Trnsprtn'!$D84)+SUMIFS('Wkpr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Trnsprtn'!$E84)+SUMIFS('Wkpr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Trnsprtn'!$F84)+SUMIFS('Wkpr - Plant Balance Detail'!$R$3:$R$635,'Wkpr - Plant Balance Detail'!$B$3:$B$635,'Wkpr - Studied Bal. - Trnsprtn'!$B84,'Wkpr - Plant Balance Detail'!$C$3:$C$635,'Wkpr - Studied Bal. - Trnsprtn'!$C84,'Wkpr - Plant Balance Detail'!$D$3:$D$635,'Wkpr - Studied Bal. - Trnsprtn'!$G84)</f>
        <v>377083.53</v>
      </c>
      <c r="L84" s="3">
        <f>INDEX('Wkpr - Plant Balance Detail'!$BO$3:$BO$635,MATCH(CONCATENATE(B84,".",C84,".",D84),'Wkpr - Plant Balance Detail'!$A$3:$A$635,0),)</f>
        <v>0.112</v>
      </c>
      <c r="M84" s="1">
        <f t="shared" si="29"/>
        <v>42233.355360000001</v>
      </c>
      <c r="O84" s="3">
        <f>INDEX('Wkpr - Plant Balance Detail'!$BQ$3:$BQ$635,MATCH(CONCATENATE($B84,".",$C84,".",$D84),'Wkpr - Plant Balance Detail'!$A$3:$A$635,0),)</f>
        <v>2.1099999999999997E-2</v>
      </c>
      <c r="Q84" s="1">
        <f t="shared" si="30"/>
        <v>7956.4624829999993</v>
      </c>
      <c r="R84" s="1">
        <f t="shared" si="31"/>
        <v>-34276.892877000006</v>
      </c>
    </row>
    <row r="85" spans="2:18" x14ac:dyDescent="0.2">
      <c r="B85" t="s">
        <v>1333</v>
      </c>
      <c r="C85" t="s">
        <v>1329</v>
      </c>
      <c r="D85">
        <v>396000</v>
      </c>
      <c r="H85">
        <v>396.5</v>
      </c>
      <c r="I85" t="s">
        <v>1341</v>
      </c>
      <c r="J85" s="5">
        <f>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Trnsprtn'!$D85)+SUMIFS('Wkpr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Trnsprtn'!$E85)+SUMIFS('Wkpr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Trnsprtn'!$F85)+SUMIFS('Wkpr - Plant Balance Detail'!$R$3:$R$635,'Wkpr - Plant Balance Detail'!$B$3:$B$635,'Wkpr - Studied Bal. - Trnsprtn'!$B85,'Wkpr - Plant Balance Detail'!$C$3:$C$635,'Wkpr - Studied Bal. - Trnsprtn'!$C85,'Wkpr - Plant Balance Detail'!$D$3:$D$635,'Wkpr - Studied Bal. - Trnsprtn'!$G85)</f>
        <v>370635.14</v>
      </c>
      <c r="L85" s="3">
        <f>INDEX('Wkpr - Plant Balance Detail'!$BO$3:$BO$635,MATCH(CONCATENATE(B85,".",C85,".",D85),'Wkpr - Plant Balance Detail'!$A$3:$A$635,0),)</f>
        <v>5.6500000000000002E-2</v>
      </c>
      <c r="M85" s="1">
        <f t="shared" si="29"/>
        <v>20940.885410000003</v>
      </c>
      <c r="O85" s="3">
        <f>INDEX('Wkpr - Plant Balance Detail'!$BQ$3:$BQ$635,MATCH(CONCATENATE($B85,".",$C85,".",$D85),'Wkpr - Plant Balance Detail'!$A$3:$A$635,0),)</f>
        <v>7.46E-2</v>
      </c>
      <c r="Q85" s="1">
        <f t="shared" si="30"/>
        <v>27649.381444000002</v>
      </c>
      <c r="R85" s="1">
        <f t="shared" si="31"/>
        <v>6708.4960339999998</v>
      </c>
    </row>
    <row r="86" spans="2:18" x14ac:dyDescent="0.2">
      <c r="I86" t="s">
        <v>1138</v>
      </c>
      <c r="J86" s="9">
        <f>SUM(J80:J85)</f>
        <v>3112712.97</v>
      </c>
      <c r="M86" s="9">
        <f>SUM(M80:M85)</f>
        <v>354996.18388800003</v>
      </c>
      <c r="Q86" s="9">
        <f t="shared" ref="Q86:R86" si="32">SUM(Q80:Q85)</f>
        <v>169128.31056700001</v>
      </c>
      <c r="R86" s="9">
        <f t="shared" si="32"/>
        <v>-185867.87332099999</v>
      </c>
    </row>
    <row r="88" spans="2:18" x14ac:dyDescent="0.2">
      <c r="H88" t="s">
        <v>1307</v>
      </c>
    </row>
    <row r="89" spans="2:18" x14ac:dyDescent="0.2">
      <c r="B89" t="s">
        <v>1333</v>
      </c>
      <c r="C89" t="s">
        <v>1321</v>
      </c>
      <c r="D89">
        <v>392045</v>
      </c>
      <c r="E89">
        <v>392046</v>
      </c>
      <c r="F89">
        <v>392047</v>
      </c>
      <c r="G89">
        <v>392048</v>
      </c>
      <c r="H89">
        <v>392.2</v>
      </c>
      <c r="I89" t="s">
        <v>1338</v>
      </c>
      <c r="J89" s="5">
        <f>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Trnsprtn'!$E89)+SUMIFS('Wkpr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Trnsprtn'!$F89)+SUMIFS('Wkpr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Trnsprtn'!$G89)</f>
        <v>3013914.31</v>
      </c>
      <c r="L89" s="3">
        <f>INDEX('Wkpr - Plant Balance Detail'!$BO$3:$BO$635,MATCH(CONCATENATE(B89,".",C89,".",D89),'Wkpr - Plant Balance Detail'!$A$3:$A$635,0),)</f>
        <v>8.4699999999999998E-2</v>
      </c>
      <c r="M89" s="1">
        <f>J89*L89-(SUMIFS('Wkpr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Trnsprtn'!$D89)*L89)</f>
        <v>246928.39763899997</v>
      </c>
      <c r="O89" s="3">
        <f>INDEX('Wkpr - Plant Balance Detail'!$BQ$3:$BQ$635,MATCH(CONCATENATE($B89,".",$C89,".",$E89),'Wkpr - Plant Balance Detail'!$A$3:$A$635,0),)</f>
        <v>7.6899999999999996E-2</v>
      </c>
      <c r="Q89" s="1">
        <f>J89*O89-(SUMIFS('Wkpr - Plant Balance Detail'!$R$3:$R$635,'Wkpr - Plant Balance Detail'!$B$3:$B$635,'Wkpr - Studied Bal. - Trnsprtn'!$B89,'Wkpr - Plant Balance Detail'!$C$3:$C$635,'Wkpr - Studied Bal. - Trnsprtn'!$C89,'Wkpr - Plant Balance Detail'!$D$3:$D$635,'Wkpr - Studied Bal. - Trnsprtn'!$D89)*O89)</f>
        <v>224188.828553</v>
      </c>
      <c r="R89" s="1">
        <f t="shared" ref="R89:R93" si="33">Q89-M89</f>
        <v>-22739.569085999974</v>
      </c>
    </row>
    <row r="90" spans="2:18" x14ac:dyDescent="0.2">
      <c r="B90" t="s">
        <v>1333</v>
      </c>
      <c r="C90" t="s">
        <v>1321</v>
      </c>
      <c r="D90">
        <v>392056</v>
      </c>
      <c r="E90">
        <v>392057</v>
      </c>
      <c r="H90">
        <v>392.3</v>
      </c>
      <c r="I90" t="s">
        <v>1339</v>
      </c>
      <c r="J90" s="5">
        <f>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Trnsprtn'!$D90)+SUMIFS('Wkpr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Trnsprtn'!$E90)+SUMIFS('Wkpr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Trnsprtn'!$F90)+SUMIFS('Wkpr - Plant Balance Detail'!$R$3:$R$635,'Wkpr - Plant Balance Detail'!$B$3:$B$635,'Wkpr - Studied Bal. - Trnsprtn'!$B90,'Wkpr - Plant Balance Detail'!$C$3:$C$635,'Wkpr - Studied Bal. - Trnsprtn'!$C90,'Wkpr - Plant Balance Detail'!$D$3:$D$635,'Wkpr - Studied Bal. - Trnsprtn'!$G90)</f>
        <v>1066189.07</v>
      </c>
      <c r="L90" s="3">
        <f>INDEX('Wkpr - Plant Balance Detail'!$BO$3:$BO$635,MATCH(CONCATENATE(B90,".",C90,".",D90),'Wkpr - Plant Balance Detail'!$A$3:$A$635,0),)</f>
        <v>8.6400000000000005E-2</v>
      </c>
      <c r="M90" s="1">
        <f t="shared" ref="M90:M93" si="34">J90*L90</f>
        <v>92118.735648000016</v>
      </c>
      <c r="O90" s="3">
        <f>INDEX('Wkpr - Plant Balance Detail'!$BQ$3:$BQ$635,MATCH(CONCATENATE($B90,".",$C90,".",$D90),'Wkpr - Plant Balance Detail'!$A$3:$A$635,0),)</f>
        <v>4.9000000000000002E-2</v>
      </c>
      <c r="Q90" s="1">
        <f t="shared" ref="Q90:Q93" si="35">J90*O90</f>
        <v>52243.264430000003</v>
      </c>
      <c r="R90" s="1">
        <f t="shared" si="33"/>
        <v>-39875.471218000013</v>
      </c>
    </row>
    <row r="91" spans="2:18" x14ac:dyDescent="0.2">
      <c r="B91" t="s">
        <v>1333</v>
      </c>
      <c r="C91" t="s">
        <v>1321</v>
      </c>
      <c r="D91">
        <v>392058</v>
      </c>
      <c r="H91">
        <v>392.4</v>
      </c>
      <c r="I91" t="s">
        <v>1340</v>
      </c>
      <c r="J91" s="5">
        <f>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Trnsprtn'!$D91)+SUMIFS('Wkpr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Trnsprtn'!$E91)+SUMIFS('Wkpr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Trnsprtn'!$F91)+SUMIFS('Wkpr - Plant Balance Detail'!$R$3:$R$635,'Wkpr - Plant Balance Detail'!$B$3:$B$635,'Wkpr - Studied Bal. - Trnsprtn'!$B91,'Wkpr - Plant Balance Detail'!$C$3:$C$635,'Wkpr - Studied Bal. - Trnsprtn'!$C91,'Wkpr - Plant Balance Detail'!$D$3:$D$635,'Wkpr - Studied Bal. - Trnsprtn'!$G91)</f>
        <v>92388.86</v>
      </c>
      <c r="L91" s="2">
        <v>0</v>
      </c>
      <c r="M91" s="1">
        <f t="shared" si="34"/>
        <v>0</v>
      </c>
      <c r="O91" s="2">
        <f>INDEX('Wkpr - Plant Balance Detail'!$BQ$3:$BQ$635,MATCH(CONCATENATE($B91,".",$C91,".",$D91),'Wkpr - Plant Balance Detail'!$A$3:$A$635,0),)</f>
        <v>0</v>
      </c>
      <c r="Q91" s="1">
        <f t="shared" si="35"/>
        <v>0</v>
      </c>
      <c r="R91" s="1">
        <f t="shared" si="33"/>
        <v>0</v>
      </c>
    </row>
    <row r="92" spans="2:18" x14ac:dyDescent="0.2">
      <c r="B92" t="s">
        <v>1333</v>
      </c>
      <c r="C92" t="s">
        <v>1321</v>
      </c>
      <c r="D92">
        <v>392000</v>
      </c>
      <c r="H92">
        <v>392.5</v>
      </c>
      <c r="I92" t="s">
        <v>1342</v>
      </c>
      <c r="J92" s="5">
        <f>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Trnsprtn'!$D92)+SUMIFS('Wkpr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Trnsprtn'!$E92)+SUMIFS('Wkpr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Trnsprtn'!$F92)+SUMIFS('Wkpr - Plant Balance Detail'!$R$3:$R$635,'Wkpr - Plant Balance Detail'!$B$3:$B$635,'Wkpr - Studied Bal. - Trnsprtn'!$B92,'Wkpr - Plant Balance Detail'!$C$3:$C$635,'Wkpr - Studied Bal. - Trnsprtn'!$C92,'Wkpr - Plant Balance Detail'!$D$3:$D$635,'Wkpr - Studied Bal. - Trnsprtn'!$G92)</f>
        <v>39769.340000000004</v>
      </c>
      <c r="L92" s="3">
        <f>INDEX('Wkpr - Plant Balance Detail'!$BO$3:$BO$635,MATCH(CONCATENATE(B92,".",C92,".",D92),'Wkpr - Plant Balance Detail'!$A$3:$A$635,0),)</f>
        <v>2.8400000000000002E-2</v>
      </c>
      <c r="M92" s="1">
        <f t="shared" si="34"/>
        <v>1129.4492560000001</v>
      </c>
      <c r="O92" s="3">
        <f>INDEX('Wkpr - Plant Balance Detail'!$BQ$3:$BQ$635,MATCH(CONCATENATE($B92,".",$C92,".",$D92),'Wkpr - Plant Balance Detail'!$A$3:$A$635,0),)</f>
        <v>1.5600000000000001E-2</v>
      </c>
      <c r="Q92" s="1">
        <f t="shared" si="35"/>
        <v>620.40170400000011</v>
      </c>
      <c r="R92" s="1">
        <f t="shared" si="33"/>
        <v>-509.047552</v>
      </c>
    </row>
    <row r="93" spans="2:18" x14ac:dyDescent="0.2">
      <c r="B93" t="s">
        <v>1333</v>
      </c>
      <c r="C93" t="s">
        <v>1321</v>
      </c>
      <c r="D93">
        <v>396000</v>
      </c>
      <c r="H93">
        <v>396.5</v>
      </c>
      <c r="I93" t="s">
        <v>1343</v>
      </c>
      <c r="J93" s="5">
        <f>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Trnsprtn'!$D93)+SUMIFS('Wkpr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Trnsprtn'!$E93)+SUMIFS('Wkpr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Trnsprtn'!$F93)+SUMIFS('Wkpr - Plant Balance Detail'!$R$3:$R$635,'Wkpr - Plant Balance Detail'!$B$3:$B$635,'Wkpr - Studied Bal. - Trnsprtn'!$B93,'Wkpr - Plant Balance Detail'!$C$3:$C$635,'Wkpr - Studied Bal. - Trnsprtn'!$C93,'Wkpr - Plant Balance Detail'!$D$3:$D$635,'Wkpr - Studied Bal. - Trnsprtn'!$G93)</f>
        <v>43833.950000000004</v>
      </c>
      <c r="L93" s="3">
        <f>INDEX('Wkpr - Plant Balance Detail'!$BO$3:$BO$635,MATCH(CONCATENATE(B93,".",C93,".",D93),'Wkpr - Plant Balance Detail'!$A$3:$A$635,0),)</f>
        <v>4.6399999999999997E-2</v>
      </c>
      <c r="M93" s="1">
        <f t="shared" si="34"/>
        <v>2033.89528</v>
      </c>
      <c r="O93" s="3">
        <f>INDEX('Wkpr - Plant Balance Detail'!$BQ$3:$BQ$635,MATCH(CONCATENATE($B93,".",$C93,".",$D93),'Wkpr - Plant Balance Detail'!$A$3:$A$635,0),)</f>
        <v>4.6100000000000002E-2</v>
      </c>
      <c r="Q93" s="1">
        <f t="shared" si="35"/>
        <v>2020.7450950000002</v>
      </c>
      <c r="R93" s="1">
        <f t="shared" si="33"/>
        <v>-13.150184999999738</v>
      </c>
    </row>
    <row r="94" spans="2:18" x14ac:dyDescent="0.2">
      <c r="I94" t="s">
        <v>1138</v>
      </c>
      <c r="J94" s="9">
        <f>SUM(J89:J93)</f>
        <v>4256095.53</v>
      </c>
      <c r="M94" s="9">
        <f>SUM(M89:M93)</f>
        <v>342210.47782299999</v>
      </c>
      <c r="Q94" s="9">
        <f t="shared" ref="Q94:R94" si="36">SUM(Q89:Q93)</f>
        <v>279073.23978200002</v>
      </c>
      <c r="R94" s="9">
        <f t="shared" si="36"/>
        <v>-63137.238040999982</v>
      </c>
    </row>
    <row r="96" spans="2:18" x14ac:dyDescent="0.2">
      <c r="H96" t="s">
        <v>1308</v>
      </c>
    </row>
    <row r="97" spans="2:18" x14ac:dyDescent="0.2">
      <c r="B97" t="s">
        <v>1333</v>
      </c>
      <c r="C97" t="s">
        <v>1330</v>
      </c>
      <c r="D97">
        <v>392045</v>
      </c>
      <c r="E97">
        <v>392046</v>
      </c>
      <c r="F97">
        <v>392047</v>
      </c>
      <c r="G97">
        <v>392048</v>
      </c>
      <c r="H97">
        <v>392.2</v>
      </c>
      <c r="I97" t="s">
        <v>1338</v>
      </c>
      <c r="J97" s="5">
        <f>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Trnsprtn'!$D97)+SUMIFS('Wkpr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Trnsprtn'!$E97)+SUMIFS('Wkpr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Trnsprtn'!$F97)+SUMIFS('Wkpr - Plant Balance Detail'!$R$3:$R$635,'Wkpr - Plant Balance Detail'!$B$3:$B$635,'Wkpr - Studied Bal. - Trnsprtn'!$B97,'Wkpr - Plant Balance Detail'!$C$3:$C$635,'Wkpr - Studied Bal. - Trnsprtn'!$C97,'Wkpr - Plant Balance Detail'!$D$3:$D$635,'Wkpr - Studied Bal. - Trnsprtn'!$G97)</f>
        <v>3442956.61</v>
      </c>
      <c r="L97" s="3">
        <f>INDEX('Wkpr - Plant Balance Detail'!$BO$3:$BO$635,MATCH(CONCATENATE(B97,".",C97,".",D97),'Wkpr - Plant Balance Detail'!$A$3:$A$635,0),)</f>
        <v>0.16250000000000001</v>
      </c>
      <c r="M97" s="1">
        <f t="shared" ref="M97:M102" si="37">J97*L97</f>
        <v>559480.44912500004</v>
      </c>
      <c r="O97" s="3">
        <f>INDEX('Wkpr - Plant Balance Detail'!$BQ$3:$BQ$635,MATCH(CONCATENATE($B97,".",$C97,".",$D97),'Wkpr - Plant Balance Detail'!$A$3:$A$635,0),)</f>
        <v>5.7799999999999997E-2</v>
      </c>
      <c r="Q97" s="1">
        <f t="shared" ref="Q97:Q102" si="38">J97*O97</f>
        <v>199002.89205799997</v>
      </c>
      <c r="R97" s="1">
        <f t="shared" ref="R97:R102" si="39">Q97-M97</f>
        <v>-360477.55706700007</v>
      </c>
    </row>
    <row r="98" spans="2:18" x14ac:dyDescent="0.2">
      <c r="B98" t="s">
        <v>1333</v>
      </c>
      <c r="C98" t="s">
        <v>1330</v>
      </c>
      <c r="D98">
        <v>392056</v>
      </c>
      <c r="E98">
        <v>392057</v>
      </c>
      <c r="H98">
        <v>392.3</v>
      </c>
      <c r="I98" t="s">
        <v>1339</v>
      </c>
      <c r="J98" s="5">
        <f>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Trnsprtn'!$D98)+SUMIFS('Wkpr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Trnsprtn'!$E98)+SUMIFS('Wkpr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Trnsprtn'!$F98)+SUMIFS('Wkpr - Plant Balance Detail'!$R$3:$R$635,'Wkpr - Plant Balance Detail'!$B$3:$B$635,'Wkpr - Studied Bal. - Trnsprtn'!$B98,'Wkpr - Plant Balance Detail'!$C$3:$C$635,'Wkpr - Studied Bal. - Trnsprtn'!$C98,'Wkpr - Plant Balance Detail'!$D$3:$D$635,'Wkpr - Studied Bal. - Trnsprtn'!$G98)</f>
        <v>2357471.2599999998</v>
      </c>
      <c r="L98" s="3">
        <f>INDEX('Wkpr - Plant Balance Detail'!$BO$3:$BO$635,MATCH(CONCATENATE(B98,".",C98,".",D98),'Wkpr - Plant Balance Detail'!$A$3:$A$635,0),)</f>
        <v>0.12759999999999999</v>
      </c>
      <c r="M98" s="1">
        <f t="shared" si="37"/>
        <v>300813.33277599997</v>
      </c>
      <c r="O98" s="3">
        <f>INDEX('Wkpr - Plant Balance Detail'!$BQ$3:$BQ$635,MATCH(CONCATENATE($B98,".",$C98,".",$D98),'Wkpr - Plant Balance Detail'!$A$3:$A$635,0),)</f>
        <v>4.9200000000000001E-2</v>
      </c>
      <c r="Q98" s="1">
        <f t="shared" si="38"/>
        <v>115987.58599199999</v>
      </c>
      <c r="R98" s="1">
        <f t="shared" si="39"/>
        <v>-184825.74678399996</v>
      </c>
    </row>
    <row r="99" spans="2:18" x14ac:dyDescent="0.2">
      <c r="B99" t="s">
        <v>1333</v>
      </c>
      <c r="C99" t="s">
        <v>1330</v>
      </c>
      <c r="D99">
        <v>392058</v>
      </c>
      <c r="E99">
        <v>392065</v>
      </c>
      <c r="H99">
        <v>392.4</v>
      </c>
      <c r="I99" t="s">
        <v>1340</v>
      </c>
      <c r="J99" s="5">
        <f>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Trnsprtn'!$D99)+SUMIFS('Wkpr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Trnsprtn'!$E99)+SUMIFS('Wkpr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Trnsprtn'!$F99)+SUMIFS('Wkpr - Plant Balance Detail'!$R$3:$R$635,'Wkpr - Plant Balance Detail'!$B$3:$B$635,'Wkpr - Studied Bal. - Trnsprtn'!$B99,'Wkpr - Plant Balance Detail'!$C$3:$C$635,'Wkpr - Studied Bal. - Trnsprtn'!$C99,'Wkpr - Plant Balance Detail'!$D$3:$D$635,'Wkpr - Studied Bal. - Trnsprtn'!$G99)</f>
        <v>1441433.42</v>
      </c>
      <c r="L99" s="3">
        <f>INDEX('Wkpr - Plant Balance Detail'!$BO$3:$BO$635,MATCH(CONCATENATE(B99,".",C99,".",D99),'Wkpr - Plant Balance Detail'!$A$3:$A$635,0),)</f>
        <v>6.7500000000000004E-2</v>
      </c>
      <c r="M99" s="1">
        <f t="shared" si="37"/>
        <v>97296.755850000001</v>
      </c>
      <c r="O99" s="3">
        <f>INDEX('Wkpr - Plant Balance Detail'!$BQ$3:$BQ$635,MATCH(CONCATENATE($B99,".",$C99,".",$D99),'Wkpr - Plant Balance Detail'!$A$3:$A$635,0),)</f>
        <v>5.74E-2</v>
      </c>
      <c r="Q99" s="1">
        <f t="shared" si="38"/>
        <v>82738.278307999994</v>
      </c>
      <c r="R99" s="1">
        <f t="shared" si="39"/>
        <v>-14558.477542000008</v>
      </c>
    </row>
    <row r="100" spans="2:18" x14ac:dyDescent="0.2">
      <c r="B100" t="s">
        <v>1333</v>
      </c>
      <c r="C100" t="s">
        <v>1330</v>
      </c>
      <c r="D100">
        <v>392000</v>
      </c>
      <c r="H100">
        <v>392.5</v>
      </c>
      <c r="I100" t="s">
        <v>1341</v>
      </c>
      <c r="J100" s="5">
        <f>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Trnsprtn'!$D100)+SUMIFS('Wkpr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Trnsprtn'!$E100)+SUMIFS('Wkpr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Trnsprtn'!$F100)+SUMIFS('Wkpr - Plant Balance Detail'!$R$3:$R$635,'Wkpr - Plant Balance Detail'!$B$3:$B$635,'Wkpr - Studied Bal. - Trnsprtn'!$B100,'Wkpr - Plant Balance Detail'!$C$3:$C$635,'Wkpr - Studied Bal. - Trnsprtn'!$C100,'Wkpr - Plant Balance Detail'!$D$3:$D$635,'Wkpr - Studied Bal. - Trnsprtn'!$G100)</f>
        <v>842843.74</v>
      </c>
      <c r="L100" s="3">
        <f>INDEX('Wkpr - Plant Balance Detail'!$BO$3:$BO$635,MATCH(CONCATENATE(B100,".",C100,".",D100),'Wkpr - Plant Balance Detail'!$A$3:$A$635,0),)</f>
        <v>4.4699999999999997E-2</v>
      </c>
      <c r="M100" s="1">
        <f t="shared" si="37"/>
        <v>37675.115178</v>
      </c>
      <c r="O100" s="3">
        <f>INDEX('Wkpr - Plant Balance Detail'!$BQ$3:$BQ$635,MATCH(CONCATENATE($B100,".",$C100,".",$D100),'Wkpr - Plant Balance Detail'!$A$3:$A$635,0),)</f>
        <v>7.3300000000000004E-2</v>
      </c>
      <c r="Q100" s="1">
        <f t="shared" si="38"/>
        <v>61780.446142000001</v>
      </c>
      <c r="R100" s="1">
        <f t="shared" si="39"/>
        <v>24105.330964000001</v>
      </c>
    </row>
    <row r="101" spans="2:18" x14ac:dyDescent="0.2">
      <c r="B101" t="s">
        <v>1333</v>
      </c>
      <c r="C101" t="s">
        <v>1330</v>
      </c>
      <c r="D101">
        <v>396058</v>
      </c>
      <c r="H101">
        <v>396.4</v>
      </c>
      <c r="I101" t="s">
        <v>1340</v>
      </c>
      <c r="J101" s="5">
        <f>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Trnsprtn'!$D101)+SUMIFS('Wkpr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Trnsprtn'!$E101)+SUMIFS('Wkpr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Trnsprtn'!$F101)+SUMIFS('Wkpr - Plant Balance Detail'!$R$3:$R$635,'Wkpr - Plant Balance Detail'!$B$3:$B$635,'Wkpr - Studied Bal. - Trnsprtn'!$B101,'Wkpr - Plant Balance Detail'!$C$3:$C$635,'Wkpr - Studied Bal. - Trnsprtn'!$C101,'Wkpr - Plant Balance Detail'!$D$3:$D$635,'Wkpr - Studied Bal. - Trnsprtn'!$G101)</f>
        <v>1165777.57</v>
      </c>
      <c r="L101" s="3">
        <f>INDEX('Wkpr - Plant Balance Detail'!$BO$3:$BO$635,MATCH(CONCATENATE(B101,".",C101,".",D101),'Wkpr - Plant Balance Detail'!$A$3:$A$635,0),)</f>
        <v>0.112</v>
      </c>
      <c r="M101" s="1">
        <f t="shared" si="37"/>
        <v>130567.08784000001</v>
      </c>
      <c r="O101" s="3">
        <f>INDEX('Wkpr - Plant Balance Detail'!$BQ$3:$BQ$635,MATCH(CONCATENATE($B101,".",$C101,".",$D101),'Wkpr - Plant Balance Detail'!$A$3:$A$635,0),)</f>
        <v>2.1099999999999997E-2</v>
      </c>
      <c r="Q101" s="1">
        <f t="shared" si="38"/>
        <v>24597.906726999998</v>
      </c>
      <c r="R101" s="1">
        <f t="shared" si="39"/>
        <v>-105969.18111300001</v>
      </c>
    </row>
    <row r="102" spans="2:18" x14ac:dyDescent="0.2">
      <c r="B102" t="s">
        <v>1333</v>
      </c>
      <c r="C102" t="s">
        <v>1330</v>
      </c>
      <c r="D102">
        <v>396000</v>
      </c>
      <c r="H102">
        <v>396.5</v>
      </c>
      <c r="I102" t="s">
        <v>1341</v>
      </c>
      <c r="J102" s="5">
        <f>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Trnsprtn'!$D102)+SUMIFS('Wkpr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Trnsprtn'!$E102)+SUMIFS('Wkpr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Trnsprtn'!$F102)+SUMIFS('Wkpr - Plant Balance Detail'!$R$3:$R$635,'Wkpr - Plant Balance Detail'!$B$3:$B$635,'Wkpr - Studied Bal. - Trnsprtn'!$B102,'Wkpr - Plant Balance Detail'!$C$3:$C$635,'Wkpr - Studied Bal. - Trnsprtn'!$C102,'Wkpr - Plant Balance Detail'!$D$3:$D$635,'Wkpr - Studied Bal. - Trnsprtn'!$G102)</f>
        <v>1292720.45</v>
      </c>
      <c r="L102" s="3">
        <f>INDEX('Wkpr - Plant Balance Detail'!$BO$3:$BO$635,MATCH(CONCATENATE(B102,".",C102,".",D102),'Wkpr - Plant Balance Detail'!$A$3:$A$635,0),)</f>
        <v>5.6500000000000002E-2</v>
      </c>
      <c r="M102" s="1">
        <f t="shared" si="37"/>
        <v>73038.705424999993</v>
      </c>
      <c r="O102" s="3">
        <f>INDEX('Wkpr - Plant Balance Detail'!$BQ$3:$BQ$635,MATCH(CONCATENATE($B102,".",$C102,".",$D102),'Wkpr - Plant Balance Detail'!$A$3:$A$635,0),)</f>
        <v>7.46E-2</v>
      </c>
      <c r="Q102" s="1">
        <f t="shared" si="38"/>
        <v>96436.945569999996</v>
      </c>
      <c r="R102" s="1">
        <f t="shared" si="39"/>
        <v>23398.240145000003</v>
      </c>
    </row>
    <row r="103" spans="2:18" x14ac:dyDescent="0.2">
      <c r="I103" t="s">
        <v>1138</v>
      </c>
      <c r="J103" s="9">
        <f>SUM(J97:J102)</f>
        <v>10543203.049999999</v>
      </c>
      <c r="M103" s="9">
        <f>SUM(M97:M102)</f>
        <v>1198871.4461940001</v>
      </c>
      <c r="Q103" s="9">
        <f>SUM(Q97:Q102)</f>
        <v>580544.05479700002</v>
      </c>
      <c r="R103" s="9">
        <f>SUM(R97:R102)</f>
        <v>-618327.39139700006</v>
      </c>
    </row>
    <row r="105" spans="2:18" ht="13.5" thickBot="1" x14ac:dyDescent="0.25">
      <c r="J105" s="57">
        <f>SUM(J17,J27,J37,J44,J53,J60,J68,J77,J86,J94,J103)</f>
        <v>99828451.109999985</v>
      </c>
      <c r="M105" s="57">
        <f>SUM(M17,M27,M37,M44,M53,M60,M68,M77,M86,M94,M103)</f>
        <v>8827079.5514570009</v>
      </c>
      <c r="Q105" s="57">
        <f t="shared" ref="Q105:R105" si="40">SUM(Q17,Q27,Q37,Q44,Q53,Q60,Q68,Q77,Q86,Q94,Q103)</f>
        <v>5424043.1292480007</v>
      </c>
      <c r="R105" s="57">
        <f t="shared" si="40"/>
        <v>-3403036.4222090002</v>
      </c>
    </row>
    <row r="106" spans="2:18" ht="13.5" thickTop="1" x14ac:dyDescent="0.2"/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E657"/>
  <sheetViews>
    <sheetView tabSelected="1" zoomScale="85" zoomScaleNormal="85" zoomScaleSheetLayoutView="155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2.75" outlineLevelCol="1" x14ac:dyDescent="0.2"/>
  <cols>
    <col min="1" max="1" width="32.85546875" customWidth="1"/>
    <col min="2" max="2" width="9.28515625" bestFit="1" customWidth="1"/>
    <col min="3" max="3" width="20.42578125" bestFit="1" customWidth="1"/>
    <col min="4" max="4" width="9.140625" bestFit="1" customWidth="1"/>
    <col min="5" max="5" width="9.140625" customWidth="1"/>
    <col min="6" max="6" width="25.140625" customWidth="1" outlineLevel="1"/>
    <col min="7" max="16" width="16.28515625" customWidth="1" outlineLevel="1"/>
    <col min="17" max="17" width="31.28515625" customWidth="1" outlineLevel="1"/>
    <col min="18" max="18" width="16.28515625" bestFit="1" customWidth="1"/>
    <col min="19" max="19" width="22.85546875" bestFit="1" customWidth="1"/>
    <col min="20" max="20" width="18.28515625" bestFit="1" customWidth="1"/>
    <col min="21" max="21" width="15" customWidth="1"/>
    <col min="22" max="32" width="14.5703125" customWidth="1" outlineLevel="1"/>
    <col min="33" max="33" width="31" customWidth="1" outlineLevel="1"/>
    <col min="34" max="34" width="21.5703125" bestFit="1" customWidth="1"/>
    <col min="35" max="35" width="14.5703125" customWidth="1"/>
    <col min="36" max="36" width="15.42578125" customWidth="1"/>
    <col min="37" max="39" width="14.85546875" bestFit="1" customWidth="1"/>
    <col min="40" max="40" width="13" bestFit="1" customWidth="1"/>
    <col min="41" max="42" width="14.85546875" bestFit="1" customWidth="1"/>
    <col min="43" max="44" width="13" bestFit="1" customWidth="1"/>
    <col min="45" max="46" width="14.85546875" bestFit="1" customWidth="1"/>
    <col min="47" max="47" width="14.28515625" customWidth="1"/>
    <col min="48" max="49" width="15.85546875" customWidth="1"/>
    <col min="50" max="50" width="15" customWidth="1"/>
    <col min="51" max="63" width="15" hidden="1" customWidth="1" outlineLevel="1"/>
    <col min="64" max="64" width="16" customWidth="1" collapsed="1"/>
    <col min="65" max="65" width="15.5703125" customWidth="1"/>
    <col min="66" max="66" width="12.140625" bestFit="1" customWidth="1"/>
    <col min="67" max="68" width="12.140625" customWidth="1"/>
    <col min="69" max="69" width="14.5703125" bestFit="1" customWidth="1"/>
    <col min="70" max="71" width="14.5703125" customWidth="1"/>
    <col min="79" max="79" width="14.5703125" customWidth="1"/>
    <col min="80" max="81" width="15.140625" bestFit="1" customWidth="1"/>
    <col min="82" max="83" width="13.85546875" bestFit="1" customWidth="1"/>
    <col min="84" max="84" width="8.42578125" customWidth="1"/>
    <col min="85" max="89" width="17.5703125" customWidth="1"/>
    <col min="91" max="91" width="14.85546875" customWidth="1"/>
    <col min="92" max="93" width="15.140625" bestFit="1" customWidth="1"/>
    <col min="94" max="94" width="13.85546875" bestFit="1" customWidth="1"/>
    <col min="95" max="95" width="15.140625" bestFit="1" customWidth="1"/>
    <col min="97" max="97" width="15.28515625" customWidth="1"/>
    <col min="98" max="101" width="14.42578125" customWidth="1"/>
    <col min="102" max="102" width="14.85546875" bestFit="1" customWidth="1"/>
    <col min="105" max="105" width="14.85546875" customWidth="1"/>
    <col min="106" max="106" width="15.140625" bestFit="1" customWidth="1"/>
    <col min="107" max="109" width="13.85546875" bestFit="1" customWidth="1"/>
  </cols>
  <sheetData>
    <row r="1" spans="1:109" x14ac:dyDescent="0.2">
      <c r="F1" t="s">
        <v>0</v>
      </c>
      <c r="R1" t="s">
        <v>0</v>
      </c>
      <c r="V1" t="s">
        <v>1</v>
      </c>
      <c r="AH1" t="s">
        <v>657</v>
      </c>
      <c r="AJ1" t="s">
        <v>2</v>
      </c>
      <c r="AY1" t="s">
        <v>3</v>
      </c>
      <c r="BU1" t="s">
        <v>675</v>
      </c>
      <c r="CA1" t="s">
        <v>703</v>
      </c>
      <c r="CG1" t="s">
        <v>1136</v>
      </c>
      <c r="CM1" t="s">
        <v>709</v>
      </c>
      <c r="CS1" t="s">
        <v>1137</v>
      </c>
      <c r="DA1" t="s">
        <v>1139</v>
      </c>
    </row>
    <row r="2" spans="1:109" x14ac:dyDescent="0.2">
      <c r="B2" t="s">
        <v>651</v>
      </c>
      <c r="C2" t="s">
        <v>653</v>
      </c>
      <c r="D2" t="s">
        <v>652</v>
      </c>
      <c r="E2" t="s">
        <v>682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654</v>
      </c>
      <c r="T2" t="s">
        <v>655</v>
      </c>
      <c r="U2" t="s">
        <v>656</v>
      </c>
      <c r="V2" t="s">
        <v>4</v>
      </c>
      <c r="W2" t="s">
        <v>5</v>
      </c>
      <c r="X2" t="s">
        <v>6</v>
      </c>
      <c r="Y2" t="s">
        <v>7</v>
      </c>
      <c r="Z2" t="s">
        <v>8</v>
      </c>
      <c r="AA2" t="s">
        <v>9</v>
      </c>
      <c r="AB2" t="s">
        <v>10</v>
      </c>
      <c r="AC2" t="s">
        <v>11</v>
      </c>
      <c r="AD2" t="s">
        <v>12</v>
      </c>
      <c r="AE2" t="s">
        <v>13</v>
      </c>
      <c r="AF2" t="s">
        <v>14</v>
      </c>
      <c r="AG2" t="s">
        <v>15</v>
      </c>
      <c r="AH2" t="s">
        <v>16</v>
      </c>
      <c r="AJ2" t="s">
        <v>4</v>
      </c>
      <c r="AK2" t="s">
        <v>5</v>
      </c>
      <c r="AL2" t="s">
        <v>6</v>
      </c>
      <c r="AM2" t="s">
        <v>7</v>
      </c>
      <c r="AN2" t="s">
        <v>8</v>
      </c>
      <c r="AO2" t="s">
        <v>9</v>
      </c>
      <c r="AP2" t="s">
        <v>10</v>
      </c>
      <c r="AQ2" t="s">
        <v>11</v>
      </c>
      <c r="AR2" t="s">
        <v>12</v>
      </c>
      <c r="AS2" t="s">
        <v>13</v>
      </c>
      <c r="AT2" t="s">
        <v>14</v>
      </c>
      <c r="AU2" t="s">
        <v>15</v>
      </c>
      <c r="AV2" t="s">
        <v>16</v>
      </c>
      <c r="AW2" t="s">
        <v>658</v>
      </c>
      <c r="AY2" t="s">
        <v>4</v>
      </c>
      <c r="AZ2" t="s">
        <v>5</v>
      </c>
      <c r="BA2" t="s">
        <v>6</v>
      </c>
      <c r="BB2" t="s">
        <v>7</v>
      </c>
      <c r="BC2" t="s">
        <v>8</v>
      </c>
      <c r="BD2" t="s">
        <v>9</v>
      </c>
      <c r="BE2" t="s">
        <v>10</v>
      </c>
      <c r="BF2" t="s">
        <v>11</v>
      </c>
      <c r="BG2" t="s">
        <v>12</v>
      </c>
      <c r="BH2" t="s">
        <v>13</v>
      </c>
      <c r="BI2" t="s">
        <v>14</v>
      </c>
      <c r="BJ2" t="s">
        <v>15</v>
      </c>
      <c r="BK2" t="s">
        <v>16</v>
      </c>
      <c r="BL2" t="s">
        <v>659</v>
      </c>
      <c r="BM2" t="s">
        <v>660</v>
      </c>
      <c r="BN2" t="s">
        <v>702</v>
      </c>
      <c r="BO2" t="s">
        <v>1135</v>
      </c>
      <c r="BP2" t="s">
        <v>691</v>
      </c>
      <c r="BQ2" t="s">
        <v>661</v>
      </c>
      <c r="BS2" s="2" t="s">
        <v>1350</v>
      </c>
      <c r="BU2" t="s">
        <v>676</v>
      </c>
      <c r="BV2" t="s">
        <v>677</v>
      </c>
      <c r="BW2" t="s">
        <v>678</v>
      </c>
      <c r="BX2" t="s">
        <v>679</v>
      </c>
      <c r="BY2" t="s">
        <v>680</v>
      </c>
      <c r="CA2" t="s">
        <v>704</v>
      </c>
      <c r="CB2" t="s">
        <v>705</v>
      </c>
      <c r="CC2" t="s">
        <v>706</v>
      </c>
      <c r="CD2" t="s">
        <v>707</v>
      </c>
      <c r="CE2" t="s">
        <v>708</v>
      </c>
      <c r="CG2" t="s">
        <v>704</v>
      </c>
      <c r="CH2" t="s">
        <v>705</v>
      </c>
      <c r="CI2" t="s">
        <v>706</v>
      </c>
      <c r="CJ2" t="s">
        <v>707</v>
      </c>
      <c r="CK2" t="s">
        <v>708</v>
      </c>
      <c r="CM2" t="s">
        <v>704</v>
      </c>
      <c r="CN2" t="s">
        <v>705</v>
      </c>
      <c r="CO2" t="s">
        <v>706</v>
      </c>
      <c r="CP2" t="s">
        <v>707</v>
      </c>
      <c r="CQ2" t="s">
        <v>708</v>
      </c>
      <c r="CS2" t="s">
        <v>704</v>
      </c>
      <c r="CT2" t="s">
        <v>705</v>
      </c>
      <c r="CU2" t="s">
        <v>706</v>
      </c>
      <c r="CV2" t="s">
        <v>707</v>
      </c>
      <c r="CW2" t="s">
        <v>708</v>
      </c>
      <c r="CX2" t="s">
        <v>1138</v>
      </c>
      <c r="DA2" t="s">
        <v>704</v>
      </c>
      <c r="DB2" t="s">
        <v>705</v>
      </c>
      <c r="DC2" t="s">
        <v>706</v>
      </c>
      <c r="DD2" t="s">
        <v>707</v>
      </c>
      <c r="DE2" t="s">
        <v>708</v>
      </c>
    </row>
    <row r="3" spans="1:109" x14ac:dyDescent="0.2">
      <c r="A3" s="12" t="s">
        <v>17</v>
      </c>
      <c r="B3" s="12" t="str">
        <f>LEFT(A3,2)</f>
        <v>CD</v>
      </c>
      <c r="C3" s="12" t="str">
        <f>RIGHT(LEFT(A3,5),2)</f>
        <v>AA</v>
      </c>
      <c r="D3" s="12">
        <f>VALUE(RIGHT(A3,6))</f>
        <v>303000</v>
      </c>
      <c r="E3" s="12" t="s">
        <v>1141</v>
      </c>
      <c r="F3" s="13">
        <v>8981671.0099999998</v>
      </c>
      <c r="G3" s="13">
        <v>8981671.0099999998</v>
      </c>
      <c r="H3" s="13">
        <v>8981671.0099999998</v>
      </c>
      <c r="I3" s="13">
        <v>8983908.2799999993</v>
      </c>
      <c r="J3" s="13">
        <v>8983908.2799999993</v>
      </c>
      <c r="K3" s="13">
        <v>8983908.2799999993</v>
      </c>
      <c r="L3" s="13">
        <v>8983908.2799999993</v>
      </c>
      <c r="M3" s="13">
        <v>8983908.2799999993</v>
      </c>
      <c r="N3" s="13">
        <v>8983908.2799999993</v>
      </c>
      <c r="O3" s="13">
        <v>8983908.2799999993</v>
      </c>
      <c r="P3" s="13">
        <v>8983908.2799999993</v>
      </c>
      <c r="Q3" s="13">
        <v>8983908.2799999993</v>
      </c>
      <c r="R3" s="13">
        <v>8983908.2799999993</v>
      </c>
      <c r="S3" s="13">
        <f>(F3+R3)/2</f>
        <v>8982789.6449999996</v>
      </c>
      <c r="T3" s="13">
        <f>SUM(G3:Q3)</f>
        <v>98818516.540000007</v>
      </c>
      <c r="U3" s="13">
        <f>(S3+T3)/12</f>
        <v>8983442.1820833329</v>
      </c>
      <c r="V3" s="1">
        <v>-1311350.68</v>
      </c>
      <c r="W3" s="1">
        <v>-1361248.85</v>
      </c>
      <c r="X3" s="1">
        <v>-1411147.02</v>
      </c>
      <c r="Y3" s="1">
        <v>-1461051.4100000001</v>
      </c>
      <c r="Z3" s="1">
        <v>-1510962.01</v>
      </c>
      <c r="AA3" s="1">
        <v>-1560872.6099999999</v>
      </c>
      <c r="AB3" s="1">
        <v>-1610783.21</v>
      </c>
      <c r="AC3" s="1">
        <v>-1660693.81</v>
      </c>
      <c r="AD3" s="1">
        <v>-1710604.4100000001</v>
      </c>
      <c r="AE3" s="1">
        <v>-1760515.01</v>
      </c>
      <c r="AF3" s="1">
        <v>-1810425.6099999999</v>
      </c>
      <c r="AG3" s="1">
        <v>-1860336.21</v>
      </c>
      <c r="AH3" s="13">
        <v>-1910246.81</v>
      </c>
      <c r="AI3" s="13"/>
      <c r="AJ3" s="13">
        <v>-49898.17</v>
      </c>
      <c r="AK3" s="13">
        <v>-49898.17</v>
      </c>
      <c r="AL3" s="13">
        <v>-49898.17</v>
      </c>
      <c r="AM3" s="13">
        <v>-49904.39</v>
      </c>
      <c r="AN3" s="13">
        <v>-49910.6</v>
      </c>
      <c r="AO3" s="13">
        <v>-49910.6</v>
      </c>
      <c r="AP3" s="13">
        <v>-49910.6</v>
      </c>
      <c r="AQ3" s="13">
        <v>-49910.6</v>
      </c>
      <c r="AR3" s="13">
        <v>-49910.6</v>
      </c>
      <c r="AS3" s="13">
        <v>-49910.6</v>
      </c>
      <c r="AT3" s="13">
        <v>-49910.6</v>
      </c>
      <c r="AU3" s="13">
        <v>-49910.6</v>
      </c>
      <c r="AV3" s="13">
        <v>-49910.6</v>
      </c>
      <c r="AW3" s="13">
        <f>-SUM(AK3:AV3)</f>
        <v>598896.12999999989</v>
      </c>
      <c r="AX3" s="13"/>
      <c r="AY3" s="1">
        <v>7670320.3300000001</v>
      </c>
      <c r="AZ3" s="1">
        <v>7620422.1600000001</v>
      </c>
      <c r="BA3" s="1">
        <v>7570523.9900000002</v>
      </c>
      <c r="BB3" s="1">
        <v>7522856.8700000001</v>
      </c>
      <c r="BC3" s="1">
        <v>7472946.2699999996</v>
      </c>
      <c r="BD3" s="1">
        <v>7423035.6699999999</v>
      </c>
      <c r="BE3" s="1">
        <v>7373125.0700000003</v>
      </c>
      <c r="BF3" s="1">
        <v>7323214.4699999997</v>
      </c>
      <c r="BG3" s="1">
        <v>7273303.8700000001</v>
      </c>
      <c r="BH3" s="1">
        <v>7223393.2699999996</v>
      </c>
      <c r="BI3" s="1">
        <v>7173482.6699999999</v>
      </c>
      <c r="BJ3" s="1">
        <v>7123572.0700000003</v>
      </c>
      <c r="BK3" s="1">
        <v>7073661.4699999997</v>
      </c>
      <c r="BL3" s="14">
        <f t="shared" ref="BL3:BL66" si="0">IF(D3&lt;=303999,AW3,)</f>
        <v>598896.12999999989</v>
      </c>
      <c r="BM3" s="14">
        <f>AW3-BL3</f>
        <v>0</v>
      </c>
      <c r="BN3" s="15">
        <v>0</v>
      </c>
      <c r="BO3" s="37">
        <f>IFERROR(INDEX('Wkpr - Existing Depr Rates'!$G$2:$G$709,MATCH('Wkpr - Plant Balance Detail'!A3,'Wkpr - Existing Depr Rates'!$A$2:$A$709,0),),0)</f>
        <v>6.6666669999999997E-2</v>
      </c>
      <c r="BP3" s="37">
        <f>IFERROR(BN3-BO3,"")</f>
        <v>-6.6666669999999997E-2</v>
      </c>
      <c r="BQ3" s="15"/>
      <c r="BR3" s="15"/>
      <c r="BS3" s="15"/>
      <c r="BT3" s="12"/>
      <c r="BU3" s="30">
        <f>_xlfn.IFNA(IF(AND($B3="ED",$D3&gt;=310000,$D3&lt;360000),INDEX('Wkpr - Allocation_Factors'!$B$16:$F$16,1,MATCH('Wkpr - Plant Balance Detail'!BU$2,'Wkpr - Allocation_Factors'!$B$1:$F$1,0)),IF(AND($B3="GD",$C3="AN",$D3&gt;=350000,$D3&lt;358000),INDEX('Wkpr - Allocation_Factors'!$B$17:$F$17,1,MATCH('Wkpr - Plant Balance Detail'!BU$2,'Wkpr - Allocation_Factors'!$B$1:$F$1,0)),INDEX('Wkpr - Allocation_Factors'!$B$2:$F$15,MATCH(CONCATENATE('Wkpr - Plant Balance Detail'!$B3,'Wkpr - Plant Balance Detail'!$C3),'Wkpr - Allocation_Factors'!$A$2:$A$15,0),MATCH('Wkpr - Plant Balance Detail'!BU$2,'Wkpr - Allocation_Factors'!$B$1:$F$1,0)))),0)</f>
        <v>0.480129256</v>
      </c>
      <c r="BV3" s="30">
        <f>_xlfn.IFNA(IF(AND($B3="ED",$D3&gt;=310000,$D3&lt;360000),INDEX('Wkpr - Allocation_Factors'!$B$16:$F$16,1,MATCH('Wkpr - Plant Balance Detail'!BV$2,'Wkpr - Allocation_Factors'!$B$1:$F$1,0)),IF(AND($B3="GD",$C3="AN",$D3&gt;=350000,$D3&lt;358000),INDEX('Wkpr - Allocation_Factors'!$B$17:$F$17,1,MATCH('Wkpr - Plant Balance Detail'!BV$2,'Wkpr - Allocation_Factors'!$B$1:$F$1,0)),INDEX('Wkpr - Allocation_Factors'!$B$2:$F$15,MATCH(CONCATENATE('Wkpr - Plant Balance Detail'!$B3,'Wkpr - Plant Balance Detail'!$C3),'Wkpr - Allocation_Factors'!$A$2:$A$15,0),MATCH('Wkpr - Plant Balance Detail'!BV$2,'Wkpr - Allocation_Factors'!$B$1:$F$1,0)))),0)</f>
        <v>0.14370177149999999</v>
      </c>
      <c r="BW3" s="30">
        <f>_xlfn.IFNA(IF(AND($B3="ED",$D3&gt;=310000,$D3&lt;360000),INDEX('Wkpr - Allocation_Factors'!$B$16:$F$16,1,MATCH('Wkpr - Plant Balance Detail'!BW$2,'Wkpr - Allocation_Factors'!$B$1:$F$1,0)),IF(AND($B3="GD",$C3="AN",$D3&gt;=350000,$D3&lt;358000),INDEX('Wkpr - Allocation_Factors'!$B$17:$F$17,1,MATCH('Wkpr - Plant Balance Detail'!BW$2,'Wkpr - Allocation_Factors'!$B$1:$F$1,0)),INDEX('Wkpr - Allocation_Factors'!$B$2:$F$15,MATCH(CONCATENATE('Wkpr - Plant Balance Detail'!$B3,'Wkpr - Plant Balance Detail'!$C3),'Wkpr - Allocation_Factors'!$A$2:$A$15,0),MATCH('Wkpr - Plant Balance Detail'!BW$2,'Wkpr - Allocation_Factors'!$B$1:$F$1,0)))),0)</f>
        <v>0.22315074400000001</v>
      </c>
      <c r="BX3" s="30">
        <f>_xlfn.IFNA(IF(AND($B3="ED",$D3&gt;=310000,$D3&lt;360000),INDEX('Wkpr - Allocation_Factors'!$B$16:$F$16,1,MATCH('Wkpr - Plant Balance Detail'!BX$2,'Wkpr - Allocation_Factors'!$B$1:$F$1,0)),IF(AND($B3="GD",$C3="AN",$D3&gt;=350000,$D3&lt;358000),INDEX('Wkpr - Allocation_Factors'!$B$17:$F$17,1,MATCH('Wkpr - Plant Balance Detail'!BX$2,'Wkpr - Allocation_Factors'!$B$1:$F$1,0)),INDEX('Wkpr - Allocation_Factors'!$B$2:$F$15,MATCH(CONCATENATE('Wkpr - Plant Balance Detail'!$B3,'Wkpr - Plant Balance Detail'!$C3),'Wkpr - Allocation_Factors'!$A$2:$A$15,0),MATCH('Wkpr - Plant Balance Detail'!BX$2,'Wkpr - Allocation_Factors'!$B$1:$F$1,0)))),0)</f>
        <v>6.0748228500000001E-2</v>
      </c>
      <c r="BY3" s="30">
        <f>_xlfn.IFNA(IF(AND($B3="ED",$D3&gt;=310000,$D3&lt;360000),INDEX('Wkpr - Allocation_Factors'!$B$16:$F$16,1,MATCH('Wkpr - Plant Balance Detail'!BY$2,'Wkpr - Allocation_Factors'!$B$1:$F$1,0)),IF(AND($B3="GD",$C3="AN",$D3&gt;=350000,$D3&lt;358000),INDEX('Wkpr - Allocation_Factors'!$B$17:$F$17,1,MATCH('Wkpr - Plant Balance Detail'!BY$2,'Wkpr - Allocation_Factors'!$B$1:$F$1,0)),INDEX('Wkpr - Allocation_Factors'!$B$2:$F$15,MATCH(CONCATENATE('Wkpr - Plant Balance Detail'!$B3,'Wkpr - Plant Balance Detail'!$C3),'Wkpr - Allocation_Factors'!$A$2:$A$15,0),MATCH('Wkpr - Plant Balance Detail'!BY$2,'Wkpr - Allocation_Factors'!$B$1:$F$1,0)))),0)</f>
        <v>9.2270000000000005E-2</v>
      </c>
      <c r="CA3" s="1">
        <f t="shared" ref="CA3:CA66" si="1">IFERROR($R3*$BN3*BU3,0)</f>
        <v>0</v>
      </c>
      <c r="CB3" s="1">
        <f t="shared" ref="CB3:CB66" si="2">IFERROR($R3*$BN3*BV3,0)</f>
        <v>0</v>
      </c>
      <c r="CC3" s="1">
        <f t="shared" ref="CC3:CC66" si="3">IFERROR($R3*$BN3*BW3,0)</f>
        <v>0</v>
      </c>
      <c r="CD3" s="1">
        <f t="shared" ref="CD3:CD66" si="4">IFERROR($R3*$BN3*BX3,0)</f>
        <v>0</v>
      </c>
      <c r="CE3" s="1">
        <f t="shared" ref="CE3:CE66" si="5">IFERROR($R3*$BN3*BY3,0)</f>
        <v>0</v>
      </c>
      <c r="CF3" s="1"/>
      <c r="CG3" s="1">
        <f t="shared" ref="CG3:CG66" si="6">IFERROR(IF(OR($BQ3&gt;0,$BQ3&lt;0),$R3*$BO3*BU3,0),0)</f>
        <v>0</v>
      </c>
      <c r="CH3" s="1">
        <f t="shared" ref="CH3:CH66" si="7">IFERROR(IF(OR($BQ3&gt;0,$BQ3&lt;0),$R3*$BO3*BV3,0),0)</f>
        <v>0</v>
      </c>
      <c r="CI3" s="1">
        <f t="shared" ref="CI3:CI66" si="8">IFERROR(IF(OR($BQ3&gt;0,$BQ3&lt;0),$R3*$BO3*BW3,0),0)</f>
        <v>0</v>
      </c>
      <c r="CJ3" s="1">
        <f t="shared" ref="CJ3:CJ66" si="9">IFERROR(IF(OR($BQ3&gt;0,$BQ3&lt;0),$R3*$BO3*BX3,0),0)</f>
        <v>0</v>
      </c>
      <c r="CK3" s="1">
        <f t="shared" ref="CK3:CK66" si="10">IFERROR(IF(OR($BQ3&gt;0,$BQ3&lt;0),$R3*$BO3*BY3,0),0)</f>
        <v>0</v>
      </c>
      <c r="CM3" s="1">
        <f t="shared" ref="CM3:CM66" si="11">IF($D3&lt;&gt;397000,$R3*$BQ3*BU3,($R3-$BS3)*$BQ3*BU3)</f>
        <v>0</v>
      </c>
      <c r="CN3" s="1">
        <f t="shared" ref="CN3:CN66" si="12">IF($D3&lt;&gt;397000,$R3*$BQ3*BV3,($R3-$BS3)*$BQ3*BV3)</f>
        <v>0</v>
      </c>
      <c r="CO3" s="1">
        <f t="shared" ref="CO3:CO66" si="13">IF($D3&lt;&gt;397000,$R3*$BQ3*BW3,($R3-$BS3)*$BQ3*BW3)</f>
        <v>0</v>
      </c>
      <c r="CP3" s="1">
        <f t="shared" ref="CP3:CP66" si="14">IF($D3&lt;&gt;397000,$R3*$BQ3*BX3,($R3-$BS3)*$BQ3*BX3)</f>
        <v>0</v>
      </c>
      <c r="CQ3" s="1">
        <f t="shared" ref="CQ3:CQ66" si="15">IF($D3&lt;&gt;397000,$R3*$BQ3*BY3,($R3-$BS3)*$BQ3*BY3)</f>
        <v>0</v>
      </c>
      <c r="CS3" s="1">
        <f>CM3-CG3</f>
        <v>0</v>
      </c>
      <c r="CT3" s="1">
        <f t="shared" ref="CT3:CW3" si="16">CN3-CH3</f>
        <v>0</v>
      </c>
      <c r="CU3" s="1">
        <f t="shared" si="16"/>
        <v>0</v>
      </c>
      <c r="CV3" s="1">
        <f t="shared" si="16"/>
        <v>0</v>
      </c>
      <c r="CW3" s="1">
        <f t="shared" si="16"/>
        <v>0</v>
      </c>
      <c r="CX3" s="1">
        <f>SUM(CS3:CW3)</f>
        <v>0</v>
      </c>
      <c r="DA3" s="38">
        <f t="shared" ref="DA3:DA66" si="17">IF($E3="Amortizable",($R3*$BO3*BU3),0)</f>
        <v>287562.49427469994</v>
      </c>
      <c r="DB3" s="38">
        <f t="shared" ref="DB3:DB66" si="18">IF($E3="Amortizable",($R3*$BO3*BV3),0)</f>
        <v>86066.906625312971</v>
      </c>
      <c r="DC3" s="38">
        <f t="shared" ref="DC3:DC66" si="19">IF($E3="Amortizable",($R3*$BO3*BW3),0)</f>
        <v>133651.06112987007</v>
      </c>
      <c r="DD3" s="38">
        <f t="shared" ref="DD3:DD66" si="20">IF($E3="Amortizable",($R3*$BO3*BX3),0)</f>
        <v>36383.769353620504</v>
      </c>
      <c r="DE3" s="38">
        <f t="shared" ref="DE3:DE66" si="21">IF($E3="Amortizable",($R3*$BO3*BY3),0)</f>
        <v>55263.017229524048</v>
      </c>
    </row>
    <row r="4" spans="1:109" x14ac:dyDescent="0.2">
      <c r="A4" s="12" t="s">
        <v>18</v>
      </c>
      <c r="B4" s="12" t="str">
        <f t="shared" ref="B4:B67" si="22">LEFT(A4,2)</f>
        <v>CD</v>
      </c>
      <c r="C4" s="12" t="str">
        <f t="shared" ref="C4:C67" si="23">RIGHT(LEFT(A4,5),2)</f>
        <v>AA</v>
      </c>
      <c r="D4" s="12">
        <f t="shared" ref="D4:D67" si="24">VALUE(RIGHT(A4,6))</f>
        <v>303100</v>
      </c>
      <c r="E4" s="12" t="s">
        <v>1141</v>
      </c>
      <c r="F4" s="13">
        <v>146954773.68000001</v>
      </c>
      <c r="G4" s="13">
        <v>51026123.100000001</v>
      </c>
      <c r="H4" s="13">
        <v>51766888.93</v>
      </c>
      <c r="I4" s="13">
        <v>54223119.140000001</v>
      </c>
      <c r="J4" s="13">
        <v>55155795.390000001</v>
      </c>
      <c r="K4" s="13">
        <v>55724750.899999999</v>
      </c>
      <c r="L4" s="13">
        <v>56867829.359999999</v>
      </c>
      <c r="M4" s="13">
        <v>53338448.549999997</v>
      </c>
      <c r="N4" s="13">
        <v>57497071.229999997</v>
      </c>
      <c r="O4" s="13">
        <v>57997324.329999998</v>
      </c>
      <c r="P4" s="13">
        <v>59253473.170000002</v>
      </c>
      <c r="Q4" s="13">
        <v>60788747.850000001</v>
      </c>
      <c r="R4" s="13">
        <v>62562673.859999999</v>
      </c>
      <c r="S4" s="13">
        <f t="shared" ref="S4:S67" si="25">(F4+R4)/2</f>
        <v>104758723.77000001</v>
      </c>
      <c r="T4" s="13">
        <f t="shared" ref="T4:T67" si="26">SUM(G4:Q4)</f>
        <v>613639571.95000005</v>
      </c>
      <c r="U4" s="13">
        <f t="shared" ref="U4:U67" si="27">(S4+T4)/12</f>
        <v>59866524.643333338</v>
      </c>
      <c r="V4" s="1">
        <v>-29828366.84</v>
      </c>
      <c r="W4" s="1">
        <v>-24400125.23</v>
      </c>
      <c r="X4" s="1">
        <v>-25318636.719999999</v>
      </c>
      <c r="Y4" s="1">
        <v>-26206445.010000002</v>
      </c>
      <c r="Z4" s="1">
        <v>-27123150.09</v>
      </c>
      <c r="AA4" s="1">
        <v>-28044229.91</v>
      </c>
      <c r="AB4" s="1">
        <v>-28976174.59</v>
      </c>
      <c r="AC4" s="1">
        <v>-24638632.649999999</v>
      </c>
      <c r="AD4" s="1">
        <v>-24834131.579999998</v>
      </c>
      <c r="AE4" s="1">
        <v>-24692202.120000001</v>
      </c>
      <c r="AF4" s="1">
        <v>-25807343.460000001</v>
      </c>
      <c r="AG4" s="1">
        <v>-26920348.940000001</v>
      </c>
      <c r="AH4" s="13">
        <v>-26542380.289999999</v>
      </c>
      <c r="AI4" s="13"/>
      <c r="AJ4" s="13">
        <v>-1400194.05</v>
      </c>
      <c r="AK4" s="13">
        <v>-916341.45000000007</v>
      </c>
      <c r="AL4" s="13">
        <v>-918511.49</v>
      </c>
      <c r="AM4" s="13">
        <v>-887808.29</v>
      </c>
      <c r="AN4" s="13">
        <v>-916705.08000000007</v>
      </c>
      <c r="AO4" s="13">
        <v>-921079.82000000007</v>
      </c>
      <c r="AP4" s="13">
        <v>-931944.68</v>
      </c>
      <c r="AQ4" s="13">
        <v>-957230.32000000007</v>
      </c>
      <c r="AR4" s="13">
        <v>-998218.1</v>
      </c>
      <c r="AS4" s="13">
        <v>-1034139.63</v>
      </c>
      <c r="AT4" s="13">
        <v>-1115141.3400000001</v>
      </c>
      <c r="AU4" s="13">
        <v>-1113005.48</v>
      </c>
      <c r="AV4" s="13">
        <v>-1156011.83</v>
      </c>
      <c r="AW4" s="13">
        <f t="shared" ref="AW4:AW67" si="28">-SUM(AK4:AV4)</f>
        <v>11866137.51</v>
      </c>
      <c r="AX4" s="13"/>
      <c r="AY4" s="1">
        <v>117126406.84</v>
      </c>
      <c r="AZ4" s="1">
        <v>26625997.870000001</v>
      </c>
      <c r="BA4" s="1">
        <v>26448252.210000001</v>
      </c>
      <c r="BB4" s="1">
        <v>28016674.129999999</v>
      </c>
      <c r="BC4" s="1">
        <v>28032645.300000001</v>
      </c>
      <c r="BD4" s="1">
        <v>27680520.989999998</v>
      </c>
      <c r="BE4" s="1">
        <v>27891654.77</v>
      </c>
      <c r="BF4" s="1">
        <v>28699815.899999999</v>
      </c>
      <c r="BG4" s="1">
        <v>32662939.649999999</v>
      </c>
      <c r="BH4" s="1">
        <v>33305122.210000001</v>
      </c>
      <c r="BI4" s="1">
        <v>33446129.710000001</v>
      </c>
      <c r="BJ4" s="1">
        <v>33868398.909999996</v>
      </c>
      <c r="BK4" s="1">
        <v>36020293.57</v>
      </c>
      <c r="BL4" s="14">
        <f t="shared" si="0"/>
        <v>11866137.51</v>
      </c>
      <c r="BM4" s="14">
        <f t="shared" ref="BM4:BM67" si="29">AW4-BL4</f>
        <v>0</v>
      </c>
      <c r="BN4" s="15">
        <v>0</v>
      </c>
      <c r="BO4" s="37">
        <f>IFERROR(INDEX('Wkpr - Existing Depr Rates'!$G$2:$G$709,MATCH('Wkpr - Plant Balance Detail'!A4,'Wkpr - Existing Depr Rates'!$A$2:$A$709,0),),0)</f>
        <v>0.2</v>
      </c>
      <c r="BP4" s="37">
        <f t="shared" ref="BP4:BP67" si="30">IFERROR(BN4-BO4,"")</f>
        <v>-0.2</v>
      </c>
      <c r="BQ4" s="15"/>
      <c r="BR4" s="15"/>
      <c r="BS4" s="15"/>
      <c r="BT4" s="12"/>
      <c r="BU4" s="30">
        <f>_xlfn.IFNA(IF(AND($B4="ED",$D4&gt;=310000,$D4&lt;360000),INDEX('Wkpr - Allocation_Factors'!$B$16:$F$16,1,MATCH('Wkpr - Plant Balance Detail'!BU$2,'Wkpr - Allocation_Factors'!$B$1:$F$1,0)),IF(AND($B4="GD",$C4="AN",$D4&gt;=350000,$D4&lt;358000),INDEX('Wkpr - Allocation_Factors'!$B$17:$F$17,1,MATCH('Wkpr - Plant Balance Detail'!BU$2,'Wkpr - Allocation_Factors'!$B$1:$F$1,0)),INDEX('Wkpr - Allocation_Factors'!$B$2:$F$15,MATCH(CONCATENATE('Wkpr - Plant Balance Detail'!$B4,'Wkpr - Plant Balance Detail'!$C4),'Wkpr - Allocation_Factors'!$A$2:$A$15,0),MATCH('Wkpr - Plant Balance Detail'!BU$2,'Wkpr - Allocation_Factors'!$B$1:$F$1,0)))),0)</f>
        <v>0.480129256</v>
      </c>
      <c r="BV4" s="30">
        <f>_xlfn.IFNA(IF(AND($B4="ED",$D4&gt;=310000,$D4&lt;360000),INDEX('Wkpr - Allocation_Factors'!$B$16:$F$16,1,MATCH('Wkpr - Plant Balance Detail'!BV$2,'Wkpr - Allocation_Factors'!$B$1:$F$1,0)),IF(AND($B4="GD",$C4="AN",$D4&gt;=350000,$D4&lt;358000),INDEX('Wkpr - Allocation_Factors'!$B$17:$F$17,1,MATCH('Wkpr - Plant Balance Detail'!BV$2,'Wkpr - Allocation_Factors'!$B$1:$F$1,0)),INDEX('Wkpr - Allocation_Factors'!$B$2:$F$15,MATCH(CONCATENATE('Wkpr - Plant Balance Detail'!$B4,'Wkpr - Plant Balance Detail'!$C4),'Wkpr - Allocation_Factors'!$A$2:$A$15,0),MATCH('Wkpr - Plant Balance Detail'!BV$2,'Wkpr - Allocation_Factors'!$B$1:$F$1,0)))),0)</f>
        <v>0.14370177149999999</v>
      </c>
      <c r="BW4" s="30">
        <f>_xlfn.IFNA(IF(AND($B4="ED",$D4&gt;=310000,$D4&lt;360000),INDEX('Wkpr - Allocation_Factors'!$B$16:$F$16,1,MATCH('Wkpr - Plant Balance Detail'!BW$2,'Wkpr - Allocation_Factors'!$B$1:$F$1,0)),IF(AND($B4="GD",$C4="AN",$D4&gt;=350000,$D4&lt;358000),INDEX('Wkpr - Allocation_Factors'!$B$17:$F$17,1,MATCH('Wkpr - Plant Balance Detail'!BW$2,'Wkpr - Allocation_Factors'!$B$1:$F$1,0)),INDEX('Wkpr - Allocation_Factors'!$B$2:$F$15,MATCH(CONCATENATE('Wkpr - Plant Balance Detail'!$B4,'Wkpr - Plant Balance Detail'!$C4),'Wkpr - Allocation_Factors'!$A$2:$A$15,0),MATCH('Wkpr - Plant Balance Detail'!BW$2,'Wkpr - Allocation_Factors'!$B$1:$F$1,0)))),0)</f>
        <v>0.22315074400000001</v>
      </c>
      <c r="BX4" s="30">
        <f>_xlfn.IFNA(IF(AND($B4="ED",$D4&gt;=310000,$D4&lt;360000),INDEX('Wkpr - Allocation_Factors'!$B$16:$F$16,1,MATCH('Wkpr - Plant Balance Detail'!BX$2,'Wkpr - Allocation_Factors'!$B$1:$F$1,0)),IF(AND($B4="GD",$C4="AN",$D4&gt;=350000,$D4&lt;358000),INDEX('Wkpr - Allocation_Factors'!$B$17:$F$17,1,MATCH('Wkpr - Plant Balance Detail'!BX$2,'Wkpr - Allocation_Factors'!$B$1:$F$1,0)),INDEX('Wkpr - Allocation_Factors'!$B$2:$F$15,MATCH(CONCATENATE('Wkpr - Plant Balance Detail'!$B4,'Wkpr - Plant Balance Detail'!$C4),'Wkpr - Allocation_Factors'!$A$2:$A$15,0),MATCH('Wkpr - Plant Balance Detail'!BX$2,'Wkpr - Allocation_Factors'!$B$1:$F$1,0)))),0)</f>
        <v>6.0748228500000001E-2</v>
      </c>
      <c r="BY4" s="30">
        <f>_xlfn.IFNA(IF(AND($B4="ED",$D4&gt;=310000,$D4&lt;360000),INDEX('Wkpr - Allocation_Factors'!$B$16:$F$16,1,MATCH('Wkpr - Plant Balance Detail'!BY$2,'Wkpr - Allocation_Factors'!$B$1:$F$1,0)),IF(AND($B4="GD",$C4="AN",$D4&gt;=350000,$D4&lt;358000),INDEX('Wkpr - Allocation_Factors'!$B$17:$F$17,1,MATCH('Wkpr - Plant Balance Detail'!BY$2,'Wkpr - Allocation_Factors'!$B$1:$F$1,0)),INDEX('Wkpr - Allocation_Factors'!$B$2:$F$15,MATCH(CONCATENATE('Wkpr - Plant Balance Detail'!$B4,'Wkpr - Plant Balance Detail'!$C4),'Wkpr - Allocation_Factors'!$A$2:$A$15,0),MATCH('Wkpr - Plant Balance Detail'!BY$2,'Wkpr - Allocation_Factors'!$B$1:$F$1,0)))),0)</f>
        <v>9.2270000000000005E-2</v>
      </c>
      <c r="CA4" s="1">
        <f t="shared" si="1"/>
        <v>0</v>
      </c>
      <c r="CB4" s="1">
        <f t="shared" si="2"/>
        <v>0</v>
      </c>
      <c r="CC4" s="1">
        <f t="shared" si="3"/>
        <v>0</v>
      </c>
      <c r="CD4" s="1">
        <f t="shared" si="4"/>
        <v>0</v>
      </c>
      <c r="CE4" s="1">
        <f t="shared" si="5"/>
        <v>0</v>
      </c>
      <c r="CF4" s="1"/>
      <c r="CG4" s="1">
        <f t="shared" si="6"/>
        <v>0</v>
      </c>
      <c r="CH4" s="1">
        <f t="shared" si="7"/>
        <v>0</v>
      </c>
      <c r="CI4" s="1">
        <f t="shared" si="8"/>
        <v>0</v>
      </c>
      <c r="CJ4" s="1">
        <f t="shared" si="9"/>
        <v>0</v>
      </c>
      <c r="CK4" s="1">
        <f t="shared" si="10"/>
        <v>0</v>
      </c>
      <c r="CM4" s="1">
        <f t="shared" si="11"/>
        <v>0</v>
      </c>
      <c r="CN4" s="1">
        <f t="shared" si="12"/>
        <v>0</v>
      </c>
      <c r="CO4" s="1">
        <f t="shared" si="13"/>
        <v>0</v>
      </c>
      <c r="CP4" s="1">
        <f t="shared" si="14"/>
        <v>0</v>
      </c>
      <c r="CQ4" s="1">
        <f t="shared" si="15"/>
        <v>0</v>
      </c>
      <c r="CS4" s="1">
        <f t="shared" ref="CS4:CS67" si="31">CM4-CG4</f>
        <v>0</v>
      </c>
      <c r="CT4" s="1">
        <f t="shared" ref="CT4:CT67" si="32">CN4-CH4</f>
        <v>0</v>
      </c>
      <c r="CU4" s="1">
        <f t="shared" ref="CU4:CU67" si="33">CO4-CI4</f>
        <v>0</v>
      </c>
      <c r="CV4" s="1">
        <f t="shared" ref="CV4:CV67" si="34">CP4-CJ4</f>
        <v>0</v>
      </c>
      <c r="CW4" s="1">
        <f t="shared" ref="CW4:CW67" si="35">CQ4-CK4</f>
        <v>0</v>
      </c>
      <c r="CX4" s="1">
        <f t="shared" ref="CX4:CX67" si="36">SUM(CS4:CW4)</f>
        <v>0</v>
      </c>
      <c r="DA4" s="38">
        <f t="shared" si="17"/>
        <v>6007634.0107544893</v>
      </c>
      <c r="DB4" s="38">
        <f t="shared" si="18"/>
        <v>1798073.4126917485</v>
      </c>
      <c r="DC4" s="38">
        <f t="shared" si="19"/>
        <v>2792181.4436976705</v>
      </c>
      <c r="DD4" s="38">
        <f t="shared" si="20"/>
        <v>760114.32144365145</v>
      </c>
      <c r="DE4" s="38">
        <f t="shared" si="21"/>
        <v>1154531.58341244</v>
      </c>
    </row>
    <row r="5" spans="1:109" x14ac:dyDescent="0.2">
      <c r="A5" s="12" t="s">
        <v>19</v>
      </c>
      <c r="B5" s="12" t="str">
        <f t="shared" si="22"/>
        <v>CD</v>
      </c>
      <c r="C5" s="12" t="str">
        <f t="shared" si="23"/>
        <v>AA</v>
      </c>
      <c r="D5" s="12">
        <f t="shared" si="24"/>
        <v>303110</v>
      </c>
      <c r="E5" s="12" t="s">
        <v>1141</v>
      </c>
      <c r="F5" s="13">
        <v>4012888.02</v>
      </c>
      <c r="G5" s="13">
        <v>4013491.63</v>
      </c>
      <c r="H5" s="13">
        <v>4057336.14</v>
      </c>
      <c r="I5" s="13">
        <v>4044910.9</v>
      </c>
      <c r="J5" s="13">
        <v>4142577.39</v>
      </c>
      <c r="K5" s="13">
        <v>4229501.4000000004</v>
      </c>
      <c r="L5" s="13">
        <v>4380248.41</v>
      </c>
      <c r="M5" s="13">
        <v>4252998.01</v>
      </c>
      <c r="N5" s="13">
        <v>4311588.7300000004</v>
      </c>
      <c r="O5" s="13">
        <v>4363719.1100000003</v>
      </c>
      <c r="P5" s="13">
        <v>4489981.49</v>
      </c>
      <c r="Q5" s="13">
        <v>4719002.04</v>
      </c>
      <c r="R5" s="13">
        <v>4519644.7300000004</v>
      </c>
      <c r="S5" s="13">
        <f t="shared" si="25"/>
        <v>4266266.375</v>
      </c>
      <c r="T5" s="13">
        <f t="shared" si="26"/>
        <v>47005355.250000007</v>
      </c>
      <c r="U5" s="13">
        <f t="shared" si="27"/>
        <v>4272635.135416667</v>
      </c>
      <c r="V5" s="1">
        <v>-2435788.54</v>
      </c>
      <c r="W5" s="1">
        <v>-2525203.5</v>
      </c>
      <c r="X5" s="1">
        <v>-2614991.9</v>
      </c>
      <c r="Y5" s="1">
        <v>-2704477.27</v>
      </c>
      <c r="Z5" s="1">
        <v>-2794703.83</v>
      </c>
      <c r="AA5" s="1">
        <v>-2884655.37</v>
      </c>
      <c r="AB5" s="1">
        <v>-2975982.27</v>
      </c>
      <c r="AC5" s="1">
        <v>-2876561.7800000003</v>
      </c>
      <c r="AD5" s="1">
        <v>-2971030.7</v>
      </c>
      <c r="AE5" s="1">
        <v>-3066554.13</v>
      </c>
      <c r="AF5" s="1">
        <v>-3167121.78</v>
      </c>
      <c r="AG5" s="1">
        <v>-3264633.62</v>
      </c>
      <c r="AH5" s="13">
        <v>-3165101.48</v>
      </c>
      <c r="AI5" s="13"/>
      <c r="AJ5" s="13">
        <v>8361.19</v>
      </c>
      <c r="AK5" s="13">
        <v>-89414.96</v>
      </c>
      <c r="AL5" s="13">
        <v>-89788.400000000009</v>
      </c>
      <c r="AM5" s="13">
        <v>-89485.37</v>
      </c>
      <c r="AN5" s="13">
        <v>-90226.559999999998</v>
      </c>
      <c r="AO5" s="13">
        <v>-89951.540000000008</v>
      </c>
      <c r="AP5" s="13">
        <v>-91326.900000000009</v>
      </c>
      <c r="AQ5" s="13">
        <v>-93309.400000000009</v>
      </c>
      <c r="AR5" s="13">
        <v>-94468.92</v>
      </c>
      <c r="AS5" s="13">
        <v>-95523.430000000008</v>
      </c>
      <c r="AT5" s="13">
        <v>-100567.65000000001</v>
      </c>
      <c r="AU5" s="13">
        <v>-97511.84</v>
      </c>
      <c r="AV5" s="13">
        <v>-99825.17</v>
      </c>
      <c r="AW5" s="13">
        <f t="shared" si="28"/>
        <v>1121400.1400000001</v>
      </c>
      <c r="AX5" s="13"/>
      <c r="AY5" s="1">
        <v>1577099.48</v>
      </c>
      <c r="AZ5" s="1">
        <v>1488288.13</v>
      </c>
      <c r="BA5" s="1">
        <v>1442344.24</v>
      </c>
      <c r="BB5" s="1">
        <v>1340433.6299999999</v>
      </c>
      <c r="BC5" s="1">
        <v>1347873.56</v>
      </c>
      <c r="BD5" s="1">
        <v>1344846.03</v>
      </c>
      <c r="BE5" s="1">
        <v>1404266.1400000001</v>
      </c>
      <c r="BF5" s="1">
        <v>1376436.23</v>
      </c>
      <c r="BG5" s="1">
        <v>1340558.03</v>
      </c>
      <c r="BH5" s="1">
        <v>1297164.98</v>
      </c>
      <c r="BI5" s="1">
        <v>1322859.71</v>
      </c>
      <c r="BJ5" s="1">
        <v>1454368.42</v>
      </c>
      <c r="BK5" s="1">
        <v>1354543.25</v>
      </c>
      <c r="BL5" s="14">
        <f t="shared" si="0"/>
        <v>1121400.1400000001</v>
      </c>
      <c r="BM5" s="14">
        <f t="shared" si="29"/>
        <v>0</v>
      </c>
      <c r="BN5" s="15">
        <v>0</v>
      </c>
      <c r="BO5" s="37">
        <f>IFERROR(INDEX('Wkpr - Existing Depr Rates'!$G$2:$G$709,MATCH('Wkpr - Plant Balance Detail'!A5,'Wkpr - Existing Depr Rates'!$A$2:$A$709,0),),0)</f>
        <v>0.2</v>
      </c>
      <c r="BP5" s="37">
        <f t="shared" si="30"/>
        <v>-0.2</v>
      </c>
      <c r="BQ5" s="15"/>
      <c r="BR5" s="15"/>
      <c r="BS5" s="15"/>
      <c r="BT5" s="12"/>
      <c r="BU5" s="30">
        <f>_xlfn.IFNA(IF(AND($B5="ED",$D5&gt;=310000,$D5&lt;360000),INDEX('Wkpr - Allocation_Factors'!$B$16:$F$16,1,MATCH('Wkpr - Plant Balance Detail'!BU$2,'Wkpr - Allocation_Factors'!$B$1:$F$1,0)),IF(AND($B5="GD",$C5="AN",$D5&gt;=350000,$D5&lt;358000),INDEX('Wkpr - Allocation_Factors'!$B$17:$F$17,1,MATCH('Wkpr - Plant Balance Detail'!BU$2,'Wkpr - Allocation_Factors'!$B$1:$F$1,0)),INDEX('Wkpr - Allocation_Factors'!$B$2:$F$15,MATCH(CONCATENATE('Wkpr - Plant Balance Detail'!$B5,'Wkpr - Plant Balance Detail'!$C5),'Wkpr - Allocation_Factors'!$A$2:$A$15,0),MATCH('Wkpr - Plant Balance Detail'!BU$2,'Wkpr - Allocation_Factors'!$B$1:$F$1,0)))),0)</f>
        <v>0.480129256</v>
      </c>
      <c r="BV5" s="30">
        <f>_xlfn.IFNA(IF(AND($B5="ED",$D5&gt;=310000,$D5&lt;360000),INDEX('Wkpr - Allocation_Factors'!$B$16:$F$16,1,MATCH('Wkpr - Plant Balance Detail'!BV$2,'Wkpr - Allocation_Factors'!$B$1:$F$1,0)),IF(AND($B5="GD",$C5="AN",$D5&gt;=350000,$D5&lt;358000),INDEX('Wkpr - Allocation_Factors'!$B$17:$F$17,1,MATCH('Wkpr - Plant Balance Detail'!BV$2,'Wkpr - Allocation_Factors'!$B$1:$F$1,0)),INDEX('Wkpr - Allocation_Factors'!$B$2:$F$15,MATCH(CONCATENATE('Wkpr - Plant Balance Detail'!$B5,'Wkpr - Plant Balance Detail'!$C5),'Wkpr - Allocation_Factors'!$A$2:$A$15,0),MATCH('Wkpr - Plant Balance Detail'!BV$2,'Wkpr - Allocation_Factors'!$B$1:$F$1,0)))),0)</f>
        <v>0.14370177149999999</v>
      </c>
      <c r="BW5" s="30">
        <f>_xlfn.IFNA(IF(AND($B5="ED",$D5&gt;=310000,$D5&lt;360000),INDEX('Wkpr - Allocation_Factors'!$B$16:$F$16,1,MATCH('Wkpr - Plant Balance Detail'!BW$2,'Wkpr - Allocation_Factors'!$B$1:$F$1,0)),IF(AND($B5="GD",$C5="AN",$D5&gt;=350000,$D5&lt;358000),INDEX('Wkpr - Allocation_Factors'!$B$17:$F$17,1,MATCH('Wkpr - Plant Balance Detail'!BW$2,'Wkpr - Allocation_Factors'!$B$1:$F$1,0)),INDEX('Wkpr - Allocation_Factors'!$B$2:$F$15,MATCH(CONCATENATE('Wkpr - Plant Balance Detail'!$B5,'Wkpr - Plant Balance Detail'!$C5),'Wkpr - Allocation_Factors'!$A$2:$A$15,0),MATCH('Wkpr - Plant Balance Detail'!BW$2,'Wkpr - Allocation_Factors'!$B$1:$F$1,0)))),0)</f>
        <v>0.22315074400000001</v>
      </c>
      <c r="BX5" s="30">
        <f>_xlfn.IFNA(IF(AND($B5="ED",$D5&gt;=310000,$D5&lt;360000),INDEX('Wkpr - Allocation_Factors'!$B$16:$F$16,1,MATCH('Wkpr - Plant Balance Detail'!BX$2,'Wkpr - Allocation_Factors'!$B$1:$F$1,0)),IF(AND($B5="GD",$C5="AN",$D5&gt;=350000,$D5&lt;358000),INDEX('Wkpr - Allocation_Factors'!$B$17:$F$17,1,MATCH('Wkpr - Plant Balance Detail'!BX$2,'Wkpr - Allocation_Factors'!$B$1:$F$1,0)),INDEX('Wkpr - Allocation_Factors'!$B$2:$F$15,MATCH(CONCATENATE('Wkpr - Plant Balance Detail'!$B5,'Wkpr - Plant Balance Detail'!$C5),'Wkpr - Allocation_Factors'!$A$2:$A$15,0),MATCH('Wkpr - Plant Balance Detail'!BX$2,'Wkpr - Allocation_Factors'!$B$1:$F$1,0)))),0)</f>
        <v>6.0748228500000001E-2</v>
      </c>
      <c r="BY5" s="30">
        <f>_xlfn.IFNA(IF(AND($B5="ED",$D5&gt;=310000,$D5&lt;360000),INDEX('Wkpr - Allocation_Factors'!$B$16:$F$16,1,MATCH('Wkpr - Plant Balance Detail'!BY$2,'Wkpr - Allocation_Factors'!$B$1:$F$1,0)),IF(AND($B5="GD",$C5="AN",$D5&gt;=350000,$D5&lt;358000),INDEX('Wkpr - Allocation_Factors'!$B$17:$F$17,1,MATCH('Wkpr - Plant Balance Detail'!BY$2,'Wkpr - Allocation_Factors'!$B$1:$F$1,0)),INDEX('Wkpr - Allocation_Factors'!$B$2:$F$15,MATCH(CONCATENATE('Wkpr - Plant Balance Detail'!$B5,'Wkpr - Plant Balance Detail'!$C5),'Wkpr - Allocation_Factors'!$A$2:$A$15,0),MATCH('Wkpr - Plant Balance Detail'!BY$2,'Wkpr - Allocation_Factors'!$B$1:$F$1,0)))),0)</f>
        <v>9.2270000000000005E-2</v>
      </c>
      <c r="CA5" s="1">
        <f t="shared" si="1"/>
        <v>0</v>
      </c>
      <c r="CB5" s="1">
        <f t="shared" si="2"/>
        <v>0</v>
      </c>
      <c r="CC5" s="1">
        <f t="shared" si="3"/>
        <v>0</v>
      </c>
      <c r="CD5" s="1">
        <f t="shared" si="4"/>
        <v>0</v>
      </c>
      <c r="CE5" s="1">
        <f t="shared" si="5"/>
        <v>0</v>
      </c>
      <c r="CF5" s="1"/>
      <c r="CG5" s="1">
        <f t="shared" si="6"/>
        <v>0</v>
      </c>
      <c r="CH5" s="1">
        <f t="shared" si="7"/>
        <v>0</v>
      </c>
      <c r="CI5" s="1">
        <f t="shared" si="8"/>
        <v>0</v>
      </c>
      <c r="CJ5" s="1">
        <f t="shared" si="9"/>
        <v>0</v>
      </c>
      <c r="CK5" s="1">
        <f t="shared" si="10"/>
        <v>0</v>
      </c>
      <c r="CM5" s="1">
        <f t="shared" si="11"/>
        <v>0</v>
      </c>
      <c r="CN5" s="1">
        <f t="shared" si="12"/>
        <v>0</v>
      </c>
      <c r="CO5" s="1">
        <f t="shared" si="13"/>
        <v>0</v>
      </c>
      <c r="CP5" s="1">
        <f t="shared" si="14"/>
        <v>0</v>
      </c>
      <c r="CQ5" s="1">
        <f t="shared" si="15"/>
        <v>0</v>
      </c>
      <c r="CS5" s="1">
        <f t="shared" si="31"/>
        <v>0</v>
      </c>
      <c r="CT5" s="1">
        <f t="shared" si="32"/>
        <v>0</v>
      </c>
      <c r="CU5" s="1">
        <f t="shared" si="33"/>
        <v>0</v>
      </c>
      <c r="CV5" s="1">
        <f t="shared" si="34"/>
        <v>0</v>
      </c>
      <c r="CW5" s="1">
        <f t="shared" si="35"/>
        <v>0</v>
      </c>
      <c r="CX5" s="1">
        <f t="shared" si="36"/>
        <v>0</v>
      </c>
      <c r="DA5" s="38">
        <f t="shared" si="17"/>
        <v>434002.73231984425</v>
      </c>
      <c r="DB5" s="38">
        <f t="shared" si="18"/>
        <v>129896.19085032785</v>
      </c>
      <c r="DC5" s="38">
        <f t="shared" si="19"/>
        <v>201712.41682303586</v>
      </c>
      <c r="DD5" s="38">
        <f t="shared" si="20"/>
        <v>54912.08215937217</v>
      </c>
      <c r="DE5" s="38">
        <f t="shared" si="21"/>
        <v>83405.523847420016</v>
      </c>
    </row>
    <row r="6" spans="1:109" x14ac:dyDescent="0.2">
      <c r="A6" s="12" t="s">
        <v>20</v>
      </c>
      <c r="B6" s="12" t="str">
        <f t="shared" si="22"/>
        <v>CD</v>
      </c>
      <c r="C6" s="12" t="str">
        <f t="shared" si="23"/>
        <v>AA</v>
      </c>
      <c r="D6" s="12">
        <f t="shared" si="24"/>
        <v>303115</v>
      </c>
      <c r="E6" s="12" t="s">
        <v>1141</v>
      </c>
      <c r="F6" s="13">
        <v>0</v>
      </c>
      <c r="G6" s="13">
        <v>96045179.400000006</v>
      </c>
      <c r="H6" s="13">
        <v>96045179.400000006</v>
      </c>
      <c r="I6" s="13">
        <v>96045179.400000006</v>
      </c>
      <c r="J6" s="13">
        <v>100831203.22</v>
      </c>
      <c r="K6" s="13">
        <v>100831203.22</v>
      </c>
      <c r="L6" s="13">
        <v>100831203.22</v>
      </c>
      <c r="M6" s="13">
        <v>100831203.22</v>
      </c>
      <c r="N6" s="13">
        <v>100831203.22</v>
      </c>
      <c r="O6" s="13">
        <v>100831203.22</v>
      </c>
      <c r="P6" s="13">
        <v>100831203.22</v>
      </c>
      <c r="Q6" s="13">
        <v>100831203.22</v>
      </c>
      <c r="R6" s="13">
        <v>100831203.22</v>
      </c>
      <c r="S6" s="13">
        <f t="shared" si="25"/>
        <v>50415601.609999999</v>
      </c>
      <c r="T6" s="13">
        <f t="shared" si="26"/>
        <v>1094785163.9600003</v>
      </c>
      <c r="U6" s="13">
        <f t="shared" si="27"/>
        <v>95433397.130833343</v>
      </c>
      <c r="V6" s="1">
        <v>0</v>
      </c>
      <c r="W6" s="1">
        <v>-6611781.5800000001</v>
      </c>
      <c r="X6" s="1">
        <v>-7147781.3099999996</v>
      </c>
      <c r="Y6" s="1">
        <v>-7950173.1399999997</v>
      </c>
      <c r="Z6" s="1">
        <v>-9682514.4800000004</v>
      </c>
      <c r="AA6" s="1">
        <v>-10238697.52</v>
      </c>
      <c r="AB6" s="1">
        <v>-10794880.42</v>
      </c>
      <c r="AC6" s="1">
        <v>-11351063.279999999</v>
      </c>
      <c r="AD6" s="1">
        <v>-11907246.26</v>
      </c>
      <c r="AE6" s="1">
        <v>-12463428.939999999</v>
      </c>
      <c r="AF6" s="1">
        <v>-13019611.65</v>
      </c>
      <c r="AG6" s="1">
        <v>-13575794.1</v>
      </c>
      <c r="AH6" s="13">
        <v>-14131976.93</v>
      </c>
      <c r="AI6" s="13"/>
      <c r="AJ6" s="13">
        <v>0</v>
      </c>
      <c r="AK6" s="13">
        <v>-267198.52</v>
      </c>
      <c r="AL6" s="13">
        <v>-535999.73</v>
      </c>
      <c r="AM6" s="13">
        <v>-802391.83000000007</v>
      </c>
      <c r="AN6" s="13">
        <v>-556182.99</v>
      </c>
      <c r="AO6" s="13">
        <v>-556183.04000000004</v>
      </c>
      <c r="AP6" s="13">
        <v>-556182.9</v>
      </c>
      <c r="AQ6" s="13">
        <v>-556182.86</v>
      </c>
      <c r="AR6" s="13">
        <v>-556182.98</v>
      </c>
      <c r="AS6" s="13">
        <v>-556182.68000000005</v>
      </c>
      <c r="AT6" s="13">
        <v>-556182.71</v>
      </c>
      <c r="AU6" s="13">
        <v>-556182.44999999995</v>
      </c>
      <c r="AV6" s="13">
        <v>-556182.82999999996</v>
      </c>
      <c r="AW6" s="13">
        <f t="shared" si="28"/>
        <v>6611235.5199999996</v>
      </c>
      <c r="AX6" s="13"/>
      <c r="AY6" s="1">
        <v>0</v>
      </c>
      <c r="AZ6" s="1">
        <v>89433397.819999993</v>
      </c>
      <c r="BA6" s="1">
        <v>88897398.090000004</v>
      </c>
      <c r="BB6" s="1">
        <v>88095006.260000005</v>
      </c>
      <c r="BC6" s="1">
        <v>91148688.739999995</v>
      </c>
      <c r="BD6" s="1">
        <v>90592505.700000003</v>
      </c>
      <c r="BE6" s="1">
        <v>90036322.799999997</v>
      </c>
      <c r="BF6" s="1">
        <v>89480139.939999998</v>
      </c>
      <c r="BG6" s="1">
        <v>88923956.959999993</v>
      </c>
      <c r="BH6" s="1">
        <v>88367774.280000001</v>
      </c>
      <c r="BI6" s="1">
        <v>87811591.569999993</v>
      </c>
      <c r="BJ6" s="1">
        <v>87255409.120000005</v>
      </c>
      <c r="BK6" s="1">
        <v>86699226.290000007</v>
      </c>
      <c r="BL6" s="14">
        <f t="shared" si="0"/>
        <v>6611235.5199999996</v>
      </c>
      <c r="BM6" s="14">
        <f t="shared" si="29"/>
        <v>0</v>
      </c>
      <c r="BN6" s="15">
        <v>0</v>
      </c>
      <c r="BO6" s="37">
        <f>IFERROR(INDEX('Wkpr - Existing Depr Rates'!$G$2:$G$709,MATCH('Wkpr - Plant Balance Detail'!A6,'Wkpr - Existing Depr Rates'!$A$2:$A$709,0),),0)</f>
        <v>6.6699999999999995E-2</v>
      </c>
      <c r="BP6" s="37">
        <f t="shared" si="30"/>
        <v>-6.6699999999999995E-2</v>
      </c>
      <c r="BQ6" s="15"/>
      <c r="BR6" s="15"/>
      <c r="BS6" s="15"/>
      <c r="BT6" s="12"/>
      <c r="BU6" s="30">
        <f>_xlfn.IFNA(IF(AND($B6="ED",$D6&gt;=310000,$D6&lt;360000),INDEX('Wkpr - Allocation_Factors'!$B$16:$F$16,1,MATCH('Wkpr - Plant Balance Detail'!BU$2,'Wkpr - Allocation_Factors'!$B$1:$F$1,0)),IF(AND($B6="GD",$C6="AN",$D6&gt;=350000,$D6&lt;358000),INDEX('Wkpr - Allocation_Factors'!$B$17:$F$17,1,MATCH('Wkpr - Plant Balance Detail'!BU$2,'Wkpr - Allocation_Factors'!$B$1:$F$1,0)),INDEX('Wkpr - Allocation_Factors'!$B$2:$F$15,MATCH(CONCATENATE('Wkpr - Plant Balance Detail'!$B6,'Wkpr - Plant Balance Detail'!$C6),'Wkpr - Allocation_Factors'!$A$2:$A$15,0),MATCH('Wkpr - Plant Balance Detail'!BU$2,'Wkpr - Allocation_Factors'!$B$1:$F$1,0)))),0)</f>
        <v>0.480129256</v>
      </c>
      <c r="BV6" s="30">
        <f>_xlfn.IFNA(IF(AND($B6="ED",$D6&gt;=310000,$D6&lt;360000),INDEX('Wkpr - Allocation_Factors'!$B$16:$F$16,1,MATCH('Wkpr - Plant Balance Detail'!BV$2,'Wkpr - Allocation_Factors'!$B$1:$F$1,0)),IF(AND($B6="GD",$C6="AN",$D6&gt;=350000,$D6&lt;358000),INDEX('Wkpr - Allocation_Factors'!$B$17:$F$17,1,MATCH('Wkpr - Plant Balance Detail'!BV$2,'Wkpr - Allocation_Factors'!$B$1:$F$1,0)),INDEX('Wkpr - Allocation_Factors'!$B$2:$F$15,MATCH(CONCATENATE('Wkpr - Plant Balance Detail'!$B6,'Wkpr - Plant Balance Detail'!$C6),'Wkpr - Allocation_Factors'!$A$2:$A$15,0),MATCH('Wkpr - Plant Balance Detail'!BV$2,'Wkpr - Allocation_Factors'!$B$1:$F$1,0)))),0)</f>
        <v>0.14370177149999999</v>
      </c>
      <c r="BW6" s="30">
        <f>_xlfn.IFNA(IF(AND($B6="ED",$D6&gt;=310000,$D6&lt;360000),INDEX('Wkpr - Allocation_Factors'!$B$16:$F$16,1,MATCH('Wkpr - Plant Balance Detail'!BW$2,'Wkpr - Allocation_Factors'!$B$1:$F$1,0)),IF(AND($B6="GD",$C6="AN",$D6&gt;=350000,$D6&lt;358000),INDEX('Wkpr - Allocation_Factors'!$B$17:$F$17,1,MATCH('Wkpr - Plant Balance Detail'!BW$2,'Wkpr - Allocation_Factors'!$B$1:$F$1,0)),INDEX('Wkpr - Allocation_Factors'!$B$2:$F$15,MATCH(CONCATENATE('Wkpr - Plant Balance Detail'!$B6,'Wkpr - Plant Balance Detail'!$C6),'Wkpr - Allocation_Factors'!$A$2:$A$15,0),MATCH('Wkpr - Plant Balance Detail'!BW$2,'Wkpr - Allocation_Factors'!$B$1:$F$1,0)))),0)</f>
        <v>0.22315074400000001</v>
      </c>
      <c r="BX6" s="30">
        <f>_xlfn.IFNA(IF(AND($B6="ED",$D6&gt;=310000,$D6&lt;360000),INDEX('Wkpr - Allocation_Factors'!$B$16:$F$16,1,MATCH('Wkpr - Plant Balance Detail'!BX$2,'Wkpr - Allocation_Factors'!$B$1:$F$1,0)),IF(AND($B6="GD",$C6="AN",$D6&gt;=350000,$D6&lt;358000),INDEX('Wkpr - Allocation_Factors'!$B$17:$F$17,1,MATCH('Wkpr - Plant Balance Detail'!BX$2,'Wkpr - Allocation_Factors'!$B$1:$F$1,0)),INDEX('Wkpr - Allocation_Factors'!$B$2:$F$15,MATCH(CONCATENATE('Wkpr - Plant Balance Detail'!$B6,'Wkpr - Plant Balance Detail'!$C6),'Wkpr - Allocation_Factors'!$A$2:$A$15,0),MATCH('Wkpr - Plant Balance Detail'!BX$2,'Wkpr - Allocation_Factors'!$B$1:$F$1,0)))),0)</f>
        <v>6.0748228500000001E-2</v>
      </c>
      <c r="BY6" s="30">
        <f>_xlfn.IFNA(IF(AND($B6="ED",$D6&gt;=310000,$D6&lt;360000),INDEX('Wkpr - Allocation_Factors'!$B$16:$F$16,1,MATCH('Wkpr - Plant Balance Detail'!BY$2,'Wkpr - Allocation_Factors'!$B$1:$F$1,0)),IF(AND($B6="GD",$C6="AN",$D6&gt;=350000,$D6&lt;358000),INDEX('Wkpr - Allocation_Factors'!$B$17:$F$17,1,MATCH('Wkpr - Plant Balance Detail'!BY$2,'Wkpr - Allocation_Factors'!$B$1:$F$1,0)),INDEX('Wkpr - Allocation_Factors'!$B$2:$F$15,MATCH(CONCATENATE('Wkpr - Plant Balance Detail'!$B6,'Wkpr - Plant Balance Detail'!$C6),'Wkpr - Allocation_Factors'!$A$2:$A$15,0),MATCH('Wkpr - Plant Balance Detail'!BY$2,'Wkpr - Allocation_Factors'!$B$1:$F$1,0)))),0)</f>
        <v>9.2270000000000005E-2</v>
      </c>
      <c r="CA6" s="1">
        <f t="shared" si="1"/>
        <v>0</v>
      </c>
      <c r="CB6" s="1">
        <f t="shared" si="2"/>
        <v>0</v>
      </c>
      <c r="CC6" s="1">
        <f t="shared" si="3"/>
        <v>0</v>
      </c>
      <c r="CD6" s="1">
        <f t="shared" si="4"/>
        <v>0</v>
      </c>
      <c r="CE6" s="1">
        <f t="shared" si="5"/>
        <v>0</v>
      </c>
      <c r="CF6" s="1"/>
      <c r="CG6" s="1">
        <f t="shared" si="6"/>
        <v>0</v>
      </c>
      <c r="CH6" s="1">
        <f t="shared" si="7"/>
        <v>0</v>
      </c>
      <c r="CI6" s="1">
        <f t="shared" si="8"/>
        <v>0</v>
      </c>
      <c r="CJ6" s="1">
        <f t="shared" si="9"/>
        <v>0</v>
      </c>
      <c r="CK6" s="1">
        <f t="shared" si="10"/>
        <v>0</v>
      </c>
      <c r="CM6" s="1">
        <f t="shared" si="11"/>
        <v>0</v>
      </c>
      <c r="CN6" s="1">
        <f t="shared" si="12"/>
        <v>0</v>
      </c>
      <c r="CO6" s="1">
        <f t="shared" si="13"/>
        <v>0</v>
      </c>
      <c r="CP6" s="1">
        <f t="shared" si="14"/>
        <v>0</v>
      </c>
      <c r="CQ6" s="1">
        <f t="shared" si="15"/>
        <v>0</v>
      </c>
      <c r="CS6" s="1">
        <f t="shared" si="31"/>
        <v>0</v>
      </c>
      <c r="CT6" s="1">
        <f t="shared" si="32"/>
        <v>0</v>
      </c>
      <c r="CU6" s="1">
        <f t="shared" si="33"/>
        <v>0</v>
      </c>
      <c r="CV6" s="1">
        <f t="shared" si="34"/>
        <v>0</v>
      </c>
      <c r="CW6" s="1">
        <f t="shared" si="35"/>
        <v>0</v>
      </c>
      <c r="CX6" s="1">
        <f t="shared" si="36"/>
        <v>0</v>
      </c>
      <c r="DA6" s="38">
        <f t="shared" si="17"/>
        <v>3229081.105926347</v>
      </c>
      <c r="DB6" s="38">
        <f t="shared" si="18"/>
        <v>966457.82243020646</v>
      </c>
      <c r="DC6" s="38">
        <f t="shared" si="19"/>
        <v>1500787.2197311115</v>
      </c>
      <c r="DD6" s="38">
        <f t="shared" si="20"/>
        <v>408558.64210833766</v>
      </c>
      <c r="DE6" s="38">
        <f t="shared" si="21"/>
        <v>620556.46457799699</v>
      </c>
    </row>
    <row r="7" spans="1:109" x14ac:dyDescent="0.2">
      <c r="A7" s="12" t="s">
        <v>22</v>
      </c>
      <c r="B7" s="12" t="str">
        <f t="shared" si="22"/>
        <v>CD</v>
      </c>
      <c r="C7" s="12" t="str">
        <f t="shared" si="23"/>
        <v>AA</v>
      </c>
      <c r="D7" s="12">
        <f t="shared" si="24"/>
        <v>303130</v>
      </c>
      <c r="E7" s="12" t="s">
        <v>1141</v>
      </c>
      <c r="F7" s="13">
        <v>1636222.74</v>
      </c>
      <c r="G7" s="13">
        <v>1643092.49</v>
      </c>
      <c r="H7" s="13">
        <v>1666294.19</v>
      </c>
      <c r="I7" s="13">
        <v>1714581.2000000002</v>
      </c>
      <c r="J7" s="13">
        <v>1734142.9500000002</v>
      </c>
      <c r="K7" s="13">
        <v>1754118.75</v>
      </c>
      <c r="L7" s="13">
        <v>1801073.1400000001</v>
      </c>
      <c r="M7" s="13">
        <v>1810423.08</v>
      </c>
      <c r="N7" s="13">
        <v>1815689.77</v>
      </c>
      <c r="O7" s="13">
        <v>1819525.58</v>
      </c>
      <c r="P7" s="13">
        <v>1819839.8399999999</v>
      </c>
      <c r="Q7" s="13">
        <v>1825136.1400000001</v>
      </c>
      <c r="R7" s="13">
        <v>1825659.52</v>
      </c>
      <c r="S7" s="13">
        <f t="shared" si="25"/>
        <v>1730941.13</v>
      </c>
      <c r="T7" s="13">
        <f t="shared" si="26"/>
        <v>19403917.130000003</v>
      </c>
      <c r="U7" s="13">
        <f t="shared" si="27"/>
        <v>1761238.1883333335</v>
      </c>
      <c r="V7" s="1">
        <v>-22725.32</v>
      </c>
      <c r="W7" s="1">
        <v>-68272.7</v>
      </c>
      <c r="X7" s="1">
        <v>-114255.91</v>
      </c>
      <c r="Y7" s="1">
        <v>-161272.66</v>
      </c>
      <c r="Z7" s="1">
        <v>-209279.35</v>
      </c>
      <c r="AA7" s="1">
        <v>-257903.87</v>
      </c>
      <c r="AB7" s="1">
        <v>-307621.27</v>
      </c>
      <c r="AC7" s="1">
        <v>-358292.67</v>
      </c>
      <c r="AD7" s="1">
        <v>-409220.5</v>
      </c>
      <c r="AE7" s="1">
        <v>-460313.83</v>
      </c>
      <c r="AF7" s="1">
        <v>-511485.46</v>
      </c>
      <c r="AG7" s="1">
        <v>-562767.11</v>
      </c>
      <c r="AH7" s="13">
        <v>-614167.53</v>
      </c>
      <c r="AI7" s="13"/>
      <c r="AJ7" s="13">
        <v>-22725.32</v>
      </c>
      <c r="AK7" s="13">
        <v>-45547.38</v>
      </c>
      <c r="AL7" s="13">
        <v>-45983.21</v>
      </c>
      <c r="AM7" s="13">
        <v>-47016.75</v>
      </c>
      <c r="AN7" s="13">
        <v>-48006.69</v>
      </c>
      <c r="AO7" s="13">
        <v>-48624.520000000004</v>
      </c>
      <c r="AP7" s="13">
        <v>-49717.4</v>
      </c>
      <c r="AQ7" s="13">
        <v>-50671.4</v>
      </c>
      <c r="AR7" s="13">
        <v>-50927.83</v>
      </c>
      <c r="AS7" s="13">
        <v>-51093.33</v>
      </c>
      <c r="AT7" s="13">
        <v>-51171.630000000005</v>
      </c>
      <c r="AU7" s="13">
        <v>-51281.65</v>
      </c>
      <c r="AV7" s="13">
        <v>-51400.42</v>
      </c>
      <c r="AW7" s="13">
        <f t="shared" si="28"/>
        <v>591442.21000000008</v>
      </c>
      <c r="AX7" s="13"/>
      <c r="AY7" s="1">
        <v>1613497.42</v>
      </c>
      <c r="AZ7" s="1">
        <v>1574819.79</v>
      </c>
      <c r="BA7" s="1">
        <v>1552038.28</v>
      </c>
      <c r="BB7" s="1">
        <v>1553308.54</v>
      </c>
      <c r="BC7" s="1">
        <v>1524863.6</v>
      </c>
      <c r="BD7" s="1">
        <v>1496214.88</v>
      </c>
      <c r="BE7" s="1">
        <v>1493451.87</v>
      </c>
      <c r="BF7" s="1">
        <v>1452130.4100000001</v>
      </c>
      <c r="BG7" s="1">
        <v>1406469.27</v>
      </c>
      <c r="BH7" s="1">
        <v>1359211.75</v>
      </c>
      <c r="BI7" s="1">
        <v>1308354.3799999999</v>
      </c>
      <c r="BJ7" s="1">
        <v>1262369.03</v>
      </c>
      <c r="BK7" s="1">
        <v>1211491.99</v>
      </c>
      <c r="BL7" s="14">
        <f t="shared" si="0"/>
        <v>591442.21000000008</v>
      </c>
      <c r="BM7" s="14">
        <f t="shared" si="29"/>
        <v>0</v>
      </c>
      <c r="BN7" s="15">
        <v>0</v>
      </c>
      <c r="BO7" s="37">
        <f>IFERROR(INDEX('Wkpr - Existing Depr Rates'!$G$2:$G$709,MATCH('Wkpr - Plant Balance Detail'!A7,'Wkpr - Existing Depr Rates'!$A$2:$A$709,0),),0)</f>
        <v>0.33329999999999999</v>
      </c>
      <c r="BP7" s="37">
        <f t="shared" si="30"/>
        <v>-0.33329999999999999</v>
      </c>
      <c r="BQ7" s="15"/>
      <c r="BR7" s="15"/>
      <c r="BS7" s="15"/>
      <c r="BT7" s="12"/>
      <c r="BU7" s="30">
        <f>_xlfn.IFNA(IF(AND($B7="ED",$D7&gt;=310000,$D7&lt;360000),INDEX('Wkpr - Allocation_Factors'!$B$16:$F$16,1,MATCH('Wkpr - Plant Balance Detail'!BU$2,'Wkpr - Allocation_Factors'!$B$1:$F$1,0)),IF(AND($B7="GD",$C7="AN",$D7&gt;=350000,$D7&lt;358000),INDEX('Wkpr - Allocation_Factors'!$B$17:$F$17,1,MATCH('Wkpr - Plant Balance Detail'!BU$2,'Wkpr - Allocation_Factors'!$B$1:$F$1,0)),INDEX('Wkpr - Allocation_Factors'!$B$2:$F$15,MATCH(CONCATENATE('Wkpr - Plant Balance Detail'!$B7,'Wkpr - Plant Balance Detail'!$C7),'Wkpr - Allocation_Factors'!$A$2:$A$15,0),MATCH('Wkpr - Plant Balance Detail'!BU$2,'Wkpr - Allocation_Factors'!$B$1:$F$1,0)))),0)</f>
        <v>0.480129256</v>
      </c>
      <c r="BV7" s="30">
        <f>_xlfn.IFNA(IF(AND($B7="ED",$D7&gt;=310000,$D7&lt;360000),INDEX('Wkpr - Allocation_Factors'!$B$16:$F$16,1,MATCH('Wkpr - Plant Balance Detail'!BV$2,'Wkpr - Allocation_Factors'!$B$1:$F$1,0)),IF(AND($B7="GD",$C7="AN",$D7&gt;=350000,$D7&lt;358000),INDEX('Wkpr - Allocation_Factors'!$B$17:$F$17,1,MATCH('Wkpr - Plant Balance Detail'!BV$2,'Wkpr - Allocation_Factors'!$B$1:$F$1,0)),INDEX('Wkpr - Allocation_Factors'!$B$2:$F$15,MATCH(CONCATENATE('Wkpr - Plant Balance Detail'!$B7,'Wkpr - Plant Balance Detail'!$C7),'Wkpr - Allocation_Factors'!$A$2:$A$15,0),MATCH('Wkpr - Plant Balance Detail'!BV$2,'Wkpr - Allocation_Factors'!$B$1:$F$1,0)))),0)</f>
        <v>0.14370177149999999</v>
      </c>
      <c r="BW7" s="30">
        <f>_xlfn.IFNA(IF(AND($B7="ED",$D7&gt;=310000,$D7&lt;360000),INDEX('Wkpr - Allocation_Factors'!$B$16:$F$16,1,MATCH('Wkpr - Plant Balance Detail'!BW$2,'Wkpr - Allocation_Factors'!$B$1:$F$1,0)),IF(AND($B7="GD",$C7="AN",$D7&gt;=350000,$D7&lt;358000),INDEX('Wkpr - Allocation_Factors'!$B$17:$F$17,1,MATCH('Wkpr - Plant Balance Detail'!BW$2,'Wkpr - Allocation_Factors'!$B$1:$F$1,0)),INDEX('Wkpr - Allocation_Factors'!$B$2:$F$15,MATCH(CONCATENATE('Wkpr - Plant Balance Detail'!$B7,'Wkpr - Plant Balance Detail'!$C7),'Wkpr - Allocation_Factors'!$A$2:$A$15,0),MATCH('Wkpr - Plant Balance Detail'!BW$2,'Wkpr - Allocation_Factors'!$B$1:$F$1,0)))),0)</f>
        <v>0.22315074400000001</v>
      </c>
      <c r="BX7" s="30">
        <f>_xlfn.IFNA(IF(AND($B7="ED",$D7&gt;=310000,$D7&lt;360000),INDEX('Wkpr - Allocation_Factors'!$B$16:$F$16,1,MATCH('Wkpr - Plant Balance Detail'!BX$2,'Wkpr - Allocation_Factors'!$B$1:$F$1,0)),IF(AND($B7="GD",$C7="AN",$D7&gt;=350000,$D7&lt;358000),INDEX('Wkpr - Allocation_Factors'!$B$17:$F$17,1,MATCH('Wkpr - Plant Balance Detail'!BX$2,'Wkpr - Allocation_Factors'!$B$1:$F$1,0)),INDEX('Wkpr - Allocation_Factors'!$B$2:$F$15,MATCH(CONCATENATE('Wkpr - Plant Balance Detail'!$B7,'Wkpr - Plant Balance Detail'!$C7),'Wkpr - Allocation_Factors'!$A$2:$A$15,0),MATCH('Wkpr - Plant Balance Detail'!BX$2,'Wkpr - Allocation_Factors'!$B$1:$F$1,0)))),0)</f>
        <v>6.0748228500000001E-2</v>
      </c>
      <c r="BY7" s="30">
        <f>_xlfn.IFNA(IF(AND($B7="ED",$D7&gt;=310000,$D7&lt;360000),INDEX('Wkpr - Allocation_Factors'!$B$16:$F$16,1,MATCH('Wkpr - Plant Balance Detail'!BY$2,'Wkpr - Allocation_Factors'!$B$1:$F$1,0)),IF(AND($B7="GD",$C7="AN",$D7&gt;=350000,$D7&lt;358000),INDEX('Wkpr - Allocation_Factors'!$B$17:$F$17,1,MATCH('Wkpr - Plant Balance Detail'!BY$2,'Wkpr - Allocation_Factors'!$B$1:$F$1,0)),INDEX('Wkpr - Allocation_Factors'!$B$2:$F$15,MATCH(CONCATENATE('Wkpr - Plant Balance Detail'!$B7,'Wkpr - Plant Balance Detail'!$C7),'Wkpr - Allocation_Factors'!$A$2:$A$15,0),MATCH('Wkpr - Plant Balance Detail'!BY$2,'Wkpr - Allocation_Factors'!$B$1:$F$1,0)))),0)</f>
        <v>9.2270000000000005E-2</v>
      </c>
      <c r="CA7" s="1">
        <f t="shared" si="1"/>
        <v>0</v>
      </c>
      <c r="CB7" s="1">
        <f t="shared" si="2"/>
        <v>0</v>
      </c>
      <c r="CC7" s="1">
        <f t="shared" si="3"/>
        <v>0</v>
      </c>
      <c r="CD7" s="1">
        <f t="shared" si="4"/>
        <v>0</v>
      </c>
      <c r="CE7" s="1">
        <f t="shared" si="5"/>
        <v>0</v>
      </c>
      <c r="CF7" s="1"/>
      <c r="CG7" s="1">
        <f t="shared" si="6"/>
        <v>0</v>
      </c>
      <c r="CH7" s="1">
        <f t="shared" si="7"/>
        <v>0</v>
      </c>
      <c r="CI7" s="1">
        <f t="shared" si="8"/>
        <v>0</v>
      </c>
      <c r="CJ7" s="1">
        <f t="shared" si="9"/>
        <v>0</v>
      </c>
      <c r="CK7" s="1">
        <f t="shared" si="10"/>
        <v>0</v>
      </c>
      <c r="CM7" s="1">
        <f t="shared" si="11"/>
        <v>0</v>
      </c>
      <c r="CN7" s="1">
        <f t="shared" si="12"/>
        <v>0</v>
      </c>
      <c r="CO7" s="1">
        <f t="shared" si="13"/>
        <v>0</v>
      </c>
      <c r="CP7" s="1">
        <f t="shared" si="14"/>
        <v>0</v>
      </c>
      <c r="CQ7" s="1">
        <f t="shared" si="15"/>
        <v>0</v>
      </c>
      <c r="CS7" s="1">
        <f t="shared" si="31"/>
        <v>0</v>
      </c>
      <c r="CT7" s="1">
        <f t="shared" si="32"/>
        <v>0</v>
      </c>
      <c r="CU7" s="1">
        <f t="shared" si="33"/>
        <v>0</v>
      </c>
      <c r="CV7" s="1">
        <f t="shared" si="34"/>
        <v>0</v>
      </c>
      <c r="CW7" s="1">
        <f t="shared" si="35"/>
        <v>0</v>
      </c>
      <c r="CX7" s="1">
        <f t="shared" si="36"/>
        <v>0</v>
      </c>
      <c r="DA7" s="38">
        <f t="shared" si="17"/>
        <v>292154.96393073746</v>
      </c>
      <c r="DB7" s="38">
        <f t="shared" si="18"/>
        <v>87441.424043040563</v>
      </c>
      <c r="DC7" s="38">
        <f t="shared" si="19"/>
        <v>135785.513483555</v>
      </c>
      <c r="DD7" s="38">
        <f t="shared" si="20"/>
        <v>36964.830375330632</v>
      </c>
      <c r="DE7" s="38">
        <f t="shared" si="21"/>
        <v>56145.586183336323</v>
      </c>
    </row>
    <row r="8" spans="1:109" x14ac:dyDescent="0.2">
      <c r="A8" s="12" t="s">
        <v>23</v>
      </c>
      <c r="B8" s="12" t="str">
        <f t="shared" si="22"/>
        <v>CD</v>
      </c>
      <c r="C8" s="12" t="str">
        <f t="shared" si="23"/>
        <v>AA</v>
      </c>
      <c r="D8" s="12">
        <f t="shared" si="24"/>
        <v>389200</v>
      </c>
      <c r="E8" s="12" t="s">
        <v>1142</v>
      </c>
      <c r="F8" s="13">
        <v>8543001.5199999996</v>
      </c>
      <c r="G8" s="13">
        <v>8543792.8800000008</v>
      </c>
      <c r="H8" s="13">
        <v>8545789.0399999991</v>
      </c>
      <c r="I8" s="13">
        <v>8552123.3699999992</v>
      </c>
      <c r="J8" s="13">
        <v>8554550.1199999992</v>
      </c>
      <c r="K8" s="13">
        <v>8516072.5999999996</v>
      </c>
      <c r="L8" s="13">
        <v>8516701.2200000007</v>
      </c>
      <c r="M8" s="13">
        <v>8517830.7200000007</v>
      </c>
      <c r="N8" s="13">
        <v>8517830.7200000007</v>
      </c>
      <c r="O8" s="13">
        <v>8517830.7200000007</v>
      </c>
      <c r="P8" s="13">
        <v>8517830.7200000007</v>
      </c>
      <c r="Q8" s="13">
        <v>8208645.6299999999</v>
      </c>
      <c r="R8" s="13">
        <v>8208645.6299999999</v>
      </c>
      <c r="S8" s="13">
        <f t="shared" si="25"/>
        <v>8375823.5749999993</v>
      </c>
      <c r="T8" s="13">
        <f t="shared" si="26"/>
        <v>93508997.739999995</v>
      </c>
      <c r="U8" s="13">
        <f t="shared" si="27"/>
        <v>8490401.7762499992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3">
        <v>0</v>
      </c>
      <c r="AI8" s="13"/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f t="shared" si="28"/>
        <v>0</v>
      </c>
      <c r="AX8" s="13"/>
      <c r="AY8" s="1">
        <v>8543001.5199999996</v>
      </c>
      <c r="AZ8" s="1">
        <v>8543792.8800000008</v>
      </c>
      <c r="BA8" s="1">
        <v>8545789.0399999991</v>
      </c>
      <c r="BB8" s="1">
        <v>8552123.3699999992</v>
      </c>
      <c r="BC8" s="1">
        <v>8554550.1199999992</v>
      </c>
      <c r="BD8" s="1">
        <v>8516072.5999999996</v>
      </c>
      <c r="BE8" s="1">
        <v>8516701.2200000007</v>
      </c>
      <c r="BF8" s="1">
        <v>8517830.7200000007</v>
      </c>
      <c r="BG8" s="1">
        <v>8517830.7200000007</v>
      </c>
      <c r="BH8" s="1">
        <v>8517830.7200000007</v>
      </c>
      <c r="BI8" s="1">
        <v>8517830.7200000007</v>
      </c>
      <c r="BJ8" s="1">
        <v>8208645.6299999999</v>
      </c>
      <c r="BK8" s="1">
        <v>8208645.6299999999</v>
      </c>
      <c r="BL8" s="14">
        <f t="shared" si="0"/>
        <v>0</v>
      </c>
      <c r="BM8" s="14">
        <f t="shared" si="29"/>
        <v>0</v>
      </c>
      <c r="BN8" s="15">
        <v>0</v>
      </c>
      <c r="BO8" s="37">
        <f>IFERROR(INDEX('Wkpr - Existing Depr Rates'!$G$2:$G$709,MATCH('Wkpr - Plant Balance Detail'!A8,'Wkpr - Existing Depr Rates'!$A$2:$A$709,0),),0)</f>
        <v>0</v>
      </c>
      <c r="BP8" s="37">
        <f t="shared" si="30"/>
        <v>0</v>
      </c>
      <c r="BQ8" s="12"/>
      <c r="BR8" s="12"/>
      <c r="BS8" s="12"/>
      <c r="BT8" s="12"/>
      <c r="BU8" s="30">
        <f>_xlfn.IFNA(IF(AND($B8="ED",$D8&gt;=310000,$D8&lt;360000),INDEX('Wkpr - Allocation_Factors'!$B$16:$F$16,1,MATCH('Wkpr - Plant Balance Detail'!BU$2,'Wkpr - Allocation_Factors'!$B$1:$F$1,0)),IF(AND($B8="GD",$C8="AN",$D8&gt;=350000,$D8&lt;358000),INDEX('Wkpr - Allocation_Factors'!$B$17:$F$17,1,MATCH('Wkpr - Plant Balance Detail'!BU$2,'Wkpr - Allocation_Factors'!$B$1:$F$1,0)),INDEX('Wkpr - Allocation_Factors'!$B$2:$F$15,MATCH(CONCATENATE('Wkpr - Plant Balance Detail'!$B8,'Wkpr - Plant Balance Detail'!$C8),'Wkpr - Allocation_Factors'!$A$2:$A$15,0),MATCH('Wkpr - Plant Balance Detail'!BU$2,'Wkpr - Allocation_Factors'!$B$1:$F$1,0)))),0)</f>
        <v>0.480129256</v>
      </c>
      <c r="BV8" s="30">
        <f>_xlfn.IFNA(IF(AND($B8="ED",$D8&gt;=310000,$D8&lt;360000),INDEX('Wkpr - Allocation_Factors'!$B$16:$F$16,1,MATCH('Wkpr - Plant Balance Detail'!BV$2,'Wkpr - Allocation_Factors'!$B$1:$F$1,0)),IF(AND($B8="GD",$C8="AN",$D8&gt;=350000,$D8&lt;358000),INDEX('Wkpr - Allocation_Factors'!$B$17:$F$17,1,MATCH('Wkpr - Plant Balance Detail'!BV$2,'Wkpr - Allocation_Factors'!$B$1:$F$1,0)),INDEX('Wkpr - Allocation_Factors'!$B$2:$F$15,MATCH(CONCATENATE('Wkpr - Plant Balance Detail'!$B8,'Wkpr - Plant Balance Detail'!$C8),'Wkpr - Allocation_Factors'!$A$2:$A$15,0),MATCH('Wkpr - Plant Balance Detail'!BV$2,'Wkpr - Allocation_Factors'!$B$1:$F$1,0)))),0)</f>
        <v>0.14370177149999999</v>
      </c>
      <c r="BW8" s="30">
        <f>_xlfn.IFNA(IF(AND($B8="ED",$D8&gt;=310000,$D8&lt;360000),INDEX('Wkpr - Allocation_Factors'!$B$16:$F$16,1,MATCH('Wkpr - Plant Balance Detail'!BW$2,'Wkpr - Allocation_Factors'!$B$1:$F$1,0)),IF(AND($B8="GD",$C8="AN",$D8&gt;=350000,$D8&lt;358000),INDEX('Wkpr - Allocation_Factors'!$B$17:$F$17,1,MATCH('Wkpr - Plant Balance Detail'!BW$2,'Wkpr - Allocation_Factors'!$B$1:$F$1,0)),INDEX('Wkpr - Allocation_Factors'!$B$2:$F$15,MATCH(CONCATENATE('Wkpr - Plant Balance Detail'!$B8,'Wkpr - Plant Balance Detail'!$C8),'Wkpr - Allocation_Factors'!$A$2:$A$15,0),MATCH('Wkpr - Plant Balance Detail'!BW$2,'Wkpr - Allocation_Factors'!$B$1:$F$1,0)))),0)</f>
        <v>0.22315074400000001</v>
      </c>
      <c r="BX8" s="30">
        <f>_xlfn.IFNA(IF(AND($B8="ED",$D8&gt;=310000,$D8&lt;360000),INDEX('Wkpr - Allocation_Factors'!$B$16:$F$16,1,MATCH('Wkpr - Plant Balance Detail'!BX$2,'Wkpr - Allocation_Factors'!$B$1:$F$1,0)),IF(AND($B8="GD",$C8="AN",$D8&gt;=350000,$D8&lt;358000),INDEX('Wkpr - Allocation_Factors'!$B$17:$F$17,1,MATCH('Wkpr - Plant Balance Detail'!BX$2,'Wkpr - Allocation_Factors'!$B$1:$F$1,0)),INDEX('Wkpr - Allocation_Factors'!$B$2:$F$15,MATCH(CONCATENATE('Wkpr - Plant Balance Detail'!$B8,'Wkpr - Plant Balance Detail'!$C8),'Wkpr - Allocation_Factors'!$A$2:$A$15,0),MATCH('Wkpr - Plant Balance Detail'!BX$2,'Wkpr - Allocation_Factors'!$B$1:$F$1,0)))),0)</f>
        <v>6.0748228500000001E-2</v>
      </c>
      <c r="BY8" s="30">
        <f>_xlfn.IFNA(IF(AND($B8="ED",$D8&gt;=310000,$D8&lt;360000),INDEX('Wkpr - Allocation_Factors'!$B$16:$F$16,1,MATCH('Wkpr - Plant Balance Detail'!BY$2,'Wkpr - Allocation_Factors'!$B$1:$F$1,0)),IF(AND($B8="GD",$C8="AN",$D8&gt;=350000,$D8&lt;358000),INDEX('Wkpr - Allocation_Factors'!$B$17:$F$17,1,MATCH('Wkpr - Plant Balance Detail'!BY$2,'Wkpr - Allocation_Factors'!$B$1:$F$1,0)),INDEX('Wkpr - Allocation_Factors'!$B$2:$F$15,MATCH(CONCATENATE('Wkpr - Plant Balance Detail'!$B8,'Wkpr - Plant Balance Detail'!$C8),'Wkpr - Allocation_Factors'!$A$2:$A$15,0),MATCH('Wkpr - Plant Balance Detail'!BY$2,'Wkpr - Allocation_Factors'!$B$1:$F$1,0)))),0)</f>
        <v>9.2270000000000005E-2</v>
      </c>
      <c r="CA8" s="1">
        <f t="shared" si="1"/>
        <v>0</v>
      </c>
      <c r="CB8" s="1">
        <f t="shared" si="2"/>
        <v>0</v>
      </c>
      <c r="CC8" s="1">
        <f t="shared" si="3"/>
        <v>0</v>
      </c>
      <c r="CD8" s="1">
        <f t="shared" si="4"/>
        <v>0</v>
      </c>
      <c r="CE8" s="1">
        <f t="shared" si="5"/>
        <v>0</v>
      </c>
      <c r="CF8" s="1"/>
      <c r="CG8" s="1">
        <f t="shared" si="6"/>
        <v>0</v>
      </c>
      <c r="CH8" s="1">
        <f t="shared" si="7"/>
        <v>0</v>
      </c>
      <c r="CI8" s="1">
        <f t="shared" si="8"/>
        <v>0</v>
      </c>
      <c r="CJ8" s="1">
        <f t="shared" si="9"/>
        <v>0</v>
      </c>
      <c r="CK8" s="1">
        <f t="shared" si="10"/>
        <v>0</v>
      </c>
      <c r="CM8" s="1">
        <f t="shared" si="11"/>
        <v>0</v>
      </c>
      <c r="CN8" s="1">
        <f t="shared" si="12"/>
        <v>0</v>
      </c>
      <c r="CO8" s="1">
        <f t="shared" si="13"/>
        <v>0</v>
      </c>
      <c r="CP8" s="1">
        <f t="shared" si="14"/>
        <v>0</v>
      </c>
      <c r="CQ8" s="1">
        <f t="shared" si="15"/>
        <v>0</v>
      </c>
      <c r="CS8" s="1">
        <f t="shared" si="31"/>
        <v>0</v>
      </c>
      <c r="CT8" s="1">
        <f t="shared" si="32"/>
        <v>0</v>
      </c>
      <c r="CU8" s="1">
        <f t="shared" si="33"/>
        <v>0</v>
      </c>
      <c r="CV8" s="1">
        <f t="shared" si="34"/>
        <v>0</v>
      </c>
      <c r="CW8" s="1">
        <f t="shared" si="35"/>
        <v>0</v>
      </c>
      <c r="CX8" s="1">
        <f t="shared" si="36"/>
        <v>0</v>
      </c>
      <c r="DA8" s="38">
        <f t="shared" si="17"/>
        <v>0</v>
      </c>
      <c r="DB8" s="38">
        <f t="shared" si="18"/>
        <v>0</v>
      </c>
      <c r="DC8" s="38">
        <f t="shared" si="19"/>
        <v>0</v>
      </c>
      <c r="DD8" s="38">
        <f t="shared" si="20"/>
        <v>0</v>
      </c>
      <c r="DE8" s="38">
        <f t="shared" si="21"/>
        <v>0</v>
      </c>
    </row>
    <row r="9" spans="1:109" x14ac:dyDescent="0.2">
      <c r="A9" t="s">
        <v>24</v>
      </c>
      <c r="B9" t="str">
        <f t="shared" si="22"/>
        <v>CD</v>
      </c>
      <c r="C9" t="str">
        <f t="shared" si="23"/>
        <v>AA</v>
      </c>
      <c r="D9">
        <f t="shared" si="24"/>
        <v>389300</v>
      </c>
      <c r="F9" s="1">
        <v>1709412.03</v>
      </c>
      <c r="G9" s="1">
        <v>1709412.03</v>
      </c>
      <c r="H9" s="1">
        <v>1709412.03</v>
      </c>
      <c r="I9" s="1">
        <v>1709412.03</v>
      </c>
      <c r="J9" s="1">
        <v>1709412.03</v>
      </c>
      <c r="K9" s="1">
        <v>1709412.03</v>
      </c>
      <c r="L9" s="1">
        <v>1709412.03</v>
      </c>
      <c r="M9" s="1">
        <v>1709412.03</v>
      </c>
      <c r="N9" s="1">
        <v>1709412.03</v>
      </c>
      <c r="O9" s="1">
        <v>1709412.03</v>
      </c>
      <c r="P9" s="1">
        <v>1709412.03</v>
      </c>
      <c r="Q9" s="1">
        <v>1709412.03</v>
      </c>
      <c r="R9" s="1">
        <v>1709412.03</v>
      </c>
      <c r="S9" s="1">
        <f t="shared" si="25"/>
        <v>1709412.03</v>
      </c>
      <c r="T9" s="1">
        <f t="shared" si="26"/>
        <v>18803532.329999998</v>
      </c>
      <c r="U9" s="1">
        <f t="shared" si="27"/>
        <v>1709412.03</v>
      </c>
      <c r="V9" s="1">
        <v>-4051.4100000000003</v>
      </c>
      <c r="W9" s="1">
        <v>-6273.6500000000005</v>
      </c>
      <c r="X9" s="1">
        <v>-8495.89</v>
      </c>
      <c r="Y9" s="1">
        <v>-10718.130000000001</v>
      </c>
      <c r="Z9" s="1">
        <v>-12940.37</v>
      </c>
      <c r="AA9" s="1">
        <v>-15162.61</v>
      </c>
      <c r="AB9" s="1">
        <v>-17384.849999999999</v>
      </c>
      <c r="AC9" s="1">
        <v>-19607.09</v>
      </c>
      <c r="AD9" s="1">
        <v>-21829.33</v>
      </c>
      <c r="AE9" s="1">
        <v>-24051.57</v>
      </c>
      <c r="AF9" s="1">
        <v>-26273.81</v>
      </c>
      <c r="AG9" s="1">
        <v>-28496.05</v>
      </c>
      <c r="AH9" s="1">
        <v>-30718.29</v>
      </c>
      <c r="AI9" s="1"/>
      <c r="AJ9" s="1">
        <v>-2222.2400000000002</v>
      </c>
      <c r="AK9" s="1">
        <v>-2222.2400000000002</v>
      </c>
      <c r="AL9" s="1">
        <v>-2222.2400000000002</v>
      </c>
      <c r="AM9" s="1">
        <v>-2222.2400000000002</v>
      </c>
      <c r="AN9" s="1">
        <v>-2222.2400000000002</v>
      </c>
      <c r="AO9" s="1">
        <v>-2222.2400000000002</v>
      </c>
      <c r="AP9" s="1">
        <v>-2222.2400000000002</v>
      </c>
      <c r="AQ9" s="1">
        <v>-2222.2400000000002</v>
      </c>
      <c r="AR9" s="1">
        <v>-2222.2400000000002</v>
      </c>
      <c r="AS9" s="1">
        <v>-2222.2400000000002</v>
      </c>
      <c r="AT9" s="1">
        <v>-2222.2400000000002</v>
      </c>
      <c r="AU9" s="1">
        <v>-2222.2400000000002</v>
      </c>
      <c r="AV9" s="1">
        <v>-2222.2400000000002</v>
      </c>
      <c r="AW9" s="1">
        <f t="shared" si="28"/>
        <v>26666.880000000008</v>
      </c>
      <c r="AX9" s="1"/>
      <c r="AY9" s="1">
        <v>1705360.62</v>
      </c>
      <c r="AZ9" s="1">
        <v>1703138.38</v>
      </c>
      <c r="BA9" s="1">
        <v>1700916.1400000001</v>
      </c>
      <c r="BB9" s="1">
        <v>1698693.9</v>
      </c>
      <c r="BC9" s="1">
        <v>1696471.6600000001</v>
      </c>
      <c r="BD9" s="1">
        <v>1694249.42</v>
      </c>
      <c r="BE9" s="1">
        <v>1692027.1800000002</v>
      </c>
      <c r="BF9" s="1">
        <v>1689804.94</v>
      </c>
      <c r="BG9" s="1">
        <v>1687582.7000000002</v>
      </c>
      <c r="BH9" s="1">
        <v>1685360.46</v>
      </c>
      <c r="BI9" s="1">
        <v>1683138.22</v>
      </c>
      <c r="BJ9" s="1">
        <v>1680915.98</v>
      </c>
      <c r="BK9" s="1">
        <v>1678693.74</v>
      </c>
      <c r="BL9" s="2">
        <f t="shared" si="0"/>
        <v>0</v>
      </c>
      <c r="BM9" s="2">
        <f t="shared" si="29"/>
        <v>26666.880000000008</v>
      </c>
      <c r="BN9" s="3">
        <f t="shared" ref="BN9:BN14" si="37">IF(U9=0,"",IF((BM9/U9)=0,"",BM9/U9))</f>
        <v>1.5600030614035171E-2</v>
      </c>
      <c r="BO9" s="37">
        <f>IFERROR(INDEX('Wkpr - Existing Depr Rates'!$G$2:$G$709,MATCH('Wkpr - Plant Balance Detail'!A9,'Wkpr - Existing Depr Rates'!$A$2:$A$709,0),),0)</f>
        <v>1.5599999999999999E-2</v>
      </c>
      <c r="BP9" s="37">
        <f t="shared" si="30"/>
        <v>3.0614035171488974E-8</v>
      </c>
      <c r="BQ9" s="11">
        <v>1.77E-2</v>
      </c>
      <c r="BR9" s="11"/>
      <c r="BS9" s="11"/>
      <c r="BU9" s="31">
        <f>_xlfn.IFNA(IF(AND($B9="ED",$D9&gt;=310000,$D9&lt;360000),INDEX('Wkpr - Allocation_Factors'!$B$16:$F$16,1,MATCH('Wkpr - Plant Balance Detail'!BU$2,'Wkpr - Allocation_Factors'!$B$1:$F$1,0)),IF(AND($B9="GD",$C9="AN",$D9&gt;=350000,$D9&lt;358000),INDEX('Wkpr - Allocation_Factors'!$B$17:$F$17,1,MATCH('Wkpr - Plant Balance Detail'!BU$2,'Wkpr - Allocation_Factors'!$B$1:$F$1,0)),INDEX('Wkpr - Allocation_Factors'!$B$2:$F$15,MATCH(CONCATENATE('Wkpr - Plant Balance Detail'!$B9,'Wkpr - Plant Balance Detail'!$C9),'Wkpr - Allocation_Factors'!$A$2:$A$15,0),MATCH('Wkpr - Plant Balance Detail'!BU$2,'Wkpr - Allocation_Factors'!$B$1:$F$1,0)))),0)</f>
        <v>0.480129256</v>
      </c>
      <c r="BV9" s="31">
        <f>_xlfn.IFNA(IF(AND($B9="ED",$D9&gt;=310000,$D9&lt;360000),INDEX('Wkpr - Allocation_Factors'!$B$16:$F$16,1,MATCH('Wkpr - Plant Balance Detail'!BV$2,'Wkpr - Allocation_Factors'!$B$1:$F$1,0)),IF(AND($B9="GD",$C9="AN",$D9&gt;=350000,$D9&lt;358000),INDEX('Wkpr - Allocation_Factors'!$B$17:$F$17,1,MATCH('Wkpr - Plant Balance Detail'!BV$2,'Wkpr - Allocation_Factors'!$B$1:$F$1,0)),INDEX('Wkpr - Allocation_Factors'!$B$2:$F$15,MATCH(CONCATENATE('Wkpr - Plant Balance Detail'!$B9,'Wkpr - Plant Balance Detail'!$C9),'Wkpr - Allocation_Factors'!$A$2:$A$15,0),MATCH('Wkpr - Plant Balance Detail'!BV$2,'Wkpr - Allocation_Factors'!$B$1:$F$1,0)))),0)</f>
        <v>0.14370177149999999</v>
      </c>
      <c r="BW9" s="31">
        <f>_xlfn.IFNA(IF(AND($B9="ED",$D9&gt;=310000,$D9&lt;360000),INDEX('Wkpr - Allocation_Factors'!$B$16:$F$16,1,MATCH('Wkpr - Plant Balance Detail'!BW$2,'Wkpr - Allocation_Factors'!$B$1:$F$1,0)),IF(AND($B9="GD",$C9="AN",$D9&gt;=350000,$D9&lt;358000),INDEX('Wkpr - Allocation_Factors'!$B$17:$F$17,1,MATCH('Wkpr - Plant Balance Detail'!BW$2,'Wkpr - Allocation_Factors'!$B$1:$F$1,0)),INDEX('Wkpr - Allocation_Factors'!$B$2:$F$15,MATCH(CONCATENATE('Wkpr - Plant Balance Detail'!$B9,'Wkpr - Plant Balance Detail'!$C9),'Wkpr - Allocation_Factors'!$A$2:$A$15,0),MATCH('Wkpr - Plant Balance Detail'!BW$2,'Wkpr - Allocation_Factors'!$B$1:$F$1,0)))),0)</f>
        <v>0.22315074400000001</v>
      </c>
      <c r="BX9" s="31">
        <f>_xlfn.IFNA(IF(AND($B9="ED",$D9&gt;=310000,$D9&lt;360000),INDEX('Wkpr - Allocation_Factors'!$B$16:$F$16,1,MATCH('Wkpr - Plant Balance Detail'!BX$2,'Wkpr - Allocation_Factors'!$B$1:$F$1,0)),IF(AND($B9="GD",$C9="AN",$D9&gt;=350000,$D9&lt;358000),INDEX('Wkpr - Allocation_Factors'!$B$17:$F$17,1,MATCH('Wkpr - Plant Balance Detail'!BX$2,'Wkpr - Allocation_Factors'!$B$1:$F$1,0)),INDEX('Wkpr - Allocation_Factors'!$B$2:$F$15,MATCH(CONCATENATE('Wkpr - Plant Balance Detail'!$B9,'Wkpr - Plant Balance Detail'!$C9),'Wkpr - Allocation_Factors'!$A$2:$A$15,0),MATCH('Wkpr - Plant Balance Detail'!BX$2,'Wkpr - Allocation_Factors'!$B$1:$F$1,0)))),0)</f>
        <v>6.0748228500000001E-2</v>
      </c>
      <c r="BY9" s="31">
        <f>_xlfn.IFNA(IF(AND($B9="ED",$D9&gt;=310000,$D9&lt;360000),INDEX('Wkpr - Allocation_Factors'!$B$16:$F$16,1,MATCH('Wkpr - Plant Balance Detail'!BY$2,'Wkpr - Allocation_Factors'!$B$1:$F$1,0)),IF(AND($B9="GD",$C9="AN",$D9&gt;=350000,$D9&lt;358000),INDEX('Wkpr - Allocation_Factors'!$B$17:$F$17,1,MATCH('Wkpr - Plant Balance Detail'!BY$2,'Wkpr - Allocation_Factors'!$B$1:$F$1,0)),INDEX('Wkpr - Allocation_Factors'!$B$2:$F$15,MATCH(CONCATENATE('Wkpr - Plant Balance Detail'!$B9,'Wkpr - Plant Balance Detail'!$C9),'Wkpr - Allocation_Factors'!$A$2:$A$15,0),MATCH('Wkpr - Plant Balance Detail'!BY$2,'Wkpr - Allocation_Factors'!$B$1:$F$1,0)))),0)</f>
        <v>9.2270000000000005E-2</v>
      </c>
      <c r="CA9" s="1">
        <f t="shared" si="1"/>
        <v>12803.549254241285</v>
      </c>
      <c r="CB9" s="1">
        <f t="shared" si="2"/>
        <v>3832.0778963779208</v>
      </c>
      <c r="CC9" s="1">
        <f t="shared" si="3"/>
        <v>5950.7341121587224</v>
      </c>
      <c r="CD9" s="1">
        <f t="shared" si="4"/>
        <v>1619.9657196220805</v>
      </c>
      <c r="CE9" s="1">
        <f t="shared" si="5"/>
        <v>2460.5530176000011</v>
      </c>
      <c r="CF9" s="1"/>
      <c r="CG9" s="1">
        <f t="shared" si="6"/>
        <v>12803.524128117055</v>
      </c>
      <c r="CH9" s="1">
        <f t="shared" si="7"/>
        <v>3832.0703761768132</v>
      </c>
      <c r="CI9" s="1">
        <f t="shared" si="8"/>
        <v>5950.722434233985</v>
      </c>
      <c r="CJ9" s="1">
        <f t="shared" si="9"/>
        <v>1619.9625405457859</v>
      </c>
      <c r="CK9" s="1">
        <f t="shared" si="10"/>
        <v>2460.5481889263601</v>
      </c>
      <c r="CM9" s="1">
        <f t="shared" si="11"/>
        <v>14527.075453055892</v>
      </c>
      <c r="CN9" s="1">
        <f t="shared" si="12"/>
        <v>4347.9260037390777</v>
      </c>
      <c r="CO9" s="1">
        <f t="shared" si="13"/>
        <v>6751.7812234577914</v>
      </c>
      <c r="CP9" s="1">
        <f t="shared" si="14"/>
        <v>1838.0344210038729</v>
      </c>
      <c r="CQ9" s="1">
        <f t="shared" si="15"/>
        <v>2791.7758297433702</v>
      </c>
      <c r="CS9" s="1">
        <f t="shared" si="31"/>
        <v>1723.5513249388368</v>
      </c>
      <c r="CT9" s="1">
        <f t="shared" si="32"/>
        <v>515.85562756226454</v>
      </c>
      <c r="CU9" s="1">
        <f t="shared" si="33"/>
        <v>801.05878922380634</v>
      </c>
      <c r="CV9" s="1">
        <f t="shared" si="34"/>
        <v>218.07188045808698</v>
      </c>
      <c r="CW9" s="1">
        <f t="shared" si="35"/>
        <v>331.22764081701007</v>
      </c>
      <c r="CX9" s="1">
        <f t="shared" si="36"/>
        <v>3589.7652630000048</v>
      </c>
      <c r="DA9" s="38">
        <f t="shared" si="17"/>
        <v>0</v>
      </c>
      <c r="DB9" s="38">
        <f t="shared" si="18"/>
        <v>0</v>
      </c>
      <c r="DC9" s="38">
        <f t="shared" si="19"/>
        <v>0</v>
      </c>
      <c r="DD9" s="38">
        <f t="shared" si="20"/>
        <v>0</v>
      </c>
      <c r="DE9" s="38">
        <f t="shared" si="21"/>
        <v>0</v>
      </c>
    </row>
    <row r="10" spans="1:109" x14ac:dyDescent="0.2">
      <c r="A10" t="s">
        <v>25</v>
      </c>
      <c r="B10" t="str">
        <f t="shared" si="22"/>
        <v>CD</v>
      </c>
      <c r="C10" t="str">
        <f t="shared" si="23"/>
        <v>AA</v>
      </c>
      <c r="D10">
        <f t="shared" si="24"/>
        <v>390100</v>
      </c>
      <c r="F10" s="1">
        <v>91195531.920000002</v>
      </c>
      <c r="G10" s="1">
        <v>91502629.769999996</v>
      </c>
      <c r="H10" s="1">
        <v>91569285.519999996</v>
      </c>
      <c r="I10" s="1">
        <v>91505321.760000005</v>
      </c>
      <c r="J10" s="1">
        <v>91514672.109999999</v>
      </c>
      <c r="K10" s="1">
        <v>99904498.890000001</v>
      </c>
      <c r="L10" s="1">
        <v>100368416.37</v>
      </c>
      <c r="M10" s="1">
        <v>100309221.94</v>
      </c>
      <c r="N10" s="1">
        <v>100682527.42</v>
      </c>
      <c r="O10" s="1">
        <v>101330426.37</v>
      </c>
      <c r="P10" s="1">
        <v>101364954.44</v>
      </c>
      <c r="Q10" s="1">
        <v>101834887.17</v>
      </c>
      <c r="R10" s="1">
        <v>102347148.3</v>
      </c>
      <c r="S10" s="1">
        <f t="shared" si="25"/>
        <v>96771340.109999999</v>
      </c>
      <c r="T10" s="1">
        <f t="shared" si="26"/>
        <v>1071886841.7600001</v>
      </c>
      <c r="U10" s="1">
        <f t="shared" si="27"/>
        <v>97388181.822500005</v>
      </c>
      <c r="V10" s="1">
        <v>2010295.11</v>
      </c>
      <c r="W10" s="1">
        <v>1835518.22</v>
      </c>
      <c r="X10" s="1">
        <v>1682958.29</v>
      </c>
      <c r="Y10" s="1">
        <v>1645429.12</v>
      </c>
      <c r="Z10" s="1">
        <v>1492912.46</v>
      </c>
      <c r="AA10" s="1">
        <v>1333396.48</v>
      </c>
      <c r="AB10" s="1">
        <v>1173290.3900000001</v>
      </c>
      <c r="AC10" s="1">
        <v>1006359.48</v>
      </c>
      <c r="AD10" s="1">
        <v>838866.35</v>
      </c>
      <c r="AE10" s="1">
        <v>670522.22</v>
      </c>
      <c r="AF10" s="1">
        <v>501609.4</v>
      </c>
      <c r="AG10" s="1">
        <v>331939.08</v>
      </c>
      <c r="AH10" s="1">
        <v>163911.01999999999</v>
      </c>
      <c r="AI10" s="1"/>
      <c r="AJ10" s="1">
        <v>-143794.93</v>
      </c>
      <c r="AK10" s="1">
        <v>-152248.46</v>
      </c>
      <c r="AL10" s="1">
        <v>-152559.93</v>
      </c>
      <c r="AM10" s="1">
        <v>-152562.17000000001</v>
      </c>
      <c r="AN10" s="1">
        <v>-152516.66</v>
      </c>
      <c r="AO10" s="1">
        <v>-159515.98000000001</v>
      </c>
      <c r="AP10" s="1">
        <v>-166894.09</v>
      </c>
      <c r="AQ10" s="1">
        <v>-167231.37</v>
      </c>
      <c r="AR10" s="1">
        <v>-167493.13</v>
      </c>
      <c r="AS10" s="1">
        <v>-168344.13</v>
      </c>
      <c r="AT10" s="1">
        <v>-168912.82</v>
      </c>
      <c r="AU10" s="1">
        <v>-169670.32</v>
      </c>
      <c r="AV10" s="1">
        <v>-170151.69</v>
      </c>
      <c r="AW10" s="1">
        <f t="shared" si="28"/>
        <v>1948100.75</v>
      </c>
      <c r="AX10" s="1"/>
      <c r="AY10" s="1">
        <v>93205827.030000001</v>
      </c>
      <c r="AZ10" s="1">
        <v>93338147.989999995</v>
      </c>
      <c r="BA10" s="1">
        <v>93252243.810000002</v>
      </c>
      <c r="BB10" s="1">
        <v>93150750.879999995</v>
      </c>
      <c r="BC10" s="1">
        <v>93007584.569999993</v>
      </c>
      <c r="BD10" s="1">
        <v>101237895.37</v>
      </c>
      <c r="BE10" s="1">
        <v>101541706.76000001</v>
      </c>
      <c r="BF10" s="1">
        <v>101315581.42</v>
      </c>
      <c r="BG10" s="1">
        <v>101521393.77</v>
      </c>
      <c r="BH10" s="1">
        <v>102000948.59</v>
      </c>
      <c r="BI10" s="1">
        <v>101866563.84</v>
      </c>
      <c r="BJ10" s="1">
        <v>102166826.25</v>
      </c>
      <c r="BK10" s="1">
        <v>102511059.31999999</v>
      </c>
      <c r="BL10" s="2">
        <f t="shared" si="0"/>
        <v>0</v>
      </c>
      <c r="BM10" s="2">
        <f t="shared" si="29"/>
        <v>1948100.75</v>
      </c>
      <c r="BN10" s="3">
        <f t="shared" si="37"/>
        <v>2.0003461544755137E-2</v>
      </c>
      <c r="BO10" s="37">
        <f>IFERROR(INDEX('Wkpr - Existing Depr Rates'!$G$2:$G$709,MATCH('Wkpr - Plant Balance Detail'!A10,'Wkpr - Existing Depr Rates'!$A$2:$A$709,0),),0)</f>
        <v>0.02</v>
      </c>
      <c r="BP10" s="37">
        <f t="shared" si="30"/>
        <v>3.4615447551365752E-6</v>
      </c>
      <c r="BQ10" s="11">
        <v>2.1700000000000001E-2</v>
      </c>
      <c r="BR10" s="11"/>
      <c r="BS10" s="11"/>
      <c r="BU10" s="31">
        <f>_xlfn.IFNA(IF(AND($B10="ED",$D10&gt;=310000,$D10&lt;360000),INDEX('Wkpr - Allocation_Factors'!$B$16:$F$16,1,MATCH('Wkpr - Plant Balance Detail'!BU$2,'Wkpr - Allocation_Factors'!$B$1:$F$1,0)),IF(AND($B10="GD",$C10="AN",$D10&gt;=350000,$D10&lt;358000),INDEX('Wkpr - Allocation_Factors'!$B$17:$F$17,1,MATCH('Wkpr - Plant Balance Detail'!BU$2,'Wkpr - Allocation_Factors'!$B$1:$F$1,0)),INDEX('Wkpr - Allocation_Factors'!$B$2:$F$15,MATCH(CONCATENATE('Wkpr - Plant Balance Detail'!$B10,'Wkpr - Plant Balance Detail'!$C10),'Wkpr - Allocation_Factors'!$A$2:$A$15,0),MATCH('Wkpr - Plant Balance Detail'!BU$2,'Wkpr - Allocation_Factors'!$B$1:$F$1,0)))),0)</f>
        <v>0.480129256</v>
      </c>
      <c r="BV10" s="31">
        <f>_xlfn.IFNA(IF(AND($B10="ED",$D10&gt;=310000,$D10&lt;360000),INDEX('Wkpr - Allocation_Factors'!$B$16:$F$16,1,MATCH('Wkpr - Plant Balance Detail'!BV$2,'Wkpr - Allocation_Factors'!$B$1:$F$1,0)),IF(AND($B10="GD",$C10="AN",$D10&gt;=350000,$D10&lt;358000),INDEX('Wkpr - Allocation_Factors'!$B$17:$F$17,1,MATCH('Wkpr - Plant Balance Detail'!BV$2,'Wkpr - Allocation_Factors'!$B$1:$F$1,0)),INDEX('Wkpr - Allocation_Factors'!$B$2:$F$15,MATCH(CONCATENATE('Wkpr - Plant Balance Detail'!$B10,'Wkpr - Plant Balance Detail'!$C10),'Wkpr - Allocation_Factors'!$A$2:$A$15,0),MATCH('Wkpr - Plant Balance Detail'!BV$2,'Wkpr - Allocation_Factors'!$B$1:$F$1,0)))),0)</f>
        <v>0.14370177149999999</v>
      </c>
      <c r="BW10" s="31">
        <f>_xlfn.IFNA(IF(AND($B10="ED",$D10&gt;=310000,$D10&lt;360000),INDEX('Wkpr - Allocation_Factors'!$B$16:$F$16,1,MATCH('Wkpr - Plant Balance Detail'!BW$2,'Wkpr - Allocation_Factors'!$B$1:$F$1,0)),IF(AND($B10="GD",$C10="AN",$D10&gt;=350000,$D10&lt;358000),INDEX('Wkpr - Allocation_Factors'!$B$17:$F$17,1,MATCH('Wkpr - Plant Balance Detail'!BW$2,'Wkpr - Allocation_Factors'!$B$1:$F$1,0)),INDEX('Wkpr - Allocation_Factors'!$B$2:$F$15,MATCH(CONCATENATE('Wkpr - Plant Balance Detail'!$B10,'Wkpr - Plant Balance Detail'!$C10),'Wkpr - Allocation_Factors'!$A$2:$A$15,0),MATCH('Wkpr - Plant Balance Detail'!BW$2,'Wkpr - Allocation_Factors'!$B$1:$F$1,0)))),0)</f>
        <v>0.22315074400000001</v>
      </c>
      <c r="BX10" s="31">
        <f>_xlfn.IFNA(IF(AND($B10="ED",$D10&gt;=310000,$D10&lt;360000),INDEX('Wkpr - Allocation_Factors'!$B$16:$F$16,1,MATCH('Wkpr - Plant Balance Detail'!BX$2,'Wkpr - Allocation_Factors'!$B$1:$F$1,0)),IF(AND($B10="GD",$C10="AN",$D10&gt;=350000,$D10&lt;358000),INDEX('Wkpr - Allocation_Factors'!$B$17:$F$17,1,MATCH('Wkpr - Plant Balance Detail'!BX$2,'Wkpr - Allocation_Factors'!$B$1:$F$1,0)),INDEX('Wkpr - Allocation_Factors'!$B$2:$F$15,MATCH(CONCATENATE('Wkpr - Plant Balance Detail'!$B10,'Wkpr - Plant Balance Detail'!$C10),'Wkpr - Allocation_Factors'!$A$2:$A$15,0),MATCH('Wkpr - Plant Balance Detail'!BX$2,'Wkpr - Allocation_Factors'!$B$1:$F$1,0)))),0)</f>
        <v>6.0748228500000001E-2</v>
      </c>
      <c r="BY10" s="31">
        <f>_xlfn.IFNA(IF(AND($B10="ED",$D10&gt;=310000,$D10&lt;360000),INDEX('Wkpr - Allocation_Factors'!$B$16:$F$16,1,MATCH('Wkpr - Plant Balance Detail'!BY$2,'Wkpr - Allocation_Factors'!$B$1:$F$1,0)),IF(AND($B10="GD",$C10="AN",$D10&gt;=350000,$D10&lt;358000),INDEX('Wkpr - Allocation_Factors'!$B$17:$F$17,1,MATCH('Wkpr - Plant Balance Detail'!BY$2,'Wkpr - Allocation_Factors'!$B$1:$F$1,0)),INDEX('Wkpr - Allocation_Factors'!$B$2:$F$15,MATCH(CONCATENATE('Wkpr - Plant Balance Detail'!$B10,'Wkpr - Plant Balance Detail'!$C10),'Wkpr - Allocation_Factors'!$A$2:$A$15,0),MATCH('Wkpr - Plant Balance Detail'!BY$2,'Wkpr - Allocation_Factors'!$B$1:$F$1,0)))),0)</f>
        <v>9.2270000000000005E-2</v>
      </c>
      <c r="CA10" s="1">
        <f t="shared" si="1"/>
        <v>982967.30316524254</v>
      </c>
      <c r="CB10" s="1">
        <f t="shared" si="2"/>
        <v>294200.24092725333</v>
      </c>
      <c r="CC10" s="1">
        <f t="shared" si="3"/>
        <v>456855.90346320707</v>
      </c>
      <c r="CD10" s="1">
        <f t="shared" si="4"/>
        <v>124369.68086091992</v>
      </c>
      <c r="CE10" s="1">
        <f t="shared" si="5"/>
        <v>188904.11681777818</v>
      </c>
      <c r="CF10" s="1"/>
      <c r="CG10" s="1">
        <f t="shared" si="6"/>
        <v>982797.20334001328</v>
      </c>
      <c r="CH10" s="1">
        <f t="shared" si="7"/>
        <v>294149.33037366427</v>
      </c>
      <c r="CI10" s="1">
        <f t="shared" si="8"/>
        <v>456776.84578846674</v>
      </c>
      <c r="CJ10" s="1">
        <f t="shared" si="9"/>
        <v>124348.15902503574</v>
      </c>
      <c r="CK10" s="1">
        <f t="shared" si="10"/>
        <v>188871.42747282001</v>
      </c>
      <c r="CM10" s="1">
        <f t="shared" si="11"/>
        <v>1066334.9656239145</v>
      </c>
      <c r="CN10" s="1">
        <f t="shared" si="12"/>
        <v>319152.02345542575</v>
      </c>
      <c r="CO10" s="1">
        <f t="shared" si="13"/>
        <v>495602.87768048642</v>
      </c>
      <c r="CP10" s="1">
        <f t="shared" si="14"/>
        <v>134917.75254216377</v>
      </c>
      <c r="CQ10" s="1">
        <f t="shared" si="15"/>
        <v>204925.49880800972</v>
      </c>
      <c r="CS10" s="1">
        <f t="shared" si="31"/>
        <v>83537.762283901218</v>
      </c>
      <c r="CT10" s="1">
        <f t="shared" si="32"/>
        <v>25002.693081761478</v>
      </c>
      <c r="CU10" s="1">
        <f t="shared" si="33"/>
        <v>38826.031892019673</v>
      </c>
      <c r="CV10" s="1">
        <f t="shared" si="34"/>
        <v>10569.593517128029</v>
      </c>
      <c r="CW10" s="1">
        <f t="shared" si="35"/>
        <v>16054.071335189714</v>
      </c>
      <c r="CX10" s="1">
        <f t="shared" si="36"/>
        <v>173990.15211000011</v>
      </c>
      <c r="DA10" s="38">
        <f t="shared" si="17"/>
        <v>0</v>
      </c>
      <c r="DB10" s="38">
        <f t="shared" si="18"/>
        <v>0</v>
      </c>
      <c r="DC10" s="38">
        <f t="shared" si="19"/>
        <v>0</v>
      </c>
      <c r="DD10" s="38">
        <f t="shared" si="20"/>
        <v>0</v>
      </c>
      <c r="DE10" s="38">
        <f t="shared" si="21"/>
        <v>0</v>
      </c>
    </row>
    <row r="11" spans="1:109" x14ac:dyDescent="0.2">
      <c r="A11" s="12" t="s">
        <v>26</v>
      </c>
      <c r="B11" s="12" t="str">
        <f t="shared" si="22"/>
        <v>CD</v>
      </c>
      <c r="C11" s="12" t="str">
        <f t="shared" si="23"/>
        <v>AA</v>
      </c>
      <c r="D11" s="12">
        <f t="shared" si="24"/>
        <v>390200</v>
      </c>
      <c r="E11" s="12" t="s">
        <v>1141</v>
      </c>
      <c r="F11" s="13">
        <v>263873.78000000003</v>
      </c>
      <c r="G11" s="13">
        <v>263873.78000000003</v>
      </c>
      <c r="H11" s="13">
        <v>263873.78000000003</v>
      </c>
      <c r="I11" s="13">
        <v>263873.78000000003</v>
      </c>
      <c r="J11" s="13">
        <v>263873.78000000003</v>
      </c>
      <c r="K11" s="13">
        <v>263873.78000000003</v>
      </c>
      <c r="L11" s="13">
        <v>263873.78000000003</v>
      </c>
      <c r="M11" s="13">
        <v>263873.78000000003</v>
      </c>
      <c r="N11" s="13">
        <v>263873.78000000003</v>
      </c>
      <c r="O11" s="13">
        <v>263873.78000000003</v>
      </c>
      <c r="P11" s="13">
        <v>263873.78000000003</v>
      </c>
      <c r="Q11" s="13">
        <v>263873.78000000003</v>
      </c>
      <c r="R11" s="13">
        <v>130866.32</v>
      </c>
      <c r="S11" s="13">
        <f t="shared" si="25"/>
        <v>197370.05000000002</v>
      </c>
      <c r="T11" s="13">
        <f t="shared" si="26"/>
        <v>2902611.580000001</v>
      </c>
      <c r="U11" s="13">
        <f t="shared" si="27"/>
        <v>258331.80250000008</v>
      </c>
      <c r="V11" s="1">
        <v>-243896.11000000002</v>
      </c>
      <c r="W11" s="1">
        <v>-246115.84</v>
      </c>
      <c r="X11" s="1">
        <v>-248335.6</v>
      </c>
      <c r="Y11" s="1">
        <v>-250555.33000000002</v>
      </c>
      <c r="Z11" s="1">
        <v>-252775.09</v>
      </c>
      <c r="AA11" s="1">
        <v>-254994.82</v>
      </c>
      <c r="AB11" s="1">
        <v>-257214.59</v>
      </c>
      <c r="AC11" s="1">
        <v>-259434.30000000002</v>
      </c>
      <c r="AD11" s="1">
        <v>-261654.07</v>
      </c>
      <c r="AE11" s="1">
        <v>-263873.78000000003</v>
      </c>
      <c r="AF11" s="1">
        <v>-263873.78000000003</v>
      </c>
      <c r="AG11" s="1">
        <v>-263873.78000000003</v>
      </c>
      <c r="AH11" s="13">
        <v>-130866.32</v>
      </c>
      <c r="AI11" s="13"/>
      <c r="AJ11" s="13">
        <v>-2219.7600000000002</v>
      </c>
      <c r="AK11" s="13">
        <v>-2219.73</v>
      </c>
      <c r="AL11" s="13">
        <v>-2219.7600000000002</v>
      </c>
      <c r="AM11" s="13">
        <v>-2219.73</v>
      </c>
      <c r="AN11" s="13">
        <v>-2219.7600000000002</v>
      </c>
      <c r="AO11" s="13">
        <v>-2219.73</v>
      </c>
      <c r="AP11" s="13">
        <v>-2219.77</v>
      </c>
      <c r="AQ11" s="13">
        <v>-2219.71</v>
      </c>
      <c r="AR11" s="13">
        <v>-2219.77</v>
      </c>
      <c r="AS11" s="13">
        <v>-2219.71</v>
      </c>
      <c r="AT11" s="13">
        <v>0</v>
      </c>
      <c r="AU11" s="13">
        <v>0</v>
      </c>
      <c r="AV11" s="13">
        <v>0</v>
      </c>
      <c r="AW11" s="13">
        <f t="shared" si="28"/>
        <v>19977.669999999998</v>
      </c>
      <c r="AX11" s="13"/>
      <c r="AY11" s="1">
        <v>19977.670000000002</v>
      </c>
      <c r="AZ11" s="1">
        <v>17757.939999999999</v>
      </c>
      <c r="BA11" s="1">
        <v>15538.18</v>
      </c>
      <c r="BB11" s="1">
        <v>13318.45</v>
      </c>
      <c r="BC11" s="1">
        <v>11098.69</v>
      </c>
      <c r="BD11" s="1">
        <v>8878.9600000000009</v>
      </c>
      <c r="BE11" s="1">
        <v>6659.1900000000005</v>
      </c>
      <c r="BF11" s="1">
        <v>4439.4800000000005</v>
      </c>
      <c r="BG11" s="1">
        <v>2219.71</v>
      </c>
      <c r="BH11" s="1">
        <v>0</v>
      </c>
      <c r="BI11" s="1">
        <v>0</v>
      </c>
      <c r="BJ11" s="1">
        <v>0</v>
      </c>
      <c r="BK11" s="1">
        <v>0</v>
      </c>
      <c r="BL11" s="14">
        <f t="shared" si="0"/>
        <v>0</v>
      </c>
      <c r="BM11" s="14">
        <f t="shared" si="29"/>
        <v>19977.669999999998</v>
      </c>
      <c r="BN11" s="15">
        <f t="shared" si="37"/>
        <v>7.7333374391641119E-2</v>
      </c>
      <c r="BO11" s="37">
        <f>IFERROR(INDEX('Wkpr - Existing Depr Rates'!$G$2:$G$709,MATCH('Wkpr - Plant Balance Detail'!A11,'Wkpr - Existing Depr Rates'!$A$2:$A$709,0),),0)</f>
        <v>0.04</v>
      </c>
      <c r="BP11" s="37">
        <f t="shared" si="30"/>
        <v>3.7333374391641118E-2</v>
      </c>
      <c r="BQ11" s="17"/>
      <c r="BR11" s="17"/>
      <c r="BS11" s="17"/>
      <c r="BT11" s="12"/>
      <c r="BU11" s="30">
        <f>_xlfn.IFNA(IF(AND($B11="ED",$D11&gt;=310000,$D11&lt;360000),INDEX('Wkpr - Allocation_Factors'!$B$16:$F$16,1,MATCH('Wkpr - Plant Balance Detail'!BU$2,'Wkpr - Allocation_Factors'!$B$1:$F$1,0)),IF(AND($B11="GD",$C11="AN",$D11&gt;=350000,$D11&lt;358000),INDEX('Wkpr - Allocation_Factors'!$B$17:$F$17,1,MATCH('Wkpr - Plant Balance Detail'!BU$2,'Wkpr - Allocation_Factors'!$B$1:$F$1,0)),INDEX('Wkpr - Allocation_Factors'!$B$2:$F$15,MATCH(CONCATENATE('Wkpr - Plant Balance Detail'!$B11,'Wkpr - Plant Balance Detail'!$C11),'Wkpr - Allocation_Factors'!$A$2:$A$15,0),MATCH('Wkpr - Plant Balance Detail'!BU$2,'Wkpr - Allocation_Factors'!$B$1:$F$1,0)))),0)</f>
        <v>0.480129256</v>
      </c>
      <c r="BV11" s="30">
        <f>_xlfn.IFNA(IF(AND($B11="ED",$D11&gt;=310000,$D11&lt;360000),INDEX('Wkpr - Allocation_Factors'!$B$16:$F$16,1,MATCH('Wkpr - Plant Balance Detail'!BV$2,'Wkpr - Allocation_Factors'!$B$1:$F$1,0)),IF(AND($B11="GD",$C11="AN",$D11&gt;=350000,$D11&lt;358000),INDEX('Wkpr - Allocation_Factors'!$B$17:$F$17,1,MATCH('Wkpr - Plant Balance Detail'!BV$2,'Wkpr - Allocation_Factors'!$B$1:$F$1,0)),INDEX('Wkpr - Allocation_Factors'!$B$2:$F$15,MATCH(CONCATENATE('Wkpr - Plant Balance Detail'!$B11,'Wkpr - Plant Balance Detail'!$C11),'Wkpr - Allocation_Factors'!$A$2:$A$15,0),MATCH('Wkpr - Plant Balance Detail'!BV$2,'Wkpr - Allocation_Factors'!$B$1:$F$1,0)))),0)</f>
        <v>0.14370177149999999</v>
      </c>
      <c r="BW11" s="30">
        <f>_xlfn.IFNA(IF(AND($B11="ED",$D11&gt;=310000,$D11&lt;360000),INDEX('Wkpr - Allocation_Factors'!$B$16:$F$16,1,MATCH('Wkpr - Plant Balance Detail'!BW$2,'Wkpr - Allocation_Factors'!$B$1:$F$1,0)),IF(AND($B11="GD",$C11="AN",$D11&gt;=350000,$D11&lt;358000),INDEX('Wkpr - Allocation_Factors'!$B$17:$F$17,1,MATCH('Wkpr - Plant Balance Detail'!BW$2,'Wkpr - Allocation_Factors'!$B$1:$F$1,0)),INDEX('Wkpr - Allocation_Factors'!$B$2:$F$15,MATCH(CONCATENATE('Wkpr - Plant Balance Detail'!$B11,'Wkpr - Plant Balance Detail'!$C11),'Wkpr - Allocation_Factors'!$A$2:$A$15,0),MATCH('Wkpr - Plant Balance Detail'!BW$2,'Wkpr - Allocation_Factors'!$B$1:$F$1,0)))),0)</f>
        <v>0.22315074400000001</v>
      </c>
      <c r="BX11" s="30">
        <f>_xlfn.IFNA(IF(AND($B11="ED",$D11&gt;=310000,$D11&lt;360000),INDEX('Wkpr - Allocation_Factors'!$B$16:$F$16,1,MATCH('Wkpr - Plant Balance Detail'!BX$2,'Wkpr - Allocation_Factors'!$B$1:$F$1,0)),IF(AND($B11="GD",$C11="AN",$D11&gt;=350000,$D11&lt;358000),INDEX('Wkpr - Allocation_Factors'!$B$17:$F$17,1,MATCH('Wkpr - Plant Balance Detail'!BX$2,'Wkpr - Allocation_Factors'!$B$1:$F$1,0)),INDEX('Wkpr - Allocation_Factors'!$B$2:$F$15,MATCH(CONCATENATE('Wkpr - Plant Balance Detail'!$B11,'Wkpr - Plant Balance Detail'!$C11),'Wkpr - Allocation_Factors'!$A$2:$A$15,0),MATCH('Wkpr - Plant Balance Detail'!BX$2,'Wkpr - Allocation_Factors'!$B$1:$F$1,0)))),0)</f>
        <v>6.0748228500000001E-2</v>
      </c>
      <c r="BY11" s="30">
        <f>_xlfn.IFNA(IF(AND($B11="ED",$D11&gt;=310000,$D11&lt;360000),INDEX('Wkpr - Allocation_Factors'!$B$16:$F$16,1,MATCH('Wkpr - Plant Balance Detail'!BY$2,'Wkpr - Allocation_Factors'!$B$1:$F$1,0)),IF(AND($B11="GD",$C11="AN",$D11&gt;=350000,$D11&lt;358000),INDEX('Wkpr - Allocation_Factors'!$B$17:$F$17,1,MATCH('Wkpr - Plant Balance Detail'!BY$2,'Wkpr - Allocation_Factors'!$B$1:$F$1,0)),INDEX('Wkpr - Allocation_Factors'!$B$2:$F$15,MATCH(CONCATENATE('Wkpr - Plant Balance Detail'!$B11,'Wkpr - Plant Balance Detail'!$C11),'Wkpr - Allocation_Factors'!$A$2:$A$15,0),MATCH('Wkpr - Plant Balance Detail'!BY$2,'Wkpr - Allocation_Factors'!$B$1:$F$1,0)))),0)</f>
        <v>9.2270000000000005E-2</v>
      </c>
      <c r="CA11" s="1">
        <f t="shared" si="1"/>
        <v>4859.0684914188214</v>
      </c>
      <c r="CB11" s="1">
        <f t="shared" si="2"/>
        <v>1454.3099411894973</v>
      </c>
      <c r="CC11" s="1">
        <f t="shared" si="3"/>
        <v>2258.3600883655954</v>
      </c>
      <c r="CD11" s="1">
        <f t="shared" si="4"/>
        <v>614.79236960694777</v>
      </c>
      <c r="CE11" s="1">
        <f t="shared" si="5"/>
        <v>933.80322923545123</v>
      </c>
      <c r="CF11" s="1"/>
      <c r="CG11" s="1">
        <f t="shared" si="6"/>
        <v>0</v>
      </c>
      <c r="CH11" s="1">
        <f t="shared" si="7"/>
        <v>0</v>
      </c>
      <c r="CI11" s="1">
        <f t="shared" si="8"/>
        <v>0</v>
      </c>
      <c r="CJ11" s="1">
        <f t="shared" si="9"/>
        <v>0</v>
      </c>
      <c r="CK11" s="1">
        <f t="shared" si="10"/>
        <v>0</v>
      </c>
      <c r="CM11" s="1">
        <f t="shared" si="11"/>
        <v>0</v>
      </c>
      <c r="CN11" s="1">
        <f t="shared" si="12"/>
        <v>0</v>
      </c>
      <c r="CO11" s="1">
        <f t="shared" si="13"/>
        <v>0</v>
      </c>
      <c r="CP11" s="1">
        <f t="shared" si="14"/>
        <v>0</v>
      </c>
      <c r="CQ11" s="1">
        <f t="shared" si="15"/>
        <v>0</v>
      </c>
      <c r="CS11" s="1">
        <f t="shared" si="31"/>
        <v>0</v>
      </c>
      <c r="CT11" s="1">
        <f t="shared" si="32"/>
        <v>0</v>
      </c>
      <c r="CU11" s="1">
        <f t="shared" si="33"/>
        <v>0</v>
      </c>
      <c r="CV11" s="1">
        <f t="shared" si="34"/>
        <v>0</v>
      </c>
      <c r="CW11" s="1">
        <f t="shared" si="35"/>
        <v>0</v>
      </c>
      <c r="CX11" s="1">
        <f t="shared" si="36"/>
        <v>0</v>
      </c>
      <c r="DA11" s="38">
        <f t="shared" si="17"/>
        <v>2513.309954282317</v>
      </c>
      <c r="DB11" s="38">
        <f t="shared" si="18"/>
        <v>752.22888054743521</v>
      </c>
      <c r="DC11" s="38">
        <f t="shared" si="19"/>
        <v>1168.1166669016834</v>
      </c>
      <c r="DD11" s="38">
        <f t="shared" si="20"/>
        <v>317.99588441256486</v>
      </c>
      <c r="DE11" s="38">
        <f t="shared" si="21"/>
        <v>483.00141385600011</v>
      </c>
    </row>
    <row r="12" spans="1:109" x14ac:dyDescent="0.2">
      <c r="A12" t="s">
        <v>27</v>
      </c>
      <c r="B12" t="str">
        <f t="shared" si="22"/>
        <v>CD</v>
      </c>
      <c r="C12" t="str">
        <f t="shared" si="23"/>
        <v>AA</v>
      </c>
      <c r="D12">
        <f t="shared" si="24"/>
        <v>391000</v>
      </c>
      <c r="F12" s="1">
        <v>10683711.050000001</v>
      </c>
      <c r="G12" s="1">
        <v>10715095.26</v>
      </c>
      <c r="H12" s="1">
        <v>10732607</v>
      </c>
      <c r="I12" s="1">
        <v>10736080.23</v>
      </c>
      <c r="J12" s="1">
        <v>10771881.74</v>
      </c>
      <c r="K12" s="1">
        <v>11232097.27</v>
      </c>
      <c r="L12" s="1">
        <v>11284493.65</v>
      </c>
      <c r="M12" s="1">
        <v>11213966.359999999</v>
      </c>
      <c r="N12" s="1">
        <v>11271590.949999999</v>
      </c>
      <c r="O12" s="1">
        <v>11293006.300000001</v>
      </c>
      <c r="P12" s="1">
        <v>11304647.699999999</v>
      </c>
      <c r="Q12" s="1">
        <v>11479473.460000001</v>
      </c>
      <c r="R12" s="1">
        <v>11490827.189999999</v>
      </c>
      <c r="S12" s="1">
        <f t="shared" si="25"/>
        <v>11087269.120000001</v>
      </c>
      <c r="T12" s="1">
        <f t="shared" si="26"/>
        <v>122034939.91999999</v>
      </c>
      <c r="U12" s="1">
        <f t="shared" si="27"/>
        <v>11093517.42</v>
      </c>
      <c r="V12" s="1">
        <v>-5127409.7</v>
      </c>
      <c r="W12" s="1">
        <v>-5284601.76</v>
      </c>
      <c r="X12" s="1">
        <v>-5442153.0099999998</v>
      </c>
      <c r="Y12" s="1">
        <v>-5599858.4100000001</v>
      </c>
      <c r="Z12" s="1">
        <v>-5757852.3100000005</v>
      </c>
      <c r="AA12" s="1">
        <v>-5919489.8700000001</v>
      </c>
      <c r="AB12" s="1">
        <v>-6084892.9900000002</v>
      </c>
      <c r="AC12" s="1">
        <v>-5983360.1200000001</v>
      </c>
      <c r="AD12" s="1">
        <v>-6148535.2800000003</v>
      </c>
      <c r="AE12" s="1">
        <v>-6314291.0499999998</v>
      </c>
      <c r="AF12" s="1">
        <v>-6480289.6500000004</v>
      </c>
      <c r="AG12" s="1">
        <v>-6647658.0099999998</v>
      </c>
      <c r="AH12" s="1">
        <v>-6816344.0099999998</v>
      </c>
      <c r="AI12" s="1"/>
      <c r="AJ12" s="1">
        <v>-160169.98000000001</v>
      </c>
      <c r="AK12" s="1">
        <v>-157192.06</v>
      </c>
      <c r="AL12" s="1">
        <v>-157551.25</v>
      </c>
      <c r="AM12" s="1">
        <v>-157705.4</v>
      </c>
      <c r="AN12" s="1">
        <v>-157993.9</v>
      </c>
      <c r="AO12" s="1">
        <v>-161637.56</v>
      </c>
      <c r="AP12" s="1">
        <v>-165403.12</v>
      </c>
      <c r="AQ12" s="1">
        <v>-165269.94</v>
      </c>
      <c r="AR12" s="1">
        <v>-165175.16</v>
      </c>
      <c r="AS12" s="1">
        <v>-165755.76999999999</v>
      </c>
      <c r="AT12" s="1">
        <v>-165998.6</v>
      </c>
      <c r="AU12" s="1">
        <v>-167368.36000000002</v>
      </c>
      <c r="AV12" s="1">
        <v>-168736</v>
      </c>
      <c r="AW12" s="1">
        <f t="shared" si="28"/>
        <v>1955787.12</v>
      </c>
      <c r="AX12" s="1"/>
      <c r="AY12" s="1">
        <v>5556301.3499999996</v>
      </c>
      <c r="AZ12" s="1">
        <v>5430493.5</v>
      </c>
      <c r="BA12" s="1">
        <v>5290453.99</v>
      </c>
      <c r="BB12" s="1">
        <v>5136221.82</v>
      </c>
      <c r="BC12" s="1">
        <v>5014029.43</v>
      </c>
      <c r="BD12" s="1">
        <v>5312607.4000000004</v>
      </c>
      <c r="BE12" s="1">
        <v>5199600.66</v>
      </c>
      <c r="BF12" s="1">
        <v>5230606.24</v>
      </c>
      <c r="BG12" s="1">
        <v>5123055.67</v>
      </c>
      <c r="BH12" s="1">
        <v>4978715.25</v>
      </c>
      <c r="BI12" s="1">
        <v>4824358.05</v>
      </c>
      <c r="BJ12" s="1">
        <v>4831815.45</v>
      </c>
      <c r="BK12" s="1">
        <v>4674483.18</v>
      </c>
      <c r="BL12" s="2">
        <f t="shared" si="0"/>
        <v>0</v>
      </c>
      <c r="BM12" s="2">
        <f t="shared" si="29"/>
        <v>1955787.12</v>
      </c>
      <c r="BN12" s="3">
        <f t="shared" si="37"/>
        <v>0.17629999989669642</v>
      </c>
      <c r="BO12" s="37">
        <f>IFERROR(INDEX('Wkpr - Existing Depr Rates'!$G$2:$G$709,MATCH('Wkpr - Plant Balance Detail'!A12,'Wkpr - Existing Depr Rates'!$A$2:$A$709,0),),0)</f>
        <v>0.17630000000000001</v>
      </c>
      <c r="BP12" s="37">
        <f t="shared" si="30"/>
        <v>-1.0330358790611172E-10</v>
      </c>
      <c r="BQ12" s="11">
        <v>6.6699999999999995E-2</v>
      </c>
      <c r="BR12" s="11"/>
      <c r="BS12" s="11"/>
      <c r="BU12" s="31">
        <f>_xlfn.IFNA(IF(AND($B12="ED",$D12&gt;=310000,$D12&lt;360000),INDEX('Wkpr - Allocation_Factors'!$B$16:$F$16,1,MATCH('Wkpr - Plant Balance Detail'!BU$2,'Wkpr - Allocation_Factors'!$B$1:$F$1,0)),IF(AND($B12="GD",$C12="AN",$D12&gt;=350000,$D12&lt;358000),INDEX('Wkpr - Allocation_Factors'!$B$17:$F$17,1,MATCH('Wkpr - Plant Balance Detail'!BU$2,'Wkpr - Allocation_Factors'!$B$1:$F$1,0)),INDEX('Wkpr - Allocation_Factors'!$B$2:$F$15,MATCH(CONCATENATE('Wkpr - Plant Balance Detail'!$B12,'Wkpr - Plant Balance Detail'!$C12),'Wkpr - Allocation_Factors'!$A$2:$A$15,0),MATCH('Wkpr - Plant Balance Detail'!BU$2,'Wkpr - Allocation_Factors'!$B$1:$F$1,0)))),0)</f>
        <v>0.480129256</v>
      </c>
      <c r="BV12" s="31">
        <f>_xlfn.IFNA(IF(AND($B12="ED",$D12&gt;=310000,$D12&lt;360000),INDEX('Wkpr - Allocation_Factors'!$B$16:$F$16,1,MATCH('Wkpr - Plant Balance Detail'!BV$2,'Wkpr - Allocation_Factors'!$B$1:$F$1,0)),IF(AND($B12="GD",$C12="AN",$D12&gt;=350000,$D12&lt;358000),INDEX('Wkpr - Allocation_Factors'!$B$17:$F$17,1,MATCH('Wkpr - Plant Balance Detail'!BV$2,'Wkpr - Allocation_Factors'!$B$1:$F$1,0)),INDEX('Wkpr - Allocation_Factors'!$B$2:$F$15,MATCH(CONCATENATE('Wkpr - Plant Balance Detail'!$B12,'Wkpr - Plant Balance Detail'!$C12),'Wkpr - Allocation_Factors'!$A$2:$A$15,0),MATCH('Wkpr - Plant Balance Detail'!BV$2,'Wkpr - Allocation_Factors'!$B$1:$F$1,0)))),0)</f>
        <v>0.14370177149999999</v>
      </c>
      <c r="BW12" s="31">
        <f>_xlfn.IFNA(IF(AND($B12="ED",$D12&gt;=310000,$D12&lt;360000),INDEX('Wkpr - Allocation_Factors'!$B$16:$F$16,1,MATCH('Wkpr - Plant Balance Detail'!BW$2,'Wkpr - Allocation_Factors'!$B$1:$F$1,0)),IF(AND($B12="GD",$C12="AN",$D12&gt;=350000,$D12&lt;358000),INDEX('Wkpr - Allocation_Factors'!$B$17:$F$17,1,MATCH('Wkpr - Plant Balance Detail'!BW$2,'Wkpr - Allocation_Factors'!$B$1:$F$1,0)),INDEX('Wkpr - Allocation_Factors'!$B$2:$F$15,MATCH(CONCATENATE('Wkpr - Plant Balance Detail'!$B12,'Wkpr - Plant Balance Detail'!$C12),'Wkpr - Allocation_Factors'!$A$2:$A$15,0),MATCH('Wkpr - Plant Balance Detail'!BW$2,'Wkpr - Allocation_Factors'!$B$1:$F$1,0)))),0)</f>
        <v>0.22315074400000001</v>
      </c>
      <c r="BX12" s="31">
        <f>_xlfn.IFNA(IF(AND($B12="ED",$D12&gt;=310000,$D12&lt;360000),INDEX('Wkpr - Allocation_Factors'!$B$16:$F$16,1,MATCH('Wkpr - Plant Balance Detail'!BX$2,'Wkpr - Allocation_Factors'!$B$1:$F$1,0)),IF(AND($B12="GD",$C12="AN",$D12&gt;=350000,$D12&lt;358000),INDEX('Wkpr - Allocation_Factors'!$B$17:$F$17,1,MATCH('Wkpr - Plant Balance Detail'!BX$2,'Wkpr - Allocation_Factors'!$B$1:$F$1,0)),INDEX('Wkpr - Allocation_Factors'!$B$2:$F$15,MATCH(CONCATENATE('Wkpr - Plant Balance Detail'!$B12,'Wkpr - Plant Balance Detail'!$C12),'Wkpr - Allocation_Factors'!$A$2:$A$15,0),MATCH('Wkpr - Plant Balance Detail'!BX$2,'Wkpr - Allocation_Factors'!$B$1:$F$1,0)))),0)</f>
        <v>6.0748228500000001E-2</v>
      </c>
      <c r="BY12" s="31">
        <f>_xlfn.IFNA(IF(AND($B12="ED",$D12&gt;=310000,$D12&lt;360000),INDEX('Wkpr - Allocation_Factors'!$B$16:$F$16,1,MATCH('Wkpr - Plant Balance Detail'!BY$2,'Wkpr - Allocation_Factors'!$B$1:$F$1,0)),IF(AND($B12="GD",$C12="AN",$D12&gt;=350000,$D12&lt;358000),INDEX('Wkpr - Allocation_Factors'!$B$17:$F$17,1,MATCH('Wkpr - Plant Balance Detail'!BY$2,'Wkpr - Allocation_Factors'!$B$1:$F$1,0)),INDEX('Wkpr - Allocation_Factors'!$B$2:$F$15,MATCH(CONCATENATE('Wkpr - Plant Balance Detail'!$B12,'Wkpr - Plant Balance Detail'!$C12),'Wkpr - Allocation_Factors'!$A$2:$A$15,0),MATCH('Wkpr - Plant Balance Detail'!BY$2,'Wkpr - Allocation_Factors'!$B$1:$F$1,0)))),0)</f>
        <v>9.2270000000000005E-2</v>
      </c>
      <c r="CA12" s="1">
        <f t="shared" si="1"/>
        <v>972661.61060536501</v>
      </c>
      <c r="CB12" s="1">
        <f t="shared" si="2"/>
        <v>291115.76678017329</v>
      </c>
      <c r="CC12" s="1">
        <f t="shared" si="3"/>
        <v>452066.10377190908</v>
      </c>
      <c r="CD12" s="1">
        <f t="shared" si="4"/>
        <v>123065.75580604223</v>
      </c>
      <c r="CE12" s="1">
        <f t="shared" si="5"/>
        <v>186923.59544646667</v>
      </c>
      <c r="CF12" s="1"/>
      <c r="CG12" s="1">
        <f t="shared" si="6"/>
        <v>972661.61117529939</v>
      </c>
      <c r="CH12" s="1">
        <f t="shared" si="7"/>
        <v>291115.76695075358</v>
      </c>
      <c r="CI12" s="1">
        <f t="shared" si="8"/>
        <v>452066.10403679876</v>
      </c>
      <c r="CJ12" s="1">
        <f t="shared" si="9"/>
        <v>123065.75587815304</v>
      </c>
      <c r="CK12" s="1">
        <f t="shared" si="10"/>
        <v>186923.59555599521</v>
      </c>
      <c r="CM12" s="1">
        <f t="shared" si="11"/>
        <v>367989.39004760329</v>
      </c>
      <c r="CN12" s="1">
        <f t="shared" si="12"/>
        <v>110138.52328766456</v>
      </c>
      <c r="CO12" s="1">
        <f t="shared" si="13"/>
        <v>171031.24866281607</v>
      </c>
      <c r="CP12" s="1">
        <f t="shared" si="14"/>
        <v>46559.76129933526</v>
      </c>
      <c r="CQ12" s="1">
        <f t="shared" si="15"/>
        <v>70719.250275580707</v>
      </c>
      <c r="CS12" s="1">
        <f t="shared" si="31"/>
        <v>-604672.2211276961</v>
      </c>
      <c r="CT12" s="1">
        <f t="shared" si="32"/>
        <v>-180977.243663089</v>
      </c>
      <c r="CU12" s="1">
        <f t="shared" si="33"/>
        <v>-281034.85537398269</v>
      </c>
      <c r="CV12" s="1">
        <f t="shared" si="34"/>
        <v>-76505.994578817772</v>
      </c>
      <c r="CW12" s="1">
        <f t="shared" si="35"/>
        <v>-116204.34528041451</v>
      </c>
      <c r="CX12" s="1">
        <f t="shared" si="36"/>
        <v>-1259394.6600240001</v>
      </c>
      <c r="DA12" s="38">
        <f t="shared" si="17"/>
        <v>0</v>
      </c>
      <c r="DB12" s="38">
        <f t="shared" si="18"/>
        <v>0</v>
      </c>
      <c r="DC12" s="38">
        <f t="shared" si="19"/>
        <v>0</v>
      </c>
      <c r="DD12" s="38">
        <f t="shared" si="20"/>
        <v>0</v>
      </c>
      <c r="DE12" s="38">
        <f t="shared" si="21"/>
        <v>0</v>
      </c>
    </row>
    <row r="13" spans="1:109" x14ac:dyDescent="0.2">
      <c r="A13" t="s">
        <v>28</v>
      </c>
      <c r="B13" t="str">
        <f t="shared" si="22"/>
        <v>CD</v>
      </c>
      <c r="C13" t="str">
        <f t="shared" si="23"/>
        <v>AA</v>
      </c>
      <c r="D13">
        <f t="shared" si="24"/>
        <v>391100</v>
      </c>
      <c r="F13" s="1">
        <v>52402281.020000003</v>
      </c>
      <c r="G13" s="1">
        <v>52642443.25</v>
      </c>
      <c r="H13" s="1">
        <v>52779078.780000001</v>
      </c>
      <c r="I13" s="1">
        <v>53154363.200000003</v>
      </c>
      <c r="J13" s="1">
        <v>50584399.289999999</v>
      </c>
      <c r="K13" s="1">
        <v>51319349.990000002</v>
      </c>
      <c r="L13" s="1">
        <v>52174455.689999998</v>
      </c>
      <c r="M13" s="1">
        <v>42320136.100000001</v>
      </c>
      <c r="N13" s="1">
        <v>43807425.670000002</v>
      </c>
      <c r="O13" s="1">
        <v>44050310.670000002</v>
      </c>
      <c r="P13" s="1">
        <v>44903127.149999999</v>
      </c>
      <c r="Q13" s="1">
        <v>45235330.520000003</v>
      </c>
      <c r="R13" s="1">
        <v>46651628.399999999</v>
      </c>
      <c r="S13" s="1">
        <f t="shared" si="25"/>
        <v>49526954.710000001</v>
      </c>
      <c r="T13" s="1">
        <f t="shared" si="26"/>
        <v>532970420.31000006</v>
      </c>
      <c r="U13" s="1">
        <f t="shared" si="27"/>
        <v>48541447.918333344</v>
      </c>
      <c r="V13" s="1">
        <v>-26553163.489999998</v>
      </c>
      <c r="W13" s="1">
        <v>-27623540.359999999</v>
      </c>
      <c r="X13" s="1">
        <v>-28664577.890000001</v>
      </c>
      <c r="Y13" s="1">
        <v>-29710670.629999999</v>
      </c>
      <c r="Z13" s="1">
        <v>-29511670.57</v>
      </c>
      <c r="AA13" s="1">
        <v>-30517970.09</v>
      </c>
      <c r="AB13" s="1">
        <v>-31572529</v>
      </c>
      <c r="AC13" s="1">
        <v>-22751127.199999999</v>
      </c>
      <c r="AD13" s="1">
        <v>-23715180.73</v>
      </c>
      <c r="AE13" s="1">
        <v>-24582775.879999999</v>
      </c>
      <c r="AF13" s="1">
        <v>-25461191.079999998</v>
      </c>
      <c r="AG13" s="1">
        <v>-26351308.350000001</v>
      </c>
      <c r="AH13" s="1">
        <v>-27258692.07</v>
      </c>
      <c r="AI13" s="1"/>
      <c r="AJ13" s="1">
        <v>-1192612.78</v>
      </c>
      <c r="AK13" s="1">
        <v>-1070376.8700000001</v>
      </c>
      <c r="AL13" s="1">
        <v>-1041037.53</v>
      </c>
      <c r="AM13" s="1">
        <v>-1046092.74</v>
      </c>
      <c r="AN13" s="1">
        <v>-977158.29</v>
      </c>
      <c r="AO13" s="1">
        <v>-1006299.52</v>
      </c>
      <c r="AP13" s="1">
        <v>-1054558.9099999999</v>
      </c>
      <c r="AQ13" s="1">
        <v>-933134.09</v>
      </c>
      <c r="AR13" s="1">
        <v>-858591.11</v>
      </c>
      <c r="AS13" s="1">
        <v>-867595.15</v>
      </c>
      <c r="AT13" s="1">
        <v>-878415.20000000007</v>
      </c>
      <c r="AU13" s="1">
        <v>-890117.27</v>
      </c>
      <c r="AV13" s="1">
        <v>-907383.72</v>
      </c>
      <c r="AW13" s="1">
        <f t="shared" si="28"/>
        <v>11530760.4</v>
      </c>
      <c r="AX13" s="1"/>
      <c r="AY13" s="1">
        <v>25849117.530000001</v>
      </c>
      <c r="AZ13" s="1">
        <v>25018902.890000001</v>
      </c>
      <c r="BA13" s="1">
        <v>24114500.890000001</v>
      </c>
      <c r="BB13" s="1">
        <v>23443692.57</v>
      </c>
      <c r="BC13" s="1">
        <v>21072728.719999999</v>
      </c>
      <c r="BD13" s="1">
        <v>20801379.899999999</v>
      </c>
      <c r="BE13" s="1">
        <v>20601926.690000001</v>
      </c>
      <c r="BF13" s="1">
        <v>19569008.899999999</v>
      </c>
      <c r="BG13" s="1">
        <v>20092244.940000001</v>
      </c>
      <c r="BH13" s="1">
        <v>19467534.789999999</v>
      </c>
      <c r="BI13" s="1">
        <v>19441936.07</v>
      </c>
      <c r="BJ13" s="1">
        <v>18884022.170000002</v>
      </c>
      <c r="BK13" s="1">
        <v>19392936.329999998</v>
      </c>
      <c r="BL13" s="2">
        <f t="shared" si="0"/>
        <v>0</v>
      </c>
      <c r="BM13" s="2">
        <f t="shared" si="29"/>
        <v>11530760.4</v>
      </c>
      <c r="BN13" s="3">
        <f t="shared" si="37"/>
        <v>0.23754463236035883</v>
      </c>
      <c r="BO13" s="37">
        <f>IFERROR(INDEX('Wkpr - Existing Depr Rates'!$G$2:$G$709,MATCH('Wkpr - Plant Balance Detail'!A13,'Wkpr - Existing Depr Rates'!$A$2:$A$709,0),),0)</f>
        <v>0.23699999999999999</v>
      </c>
      <c r="BP13" s="37">
        <f t="shared" si="30"/>
        <v>5.4463236035884321E-4</v>
      </c>
      <c r="BQ13" s="11">
        <v>0.2</v>
      </c>
      <c r="BR13" s="11"/>
      <c r="BS13" s="11"/>
      <c r="BU13" s="31">
        <f>_xlfn.IFNA(IF(AND($B13="ED",$D13&gt;=310000,$D13&lt;360000),INDEX('Wkpr - Allocation_Factors'!$B$16:$F$16,1,MATCH('Wkpr - Plant Balance Detail'!BU$2,'Wkpr - Allocation_Factors'!$B$1:$F$1,0)),IF(AND($B13="GD",$C13="AN",$D13&gt;=350000,$D13&lt;358000),INDEX('Wkpr - Allocation_Factors'!$B$17:$F$17,1,MATCH('Wkpr - Plant Balance Detail'!BU$2,'Wkpr - Allocation_Factors'!$B$1:$F$1,0)),INDEX('Wkpr - Allocation_Factors'!$B$2:$F$15,MATCH(CONCATENATE('Wkpr - Plant Balance Detail'!$B13,'Wkpr - Plant Balance Detail'!$C13),'Wkpr - Allocation_Factors'!$A$2:$A$15,0),MATCH('Wkpr - Plant Balance Detail'!BU$2,'Wkpr - Allocation_Factors'!$B$1:$F$1,0)))),0)</f>
        <v>0.480129256</v>
      </c>
      <c r="BV13" s="31">
        <f>_xlfn.IFNA(IF(AND($B13="ED",$D13&gt;=310000,$D13&lt;360000),INDEX('Wkpr - Allocation_Factors'!$B$16:$F$16,1,MATCH('Wkpr - Plant Balance Detail'!BV$2,'Wkpr - Allocation_Factors'!$B$1:$F$1,0)),IF(AND($B13="GD",$C13="AN",$D13&gt;=350000,$D13&lt;358000),INDEX('Wkpr - Allocation_Factors'!$B$17:$F$17,1,MATCH('Wkpr - Plant Balance Detail'!BV$2,'Wkpr - Allocation_Factors'!$B$1:$F$1,0)),INDEX('Wkpr - Allocation_Factors'!$B$2:$F$15,MATCH(CONCATENATE('Wkpr - Plant Balance Detail'!$B13,'Wkpr - Plant Balance Detail'!$C13),'Wkpr - Allocation_Factors'!$A$2:$A$15,0),MATCH('Wkpr - Plant Balance Detail'!BV$2,'Wkpr - Allocation_Factors'!$B$1:$F$1,0)))),0)</f>
        <v>0.14370177149999999</v>
      </c>
      <c r="BW13" s="31">
        <f>_xlfn.IFNA(IF(AND($B13="ED",$D13&gt;=310000,$D13&lt;360000),INDEX('Wkpr - Allocation_Factors'!$B$16:$F$16,1,MATCH('Wkpr - Plant Balance Detail'!BW$2,'Wkpr - Allocation_Factors'!$B$1:$F$1,0)),IF(AND($B13="GD",$C13="AN",$D13&gt;=350000,$D13&lt;358000),INDEX('Wkpr - Allocation_Factors'!$B$17:$F$17,1,MATCH('Wkpr - Plant Balance Detail'!BW$2,'Wkpr - Allocation_Factors'!$B$1:$F$1,0)),INDEX('Wkpr - Allocation_Factors'!$B$2:$F$15,MATCH(CONCATENATE('Wkpr - Plant Balance Detail'!$B13,'Wkpr - Plant Balance Detail'!$C13),'Wkpr - Allocation_Factors'!$A$2:$A$15,0),MATCH('Wkpr - Plant Balance Detail'!BW$2,'Wkpr - Allocation_Factors'!$B$1:$F$1,0)))),0)</f>
        <v>0.22315074400000001</v>
      </c>
      <c r="BX13" s="31">
        <f>_xlfn.IFNA(IF(AND($B13="ED",$D13&gt;=310000,$D13&lt;360000),INDEX('Wkpr - Allocation_Factors'!$B$16:$F$16,1,MATCH('Wkpr - Plant Balance Detail'!BX$2,'Wkpr - Allocation_Factors'!$B$1:$F$1,0)),IF(AND($B13="GD",$C13="AN",$D13&gt;=350000,$D13&lt;358000),INDEX('Wkpr - Allocation_Factors'!$B$17:$F$17,1,MATCH('Wkpr - Plant Balance Detail'!BX$2,'Wkpr - Allocation_Factors'!$B$1:$F$1,0)),INDEX('Wkpr - Allocation_Factors'!$B$2:$F$15,MATCH(CONCATENATE('Wkpr - Plant Balance Detail'!$B13,'Wkpr - Plant Balance Detail'!$C13),'Wkpr - Allocation_Factors'!$A$2:$A$15,0),MATCH('Wkpr - Plant Balance Detail'!BX$2,'Wkpr - Allocation_Factors'!$B$1:$F$1,0)))),0)</f>
        <v>6.0748228500000001E-2</v>
      </c>
      <c r="BY13" s="31">
        <f>_xlfn.IFNA(IF(AND($B13="ED",$D13&gt;=310000,$D13&lt;360000),INDEX('Wkpr - Allocation_Factors'!$B$16:$F$16,1,MATCH('Wkpr - Plant Balance Detail'!BY$2,'Wkpr - Allocation_Factors'!$B$1:$F$1,0)),IF(AND($B13="GD",$C13="AN",$D13&gt;=350000,$D13&lt;358000),INDEX('Wkpr - Allocation_Factors'!$B$17:$F$17,1,MATCH('Wkpr - Plant Balance Detail'!BY$2,'Wkpr - Allocation_Factors'!$B$1:$F$1,0)),INDEX('Wkpr - Allocation_Factors'!$B$2:$F$15,MATCH(CONCATENATE('Wkpr - Plant Balance Detail'!$B13,'Wkpr - Plant Balance Detail'!$C13),'Wkpr - Allocation_Factors'!$A$2:$A$15,0),MATCH('Wkpr - Plant Balance Detail'!BY$2,'Wkpr - Allocation_Factors'!$B$1:$F$1,0)))),0)</f>
        <v>9.2270000000000005E-2</v>
      </c>
      <c r="CA13" s="1">
        <f t="shared" si="1"/>
        <v>5320717.4751166096</v>
      </c>
      <c r="CB13" s="1">
        <f t="shared" si="2"/>
        <v>1592480.6024010831</v>
      </c>
      <c r="CC13" s="1">
        <f t="shared" si="3"/>
        <v>2472921.7150351549</v>
      </c>
      <c r="CD13" s="1">
        <f t="shared" si="4"/>
        <v>673202.38648887258</v>
      </c>
      <c r="CE13" s="1">
        <f t="shared" si="5"/>
        <v>1022521.7382483552</v>
      </c>
      <c r="CF13" s="1"/>
      <c r="CG13" s="1">
        <f t="shared" si="6"/>
        <v>5308518.3574666707</v>
      </c>
      <c r="CH13" s="1">
        <f t="shared" si="7"/>
        <v>1588829.4297322112</v>
      </c>
      <c r="CI13" s="1">
        <f t="shared" si="8"/>
        <v>2467251.9039463522</v>
      </c>
      <c r="CJ13" s="1">
        <f t="shared" si="9"/>
        <v>671658.89631984849</v>
      </c>
      <c r="CK13" s="1">
        <f t="shared" si="10"/>
        <v>1020177.3433349159</v>
      </c>
      <c r="CM13" s="1">
        <f t="shared" si="11"/>
        <v>4479762.3269760944</v>
      </c>
      <c r="CN13" s="1">
        <f t="shared" si="12"/>
        <v>1340784.328887942</v>
      </c>
      <c r="CO13" s="1">
        <f t="shared" si="13"/>
        <v>2082069.1172543059</v>
      </c>
      <c r="CP13" s="1">
        <f t="shared" si="14"/>
        <v>566800.75638805784</v>
      </c>
      <c r="CQ13" s="1">
        <f t="shared" si="15"/>
        <v>860909.15049360006</v>
      </c>
      <c r="CS13" s="1">
        <f t="shared" si="31"/>
        <v>-828756.03049057629</v>
      </c>
      <c r="CT13" s="1">
        <f t="shared" si="32"/>
        <v>-248045.10084426915</v>
      </c>
      <c r="CU13" s="1">
        <f t="shared" si="33"/>
        <v>-385182.78669204633</v>
      </c>
      <c r="CV13" s="1">
        <f t="shared" si="34"/>
        <v>-104858.13993179065</v>
      </c>
      <c r="CW13" s="1">
        <f t="shared" si="35"/>
        <v>-159268.19284131587</v>
      </c>
      <c r="CX13" s="1">
        <f t="shared" si="36"/>
        <v>-1726110.2507999984</v>
      </c>
      <c r="DA13" s="38">
        <f t="shared" si="17"/>
        <v>0</v>
      </c>
      <c r="DB13" s="38">
        <f t="shared" si="18"/>
        <v>0</v>
      </c>
      <c r="DC13" s="38">
        <f t="shared" si="19"/>
        <v>0</v>
      </c>
      <c r="DD13" s="38">
        <f t="shared" si="20"/>
        <v>0</v>
      </c>
      <c r="DE13" s="38">
        <f t="shared" si="21"/>
        <v>0</v>
      </c>
    </row>
    <row r="14" spans="1:109" x14ac:dyDescent="0.2">
      <c r="A14" t="s">
        <v>29</v>
      </c>
      <c r="B14" t="str">
        <f t="shared" si="22"/>
        <v>CD</v>
      </c>
      <c r="C14" t="str">
        <f t="shared" si="23"/>
        <v>AA</v>
      </c>
      <c r="D14">
        <f t="shared" si="24"/>
        <v>391101</v>
      </c>
      <c r="F14" s="1">
        <v>1551225.88</v>
      </c>
      <c r="G14" s="1">
        <v>1680426.6800000002</v>
      </c>
      <c r="H14" s="1">
        <v>1759323.7000000002</v>
      </c>
      <c r="I14" s="1">
        <v>1789324.3</v>
      </c>
      <c r="J14" s="1">
        <v>1818396.26</v>
      </c>
      <c r="K14" s="1">
        <v>1796920.12</v>
      </c>
      <c r="L14" s="1">
        <v>1684340.63</v>
      </c>
      <c r="M14" s="1">
        <v>1700530.8599999999</v>
      </c>
      <c r="N14" s="1">
        <v>976931.89</v>
      </c>
      <c r="O14" s="1">
        <v>992864.78</v>
      </c>
      <c r="P14" s="1">
        <v>1011150.38</v>
      </c>
      <c r="Q14" s="1">
        <v>1029571.04</v>
      </c>
      <c r="R14" s="1">
        <v>1033085.9</v>
      </c>
      <c r="S14" s="1">
        <f t="shared" si="25"/>
        <v>1292155.8899999999</v>
      </c>
      <c r="T14" s="1">
        <f t="shared" si="26"/>
        <v>16239780.640000001</v>
      </c>
      <c r="U14" s="1">
        <f t="shared" si="27"/>
        <v>1460994.7108333334</v>
      </c>
      <c r="V14" s="1">
        <v>-130585.28</v>
      </c>
      <c r="W14" s="1">
        <v>-128406.68000000001</v>
      </c>
      <c r="X14" s="1">
        <v>-157187.35</v>
      </c>
      <c r="Y14" s="1">
        <v>-186912.59</v>
      </c>
      <c r="Z14" s="1">
        <v>-217153.79</v>
      </c>
      <c r="AA14" s="1">
        <v>-228755.4</v>
      </c>
      <c r="AB14" s="1">
        <v>-219783.89</v>
      </c>
      <c r="AC14" s="1">
        <v>-248337.65</v>
      </c>
      <c r="AD14" s="1">
        <v>-158702.73000000001</v>
      </c>
      <c r="AE14" s="1">
        <v>-175583.19</v>
      </c>
      <c r="AF14" s="1">
        <v>-192796.05000000002</v>
      </c>
      <c r="AG14" s="1">
        <v>-210373.17</v>
      </c>
      <c r="AH14" s="1">
        <v>-228173.48</v>
      </c>
      <c r="AI14" s="1"/>
      <c r="AJ14" s="1">
        <v>-16824.11</v>
      </c>
      <c r="AK14" s="1">
        <v>2178.6</v>
      </c>
      <c r="AL14" s="1">
        <v>-28780.670000000002</v>
      </c>
      <c r="AM14" s="1">
        <v>-29725.24</v>
      </c>
      <c r="AN14" s="1">
        <v>-30241.200000000001</v>
      </c>
      <c r="AO14" s="1">
        <v>-11601.61</v>
      </c>
      <c r="AP14" s="1">
        <v>4270.93</v>
      </c>
      <c r="AQ14" s="1">
        <v>-28553.760000000002</v>
      </c>
      <c r="AR14" s="1">
        <v>-15827.5</v>
      </c>
      <c r="AS14" s="1">
        <v>-16880.46</v>
      </c>
      <c r="AT14" s="1">
        <v>-17212.86</v>
      </c>
      <c r="AU14" s="1">
        <v>-17577.12</v>
      </c>
      <c r="AV14" s="1">
        <v>-17800.310000000001</v>
      </c>
      <c r="AW14" s="1">
        <f t="shared" si="28"/>
        <v>207751.2</v>
      </c>
      <c r="AX14" s="1"/>
      <c r="AY14" s="1">
        <v>1420640.6</v>
      </c>
      <c r="AZ14" s="1">
        <v>1552020</v>
      </c>
      <c r="BA14" s="1">
        <v>1602136.35</v>
      </c>
      <c r="BB14" s="1">
        <v>1602411.71</v>
      </c>
      <c r="BC14" s="1">
        <v>1601242.47</v>
      </c>
      <c r="BD14" s="1">
        <v>1568164.72</v>
      </c>
      <c r="BE14" s="1">
        <v>1464556.74</v>
      </c>
      <c r="BF14" s="1">
        <v>1452193.21</v>
      </c>
      <c r="BG14" s="1">
        <v>818229.16</v>
      </c>
      <c r="BH14" s="1">
        <v>817281.59</v>
      </c>
      <c r="BI14" s="1">
        <v>818354.33000000007</v>
      </c>
      <c r="BJ14" s="1">
        <v>819197.87</v>
      </c>
      <c r="BK14" s="1">
        <v>804912.42</v>
      </c>
      <c r="BL14" s="2">
        <f t="shared" si="0"/>
        <v>0</v>
      </c>
      <c r="BM14" s="2">
        <f t="shared" si="29"/>
        <v>207751.2</v>
      </c>
      <c r="BN14" s="3">
        <f t="shared" si="37"/>
        <v>0.14219846140408085</v>
      </c>
      <c r="BO14" s="37">
        <f>IFERROR(INDEX('Wkpr - Existing Depr Rates'!$G$2:$G$709,MATCH('Wkpr - Plant Balance Detail'!A14,'Wkpr - Existing Depr Rates'!$A$2:$A$709,0),),0)</f>
        <v>0.2</v>
      </c>
      <c r="BP14" s="37">
        <f t="shared" si="30"/>
        <v>-5.7801538595919161E-2</v>
      </c>
      <c r="BQ14" s="11">
        <v>0.2</v>
      </c>
      <c r="BR14" s="11"/>
      <c r="BS14" s="11"/>
      <c r="BU14" s="31">
        <f>_xlfn.IFNA(IF(AND($B14="ED",$D14&gt;=310000,$D14&lt;360000),INDEX('Wkpr - Allocation_Factors'!$B$16:$F$16,1,MATCH('Wkpr - Plant Balance Detail'!BU$2,'Wkpr - Allocation_Factors'!$B$1:$F$1,0)),IF(AND($B14="GD",$C14="AN",$D14&gt;=350000,$D14&lt;358000),INDEX('Wkpr - Allocation_Factors'!$B$17:$F$17,1,MATCH('Wkpr - Plant Balance Detail'!BU$2,'Wkpr - Allocation_Factors'!$B$1:$F$1,0)),INDEX('Wkpr - Allocation_Factors'!$B$2:$F$15,MATCH(CONCATENATE('Wkpr - Plant Balance Detail'!$B14,'Wkpr - Plant Balance Detail'!$C14),'Wkpr - Allocation_Factors'!$A$2:$A$15,0),MATCH('Wkpr - Plant Balance Detail'!BU$2,'Wkpr - Allocation_Factors'!$B$1:$F$1,0)))),0)</f>
        <v>0.480129256</v>
      </c>
      <c r="BV14" s="31">
        <f>_xlfn.IFNA(IF(AND($B14="ED",$D14&gt;=310000,$D14&lt;360000),INDEX('Wkpr - Allocation_Factors'!$B$16:$F$16,1,MATCH('Wkpr - Plant Balance Detail'!BV$2,'Wkpr - Allocation_Factors'!$B$1:$F$1,0)),IF(AND($B14="GD",$C14="AN",$D14&gt;=350000,$D14&lt;358000),INDEX('Wkpr - Allocation_Factors'!$B$17:$F$17,1,MATCH('Wkpr - Plant Balance Detail'!BV$2,'Wkpr - Allocation_Factors'!$B$1:$F$1,0)),INDEX('Wkpr - Allocation_Factors'!$B$2:$F$15,MATCH(CONCATENATE('Wkpr - Plant Balance Detail'!$B14,'Wkpr - Plant Balance Detail'!$C14),'Wkpr - Allocation_Factors'!$A$2:$A$15,0),MATCH('Wkpr - Plant Balance Detail'!BV$2,'Wkpr - Allocation_Factors'!$B$1:$F$1,0)))),0)</f>
        <v>0.14370177149999999</v>
      </c>
      <c r="BW14" s="31">
        <f>_xlfn.IFNA(IF(AND($B14="ED",$D14&gt;=310000,$D14&lt;360000),INDEX('Wkpr - Allocation_Factors'!$B$16:$F$16,1,MATCH('Wkpr - Plant Balance Detail'!BW$2,'Wkpr - Allocation_Factors'!$B$1:$F$1,0)),IF(AND($B14="GD",$C14="AN",$D14&gt;=350000,$D14&lt;358000),INDEX('Wkpr - Allocation_Factors'!$B$17:$F$17,1,MATCH('Wkpr - Plant Balance Detail'!BW$2,'Wkpr - Allocation_Factors'!$B$1:$F$1,0)),INDEX('Wkpr - Allocation_Factors'!$B$2:$F$15,MATCH(CONCATENATE('Wkpr - Plant Balance Detail'!$B14,'Wkpr - Plant Balance Detail'!$C14),'Wkpr - Allocation_Factors'!$A$2:$A$15,0),MATCH('Wkpr - Plant Balance Detail'!BW$2,'Wkpr - Allocation_Factors'!$B$1:$F$1,0)))),0)</f>
        <v>0.22315074400000001</v>
      </c>
      <c r="BX14" s="31">
        <f>_xlfn.IFNA(IF(AND($B14="ED",$D14&gt;=310000,$D14&lt;360000),INDEX('Wkpr - Allocation_Factors'!$B$16:$F$16,1,MATCH('Wkpr - Plant Balance Detail'!BX$2,'Wkpr - Allocation_Factors'!$B$1:$F$1,0)),IF(AND($B14="GD",$C14="AN",$D14&gt;=350000,$D14&lt;358000),INDEX('Wkpr - Allocation_Factors'!$B$17:$F$17,1,MATCH('Wkpr - Plant Balance Detail'!BX$2,'Wkpr - Allocation_Factors'!$B$1:$F$1,0)),INDEX('Wkpr - Allocation_Factors'!$B$2:$F$15,MATCH(CONCATENATE('Wkpr - Plant Balance Detail'!$B14,'Wkpr - Plant Balance Detail'!$C14),'Wkpr - Allocation_Factors'!$A$2:$A$15,0),MATCH('Wkpr - Plant Balance Detail'!BX$2,'Wkpr - Allocation_Factors'!$B$1:$F$1,0)))),0)</f>
        <v>6.0748228500000001E-2</v>
      </c>
      <c r="BY14" s="31">
        <f>_xlfn.IFNA(IF(AND($B14="ED",$D14&gt;=310000,$D14&lt;360000),INDEX('Wkpr - Allocation_Factors'!$B$16:$F$16,1,MATCH('Wkpr - Plant Balance Detail'!BY$2,'Wkpr - Allocation_Factors'!$B$1:$F$1,0)),IF(AND($B14="GD",$C14="AN",$D14&gt;=350000,$D14&lt;358000),INDEX('Wkpr - Allocation_Factors'!$B$17:$F$17,1,MATCH('Wkpr - Plant Balance Detail'!BY$2,'Wkpr - Allocation_Factors'!$B$1:$F$1,0)),INDEX('Wkpr - Allocation_Factors'!$B$2:$F$15,MATCH(CONCATENATE('Wkpr - Plant Balance Detail'!$B14,'Wkpr - Plant Balance Detail'!$C14),'Wkpr - Allocation_Factors'!$A$2:$A$15,0),MATCH('Wkpr - Plant Balance Detail'!BY$2,'Wkpr - Allocation_Factors'!$B$1:$F$1,0)))),0)</f>
        <v>9.2270000000000005E-2</v>
      </c>
      <c r="CA14" s="1">
        <f t="shared" si="1"/>
        <v>70532.536352872485</v>
      </c>
      <c r="CB14" s="1">
        <f t="shared" si="2"/>
        <v>21110.253740288477</v>
      </c>
      <c r="CC14" s="1">
        <f t="shared" si="3"/>
        <v>32781.564061471276</v>
      </c>
      <c r="CD14" s="1">
        <f t="shared" si="4"/>
        <v>8924.1107087397613</v>
      </c>
      <c r="CE14" s="1">
        <f t="shared" si="5"/>
        <v>13554.76061487814</v>
      </c>
      <c r="CF14" s="1"/>
      <c r="CG14" s="1">
        <f t="shared" si="6"/>
        <v>99202.952910218097</v>
      </c>
      <c r="CH14" s="1">
        <f t="shared" si="7"/>
        <v>29691.254788334372</v>
      </c>
      <c r="CI14" s="1">
        <f t="shared" si="8"/>
        <v>46106.777440181926</v>
      </c>
      <c r="CJ14" s="1">
        <f t="shared" si="9"/>
        <v>12551.627662665631</v>
      </c>
      <c r="CK14" s="1">
        <f t="shared" si="10"/>
        <v>19064.567198600002</v>
      </c>
      <c r="CM14" s="1">
        <f t="shared" si="11"/>
        <v>99202.952910218097</v>
      </c>
      <c r="CN14" s="1">
        <f t="shared" si="12"/>
        <v>29691.254788334372</v>
      </c>
      <c r="CO14" s="1">
        <f t="shared" si="13"/>
        <v>46106.777440181926</v>
      </c>
      <c r="CP14" s="1">
        <f t="shared" si="14"/>
        <v>12551.627662665631</v>
      </c>
      <c r="CQ14" s="1">
        <f t="shared" si="15"/>
        <v>19064.567198600002</v>
      </c>
      <c r="CS14" s="1">
        <f t="shared" si="31"/>
        <v>0</v>
      </c>
      <c r="CT14" s="1">
        <f t="shared" si="32"/>
        <v>0</v>
      </c>
      <c r="CU14" s="1">
        <f t="shared" si="33"/>
        <v>0</v>
      </c>
      <c r="CV14" s="1">
        <f t="shared" si="34"/>
        <v>0</v>
      </c>
      <c r="CW14" s="1">
        <f t="shared" si="35"/>
        <v>0</v>
      </c>
      <c r="CX14" s="1">
        <f t="shared" si="36"/>
        <v>0</v>
      </c>
      <c r="DA14" s="38">
        <f t="shared" si="17"/>
        <v>0</v>
      </c>
      <c r="DB14" s="38">
        <f t="shared" si="18"/>
        <v>0</v>
      </c>
      <c r="DC14" s="38">
        <f t="shared" si="19"/>
        <v>0</v>
      </c>
      <c r="DD14" s="38">
        <f t="shared" si="20"/>
        <v>0</v>
      </c>
      <c r="DE14" s="38">
        <f t="shared" si="21"/>
        <v>0</v>
      </c>
    </row>
    <row r="15" spans="1:109" x14ac:dyDescent="0.2">
      <c r="A15" t="s">
        <v>30</v>
      </c>
      <c r="B15" t="str">
        <f t="shared" si="22"/>
        <v>CD</v>
      </c>
      <c r="C15" t="str">
        <f t="shared" si="23"/>
        <v>AA</v>
      </c>
      <c r="D15">
        <f t="shared" si="24"/>
        <v>391700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f t="shared" si="25"/>
        <v>0</v>
      </c>
      <c r="T15" s="1">
        <f t="shared" si="26"/>
        <v>0</v>
      </c>
      <c r="U15" s="1">
        <f t="shared" si="27"/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/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f t="shared" si="28"/>
        <v>0</v>
      </c>
      <c r="AX15" s="1"/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2">
        <f t="shared" si="0"/>
        <v>0</v>
      </c>
      <c r="BM15" s="2">
        <f t="shared" si="29"/>
        <v>0</v>
      </c>
      <c r="BN15" s="3">
        <v>0</v>
      </c>
      <c r="BO15" s="37">
        <f>IFERROR(INDEX('Wkpr - Existing Depr Rates'!$G$2:$G$709,MATCH('Wkpr - Plant Balance Detail'!A15,'Wkpr - Existing Depr Rates'!$A$2:$A$709,0),),0)</f>
        <v>3.6999999999999998E-2</v>
      </c>
      <c r="BP15" s="37">
        <f t="shared" si="30"/>
        <v>-3.6999999999999998E-2</v>
      </c>
      <c r="BQ15" s="11"/>
      <c r="BR15" s="11"/>
      <c r="BS15" s="11"/>
      <c r="BU15" s="31">
        <f>_xlfn.IFNA(IF(AND($B15="ED",$D15&gt;=310000,$D15&lt;360000),INDEX('Wkpr - Allocation_Factors'!$B$16:$F$16,1,MATCH('Wkpr - Plant Balance Detail'!BU$2,'Wkpr - Allocation_Factors'!$B$1:$F$1,0)),IF(AND($B15="GD",$C15="AN",$D15&gt;=350000,$D15&lt;358000),INDEX('Wkpr - Allocation_Factors'!$B$17:$F$17,1,MATCH('Wkpr - Plant Balance Detail'!BU$2,'Wkpr - Allocation_Factors'!$B$1:$F$1,0)),INDEX('Wkpr - Allocation_Factors'!$B$2:$F$15,MATCH(CONCATENATE('Wkpr - Plant Balance Detail'!$B15,'Wkpr - Plant Balance Detail'!$C15),'Wkpr - Allocation_Factors'!$A$2:$A$15,0),MATCH('Wkpr - Plant Balance Detail'!BU$2,'Wkpr - Allocation_Factors'!$B$1:$F$1,0)))),0)</f>
        <v>0.480129256</v>
      </c>
      <c r="BV15" s="31">
        <f>_xlfn.IFNA(IF(AND($B15="ED",$D15&gt;=310000,$D15&lt;360000),INDEX('Wkpr - Allocation_Factors'!$B$16:$F$16,1,MATCH('Wkpr - Plant Balance Detail'!BV$2,'Wkpr - Allocation_Factors'!$B$1:$F$1,0)),IF(AND($B15="GD",$C15="AN",$D15&gt;=350000,$D15&lt;358000),INDEX('Wkpr - Allocation_Factors'!$B$17:$F$17,1,MATCH('Wkpr - Plant Balance Detail'!BV$2,'Wkpr - Allocation_Factors'!$B$1:$F$1,0)),INDEX('Wkpr - Allocation_Factors'!$B$2:$F$15,MATCH(CONCATENATE('Wkpr - Plant Balance Detail'!$B15,'Wkpr - Plant Balance Detail'!$C15),'Wkpr - Allocation_Factors'!$A$2:$A$15,0),MATCH('Wkpr - Plant Balance Detail'!BV$2,'Wkpr - Allocation_Factors'!$B$1:$F$1,0)))),0)</f>
        <v>0.14370177149999999</v>
      </c>
      <c r="BW15" s="31">
        <f>_xlfn.IFNA(IF(AND($B15="ED",$D15&gt;=310000,$D15&lt;360000),INDEX('Wkpr - Allocation_Factors'!$B$16:$F$16,1,MATCH('Wkpr - Plant Balance Detail'!BW$2,'Wkpr - Allocation_Factors'!$B$1:$F$1,0)),IF(AND($B15="GD",$C15="AN",$D15&gt;=350000,$D15&lt;358000),INDEX('Wkpr - Allocation_Factors'!$B$17:$F$17,1,MATCH('Wkpr - Plant Balance Detail'!BW$2,'Wkpr - Allocation_Factors'!$B$1:$F$1,0)),INDEX('Wkpr - Allocation_Factors'!$B$2:$F$15,MATCH(CONCATENATE('Wkpr - Plant Balance Detail'!$B15,'Wkpr - Plant Balance Detail'!$C15),'Wkpr - Allocation_Factors'!$A$2:$A$15,0),MATCH('Wkpr - Plant Balance Detail'!BW$2,'Wkpr - Allocation_Factors'!$B$1:$F$1,0)))),0)</f>
        <v>0.22315074400000001</v>
      </c>
      <c r="BX15" s="31">
        <f>_xlfn.IFNA(IF(AND($B15="ED",$D15&gt;=310000,$D15&lt;360000),INDEX('Wkpr - Allocation_Factors'!$B$16:$F$16,1,MATCH('Wkpr - Plant Balance Detail'!BX$2,'Wkpr - Allocation_Factors'!$B$1:$F$1,0)),IF(AND($B15="GD",$C15="AN",$D15&gt;=350000,$D15&lt;358000),INDEX('Wkpr - Allocation_Factors'!$B$17:$F$17,1,MATCH('Wkpr - Plant Balance Detail'!BX$2,'Wkpr - Allocation_Factors'!$B$1:$F$1,0)),INDEX('Wkpr - Allocation_Factors'!$B$2:$F$15,MATCH(CONCATENATE('Wkpr - Plant Balance Detail'!$B15,'Wkpr - Plant Balance Detail'!$C15),'Wkpr - Allocation_Factors'!$A$2:$A$15,0),MATCH('Wkpr - Plant Balance Detail'!BX$2,'Wkpr - Allocation_Factors'!$B$1:$F$1,0)))),0)</f>
        <v>6.0748228500000001E-2</v>
      </c>
      <c r="BY15" s="31">
        <f>_xlfn.IFNA(IF(AND($B15="ED",$D15&gt;=310000,$D15&lt;360000),INDEX('Wkpr - Allocation_Factors'!$B$16:$F$16,1,MATCH('Wkpr - Plant Balance Detail'!BY$2,'Wkpr - Allocation_Factors'!$B$1:$F$1,0)),IF(AND($B15="GD",$C15="AN",$D15&gt;=350000,$D15&lt;358000),INDEX('Wkpr - Allocation_Factors'!$B$17:$F$17,1,MATCH('Wkpr - Plant Balance Detail'!BY$2,'Wkpr - Allocation_Factors'!$B$1:$F$1,0)),INDEX('Wkpr - Allocation_Factors'!$B$2:$F$15,MATCH(CONCATENATE('Wkpr - Plant Balance Detail'!$B15,'Wkpr - Plant Balance Detail'!$C15),'Wkpr - Allocation_Factors'!$A$2:$A$15,0),MATCH('Wkpr - Plant Balance Detail'!BY$2,'Wkpr - Allocation_Factors'!$B$1:$F$1,0)))),0)</f>
        <v>9.2270000000000005E-2</v>
      </c>
      <c r="CA15" s="1">
        <f t="shared" si="1"/>
        <v>0</v>
      </c>
      <c r="CB15" s="1">
        <f t="shared" si="2"/>
        <v>0</v>
      </c>
      <c r="CC15" s="1">
        <f t="shared" si="3"/>
        <v>0</v>
      </c>
      <c r="CD15" s="1">
        <f t="shared" si="4"/>
        <v>0</v>
      </c>
      <c r="CE15" s="1">
        <f t="shared" si="5"/>
        <v>0</v>
      </c>
      <c r="CF15" s="1"/>
      <c r="CG15" s="1">
        <f t="shared" si="6"/>
        <v>0</v>
      </c>
      <c r="CH15" s="1">
        <f t="shared" si="7"/>
        <v>0</v>
      </c>
      <c r="CI15" s="1">
        <f t="shared" si="8"/>
        <v>0</v>
      </c>
      <c r="CJ15" s="1">
        <f t="shared" si="9"/>
        <v>0</v>
      </c>
      <c r="CK15" s="1">
        <f t="shared" si="10"/>
        <v>0</v>
      </c>
      <c r="CM15" s="1">
        <f t="shared" si="11"/>
        <v>0</v>
      </c>
      <c r="CN15" s="1">
        <f t="shared" si="12"/>
        <v>0</v>
      </c>
      <c r="CO15" s="1">
        <f t="shared" si="13"/>
        <v>0</v>
      </c>
      <c r="CP15" s="1">
        <f t="shared" si="14"/>
        <v>0</v>
      </c>
      <c r="CQ15" s="1">
        <f t="shared" si="15"/>
        <v>0</v>
      </c>
      <c r="CS15" s="1">
        <f t="shared" si="31"/>
        <v>0</v>
      </c>
      <c r="CT15" s="1">
        <f t="shared" si="32"/>
        <v>0</v>
      </c>
      <c r="CU15" s="1">
        <f t="shared" si="33"/>
        <v>0</v>
      </c>
      <c r="CV15" s="1">
        <f t="shared" si="34"/>
        <v>0</v>
      </c>
      <c r="CW15" s="1">
        <f t="shared" si="35"/>
        <v>0</v>
      </c>
      <c r="CX15" s="1">
        <f t="shared" si="36"/>
        <v>0</v>
      </c>
      <c r="DA15" s="38">
        <f t="shared" si="17"/>
        <v>0</v>
      </c>
      <c r="DB15" s="38">
        <f t="shared" si="18"/>
        <v>0</v>
      </c>
      <c r="DC15" s="38">
        <f t="shared" si="19"/>
        <v>0</v>
      </c>
      <c r="DD15" s="38">
        <f t="shared" si="20"/>
        <v>0</v>
      </c>
      <c r="DE15" s="38">
        <f t="shared" si="21"/>
        <v>0</v>
      </c>
    </row>
    <row r="16" spans="1:109" x14ac:dyDescent="0.2">
      <c r="A16" t="s">
        <v>31</v>
      </c>
      <c r="B16" t="str">
        <f t="shared" si="22"/>
        <v>CD</v>
      </c>
      <c r="C16" t="str">
        <f t="shared" si="23"/>
        <v>AA</v>
      </c>
      <c r="D16">
        <f t="shared" si="24"/>
        <v>392000</v>
      </c>
      <c r="E16" t="s">
        <v>683</v>
      </c>
      <c r="F16" s="1">
        <v>141165.76999999999</v>
      </c>
      <c r="G16" s="1">
        <v>141165.76999999999</v>
      </c>
      <c r="H16" s="1">
        <v>141165.76999999999</v>
      </c>
      <c r="I16" s="1">
        <v>141165.76999999999</v>
      </c>
      <c r="J16" s="1">
        <v>141165.76999999999</v>
      </c>
      <c r="K16" s="1">
        <v>141165.76999999999</v>
      </c>
      <c r="L16" s="1">
        <v>141165.76999999999</v>
      </c>
      <c r="M16" s="1">
        <v>141165.76999999999</v>
      </c>
      <c r="N16" s="1">
        <v>141165.76999999999</v>
      </c>
      <c r="O16" s="1">
        <v>141165.76999999999</v>
      </c>
      <c r="P16" s="1">
        <v>141165.76999999999</v>
      </c>
      <c r="Q16" s="1">
        <v>141165.76999999999</v>
      </c>
      <c r="R16" s="1">
        <v>141165.76999999999</v>
      </c>
      <c r="S16" s="1">
        <f t="shared" si="25"/>
        <v>141165.76999999999</v>
      </c>
      <c r="T16" s="1">
        <f t="shared" si="26"/>
        <v>1552823.47</v>
      </c>
      <c r="U16" s="1">
        <f t="shared" si="27"/>
        <v>141165.76999999999</v>
      </c>
      <c r="V16" s="1">
        <v>-42379.44</v>
      </c>
      <c r="W16" s="1">
        <v>-43046.450000000004</v>
      </c>
      <c r="X16" s="1">
        <v>-43713.46</v>
      </c>
      <c r="Y16" s="1">
        <v>-44380.47</v>
      </c>
      <c r="Z16" s="1">
        <v>-45047.48</v>
      </c>
      <c r="AA16" s="1">
        <v>-45714.49</v>
      </c>
      <c r="AB16" s="1">
        <v>-46381.5</v>
      </c>
      <c r="AC16" s="1">
        <v>-47048.51</v>
      </c>
      <c r="AD16" s="1">
        <v>-47715.520000000004</v>
      </c>
      <c r="AE16" s="1">
        <v>-48382.53</v>
      </c>
      <c r="AF16" s="1">
        <v>-49049.54</v>
      </c>
      <c r="AG16" s="1">
        <v>-49716.55</v>
      </c>
      <c r="AH16" s="1">
        <v>-50383.56</v>
      </c>
      <c r="AI16" s="1"/>
      <c r="AJ16" s="1">
        <v>-667.01</v>
      </c>
      <c r="AK16" s="1">
        <v>-667.01</v>
      </c>
      <c r="AL16" s="1">
        <v>-667.01</v>
      </c>
      <c r="AM16" s="1">
        <v>-667.01</v>
      </c>
      <c r="AN16" s="1">
        <v>-667.01</v>
      </c>
      <c r="AO16" s="1">
        <v>-667.01</v>
      </c>
      <c r="AP16" s="1">
        <v>-667.01</v>
      </c>
      <c r="AQ16" s="1">
        <v>-667.01</v>
      </c>
      <c r="AR16" s="1">
        <v>-667.01</v>
      </c>
      <c r="AS16" s="1">
        <v>-667.01</v>
      </c>
      <c r="AT16" s="1">
        <v>-667.01</v>
      </c>
      <c r="AU16" s="1">
        <v>-667.01</v>
      </c>
      <c r="AV16" s="1">
        <v>-667.01</v>
      </c>
      <c r="AW16" s="1">
        <f t="shared" si="28"/>
        <v>8004.1200000000017</v>
      </c>
      <c r="AX16" s="1"/>
      <c r="AY16" s="1">
        <v>98786.33</v>
      </c>
      <c r="AZ16" s="1">
        <v>98119.32</v>
      </c>
      <c r="BA16" s="1">
        <v>97452.31</v>
      </c>
      <c r="BB16" s="1">
        <v>96785.3</v>
      </c>
      <c r="BC16" s="1">
        <v>96118.290000000008</v>
      </c>
      <c r="BD16" s="1">
        <v>95451.28</v>
      </c>
      <c r="BE16" s="1">
        <v>94784.27</v>
      </c>
      <c r="BF16" s="1">
        <v>94117.26</v>
      </c>
      <c r="BG16" s="1">
        <v>93450.25</v>
      </c>
      <c r="BH16" s="1">
        <v>92783.24</v>
      </c>
      <c r="BI16" s="1">
        <v>92116.23</v>
      </c>
      <c r="BJ16" s="1">
        <v>91449.22</v>
      </c>
      <c r="BK16" s="1">
        <v>90782.21</v>
      </c>
      <c r="BL16" s="2">
        <f t="shared" si="0"/>
        <v>0</v>
      </c>
      <c r="BM16" s="2">
        <f t="shared" si="29"/>
        <v>8004.1200000000017</v>
      </c>
      <c r="BN16" s="3">
        <f t="shared" ref="BN16:BN24" si="38">IF(U16=0,"",IF((BM16/U16)=0,"",BM16/U16))</f>
        <v>5.6700147634940128E-2</v>
      </c>
      <c r="BO16" s="37">
        <f>IFERROR(INDEX('Wkpr - Existing Depr Rates'!$G$2:$G$709,MATCH('Wkpr - Plant Balance Detail'!A16,'Wkpr - Existing Depr Rates'!$A$2:$A$709,0),),0)</f>
        <v>5.67E-2</v>
      </c>
      <c r="BP16" s="37">
        <f t="shared" si="30"/>
        <v>1.476349401272059E-7</v>
      </c>
      <c r="BQ16" s="11">
        <v>7.2400000000000006E-2</v>
      </c>
      <c r="BR16" s="11"/>
      <c r="BS16" s="11"/>
      <c r="BU16" s="31">
        <f>_xlfn.IFNA(IF(AND($B16="ED",$D16&gt;=310000,$D16&lt;360000),INDEX('Wkpr - Allocation_Factors'!$B$16:$F$16,1,MATCH('Wkpr - Plant Balance Detail'!BU$2,'Wkpr - Allocation_Factors'!$B$1:$F$1,0)),IF(AND($B16="GD",$C16="AN",$D16&gt;=350000,$D16&lt;358000),INDEX('Wkpr - Allocation_Factors'!$B$17:$F$17,1,MATCH('Wkpr - Plant Balance Detail'!BU$2,'Wkpr - Allocation_Factors'!$B$1:$F$1,0)),INDEX('Wkpr - Allocation_Factors'!$B$2:$F$15,MATCH(CONCATENATE('Wkpr - Plant Balance Detail'!$B16,'Wkpr - Plant Balance Detail'!$C16),'Wkpr - Allocation_Factors'!$A$2:$A$15,0),MATCH('Wkpr - Plant Balance Detail'!BU$2,'Wkpr - Allocation_Factors'!$B$1:$F$1,0)))),0)</f>
        <v>0.480129256</v>
      </c>
      <c r="BV16" s="31">
        <f>_xlfn.IFNA(IF(AND($B16="ED",$D16&gt;=310000,$D16&lt;360000),INDEX('Wkpr - Allocation_Factors'!$B$16:$F$16,1,MATCH('Wkpr - Plant Balance Detail'!BV$2,'Wkpr - Allocation_Factors'!$B$1:$F$1,0)),IF(AND($B16="GD",$C16="AN",$D16&gt;=350000,$D16&lt;358000),INDEX('Wkpr - Allocation_Factors'!$B$17:$F$17,1,MATCH('Wkpr - Plant Balance Detail'!BV$2,'Wkpr - Allocation_Factors'!$B$1:$F$1,0)),INDEX('Wkpr - Allocation_Factors'!$B$2:$F$15,MATCH(CONCATENATE('Wkpr - Plant Balance Detail'!$B16,'Wkpr - Plant Balance Detail'!$C16),'Wkpr - Allocation_Factors'!$A$2:$A$15,0),MATCH('Wkpr - Plant Balance Detail'!BV$2,'Wkpr - Allocation_Factors'!$B$1:$F$1,0)))),0)</f>
        <v>0.14370177149999999</v>
      </c>
      <c r="BW16" s="31">
        <f>_xlfn.IFNA(IF(AND($B16="ED",$D16&gt;=310000,$D16&lt;360000),INDEX('Wkpr - Allocation_Factors'!$B$16:$F$16,1,MATCH('Wkpr - Plant Balance Detail'!BW$2,'Wkpr - Allocation_Factors'!$B$1:$F$1,0)),IF(AND($B16="GD",$C16="AN",$D16&gt;=350000,$D16&lt;358000),INDEX('Wkpr - Allocation_Factors'!$B$17:$F$17,1,MATCH('Wkpr - Plant Balance Detail'!BW$2,'Wkpr - Allocation_Factors'!$B$1:$F$1,0)),INDEX('Wkpr - Allocation_Factors'!$B$2:$F$15,MATCH(CONCATENATE('Wkpr - Plant Balance Detail'!$B16,'Wkpr - Plant Balance Detail'!$C16),'Wkpr - Allocation_Factors'!$A$2:$A$15,0),MATCH('Wkpr - Plant Balance Detail'!BW$2,'Wkpr - Allocation_Factors'!$B$1:$F$1,0)))),0)</f>
        <v>0.22315074400000001</v>
      </c>
      <c r="BX16" s="31">
        <f>_xlfn.IFNA(IF(AND($B16="ED",$D16&gt;=310000,$D16&lt;360000),INDEX('Wkpr - Allocation_Factors'!$B$16:$F$16,1,MATCH('Wkpr - Plant Balance Detail'!BX$2,'Wkpr - Allocation_Factors'!$B$1:$F$1,0)),IF(AND($B16="GD",$C16="AN",$D16&gt;=350000,$D16&lt;358000),INDEX('Wkpr - Allocation_Factors'!$B$17:$F$17,1,MATCH('Wkpr - Plant Balance Detail'!BX$2,'Wkpr - Allocation_Factors'!$B$1:$F$1,0)),INDEX('Wkpr - Allocation_Factors'!$B$2:$F$15,MATCH(CONCATENATE('Wkpr - Plant Balance Detail'!$B16,'Wkpr - Plant Balance Detail'!$C16),'Wkpr - Allocation_Factors'!$A$2:$A$15,0),MATCH('Wkpr - Plant Balance Detail'!BX$2,'Wkpr - Allocation_Factors'!$B$1:$F$1,0)))),0)</f>
        <v>6.0748228500000001E-2</v>
      </c>
      <c r="BY16" s="31">
        <f>_xlfn.IFNA(IF(AND($B16="ED",$D16&gt;=310000,$D16&lt;360000),INDEX('Wkpr - Allocation_Factors'!$B$16:$F$16,1,MATCH('Wkpr - Plant Balance Detail'!BY$2,'Wkpr - Allocation_Factors'!$B$1:$F$1,0)),IF(AND($B16="GD",$C16="AN",$D16&gt;=350000,$D16&lt;358000),INDEX('Wkpr - Allocation_Factors'!$B$17:$F$17,1,MATCH('Wkpr - Plant Balance Detail'!BY$2,'Wkpr - Allocation_Factors'!$B$1:$F$1,0)),INDEX('Wkpr - Allocation_Factors'!$B$2:$F$15,MATCH(CONCATENATE('Wkpr - Plant Balance Detail'!$B16,'Wkpr - Plant Balance Detail'!$C16),'Wkpr - Allocation_Factors'!$A$2:$A$15,0),MATCH('Wkpr - Plant Balance Detail'!BY$2,'Wkpr - Allocation_Factors'!$B$1:$F$1,0)))),0)</f>
        <v>9.2270000000000005E-2</v>
      </c>
      <c r="CA16" s="1">
        <f t="shared" si="1"/>
        <v>3843.0121805347208</v>
      </c>
      <c r="CB16" s="1">
        <f t="shared" si="2"/>
        <v>1150.2062232985802</v>
      </c>
      <c r="CC16" s="1">
        <f t="shared" si="3"/>
        <v>1786.1253330652805</v>
      </c>
      <c r="CD16" s="1">
        <f t="shared" si="4"/>
        <v>486.2361107014201</v>
      </c>
      <c r="CE16" s="1">
        <f t="shared" si="5"/>
        <v>738.54015240000024</v>
      </c>
      <c r="CF16" s="1"/>
      <c r="CG16" s="1">
        <f t="shared" si="6"/>
        <v>3843.0021741608953</v>
      </c>
      <c r="CH16" s="1">
        <f t="shared" si="7"/>
        <v>1150.20322840996</v>
      </c>
      <c r="CI16" s="1">
        <f t="shared" si="8"/>
        <v>1786.1206823806242</v>
      </c>
      <c r="CJ16" s="1">
        <f t="shared" si="9"/>
        <v>486.2348446475898</v>
      </c>
      <c r="CK16" s="1">
        <f t="shared" si="10"/>
        <v>738.53822940092994</v>
      </c>
      <c r="CM16" s="1">
        <f t="shared" si="11"/>
        <v>4907.1138872883394</v>
      </c>
      <c r="CN16" s="1">
        <f t="shared" si="12"/>
        <v>1468.6898366292965</v>
      </c>
      <c r="CO16" s="1">
        <f t="shared" si="13"/>
        <v>2280.6902540451006</v>
      </c>
      <c r="CP16" s="1">
        <f t="shared" si="14"/>
        <v>620.87130074930349</v>
      </c>
      <c r="CQ16" s="1">
        <f t="shared" si="15"/>
        <v>943.03646928796002</v>
      </c>
      <c r="CS16" s="1">
        <f t="shared" si="31"/>
        <v>1064.1117131274441</v>
      </c>
      <c r="CT16" s="1">
        <f t="shared" si="32"/>
        <v>318.4866082193364</v>
      </c>
      <c r="CU16" s="1">
        <f t="shared" si="33"/>
        <v>494.56957166447637</v>
      </c>
      <c r="CV16" s="1">
        <f t="shared" si="34"/>
        <v>134.63645610171369</v>
      </c>
      <c r="CW16" s="1">
        <f t="shared" si="35"/>
        <v>204.49823988703008</v>
      </c>
      <c r="CX16" s="1">
        <f t="shared" si="36"/>
        <v>2216.3025890000008</v>
      </c>
      <c r="DA16" s="38">
        <f t="shared" si="17"/>
        <v>0</v>
      </c>
      <c r="DB16" s="38">
        <f t="shared" si="18"/>
        <v>0</v>
      </c>
      <c r="DC16" s="38">
        <f t="shared" si="19"/>
        <v>0</v>
      </c>
      <c r="DD16" s="38">
        <f t="shared" si="20"/>
        <v>0</v>
      </c>
      <c r="DE16" s="38">
        <f t="shared" si="21"/>
        <v>0</v>
      </c>
    </row>
    <row r="17" spans="1:109" x14ac:dyDescent="0.2">
      <c r="A17" t="s">
        <v>32</v>
      </c>
      <c r="B17" t="str">
        <f t="shared" si="22"/>
        <v>CD</v>
      </c>
      <c r="C17" t="str">
        <f t="shared" si="23"/>
        <v>AA</v>
      </c>
      <c r="D17">
        <f t="shared" si="24"/>
        <v>392046</v>
      </c>
      <c r="E17" t="s">
        <v>683</v>
      </c>
      <c r="F17" s="1">
        <v>276531.7</v>
      </c>
      <c r="G17" s="1">
        <v>276747.43</v>
      </c>
      <c r="H17" s="1">
        <v>276747.43</v>
      </c>
      <c r="I17" s="1">
        <v>276747.43</v>
      </c>
      <c r="J17" s="1">
        <v>276747.43</v>
      </c>
      <c r="K17" s="1">
        <v>276747.43</v>
      </c>
      <c r="L17" s="1">
        <v>250286.02000000002</v>
      </c>
      <c r="M17" s="1">
        <v>250286.02000000002</v>
      </c>
      <c r="N17" s="1">
        <v>250286.02000000002</v>
      </c>
      <c r="O17" s="1">
        <v>250286.02000000002</v>
      </c>
      <c r="P17" s="1">
        <v>250286.02000000002</v>
      </c>
      <c r="Q17" s="1">
        <v>250286.02000000002</v>
      </c>
      <c r="R17" s="1">
        <v>250286.02000000002</v>
      </c>
      <c r="S17" s="1">
        <f t="shared" si="25"/>
        <v>263408.86</v>
      </c>
      <c r="T17" s="1">
        <f t="shared" si="26"/>
        <v>2885453.27</v>
      </c>
      <c r="U17" s="1">
        <f t="shared" si="27"/>
        <v>262405.17749999999</v>
      </c>
      <c r="V17" s="1">
        <v>-138698.70000000001</v>
      </c>
      <c r="W17" s="1">
        <v>-142426.42000000001</v>
      </c>
      <c r="X17" s="1">
        <v>-146155.59</v>
      </c>
      <c r="Y17" s="1">
        <v>-149884.76</v>
      </c>
      <c r="Z17" s="1">
        <v>-153613.93</v>
      </c>
      <c r="AA17" s="1">
        <v>-157343.1</v>
      </c>
      <c r="AB17" s="1">
        <v>-134432.58000000002</v>
      </c>
      <c r="AC17" s="1">
        <v>-137805.18</v>
      </c>
      <c r="AD17" s="1">
        <v>-141177.78</v>
      </c>
      <c r="AE17" s="1">
        <v>-144550.38</v>
      </c>
      <c r="AF17" s="1">
        <v>-147922.98000000001</v>
      </c>
      <c r="AG17" s="1">
        <v>-151295.58000000002</v>
      </c>
      <c r="AH17" s="1">
        <v>-154668.18</v>
      </c>
      <c r="AI17" s="1"/>
      <c r="AJ17" s="1">
        <v>-3459.44</v>
      </c>
      <c r="AK17" s="1">
        <v>-3727.7200000000003</v>
      </c>
      <c r="AL17" s="1">
        <v>-3729.17</v>
      </c>
      <c r="AM17" s="1">
        <v>-3729.17</v>
      </c>
      <c r="AN17" s="1">
        <v>-3729.17</v>
      </c>
      <c r="AO17" s="1">
        <v>-3729.17</v>
      </c>
      <c r="AP17" s="1">
        <v>-3550.89</v>
      </c>
      <c r="AQ17" s="1">
        <v>-3372.6</v>
      </c>
      <c r="AR17" s="1">
        <v>-3372.6</v>
      </c>
      <c r="AS17" s="1">
        <v>-3372.6</v>
      </c>
      <c r="AT17" s="1">
        <v>-3372.6</v>
      </c>
      <c r="AU17" s="1">
        <v>-3372.6</v>
      </c>
      <c r="AV17" s="1">
        <v>-3372.6</v>
      </c>
      <c r="AW17" s="1">
        <f t="shared" si="28"/>
        <v>42430.889999999992</v>
      </c>
      <c r="AX17" s="1"/>
      <c r="AY17" s="1">
        <v>137833</v>
      </c>
      <c r="AZ17" s="1">
        <v>134321.01</v>
      </c>
      <c r="BA17" s="1">
        <v>130591.84</v>
      </c>
      <c r="BB17" s="1">
        <v>126862.67</v>
      </c>
      <c r="BC17" s="1">
        <v>123133.5</v>
      </c>
      <c r="BD17" s="1">
        <v>119404.33</v>
      </c>
      <c r="BE17" s="1">
        <v>115853.44</v>
      </c>
      <c r="BF17" s="1">
        <v>112480.84</v>
      </c>
      <c r="BG17" s="1">
        <v>109108.24</v>
      </c>
      <c r="BH17" s="1">
        <v>105735.64</v>
      </c>
      <c r="BI17" s="1">
        <v>102363.04000000001</v>
      </c>
      <c r="BJ17" s="1">
        <v>98990.44</v>
      </c>
      <c r="BK17" s="1">
        <v>95617.84</v>
      </c>
      <c r="BL17" s="2">
        <f t="shared" si="0"/>
        <v>0</v>
      </c>
      <c r="BM17" s="2">
        <f t="shared" si="29"/>
        <v>42430.889999999992</v>
      </c>
      <c r="BN17" s="3">
        <f t="shared" si="38"/>
        <v>0.16169989633683959</v>
      </c>
      <c r="BO17" s="37">
        <f>IFERROR(INDEX('Wkpr - Existing Depr Rates'!$G$2:$G$709,MATCH('Wkpr - Plant Balance Detail'!A17,'Wkpr - Existing Depr Rates'!$A$2:$A$709,0),),0)</f>
        <v>0.16170000000000001</v>
      </c>
      <c r="BP17" s="37">
        <f t="shared" si="30"/>
        <v>-1.0366316041676704E-7</v>
      </c>
      <c r="BQ17" s="11">
        <v>4.6800000000000001E-2</v>
      </c>
      <c r="BR17" s="11"/>
      <c r="BS17" s="11"/>
      <c r="BU17" s="31">
        <f>_xlfn.IFNA(IF(AND($B17="ED",$D17&gt;=310000,$D17&lt;360000),INDEX('Wkpr - Allocation_Factors'!$B$16:$F$16,1,MATCH('Wkpr - Plant Balance Detail'!BU$2,'Wkpr - Allocation_Factors'!$B$1:$F$1,0)),IF(AND($B17="GD",$C17="AN",$D17&gt;=350000,$D17&lt;358000),INDEX('Wkpr - Allocation_Factors'!$B$17:$F$17,1,MATCH('Wkpr - Plant Balance Detail'!BU$2,'Wkpr - Allocation_Factors'!$B$1:$F$1,0)),INDEX('Wkpr - Allocation_Factors'!$B$2:$F$15,MATCH(CONCATENATE('Wkpr - Plant Balance Detail'!$B17,'Wkpr - Plant Balance Detail'!$C17),'Wkpr - Allocation_Factors'!$A$2:$A$15,0),MATCH('Wkpr - Plant Balance Detail'!BU$2,'Wkpr - Allocation_Factors'!$B$1:$F$1,0)))),0)</f>
        <v>0.480129256</v>
      </c>
      <c r="BV17" s="31">
        <f>_xlfn.IFNA(IF(AND($B17="ED",$D17&gt;=310000,$D17&lt;360000),INDEX('Wkpr - Allocation_Factors'!$B$16:$F$16,1,MATCH('Wkpr - Plant Balance Detail'!BV$2,'Wkpr - Allocation_Factors'!$B$1:$F$1,0)),IF(AND($B17="GD",$C17="AN",$D17&gt;=350000,$D17&lt;358000),INDEX('Wkpr - Allocation_Factors'!$B$17:$F$17,1,MATCH('Wkpr - Plant Balance Detail'!BV$2,'Wkpr - Allocation_Factors'!$B$1:$F$1,0)),INDEX('Wkpr - Allocation_Factors'!$B$2:$F$15,MATCH(CONCATENATE('Wkpr - Plant Balance Detail'!$B17,'Wkpr - Plant Balance Detail'!$C17),'Wkpr - Allocation_Factors'!$A$2:$A$15,0),MATCH('Wkpr - Plant Balance Detail'!BV$2,'Wkpr - Allocation_Factors'!$B$1:$F$1,0)))),0)</f>
        <v>0.14370177149999999</v>
      </c>
      <c r="BW17" s="31">
        <f>_xlfn.IFNA(IF(AND($B17="ED",$D17&gt;=310000,$D17&lt;360000),INDEX('Wkpr - Allocation_Factors'!$B$16:$F$16,1,MATCH('Wkpr - Plant Balance Detail'!BW$2,'Wkpr - Allocation_Factors'!$B$1:$F$1,0)),IF(AND($B17="GD",$C17="AN",$D17&gt;=350000,$D17&lt;358000),INDEX('Wkpr - Allocation_Factors'!$B$17:$F$17,1,MATCH('Wkpr - Plant Balance Detail'!BW$2,'Wkpr - Allocation_Factors'!$B$1:$F$1,0)),INDEX('Wkpr - Allocation_Factors'!$B$2:$F$15,MATCH(CONCATENATE('Wkpr - Plant Balance Detail'!$B17,'Wkpr - Plant Balance Detail'!$C17),'Wkpr - Allocation_Factors'!$A$2:$A$15,0),MATCH('Wkpr - Plant Balance Detail'!BW$2,'Wkpr - Allocation_Factors'!$B$1:$F$1,0)))),0)</f>
        <v>0.22315074400000001</v>
      </c>
      <c r="BX17" s="31">
        <f>_xlfn.IFNA(IF(AND($B17="ED",$D17&gt;=310000,$D17&lt;360000),INDEX('Wkpr - Allocation_Factors'!$B$16:$F$16,1,MATCH('Wkpr - Plant Balance Detail'!BX$2,'Wkpr - Allocation_Factors'!$B$1:$F$1,0)),IF(AND($B17="GD",$C17="AN",$D17&gt;=350000,$D17&lt;358000),INDEX('Wkpr - Allocation_Factors'!$B$17:$F$17,1,MATCH('Wkpr - Plant Balance Detail'!BX$2,'Wkpr - Allocation_Factors'!$B$1:$F$1,0)),INDEX('Wkpr - Allocation_Factors'!$B$2:$F$15,MATCH(CONCATENATE('Wkpr - Plant Balance Detail'!$B17,'Wkpr - Plant Balance Detail'!$C17),'Wkpr - Allocation_Factors'!$A$2:$A$15,0),MATCH('Wkpr - Plant Balance Detail'!BX$2,'Wkpr - Allocation_Factors'!$B$1:$F$1,0)))),0)</f>
        <v>6.0748228500000001E-2</v>
      </c>
      <c r="BY17" s="31">
        <f>_xlfn.IFNA(IF(AND($B17="ED",$D17&gt;=310000,$D17&lt;360000),INDEX('Wkpr - Allocation_Factors'!$B$16:$F$16,1,MATCH('Wkpr - Plant Balance Detail'!BY$2,'Wkpr - Allocation_Factors'!$B$1:$F$1,0)),IF(AND($B17="GD",$C17="AN",$D17&gt;=350000,$D17&lt;358000),INDEX('Wkpr - Allocation_Factors'!$B$17:$F$17,1,MATCH('Wkpr - Plant Balance Detail'!BY$2,'Wkpr - Allocation_Factors'!$B$1:$F$1,0)),INDEX('Wkpr - Allocation_Factors'!$B$2:$F$15,MATCH(CONCATENATE('Wkpr - Plant Balance Detail'!$B17,'Wkpr - Plant Balance Detail'!$C17),'Wkpr - Allocation_Factors'!$A$2:$A$15,0),MATCH('Wkpr - Plant Balance Detail'!BY$2,'Wkpr - Allocation_Factors'!$B$1:$F$1,0)))),0)</f>
        <v>9.2270000000000005E-2</v>
      </c>
      <c r="CA17" s="1">
        <f t="shared" si="1"/>
        <v>19431.418422972118</v>
      </c>
      <c r="CB17" s="1">
        <f t="shared" si="2"/>
        <v>5815.7865100785057</v>
      </c>
      <c r="CC17" s="1">
        <f t="shared" si="3"/>
        <v>9031.183632062477</v>
      </c>
      <c r="CD17" s="1">
        <f t="shared" si="4"/>
        <v>2458.5551321576199</v>
      </c>
      <c r="CE17" s="1">
        <f t="shared" si="5"/>
        <v>3734.2797912894466</v>
      </c>
      <c r="CF17" s="1"/>
      <c r="CG17" s="1">
        <f t="shared" si="6"/>
        <v>19431.430880136842</v>
      </c>
      <c r="CH17" s="1">
        <f t="shared" si="7"/>
        <v>5815.7902384841727</v>
      </c>
      <c r="CI17" s="1">
        <f t="shared" si="8"/>
        <v>9031.1894218066809</v>
      </c>
      <c r="CJ17" s="1">
        <f t="shared" si="9"/>
        <v>2458.5567082971279</v>
      </c>
      <c r="CK17" s="1">
        <f t="shared" si="10"/>
        <v>3734.2821852751808</v>
      </c>
      <c r="CM17" s="1">
        <f t="shared" si="11"/>
        <v>5623.9391786666938</v>
      </c>
      <c r="CN17" s="1">
        <f t="shared" si="12"/>
        <v>1683.2342805260316</v>
      </c>
      <c r="CO17" s="1">
        <f t="shared" si="13"/>
        <v>2613.8507417473884</v>
      </c>
      <c r="CP17" s="1">
        <f t="shared" si="14"/>
        <v>711.56743319916882</v>
      </c>
      <c r="CQ17" s="1">
        <f t="shared" si="15"/>
        <v>1080.7941018607203</v>
      </c>
      <c r="CS17" s="1">
        <f t="shared" si="31"/>
        <v>-13807.49170147015</v>
      </c>
      <c r="CT17" s="1">
        <f t="shared" si="32"/>
        <v>-4132.5559579581413</v>
      </c>
      <c r="CU17" s="1">
        <f t="shared" si="33"/>
        <v>-6417.3386800592925</v>
      </c>
      <c r="CV17" s="1">
        <f t="shared" si="34"/>
        <v>-1746.9892750979591</v>
      </c>
      <c r="CW17" s="1">
        <f t="shared" si="35"/>
        <v>-2653.4880834144606</v>
      </c>
      <c r="CX17" s="1">
        <f t="shared" si="36"/>
        <v>-28757.863698000005</v>
      </c>
      <c r="DA17" s="38">
        <f t="shared" si="17"/>
        <v>0</v>
      </c>
      <c r="DB17" s="38">
        <f t="shared" si="18"/>
        <v>0</v>
      </c>
      <c r="DC17" s="38">
        <f t="shared" si="19"/>
        <v>0</v>
      </c>
      <c r="DD17" s="38">
        <f t="shared" si="20"/>
        <v>0</v>
      </c>
      <c r="DE17" s="38">
        <f t="shared" si="21"/>
        <v>0</v>
      </c>
    </row>
    <row r="18" spans="1:109" x14ac:dyDescent="0.2">
      <c r="A18" t="s">
        <v>33</v>
      </c>
      <c r="B18" t="str">
        <f t="shared" si="22"/>
        <v>CD</v>
      </c>
      <c r="C18" t="str">
        <f t="shared" si="23"/>
        <v>AA</v>
      </c>
      <c r="D18">
        <f t="shared" si="24"/>
        <v>392048</v>
      </c>
      <c r="E18" t="s">
        <v>683</v>
      </c>
      <c r="F18" s="1">
        <v>63555.98</v>
      </c>
      <c r="G18" s="1">
        <v>63555.98</v>
      </c>
      <c r="H18" s="1">
        <v>63555.98</v>
      </c>
      <c r="I18" s="1">
        <v>63555.98</v>
      </c>
      <c r="J18" s="1">
        <v>63555.98</v>
      </c>
      <c r="K18" s="1">
        <v>63555.98</v>
      </c>
      <c r="L18" s="1">
        <v>63555.98</v>
      </c>
      <c r="M18" s="1">
        <v>63555.98</v>
      </c>
      <c r="N18" s="1">
        <v>63555.98</v>
      </c>
      <c r="O18" s="1">
        <v>63555.98</v>
      </c>
      <c r="P18" s="1">
        <v>63555.98</v>
      </c>
      <c r="Q18" s="1">
        <v>63555.98</v>
      </c>
      <c r="R18" s="1">
        <v>63555.98</v>
      </c>
      <c r="S18" s="1">
        <f t="shared" si="25"/>
        <v>63555.98</v>
      </c>
      <c r="T18" s="1">
        <f t="shared" si="26"/>
        <v>699115.77999999991</v>
      </c>
      <c r="U18" s="1">
        <f t="shared" si="27"/>
        <v>63555.979999999989</v>
      </c>
      <c r="V18" s="1">
        <v>-40551.919999999998</v>
      </c>
      <c r="W18" s="1">
        <v>-41408.340000000004</v>
      </c>
      <c r="X18" s="1">
        <v>-42264.76</v>
      </c>
      <c r="Y18" s="1">
        <v>-43121.18</v>
      </c>
      <c r="Z18" s="1">
        <v>-43977.599999999999</v>
      </c>
      <c r="AA18" s="1">
        <v>-44834.020000000004</v>
      </c>
      <c r="AB18" s="1">
        <v>-45690.44</v>
      </c>
      <c r="AC18" s="1">
        <v>-46546.86</v>
      </c>
      <c r="AD18" s="1">
        <v>-47403.28</v>
      </c>
      <c r="AE18" s="1">
        <v>-48259.700000000004</v>
      </c>
      <c r="AF18" s="1">
        <v>-49116.12</v>
      </c>
      <c r="AG18" s="1">
        <v>-49972.54</v>
      </c>
      <c r="AH18" s="1">
        <v>-50828.959999999999</v>
      </c>
      <c r="AI18" s="1"/>
      <c r="AJ18" s="1">
        <v>-856.42000000000007</v>
      </c>
      <c r="AK18" s="1">
        <v>-856.42000000000007</v>
      </c>
      <c r="AL18" s="1">
        <v>-856.42000000000007</v>
      </c>
      <c r="AM18" s="1">
        <v>-856.42000000000007</v>
      </c>
      <c r="AN18" s="1">
        <v>-856.42000000000007</v>
      </c>
      <c r="AO18" s="1">
        <v>-856.42000000000007</v>
      </c>
      <c r="AP18" s="1">
        <v>-856.42000000000007</v>
      </c>
      <c r="AQ18" s="1">
        <v>-856.42000000000007</v>
      </c>
      <c r="AR18" s="1">
        <v>-856.42000000000007</v>
      </c>
      <c r="AS18" s="1">
        <v>-856.42000000000007</v>
      </c>
      <c r="AT18" s="1">
        <v>-856.42000000000007</v>
      </c>
      <c r="AU18" s="1">
        <v>-856.42000000000007</v>
      </c>
      <c r="AV18" s="1">
        <v>-856.42000000000007</v>
      </c>
      <c r="AW18" s="1">
        <f t="shared" si="28"/>
        <v>10277.040000000001</v>
      </c>
      <c r="AX18" s="1"/>
      <c r="AY18" s="1">
        <v>23004.06</v>
      </c>
      <c r="AZ18" s="1">
        <v>22147.64</v>
      </c>
      <c r="BA18" s="1">
        <v>21291.22</v>
      </c>
      <c r="BB18" s="1">
        <v>20434.8</v>
      </c>
      <c r="BC18" s="1">
        <v>19578.38</v>
      </c>
      <c r="BD18" s="1">
        <v>18721.96</v>
      </c>
      <c r="BE18" s="1">
        <v>17865.54</v>
      </c>
      <c r="BF18" s="1">
        <v>17009.12</v>
      </c>
      <c r="BG18" s="1">
        <v>16152.7</v>
      </c>
      <c r="BH18" s="1">
        <v>15296.28</v>
      </c>
      <c r="BI18" s="1">
        <v>14439.86</v>
      </c>
      <c r="BJ18" s="1">
        <v>13583.44</v>
      </c>
      <c r="BK18" s="1">
        <v>12727.02</v>
      </c>
      <c r="BL18" s="2">
        <f t="shared" si="0"/>
        <v>0</v>
      </c>
      <c r="BM18" s="2">
        <f t="shared" si="29"/>
        <v>10277.040000000001</v>
      </c>
      <c r="BN18" s="3">
        <f t="shared" si="38"/>
        <v>0.16170059843306644</v>
      </c>
      <c r="BO18" s="37">
        <f>IFERROR(INDEX('Wkpr - Existing Depr Rates'!$G$2:$G$709,MATCH('Wkpr - Plant Balance Detail'!A18,'Wkpr - Existing Depr Rates'!$A$2:$A$709,0),),0)</f>
        <v>0.16170000000000001</v>
      </c>
      <c r="BP18" s="37">
        <f t="shared" si="30"/>
        <v>5.9843306643436733E-7</v>
      </c>
      <c r="BQ18" s="11">
        <v>4.6800000000000001E-2</v>
      </c>
      <c r="BR18" s="11"/>
      <c r="BS18" s="11"/>
      <c r="BU18" s="31">
        <f>_xlfn.IFNA(IF(AND($B18="ED",$D18&gt;=310000,$D18&lt;360000),INDEX('Wkpr - Allocation_Factors'!$B$16:$F$16,1,MATCH('Wkpr - Plant Balance Detail'!BU$2,'Wkpr - Allocation_Factors'!$B$1:$F$1,0)),IF(AND($B18="GD",$C18="AN",$D18&gt;=350000,$D18&lt;358000),INDEX('Wkpr - Allocation_Factors'!$B$17:$F$17,1,MATCH('Wkpr - Plant Balance Detail'!BU$2,'Wkpr - Allocation_Factors'!$B$1:$F$1,0)),INDEX('Wkpr - Allocation_Factors'!$B$2:$F$15,MATCH(CONCATENATE('Wkpr - Plant Balance Detail'!$B18,'Wkpr - Plant Balance Detail'!$C18),'Wkpr - Allocation_Factors'!$A$2:$A$15,0),MATCH('Wkpr - Plant Balance Detail'!BU$2,'Wkpr - Allocation_Factors'!$B$1:$F$1,0)))),0)</f>
        <v>0.480129256</v>
      </c>
      <c r="BV18" s="31">
        <f>_xlfn.IFNA(IF(AND($B18="ED",$D18&gt;=310000,$D18&lt;360000),INDEX('Wkpr - Allocation_Factors'!$B$16:$F$16,1,MATCH('Wkpr - Plant Balance Detail'!BV$2,'Wkpr - Allocation_Factors'!$B$1:$F$1,0)),IF(AND($B18="GD",$C18="AN",$D18&gt;=350000,$D18&lt;358000),INDEX('Wkpr - Allocation_Factors'!$B$17:$F$17,1,MATCH('Wkpr - Plant Balance Detail'!BV$2,'Wkpr - Allocation_Factors'!$B$1:$F$1,0)),INDEX('Wkpr - Allocation_Factors'!$B$2:$F$15,MATCH(CONCATENATE('Wkpr - Plant Balance Detail'!$B18,'Wkpr - Plant Balance Detail'!$C18),'Wkpr - Allocation_Factors'!$A$2:$A$15,0),MATCH('Wkpr - Plant Balance Detail'!BV$2,'Wkpr - Allocation_Factors'!$B$1:$F$1,0)))),0)</f>
        <v>0.14370177149999999</v>
      </c>
      <c r="BW18" s="31">
        <f>_xlfn.IFNA(IF(AND($B18="ED",$D18&gt;=310000,$D18&lt;360000),INDEX('Wkpr - Allocation_Factors'!$B$16:$F$16,1,MATCH('Wkpr - Plant Balance Detail'!BW$2,'Wkpr - Allocation_Factors'!$B$1:$F$1,0)),IF(AND($B18="GD",$C18="AN",$D18&gt;=350000,$D18&lt;358000),INDEX('Wkpr - Allocation_Factors'!$B$17:$F$17,1,MATCH('Wkpr - Plant Balance Detail'!BW$2,'Wkpr - Allocation_Factors'!$B$1:$F$1,0)),INDEX('Wkpr - Allocation_Factors'!$B$2:$F$15,MATCH(CONCATENATE('Wkpr - Plant Balance Detail'!$B18,'Wkpr - Plant Balance Detail'!$C18),'Wkpr - Allocation_Factors'!$A$2:$A$15,0),MATCH('Wkpr - Plant Balance Detail'!BW$2,'Wkpr - Allocation_Factors'!$B$1:$F$1,0)))),0)</f>
        <v>0.22315074400000001</v>
      </c>
      <c r="BX18" s="31">
        <f>_xlfn.IFNA(IF(AND($B18="ED",$D18&gt;=310000,$D18&lt;360000),INDEX('Wkpr - Allocation_Factors'!$B$16:$F$16,1,MATCH('Wkpr - Plant Balance Detail'!BX$2,'Wkpr - Allocation_Factors'!$B$1:$F$1,0)),IF(AND($B18="GD",$C18="AN",$D18&gt;=350000,$D18&lt;358000),INDEX('Wkpr - Allocation_Factors'!$B$17:$F$17,1,MATCH('Wkpr - Plant Balance Detail'!BX$2,'Wkpr - Allocation_Factors'!$B$1:$F$1,0)),INDEX('Wkpr - Allocation_Factors'!$B$2:$F$15,MATCH(CONCATENATE('Wkpr - Plant Balance Detail'!$B18,'Wkpr - Plant Balance Detail'!$C18),'Wkpr - Allocation_Factors'!$A$2:$A$15,0),MATCH('Wkpr - Plant Balance Detail'!BX$2,'Wkpr - Allocation_Factors'!$B$1:$F$1,0)))),0)</f>
        <v>6.0748228500000001E-2</v>
      </c>
      <c r="BY18" s="31">
        <f>_xlfn.IFNA(IF(AND($B18="ED",$D18&gt;=310000,$D18&lt;360000),INDEX('Wkpr - Allocation_Factors'!$B$16:$F$16,1,MATCH('Wkpr - Plant Balance Detail'!BY$2,'Wkpr - Allocation_Factors'!$B$1:$F$1,0)),IF(AND($B18="GD",$C18="AN",$D18&gt;=350000,$D18&lt;358000),INDEX('Wkpr - Allocation_Factors'!$B$17:$F$17,1,MATCH('Wkpr - Plant Balance Detail'!BY$2,'Wkpr - Allocation_Factors'!$B$1:$F$1,0)),INDEX('Wkpr - Allocation_Factors'!$B$2:$F$15,MATCH(CONCATENATE('Wkpr - Plant Balance Detail'!$B18,'Wkpr - Plant Balance Detail'!$C18),'Wkpr - Allocation_Factors'!$A$2:$A$15,0),MATCH('Wkpr - Plant Balance Detail'!BY$2,'Wkpr - Allocation_Factors'!$B$1:$F$1,0)))),0)</f>
        <v>9.2270000000000005E-2</v>
      </c>
      <c r="CA18" s="1">
        <f t="shared" si="1"/>
        <v>4934.3075690822416</v>
      </c>
      <c r="CB18" s="1">
        <f t="shared" si="2"/>
        <v>1476.8288537763603</v>
      </c>
      <c r="CC18" s="1">
        <f t="shared" si="3"/>
        <v>2293.3291221177606</v>
      </c>
      <c r="CD18" s="1">
        <f t="shared" si="4"/>
        <v>624.31197422364016</v>
      </c>
      <c r="CE18" s="1">
        <f t="shared" si="5"/>
        <v>948.26248080000028</v>
      </c>
      <c r="CF18" s="1"/>
      <c r="CG18" s="1">
        <f t="shared" si="6"/>
        <v>4934.2893078461184</v>
      </c>
      <c r="CH18" s="1">
        <f t="shared" si="7"/>
        <v>1476.823388223183</v>
      </c>
      <c r="CI18" s="1">
        <f t="shared" si="8"/>
        <v>2293.3206348023632</v>
      </c>
      <c r="CJ18" s="1">
        <f t="shared" si="9"/>
        <v>624.30966372551734</v>
      </c>
      <c r="CK18" s="1">
        <f t="shared" si="10"/>
        <v>948.25897140282018</v>
      </c>
      <c r="CM18" s="1">
        <f t="shared" si="11"/>
        <v>1428.1059963339414</v>
      </c>
      <c r="CN18" s="1">
        <f t="shared" si="12"/>
        <v>427.42940364158909</v>
      </c>
      <c r="CO18" s="1">
        <f t="shared" si="13"/>
        <v>663.74400561997891</v>
      </c>
      <c r="CP18" s="1">
        <f t="shared" si="14"/>
        <v>180.69073755321097</v>
      </c>
      <c r="CQ18" s="1">
        <f t="shared" si="15"/>
        <v>274.44972085128006</v>
      </c>
      <c r="CS18" s="1">
        <f t="shared" si="31"/>
        <v>-3506.1833115121772</v>
      </c>
      <c r="CT18" s="1">
        <f t="shared" si="32"/>
        <v>-1049.3939845815939</v>
      </c>
      <c r="CU18" s="1">
        <f t="shared" si="33"/>
        <v>-1629.5766291823843</v>
      </c>
      <c r="CV18" s="1">
        <f t="shared" si="34"/>
        <v>-443.61892617230637</v>
      </c>
      <c r="CW18" s="1">
        <f t="shared" si="35"/>
        <v>-673.80925055154012</v>
      </c>
      <c r="CX18" s="1">
        <f t="shared" si="36"/>
        <v>-7302.5821020000021</v>
      </c>
      <c r="DA18" s="38">
        <f t="shared" si="17"/>
        <v>0</v>
      </c>
      <c r="DB18" s="38">
        <f t="shared" si="18"/>
        <v>0</v>
      </c>
      <c r="DC18" s="38">
        <f t="shared" si="19"/>
        <v>0</v>
      </c>
      <c r="DD18" s="38">
        <f t="shared" si="20"/>
        <v>0</v>
      </c>
      <c r="DE18" s="38">
        <f t="shared" si="21"/>
        <v>0</v>
      </c>
    </row>
    <row r="19" spans="1:109" x14ac:dyDescent="0.2">
      <c r="A19" t="s">
        <v>34</v>
      </c>
      <c r="B19" t="str">
        <f t="shared" si="22"/>
        <v>CD</v>
      </c>
      <c r="C19" t="str">
        <f t="shared" si="23"/>
        <v>AA</v>
      </c>
      <c r="D19">
        <f t="shared" si="24"/>
        <v>392065</v>
      </c>
      <c r="E19" t="s">
        <v>683</v>
      </c>
      <c r="F19" s="1">
        <v>125203.55</v>
      </c>
      <c r="G19" s="1">
        <v>125203.55</v>
      </c>
      <c r="H19" s="1">
        <v>125203.55</v>
      </c>
      <c r="I19" s="1">
        <v>125203.55</v>
      </c>
      <c r="J19" s="1">
        <v>125203.55</v>
      </c>
      <c r="K19" s="1">
        <v>125203.55</v>
      </c>
      <c r="L19" s="1">
        <v>125203.55</v>
      </c>
      <c r="M19" s="1">
        <v>125203.55</v>
      </c>
      <c r="N19" s="1">
        <v>125203.55</v>
      </c>
      <c r="O19" s="1">
        <v>125203.55</v>
      </c>
      <c r="P19" s="1">
        <v>125203.55</v>
      </c>
      <c r="Q19" s="1">
        <v>125203.55</v>
      </c>
      <c r="R19" s="1">
        <v>125203.55</v>
      </c>
      <c r="S19" s="1">
        <f t="shared" si="25"/>
        <v>125203.55</v>
      </c>
      <c r="T19" s="1">
        <f t="shared" si="26"/>
        <v>1377239.0500000003</v>
      </c>
      <c r="U19" s="1">
        <f t="shared" si="27"/>
        <v>125203.55000000003</v>
      </c>
      <c r="V19" s="1">
        <v>-9377.33</v>
      </c>
      <c r="W19" s="1">
        <v>-10010.65</v>
      </c>
      <c r="X19" s="1">
        <v>-10643.97</v>
      </c>
      <c r="Y19" s="1">
        <v>-11277.29</v>
      </c>
      <c r="Z19" s="1">
        <v>-11910.61</v>
      </c>
      <c r="AA19" s="1">
        <v>-12543.93</v>
      </c>
      <c r="AB19" s="1">
        <v>-13177.25</v>
      </c>
      <c r="AC19" s="1">
        <v>-13810.57</v>
      </c>
      <c r="AD19" s="1">
        <v>-14443.89</v>
      </c>
      <c r="AE19" s="1">
        <v>-15077.210000000001</v>
      </c>
      <c r="AF19" s="1">
        <v>-15710.53</v>
      </c>
      <c r="AG19" s="1">
        <v>-16343.85</v>
      </c>
      <c r="AH19" s="1">
        <v>-16977.170000000002</v>
      </c>
      <c r="AI19" s="1"/>
      <c r="AJ19" s="1">
        <v>-633.32000000000005</v>
      </c>
      <c r="AK19" s="1">
        <v>-633.32000000000005</v>
      </c>
      <c r="AL19" s="1">
        <v>-633.32000000000005</v>
      </c>
      <c r="AM19" s="1">
        <v>-633.32000000000005</v>
      </c>
      <c r="AN19" s="1">
        <v>-633.32000000000005</v>
      </c>
      <c r="AO19" s="1">
        <v>-633.32000000000005</v>
      </c>
      <c r="AP19" s="1">
        <v>-633.32000000000005</v>
      </c>
      <c r="AQ19" s="1">
        <v>-633.32000000000005</v>
      </c>
      <c r="AR19" s="1">
        <v>-633.32000000000005</v>
      </c>
      <c r="AS19" s="1">
        <v>-633.32000000000005</v>
      </c>
      <c r="AT19" s="1">
        <v>-633.32000000000005</v>
      </c>
      <c r="AU19" s="1">
        <v>-633.32000000000005</v>
      </c>
      <c r="AV19" s="1">
        <v>-633.32000000000005</v>
      </c>
      <c r="AW19" s="1">
        <f t="shared" si="28"/>
        <v>7599.8399999999992</v>
      </c>
      <c r="AX19" s="1"/>
      <c r="AY19" s="1">
        <v>115826.22</v>
      </c>
      <c r="AZ19" s="1">
        <v>115192.90000000001</v>
      </c>
      <c r="BA19" s="1">
        <v>114559.58</v>
      </c>
      <c r="BB19" s="1">
        <v>113926.26000000001</v>
      </c>
      <c r="BC19" s="1">
        <v>113292.94</v>
      </c>
      <c r="BD19" s="1">
        <v>112659.62</v>
      </c>
      <c r="BE19" s="1">
        <v>112026.3</v>
      </c>
      <c r="BF19" s="1">
        <v>111392.98</v>
      </c>
      <c r="BG19" s="1">
        <v>110759.66</v>
      </c>
      <c r="BH19" s="1">
        <v>110126.34</v>
      </c>
      <c r="BI19" s="1">
        <v>109493.02</v>
      </c>
      <c r="BJ19" s="1">
        <v>108859.7</v>
      </c>
      <c r="BK19" s="1">
        <v>108226.38</v>
      </c>
      <c r="BL19" s="2">
        <f t="shared" si="0"/>
        <v>0</v>
      </c>
      <c r="BM19" s="2">
        <f t="shared" si="29"/>
        <v>7599.8399999999992</v>
      </c>
      <c r="BN19" s="3">
        <f t="shared" si="38"/>
        <v>6.0699876321398213E-2</v>
      </c>
      <c r="BO19" s="37">
        <f>IFERROR(INDEX('Wkpr - Existing Depr Rates'!$G$2:$G$709,MATCH('Wkpr - Plant Balance Detail'!A19,'Wkpr - Existing Depr Rates'!$A$2:$A$709,0),),0)</f>
        <v>6.0699999999999997E-2</v>
      </c>
      <c r="BP19" s="37">
        <f t="shared" si="30"/>
        <v>-1.2367860178358336E-7</v>
      </c>
      <c r="BQ19" s="11">
        <v>7.4800000000000005E-2</v>
      </c>
      <c r="BR19" s="11"/>
      <c r="BS19" s="11"/>
      <c r="BU19" s="31">
        <f>_xlfn.IFNA(IF(AND($B19="ED",$D19&gt;=310000,$D19&lt;360000),INDEX('Wkpr - Allocation_Factors'!$B$16:$F$16,1,MATCH('Wkpr - Plant Balance Detail'!BU$2,'Wkpr - Allocation_Factors'!$B$1:$F$1,0)),IF(AND($B19="GD",$C19="AN",$D19&gt;=350000,$D19&lt;358000),INDEX('Wkpr - Allocation_Factors'!$B$17:$F$17,1,MATCH('Wkpr - Plant Balance Detail'!BU$2,'Wkpr - Allocation_Factors'!$B$1:$F$1,0)),INDEX('Wkpr - Allocation_Factors'!$B$2:$F$15,MATCH(CONCATENATE('Wkpr - Plant Balance Detail'!$B19,'Wkpr - Plant Balance Detail'!$C19),'Wkpr - Allocation_Factors'!$A$2:$A$15,0),MATCH('Wkpr - Plant Balance Detail'!BU$2,'Wkpr - Allocation_Factors'!$B$1:$F$1,0)))),0)</f>
        <v>0.480129256</v>
      </c>
      <c r="BV19" s="31">
        <f>_xlfn.IFNA(IF(AND($B19="ED",$D19&gt;=310000,$D19&lt;360000),INDEX('Wkpr - Allocation_Factors'!$B$16:$F$16,1,MATCH('Wkpr - Plant Balance Detail'!BV$2,'Wkpr - Allocation_Factors'!$B$1:$F$1,0)),IF(AND($B19="GD",$C19="AN",$D19&gt;=350000,$D19&lt;358000),INDEX('Wkpr - Allocation_Factors'!$B$17:$F$17,1,MATCH('Wkpr - Plant Balance Detail'!BV$2,'Wkpr - Allocation_Factors'!$B$1:$F$1,0)),INDEX('Wkpr - Allocation_Factors'!$B$2:$F$15,MATCH(CONCATENATE('Wkpr - Plant Balance Detail'!$B19,'Wkpr - Plant Balance Detail'!$C19),'Wkpr - Allocation_Factors'!$A$2:$A$15,0),MATCH('Wkpr - Plant Balance Detail'!BV$2,'Wkpr - Allocation_Factors'!$B$1:$F$1,0)))),0)</f>
        <v>0.14370177149999999</v>
      </c>
      <c r="BW19" s="31">
        <f>_xlfn.IFNA(IF(AND($B19="ED",$D19&gt;=310000,$D19&lt;360000),INDEX('Wkpr - Allocation_Factors'!$B$16:$F$16,1,MATCH('Wkpr - Plant Balance Detail'!BW$2,'Wkpr - Allocation_Factors'!$B$1:$F$1,0)),IF(AND($B19="GD",$C19="AN",$D19&gt;=350000,$D19&lt;358000),INDEX('Wkpr - Allocation_Factors'!$B$17:$F$17,1,MATCH('Wkpr - Plant Balance Detail'!BW$2,'Wkpr - Allocation_Factors'!$B$1:$F$1,0)),INDEX('Wkpr - Allocation_Factors'!$B$2:$F$15,MATCH(CONCATENATE('Wkpr - Plant Balance Detail'!$B19,'Wkpr - Plant Balance Detail'!$C19),'Wkpr - Allocation_Factors'!$A$2:$A$15,0),MATCH('Wkpr - Plant Balance Detail'!BW$2,'Wkpr - Allocation_Factors'!$B$1:$F$1,0)))),0)</f>
        <v>0.22315074400000001</v>
      </c>
      <c r="BX19" s="31">
        <f>_xlfn.IFNA(IF(AND($B19="ED",$D19&gt;=310000,$D19&lt;360000),INDEX('Wkpr - Allocation_Factors'!$B$16:$F$16,1,MATCH('Wkpr - Plant Balance Detail'!BX$2,'Wkpr - Allocation_Factors'!$B$1:$F$1,0)),IF(AND($B19="GD",$C19="AN",$D19&gt;=350000,$D19&lt;358000),INDEX('Wkpr - Allocation_Factors'!$B$17:$F$17,1,MATCH('Wkpr - Plant Balance Detail'!BX$2,'Wkpr - Allocation_Factors'!$B$1:$F$1,0)),INDEX('Wkpr - Allocation_Factors'!$B$2:$F$15,MATCH(CONCATENATE('Wkpr - Plant Balance Detail'!$B19,'Wkpr - Plant Balance Detail'!$C19),'Wkpr - Allocation_Factors'!$A$2:$A$15,0),MATCH('Wkpr - Plant Balance Detail'!BX$2,'Wkpr - Allocation_Factors'!$B$1:$F$1,0)))),0)</f>
        <v>6.0748228500000001E-2</v>
      </c>
      <c r="BY19" s="31">
        <f>_xlfn.IFNA(IF(AND($B19="ED",$D19&gt;=310000,$D19&lt;360000),INDEX('Wkpr - Allocation_Factors'!$B$16:$F$16,1,MATCH('Wkpr - Plant Balance Detail'!BY$2,'Wkpr - Allocation_Factors'!$B$1:$F$1,0)),IF(AND($B19="GD",$C19="AN",$D19&gt;=350000,$D19&lt;358000),INDEX('Wkpr - Allocation_Factors'!$B$17:$F$17,1,MATCH('Wkpr - Plant Balance Detail'!BY$2,'Wkpr - Allocation_Factors'!$B$1:$F$1,0)),INDEX('Wkpr - Allocation_Factors'!$B$2:$F$15,MATCH(CONCATENATE('Wkpr - Plant Balance Detail'!$B19,'Wkpr - Plant Balance Detail'!$C19),'Wkpr - Allocation_Factors'!$A$2:$A$15,0),MATCH('Wkpr - Plant Balance Detail'!BY$2,'Wkpr - Allocation_Factors'!$B$1:$F$1,0)))),0)</f>
        <v>9.2270000000000005E-2</v>
      </c>
      <c r="CA19" s="1">
        <f t="shared" si="1"/>
        <v>3648.9055249190387</v>
      </c>
      <c r="CB19" s="1">
        <f t="shared" si="2"/>
        <v>1092.1104711165597</v>
      </c>
      <c r="CC19" s="1">
        <f t="shared" si="3"/>
        <v>1695.9099502809595</v>
      </c>
      <c r="CD19" s="1">
        <f t="shared" si="4"/>
        <v>461.67681688343987</v>
      </c>
      <c r="CE19" s="1">
        <f t="shared" si="5"/>
        <v>701.23723679999978</v>
      </c>
      <c r="CF19" s="1"/>
      <c r="CG19" s="1">
        <f t="shared" si="6"/>
        <v>3648.9129597205692</v>
      </c>
      <c r="CH19" s="1">
        <f t="shared" si="7"/>
        <v>1092.1126963384916</v>
      </c>
      <c r="CI19" s="1">
        <f t="shared" si="8"/>
        <v>1695.9134057702308</v>
      </c>
      <c r="CJ19" s="1">
        <f t="shared" si="9"/>
        <v>461.67775756975834</v>
      </c>
      <c r="CK19" s="1">
        <f t="shared" si="10"/>
        <v>701.23866560095007</v>
      </c>
      <c r="CM19" s="1">
        <f t="shared" si="11"/>
        <v>4496.5187707923988</v>
      </c>
      <c r="CN19" s="1">
        <f t="shared" si="12"/>
        <v>1345.7995005950443</v>
      </c>
      <c r="CO19" s="1">
        <f t="shared" si="13"/>
        <v>2089.8570469788024</v>
      </c>
      <c r="CP19" s="1">
        <f t="shared" si="14"/>
        <v>568.92086105795602</v>
      </c>
      <c r="CQ19" s="1">
        <f t="shared" si="15"/>
        <v>864.12936057580021</v>
      </c>
      <c r="CS19" s="1">
        <f t="shared" si="31"/>
        <v>847.60581107182952</v>
      </c>
      <c r="CT19" s="1">
        <f t="shared" si="32"/>
        <v>253.6868042565527</v>
      </c>
      <c r="CU19" s="1">
        <f t="shared" si="33"/>
        <v>393.94364120857153</v>
      </c>
      <c r="CV19" s="1">
        <f t="shared" si="34"/>
        <v>107.24310348819768</v>
      </c>
      <c r="CW19" s="1">
        <f t="shared" si="35"/>
        <v>162.89069497485013</v>
      </c>
      <c r="CX19" s="1">
        <f t="shared" si="36"/>
        <v>1765.3700550000017</v>
      </c>
      <c r="DA19" s="38">
        <f t="shared" si="17"/>
        <v>0</v>
      </c>
      <c r="DB19" s="38">
        <f t="shared" si="18"/>
        <v>0</v>
      </c>
      <c r="DC19" s="38">
        <f t="shared" si="19"/>
        <v>0</v>
      </c>
      <c r="DD19" s="38">
        <f t="shared" si="20"/>
        <v>0</v>
      </c>
      <c r="DE19" s="38">
        <f t="shared" si="21"/>
        <v>0</v>
      </c>
    </row>
    <row r="20" spans="1:109" x14ac:dyDescent="0.2">
      <c r="A20" t="s">
        <v>35</v>
      </c>
      <c r="B20" t="str">
        <f t="shared" si="22"/>
        <v>CD</v>
      </c>
      <c r="C20" t="str">
        <f t="shared" si="23"/>
        <v>AA</v>
      </c>
      <c r="D20">
        <f t="shared" si="24"/>
        <v>394000</v>
      </c>
      <c r="F20" s="1">
        <v>11413573.15</v>
      </c>
      <c r="G20" s="1">
        <v>11617697.33</v>
      </c>
      <c r="H20" s="1">
        <v>11664274.33</v>
      </c>
      <c r="I20" s="1">
        <v>11752768.220000001</v>
      </c>
      <c r="J20" s="1">
        <v>11938594.960000001</v>
      </c>
      <c r="K20" s="1">
        <v>12082912.369999999</v>
      </c>
      <c r="L20" s="1">
        <v>12315496.4</v>
      </c>
      <c r="M20" s="1">
        <v>12502444.82</v>
      </c>
      <c r="N20" s="1">
        <v>12536402.35</v>
      </c>
      <c r="O20" s="1">
        <v>12648048.25</v>
      </c>
      <c r="P20" s="1">
        <v>12648048.25</v>
      </c>
      <c r="Q20" s="1">
        <v>12858891.539999999</v>
      </c>
      <c r="R20" s="1">
        <v>12858891.539999999</v>
      </c>
      <c r="S20" s="1">
        <f t="shared" si="25"/>
        <v>12136232.344999999</v>
      </c>
      <c r="T20" s="1">
        <f t="shared" si="26"/>
        <v>134565578.81999999</v>
      </c>
      <c r="U20" s="1">
        <f t="shared" si="27"/>
        <v>12225150.930416666</v>
      </c>
      <c r="V20" s="1">
        <v>-2244122.7400000002</v>
      </c>
      <c r="W20" s="1">
        <v>-2291432.81</v>
      </c>
      <c r="X20" s="1">
        <v>-2339257.86</v>
      </c>
      <c r="Y20" s="1">
        <v>-2387360.37</v>
      </c>
      <c r="Z20" s="1">
        <v>-2436026.38</v>
      </c>
      <c r="AA20" s="1">
        <v>-2485370.56</v>
      </c>
      <c r="AB20" s="1">
        <v>-2535488.96</v>
      </c>
      <c r="AC20" s="1">
        <v>-2577353.33</v>
      </c>
      <c r="AD20" s="1">
        <v>-2628787.2999999998</v>
      </c>
      <c r="AE20" s="1">
        <v>-2680520.36</v>
      </c>
      <c r="AF20" s="1">
        <v>-2732482.76</v>
      </c>
      <c r="AG20" s="1">
        <v>-2784878.27</v>
      </c>
      <c r="AH20" s="1">
        <v>-2837706.88</v>
      </c>
      <c r="AI20" s="1"/>
      <c r="AJ20" s="1">
        <v>-45976.41</v>
      </c>
      <c r="AK20" s="1">
        <v>-47310.07</v>
      </c>
      <c r="AL20" s="1">
        <v>-47825.05</v>
      </c>
      <c r="AM20" s="1">
        <v>-48102.51</v>
      </c>
      <c r="AN20" s="1">
        <v>-48666.01</v>
      </c>
      <c r="AO20" s="1">
        <v>-49344.18</v>
      </c>
      <c r="AP20" s="1">
        <v>-50118.400000000001</v>
      </c>
      <c r="AQ20" s="1">
        <v>-50980.19</v>
      </c>
      <c r="AR20" s="1">
        <v>-51433.97</v>
      </c>
      <c r="AS20" s="1">
        <v>-51733.06</v>
      </c>
      <c r="AT20" s="1">
        <v>-51962.400000000001</v>
      </c>
      <c r="AU20" s="1">
        <v>-52395.51</v>
      </c>
      <c r="AV20" s="1">
        <v>-52828.61</v>
      </c>
      <c r="AW20" s="1">
        <f t="shared" si="28"/>
        <v>602699.96</v>
      </c>
      <c r="AX20" s="1"/>
      <c r="AY20" s="1">
        <v>9169450.4100000001</v>
      </c>
      <c r="AZ20" s="1">
        <v>9326264.5199999996</v>
      </c>
      <c r="BA20" s="1">
        <v>9325016.4700000007</v>
      </c>
      <c r="BB20" s="1">
        <v>9365407.8499999996</v>
      </c>
      <c r="BC20" s="1">
        <v>9502568.5800000001</v>
      </c>
      <c r="BD20" s="1">
        <v>9597541.8100000005</v>
      </c>
      <c r="BE20" s="1">
        <v>9780007.4399999995</v>
      </c>
      <c r="BF20" s="1">
        <v>9925091.4900000002</v>
      </c>
      <c r="BG20" s="1">
        <v>9907615.0500000007</v>
      </c>
      <c r="BH20" s="1">
        <v>9967527.8900000006</v>
      </c>
      <c r="BI20" s="1">
        <v>9915565.4900000002</v>
      </c>
      <c r="BJ20" s="1">
        <v>10074013.27</v>
      </c>
      <c r="BK20" s="1">
        <v>10021184.66</v>
      </c>
      <c r="BL20" s="2">
        <f t="shared" si="0"/>
        <v>0</v>
      </c>
      <c r="BM20" s="2">
        <f t="shared" si="29"/>
        <v>602699.96</v>
      </c>
      <c r="BN20" s="3">
        <f t="shared" si="38"/>
        <v>4.9300001564844348E-2</v>
      </c>
      <c r="BO20" s="37">
        <f>IFERROR(INDEX('Wkpr - Existing Depr Rates'!$G$2:$G$709,MATCH('Wkpr - Plant Balance Detail'!A20,'Wkpr - Existing Depr Rates'!$A$2:$A$709,0),),0)</f>
        <v>4.9299999999999997E-2</v>
      </c>
      <c r="BP20" s="37">
        <f t="shared" si="30"/>
        <v>1.5648443513205379E-9</v>
      </c>
      <c r="BQ20" s="16">
        <v>0.05</v>
      </c>
      <c r="BR20" s="16"/>
      <c r="BS20" s="16"/>
      <c r="BU20" s="31">
        <f>_xlfn.IFNA(IF(AND($B20="ED",$D20&gt;=310000,$D20&lt;360000),INDEX('Wkpr - Allocation_Factors'!$B$16:$F$16,1,MATCH('Wkpr - Plant Balance Detail'!BU$2,'Wkpr - Allocation_Factors'!$B$1:$F$1,0)),IF(AND($B20="GD",$C20="AN",$D20&gt;=350000,$D20&lt;358000),INDEX('Wkpr - Allocation_Factors'!$B$17:$F$17,1,MATCH('Wkpr - Plant Balance Detail'!BU$2,'Wkpr - Allocation_Factors'!$B$1:$F$1,0)),INDEX('Wkpr - Allocation_Factors'!$B$2:$F$15,MATCH(CONCATENATE('Wkpr - Plant Balance Detail'!$B20,'Wkpr - Plant Balance Detail'!$C20),'Wkpr - Allocation_Factors'!$A$2:$A$15,0),MATCH('Wkpr - Plant Balance Detail'!BU$2,'Wkpr - Allocation_Factors'!$B$1:$F$1,0)))),0)</f>
        <v>0.480129256</v>
      </c>
      <c r="BV20" s="31">
        <f>_xlfn.IFNA(IF(AND($B20="ED",$D20&gt;=310000,$D20&lt;360000),INDEX('Wkpr - Allocation_Factors'!$B$16:$F$16,1,MATCH('Wkpr - Plant Balance Detail'!BV$2,'Wkpr - Allocation_Factors'!$B$1:$F$1,0)),IF(AND($B20="GD",$C20="AN",$D20&gt;=350000,$D20&lt;358000),INDEX('Wkpr - Allocation_Factors'!$B$17:$F$17,1,MATCH('Wkpr - Plant Balance Detail'!BV$2,'Wkpr - Allocation_Factors'!$B$1:$F$1,0)),INDEX('Wkpr - Allocation_Factors'!$B$2:$F$15,MATCH(CONCATENATE('Wkpr - Plant Balance Detail'!$B20,'Wkpr - Plant Balance Detail'!$C20),'Wkpr - Allocation_Factors'!$A$2:$A$15,0),MATCH('Wkpr - Plant Balance Detail'!BV$2,'Wkpr - Allocation_Factors'!$B$1:$F$1,0)))),0)</f>
        <v>0.14370177149999999</v>
      </c>
      <c r="BW20" s="31">
        <f>_xlfn.IFNA(IF(AND($B20="ED",$D20&gt;=310000,$D20&lt;360000),INDEX('Wkpr - Allocation_Factors'!$B$16:$F$16,1,MATCH('Wkpr - Plant Balance Detail'!BW$2,'Wkpr - Allocation_Factors'!$B$1:$F$1,0)),IF(AND($B20="GD",$C20="AN",$D20&gt;=350000,$D20&lt;358000),INDEX('Wkpr - Allocation_Factors'!$B$17:$F$17,1,MATCH('Wkpr - Plant Balance Detail'!BW$2,'Wkpr - Allocation_Factors'!$B$1:$F$1,0)),INDEX('Wkpr - Allocation_Factors'!$B$2:$F$15,MATCH(CONCATENATE('Wkpr - Plant Balance Detail'!$B20,'Wkpr - Plant Balance Detail'!$C20),'Wkpr - Allocation_Factors'!$A$2:$A$15,0),MATCH('Wkpr - Plant Balance Detail'!BW$2,'Wkpr - Allocation_Factors'!$B$1:$F$1,0)))),0)</f>
        <v>0.22315074400000001</v>
      </c>
      <c r="BX20" s="31">
        <f>_xlfn.IFNA(IF(AND($B20="ED",$D20&gt;=310000,$D20&lt;360000),INDEX('Wkpr - Allocation_Factors'!$B$16:$F$16,1,MATCH('Wkpr - Plant Balance Detail'!BX$2,'Wkpr - Allocation_Factors'!$B$1:$F$1,0)),IF(AND($B20="GD",$C20="AN",$D20&gt;=350000,$D20&lt;358000),INDEX('Wkpr - Allocation_Factors'!$B$17:$F$17,1,MATCH('Wkpr - Plant Balance Detail'!BX$2,'Wkpr - Allocation_Factors'!$B$1:$F$1,0)),INDEX('Wkpr - Allocation_Factors'!$B$2:$F$15,MATCH(CONCATENATE('Wkpr - Plant Balance Detail'!$B20,'Wkpr - Plant Balance Detail'!$C20),'Wkpr - Allocation_Factors'!$A$2:$A$15,0),MATCH('Wkpr - Plant Balance Detail'!BX$2,'Wkpr - Allocation_Factors'!$B$1:$F$1,0)))),0)</f>
        <v>6.0748228500000001E-2</v>
      </c>
      <c r="BY20" s="31">
        <f>_xlfn.IFNA(IF(AND($B20="ED",$D20&gt;=310000,$D20&lt;360000),INDEX('Wkpr - Allocation_Factors'!$B$16:$F$16,1,MATCH('Wkpr - Plant Balance Detail'!BY$2,'Wkpr - Allocation_Factors'!$B$1:$F$1,0)),IF(AND($B20="GD",$C20="AN",$D20&gt;=350000,$D20&lt;358000),INDEX('Wkpr - Allocation_Factors'!$B$17:$F$17,1,MATCH('Wkpr - Plant Balance Detail'!BY$2,'Wkpr - Allocation_Factors'!$B$1:$F$1,0)),INDEX('Wkpr - Allocation_Factors'!$B$2:$F$15,MATCH(CONCATENATE('Wkpr - Plant Balance Detail'!$B20,'Wkpr - Plant Balance Detail'!$C20),'Wkpr - Allocation_Factors'!$A$2:$A$15,0),MATCH('Wkpr - Plant Balance Detail'!BY$2,'Wkpr - Allocation_Factors'!$B$1:$F$1,0)))),0)</f>
        <v>9.2270000000000005E-2</v>
      </c>
      <c r="CA20" s="1">
        <f t="shared" si="1"/>
        <v>304374.76004582475</v>
      </c>
      <c r="CB20" s="1">
        <f t="shared" si="2"/>
        <v>91098.785737131664</v>
      </c>
      <c r="CC20" s="1">
        <f t="shared" si="3"/>
        <v>141464.93534867468</v>
      </c>
      <c r="CD20" s="1">
        <f t="shared" si="4"/>
        <v>38510.936881747599</v>
      </c>
      <c r="CE20" s="1">
        <f t="shared" si="5"/>
        <v>58493.955030784986</v>
      </c>
      <c r="CF20" s="1"/>
      <c r="CG20" s="1">
        <f t="shared" si="6"/>
        <v>304374.75038458523</v>
      </c>
      <c r="CH20" s="1">
        <f t="shared" si="7"/>
        <v>91098.782845541078</v>
      </c>
      <c r="CI20" s="1">
        <f t="shared" si="8"/>
        <v>141464.93085839885</v>
      </c>
      <c r="CJ20" s="1">
        <f t="shared" si="9"/>
        <v>38510.935659361792</v>
      </c>
      <c r="CK20" s="1">
        <f t="shared" si="10"/>
        <v>58493.953174112932</v>
      </c>
      <c r="CM20" s="1">
        <f t="shared" si="11"/>
        <v>308696.50140424474</v>
      </c>
      <c r="CN20" s="1">
        <f t="shared" si="12"/>
        <v>92392.274691218161</v>
      </c>
      <c r="CO20" s="1">
        <f t="shared" si="13"/>
        <v>143473.56070831532</v>
      </c>
      <c r="CP20" s="1">
        <f t="shared" si="14"/>
        <v>39057.744076431845</v>
      </c>
      <c r="CQ20" s="1">
        <f t="shared" si="15"/>
        <v>59324.496119790005</v>
      </c>
      <c r="CS20" s="1">
        <f t="shared" si="31"/>
        <v>4321.7510196595103</v>
      </c>
      <c r="CT20" s="1">
        <f t="shared" si="32"/>
        <v>1293.4918456770829</v>
      </c>
      <c r="CU20" s="1">
        <f t="shared" si="33"/>
        <v>2008.6298499164695</v>
      </c>
      <c r="CV20" s="1">
        <f t="shared" si="34"/>
        <v>546.80841707005311</v>
      </c>
      <c r="CW20" s="1">
        <f t="shared" si="35"/>
        <v>830.54294567707257</v>
      </c>
      <c r="CX20" s="1">
        <f t="shared" si="36"/>
        <v>9001.2240780001885</v>
      </c>
      <c r="DA20" s="38">
        <f t="shared" si="17"/>
        <v>0</v>
      </c>
      <c r="DB20" s="38">
        <f t="shared" si="18"/>
        <v>0</v>
      </c>
      <c r="DC20" s="38">
        <f t="shared" si="19"/>
        <v>0</v>
      </c>
      <c r="DD20" s="38">
        <f t="shared" si="20"/>
        <v>0</v>
      </c>
      <c r="DE20" s="38">
        <f t="shared" si="21"/>
        <v>0</v>
      </c>
    </row>
    <row r="21" spans="1:109" x14ac:dyDescent="0.2">
      <c r="A21" t="s">
        <v>36</v>
      </c>
      <c r="B21" t="str">
        <f t="shared" si="22"/>
        <v>CD</v>
      </c>
      <c r="C21" t="str">
        <f t="shared" si="23"/>
        <v>AA</v>
      </c>
      <c r="D21">
        <f t="shared" si="24"/>
        <v>395000</v>
      </c>
      <c r="F21" s="1">
        <v>355663.28</v>
      </c>
      <c r="G21" s="1">
        <v>355663.28</v>
      </c>
      <c r="H21" s="1">
        <v>355663.28</v>
      </c>
      <c r="I21" s="1">
        <v>355663.28</v>
      </c>
      <c r="J21" s="1">
        <v>355663.28</v>
      </c>
      <c r="K21" s="1">
        <v>355663.28</v>
      </c>
      <c r="L21" s="1">
        <v>355663.28</v>
      </c>
      <c r="M21" s="1">
        <v>355663.28</v>
      </c>
      <c r="N21" s="1">
        <v>355663.28</v>
      </c>
      <c r="O21" s="1">
        <v>355663.28</v>
      </c>
      <c r="P21" s="1">
        <v>355663.28</v>
      </c>
      <c r="Q21" s="1">
        <v>355663.28</v>
      </c>
      <c r="R21" s="1">
        <v>355663.28</v>
      </c>
      <c r="S21" s="1">
        <f t="shared" si="25"/>
        <v>355663.28</v>
      </c>
      <c r="T21" s="1">
        <f t="shared" si="26"/>
        <v>3912296.080000001</v>
      </c>
      <c r="U21" s="1">
        <f t="shared" si="27"/>
        <v>355663.28000000009</v>
      </c>
      <c r="V21" s="1">
        <v>-213073.78</v>
      </c>
      <c r="W21" s="1">
        <v>-217309.14</v>
      </c>
      <c r="X21" s="1">
        <v>-221544.5</v>
      </c>
      <c r="Y21" s="1">
        <v>-225779.86000000002</v>
      </c>
      <c r="Z21" s="1">
        <v>-230015.22</v>
      </c>
      <c r="AA21" s="1">
        <v>-234250.58000000002</v>
      </c>
      <c r="AB21" s="1">
        <v>-238485.94</v>
      </c>
      <c r="AC21" s="1">
        <v>-242721.30000000002</v>
      </c>
      <c r="AD21" s="1">
        <v>-246956.66</v>
      </c>
      <c r="AE21" s="1">
        <v>-251192.02000000002</v>
      </c>
      <c r="AF21" s="1">
        <v>-255427.38</v>
      </c>
      <c r="AG21" s="1">
        <v>-259662.74000000002</v>
      </c>
      <c r="AH21" s="1">
        <v>-263898.09999999998</v>
      </c>
      <c r="AI21" s="1"/>
      <c r="AJ21" s="1">
        <v>-4235.3599999999997</v>
      </c>
      <c r="AK21" s="1">
        <v>-4235.3599999999997</v>
      </c>
      <c r="AL21" s="1">
        <v>-4235.3599999999997</v>
      </c>
      <c r="AM21" s="1">
        <v>-4235.3599999999997</v>
      </c>
      <c r="AN21" s="1">
        <v>-4235.3599999999997</v>
      </c>
      <c r="AO21" s="1">
        <v>-4235.3599999999997</v>
      </c>
      <c r="AP21" s="1">
        <v>-4235.3599999999997</v>
      </c>
      <c r="AQ21" s="1">
        <v>-4235.3599999999997</v>
      </c>
      <c r="AR21" s="1">
        <v>-4235.3599999999997</v>
      </c>
      <c r="AS21" s="1">
        <v>-4235.3599999999997</v>
      </c>
      <c r="AT21" s="1">
        <v>-4235.3599999999997</v>
      </c>
      <c r="AU21" s="1">
        <v>-4235.3599999999997</v>
      </c>
      <c r="AV21" s="1">
        <v>-4235.3599999999997</v>
      </c>
      <c r="AW21" s="1">
        <f t="shared" si="28"/>
        <v>50824.32</v>
      </c>
      <c r="AX21" s="1"/>
      <c r="AY21" s="1">
        <v>142589.5</v>
      </c>
      <c r="AZ21" s="1">
        <v>138354.14000000001</v>
      </c>
      <c r="BA21" s="1">
        <v>134118.78</v>
      </c>
      <c r="BB21" s="1">
        <v>129883.42</v>
      </c>
      <c r="BC21" s="1">
        <v>125648.06</v>
      </c>
      <c r="BD21" s="1">
        <v>121412.7</v>
      </c>
      <c r="BE21" s="1">
        <v>117177.34</v>
      </c>
      <c r="BF21" s="1">
        <v>112941.98</v>
      </c>
      <c r="BG21" s="1">
        <v>108706.62</v>
      </c>
      <c r="BH21" s="1">
        <v>104471.26000000001</v>
      </c>
      <c r="BI21" s="1">
        <v>100235.90000000001</v>
      </c>
      <c r="BJ21" s="1">
        <v>96000.540000000008</v>
      </c>
      <c r="BK21" s="1">
        <v>91765.180000000008</v>
      </c>
      <c r="BL21" s="2">
        <f t="shared" si="0"/>
        <v>0</v>
      </c>
      <c r="BM21" s="2">
        <f t="shared" si="29"/>
        <v>50824.32</v>
      </c>
      <c r="BN21" s="3">
        <f t="shared" si="38"/>
        <v>0.14290010484073584</v>
      </c>
      <c r="BO21" s="37">
        <f>IFERROR(INDEX('Wkpr - Existing Depr Rates'!$G$2:$G$709,MATCH('Wkpr - Plant Balance Detail'!A21,'Wkpr - Existing Depr Rates'!$A$2:$A$709,0),),0)</f>
        <v>0.1429</v>
      </c>
      <c r="BP21" s="37">
        <f t="shared" si="30"/>
        <v>1.0484073584282605E-7</v>
      </c>
      <c r="BQ21" s="11">
        <v>6.6699999999999995E-2</v>
      </c>
      <c r="BR21" s="11"/>
      <c r="BS21" s="11"/>
      <c r="BU21" s="31">
        <f>_xlfn.IFNA(IF(AND($B21="ED",$D21&gt;=310000,$D21&lt;360000),INDEX('Wkpr - Allocation_Factors'!$B$16:$F$16,1,MATCH('Wkpr - Plant Balance Detail'!BU$2,'Wkpr - Allocation_Factors'!$B$1:$F$1,0)),IF(AND($B21="GD",$C21="AN",$D21&gt;=350000,$D21&lt;358000),INDEX('Wkpr - Allocation_Factors'!$B$17:$F$17,1,MATCH('Wkpr - Plant Balance Detail'!BU$2,'Wkpr - Allocation_Factors'!$B$1:$F$1,0)),INDEX('Wkpr - Allocation_Factors'!$B$2:$F$15,MATCH(CONCATENATE('Wkpr - Plant Balance Detail'!$B21,'Wkpr - Plant Balance Detail'!$C21),'Wkpr - Allocation_Factors'!$A$2:$A$15,0),MATCH('Wkpr - Plant Balance Detail'!BU$2,'Wkpr - Allocation_Factors'!$B$1:$F$1,0)))),0)</f>
        <v>0.480129256</v>
      </c>
      <c r="BV21" s="31">
        <f>_xlfn.IFNA(IF(AND($B21="ED",$D21&gt;=310000,$D21&lt;360000),INDEX('Wkpr - Allocation_Factors'!$B$16:$F$16,1,MATCH('Wkpr - Plant Balance Detail'!BV$2,'Wkpr - Allocation_Factors'!$B$1:$F$1,0)),IF(AND($B21="GD",$C21="AN",$D21&gt;=350000,$D21&lt;358000),INDEX('Wkpr - Allocation_Factors'!$B$17:$F$17,1,MATCH('Wkpr - Plant Balance Detail'!BV$2,'Wkpr - Allocation_Factors'!$B$1:$F$1,0)),INDEX('Wkpr - Allocation_Factors'!$B$2:$F$15,MATCH(CONCATENATE('Wkpr - Plant Balance Detail'!$B21,'Wkpr - Plant Balance Detail'!$C21),'Wkpr - Allocation_Factors'!$A$2:$A$15,0),MATCH('Wkpr - Plant Balance Detail'!BV$2,'Wkpr - Allocation_Factors'!$B$1:$F$1,0)))),0)</f>
        <v>0.14370177149999999</v>
      </c>
      <c r="BW21" s="31">
        <f>_xlfn.IFNA(IF(AND($B21="ED",$D21&gt;=310000,$D21&lt;360000),INDEX('Wkpr - Allocation_Factors'!$B$16:$F$16,1,MATCH('Wkpr - Plant Balance Detail'!BW$2,'Wkpr - Allocation_Factors'!$B$1:$F$1,0)),IF(AND($B21="GD",$C21="AN",$D21&gt;=350000,$D21&lt;358000),INDEX('Wkpr - Allocation_Factors'!$B$17:$F$17,1,MATCH('Wkpr - Plant Balance Detail'!BW$2,'Wkpr - Allocation_Factors'!$B$1:$F$1,0)),INDEX('Wkpr - Allocation_Factors'!$B$2:$F$15,MATCH(CONCATENATE('Wkpr - Plant Balance Detail'!$B21,'Wkpr - Plant Balance Detail'!$C21),'Wkpr - Allocation_Factors'!$A$2:$A$15,0),MATCH('Wkpr - Plant Balance Detail'!BW$2,'Wkpr - Allocation_Factors'!$B$1:$F$1,0)))),0)</f>
        <v>0.22315074400000001</v>
      </c>
      <c r="BX21" s="31">
        <f>_xlfn.IFNA(IF(AND($B21="ED",$D21&gt;=310000,$D21&lt;360000),INDEX('Wkpr - Allocation_Factors'!$B$16:$F$16,1,MATCH('Wkpr - Plant Balance Detail'!BX$2,'Wkpr - Allocation_Factors'!$B$1:$F$1,0)),IF(AND($B21="GD",$C21="AN",$D21&gt;=350000,$D21&lt;358000),INDEX('Wkpr - Allocation_Factors'!$B$17:$F$17,1,MATCH('Wkpr - Plant Balance Detail'!BX$2,'Wkpr - Allocation_Factors'!$B$1:$F$1,0)),INDEX('Wkpr - Allocation_Factors'!$B$2:$F$15,MATCH(CONCATENATE('Wkpr - Plant Balance Detail'!$B21,'Wkpr - Plant Balance Detail'!$C21),'Wkpr - Allocation_Factors'!$A$2:$A$15,0),MATCH('Wkpr - Plant Balance Detail'!BX$2,'Wkpr - Allocation_Factors'!$B$1:$F$1,0)))),0)</f>
        <v>6.0748228500000001E-2</v>
      </c>
      <c r="BY21" s="31">
        <f>_xlfn.IFNA(IF(AND($B21="ED",$D21&gt;=310000,$D21&lt;360000),INDEX('Wkpr - Allocation_Factors'!$B$16:$F$16,1,MATCH('Wkpr - Plant Balance Detail'!BY$2,'Wkpr - Allocation_Factors'!$B$1:$F$1,0)),IF(AND($B21="GD",$C21="AN",$D21&gt;=350000,$D21&lt;358000),INDEX('Wkpr - Allocation_Factors'!$B$17:$F$17,1,MATCH('Wkpr - Plant Balance Detail'!BY$2,'Wkpr - Allocation_Factors'!$B$1:$F$1,0)),INDEX('Wkpr - Allocation_Factors'!$B$2:$F$15,MATCH(CONCATENATE('Wkpr - Plant Balance Detail'!$B21,'Wkpr - Plant Balance Detail'!$C21),'Wkpr - Allocation_Factors'!$A$2:$A$15,0),MATCH('Wkpr - Plant Balance Detail'!BY$2,'Wkpr - Allocation_Factors'!$B$1:$F$1,0)))),0)</f>
        <v>9.2270000000000005E-2</v>
      </c>
      <c r="CA21" s="1">
        <f t="shared" si="1"/>
        <v>24402.242948305917</v>
      </c>
      <c r="CB21" s="1">
        <f t="shared" si="2"/>
        <v>7303.5448192828781</v>
      </c>
      <c r="CC21" s="1">
        <f t="shared" si="3"/>
        <v>11341.48482129408</v>
      </c>
      <c r="CD21" s="1">
        <f t="shared" si="4"/>
        <v>3087.4874047171197</v>
      </c>
      <c r="CE21" s="1">
        <f t="shared" si="5"/>
        <v>4689.5600063999991</v>
      </c>
      <c r="CF21" s="1"/>
      <c r="CG21" s="1">
        <f t="shared" si="6"/>
        <v>24402.225045246221</v>
      </c>
      <c r="CH21" s="1">
        <f t="shared" si="7"/>
        <v>7303.5394609312243</v>
      </c>
      <c r="CI21" s="1">
        <f t="shared" si="8"/>
        <v>11341.476500449138</v>
      </c>
      <c r="CJ21" s="1">
        <f t="shared" si="9"/>
        <v>3087.4851395371757</v>
      </c>
      <c r="CK21" s="1">
        <f t="shared" si="10"/>
        <v>4689.5565658362402</v>
      </c>
      <c r="CM21" s="1">
        <f t="shared" si="11"/>
        <v>11389.981879061743</v>
      </c>
      <c r="CN21" s="1">
        <f t="shared" si="12"/>
        <v>3408.9998743464844</v>
      </c>
      <c r="CO21" s="1">
        <f t="shared" si="13"/>
        <v>5293.7472538835373</v>
      </c>
      <c r="CP21" s="1">
        <f t="shared" si="14"/>
        <v>1441.1144773067153</v>
      </c>
      <c r="CQ21" s="1">
        <f t="shared" si="15"/>
        <v>2188.8972914015199</v>
      </c>
      <c r="CS21" s="1">
        <f t="shared" si="31"/>
        <v>-13012.243166184478</v>
      </c>
      <c r="CT21" s="1">
        <f t="shared" si="32"/>
        <v>-3894.5395865847399</v>
      </c>
      <c r="CU21" s="1">
        <f t="shared" si="33"/>
        <v>-6047.729246565601</v>
      </c>
      <c r="CV21" s="1">
        <f t="shared" si="34"/>
        <v>-1646.3706622304603</v>
      </c>
      <c r="CW21" s="1">
        <f t="shared" si="35"/>
        <v>-2500.6592744347204</v>
      </c>
      <c r="CX21" s="1">
        <f t="shared" si="36"/>
        <v>-27101.541936000001</v>
      </c>
      <c r="DA21" s="38">
        <f t="shared" si="17"/>
        <v>0</v>
      </c>
      <c r="DB21" s="38">
        <f t="shared" si="18"/>
        <v>0</v>
      </c>
      <c r="DC21" s="38">
        <f t="shared" si="19"/>
        <v>0</v>
      </c>
      <c r="DD21" s="38">
        <f t="shared" si="20"/>
        <v>0</v>
      </c>
      <c r="DE21" s="38">
        <f t="shared" si="21"/>
        <v>0</v>
      </c>
    </row>
    <row r="22" spans="1:109" x14ac:dyDescent="0.2">
      <c r="A22" t="s">
        <v>37</v>
      </c>
      <c r="B22" t="str">
        <f t="shared" si="22"/>
        <v>CD</v>
      </c>
      <c r="C22" t="str">
        <f t="shared" si="23"/>
        <v>AA</v>
      </c>
      <c r="D22">
        <f t="shared" si="24"/>
        <v>396000</v>
      </c>
      <c r="E22" t="s">
        <v>683</v>
      </c>
      <c r="F22" s="1">
        <v>528478.65</v>
      </c>
      <c r="G22" s="1">
        <v>528478.65</v>
      </c>
      <c r="H22" s="1">
        <v>528478.65</v>
      </c>
      <c r="I22" s="1">
        <v>528478.65</v>
      </c>
      <c r="J22" s="1">
        <v>528478.65</v>
      </c>
      <c r="K22" s="1">
        <v>528478.65</v>
      </c>
      <c r="L22" s="1">
        <v>528478.65</v>
      </c>
      <c r="M22" s="1">
        <v>528478.65</v>
      </c>
      <c r="N22" s="1">
        <v>528478.65</v>
      </c>
      <c r="O22" s="1">
        <v>528478.65</v>
      </c>
      <c r="P22" s="1">
        <v>528478.65</v>
      </c>
      <c r="Q22" s="1">
        <v>528478.65</v>
      </c>
      <c r="R22" s="1">
        <v>528478.65</v>
      </c>
      <c r="S22" s="1">
        <f t="shared" si="25"/>
        <v>528478.65</v>
      </c>
      <c r="T22" s="1">
        <f t="shared" si="26"/>
        <v>5813265.1500000013</v>
      </c>
      <c r="U22" s="1">
        <f t="shared" si="27"/>
        <v>528478.65000000014</v>
      </c>
      <c r="V22" s="1">
        <v>-483524.98</v>
      </c>
      <c r="W22" s="1">
        <v>-485687.34</v>
      </c>
      <c r="X22" s="1">
        <v>-487849.7</v>
      </c>
      <c r="Y22" s="1">
        <v>-490012.06</v>
      </c>
      <c r="Z22" s="1">
        <v>-492174.42</v>
      </c>
      <c r="AA22" s="1">
        <v>-494336.78</v>
      </c>
      <c r="AB22" s="1">
        <v>-496499.14</v>
      </c>
      <c r="AC22" s="1">
        <v>-498661.5</v>
      </c>
      <c r="AD22" s="1">
        <v>-500823.86</v>
      </c>
      <c r="AE22" s="1">
        <v>-502054.72000000003</v>
      </c>
      <c r="AF22" s="1">
        <v>-502054.72000000003</v>
      </c>
      <c r="AG22" s="1">
        <v>-502054.72000000003</v>
      </c>
      <c r="AH22" s="1">
        <v>-502054.72000000003</v>
      </c>
      <c r="AI22" s="1"/>
      <c r="AJ22" s="1">
        <v>-2162.36</v>
      </c>
      <c r="AK22" s="1">
        <v>-2162.36</v>
      </c>
      <c r="AL22" s="1">
        <v>-2162.36</v>
      </c>
      <c r="AM22" s="1">
        <v>-2162.36</v>
      </c>
      <c r="AN22" s="1">
        <v>-2162.36</v>
      </c>
      <c r="AO22" s="1">
        <v>-2162.36</v>
      </c>
      <c r="AP22" s="1">
        <v>-2162.36</v>
      </c>
      <c r="AQ22" s="1">
        <v>-2162.36</v>
      </c>
      <c r="AR22" s="1">
        <v>-2162.36</v>
      </c>
      <c r="AS22" s="1">
        <v>-1230.8600000000001</v>
      </c>
      <c r="AT22" s="1">
        <v>0</v>
      </c>
      <c r="AU22" s="1">
        <v>0</v>
      </c>
      <c r="AV22" s="1">
        <v>0</v>
      </c>
      <c r="AW22" s="1">
        <f t="shared" si="28"/>
        <v>18529.740000000002</v>
      </c>
      <c r="AX22" s="1"/>
      <c r="AY22" s="1">
        <v>44953.67</v>
      </c>
      <c r="AZ22" s="1">
        <v>42791.31</v>
      </c>
      <c r="BA22" s="1">
        <v>40628.950000000004</v>
      </c>
      <c r="BB22" s="1">
        <v>38466.590000000004</v>
      </c>
      <c r="BC22" s="1">
        <v>36304.230000000003</v>
      </c>
      <c r="BD22" s="1">
        <v>34141.870000000003</v>
      </c>
      <c r="BE22" s="1">
        <v>31979.510000000002</v>
      </c>
      <c r="BF22" s="1">
        <v>29817.15</v>
      </c>
      <c r="BG22" s="1">
        <v>27654.79</v>
      </c>
      <c r="BH22" s="1">
        <v>26423.93</v>
      </c>
      <c r="BI22" s="1">
        <v>26423.93</v>
      </c>
      <c r="BJ22" s="1">
        <v>26423.93</v>
      </c>
      <c r="BK22" s="1">
        <v>26423.93</v>
      </c>
      <c r="BL22" s="2">
        <f t="shared" si="0"/>
        <v>0</v>
      </c>
      <c r="BM22" s="2">
        <f t="shared" si="29"/>
        <v>18529.740000000002</v>
      </c>
      <c r="BN22" s="3">
        <f t="shared" si="38"/>
        <v>3.5062419267079183E-2</v>
      </c>
      <c r="BO22" s="37">
        <f>IFERROR(INDEX('Wkpr - Existing Depr Rates'!$G$2:$G$709,MATCH('Wkpr - Plant Balance Detail'!A22,'Wkpr - Existing Depr Rates'!$A$2:$A$709,0),),0)</f>
        <v>4.9099999999999998E-2</v>
      </c>
      <c r="BP22" s="37">
        <f t="shared" si="30"/>
        <v>-1.4037580732920815E-2</v>
      </c>
      <c r="BQ22" s="11">
        <v>3.4000000000000002E-2</v>
      </c>
      <c r="BR22" s="11"/>
      <c r="BS22" s="11"/>
      <c r="BU22" s="31">
        <f>_xlfn.IFNA(IF(AND($B22="ED",$D22&gt;=310000,$D22&lt;360000),INDEX('Wkpr - Allocation_Factors'!$B$16:$F$16,1,MATCH('Wkpr - Plant Balance Detail'!BU$2,'Wkpr - Allocation_Factors'!$B$1:$F$1,0)),IF(AND($B22="GD",$C22="AN",$D22&gt;=350000,$D22&lt;358000),INDEX('Wkpr - Allocation_Factors'!$B$17:$F$17,1,MATCH('Wkpr - Plant Balance Detail'!BU$2,'Wkpr - Allocation_Factors'!$B$1:$F$1,0)),INDEX('Wkpr - Allocation_Factors'!$B$2:$F$15,MATCH(CONCATENATE('Wkpr - Plant Balance Detail'!$B22,'Wkpr - Plant Balance Detail'!$C22),'Wkpr - Allocation_Factors'!$A$2:$A$15,0),MATCH('Wkpr - Plant Balance Detail'!BU$2,'Wkpr - Allocation_Factors'!$B$1:$F$1,0)))),0)</f>
        <v>0.480129256</v>
      </c>
      <c r="BV22" s="31">
        <f>_xlfn.IFNA(IF(AND($B22="ED",$D22&gt;=310000,$D22&lt;360000),INDEX('Wkpr - Allocation_Factors'!$B$16:$F$16,1,MATCH('Wkpr - Plant Balance Detail'!BV$2,'Wkpr - Allocation_Factors'!$B$1:$F$1,0)),IF(AND($B22="GD",$C22="AN",$D22&gt;=350000,$D22&lt;358000),INDEX('Wkpr - Allocation_Factors'!$B$17:$F$17,1,MATCH('Wkpr - Plant Balance Detail'!BV$2,'Wkpr - Allocation_Factors'!$B$1:$F$1,0)),INDEX('Wkpr - Allocation_Factors'!$B$2:$F$15,MATCH(CONCATENATE('Wkpr - Plant Balance Detail'!$B22,'Wkpr - Plant Balance Detail'!$C22),'Wkpr - Allocation_Factors'!$A$2:$A$15,0),MATCH('Wkpr - Plant Balance Detail'!BV$2,'Wkpr - Allocation_Factors'!$B$1:$F$1,0)))),0)</f>
        <v>0.14370177149999999</v>
      </c>
      <c r="BW22" s="31">
        <f>_xlfn.IFNA(IF(AND($B22="ED",$D22&gt;=310000,$D22&lt;360000),INDEX('Wkpr - Allocation_Factors'!$B$16:$F$16,1,MATCH('Wkpr - Plant Balance Detail'!BW$2,'Wkpr - Allocation_Factors'!$B$1:$F$1,0)),IF(AND($B22="GD",$C22="AN",$D22&gt;=350000,$D22&lt;358000),INDEX('Wkpr - Allocation_Factors'!$B$17:$F$17,1,MATCH('Wkpr - Plant Balance Detail'!BW$2,'Wkpr - Allocation_Factors'!$B$1:$F$1,0)),INDEX('Wkpr - Allocation_Factors'!$B$2:$F$15,MATCH(CONCATENATE('Wkpr - Plant Balance Detail'!$B22,'Wkpr - Plant Balance Detail'!$C22),'Wkpr - Allocation_Factors'!$A$2:$A$15,0),MATCH('Wkpr - Plant Balance Detail'!BW$2,'Wkpr - Allocation_Factors'!$B$1:$F$1,0)))),0)</f>
        <v>0.22315074400000001</v>
      </c>
      <c r="BX22" s="31">
        <f>_xlfn.IFNA(IF(AND($B22="ED",$D22&gt;=310000,$D22&lt;360000),INDEX('Wkpr - Allocation_Factors'!$B$16:$F$16,1,MATCH('Wkpr - Plant Balance Detail'!BX$2,'Wkpr - Allocation_Factors'!$B$1:$F$1,0)),IF(AND($B22="GD",$C22="AN",$D22&gt;=350000,$D22&lt;358000),INDEX('Wkpr - Allocation_Factors'!$B$17:$F$17,1,MATCH('Wkpr - Plant Balance Detail'!BX$2,'Wkpr - Allocation_Factors'!$B$1:$F$1,0)),INDEX('Wkpr - Allocation_Factors'!$B$2:$F$15,MATCH(CONCATENATE('Wkpr - Plant Balance Detail'!$B22,'Wkpr - Plant Balance Detail'!$C22),'Wkpr - Allocation_Factors'!$A$2:$A$15,0),MATCH('Wkpr - Plant Balance Detail'!BX$2,'Wkpr - Allocation_Factors'!$B$1:$F$1,0)))),0)</f>
        <v>6.0748228500000001E-2</v>
      </c>
      <c r="BY22" s="31">
        <f>_xlfn.IFNA(IF(AND($B22="ED",$D22&gt;=310000,$D22&lt;360000),INDEX('Wkpr - Allocation_Factors'!$B$16:$F$16,1,MATCH('Wkpr - Plant Balance Detail'!BY$2,'Wkpr - Allocation_Factors'!$B$1:$F$1,0)),IF(AND($B22="GD",$C22="AN",$D22&gt;=350000,$D22&lt;358000),INDEX('Wkpr - Allocation_Factors'!$B$17:$F$17,1,MATCH('Wkpr - Plant Balance Detail'!BY$2,'Wkpr - Allocation_Factors'!$B$1:$F$1,0)),INDEX('Wkpr - Allocation_Factors'!$B$2:$F$15,MATCH(CONCATENATE('Wkpr - Plant Balance Detail'!$B22,'Wkpr - Plant Balance Detail'!$C22),'Wkpr - Allocation_Factors'!$A$2:$A$15,0),MATCH('Wkpr - Plant Balance Detail'!BY$2,'Wkpr - Allocation_Factors'!$B$1:$F$1,0)))),0)</f>
        <v>9.2270000000000005E-2</v>
      </c>
      <c r="CA22" s="1">
        <f t="shared" si="1"/>
        <v>8896.6702800734383</v>
      </c>
      <c r="CB22" s="1">
        <f t="shared" si="2"/>
        <v>2662.7564634344094</v>
      </c>
      <c r="CC22" s="1">
        <f t="shared" si="3"/>
        <v>4134.9252671265594</v>
      </c>
      <c r="CD22" s="1">
        <f t="shared" si="4"/>
        <v>1125.6488795655898</v>
      </c>
      <c r="CE22" s="1">
        <f t="shared" si="5"/>
        <v>1709.7391097999998</v>
      </c>
      <c r="CF22" s="1"/>
      <c r="CG22" s="1">
        <f t="shared" si="6"/>
        <v>12458.538796886474</v>
      </c>
      <c r="CH22" s="1">
        <f t="shared" si="7"/>
        <v>3728.816923861988</v>
      </c>
      <c r="CI22" s="1">
        <f t="shared" si="8"/>
        <v>5790.3828332387266</v>
      </c>
      <c r="CJ22" s="1">
        <f t="shared" si="9"/>
        <v>1576.313361769762</v>
      </c>
      <c r="CK22" s="1">
        <f t="shared" si="10"/>
        <v>2394.2497992430503</v>
      </c>
      <c r="CM22" s="1">
        <f t="shared" si="11"/>
        <v>8627.0940752370716</v>
      </c>
      <c r="CN22" s="1">
        <f t="shared" si="12"/>
        <v>2582.0728189675683</v>
      </c>
      <c r="CO22" s="1">
        <f t="shared" si="13"/>
        <v>4009.6337338109311</v>
      </c>
      <c r="CP22" s="1">
        <f t="shared" si="14"/>
        <v>1091.5408207774319</v>
      </c>
      <c r="CQ22" s="1">
        <f t="shared" si="15"/>
        <v>1657.9326512070004</v>
      </c>
      <c r="CS22" s="1">
        <f t="shared" si="31"/>
        <v>-3831.4447216494027</v>
      </c>
      <c r="CT22" s="1">
        <f t="shared" si="32"/>
        <v>-1146.7441048944197</v>
      </c>
      <c r="CU22" s="1">
        <f t="shared" si="33"/>
        <v>-1780.7490994277955</v>
      </c>
      <c r="CV22" s="1">
        <f t="shared" si="34"/>
        <v>-484.77254099233005</v>
      </c>
      <c r="CW22" s="1">
        <f t="shared" si="35"/>
        <v>-736.31714803604996</v>
      </c>
      <c r="CX22" s="1">
        <f t="shared" si="36"/>
        <v>-7980.0276149999981</v>
      </c>
      <c r="DA22" s="38">
        <f t="shared" si="17"/>
        <v>0</v>
      </c>
      <c r="DB22" s="38">
        <f t="shared" si="18"/>
        <v>0</v>
      </c>
      <c r="DC22" s="38">
        <f t="shared" si="19"/>
        <v>0</v>
      </c>
      <c r="DD22" s="38">
        <f t="shared" si="20"/>
        <v>0</v>
      </c>
      <c r="DE22" s="38">
        <f t="shared" si="21"/>
        <v>0</v>
      </c>
    </row>
    <row r="23" spans="1:109" x14ac:dyDescent="0.2">
      <c r="A23" t="s">
        <v>38</v>
      </c>
      <c r="B23" t="str">
        <f t="shared" si="22"/>
        <v>CD</v>
      </c>
      <c r="C23" t="str">
        <f t="shared" si="23"/>
        <v>AA</v>
      </c>
      <c r="D23">
        <f t="shared" si="24"/>
        <v>397000</v>
      </c>
      <c r="F23" s="1">
        <v>30495259.469999999</v>
      </c>
      <c r="G23" s="1">
        <v>31286486.260000002</v>
      </c>
      <c r="H23" s="1">
        <v>31297921</v>
      </c>
      <c r="I23" s="1">
        <v>31308349.390000001</v>
      </c>
      <c r="J23" s="1">
        <v>31546322.66</v>
      </c>
      <c r="K23" s="1">
        <v>31901816.129999999</v>
      </c>
      <c r="L23" s="1">
        <v>32007820.43</v>
      </c>
      <c r="M23" s="1">
        <v>32036381.609999999</v>
      </c>
      <c r="N23" s="1">
        <v>32640771.75</v>
      </c>
      <c r="O23" s="1">
        <v>32627341.41</v>
      </c>
      <c r="P23" s="1">
        <v>32633206.719999999</v>
      </c>
      <c r="Q23" s="1">
        <v>32654901.079999998</v>
      </c>
      <c r="R23" s="1">
        <v>38269411.479999997</v>
      </c>
      <c r="S23" s="1">
        <f t="shared" si="25"/>
        <v>34382335.474999994</v>
      </c>
      <c r="T23" s="1">
        <f t="shared" si="26"/>
        <v>351941318.44</v>
      </c>
      <c r="U23" s="1">
        <f t="shared" si="27"/>
        <v>32193637.826249998</v>
      </c>
      <c r="V23" s="1">
        <v>-8448392.5299999993</v>
      </c>
      <c r="W23" s="1">
        <v>-9374882.3699999992</v>
      </c>
      <c r="X23" s="1">
        <v>-9463543.6099999994</v>
      </c>
      <c r="Y23" s="1">
        <v>-9552235.8300000001</v>
      </c>
      <c r="Z23" s="1">
        <v>-9641279.9499999993</v>
      </c>
      <c r="AA23" s="1">
        <v>-9731164.8100000005</v>
      </c>
      <c r="AB23" s="1">
        <v>-9821703.4600000009</v>
      </c>
      <c r="AC23" s="1">
        <v>-9912432.75</v>
      </c>
      <c r="AD23" s="1">
        <v>-10004058.720000001</v>
      </c>
      <c r="AE23" s="1">
        <v>-10045295.880000001</v>
      </c>
      <c r="AF23" s="1">
        <v>-10135141.32</v>
      </c>
      <c r="AG23" s="1">
        <v>-10227632.810000001</v>
      </c>
      <c r="AH23" s="1">
        <v>-10062911.23</v>
      </c>
      <c r="AI23" s="1"/>
      <c r="AJ23" s="1">
        <v>-82646.47</v>
      </c>
      <c r="AK23" s="1">
        <v>-87524.14</v>
      </c>
      <c r="AL23" s="1">
        <v>-88661.24</v>
      </c>
      <c r="AM23" s="1">
        <v>-88692.22</v>
      </c>
      <c r="AN23" s="1">
        <v>-89044.12</v>
      </c>
      <c r="AO23" s="1">
        <v>-89884.86</v>
      </c>
      <c r="AP23" s="1">
        <v>-90538.650000000009</v>
      </c>
      <c r="AQ23" s="1">
        <v>-90729.290000000008</v>
      </c>
      <c r="AR23" s="1">
        <v>-91625.97</v>
      </c>
      <c r="AS23" s="1">
        <v>-92463.16</v>
      </c>
      <c r="AT23" s="1">
        <v>-92452.44</v>
      </c>
      <c r="AU23" s="1">
        <v>-92491.49</v>
      </c>
      <c r="AV23" s="1">
        <v>-100476.11</v>
      </c>
      <c r="AW23" s="1">
        <f t="shared" si="28"/>
        <v>1094583.6900000002</v>
      </c>
      <c r="AX23" s="1"/>
      <c r="AY23" s="1">
        <v>22046866.940000001</v>
      </c>
      <c r="AZ23" s="1">
        <v>21911603.890000001</v>
      </c>
      <c r="BA23" s="1">
        <v>21834377.390000001</v>
      </c>
      <c r="BB23" s="1">
        <v>21756113.559999999</v>
      </c>
      <c r="BC23" s="1">
        <v>21905042.710000001</v>
      </c>
      <c r="BD23" s="1">
        <v>22170651.32</v>
      </c>
      <c r="BE23" s="1">
        <v>22186116.969999999</v>
      </c>
      <c r="BF23" s="1">
        <v>22123948.859999999</v>
      </c>
      <c r="BG23" s="1">
        <v>22636713.030000001</v>
      </c>
      <c r="BH23" s="1">
        <v>22582045.530000001</v>
      </c>
      <c r="BI23" s="1">
        <v>22498065.399999999</v>
      </c>
      <c r="BJ23" s="1">
        <v>22427268.27</v>
      </c>
      <c r="BK23" s="1">
        <v>28206500.25</v>
      </c>
      <c r="BL23" s="2">
        <f t="shared" si="0"/>
        <v>0</v>
      </c>
      <c r="BM23" s="2">
        <f t="shared" si="29"/>
        <v>1094583.6900000002</v>
      </c>
      <c r="BN23" s="3">
        <f t="shared" si="38"/>
        <v>3.400000012137492E-2</v>
      </c>
      <c r="BO23" s="37">
        <f>IFERROR(INDEX('Wkpr - Existing Depr Rates'!$G$2:$G$709,MATCH('Wkpr - Plant Balance Detail'!A23,'Wkpr - Existing Depr Rates'!$A$2:$A$709,0),),0)</f>
        <v>3.4000000000000002E-2</v>
      </c>
      <c r="BP23" s="37">
        <f t="shared" si="30"/>
        <v>1.2137491706143422E-10</v>
      </c>
      <c r="BQ23" s="11">
        <v>6.6699999999999995E-2</v>
      </c>
      <c r="BR23" s="11"/>
      <c r="BS23" s="2">
        <v>3740757.52</v>
      </c>
      <c r="BU23" s="31">
        <f>_xlfn.IFNA(IF(AND($B23="ED",$D23&gt;=310000,$D23&lt;360000),INDEX('Wkpr - Allocation_Factors'!$B$16:$F$16,1,MATCH('Wkpr - Plant Balance Detail'!BU$2,'Wkpr - Allocation_Factors'!$B$1:$F$1,0)),IF(AND($B23="GD",$C23="AN",$D23&gt;=350000,$D23&lt;358000),INDEX('Wkpr - Allocation_Factors'!$B$17:$F$17,1,MATCH('Wkpr - Plant Balance Detail'!BU$2,'Wkpr - Allocation_Factors'!$B$1:$F$1,0)),INDEX('Wkpr - Allocation_Factors'!$B$2:$F$15,MATCH(CONCATENATE('Wkpr - Plant Balance Detail'!$B23,'Wkpr - Plant Balance Detail'!$C23),'Wkpr - Allocation_Factors'!$A$2:$A$15,0),MATCH('Wkpr - Plant Balance Detail'!BU$2,'Wkpr - Allocation_Factors'!$B$1:$F$1,0)))),0)</f>
        <v>0.480129256</v>
      </c>
      <c r="BV23" s="31">
        <f>_xlfn.IFNA(IF(AND($B23="ED",$D23&gt;=310000,$D23&lt;360000),INDEX('Wkpr - Allocation_Factors'!$B$16:$F$16,1,MATCH('Wkpr - Plant Balance Detail'!BV$2,'Wkpr - Allocation_Factors'!$B$1:$F$1,0)),IF(AND($B23="GD",$C23="AN",$D23&gt;=350000,$D23&lt;358000),INDEX('Wkpr - Allocation_Factors'!$B$17:$F$17,1,MATCH('Wkpr - Plant Balance Detail'!BV$2,'Wkpr - Allocation_Factors'!$B$1:$F$1,0)),INDEX('Wkpr - Allocation_Factors'!$B$2:$F$15,MATCH(CONCATENATE('Wkpr - Plant Balance Detail'!$B23,'Wkpr - Plant Balance Detail'!$C23),'Wkpr - Allocation_Factors'!$A$2:$A$15,0),MATCH('Wkpr - Plant Balance Detail'!BV$2,'Wkpr - Allocation_Factors'!$B$1:$F$1,0)))),0)</f>
        <v>0.14370177149999999</v>
      </c>
      <c r="BW23" s="31">
        <f>_xlfn.IFNA(IF(AND($B23="ED",$D23&gt;=310000,$D23&lt;360000),INDEX('Wkpr - Allocation_Factors'!$B$16:$F$16,1,MATCH('Wkpr - Plant Balance Detail'!BW$2,'Wkpr - Allocation_Factors'!$B$1:$F$1,0)),IF(AND($B23="GD",$C23="AN",$D23&gt;=350000,$D23&lt;358000),INDEX('Wkpr - Allocation_Factors'!$B$17:$F$17,1,MATCH('Wkpr - Plant Balance Detail'!BW$2,'Wkpr - Allocation_Factors'!$B$1:$F$1,0)),INDEX('Wkpr - Allocation_Factors'!$B$2:$F$15,MATCH(CONCATENATE('Wkpr - Plant Balance Detail'!$B23,'Wkpr - Plant Balance Detail'!$C23),'Wkpr - Allocation_Factors'!$A$2:$A$15,0),MATCH('Wkpr - Plant Balance Detail'!BW$2,'Wkpr - Allocation_Factors'!$B$1:$F$1,0)))),0)</f>
        <v>0.22315074400000001</v>
      </c>
      <c r="BX23" s="31">
        <f>_xlfn.IFNA(IF(AND($B23="ED",$D23&gt;=310000,$D23&lt;360000),INDEX('Wkpr - Allocation_Factors'!$B$16:$F$16,1,MATCH('Wkpr - Plant Balance Detail'!BX$2,'Wkpr - Allocation_Factors'!$B$1:$F$1,0)),IF(AND($B23="GD",$C23="AN",$D23&gt;=350000,$D23&lt;358000),INDEX('Wkpr - Allocation_Factors'!$B$17:$F$17,1,MATCH('Wkpr - Plant Balance Detail'!BX$2,'Wkpr - Allocation_Factors'!$B$1:$F$1,0)),INDEX('Wkpr - Allocation_Factors'!$B$2:$F$15,MATCH(CONCATENATE('Wkpr - Plant Balance Detail'!$B23,'Wkpr - Plant Balance Detail'!$C23),'Wkpr - Allocation_Factors'!$A$2:$A$15,0),MATCH('Wkpr - Plant Balance Detail'!BX$2,'Wkpr - Allocation_Factors'!$B$1:$F$1,0)))),0)</f>
        <v>6.0748228500000001E-2</v>
      </c>
      <c r="BY23" s="31">
        <f>_xlfn.IFNA(IF(AND($B23="ED",$D23&gt;=310000,$D23&lt;360000),INDEX('Wkpr - Allocation_Factors'!$B$16:$F$16,1,MATCH('Wkpr - Plant Balance Detail'!BY$2,'Wkpr - Allocation_Factors'!$B$1:$F$1,0)),IF(AND($B23="GD",$C23="AN",$D23&gt;=350000,$D23&lt;358000),INDEX('Wkpr - Allocation_Factors'!$B$17:$F$17,1,MATCH('Wkpr - Plant Balance Detail'!BY$2,'Wkpr - Allocation_Factors'!$B$1:$F$1,0)),INDEX('Wkpr - Allocation_Factors'!$B$2:$F$15,MATCH(CONCATENATE('Wkpr - Plant Balance Detail'!$B23,'Wkpr - Plant Balance Detail'!$C23),'Wkpr - Allocation_Factors'!$A$2:$A$15,0),MATCH('Wkpr - Plant Balance Detail'!BY$2,'Wkpr - Allocation_Factors'!$B$1:$F$1,0)))),0)</f>
        <v>9.2270000000000005E-2</v>
      </c>
      <c r="CA23" s="1">
        <f t="shared" si="1"/>
        <v>624724.98031948355</v>
      </c>
      <c r="CB23" s="1">
        <f t="shared" si="2"/>
        <v>186978.99628139389</v>
      </c>
      <c r="CC23" s="1">
        <f t="shared" si="3"/>
        <v>290354.82093946409</v>
      </c>
      <c r="CD23" s="1">
        <f t="shared" si="4"/>
        <v>79043.16468918942</v>
      </c>
      <c r="CE23" s="1">
        <f t="shared" si="5"/>
        <v>120058.03273541562</v>
      </c>
      <c r="CF23" s="1"/>
      <c r="CG23" s="1">
        <f t="shared" si="6"/>
        <v>624724.97808930872</v>
      </c>
      <c r="CH23" s="1">
        <f t="shared" si="7"/>
        <v>186978.99561390682</v>
      </c>
      <c r="CI23" s="1">
        <f t="shared" si="8"/>
        <v>290354.81990294077</v>
      </c>
      <c r="CJ23" s="1">
        <f t="shared" si="9"/>
        <v>79043.164407017146</v>
      </c>
      <c r="CK23" s="1">
        <f t="shared" si="10"/>
        <v>120058.0323068264</v>
      </c>
      <c r="CM23" s="1">
        <f t="shared" si="11"/>
        <v>1105767.0696642997</v>
      </c>
      <c r="CN23" s="1">
        <f t="shared" si="12"/>
        <v>330953.97706221795</v>
      </c>
      <c r="CO23" s="1">
        <f t="shared" si="13"/>
        <v>513929.8245268527</v>
      </c>
      <c r="CP23" s="1">
        <f t="shared" si="14"/>
        <v>139906.88918931925</v>
      </c>
      <c r="CQ23" s="1">
        <f t="shared" si="15"/>
        <v>212503.45868930957</v>
      </c>
      <c r="CS23" s="1">
        <f t="shared" si="31"/>
        <v>481042.09157499101</v>
      </c>
      <c r="CT23" s="1">
        <f t="shared" si="32"/>
        <v>143974.98144831113</v>
      </c>
      <c r="CU23" s="1">
        <f t="shared" si="33"/>
        <v>223575.00462391193</v>
      </c>
      <c r="CV23" s="1">
        <f t="shared" si="34"/>
        <v>60863.724782302103</v>
      </c>
      <c r="CW23" s="1">
        <f t="shared" si="35"/>
        <v>92445.426382483172</v>
      </c>
      <c r="CX23" s="1">
        <f t="shared" si="36"/>
        <v>1001901.2288119993</v>
      </c>
      <c r="DA23" s="38">
        <f t="shared" si="17"/>
        <v>0</v>
      </c>
      <c r="DB23" s="38">
        <f t="shared" si="18"/>
        <v>0</v>
      </c>
      <c r="DC23" s="38">
        <f t="shared" si="19"/>
        <v>0</v>
      </c>
      <c r="DD23" s="38">
        <f t="shared" si="20"/>
        <v>0</v>
      </c>
      <c r="DE23" s="38">
        <f t="shared" si="21"/>
        <v>0</v>
      </c>
    </row>
    <row r="24" spans="1:109" x14ac:dyDescent="0.2">
      <c r="A24" t="s">
        <v>39</v>
      </c>
      <c r="B24" t="str">
        <f t="shared" si="22"/>
        <v>CD</v>
      </c>
      <c r="C24" t="str">
        <f t="shared" si="23"/>
        <v>AA</v>
      </c>
      <c r="D24">
        <f t="shared" si="24"/>
        <v>397200</v>
      </c>
      <c r="F24" s="1">
        <v>4386556.4000000004</v>
      </c>
      <c r="G24" s="1">
        <v>4468585.1100000003</v>
      </c>
      <c r="H24" s="1">
        <v>4503020.7699999996</v>
      </c>
      <c r="I24" s="1">
        <v>4563775.01</v>
      </c>
      <c r="J24" s="1">
        <v>4676595.13</v>
      </c>
      <c r="K24" s="1">
        <v>4708315.54</v>
      </c>
      <c r="L24" s="1">
        <v>4788247.79</v>
      </c>
      <c r="M24" s="1">
        <v>4983686.28</v>
      </c>
      <c r="N24" s="1">
        <v>5014832.76</v>
      </c>
      <c r="O24" s="1">
        <v>5050848.6399999997</v>
      </c>
      <c r="P24" s="1">
        <v>5095395.08</v>
      </c>
      <c r="Q24" s="1">
        <v>5164875.41</v>
      </c>
      <c r="R24" s="1">
        <v>5164875.41</v>
      </c>
      <c r="S24" s="1">
        <f t="shared" si="25"/>
        <v>4775715.9050000003</v>
      </c>
      <c r="T24" s="1">
        <f t="shared" si="26"/>
        <v>53018177.519999996</v>
      </c>
      <c r="U24" s="1">
        <f t="shared" si="27"/>
        <v>4816157.7854166664</v>
      </c>
      <c r="V24" s="1">
        <v>-1553202.54</v>
      </c>
      <c r="W24" s="1">
        <v>-1597293.77</v>
      </c>
      <c r="X24" s="1">
        <v>-1641964.8900000001</v>
      </c>
      <c r="Y24" s="1">
        <v>-1687109.98</v>
      </c>
      <c r="Z24" s="1">
        <v>-1733119.32</v>
      </c>
      <c r="AA24" s="1">
        <v>-1779848.35</v>
      </c>
      <c r="AB24" s="1">
        <v>-1827133.32</v>
      </c>
      <c r="AC24" s="1">
        <v>-1875789.4100000001</v>
      </c>
      <c r="AD24" s="1">
        <v>-1925573.7000000002</v>
      </c>
      <c r="AE24" s="1">
        <v>-1975692.4100000001</v>
      </c>
      <c r="AF24" s="1">
        <v>-2026212.25</v>
      </c>
      <c r="AG24" s="1">
        <v>-2077299.85</v>
      </c>
      <c r="AH24" s="1">
        <v>-2128733.4</v>
      </c>
      <c r="AI24" s="1"/>
      <c r="AJ24" s="1">
        <v>-42473.85</v>
      </c>
      <c r="AK24" s="1">
        <v>-44091.23</v>
      </c>
      <c r="AL24" s="1">
        <v>-44671.12</v>
      </c>
      <c r="AM24" s="1">
        <v>-45145.090000000004</v>
      </c>
      <c r="AN24" s="1">
        <v>-46009.340000000004</v>
      </c>
      <c r="AO24" s="1">
        <v>-46729.03</v>
      </c>
      <c r="AP24" s="1">
        <v>-47284.97</v>
      </c>
      <c r="AQ24" s="1">
        <v>-48656.090000000004</v>
      </c>
      <c r="AR24" s="1">
        <v>-49784.29</v>
      </c>
      <c r="AS24" s="1">
        <v>-50118.71</v>
      </c>
      <c r="AT24" s="1">
        <v>-50519.840000000004</v>
      </c>
      <c r="AU24" s="1">
        <v>-51087.6</v>
      </c>
      <c r="AV24" s="1">
        <v>-51433.55</v>
      </c>
      <c r="AW24" s="1">
        <f t="shared" si="28"/>
        <v>575530.8600000001</v>
      </c>
      <c r="AX24" s="1"/>
      <c r="AY24" s="1">
        <v>2833353.86</v>
      </c>
      <c r="AZ24" s="1">
        <v>2871291.34</v>
      </c>
      <c r="BA24" s="1">
        <v>2861055.88</v>
      </c>
      <c r="BB24" s="1">
        <v>2876665.0300000003</v>
      </c>
      <c r="BC24" s="1">
        <v>2943475.81</v>
      </c>
      <c r="BD24" s="1">
        <v>2928467.19</v>
      </c>
      <c r="BE24" s="1">
        <v>2961114.4699999997</v>
      </c>
      <c r="BF24" s="1">
        <v>3107896.87</v>
      </c>
      <c r="BG24" s="1">
        <v>3089259.06</v>
      </c>
      <c r="BH24" s="1">
        <v>3075156.23</v>
      </c>
      <c r="BI24" s="1">
        <v>3069182.83</v>
      </c>
      <c r="BJ24" s="1">
        <v>3087575.56</v>
      </c>
      <c r="BK24" s="1">
        <v>3036142.01</v>
      </c>
      <c r="BL24" s="2">
        <f t="shared" si="0"/>
        <v>0</v>
      </c>
      <c r="BM24" s="2">
        <f t="shared" si="29"/>
        <v>575530.8600000001</v>
      </c>
      <c r="BN24" s="3">
        <f t="shared" si="38"/>
        <v>0.11950000096398596</v>
      </c>
      <c r="BO24" s="37">
        <f>IFERROR(INDEX('Wkpr - Existing Depr Rates'!$G$2:$G$709,MATCH('Wkpr - Plant Balance Detail'!A24,'Wkpr - Existing Depr Rates'!$A$2:$A$709,0),),0)</f>
        <v>0.1195</v>
      </c>
      <c r="BP24" s="37">
        <f t="shared" si="30"/>
        <v>9.6398596050040197E-10</v>
      </c>
      <c r="BQ24" s="11">
        <v>0.1</v>
      </c>
      <c r="BR24" s="11"/>
      <c r="BS24" s="11"/>
      <c r="BU24" s="31">
        <f>_xlfn.IFNA(IF(AND($B24="ED",$D24&gt;=310000,$D24&lt;360000),INDEX('Wkpr - Allocation_Factors'!$B$16:$F$16,1,MATCH('Wkpr - Plant Balance Detail'!BU$2,'Wkpr - Allocation_Factors'!$B$1:$F$1,0)),IF(AND($B24="GD",$C24="AN",$D24&gt;=350000,$D24&lt;358000),INDEX('Wkpr - Allocation_Factors'!$B$17:$F$17,1,MATCH('Wkpr - Plant Balance Detail'!BU$2,'Wkpr - Allocation_Factors'!$B$1:$F$1,0)),INDEX('Wkpr - Allocation_Factors'!$B$2:$F$15,MATCH(CONCATENATE('Wkpr - Plant Balance Detail'!$B24,'Wkpr - Plant Balance Detail'!$C24),'Wkpr - Allocation_Factors'!$A$2:$A$15,0),MATCH('Wkpr - Plant Balance Detail'!BU$2,'Wkpr - Allocation_Factors'!$B$1:$F$1,0)))),0)</f>
        <v>0.480129256</v>
      </c>
      <c r="BV24" s="31">
        <f>_xlfn.IFNA(IF(AND($B24="ED",$D24&gt;=310000,$D24&lt;360000),INDEX('Wkpr - Allocation_Factors'!$B$16:$F$16,1,MATCH('Wkpr - Plant Balance Detail'!BV$2,'Wkpr - Allocation_Factors'!$B$1:$F$1,0)),IF(AND($B24="GD",$C24="AN",$D24&gt;=350000,$D24&lt;358000),INDEX('Wkpr - Allocation_Factors'!$B$17:$F$17,1,MATCH('Wkpr - Plant Balance Detail'!BV$2,'Wkpr - Allocation_Factors'!$B$1:$F$1,0)),INDEX('Wkpr - Allocation_Factors'!$B$2:$F$15,MATCH(CONCATENATE('Wkpr - Plant Balance Detail'!$B24,'Wkpr - Plant Balance Detail'!$C24),'Wkpr - Allocation_Factors'!$A$2:$A$15,0),MATCH('Wkpr - Plant Balance Detail'!BV$2,'Wkpr - Allocation_Factors'!$B$1:$F$1,0)))),0)</f>
        <v>0.14370177149999999</v>
      </c>
      <c r="BW24" s="31">
        <f>_xlfn.IFNA(IF(AND($B24="ED",$D24&gt;=310000,$D24&lt;360000),INDEX('Wkpr - Allocation_Factors'!$B$16:$F$16,1,MATCH('Wkpr - Plant Balance Detail'!BW$2,'Wkpr - Allocation_Factors'!$B$1:$F$1,0)),IF(AND($B24="GD",$C24="AN",$D24&gt;=350000,$D24&lt;358000),INDEX('Wkpr - Allocation_Factors'!$B$17:$F$17,1,MATCH('Wkpr - Plant Balance Detail'!BW$2,'Wkpr - Allocation_Factors'!$B$1:$F$1,0)),INDEX('Wkpr - Allocation_Factors'!$B$2:$F$15,MATCH(CONCATENATE('Wkpr - Plant Balance Detail'!$B24,'Wkpr - Plant Balance Detail'!$C24),'Wkpr - Allocation_Factors'!$A$2:$A$15,0),MATCH('Wkpr - Plant Balance Detail'!BW$2,'Wkpr - Allocation_Factors'!$B$1:$F$1,0)))),0)</f>
        <v>0.22315074400000001</v>
      </c>
      <c r="BX24" s="31">
        <f>_xlfn.IFNA(IF(AND($B24="ED",$D24&gt;=310000,$D24&lt;360000),INDEX('Wkpr - Allocation_Factors'!$B$16:$F$16,1,MATCH('Wkpr - Plant Balance Detail'!BX$2,'Wkpr - Allocation_Factors'!$B$1:$F$1,0)),IF(AND($B24="GD",$C24="AN",$D24&gt;=350000,$D24&lt;358000),INDEX('Wkpr - Allocation_Factors'!$B$17:$F$17,1,MATCH('Wkpr - Plant Balance Detail'!BX$2,'Wkpr - Allocation_Factors'!$B$1:$F$1,0)),INDEX('Wkpr - Allocation_Factors'!$B$2:$F$15,MATCH(CONCATENATE('Wkpr - Plant Balance Detail'!$B24,'Wkpr - Plant Balance Detail'!$C24),'Wkpr - Allocation_Factors'!$A$2:$A$15,0),MATCH('Wkpr - Plant Balance Detail'!BX$2,'Wkpr - Allocation_Factors'!$B$1:$F$1,0)))),0)</f>
        <v>6.0748228500000001E-2</v>
      </c>
      <c r="BY24" s="31">
        <f>_xlfn.IFNA(IF(AND($B24="ED",$D24&gt;=310000,$D24&lt;360000),INDEX('Wkpr - Allocation_Factors'!$B$16:$F$16,1,MATCH('Wkpr - Plant Balance Detail'!BY$2,'Wkpr - Allocation_Factors'!$B$1:$F$1,0)),IF(AND($B24="GD",$C24="AN",$D24&gt;=350000,$D24&lt;358000),INDEX('Wkpr - Allocation_Factors'!$B$17:$F$17,1,MATCH('Wkpr - Plant Balance Detail'!BY$2,'Wkpr - Allocation_Factors'!$B$1:$F$1,0)),INDEX('Wkpr - Allocation_Factors'!$B$2:$F$15,MATCH(CONCATENATE('Wkpr - Plant Balance Detail'!$B24,'Wkpr - Plant Balance Detail'!$C24),'Wkpr - Allocation_Factors'!$A$2:$A$15,0),MATCH('Wkpr - Plant Balance Detail'!BY$2,'Wkpr - Allocation_Factors'!$B$1:$F$1,0)))),0)</f>
        <v>9.2270000000000005E-2</v>
      </c>
      <c r="CA24" s="1">
        <f t="shared" si="1"/>
        <v>296337.03304885124</v>
      </c>
      <c r="CB24" s="1">
        <f t="shared" si="2"/>
        <v>88693.109361729817</v>
      </c>
      <c r="CC24" s="1">
        <f t="shared" si="3"/>
        <v>137729.22306489016</v>
      </c>
      <c r="CD24" s="1">
        <f t="shared" si="4"/>
        <v>37493.965576352355</v>
      </c>
      <c r="CE24" s="1">
        <f t="shared" si="5"/>
        <v>56949.285422043744</v>
      </c>
      <c r="CF24" s="1"/>
      <c r="CG24" s="1">
        <f t="shared" si="6"/>
        <v>296337.03065835137</v>
      </c>
      <c r="CH24" s="1">
        <f t="shared" si="7"/>
        <v>88693.108646257751</v>
      </c>
      <c r="CI24" s="1">
        <f t="shared" si="8"/>
        <v>137729.22195385219</v>
      </c>
      <c r="CJ24" s="1">
        <f t="shared" si="9"/>
        <v>37493.965273894988</v>
      </c>
      <c r="CK24" s="1">
        <f t="shared" si="10"/>
        <v>56949.284962643651</v>
      </c>
      <c r="CM24" s="1">
        <f t="shared" si="11"/>
        <v>247980.77879359951</v>
      </c>
      <c r="CN24" s="1">
        <f t="shared" si="12"/>
        <v>74220.174599378879</v>
      </c>
      <c r="CO24" s="1">
        <f t="shared" si="13"/>
        <v>115254.57904088052</v>
      </c>
      <c r="CP24" s="1">
        <f t="shared" si="14"/>
        <v>31375.703158071119</v>
      </c>
      <c r="CQ24" s="1">
        <f t="shared" si="15"/>
        <v>47656.305408070002</v>
      </c>
      <c r="CS24" s="1">
        <f t="shared" si="31"/>
        <v>-48356.251864751859</v>
      </c>
      <c r="CT24" s="1">
        <f t="shared" si="32"/>
        <v>-14472.934046878872</v>
      </c>
      <c r="CU24" s="1">
        <f t="shared" si="33"/>
        <v>-22474.642912971671</v>
      </c>
      <c r="CV24" s="1">
        <f t="shared" si="34"/>
        <v>-6118.262115823869</v>
      </c>
      <c r="CW24" s="1">
        <f t="shared" si="35"/>
        <v>-9292.9795545736488</v>
      </c>
      <c r="CX24" s="1">
        <f t="shared" si="36"/>
        <v>-100715.07049499993</v>
      </c>
      <c r="DA24" s="38">
        <f t="shared" si="17"/>
        <v>0</v>
      </c>
      <c r="DB24" s="38">
        <f t="shared" si="18"/>
        <v>0</v>
      </c>
      <c r="DC24" s="38">
        <f t="shared" si="19"/>
        <v>0</v>
      </c>
      <c r="DD24" s="38">
        <f t="shared" si="20"/>
        <v>0</v>
      </c>
      <c r="DE24" s="38">
        <f t="shared" si="21"/>
        <v>0</v>
      </c>
    </row>
    <row r="25" spans="1:109" x14ac:dyDescent="0.2">
      <c r="A25" t="s">
        <v>40</v>
      </c>
      <c r="B25" t="str">
        <f t="shared" si="22"/>
        <v>CD</v>
      </c>
      <c r="C25" t="str">
        <f t="shared" si="23"/>
        <v>AA</v>
      </c>
      <c r="D25">
        <f t="shared" si="24"/>
        <v>397700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f t="shared" si="25"/>
        <v>0</v>
      </c>
      <c r="T25" s="1">
        <f t="shared" si="26"/>
        <v>0</v>
      </c>
      <c r="U25" s="1">
        <f t="shared" si="27"/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/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f t="shared" si="28"/>
        <v>0</v>
      </c>
      <c r="AX25" s="1"/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2">
        <f t="shared" si="0"/>
        <v>0</v>
      </c>
      <c r="BM25" s="2">
        <f t="shared" si="29"/>
        <v>0</v>
      </c>
      <c r="BN25" s="3">
        <v>0</v>
      </c>
      <c r="BO25" s="37">
        <f>IFERROR(INDEX('Wkpr - Existing Depr Rates'!$G$2:$G$709,MATCH('Wkpr - Plant Balance Detail'!A25,'Wkpr - Existing Depr Rates'!$A$2:$A$709,0),),0)</f>
        <v>9.8400000000000001E-2</v>
      </c>
      <c r="BP25" s="37">
        <f t="shared" si="30"/>
        <v>-9.8400000000000001E-2</v>
      </c>
      <c r="BQ25" s="11"/>
      <c r="BR25" s="11"/>
      <c r="BS25" s="11"/>
      <c r="BU25" s="31">
        <f>_xlfn.IFNA(IF(AND($B25="ED",$D25&gt;=310000,$D25&lt;360000),INDEX('Wkpr - Allocation_Factors'!$B$16:$F$16,1,MATCH('Wkpr - Plant Balance Detail'!BU$2,'Wkpr - Allocation_Factors'!$B$1:$F$1,0)),IF(AND($B25="GD",$C25="AN",$D25&gt;=350000,$D25&lt;358000),INDEX('Wkpr - Allocation_Factors'!$B$17:$F$17,1,MATCH('Wkpr - Plant Balance Detail'!BU$2,'Wkpr - Allocation_Factors'!$B$1:$F$1,0)),INDEX('Wkpr - Allocation_Factors'!$B$2:$F$15,MATCH(CONCATENATE('Wkpr - Plant Balance Detail'!$B25,'Wkpr - Plant Balance Detail'!$C25),'Wkpr - Allocation_Factors'!$A$2:$A$15,0),MATCH('Wkpr - Plant Balance Detail'!BU$2,'Wkpr - Allocation_Factors'!$B$1:$F$1,0)))),0)</f>
        <v>0.480129256</v>
      </c>
      <c r="BV25" s="31">
        <f>_xlfn.IFNA(IF(AND($B25="ED",$D25&gt;=310000,$D25&lt;360000),INDEX('Wkpr - Allocation_Factors'!$B$16:$F$16,1,MATCH('Wkpr - Plant Balance Detail'!BV$2,'Wkpr - Allocation_Factors'!$B$1:$F$1,0)),IF(AND($B25="GD",$C25="AN",$D25&gt;=350000,$D25&lt;358000),INDEX('Wkpr - Allocation_Factors'!$B$17:$F$17,1,MATCH('Wkpr - Plant Balance Detail'!BV$2,'Wkpr - Allocation_Factors'!$B$1:$F$1,0)),INDEX('Wkpr - Allocation_Factors'!$B$2:$F$15,MATCH(CONCATENATE('Wkpr - Plant Balance Detail'!$B25,'Wkpr - Plant Balance Detail'!$C25),'Wkpr - Allocation_Factors'!$A$2:$A$15,0),MATCH('Wkpr - Plant Balance Detail'!BV$2,'Wkpr - Allocation_Factors'!$B$1:$F$1,0)))),0)</f>
        <v>0.14370177149999999</v>
      </c>
      <c r="BW25" s="31">
        <f>_xlfn.IFNA(IF(AND($B25="ED",$D25&gt;=310000,$D25&lt;360000),INDEX('Wkpr - Allocation_Factors'!$B$16:$F$16,1,MATCH('Wkpr - Plant Balance Detail'!BW$2,'Wkpr - Allocation_Factors'!$B$1:$F$1,0)),IF(AND($B25="GD",$C25="AN",$D25&gt;=350000,$D25&lt;358000),INDEX('Wkpr - Allocation_Factors'!$B$17:$F$17,1,MATCH('Wkpr - Plant Balance Detail'!BW$2,'Wkpr - Allocation_Factors'!$B$1:$F$1,0)),INDEX('Wkpr - Allocation_Factors'!$B$2:$F$15,MATCH(CONCATENATE('Wkpr - Plant Balance Detail'!$B25,'Wkpr - Plant Balance Detail'!$C25),'Wkpr - Allocation_Factors'!$A$2:$A$15,0),MATCH('Wkpr - Plant Balance Detail'!BW$2,'Wkpr - Allocation_Factors'!$B$1:$F$1,0)))),0)</f>
        <v>0.22315074400000001</v>
      </c>
      <c r="BX25" s="31">
        <f>_xlfn.IFNA(IF(AND($B25="ED",$D25&gt;=310000,$D25&lt;360000),INDEX('Wkpr - Allocation_Factors'!$B$16:$F$16,1,MATCH('Wkpr - Plant Balance Detail'!BX$2,'Wkpr - Allocation_Factors'!$B$1:$F$1,0)),IF(AND($B25="GD",$C25="AN",$D25&gt;=350000,$D25&lt;358000),INDEX('Wkpr - Allocation_Factors'!$B$17:$F$17,1,MATCH('Wkpr - Plant Balance Detail'!BX$2,'Wkpr - Allocation_Factors'!$B$1:$F$1,0)),INDEX('Wkpr - Allocation_Factors'!$B$2:$F$15,MATCH(CONCATENATE('Wkpr - Plant Balance Detail'!$B25,'Wkpr - Plant Balance Detail'!$C25),'Wkpr - Allocation_Factors'!$A$2:$A$15,0),MATCH('Wkpr - Plant Balance Detail'!BX$2,'Wkpr - Allocation_Factors'!$B$1:$F$1,0)))),0)</f>
        <v>6.0748228500000001E-2</v>
      </c>
      <c r="BY25" s="31">
        <f>_xlfn.IFNA(IF(AND($B25="ED",$D25&gt;=310000,$D25&lt;360000),INDEX('Wkpr - Allocation_Factors'!$B$16:$F$16,1,MATCH('Wkpr - Plant Balance Detail'!BY$2,'Wkpr - Allocation_Factors'!$B$1:$F$1,0)),IF(AND($B25="GD",$C25="AN",$D25&gt;=350000,$D25&lt;358000),INDEX('Wkpr - Allocation_Factors'!$B$17:$F$17,1,MATCH('Wkpr - Plant Balance Detail'!BY$2,'Wkpr - Allocation_Factors'!$B$1:$F$1,0)),INDEX('Wkpr - Allocation_Factors'!$B$2:$F$15,MATCH(CONCATENATE('Wkpr - Plant Balance Detail'!$B25,'Wkpr - Plant Balance Detail'!$C25),'Wkpr - Allocation_Factors'!$A$2:$A$15,0),MATCH('Wkpr - Plant Balance Detail'!BY$2,'Wkpr - Allocation_Factors'!$B$1:$F$1,0)))),0)</f>
        <v>9.2270000000000005E-2</v>
      </c>
      <c r="CA25" s="1">
        <f t="shared" si="1"/>
        <v>0</v>
      </c>
      <c r="CB25" s="1">
        <f t="shared" si="2"/>
        <v>0</v>
      </c>
      <c r="CC25" s="1">
        <f t="shared" si="3"/>
        <v>0</v>
      </c>
      <c r="CD25" s="1">
        <f t="shared" si="4"/>
        <v>0</v>
      </c>
      <c r="CE25" s="1">
        <f t="shared" si="5"/>
        <v>0</v>
      </c>
      <c r="CF25" s="1"/>
      <c r="CG25" s="1">
        <f t="shared" si="6"/>
        <v>0</v>
      </c>
      <c r="CH25" s="1">
        <f t="shared" si="7"/>
        <v>0</v>
      </c>
      <c r="CI25" s="1">
        <f t="shared" si="8"/>
        <v>0</v>
      </c>
      <c r="CJ25" s="1">
        <f t="shared" si="9"/>
        <v>0</v>
      </c>
      <c r="CK25" s="1">
        <f t="shared" si="10"/>
        <v>0</v>
      </c>
      <c r="CM25" s="1">
        <f t="shared" si="11"/>
        <v>0</v>
      </c>
      <c r="CN25" s="1">
        <f t="shared" si="12"/>
        <v>0</v>
      </c>
      <c r="CO25" s="1">
        <f t="shared" si="13"/>
        <v>0</v>
      </c>
      <c r="CP25" s="1">
        <f t="shared" si="14"/>
        <v>0</v>
      </c>
      <c r="CQ25" s="1">
        <f t="shared" si="15"/>
        <v>0</v>
      </c>
      <c r="CS25" s="1">
        <f t="shared" si="31"/>
        <v>0</v>
      </c>
      <c r="CT25" s="1">
        <f t="shared" si="32"/>
        <v>0</v>
      </c>
      <c r="CU25" s="1">
        <f t="shared" si="33"/>
        <v>0</v>
      </c>
      <c r="CV25" s="1">
        <f t="shared" si="34"/>
        <v>0</v>
      </c>
      <c r="CW25" s="1">
        <f t="shared" si="35"/>
        <v>0</v>
      </c>
      <c r="CX25" s="1">
        <f t="shared" si="36"/>
        <v>0</v>
      </c>
      <c r="DA25" s="38">
        <f t="shared" si="17"/>
        <v>0</v>
      </c>
      <c r="DB25" s="38">
        <f t="shared" si="18"/>
        <v>0</v>
      </c>
      <c r="DC25" s="38">
        <f t="shared" si="19"/>
        <v>0</v>
      </c>
      <c r="DD25" s="38">
        <f t="shared" si="20"/>
        <v>0</v>
      </c>
      <c r="DE25" s="38">
        <f t="shared" si="21"/>
        <v>0</v>
      </c>
    </row>
    <row r="26" spans="1:109" x14ac:dyDescent="0.2">
      <c r="A26" t="s">
        <v>41</v>
      </c>
      <c r="B26" t="str">
        <f t="shared" si="22"/>
        <v>CD</v>
      </c>
      <c r="C26" t="str">
        <f t="shared" si="23"/>
        <v>AA</v>
      </c>
      <c r="D26">
        <f t="shared" si="24"/>
        <v>398000</v>
      </c>
      <c r="F26" s="1">
        <v>431047.73</v>
      </c>
      <c r="G26" s="1">
        <v>431047.73</v>
      </c>
      <c r="H26" s="1">
        <v>431047.73</v>
      </c>
      <c r="I26" s="1">
        <v>437547.99</v>
      </c>
      <c r="J26" s="1">
        <v>437547.99</v>
      </c>
      <c r="K26" s="1">
        <v>437547.99</v>
      </c>
      <c r="L26" s="1">
        <v>437547.99</v>
      </c>
      <c r="M26" s="1">
        <v>394491.2</v>
      </c>
      <c r="N26" s="1">
        <v>394491.2</v>
      </c>
      <c r="O26" s="1">
        <v>394491.2</v>
      </c>
      <c r="P26" s="1">
        <v>394491.2</v>
      </c>
      <c r="Q26" s="1">
        <v>394491.2</v>
      </c>
      <c r="R26" s="1">
        <v>385353.43</v>
      </c>
      <c r="S26" s="1">
        <f t="shared" si="25"/>
        <v>408200.57999999996</v>
      </c>
      <c r="T26" s="1">
        <f t="shared" si="26"/>
        <v>4584743.4200000009</v>
      </c>
      <c r="U26" s="1">
        <f t="shared" si="27"/>
        <v>416078.66666666674</v>
      </c>
      <c r="V26" s="1">
        <v>-167623.25</v>
      </c>
      <c r="W26" s="1">
        <v>-182163.93</v>
      </c>
      <c r="X26" s="1">
        <v>-196704.61000000002</v>
      </c>
      <c r="Y26" s="1">
        <v>-211354.92</v>
      </c>
      <c r="Z26" s="1">
        <v>-226114.87</v>
      </c>
      <c r="AA26" s="1">
        <v>-240874.82</v>
      </c>
      <c r="AB26" s="1">
        <v>-255634.77000000002</v>
      </c>
      <c r="AC26" s="1">
        <v>-226611.71</v>
      </c>
      <c r="AD26" s="1">
        <v>-239919.21</v>
      </c>
      <c r="AE26" s="1">
        <v>-253226.71</v>
      </c>
      <c r="AF26" s="1">
        <v>-266534.21000000002</v>
      </c>
      <c r="AG26" s="1">
        <v>-279841.71000000002</v>
      </c>
      <c r="AH26" s="1">
        <v>-292995.09000000003</v>
      </c>
      <c r="AI26" s="1"/>
      <c r="AJ26" s="1">
        <v>-14715.43</v>
      </c>
      <c r="AK26" s="1">
        <v>-14540.68</v>
      </c>
      <c r="AL26" s="1">
        <v>-14540.68</v>
      </c>
      <c r="AM26" s="1">
        <v>-14650.31</v>
      </c>
      <c r="AN26" s="1">
        <v>-14759.95</v>
      </c>
      <c r="AO26" s="1">
        <v>-14759.95</v>
      </c>
      <c r="AP26" s="1">
        <v>-14759.95</v>
      </c>
      <c r="AQ26" s="1">
        <v>-14033.73</v>
      </c>
      <c r="AR26" s="1">
        <v>-13307.5</v>
      </c>
      <c r="AS26" s="1">
        <v>-13307.5</v>
      </c>
      <c r="AT26" s="1">
        <v>-13307.5</v>
      </c>
      <c r="AU26" s="1">
        <v>-13307.5</v>
      </c>
      <c r="AV26" s="1">
        <v>-13153.380000000001</v>
      </c>
      <c r="AW26" s="1">
        <f t="shared" si="28"/>
        <v>168428.63</v>
      </c>
      <c r="AX26" s="1"/>
      <c r="AY26" s="1">
        <v>263424.48</v>
      </c>
      <c r="AZ26" s="1">
        <v>248883.80000000002</v>
      </c>
      <c r="BA26" s="1">
        <v>234343.12</v>
      </c>
      <c r="BB26" s="1">
        <v>226193.07</v>
      </c>
      <c r="BC26" s="1">
        <v>211433.12</v>
      </c>
      <c r="BD26" s="1">
        <v>196673.17</v>
      </c>
      <c r="BE26" s="1">
        <v>181913.22</v>
      </c>
      <c r="BF26" s="1">
        <v>167879.49</v>
      </c>
      <c r="BG26" s="1">
        <v>154571.99</v>
      </c>
      <c r="BH26" s="1">
        <v>141264.49</v>
      </c>
      <c r="BI26" s="1">
        <v>127956.99</v>
      </c>
      <c r="BJ26" s="1">
        <v>114649.49</v>
      </c>
      <c r="BK26" s="1">
        <v>92358.34</v>
      </c>
      <c r="BL26" s="2">
        <f t="shared" si="0"/>
        <v>0</v>
      </c>
      <c r="BM26" s="2">
        <f t="shared" si="29"/>
        <v>168428.63</v>
      </c>
      <c r="BN26" s="3">
        <f t="shared" ref="BN26:BN42" si="39">IF(U26=0,"",IF((BM26/U26)=0,"",BM26/U26))</f>
        <v>0.40479996571161214</v>
      </c>
      <c r="BO26" s="37">
        <f>IFERROR(INDEX('Wkpr - Existing Depr Rates'!$G$2:$G$709,MATCH('Wkpr - Plant Balance Detail'!A26,'Wkpr - Existing Depr Rates'!$A$2:$A$709,0),),0)</f>
        <v>0.40479999999999999</v>
      </c>
      <c r="BP26" s="37">
        <f t="shared" si="30"/>
        <v>-3.4288387851244551E-8</v>
      </c>
      <c r="BQ26" s="11">
        <v>0.1</v>
      </c>
      <c r="BR26" s="11"/>
      <c r="BS26" s="11"/>
      <c r="BU26" s="31">
        <f>_xlfn.IFNA(IF(AND($B26="ED",$D26&gt;=310000,$D26&lt;360000),INDEX('Wkpr - Allocation_Factors'!$B$16:$F$16,1,MATCH('Wkpr - Plant Balance Detail'!BU$2,'Wkpr - Allocation_Factors'!$B$1:$F$1,0)),IF(AND($B26="GD",$C26="AN",$D26&gt;=350000,$D26&lt;358000),INDEX('Wkpr - Allocation_Factors'!$B$17:$F$17,1,MATCH('Wkpr - Plant Balance Detail'!BU$2,'Wkpr - Allocation_Factors'!$B$1:$F$1,0)),INDEX('Wkpr - Allocation_Factors'!$B$2:$F$15,MATCH(CONCATENATE('Wkpr - Plant Balance Detail'!$B26,'Wkpr - Plant Balance Detail'!$C26),'Wkpr - Allocation_Factors'!$A$2:$A$15,0),MATCH('Wkpr - Plant Balance Detail'!BU$2,'Wkpr - Allocation_Factors'!$B$1:$F$1,0)))),0)</f>
        <v>0.480129256</v>
      </c>
      <c r="BV26" s="31">
        <f>_xlfn.IFNA(IF(AND($B26="ED",$D26&gt;=310000,$D26&lt;360000),INDEX('Wkpr - Allocation_Factors'!$B$16:$F$16,1,MATCH('Wkpr - Plant Balance Detail'!BV$2,'Wkpr - Allocation_Factors'!$B$1:$F$1,0)),IF(AND($B26="GD",$C26="AN",$D26&gt;=350000,$D26&lt;358000),INDEX('Wkpr - Allocation_Factors'!$B$17:$F$17,1,MATCH('Wkpr - Plant Balance Detail'!BV$2,'Wkpr - Allocation_Factors'!$B$1:$F$1,0)),INDEX('Wkpr - Allocation_Factors'!$B$2:$F$15,MATCH(CONCATENATE('Wkpr - Plant Balance Detail'!$B26,'Wkpr - Plant Balance Detail'!$C26),'Wkpr - Allocation_Factors'!$A$2:$A$15,0),MATCH('Wkpr - Plant Balance Detail'!BV$2,'Wkpr - Allocation_Factors'!$B$1:$F$1,0)))),0)</f>
        <v>0.14370177149999999</v>
      </c>
      <c r="BW26" s="31">
        <f>_xlfn.IFNA(IF(AND($B26="ED",$D26&gt;=310000,$D26&lt;360000),INDEX('Wkpr - Allocation_Factors'!$B$16:$F$16,1,MATCH('Wkpr - Plant Balance Detail'!BW$2,'Wkpr - Allocation_Factors'!$B$1:$F$1,0)),IF(AND($B26="GD",$C26="AN",$D26&gt;=350000,$D26&lt;358000),INDEX('Wkpr - Allocation_Factors'!$B$17:$F$17,1,MATCH('Wkpr - Plant Balance Detail'!BW$2,'Wkpr - Allocation_Factors'!$B$1:$F$1,0)),INDEX('Wkpr - Allocation_Factors'!$B$2:$F$15,MATCH(CONCATENATE('Wkpr - Plant Balance Detail'!$B26,'Wkpr - Plant Balance Detail'!$C26),'Wkpr - Allocation_Factors'!$A$2:$A$15,0),MATCH('Wkpr - Plant Balance Detail'!BW$2,'Wkpr - Allocation_Factors'!$B$1:$F$1,0)))),0)</f>
        <v>0.22315074400000001</v>
      </c>
      <c r="BX26" s="31">
        <f>_xlfn.IFNA(IF(AND($B26="ED",$D26&gt;=310000,$D26&lt;360000),INDEX('Wkpr - Allocation_Factors'!$B$16:$F$16,1,MATCH('Wkpr - Plant Balance Detail'!BX$2,'Wkpr - Allocation_Factors'!$B$1:$F$1,0)),IF(AND($B26="GD",$C26="AN",$D26&gt;=350000,$D26&lt;358000),INDEX('Wkpr - Allocation_Factors'!$B$17:$F$17,1,MATCH('Wkpr - Plant Balance Detail'!BX$2,'Wkpr - Allocation_Factors'!$B$1:$F$1,0)),INDEX('Wkpr - Allocation_Factors'!$B$2:$F$15,MATCH(CONCATENATE('Wkpr - Plant Balance Detail'!$B26,'Wkpr - Plant Balance Detail'!$C26),'Wkpr - Allocation_Factors'!$A$2:$A$15,0),MATCH('Wkpr - Plant Balance Detail'!BX$2,'Wkpr - Allocation_Factors'!$B$1:$F$1,0)))),0)</f>
        <v>6.0748228500000001E-2</v>
      </c>
      <c r="BY26" s="31">
        <f>_xlfn.IFNA(IF(AND($B26="ED",$D26&gt;=310000,$D26&lt;360000),INDEX('Wkpr - Allocation_Factors'!$B$16:$F$16,1,MATCH('Wkpr - Plant Balance Detail'!BY$2,'Wkpr - Allocation_Factors'!$B$1:$F$1,0)),IF(AND($B26="GD",$C26="AN",$D26&gt;=350000,$D26&lt;358000),INDEX('Wkpr - Allocation_Factors'!$B$17:$F$17,1,MATCH('Wkpr - Plant Balance Detail'!BY$2,'Wkpr - Allocation_Factors'!$B$1:$F$1,0)),INDEX('Wkpr - Allocation_Factors'!$B$2:$F$15,MATCH(CONCATENATE('Wkpr - Plant Balance Detail'!$B26,'Wkpr - Plant Balance Detail'!$C26),'Wkpr - Allocation_Factors'!$A$2:$A$15,0),MATCH('Wkpr - Plant Balance Detail'!BY$2,'Wkpr - Allocation_Factors'!$B$1:$F$1,0)))),0)</f>
        <v>9.2270000000000005E-2</v>
      </c>
      <c r="CA26" s="1">
        <f t="shared" si="1"/>
        <v>74895.86930024653</v>
      </c>
      <c r="CB26" s="1">
        <f t="shared" si="2"/>
        <v>22416.190977701826</v>
      </c>
      <c r="CC26" s="1">
        <f t="shared" si="3"/>
        <v>34809.520036572765</v>
      </c>
      <c r="CD26" s="1">
        <f t="shared" si="4"/>
        <v>9476.1802683348906</v>
      </c>
      <c r="CE26" s="1">
        <f t="shared" si="5"/>
        <v>14393.294667996128</v>
      </c>
      <c r="CF26" s="1"/>
      <c r="CG26" s="1">
        <f t="shared" si="6"/>
        <v>74895.875644265368</v>
      </c>
      <c r="CH26" s="1">
        <f t="shared" si="7"/>
        <v>22416.192876454581</v>
      </c>
      <c r="CI26" s="1">
        <f t="shared" si="8"/>
        <v>34809.522985096533</v>
      </c>
      <c r="CJ26" s="1">
        <f t="shared" si="9"/>
        <v>9476.1810710102145</v>
      </c>
      <c r="CK26" s="1">
        <f t="shared" si="10"/>
        <v>14393.295887173279</v>
      </c>
      <c r="CM26" s="1">
        <f t="shared" si="11"/>
        <v>18501.945564294809</v>
      </c>
      <c r="CN26" s="1">
        <f t="shared" si="12"/>
        <v>5537.5970544601241</v>
      </c>
      <c r="CO26" s="1">
        <f t="shared" si="13"/>
        <v>8599.1904607451925</v>
      </c>
      <c r="CP26" s="1">
        <f t="shared" si="14"/>
        <v>2340.9538218898756</v>
      </c>
      <c r="CQ26" s="1">
        <f t="shared" si="15"/>
        <v>3555.6560986100003</v>
      </c>
      <c r="CS26" s="1">
        <f t="shared" si="31"/>
        <v>-56393.93007997056</v>
      </c>
      <c r="CT26" s="1">
        <f t="shared" si="32"/>
        <v>-16878.595821994459</v>
      </c>
      <c r="CU26" s="1">
        <f t="shared" si="33"/>
        <v>-26210.332524351339</v>
      </c>
      <c r="CV26" s="1">
        <f t="shared" si="34"/>
        <v>-7135.2272491203385</v>
      </c>
      <c r="CW26" s="1">
        <f t="shared" si="35"/>
        <v>-10837.63978856328</v>
      </c>
      <c r="CX26" s="1">
        <f t="shared" si="36"/>
        <v>-117455.72546399996</v>
      </c>
      <c r="DA26" s="38">
        <f t="shared" si="17"/>
        <v>0</v>
      </c>
      <c r="DB26" s="38">
        <f t="shared" si="18"/>
        <v>0</v>
      </c>
      <c r="DC26" s="38">
        <f t="shared" si="19"/>
        <v>0</v>
      </c>
      <c r="DD26" s="38">
        <f t="shared" si="20"/>
        <v>0</v>
      </c>
      <c r="DE26" s="38">
        <f t="shared" si="21"/>
        <v>0</v>
      </c>
    </row>
    <row r="27" spans="1:109" x14ac:dyDescent="0.2">
      <c r="A27" s="12" t="s">
        <v>42</v>
      </c>
      <c r="B27" s="12" t="str">
        <f t="shared" si="22"/>
        <v>CD</v>
      </c>
      <c r="C27" s="12" t="str">
        <f t="shared" si="23"/>
        <v>AN</v>
      </c>
      <c r="D27" s="12">
        <f t="shared" si="24"/>
        <v>303000</v>
      </c>
      <c r="E27" s="12" t="s">
        <v>1141</v>
      </c>
      <c r="F27" s="13">
        <v>194057.94</v>
      </c>
      <c r="G27" s="13">
        <v>194057.94</v>
      </c>
      <c r="H27" s="13">
        <v>194057.94</v>
      </c>
      <c r="I27" s="13">
        <v>194057.94</v>
      </c>
      <c r="J27" s="13">
        <v>194057.94</v>
      </c>
      <c r="K27" s="13">
        <v>194057.94</v>
      </c>
      <c r="L27" s="13">
        <v>194057.94</v>
      </c>
      <c r="M27" s="13">
        <v>194057.94</v>
      </c>
      <c r="N27" s="13">
        <v>194057.94</v>
      </c>
      <c r="O27" s="13">
        <v>194057.94</v>
      </c>
      <c r="P27" s="13">
        <v>194057.94</v>
      </c>
      <c r="Q27" s="13">
        <v>194057.94</v>
      </c>
      <c r="R27" s="13">
        <v>194057.94</v>
      </c>
      <c r="S27" s="13">
        <f t="shared" si="25"/>
        <v>194057.94</v>
      </c>
      <c r="T27" s="13">
        <f t="shared" si="26"/>
        <v>2134637.34</v>
      </c>
      <c r="U27" s="13">
        <f t="shared" si="27"/>
        <v>194057.93999999997</v>
      </c>
      <c r="V27" s="1">
        <v>-77310.100000000006</v>
      </c>
      <c r="W27" s="1">
        <v>-78120.850000000006</v>
      </c>
      <c r="X27" s="1">
        <v>-78931.600000000006</v>
      </c>
      <c r="Y27" s="1">
        <v>-79742.350000000006</v>
      </c>
      <c r="Z27" s="1">
        <v>-80553.100000000006</v>
      </c>
      <c r="AA27" s="1">
        <v>-81363.850000000006</v>
      </c>
      <c r="AB27" s="1">
        <v>-82174.600000000006</v>
      </c>
      <c r="AC27" s="1">
        <v>-82985.350000000006</v>
      </c>
      <c r="AD27" s="1">
        <v>-83796.100000000006</v>
      </c>
      <c r="AE27" s="1">
        <v>-84606.85</v>
      </c>
      <c r="AF27" s="1">
        <v>-85417.600000000006</v>
      </c>
      <c r="AG27" s="1">
        <v>-86228.35</v>
      </c>
      <c r="AH27" s="13">
        <v>-87039.1</v>
      </c>
      <c r="AI27" s="13"/>
      <c r="AJ27" s="13">
        <v>-810.75</v>
      </c>
      <c r="AK27" s="13">
        <v>-810.75</v>
      </c>
      <c r="AL27" s="13">
        <v>-810.75</v>
      </c>
      <c r="AM27" s="13">
        <v>-810.75</v>
      </c>
      <c r="AN27" s="13">
        <v>-810.75</v>
      </c>
      <c r="AO27" s="13">
        <v>-810.75</v>
      </c>
      <c r="AP27" s="13">
        <v>-810.75</v>
      </c>
      <c r="AQ27" s="13">
        <v>-810.75</v>
      </c>
      <c r="AR27" s="13">
        <v>-810.75</v>
      </c>
      <c r="AS27" s="13">
        <v>-810.75</v>
      </c>
      <c r="AT27" s="13">
        <v>-810.75</v>
      </c>
      <c r="AU27" s="13">
        <v>-810.75</v>
      </c>
      <c r="AV27" s="13">
        <v>-810.75</v>
      </c>
      <c r="AW27" s="13">
        <f t="shared" si="28"/>
        <v>9729</v>
      </c>
      <c r="AX27" s="13"/>
      <c r="AY27" s="1">
        <v>116747.84</v>
      </c>
      <c r="AZ27" s="1">
        <v>115937.09</v>
      </c>
      <c r="BA27" s="1">
        <v>115126.34</v>
      </c>
      <c r="BB27" s="1">
        <v>114315.59</v>
      </c>
      <c r="BC27" s="1">
        <v>113504.84</v>
      </c>
      <c r="BD27" s="1">
        <v>112694.09</v>
      </c>
      <c r="BE27" s="1">
        <v>111883.34</v>
      </c>
      <c r="BF27" s="1">
        <v>111072.59</v>
      </c>
      <c r="BG27" s="1">
        <v>110261.84</v>
      </c>
      <c r="BH27" s="1">
        <v>109451.09</v>
      </c>
      <c r="BI27" s="1">
        <v>108640.34</v>
      </c>
      <c r="BJ27" s="1">
        <v>107829.59</v>
      </c>
      <c r="BK27" s="1">
        <v>107018.84</v>
      </c>
      <c r="BL27" s="14">
        <f t="shared" si="0"/>
        <v>9729</v>
      </c>
      <c r="BM27" s="14">
        <f t="shared" si="29"/>
        <v>0</v>
      </c>
      <c r="BN27" s="15" t="str">
        <f t="shared" si="39"/>
        <v/>
      </c>
      <c r="BO27" s="37">
        <f>IFERROR(INDEX('Wkpr - Existing Depr Rates'!$G$2:$G$709,MATCH('Wkpr - Plant Balance Detail'!A27,'Wkpr - Existing Depr Rates'!$A$2:$A$709,0),),0)</f>
        <v>1.8181820000000001E-2</v>
      </c>
      <c r="BP27" s="37" t="str">
        <f t="shared" si="30"/>
        <v/>
      </c>
      <c r="BQ27" s="12"/>
      <c r="BR27" s="12"/>
      <c r="BS27" s="12"/>
      <c r="BT27" s="12"/>
      <c r="BU27" s="30">
        <f>_xlfn.IFNA(IF(AND($B27="ED",$D27&gt;=310000,$D27&lt;360000),INDEX('Wkpr - Allocation_Factors'!$B$16:$F$16,1,MATCH('Wkpr - Plant Balance Detail'!BU$2,'Wkpr - Allocation_Factors'!$B$1:$F$1,0)),IF(AND($B27="GD",$C27="AN",$D27&gt;=350000,$D27&lt;358000),INDEX('Wkpr - Allocation_Factors'!$B$17:$F$17,1,MATCH('Wkpr - Plant Balance Detail'!BU$2,'Wkpr - Allocation_Factors'!$B$1:$F$1,0)),INDEX('Wkpr - Allocation_Factors'!$B$2:$F$15,MATCH(CONCATENATE('Wkpr - Plant Balance Detail'!$B27,'Wkpr - Plant Balance Detail'!$C27),'Wkpr - Allocation_Factors'!$A$2:$A$15,0),MATCH('Wkpr - Plant Balance Detail'!BU$2,'Wkpr - Allocation_Factors'!$B$1:$F$1,0)))),0)</f>
        <v>0.53119521599999997</v>
      </c>
      <c r="BV27" s="30">
        <f>_xlfn.IFNA(IF(AND($B27="ED",$D27&gt;=310000,$D27&lt;360000),INDEX('Wkpr - Allocation_Factors'!$B$16:$F$16,1,MATCH('Wkpr - Plant Balance Detail'!BV$2,'Wkpr - Allocation_Factors'!$B$1:$F$1,0)),IF(AND($B27="GD",$C27="AN",$D27&gt;=350000,$D27&lt;358000),INDEX('Wkpr - Allocation_Factors'!$B$17:$F$17,1,MATCH('Wkpr - Plant Balance Detail'!BV$2,'Wkpr - Allocation_Factors'!$B$1:$F$1,0)),INDEX('Wkpr - Allocation_Factors'!$B$2:$F$15,MATCH(CONCATENATE('Wkpr - Plant Balance Detail'!$B27,'Wkpr - Plant Balance Detail'!$C27),'Wkpr - Allocation_Factors'!$A$2:$A$15,0),MATCH('Wkpr - Plant Balance Detail'!BV$2,'Wkpr - Allocation_Factors'!$B$1:$F$1,0)))),0)</f>
        <v>0.15598091040000001</v>
      </c>
      <c r="BW27" s="30">
        <f>_xlfn.IFNA(IF(AND($B27="ED",$D27&gt;=310000,$D27&lt;360000),INDEX('Wkpr - Allocation_Factors'!$B$16:$F$16,1,MATCH('Wkpr - Plant Balance Detail'!BW$2,'Wkpr - Allocation_Factors'!$B$1:$F$1,0)),IF(AND($B27="GD",$C27="AN",$D27&gt;=350000,$D27&lt;358000),INDEX('Wkpr - Allocation_Factors'!$B$17:$F$17,1,MATCH('Wkpr - Plant Balance Detail'!BW$2,'Wkpr - Allocation_Factors'!$B$1:$F$1,0)),INDEX('Wkpr - Allocation_Factors'!$B$2:$F$15,MATCH(CONCATENATE('Wkpr - Plant Balance Detail'!$B27,'Wkpr - Plant Balance Detail'!$C27),'Wkpr - Allocation_Factors'!$A$2:$A$15,0),MATCH('Wkpr - Plant Balance Detail'!BW$2,'Wkpr - Allocation_Factors'!$B$1:$F$1,0)))),0)</f>
        <v>0.24688478400000002</v>
      </c>
      <c r="BX27" s="30">
        <f>_xlfn.IFNA(IF(AND($B27="ED",$D27&gt;=310000,$D27&lt;360000),INDEX('Wkpr - Allocation_Factors'!$B$16:$F$16,1,MATCH('Wkpr - Plant Balance Detail'!BX$2,'Wkpr - Allocation_Factors'!$B$1:$F$1,0)),IF(AND($B27="GD",$C27="AN",$D27&gt;=350000,$D27&lt;358000),INDEX('Wkpr - Allocation_Factors'!$B$17:$F$17,1,MATCH('Wkpr - Plant Balance Detail'!BX$2,'Wkpr - Allocation_Factors'!$B$1:$F$1,0)),INDEX('Wkpr - Allocation_Factors'!$B$2:$F$15,MATCH(CONCATENATE('Wkpr - Plant Balance Detail'!$B27,'Wkpr - Plant Balance Detail'!$C27),'Wkpr - Allocation_Factors'!$A$2:$A$15,0),MATCH('Wkpr - Plant Balance Detail'!BX$2,'Wkpr - Allocation_Factors'!$B$1:$F$1,0)))),0)</f>
        <v>6.59390896E-2</v>
      </c>
      <c r="BY27" s="30">
        <f>_xlfn.IFNA(IF(AND($B27="ED",$D27&gt;=310000,$D27&lt;360000),INDEX('Wkpr - Allocation_Factors'!$B$16:$F$16,1,MATCH('Wkpr - Plant Balance Detail'!BY$2,'Wkpr - Allocation_Factors'!$B$1:$F$1,0)),IF(AND($B27="GD",$C27="AN",$D27&gt;=350000,$D27&lt;358000),INDEX('Wkpr - Allocation_Factors'!$B$17:$F$17,1,MATCH('Wkpr - Plant Balance Detail'!BY$2,'Wkpr - Allocation_Factors'!$B$1:$F$1,0)),INDEX('Wkpr - Allocation_Factors'!$B$2:$F$15,MATCH(CONCATENATE('Wkpr - Plant Balance Detail'!$B27,'Wkpr - Plant Balance Detail'!$C27),'Wkpr - Allocation_Factors'!$A$2:$A$15,0),MATCH('Wkpr - Plant Balance Detail'!BY$2,'Wkpr - Allocation_Factors'!$B$1:$F$1,0)))),0)</f>
        <v>0</v>
      </c>
      <c r="CA27" s="1">
        <f t="shared" si="1"/>
        <v>0</v>
      </c>
      <c r="CB27" s="1">
        <f t="shared" si="2"/>
        <v>0</v>
      </c>
      <c r="CC27" s="1">
        <f t="shared" si="3"/>
        <v>0</v>
      </c>
      <c r="CD27" s="1">
        <f t="shared" si="4"/>
        <v>0</v>
      </c>
      <c r="CE27" s="1">
        <f t="shared" si="5"/>
        <v>0</v>
      </c>
      <c r="CF27" s="1"/>
      <c r="CG27" s="1">
        <f t="shared" si="6"/>
        <v>0</v>
      </c>
      <c r="CH27" s="1">
        <f t="shared" si="7"/>
        <v>0</v>
      </c>
      <c r="CI27" s="1">
        <f t="shared" si="8"/>
        <v>0</v>
      </c>
      <c r="CJ27" s="1">
        <f t="shared" si="9"/>
        <v>0</v>
      </c>
      <c r="CK27" s="1">
        <f t="shared" si="10"/>
        <v>0</v>
      </c>
      <c r="CM27" s="1">
        <f t="shared" si="11"/>
        <v>0</v>
      </c>
      <c r="CN27" s="1">
        <f t="shared" si="12"/>
        <v>0</v>
      </c>
      <c r="CO27" s="1">
        <f t="shared" si="13"/>
        <v>0</v>
      </c>
      <c r="CP27" s="1">
        <f t="shared" si="14"/>
        <v>0</v>
      </c>
      <c r="CQ27" s="1">
        <f t="shared" si="15"/>
        <v>0</v>
      </c>
      <c r="CS27" s="1">
        <f t="shared" si="31"/>
        <v>0</v>
      </c>
      <c r="CT27" s="1">
        <f t="shared" si="32"/>
        <v>0</v>
      </c>
      <c r="CU27" s="1">
        <f t="shared" si="33"/>
        <v>0</v>
      </c>
      <c r="CV27" s="1">
        <f t="shared" si="34"/>
        <v>0</v>
      </c>
      <c r="CW27" s="1">
        <f t="shared" si="35"/>
        <v>0</v>
      </c>
      <c r="CX27" s="1">
        <f t="shared" si="36"/>
        <v>0</v>
      </c>
      <c r="DA27" s="38">
        <f t="shared" si="17"/>
        <v>1874.2301756923632</v>
      </c>
      <c r="DB27" s="38">
        <f t="shared" si="18"/>
        <v>550.35158506330902</v>
      </c>
      <c r="DC27" s="38">
        <f t="shared" si="19"/>
        <v>871.09013438873137</v>
      </c>
      <c r="DD27" s="38">
        <f t="shared" si="20"/>
        <v>232.65463950639662</v>
      </c>
      <c r="DE27" s="38">
        <f t="shared" si="21"/>
        <v>0</v>
      </c>
    </row>
    <row r="28" spans="1:109" x14ac:dyDescent="0.2">
      <c r="A28" s="12" t="s">
        <v>43</v>
      </c>
      <c r="B28" s="12" t="str">
        <f t="shared" si="22"/>
        <v>CD</v>
      </c>
      <c r="C28" s="12" t="str">
        <f t="shared" si="23"/>
        <v>AN</v>
      </c>
      <c r="D28" s="12">
        <f t="shared" si="24"/>
        <v>303100</v>
      </c>
      <c r="E28" s="12" t="s">
        <v>1141</v>
      </c>
      <c r="F28" s="13">
        <v>47181.65</v>
      </c>
      <c r="G28" s="13">
        <v>47181.65</v>
      </c>
      <c r="H28" s="13">
        <v>47181.65</v>
      </c>
      <c r="I28" s="13">
        <v>47181.65</v>
      </c>
      <c r="J28" s="13">
        <v>47181.65</v>
      </c>
      <c r="K28" s="13">
        <v>47181.65</v>
      </c>
      <c r="L28" s="13">
        <v>47181.65</v>
      </c>
      <c r="M28" s="13">
        <v>47181.65</v>
      </c>
      <c r="N28" s="13">
        <v>47181.65</v>
      </c>
      <c r="O28" s="13">
        <v>47181.65</v>
      </c>
      <c r="P28" s="13">
        <v>47181.65</v>
      </c>
      <c r="Q28" s="13">
        <v>47181.65</v>
      </c>
      <c r="R28" s="13">
        <v>85921.85</v>
      </c>
      <c r="S28" s="13">
        <f t="shared" si="25"/>
        <v>66551.75</v>
      </c>
      <c r="T28" s="13">
        <f t="shared" si="26"/>
        <v>518998.15000000014</v>
      </c>
      <c r="U28" s="13">
        <f t="shared" si="27"/>
        <v>48795.825000000012</v>
      </c>
      <c r="V28" s="1">
        <v>-25426.23</v>
      </c>
      <c r="W28" s="1">
        <v>-26189.58</v>
      </c>
      <c r="X28" s="1">
        <v>-26952.93</v>
      </c>
      <c r="Y28" s="1">
        <v>-27716.28</v>
      </c>
      <c r="Z28" s="1">
        <v>-28479.63</v>
      </c>
      <c r="AA28" s="1">
        <v>-29242.98</v>
      </c>
      <c r="AB28" s="1">
        <v>-30006.33</v>
      </c>
      <c r="AC28" s="1">
        <v>-30769.68</v>
      </c>
      <c r="AD28" s="1">
        <v>-31533.030000000002</v>
      </c>
      <c r="AE28" s="1">
        <v>-32296.38</v>
      </c>
      <c r="AF28" s="1">
        <v>-33059.730000000003</v>
      </c>
      <c r="AG28" s="1">
        <v>-33823.08</v>
      </c>
      <c r="AH28" s="13">
        <v>-34909.270000000004</v>
      </c>
      <c r="AI28" s="13"/>
      <c r="AJ28" s="13">
        <v>-763.35</v>
      </c>
      <c r="AK28" s="13">
        <v>-763.35</v>
      </c>
      <c r="AL28" s="13">
        <v>-763.35</v>
      </c>
      <c r="AM28" s="13">
        <v>-763.35</v>
      </c>
      <c r="AN28" s="13">
        <v>-763.35</v>
      </c>
      <c r="AO28" s="13">
        <v>-763.35</v>
      </c>
      <c r="AP28" s="13">
        <v>-763.35</v>
      </c>
      <c r="AQ28" s="13">
        <v>-763.35</v>
      </c>
      <c r="AR28" s="13">
        <v>-763.35</v>
      </c>
      <c r="AS28" s="13">
        <v>-763.35</v>
      </c>
      <c r="AT28" s="13">
        <v>-763.35</v>
      </c>
      <c r="AU28" s="13">
        <v>-763.35</v>
      </c>
      <c r="AV28" s="13">
        <v>-1086.19</v>
      </c>
      <c r="AW28" s="13">
        <f t="shared" si="28"/>
        <v>9483.0400000000027</v>
      </c>
      <c r="AX28" s="13"/>
      <c r="AY28" s="1">
        <v>21755.420000000002</v>
      </c>
      <c r="AZ28" s="1">
        <v>20992.07</v>
      </c>
      <c r="BA28" s="1">
        <v>20228.72</v>
      </c>
      <c r="BB28" s="1">
        <v>19465.37</v>
      </c>
      <c r="BC28" s="1">
        <v>18702.02</v>
      </c>
      <c r="BD28" s="1">
        <v>17938.670000000002</v>
      </c>
      <c r="BE28" s="1">
        <v>17175.32</v>
      </c>
      <c r="BF28" s="1">
        <v>16411.97</v>
      </c>
      <c r="BG28" s="1">
        <v>15648.62</v>
      </c>
      <c r="BH28" s="1">
        <v>14885.27</v>
      </c>
      <c r="BI28" s="1">
        <v>14121.92</v>
      </c>
      <c r="BJ28" s="1">
        <v>13358.57</v>
      </c>
      <c r="BK28" s="1">
        <v>51012.58</v>
      </c>
      <c r="BL28" s="14">
        <f t="shared" si="0"/>
        <v>9483.0400000000027</v>
      </c>
      <c r="BM28" s="14">
        <f t="shared" si="29"/>
        <v>0</v>
      </c>
      <c r="BN28" s="15" t="str">
        <f t="shared" si="39"/>
        <v/>
      </c>
      <c r="BO28" s="37">
        <f>IFERROR(INDEX('Wkpr - Existing Depr Rates'!$G$2:$G$709,MATCH('Wkpr - Plant Balance Detail'!A28,'Wkpr - Existing Depr Rates'!$A$2:$A$709,0),),0)</f>
        <v>0.2</v>
      </c>
      <c r="BP28" s="37" t="str">
        <f t="shared" si="30"/>
        <v/>
      </c>
      <c r="BQ28" s="12"/>
      <c r="BR28" s="12"/>
      <c r="BS28" s="12"/>
      <c r="BT28" s="12"/>
      <c r="BU28" s="30">
        <f>_xlfn.IFNA(IF(AND($B28="ED",$D28&gt;=310000,$D28&lt;360000),INDEX('Wkpr - Allocation_Factors'!$B$16:$F$16,1,MATCH('Wkpr - Plant Balance Detail'!BU$2,'Wkpr - Allocation_Factors'!$B$1:$F$1,0)),IF(AND($B28="GD",$C28="AN",$D28&gt;=350000,$D28&lt;358000),INDEX('Wkpr - Allocation_Factors'!$B$17:$F$17,1,MATCH('Wkpr - Plant Balance Detail'!BU$2,'Wkpr - Allocation_Factors'!$B$1:$F$1,0)),INDEX('Wkpr - Allocation_Factors'!$B$2:$F$15,MATCH(CONCATENATE('Wkpr - Plant Balance Detail'!$B28,'Wkpr - Plant Balance Detail'!$C28),'Wkpr - Allocation_Factors'!$A$2:$A$15,0),MATCH('Wkpr - Plant Balance Detail'!BU$2,'Wkpr - Allocation_Factors'!$B$1:$F$1,0)))),0)</f>
        <v>0.53119521599999997</v>
      </c>
      <c r="BV28" s="30">
        <f>_xlfn.IFNA(IF(AND($B28="ED",$D28&gt;=310000,$D28&lt;360000),INDEX('Wkpr - Allocation_Factors'!$B$16:$F$16,1,MATCH('Wkpr - Plant Balance Detail'!BV$2,'Wkpr - Allocation_Factors'!$B$1:$F$1,0)),IF(AND($B28="GD",$C28="AN",$D28&gt;=350000,$D28&lt;358000),INDEX('Wkpr - Allocation_Factors'!$B$17:$F$17,1,MATCH('Wkpr - Plant Balance Detail'!BV$2,'Wkpr - Allocation_Factors'!$B$1:$F$1,0)),INDEX('Wkpr - Allocation_Factors'!$B$2:$F$15,MATCH(CONCATENATE('Wkpr - Plant Balance Detail'!$B28,'Wkpr - Plant Balance Detail'!$C28),'Wkpr - Allocation_Factors'!$A$2:$A$15,0),MATCH('Wkpr - Plant Balance Detail'!BV$2,'Wkpr - Allocation_Factors'!$B$1:$F$1,0)))),0)</f>
        <v>0.15598091040000001</v>
      </c>
      <c r="BW28" s="30">
        <f>_xlfn.IFNA(IF(AND($B28="ED",$D28&gt;=310000,$D28&lt;360000),INDEX('Wkpr - Allocation_Factors'!$B$16:$F$16,1,MATCH('Wkpr - Plant Balance Detail'!BW$2,'Wkpr - Allocation_Factors'!$B$1:$F$1,0)),IF(AND($B28="GD",$C28="AN",$D28&gt;=350000,$D28&lt;358000),INDEX('Wkpr - Allocation_Factors'!$B$17:$F$17,1,MATCH('Wkpr - Plant Balance Detail'!BW$2,'Wkpr - Allocation_Factors'!$B$1:$F$1,0)),INDEX('Wkpr - Allocation_Factors'!$B$2:$F$15,MATCH(CONCATENATE('Wkpr - Plant Balance Detail'!$B28,'Wkpr - Plant Balance Detail'!$C28),'Wkpr - Allocation_Factors'!$A$2:$A$15,0),MATCH('Wkpr - Plant Balance Detail'!BW$2,'Wkpr - Allocation_Factors'!$B$1:$F$1,0)))),0)</f>
        <v>0.24688478400000002</v>
      </c>
      <c r="BX28" s="30">
        <f>_xlfn.IFNA(IF(AND($B28="ED",$D28&gt;=310000,$D28&lt;360000),INDEX('Wkpr - Allocation_Factors'!$B$16:$F$16,1,MATCH('Wkpr - Plant Balance Detail'!BX$2,'Wkpr - Allocation_Factors'!$B$1:$F$1,0)),IF(AND($B28="GD",$C28="AN",$D28&gt;=350000,$D28&lt;358000),INDEX('Wkpr - Allocation_Factors'!$B$17:$F$17,1,MATCH('Wkpr - Plant Balance Detail'!BX$2,'Wkpr - Allocation_Factors'!$B$1:$F$1,0)),INDEX('Wkpr - Allocation_Factors'!$B$2:$F$15,MATCH(CONCATENATE('Wkpr - Plant Balance Detail'!$B28,'Wkpr - Plant Balance Detail'!$C28),'Wkpr - Allocation_Factors'!$A$2:$A$15,0),MATCH('Wkpr - Plant Balance Detail'!BX$2,'Wkpr - Allocation_Factors'!$B$1:$F$1,0)))),0)</f>
        <v>6.59390896E-2</v>
      </c>
      <c r="BY28" s="30">
        <f>_xlfn.IFNA(IF(AND($B28="ED",$D28&gt;=310000,$D28&lt;360000),INDEX('Wkpr - Allocation_Factors'!$B$16:$F$16,1,MATCH('Wkpr - Plant Balance Detail'!BY$2,'Wkpr - Allocation_Factors'!$B$1:$F$1,0)),IF(AND($B28="GD",$C28="AN",$D28&gt;=350000,$D28&lt;358000),INDEX('Wkpr - Allocation_Factors'!$B$17:$F$17,1,MATCH('Wkpr - Plant Balance Detail'!BY$2,'Wkpr - Allocation_Factors'!$B$1:$F$1,0)),INDEX('Wkpr - Allocation_Factors'!$B$2:$F$15,MATCH(CONCATENATE('Wkpr - Plant Balance Detail'!$B28,'Wkpr - Plant Balance Detail'!$C28),'Wkpr - Allocation_Factors'!$A$2:$A$15,0),MATCH('Wkpr - Plant Balance Detail'!BY$2,'Wkpr - Allocation_Factors'!$B$1:$F$1,0)))),0)</f>
        <v>0</v>
      </c>
      <c r="CA28" s="1">
        <f t="shared" si="1"/>
        <v>0</v>
      </c>
      <c r="CB28" s="1">
        <f t="shared" si="2"/>
        <v>0</v>
      </c>
      <c r="CC28" s="1">
        <f t="shared" si="3"/>
        <v>0</v>
      </c>
      <c r="CD28" s="1">
        <f t="shared" si="4"/>
        <v>0</v>
      </c>
      <c r="CE28" s="1">
        <f t="shared" si="5"/>
        <v>0</v>
      </c>
      <c r="CF28" s="1"/>
      <c r="CG28" s="1">
        <f t="shared" si="6"/>
        <v>0</v>
      </c>
      <c r="CH28" s="1">
        <f t="shared" si="7"/>
        <v>0</v>
      </c>
      <c r="CI28" s="1">
        <f t="shared" si="8"/>
        <v>0</v>
      </c>
      <c r="CJ28" s="1">
        <f t="shared" si="9"/>
        <v>0</v>
      </c>
      <c r="CK28" s="1">
        <f t="shared" si="10"/>
        <v>0</v>
      </c>
      <c r="CM28" s="1">
        <f t="shared" si="11"/>
        <v>0</v>
      </c>
      <c r="CN28" s="1">
        <f t="shared" si="12"/>
        <v>0</v>
      </c>
      <c r="CO28" s="1">
        <f t="shared" si="13"/>
        <v>0</v>
      </c>
      <c r="CP28" s="1">
        <f t="shared" si="14"/>
        <v>0</v>
      </c>
      <c r="CQ28" s="1">
        <f t="shared" si="15"/>
        <v>0</v>
      </c>
      <c r="CS28" s="1">
        <f t="shared" si="31"/>
        <v>0</v>
      </c>
      <c r="CT28" s="1">
        <f t="shared" si="32"/>
        <v>0</v>
      </c>
      <c r="CU28" s="1">
        <f t="shared" si="33"/>
        <v>0</v>
      </c>
      <c r="CV28" s="1">
        <f t="shared" si="34"/>
        <v>0</v>
      </c>
      <c r="CW28" s="1">
        <f t="shared" si="35"/>
        <v>0</v>
      </c>
      <c r="CX28" s="1">
        <f t="shared" si="36"/>
        <v>0</v>
      </c>
      <c r="DA28" s="38">
        <f t="shared" si="17"/>
        <v>9128.2551339739202</v>
      </c>
      <c r="DB28" s="38">
        <f t="shared" si="18"/>
        <v>2680.4336772504485</v>
      </c>
      <c r="DC28" s="38">
        <f t="shared" si="19"/>
        <v>4242.5594756260807</v>
      </c>
      <c r="DD28" s="38">
        <f t="shared" si="20"/>
        <v>1133.1217131495521</v>
      </c>
      <c r="DE28" s="38">
        <f t="shared" si="21"/>
        <v>0</v>
      </c>
    </row>
    <row r="29" spans="1:109" x14ac:dyDescent="0.2">
      <c r="A29" s="12" t="s">
        <v>44</v>
      </c>
      <c r="B29" s="12" t="str">
        <f t="shared" si="22"/>
        <v>CD</v>
      </c>
      <c r="C29" s="12" t="str">
        <f t="shared" si="23"/>
        <v>AN</v>
      </c>
      <c r="D29" s="12">
        <f t="shared" si="24"/>
        <v>389200</v>
      </c>
      <c r="E29" s="12" t="s">
        <v>1142</v>
      </c>
      <c r="F29" s="13">
        <v>232951.17</v>
      </c>
      <c r="G29" s="13">
        <v>232951.17</v>
      </c>
      <c r="H29" s="13">
        <v>232951.17</v>
      </c>
      <c r="I29" s="13">
        <v>232951.17</v>
      </c>
      <c r="J29" s="13">
        <v>232951.17</v>
      </c>
      <c r="K29" s="13">
        <v>232951.17</v>
      </c>
      <c r="L29" s="13">
        <v>232951.17</v>
      </c>
      <c r="M29" s="13">
        <v>232951.17</v>
      </c>
      <c r="N29" s="13">
        <v>232951.17</v>
      </c>
      <c r="O29" s="13">
        <v>232951.17</v>
      </c>
      <c r="P29" s="13">
        <v>232951.17</v>
      </c>
      <c r="Q29" s="13">
        <v>240589.47</v>
      </c>
      <c r="R29" s="13">
        <v>240589.47</v>
      </c>
      <c r="S29" s="13">
        <f t="shared" si="25"/>
        <v>236770.32</v>
      </c>
      <c r="T29" s="13">
        <f t="shared" si="26"/>
        <v>2570101.17</v>
      </c>
      <c r="U29" s="13">
        <f t="shared" si="27"/>
        <v>233905.95749999999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3">
        <v>0</v>
      </c>
      <c r="AI29" s="13"/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13">
        <f t="shared" si="28"/>
        <v>0</v>
      </c>
      <c r="AX29" s="13"/>
      <c r="AY29" s="1">
        <v>232951.17</v>
      </c>
      <c r="AZ29" s="1">
        <v>232951.17</v>
      </c>
      <c r="BA29" s="1">
        <v>232951.17</v>
      </c>
      <c r="BB29" s="1">
        <v>232951.17</v>
      </c>
      <c r="BC29" s="1">
        <v>232951.17</v>
      </c>
      <c r="BD29" s="1">
        <v>232951.17</v>
      </c>
      <c r="BE29" s="1">
        <v>232951.17</v>
      </c>
      <c r="BF29" s="1">
        <v>232951.17</v>
      </c>
      <c r="BG29" s="1">
        <v>232951.17</v>
      </c>
      <c r="BH29" s="1">
        <v>232951.17</v>
      </c>
      <c r="BI29" s="1">
        <v>232951.17</v>
      </c>
      <c r="BJ29" s="1">
        <v>240589.47</v>
      </c>
      <c r="BK29" s="1">
        <v>240589.47</v>
      </c>
      <c r="BL29" s="14">
        <f t="shared" si="0"/>
        <v>0</v>
      </c>
      <c r="BM29" s="14">
        <f t="shared" si="29"/>
        <v>0</v>
      </c>
      <c r="BN29" s="15" t="str">
        <f t="shared" si="39"/>
        <v/>
      </c>
      <c r="BO29" s="37">
        <f>IFERROR(INDEX('Wkpr - Existing Depr Rates'!$G$2:$G$709,MATCH('Wkpr - Plant Balance Detail'!A29,'Wkpr - Existing Depr Rates'!$A$2:$A$709,0),),0)</f>
        <v>0</v>
      </c>
      <c r="BP29" s="37" t="str">
        <f t="shared" si="30"/>
        <v/>
      </c>
      <c r="BQ29" s="17"/>
      <c r="BR29" s="17"/>
      <c r="BS29" s="17"/>
      <c r="BT29" s="12"/>
      <c r="BU29" s="30">
        <f>_xlfn.IFNA(IF(AND($B29="ED",$D29&gt;=310000,$D29&lt;360000),INDEX('Wkpr - Allocation_Factors'!$B$16:$F$16,1,MATCH('Wkpr - Plant Balance Detail'!BU$2,'Wkpr - Allocation_Factors'!$B$1:$F$1,0)),IF(AND($B29="GD",$C29="AN",$D29&gt;=350000,$D29&lt;358000),INDEX('Wkpr - Allocation_Factors'!$B$17:$F$17,1,MATCH('Wkpr - Plant Balance Detail'!BU$2,'Wkpr - Allocation_Factors'!$B$1:$F$1,0)),INDEX('Wkpr - Allocation_Factors'!$B$2:$F$15,MATCH(CONCATENATE('Wkpr - Plant Balance Detail'!$B29,'Wkpr - Plant Balance Detail'!$C29),'Wkpr - Allocation_Factors'!$A$2:$A$15,0),MATCH('Wkpr - Plant Balance Detail'!BU$2,'Wkpr - Allocation_Factors'!$B$1:$F$1,0)))),0)</f>
        <v>0.53119521599999997</v>
      </c>
      <c r="BV29" s="30">
        <f>_xlfn.IFNA(IF(AND($B29="ED",$D29&gt;=310000,$D29&lt;360000),INDEX('Wkpr - Allocation_Factors'!$B$16:$F$16,1,MATCH('Wkpr - Plant Balance Detail'!BV$2,'Wkpr - Allocation_Factors'!$B$1:$F$1,0)),IF(AND($B29="GD",$C29="AN",$D29&gt;=350000,$D29&lt;358000),INDEX('Wkpr - Allocation_Factors'!$B$17:$F$17,1,MATCH('Wkpr - Plant Balance Detail'!BV$2,'Wkpr - Allocation_Factors'!$B$1:$F$1,0)),INDEX('Wkpr - Allocation_Factors'!$B$2:$F$15,MATCH(CONCATENATE('Wkpr - Plant Balance Detail'!$B29,'Wkpr - Plant Balance Detail'!$C29),'Wkpr - Allocation_Factors'!$A$2:$A$15,0),MATCH('Wkpr - Plant Balance Detail'!BV$2,'Wkpr - Allocation_Factors'!$B$1:$F$1,0)))),0)</f>
        <v>0.15598091040000001</v>
      </c>
      <c r="BW29" s="30">
        <f>_xlfn.IFNA(IF(AND($B29="ED",$D29&gt;=310000,$D29&lt;360000),INDEX('Wkpr - Allocation_Factors'!$B$16:$F$16,1,MATCH('Wkpr - Plant Balance Detail'!BW$2,'Wkpr - Allocation_Factors'!$B$1:$F$1,0)),IF(AND($B29="GD",$C29="AN",$D29&gt;=350000,$D29&lt;358000),INDEX('Wkpr - Allocation_Factors'!$B$17:$F$17,1,MATCH('Wkpr - Plant Balance Detail'!BW$2,'Wkpr - Allocation_Factors'!$B$1:$F$1,0)),INDEX('Wkpr - Allocation_Factors'!$B$2:$F$15,MATCH(CONCATENATE('Wkpr - Plant Balance Detail'!$B29,'Wkpr - Plant Balance Detail'!$C29),'Wkpr - Allocation_Factors'!$A$2:$A$15,0),MATCH('Wkpr - Plant Balance Detail'!BW$2,'Wkpr - Allocation_Factors'!$B$1:$F$1,0)))),0)</f>
        <v>0.24688478400000002</v>
      </c>
      <c r="BX29" s="30">
        <f>_xlfn.IFNA(IF(AND($B29="ED",$D29&gt;=310000,$D29&lt;360000),INDEX('Wkpr - Allocation_Factors'!$B$16:$F$16,1,MATCH('Wkpr - Plant Balance Detail'!BX$2,'Wkpr - Allocation_Factors'!$B$1:$F$1,0)),IF(AND($B29="GD",$C29="AN",$D29&gt;=350000,$D29&lt;358000),INDEX('Wkpr - Allocation_Factors'!$B$17:$F$17,1,MATCH('Wkpr - Plant Balance Detail'!BX$2,'Wkpr - Allocation_Factors'!$B$1:$F$1,0)),INDEX('Wkpr - Allocation_Factors'!$B$2:$F$15,MATCH(CONCATENATE('Wkpr - Plant Balance Detail'!$B29,'Wkpr - Plant Balance Detail'!$C29),'Wkpr - Allocation_Factors'!$A$2:$A$15,0),MATCH('Wkpr - Plant Balance Detail'!BX$2,'Wkpr - Allocation_Factors'!$B$1:$F$1,0)))),0)</f>
        <v>6.59390896E-2</v>
      </c>
      <c r="BY29" s="30">
        <f>_xlfn.IFNA(IF(AND($B29="ED",$D29&gt;=310000,$D29&lt;360000),INDEX('Wkpr - Allocation_Factors'!$B$16:$F$16,1,MATCH('Wkpr - Plant Balance Detail'!BY$2,'Wkpr - Allocation_Factors'!$B$1:$F$1,0)),IF(AND($B29="GD",$C29="AN",$D29&gt;=350000,$D29&lt;358000),INDEX('Wkpr - Allocation_Factors'!$B$17:$F$17,1,MATCH('Wkpr - Plant Balance Detail'!BY$2,'Wkpr - Allocation_Factors'!$B$1:$F$1,0)),INDEX('Wkpr - Allocation_Factors'!$B$2:$F$15,MATCH(CONCATENATE('Wkpr - Plant Balance Detail'!$B29,'Wkpr - Plant Balance Detail'!$C29),'Wkpr - Allocation_Factors'!$A$2:$A$15,0),MATCH('Wkpr - Plant Balance Detail'!BY$2,'Wkpr - Allocation_Factors'!$B$1:$F$1,0)))),0)</f>
        <v>0</v>
      </c>
      <c r="CA29" s="1">
        <f t="shared" si="1"/>
        <v>0</v>
      </c>
      <c r="CB29" s="1">
        <f t="shared" si="2"/>
        <v>0</v>
      </c>
      <c r="CC29" s="1">
        <f t="shared" si="3"/>
        <v>0</v>
      </c>
      <c r="CD29" s="1">
        <f t="shared" si="4"/>
        <v>0</v>
      </c>
      <c r="CE29" s="1">
        <f t="shared" si="5"/>
        <v>0</v>
      </c>
      <c r="CF29" s="1"/>
      <c r="CG29" s="1">
        <f t="shared" si="6"/>
        <v>0</v>
      </c>
      <c r="CH29" s="1">
        <f t="shared" si="7"/>
        <v>0</v>
      </c>
      <c r="CI29" s="1">
        <f t="shared" si="8"/>
        <v>0</v>
      </c>
      <c r="CJ29" s="1">
        <f t="shared" si="9"/>
        <v>0</v>
      </c>
      <c r="CK29" s="1">
        <f t="shared" si="10"/>
        <v>0</v>
      </c>
      <c r="CM29" s="1">
        <f t="shared" si="11"/>
        <v>0</v>
      </c>
      <c r="CN29" s="1">
        <f t="shared" si="12"/>
        <v>0</v>
      </c>
      <c r="CO29" s="1">
        <f t="shared" si="13"/>
        <v>0</v>
      </c>
      <c r="CP29" s="1">
        <f t="shared" si="14"/>
        <v>0</v>
      </c>
      <c r="CQ29" s="1">
        <f t="shared" si="15"/>
        <v>0</v>
      </c>
      <c r="CS29" s="1">
        <f t="shared" si="31"/>
        <v>0</v>
      </c>
      <c r="CT29" s="1">
        <f t="shared" si="32"/>
        <v>0</v>
      </c>
      <c r="CU29" s="1">
        <f t="shared" si="33"/>
        <v>0</v>
      </c>
      <c r="CV29" s="1">
        <f t="shared" si="34"/>
        <v>0</v>
      </c>
      <c r="CW29" s="1">
        <f t="shared" si="35"/>
        <v>0</v>
      </c>
      <c r="CX29" s="1">
        <f t="shared" si="36"/>
        <v>0</v>
      </c>
      <c r="DA29" s="38">
        <f t="shared" si="17"/>
        <v>0</v>
      </c>
      <c r="DB29" s="38">
        <f t="shared" si="18"/>
        <v>0</v>
      </c>
      <c r="DC29" s="38">
        <f t="shared" si="19"/>
        <v>0</v>
      </c>
      <c r="DD29" s="38">
        <f t="shared" si="20"/>
        <v>0</v>
      </c>
      <c r="DE29" s="38">
        <f t="shared" si="21"/>
        <v>0</v>
      </c>
    </row>
    <row r="30" spans="1:109" x14ac:dyDescent="0.2">
      <c r="A30" t="s">
        <v>45</v>
      </c>
      <c r="B30" t="str">
        <f t="shared" si="22"/>
        <v>CD</v>
      </c>
      <c r="C30" t="str">
        <f t="shared" si="23"/>
        <v>AN</v>
      </c>
      <c r="D30">
        <f t="shared" si="24"/>
        <v>389300</v>
      </c>
      <c r="F30" s="1">
        <v>25276.52</v>
      </c>
      <c r="G30" s="1">
        <v>25276.52</v>
      </c>
      <c r="H30" s="1">
        <v>25276.52</v>
      </c>
      <c r="I30" s="1">
        <v>25276.52</v>
      </c>
      <c r="J30" s="1">
        <v>25276.52</v>
      </c>
      <c r="K30" s="1">
        <v>25276.52</v>
      </c>
      <c r="L30" s="1">
        <v>25276.52</v>
      </c>
      <c r="M30" s="1">
        <v>25276.52</v>
      </c>
      <c r="N30" s="1">
        <v>25276.52</v>
      </c>
      <c r="O30" s="1">
        <v>25276.52</v>
      </c>
      <c r="P30" s="1">
        <v>25276.52</v>
      </c>
      <c r="Q30" s="1">
        <v>25276.52</v>
      </c>
      <c r="R30" s="1">
        <v>25276.52</v>
      </c>
      <c r="S30" s="1">
        <f t="shared" si="25"/>
        <v>25276.52</v>
      </c>
      <c r="T30" s="1">
        <f t="shared" si="26"/>
        <v>278041.71999999997</v>
      </c>
      <c r="U30" s="1">
        <f t="shared" si="27"/>
        <v>25276.52</v>
      </c>
      <c r="V30" s="1">
        <v>-21950.09</v>
      </c>
      <c r="W30" s="1">
        <v>-21982.95</v>
      </c>
      <c r="X30" s="1">
        <v>-22015.81</v>
      </c>
      <c r="Y30" s="1">
        <v>-22048.670000000002</v>
      </c>
      <c r="Z30" s="1">
        <v>-22081.53</v>
      </c>
      <c r="AA30" s="1">
        <v>-22114.39</v>
      </c>
      <c r="AB30" s="1">
        <v>-22147.25</v>
      </c>
      <c r="AC30" s="1">
        <v>-22180.11</v>
      </c>
      <c r="AD30" s="1">
        <v>-22212.97</v>
      </c>
      <c r="AE30" s="1">
        <v>-22245.83</v>
      </c>
      <c r="AF30" s="1">
        <v>-22278.69</v>
      </c>
      <c r="AG30" s="1">
        <v>-22311.55</v>
      </c>
      <c r="AH30" s="1">
        <v>-22344.41</v>
      </c>
      <c r="AI30" s="1"/>
      <c r="AJ30" s="1">
        <v>-32.86</v>
      </c>
      <c r="AK30" s="1">
        <v>-32.86</v>
      </c>
      <c r="AL30" s="1">
        <v>-32.86</v>
      </c>
      <c r="AM30" s="1">
        <v>-32.86</v>
      </c>
      <c r="AN30" s="1">
        <v>-32.86</v>
      </c>
      <c r="AO30" s="1">
        <v>-32.86</v>
      </c>
      <c r="AP30" s="1">
        <v>-32.86</v>
      </c>
      <c r="AQ30" s="1">
        <v>-32.86</v>
      </c>
      <c r="AR30" s="1">
        <v>-32.86</v>
      </c>
      <c r="AS30" s="1">
        <v>-32.86</v>
      </c>
      <c r="AT30" s="1">
        <v>-32.86</v>
      </c>
      <c r="AU30" s="1">
        <v>-32.86</v>
      </c>
      <c r="AV30" s="1">
        <v>-32.86</v>
      </c>
      <c r="AW30" s="1">
        <f t="shared" si="28"/>
        <v>394.32000000000011</v>
      </c>
      <c r="AX30" s="1"/>
      <c r="AY30" s="1">
        <v>3326.4300000000003</v>
      </c>
      <c r="AZ30" s="1">
        <v>3293.57</v>
      </c>
      <c r="BA30" s="1">
        <v>3260.71</v>
      </c>
      <c r="BB30" s="1">
        <v>3227.85</v>
      </c>
      <c r="BC30" s="1">
        <v>3194.9900000000002</v>
      </c>
      <c r="BD30" s="1">
        <v>3162.13</v>
      </c>
      <c r="BE30" s="1">
        <v>3129.27</v>
      </c>
      <c r="BF30" s="1">
        <v>3096.41</v>
      </c>
      <c r="BG30" s="1">
        <v>3063.55</v>
      </c>
      <c r="BH30" s="1">
        <v>3030.69</v>
      </c>
      <c r="BI30" s="1">
        <v>2997.83</v>
      </c>
      <c r="BJ30" s="1">
        <v>2964.9700000000003</v>
      </c>
      <c r="BK30" s="1">
        <v>2932.11</v>
      </c>
      <c r="BL30" s="2">
        <f t="shared" si="0"/>
        <v>0</v>
      </c>
      <c r="BM30" s="2">
        <f t="shared" si="29"/>
        <v>394.32000000000011</v>
      </c>
      <c r="BN30" s="3">
        <f t="shared" si="39"/>
        <v>1.560024876842224E-2</v>
      </c>
      <c r="BO30" s="37">
        <f>IFERROR(INDEX('Wkpr - Existing Depr Rates'!$G$2:$G$709,MATCH('Wkpr - Plant Balance Detail'!A30,'Wkpr - Existing Depr Rates'!$A$2:$A$709,0),),0)</f>
        <v>1.5599999999999999E-2</v>
      </c>
      <c r="BP30" s="37">
        <f t="shared" si="30"/>
        <v>2.4876842224033635E-7</v>
      </c>
      <c r="BQ30" s="11">
        <v>1.77E-2</v>
      </c>
      <c r="BR30" s="11"/>
      <c r="BS30" s="11"/>
      <c r="BU30" s="31">
        <f>_xlfn.IFNA(IF(AND($B30="ED",$D30&gt;=310000,$D30&lt;360000),INDEX('Wkpr - Allocation_Factors'!$B$16:$F$16,1,MATCH('Wkpr - Plant Balance Detail'!BU$2,'Wkpr - Allocation_Factors'!$B$1:$F$1,0)),IF(AND($B30="GD",$C30="AN",$D30&gt;=350000,$D30&lt;358000),INDEX('Wkpr - Allocation_Factors'!$B$17:$F$17,1,MATCH('Wkpr - Plant Balance Detail'!BU$2,'Wkpr - Allocation_Factors'!$B$1:$F$1,0)),INDEX('Wkpr - Allocation_Factors'!$B$2:$F$15,MATCH(CONCATENATE('Wkpr - Plant Balance Detail'!$B30,'Wkpr - Plant Balance Detail'!$C30),'Wkpr - Allocation_Factors'!$A$2:$A$15,0),MATCH('Wkpr - Plant Balance Detail'!BU$2,'Wkpr - Allocation_Factors'!$B$1:$F$1,0)))),0)</f>
        <v>0.53119521599999997</v>
      </c>
      <c r="BV30" s="31">
        <f>_xlfn.IFNA(IF(AND($B30="ED",$D30&gt;=310000,$D30&lt;360000),INDEX('Wkpr - Allocation_Factors'!$B$16:$F$16,1,MATCH('Wkpr - Plant Balance Detail'!BV$2,'Wkpr - Allocation_Factors'!$B$1:$F$1,0)),IF(AND($B30="GD",$C30="AN",$D30&gt;=350000,$D30&lt;358000),INDEX('Wkpr - Allocation_Factors'!$B$17:$F$17,1,MATCH('Wkpr - Plant Balance Detail'!BV$2,'Wkpr - Allocation_Factors'!$B$1:$F$1,0)),INDEX('Wkpr - Allocation_Factors'!$B$2:$F$15,MATCH(CONCATENATE('Wkpr - Plant Balance Detail'!$B30,'Wkpr - Plant Balance Detail'!$C30),'Wkpr - Allocation_Factors'!$A$2:$A$15,0),MATCH('Wkpr - Plant Balance Detail'!BV$2,'Wkpr - Allocation_Factors'!$B$1:$F$1,0)))),0)</f>
        <v>0.15598091040000001</v>
      </c>
      <c r="BW30" s="31">
        <f>_xlfn.IFNA(IF(AND($B30="ED",$D30&gt;=310000,$D30&lt;360000),INDEX('Wkpr - Allocation_Factors'!$B$16:$F$16,1,MATCH('Wkpr - Plant Balance Detail'!BW$2,'Wkpr - Allocation_Factors'!$B$1:$F$1,0)),IF(AND($B30="GD",$C30="AN",$D30&gt;=350000,$D30&lt;358000),INDEX('Wkpr - Allocation_Factors'!$B$17:$F$17,1,MATCH('Wkpr - Plant Balance Detail'!BW$2,'Wkpr - Allocation_Factors'!$B$1:$F$1,0)),INDEX('Wkpr - Allocation_Factors'!$B$2:$F$15,MATCH(CONCATENATE('Wkpr - Plant Balance Detail'!$B30,'Wkpr - Plant Balance Detail'!$C30),'Wkpr - Allocation_Factors'!$A$2:$A$15,0),MATCH('Wkpr - Plant Balance Detail'!BW$2,'Wkpr - Allocation_Factors'!$B$1:$F$1,0)))),0)</f>
        <v>0.24688478400000002</v>
      </c>
      <c r="BX30" s="31">
        <f>_xlfn.IFNA(IF(AND($B30="ED",$D30&gt;=310000,$D30&lt;360000),INDEX('Wkpr - Allocation_Factors'!$B$16:$F$16,1,MATCH('Wkpr - Plant Balance Detail'!BX$2,'Wkpr - Allocation_Factors'!$B$1:$F$1,0)),IF(AND($B30="GD",$C30="AN",$D30&gt;=350000,$D30&lt;358000),INDEX('Wkpr - Allocation_Factors'!$B$17:$F$17,1,MATCH('Wkpr - Plant Balance Detail'!BX$2,'Wkpr - Allocation_Factors'!$B$1:$F$1,0)),INDEX('Wkpr - Allocation_Factors'!$B$2:$F$15,MATCH(CONCATENATE('Wkpr - Plant Balance Detail'!$B30,'Wkpr - Plant Balance Detail'!$C30),'Wkpr - Allocation_Factors'!$A$2:$A$15,0),MATCH('Wkpr - Plant Balance Detail'!BX$2,'Wkpr - Allocation_Factors'!$B$1:$F$1,0)))),0)</f>
        <v>6.59390896E-2</v>
      </c>
      <c r="BY30" s="31">
        <f>_xlfn.IFNA(IF(AND($B30="ED",$D30&gt;=310000,$D30&lt;360000),INDEX('Wkpr - Allocation_Factors'!$B$16:$F$16,1,MATCH('Wkpr - Plant Balance Detail'!BY$2,'Wkpr - Allocation_Factors'!$B$1:$F$1,0)),IF(AND($B30="GD",$C30="AN",$D30&gt;=350000,$D30&lt;358000),INDEX('Wkpr - Allocation_Factors'!$B$17:$F$17,1,MATCH('Wkpr - Plant Balance Detail'!BY$2,'Wkpr - Allocation_Factors'!$B$1:$F$1,0)),INDEX('Wkpr - Allocation_Factors'!$B$2:$F$15,MATCH(CONCATENATE('Wkpr - Plant Balance Detail'!$B30,'Wkpr - Plant Balance Detail'!$C30),'Wkpr - Allocation_Factors'!$A$2:$A$15,0),MATCH('Wkpr - Plant Balance Detail'!BY$2,'Wkpr - Allocation_Factors'!$B$1:$F$1,0)))),0)</f>
        <v>0</v>
      </c>
      <c r="CA30" s="1">
        <f t="shared" si="1"/>
        <v>209.46089757312004</v>
      </c>
      <c r="CB30" s="1">
        <f t="shared" si="2"/>
        <v>61.506392588928016</v>
      </c>
      <c r="CC30" s="1">
        <f t="shared" si="3"/>
        <v>97.351608026880029</v>
      </c>
      <c r="CD30" s="1">
        <f t="shared" si="4"/>
        <v>26.001101811072008</v>
      </c>
      <c r="CE30" s="1">
        <f t="shared" si="5"/>
        <v>0</v>
      </c>
      <c r="CF30" s="1"/>
      <c r="CG30" s="1">
        <f t="shared" si="6"/>
        <v>209.45755741760178</v>
      </c>
      <c r="CH30" s="1">
        <f t="shared" si="7"/>
        <v>61.505411780963406</v>
      </c>
      <c r="CI30" s="1">
        <f t="shared" si="8"/>
        <v>97.350055615358215</v>
      </c>
      <c r="CJ30" s="1">
        <f t="shared" si="9"/>
        <v>26.000687186076597</v>
      </c>
      <c r="CK30" s="1">
        <f t="shared" si="10"/>
        <v>0</v>
      </c>
      <c r="CM30" s="1">
        <f t="shared" si="11"/>
        <v>237.65376706997125</v>
      </c>
      <c r="CN30" s="1">
        <f t="shared" si="12"/>
        <v>69.7849864437854</v>
      </c>
      <c r="CO30" s="1">
        <f t="shared" si="13"/>
        <v>110.45487079434875</v>
      </c>
      <c r="CP30" s="1">
        <f t="shared" si="14"/>
        <v>29.5007796918946</v>
      </c>
      <c r="CQ30" s="1">
        <f t="shared" si="15"/>
        <v>0</v>
      </c>
      <c r="CS30" s="1">
        <f t="shared" si="31"/>
        <v>28.196209652369475</v>
      </c>
      <c r="CT30" s="1">
        <f t="shared" si="32"/>
        <v>8.2795746628219931</v>
      </c>
      <c r="CU30" s="1">
        <f t="shared" si="33"/>
        <v>13.104815178990535</v>
      </c>
      <c r="CV30" s="1">
        <f t="shared" si="34"/>
        <v>3.500092505818003</v>
      </c>
      <c r="CW30" s="1">
        <f t="shared" si="35"/>
        <v>0</v>
      </c>
      <c r="CX30" s="1">
        <f t="shared" si="36"/>
        <v>53.080692000000006</v>
      </c>
      <c r="DA30" s="38">
        <f t="shared" si="17"/>
        <v>0</v>
      </c>
      <c r="DB30" s="38">
        <f t="shared" si="18"/>
        <v>0</v>
      </c>
      <c r="DC30" s="38">
        <f t="shared" si="19"/>
        <v>0</v>
      </c>
      <c r="DD30" s="38">
        <f t="shared" si="20"/>
        <v>0</v>
      </c>
      <c r="DE30" s="38">
        <f t="shared" si="21"/>
        <v>0</v>
      </c>
    </row>
    <row r="31" spans="1:109" x14ac:dyDescent="0.2">
      <c r="A31" t="s">
        <v>46</v>
      </c>
      <c r="B31" t="str">
        <f t="shared" si="22"/>
        <v>CD</v>
      </c>
      <c r="C31" t="str">
        <f t="shared" si="23"/>
        <v>AN</v>
      </c>
      <c r="D31">
        <f t="shared" si="24"/>
        <v>389400</v>
      </c>
      <c r="F31" s="1">
        <v>39786.75</v>
      </c>
      <c r="G31" s="1">
        <v>39786.75</v>
      </c>
      <c r="H31" s="1">
        <v>39786.75</v>
      </c>
      <c r="I31" s="1">
        <v>39786.75</v>
      </c>
      <c r="J31" s="1">
        <v>39786.75</v>
      </c>
      <c r="K31" s="1">
        <v>39786.75</v>
      </c>
      <c r="L31" s="1">
        <v>39786.75</v>
      </c>
      <c r="M31" s="1">
        <v>39786.75</v>
      </c>
      <c r="N31" s="1">
        <v>39786.75</v>
      </c>
      <c r="O31" s="1">
        <v>39786.75</v>
      </c>
      <c r="P31" s="1">
        <v>39786.75</v>
      </c>
      <c r="Q31" s="1">
        <v>39786.75</v>
      </c>
      <c r="R31" s="1">
        <v>39786.75</v>
      </c>
      <c r="S31" s="1">
        <f t="shared" si="25"/>
        <v>39786.75</v>
      </c>
      <c r="T31" s="1">
        <f t="shared" si="26"/>
        <v>437654.25</v>
      </c>
      <c r="U31" s="1">
        <f t="shared" si="27"/>
        <v>39786.75</v>
      </c>
      <c r="V31" s="1">
        <v>-37113.47</v>
      </c>
      <c r="W31" s="1">
        <v>-37126.400000000001</v>
      </c>
      <c r="X31" s="1">
        <v>-37139.33</v>
      </c>
      <c r="Y31" s="1">
        <v>-37152.26</v>
      </c>
      <c r="Z31" s="1">
        <v>-37165.19</v>
      </c>
      <c r="AA31" s="1">
        <v>-37178.120000000003</v>
      </c>
      <c r="AB31" s="1">
        <v>-37191.050000000003</v>
      </c>
      <c r="AC31" s="1">
        <v>-37203.980000000003</v>
      </c>
      <c r="AD31" s="1">
        <v>-37216.910000000003</v>
      </c>
      <c r="AE31" s="1">
        <v>-37229.840000000004</v>
      </c>
      <c r="AF31" s="1">
        <v>-37242.770000000004</v>
      </c>
      <c r="AG31" s="1">
        <v>-37255.700000000004</v>
      </c>
      <c r="AH31" s="1">
        <v>-37268.629999999997</v>
      </c>
      <c r="AI31" s="1"/>
      <c r="AJ31" s="1">
        <v>-12.93</v>
      </c>
      <c r="AK31" s="1">
        <v>-12.93</v>
      </c>
      <c r="AL31" s="1">
        <v>-12.93</v>
      </c>
      <c r="AM31" s="1">
        <v>-12.93</v>
      </c>
      <c r="AN31" s="1">
        <v>-12.93</v>
      </c>
      <c r="AO31" s="1">
        <v>-12.93</v>
      </c>
      <c r="AP31" s="1">
        <v>-12.93</v>
      </c>
      <c r="AQ31" s="1">
        <v>-12.93</v>
      </c>
      <c r="AR31" s="1">
        <v>-12.93</v>
      </c>
      <c r="AS31" s="1">
        <v>-12.93</v>
      </c>
      <c r="AT31" s="1">
        <v>-12.93</v>
      </c>
      <c r="AU31" s="1">
        <v>-12.93</v>
      </c>
      <c r="AV31" s="1">
        <v>-12.93</v>
      </c>
      <c r="AW31" s="1">
        <f t="shared" si="28"/>
        <v>155.16000000000005</v>
      </c>
      <c r="AX31" s="1"/>
      <c r="AY31" s="1">
        <v>2673.28</v>
      </c>
      <c r="AZ31" s="1">
        <v>2660.35</v>
      </c>
      <c r="BA31" s="1">
        <v>2647.42</v>
      </c>
      <c r="BB31" s="1">
        <v>2634.4900000000002</v>
      </c>
      <c r="BC31" s="1">
        <v>2621.56</v>
      </c>
      <c r="BD31" s="1">
        <v>2608.63</v>
      </c>
      <c r="BE31" s="1">
        <v>2595.7000000000003</v>
      </c>
      <c r="BF31" s="1">
        <v>2582.77</v>
      </c>
      <c r="BG31" s="1">
        <v>2569.84</v>
      </c>
      <c r="BH31" s="1">
        <v>2556.91</v>
      </c>
      <c r="BI31" s="1">
        <v>2543.98</v>
      </c>
      <c r="BJ31" s="1">
        <v>2531.0500000000002</v>
      </c>
      <c r="BK31" s="1">
        <v>2518.12</v>
      </c>
      <c r="BL31" s="2">
        <f t="shared" si="0"/>
        <v>0</v>
      </c>
      <c r="BM31" s="2">
        <f t="shared" si="29"/>
        <v>155.16000000000005</v>
      </c>
      <c r="BN31" s="3">
        <f t="shared" si="39"/>
        <v>3.8997907594865138E-3</v>
      </c>
      <c r="BO31" s="37">
        <f>IFERROR(INDEX('Wkpr - Existing Depr Rates'!$G$2:$G$709,MATCH('Wkpr - Plant Balance Detail'!A31,'Wkpr - Existing Depr Rates'!$A$2:$A$709,0),),0)</f>
        <v>3.8999999999999998E-3</v>
      </c>
      <c r="BP31" s="37">
        <f t="shared" si="30"/>
        <v>-2.0924051348601008E-7</v>
      </c>
      <c r="BQ31" s="11">
        <v>2E-3</v>
      </c>
      <c r="BR31" s="11"/>
      <c r="BS31" s="11"/>
      <c r="BU31" s="31">
        <f>_xlfn.IFNA(IF(AND($B31="ED",$D31&gt;=310000,$D31&lt;360000),INDEX('Wkpr - Allocation_Factors'!$B$16:$F$16,1,MATCH('Wkpr - Plant Balance Detail'!BU$2,'Wkpr - Allocation_Factors'!$B$1:$F$1,0)),IF(AND($B31="GD",$C31="AN",$D31&gt;=350000,$D31&lt;358000),INDEX('Wkpr - Allocation_Factors'!$B$17:$F$17,1,MATCH('Wkpr - Plant Balance Detail'!BU$2,'Wkpr - Allocation_Factors'!$B$1:$F$1,0)),INDEX('Wkpr - Allocation_Factors'!$B$2:$F$15,MATCH(CONCATENATE('Wkpr - Plant Balance Detail'!$B31,'Wkpr - Plant Balance Detail'!$C31),'Wkpr - Allocation_Factors'!$A$2:$A$15,0),MATCH('Wkpr - Plant Balance Detail'!BU$2,'Wkpr - Allocation_Factors'!$B$1:$F$1,0)))),0)</f>
        <v>0.53119521599999997</v>
      </c>
      <c r="BV31" s="31">
        <f>_xlfn.IFNA(IF(AND($B31="ED",$D31&gt;=310000,$D31&lt;360000),INDEX('Wkpr - Allocation_Factors'!$B$16:$F$16,1,MATCH('Wkpr - Plant Balance Detail'!BV$2,'Wkpr - Allocation_Factors'!$B$1:$F$1,0)),IF(AND($B31="GD",$C31="AN",$D31&gt;=350000,$D31&lt;358000),INDEX('Wkpr - Allocation_Factors'!$B$17:$F$17,1,MATCH('Wkpr - Plant Balance Detail'!BV$2,'Wkpr - Allocation_Factors'!$B$1:$F$1,0)),INDEX('Wkpr - Allocation_Factors'!$B$2:$F$15,MATCH(CONCATENATE('Wkpr - Plant Balance Detail'!$B31,'Wkpr - Plant Balance Detail'!$C31),'Wkpr - Allocation_Factors'!$A$2:$A$15,0),MATCH('Wkpr - Plant Balance Detail'!BV$2,'Wkpr - Allocation_Factors'!$B$1:$F$1,0)))),0)</f>
        <v>0.15598091040000001</v>
      </c>
      <c r="BW31" s="31">
        <f>_xlfn.IFNA(IF(AND($B31="ED",$D31&gt;=310000,$D31&lt;360000),INDEX('Wkpr - Allocation_Factors'!$B$16:$F$16,1,MATCH('Wkpr - Plant Balance Detail'!BW$2,'Wkpr - Allocation_Factors'!$B$1:$F$1,0)),IF(AND($B31="GD",$C31="AN",$D31&gt;=350000,$D31&lt;358000),INDEX('Wkpr - Allocation_Factors'!$B$17:$F$17,1,MATCH('Wkpr - Plant Balance Detail'!BW$2,'Wkpr - Allocation_Factors'!$B$1:$F$1,0)),INDEX('Wkpr - Allocation_Factors'!$B$2:$F$15,MATCH(CONCATENATE('Wkpr - Plant Balance Detail'!$B31,'Wkpr - Plant Balance Detail'!$C31),'Wkpr - Allocation_Factors'!$A$2:$A$15,0),MATCH('Wkpr - Plant Balance Detail'!BW$2,'Wkpr - Allocation_Factors'!$B$1:$F$1,0)))),0)</f>
        <v>0.24688478400000002</v>
      </c>
      <c r="BX31" s="31">
        <f>_xlfn.IFNA(IF(AND($B31="ED",$D31&gt;=310000,$D31&lt;360000),INDEX('Wkpr - Allocation_Factors'!$B$16:$F$16,1,MATCH('Wkpr - Plant Balance Detail'!BX$2,'Wkpr - Allocation_Factors'!$B$1:$F$1,0)),IF(AND($B31="GD",$C31="AN",$D31&gt;=350000,$D31&lt;358000),INDEX('Wkpr - Allocation_Factors'!$B$17:$F$17,1,MATCH('Wkpr - Plant Balance Detail'!BX$2,'Wkpr - Allocation_Factors'!$B$1:$F$1,0)),INDEX('Wkpr - Allocation_Factors'!$B$2:$F$15,MATCH(CONCATENATE('Wkpr - Plant Balance Detail'!$B31,'Wkpr - Plant Balance Detail'!$C31),'Wkpr - Allocation_Factors'!$A$2:$A$15,0),MATCH('Wkpr - Plant Balance Detail'!BX$2,'Wkpr - Allocation_Factors'!$B$1:$F$1,0)))),0)</f>
        <v>6.59390896E-2</v>
      </c>
      <c r="BY31" s="31">
        <f>_xlfn.IFNA(IF(AND($B31="ED",$D31&gt;=310000,$D31&lt;360000),INDEX('Wkpr - Allocation_Factors'!$B$16:$F$16,1,MATCH('Wkpr - Plant Balance Detail'!BY$2,'Wkpr - Allocation_Factors'!$B$1:$F$1,0)),IF(AND($B31="GD",$C31="AN",$D31&gt;=350000,$D31&lt;358000),INDEX('Wkpr - Allocation_Factors'!$B$17:$F$17,1,MATCH('Wkpr - Plant Balance Detail'!BY$2,'Wkpr - Allocation_Factors'!$B$1:$F$1,0)),INDEX('Wkpr - Allocation_Factors'!$B$2:$F$15,MATCH(CONCATENATE('Wkpr - Plant Balance Detail'!$B31,'Wkpr - Plant Balance Detail'!$C31),'Wkpr - Allocation_Factors'!$A$2:$A$15,0),MATCH('Wkpr - Plant Balance Detail'!BY$2,'Wkpr - Allocation_Factors'!$B$1:$F$1,0)))),0)</f>
        <v>0</v>
      </c>
      <c r="CA31" s="1">
        <f t="shared" si="1"/>
        <v>82.420249714560029</v>
      </c>
      <c r="CB31" s="1">
        <f t="shared" si="2"/>
        <v>24.20199805766401</v>
      </c>
      <c r="CC31" s="1">
        <f t="shared" si="3"/>
        <v>38.306643085440015</v>
      </c>
      <c r="CD31" s="1">
        <f t="shared" si="4"/>
        <v>10.231109142336004</v>
      </c>
      <c r="CE31" s="1">
        <f t="shared" si="5"/>
        <v>0</v>
      </c>
      <c r="CF31" s="1"/>
      <c r="CG31" s="1">
        <f t="shared" si="6"/>
        <v>82.424671914733182</v>
      </c>
      <c r="CH31" s="1">
        <f t="shared" si="7"/>
        <v>24.203296598743076</v>
      </c>
      <c r="CI31" s="1">
        <f t="shared" si="8"/>
        <v>38.308698401266803</v>
      </c>
      <c r="CJ31" s="1">
        <f t="shared" si="9"/>
        <v>10.231658085256919</v>
      </c>
      <c r="CK31" s="1">
        <f t="shared" si="10"/>
        <v>0</v>
      </c>
      <c r="CM31" s="1">
        <f t="shared" si="11"/>
        <v>42.269062520375996</v>
      </c>
      <c r="CN31" s="1">
        <f t="shared" si="12"/>
        <v>12.4119469737144</v>
      </c>
      <c r="CO31" s="1">
        <f t="shared" si="13"/>
        <v>19.645486359624002</v>
      </c>
      <c r="CP31" s="1">
        <f t="shared" si="14"/>
        <v>5.2470041462856001</v>
      </c>
      <c r="CQ31" s="1">
        <f t="shared" si="15"/>
        <v>0</v>
      </c>
      <c r="CS31" s="1">
        <f t="shared" si="31"/>
        <v>-40.155609394357185</v>
      </c>
      <c r="CT31" s="1">
        <f t="shared" si="32"/>
        <v>-11.791349625028676</v>
      </c>
      <c r="CU31" s="1">
        <f t="shared" si="33"/>
        <v>-18.663212041642801</v>
      </c>
      <c r="CV31" s="1">
        <f t="shared" si="34"/>
        <v>-4.9846539389713191</v>
      </c>
      <c r="CW31" s="1">
        <f t="shared" si="35"/>
        <v>0</v>
      </c>
      <c r="CX31" s="1">
        <f t="shared" si="36"/>
        <v>-75.594824999999986</v>
      </c>
      <c r="DA31" s="38">
        <f t="shared" si="17"/>
        <v>0</v>
      </c>
      <c r="DB31" s="38">
        <f t="shared" si="18"/>
        <v>0</v>
      </c>
      <c r="DC31" s="38">
        <f t="shared" si="19"/>
        <v>0</v>
      </c>
      <c r="DD31" s="38">
        <f t="shared" si="20"/>
        <v>0</v>
      </c>
      <c r="DE31" s="38">
        <f t="shared" si="21"/>
        <v>0</v>
      </c>
    </row>
    <row r="32" spans="1:109" x14ac:dyDescent="0.2">
      <c r="A32" t="s">
        <v>47</v>
      </c>
      <c r="B32" t="str">
        <f t="shared" si="22"/>
        <v>CD</v>
      </c>
      <c r="C32" t="str">
        <f t="shared" si="23"/>
        <v>AN</v>
      </c>
      <c r="D32">
        <f t="shared" si="24"/>
        <v>390100</v>
      </c>
      <c r="F32" s="1">
        <v>9688677.4000000004</v>
      </c>
      <c r="G32" s="1">
        <v>9588828.5899999999</v>
      </c>
      <c r="H32" s="1">
        <v>10053049.84</v>
      </c>
      <c r="I32" s="1">
        <v>10244876.74</v>
      </c>
      <c r="J32" s="1">
        <v>10252114.1</v>
      </c>
      <c r="K32" s="1">
        <v>10253692.77</v>
      </c>
      <c r="L32" s="1">
        <v>10234753.130000001</v>
      </c>
      <c r="M32" s="1">
        <v>10382601.619999999</v>
      </c>
      <c r="N32" s="1">
        <v>10380874.92</v>
      </c>
      <c r="O32" s="1">
        <v>10460130.76</v>
      </c>
      <c r="P32" s="1">
        <v>10433219.710000001</v>
      </c>
      <c r="Q32" s="1">
        <v>10433219.710000001</v>
      </c>
      <c r="R32" s="1">
        <v>10664503.82</v>
      </c>
      <c r="S32" s="1">
        <f t="shared" si="25"/>
        <v>10176590.609999999</v>
      </c>
      <c r="T32" s="1">
        <f t="shared" si="26"/>
        <v>112717361.89000002</v>
      </c>
      <c r="U32" s="1">
        <f t="shared" si="27"/>
        <v>10241162.708333334</v>
      </c>
      <c r="V32" s="1">
        <v>-2512426.7999999998</v>
      </c>
      <c r="W32" s="1">
        <v>-2505962.96</v>
      </c>
      <c r="X32" s="1">
        <v>-2522331.19</v>
      </c>
      <c r="Y32" s="1">
        <v>-2539246.13</v>
      </c>
      <c r="Z32" s="1">
        <v>-2556326.9500000002</v>
      </c>
      <c r="AA32" s="1">
        <v>-2573415.12</v>
      </c>
      <c r="AB32" s="1">
        <v>-2590488.83</v>
      </c>
      <c r="AC32" s="1">
        <v>-2607669.96</v>
      </c>
      <c r="AD32" s="1">
        <v>-2621041.59</v>
      </c>
      <c r="AE32" s="1">
        <v>-2638409.1</v>
      </c>
      <c r="AF32" s="1">
        <v>-2655820.23</v>
      </c>
      <c r="AG32" s="1">
        <v>-2673208.92</v>
      </c>
      <c r="AH32" s="1">
        <v>-2690790.35</v>
      </c>
      <c r="AI32" s="1"/>
      <c r="AJ32" s="1">
        <v>-16147.800000000001</v>
      </c>
      <c r="AK32" s="1">
        <v>-16064.59</v>
      </c>
      <c r="AL32" s="1">
        <v>-16368.23</v>
      </c>
      <c r="AM32" s="1">
        <v>-16914.939999999999</v>
      </c>
      <c r="AN32" s="1">
        <v>-17080.82</v>
      </c>
      <c r="AO32" s="1">
        <v>-17088.170000000002</v>
      </c>
      <c r="AP32" s="1">
        <v>-17073.71</v>
      </c>
      <c r="AQ32" s="1">
        <v>-17181.13</v>
      </c>
      <c r="AR32" s="1">
        <v>-17302.89</v>
      </c>
      <c r="AS32" s="1">
        <v>-17367.510000000002</v>
      </c>
      <c r="AT32" s="1">
        <v>-17411.13</v>
      </c>
      <c r="AU32" s="1">
        <v>-17388.689999999999</v>
      </c>
      <c r="AV32" s="1">
        <v>-17581.43</v>
      </c>
      <c r="AW32" s="1">
        <f t="shared" si="28"/>
        <v>204823.24</v>
      </c>
      <c r="AX32" s="1"/>
      <c r="AY32" s="1">
        <v>7176250.5999999996</v>
      </c>
      <c r="AZ32" s="1">
        <v>7082865.6299999999</v>
      </c>
      <c r="BA32" s="1">
        <v>7530718.6500000004</v>
      </c>
      <c r="BB32" s="1">
        <v>7705630.6100000003</v>
      </c>
      <c r="BC32" s="1">
        <v>7695787.1500000004</v>
      </c>
      <c r="BD32" s="1">
        <v>7680277.6500000004</v>
      </c>
      <c r="BE32" s="1">
        <v>7644264.2999999998</v>
      </c>
      <c r="BF32" s="1">
        <v>7774931.6600000001</v>
      </c>
      <c r="BG32" s="1">
        <v>7759833.3300000001</v>
      </c>
      <c r="BH32" s="1">
        <v>7821721.6600000001</v>
      </c>
      <c r="BI32" s="1">
        <v>7777399.4800000004</v>
      </c>
      <c r="BJ32" s="1">
        <v>7760010.79</v>
      </c>
      <c r="BK32" s="1">
        <v>7973713.4699999997</v>
      </c>
      <c r="BL32" s="2">
        <f t="shared" si="0"/>
        <v>0</v>
      </c>
      <c r="BM32" s="2">
        <f t="shared" si="29"/>
        <v>204823.24</v>
      </c>
      <c r="BN32" s="3">
        <f t="shared" si="39"/>
        <v>1.9999998616693524E-2</v>
      </c>
      <c r="BO32" s="37">
        <f>IFERROR(INDEX('Wkpr - Existing Depr Rates'!$G$2:$G$709,MATCH('Wkpr - Plant Balance Detail'!A32,'Wkpr - Existing Depr Rates'!$A$2:$A$709,0),),0)</f>
        <v>0.02</v>
      </c>
      <c r="BP32" s="37">
        <f t="shared" si="30"/>
        <v>-1.3833064763102421E-9</v>
      </c>
      <c r="BQ32" s="11">
        <v>2.1700000000000001E-2</v>
      </c>
      <c r="BR32" s="11"/>
      <c r="BS32" s="11"/>
      <c r="BU32" s="31">
        <f>_xlfn.IFNA(IF(AND($B32="ED",$D32&gt;=310000,$D32&lt;360000),INDEX('Wkpr - Allocation_Factors'!$B$16:$F$16,1,MATCH('Wkpr - Plant Balance Detail'!BU$2,'Wkpr - Allocation_Factors'!$B$1:$F$1,0)),IF(AND($B32="GD",$C32="AN",$D32&gt;=350000,$D32&lt;358000),INDEX('Wkpr - Allocation_Factors'!$B$17:$F$17,1,MATCH('Wkpr - Plant Balance Detail'!BU$2,'Wkpr - Allocation_Factors'!$B$1:$F$1,0)),INDEX('Wkpr - Allocation_Factors'!$B$2:$F$15,MATCH(CONCATENATE('Wkpr - Plant Balance Detail'!$B32,'Wkpr - Plant Balance Detail'!$C32),'Wkpr - Allocation_Factors'!$A$2:$A$15,0),MATCH('Wkpr - Plant Balance Detail'!BU$2,'Wkpr - Allocation_Factors'!$B$1:$F$1,0)))),0)</f>
        <v>0.53119521599999997</v>
      </c>
      <c r="BV32" s="31">
        <f>_xlfn.IFNA(IF(AND($B32="ED",$D32&gt;=310000,$D32&lt;360000),INDEX('Wkpr - Allocation_Factors'!$B$16:$F$16,1,MATCH('Wkpr - Plant Balance Detail'!BV$2,'Wkpr - Allocation_Factors'!$B$1:$F$1,0)),IF(AND($B32="GD",$C32="AN",$D32&gt;=350000,$D32&lt;358000),INDEX('Wkpr - Allocation_Factors'!$B$17:$F$17,1,MATCH('Wkpr - Plant Balance Detail'!BV$2,'Wkpr - Allocation_Factors'!$B$1:$F$1,0)),INDEX('Wkpr - Allocation_Factors'!$B$2:$F$15,MATCH(CONCATENATE('Wkpr - Plant Balance Detail'!$B32,'Wkpr - Plant Balance Detail'!$C32),'Wkpr - Allocation_Factors'!$A$2:$A$15,0),MATCH('Wkpr - Plant Balance Detail'!BV$2,'Wkpr - Allocation_Factors'!$B$1:$F$1,0)))),0)</f>
        <v>0.15598091040000001</v>
      </c>
      <c r="BW32" s="31">
        <f>_xlfn.IFNA(IF(AND($B32="ED",$D32&gt;=310000,$D32&lt;360000),INDEX('Wkpr - Allocation_Factors'!$B$16:$F$16,1,MATCH('Wkpr - Plant Balance Detail'!BW$2,'Wkpr - Allocation_Factors'!$B$1:$F$1,0)),IF(AND($B32="GD",$C32="AN",$D32&gt;=350000,$D32&lt;358000),INDEX('Wkpr - Allocation_Factors'!$B$17:$F$17,1,MATCH('Wkpr - Plant Balance Detail'!BW$2,'Wkpr - Allocation_Factors'!$B$1:$F$1,0)),INDEX('Wkpr - Allocation_Factors'!$B$2:$F$15,MATCH(CONCATENATE('Wkpr - Plant Balance Detail'!$B32,'Wkpr - Plant Balance Detail'!$C32),'Wkpr - Allocation_Factors'!$A$2:$A$15,0),MATCH('Wkpr - Plant Balance Detail'!BW$2,'Wkpr - Allocation_Factors'!$B$1:$F$1,0)))),0)</f>
        <v>0.24688478400000002</v>
      </c>
      <c r="BX32" s="31">
        <f>_xlfn.IFNA(IF(AND($B32="ED",$D32&gt;=310000,$D32&lt;360000),INDEX('Wkpr - Allocation_Factors'!$B$16:$F$16,1,MATCH('Wkpr - Plant Balance Detail'!BX$2,'Wkpr - Allocation_Factors'!$B$1:$F$1,0)),IF(AND($B32="GD",$C32="AN",$D32&gt;=350000,$D32&lt;358000),INDEX('Wkpr - Allocation_Factors'!$B$17:$F$17,1,MATCH('Wkpr - Plant Balance Detail'!BX$2,'Wkpr - Allocation_Factors'!$B$1:$F$1,0)),INDEX('Wkpr - Allocation_Factors'!$B$2:$F$15,MATCH(CONCATENATE('Wkpr - Plant Balance Detail'!$B32,'Wkpr - Plant Balance Detail'!$C32),'Wkpr - Allocation_Factors'!$A$2:$A$15,0),MATCH('Wkpr - Plant Balance Detail'!BX$2,'Wkpr - Allocation_Factors'!$B$1:$F$1,0)))),0)</f>
        <v>6.59390896E-2</v>
      </c>
      <c r="BY32" s="31">
        <f>_xlfn.IFNA(IF(AND($B32="ED",$D32&gt;=310000,$D32&lt;360000),INDEX('Wkpr - Allocation_Factors'!$B$16:$F$16,1,MATCH('Wkpr - Plant Balance Detail'!BY$2,'Wkpr - Allocation_Factors'!$B$1:$F$1,0)),IF(AND($B32="GD",$C32="AN",$D32&gt;=350000,$D32&lt;358000),INDEX('Wkpr - Allocation_Factors'!$B$17:$F$17,1,MATCH('Wkpr - Plant Balance Detail'!BY$2,'Wkpr - Allocation_Factors'!$B$1:$F$1,0)),INDEX('Wkpr - Allocation_Factors'!$B$2:$F$15,MATCH(CONCATENATE('Wkpr - Plant Balance Detail'!$B32,'Wkpr - Plant Balance Detail'!$C32),'Wkpr - Allocation_Factors'!$A$2:$A$15,0),MATCH('Wkpr - Plant Balance Detail'!BY$2,'Wkpr - Allocation_Factors'!$B$1:$F$1,0)))),0)</f>
        <v>0</v>
      </c>
      <c r="CA32" s="1">
        <f t="shared" si="1"/>
        <v>113298.66036761543</v>
      </c>
      <c r="CB32" s="1">
        <f t="shared" si="2"/>
        <v>33269.177995083934</v>
      </c>
      <c r="CC32" s="1">
        <f t="shared" si="3"/>
        <v>52658.070799244735</v>
      </c>
      <c r="CD32" s="1">
        <f t="shared" si="4"/>
        <v>14064.152485778719</v>
      </c>
      <c r="CE32" s="1">
        <f t="shared" si="5"/>
        <v>0</v>
      </c>
      <c r="CF32" s="1"/>
      <c r="CG32" s="1">
        <f t="shared" si="6"/>
        <v>113298.66820395451</v>
      </c>
      <c r="CH32" s="1">
        <f t="shared" si="7"/>
        <v>33269.180296157559</v>
      </c>
      <c r="CI32" s="1">
        <f t="shared" si="8"/>
        <v>52658.074441357508</v>
      </c>
      <c r="CJ32" s="1">
        <f t="shared" si="9"/>
        <v>14064.153458530447</v>
      </c>
      <c r="CK32" s="1">
        <f t="shared" si="10"/>
        <v>0</v>
      </c>
      <c r="CM32" s="1">
        <f t="shared" si="11"/>
        <v>122929.05500129063</v>
      </c>
      <c r="CN32" s="1">
        <f t="shared" si="12"/>
        <v>36097.060621330951</v>
      </c>
      <c r="CO32" s="1">
        <f t="shared" si="13"/>
        <v>57134.010768872897</v>
      </c>
      <c r="CP32" s="1">
        <f t="shared" si="14"/>
        <v>15259.606502505534</v>
      </c>
      <c r="CQ32" s="1">
        <f t="shared" si="15"/>
        <v>0</v>
      </c>
      <c r="CS32" s="1">
        <f t="shared" si="31"/>
        <v>9630.3867973361193</v>
      </c>
      <c r="CT32" s="1">
        <f t="shared" si="32"/>
        <v>2827.8803251733916</v>
      </c>
      <c r="CU32" s="1">
        <f t="shared" si="33"/>
        <v>4475.9363275153883</v>
      </c>
      <c r="CV32" s="1">
        <f t="shared" si="34"/>
        <v>1195.453043975087</v>
      </c>
      <c r="CW32" s="1">
        <f t="shared" si="35"/>
        <v>0</v>
      </c>
      <c r="CX32" s="1">
        <f t="shared" si="36"/>
        <v>18129.656493999988</v>
      </c>
      <c r="DA32" s="38">
        <f t="shared" si="17"/>
        <v>0</v>
      </c>
      <c r="DB32" s="38">
        <f t="shared" si="18"/>
        <v>0</v>
      </c>
      <c r="DC32" s="38">
        <f t="shared" si="19"/>
        <v>0</v>
      </c>
      <c r="DD32" s="38">
        <f t="shared" si="20"/>
        <v>0</v>
      </c>
      <c r="DE32" s="38">
        <f t="shared" si="21"/>
        <v>0</v>
      </c>
    </row>
    <row r="33" spans="1:109" x14ac:dyDescent="0.2">
      <c r="A33" t="s">
        <v>48</v>
      </c>
      <c r="B33" t="str">
        <f t="shared" si="22"/>
        <v>CD</v>
      </c>
      <c r="C33" t="str">
        <f t="shared" si="23"/>
        <v>AN</v>
      </c>
      <c r="D33">
        <f t="shared" si="24"/>
        <v>391100</v>
      </c>
      <c r="F33" s="1">
        <v>96059.8</v>
      </c>
      <c r="G33" s="1">
        <v>96059.8</v>
      </c>
      <c r="H33" s="1">
        <v>96059.8</v>
      </c>
      <c r="I33" s="1">
        <v>96059.8</v>
      </c>
      <c r="J33" s="1">
        <v>96059.8</v>
      </c>
      <c r="K33" s="1">
        <v>96059.8</v>
      </c>
      <c r="L33" s="1">
        <v>96059.8</v>
      </c>
      <c r="M33" s="1">
        <v>96059.8</v>
      </c>
      <c r="N33" s="1">
        <v>96059.8</v>
      </c>
      <c r="O33" s="1">
        <v>96059.8</v>
      </c>
      <c r="P33" s="1">
        <v>96059.8</v>
      </c>
      <c r="Q33" s="1">
        <v>96059.8</v>
      </c>
      <c r="R33" s="1">
        <v>184833.93</v>
      </c>
      <c r="S33" s="1">
        <f t="shared" si="25"/>
        <v>140446.86499999999</v>
      </c>
      <c r="T33" s="1">
        <f t="shared" si="26"/>
        <v>1056657.8000000003</v>
      </c>
      <c r="U33" s="1">
        <f t="shared" si="27"/>
        <v>99758.722083333356</v>
      </c>
      <c r="V33" s="1">
        <v>-75721.100000000006</v>
      </c>
      <c r="W33" s="1">
        <v>-77618.28</v>
      </c>
      <c r="X33" s="1">
        <v>-79515.460000000006</v>
      </c>
      <c r="Y33" s="1">
        <v>-81412.639999999999</v>
      </c>
      <c r="Z33" s="1">
        <v>-83309.820000000007</v>
      </c>
      <c r="AA33" s="1">
        <v>-85207</v>
      </c>
      <c r="AB33" s="1">
        <v>-87104.180000000008</v>
      </c>
      <c r="AC33" s="1">
        <v>-89001.36</v>
      </c>
      <c r="AD33" s="1">
        <v>-90898.540000000008</v>
      </c>
      <c r="AE33" s="1">
        <v>-92795.72</v>
      </c>
      <c r="AF33" s="1">
        <v>-94692.900000000009</v>
      </c>
      <c r="AG33" s="1">
        <v>-96059.8</v>
      </c>
      <c r="AH33" s="1">
        <v>-98833.63</v>
      </c>
      <c r="AI33" s="1"/>
      <c r="AJ33" s="1">
        <v>-1897.18</v>
      </c>
      <c r="AK33" s="1">
        <v>-1897.18</v>
      </c>
      <c r="AL33" s="1">
        <v>-1897.18</v>
      </c>
      <c r="AM33" s="1">
        <v>-1897.18</v>
      </c>
      <c r="AN33" s="1">
        <v>-1897.18</v>
      </c>
      <c r="AO33" s="1">
        <v>-1897.18</v>
      </c>
      <c r="AP33" s="1">
        <v>-1897.18</v>
      </c>
      <c r="AQ33" s="1">
        <v>-1897.18</v>
      </c>
      <c r="AR33" s="1">
        <v>-1897.18</v>
      </c>
      <c r="AS33" s="1">
        <v>-1897.18</v>
      </c>
      <c r="AT33" s="1">
        <v>-1897.18</v>
      </c>
      <c r="AU33" s="1">
        <v>-1366.9</v>
      </c>
      <c r="AV33" s="1">
        <v>-2773.83</v>
      </c>
      <c r="AW33" s="1">
        <f t="shared" si="28"/>
        <v>23112.53</v>
      </c>
      <c r="AX33" s="1"/>
      <c r="AY33" s="1">
        <v>20338.7</v>
      </c>
      <c r="AZ33" s="1">
        <v>18441.52</v>
      </c>
      <c r="BA33" s="1">
        <v>16544.34</v>
      </c>
      <c r="BB33" s="1">
        <v>14647.16</v>
      </c>
      <c r="BC33" s="1">
        <v>12749.98</v>
      </c>
      <c r="BD33" s="1">
        <v>10852.800000000001</v>
      </c>
      <c r="BE33" s="1">
        <v>8955.6200000000008</v>
      </c>
      <c r="BF33" s="1">
        <v>7058.4400000000005</v>
      </c>
      <c r="BG33" s="1">
        <v>5161.26</v>
      </c>
      <c r="BH33" s="1">
        <v>3264.08</v>
      </c>
      <c r="BI33" s="1">
        <v>1366.9</v>
      </c>
      <c r="BJ33" s="1">
        <v>0</v>
      </c>
      <c r="BK33" s="1">
        <v>86000.3</v>
      </c>
      <c r="BL33" s="2">
        <f t="shared" si="0"/>
        <v>0</v>
      </c>
      <c r="BM33" s="2">
        <f t="shared" si="29"/>
        <v>23112.53</v>
      </c>
      <c r="BN33" s="3">
        <f t="shared" si="39"/>
        <v>0.23168430305966597</v>
      </c>
      <c r="BO33" s="37">
        <f>IFERROR(INDEX('Wkpr - Existing Depr Rates'!$G$2:$G$709,MATCH('Wkpr - Plant Balance Detail'!A33,'Wkpr - Existing Depr Rates'!$A$2:$A$709,0),),0)</f>
        <v>0.23699999999999999</v>
      </c>
      <c r="BP33" s="37">
        <f t="shared" si="30"/>
        <v>-5.3156969403340137E-3</v>
      </c>
      <c r="BQ33" s="11">
        <v>0.2</v>
      </c>
      <c r="BR33" s="11"/>
      <c r="BS33" s="11"/>
      <c r="BU33" s="31">
        <f>_xlfn.IFNA(IF(AND($B33="ED",$D33&gt;=310000,$D33&lt;360000),INDEX('Wkpr - Allocation_Factors'!$B$16:$F$16,1,MATCH('Wkpr - Plant Balance Detail'!BU$2,'Wkpr - Allocation_Factors'!$B$1:$F$1,0)),IF(AND($B33="GD",$C33="AN",$D33&gt;=350000,$D33&lt;358000),INDEX('Wkpr - Allocation_Factors'!$B$17:$F$17,1,MATCH('Wkpr - Plant Balance Detail'!BU$2,'Wkpr - Allocation_Factors'!$B$1:$F$1,0)),INDEX('Wkpr - Allocation_Factors'!$B$2:$F$15,MATCH(CONCATENATE('Wkpr - Plant Balance Detail'!$B33,'Wkpr - Plant Balance Detail'!$C33),'Wkpr - Allocation_Factors'!$A$2:$A$15,0),MATCH('Wkpr - Plant Balance Detail'!BU$2,'Wkpr - Allocation_Factors'!$B$1:$F$1,0)))),0)</f>
        <v>0.53119521599999997</v>
      </c>
      <c r="BV33" s="31">
        <f>_xlfn.IFNA(IF(AND($B33="ED",$D33&gt;=310000,$D33&lt;360000),INDEX('Wkpr - Allocation_Factors'!$B$16:$F$16,1,MATCH('Wkpr - Plant Balance Detail'!BV$2,'Wkpr - Allocation_Factors'!$B$1:$F$1,0)),IF(AND($B33="GD",$C33="AN",$D33&gt;=350000,$D33&lt;358000),INDEX('Wkpr - Allocation_Factors'!$B$17:$F$17,1,MATCH('Wkpr - Plant Balance Detail'!BV$2,'Wkpr - Allocation_Factors'!$B$1:$F$1,0)),INDEX('Wkpr - Allocation_Factors'!$B$2:$F$15,MATCH(CONCATENATE('Wkpr - Plant Balance Detail'!$B33,'Wkpr - Plant Balance Detail'!$C33),'Wkpr - Allocation_Factors'!$A$2:$A$15,0),MATCH('Wkpr - Plant Balance Detail'!BV$2,'Wkpr - Allocation_Factors'!$B$1:$F$1,0)))),0)</f>
        <v>0.15598091040000001</v>
      </c>
      <c r="BW33" s="31">
        <f>_xlfn.IFNA(IF(AND($B33="ED",$D33&gt;=310000,$D33&lt;360000),INDEX('Wkpr - Allocation_Factors'!$B$16:$F$16,1,MATCH('Wkpr - Plant Balance Detail'!BW$2,'Wkpr - Allocation_Factors'!$B$1:$F$1,0)),IF(AND($B33="GD",$C33="AN",$D33&gt;=350000,$D33&lt;358000),INDEX('Wkpr - Allocation_Factors'!$B$17:$F$17,1,MATCH('Wkpr - Plant Balance Detail'!BW$2,'Wkpr - Allocation_Factors'!$B$1:$F$1,0)),INDEX('Wkpr - Allocation_Factors'!$B$2:$F$15,MATCH(CONCATENATE('Wkpr - Plant Balance Detail'!$B33,'Wkpr - Plant Balance Detail'!$C33),'Wkpr - Allocation_Factors'!$A$2:$A$15,0),MATCH('Wkpr - Plant Balance Detail'!BW$2,'Wkpr - Allocation_Factors'!$B$1:$F$1,0)))),0)</f>
        <v>0.24688478400000002</v>
      </c>
      <c r="BX33" s="31">
        <f>_xlfn.IFNA(IF(AND($B33="ED",$D33&gt;=310000,$D33&lt;360000),INDEX('Wkpr - Allocation_Factors'!$B$16:$F$16,1,MATCH('Wkpr - Plant Balance Detail'!BX$2,'Wkpr - Allocation_Factors'!$B$1:$F$1,0)),IF(AND($B33="GD",$C33="AN",$D33&gt;=350000,$D33&lt;358000),INDEX('Wkpr - Allocation_Factors'!$B$17:$F$17,1,MATCH('Wkpr - Plant Balance Detail'!BX$2,'Wkpr - Allocation_Factors'!$B$1:$F$1,0)),INDEX('Wkpr - Allocation_Factors'!$B$2:$F$15,MATCH(CONCATENATE('Wkpr - Plant Balance Detail'!$B33,'Wkpr - Plant Balance Detail'!$C33),'Wkpr - Allocation_Factors'!$A$2:$A$15,0),MATCH('Wkpr - Plant Balance Detail'!BX$2,'Wkpr - Allocation_Factors'!$B$1:$F$1,0)))),0)</f>
        <v>6.59390896E-2</v>
      </c>
      <c r="BY33" s="31">
        <f>_xlfn.IFNA(IF(AND($B33="ED",$D33&gt;=310000,$D33&lt;360000),INDEX('Wkpr - Allocation_Factors'!$B$16:$F$16,1,MATCH('Wkpr - Plant Balance Detail'!BY$2,'Wkpr - Allocation_Factors'!$B$1:$F$1,0)),IF(AND($B33="GD",$C33="AN",$D33&gt;=350000,$D33&lt;358000),INDEX('Wkpr - Allocation_Factors'!$B$17:$F$17,1,MATCH('Wkpr - Plant Balance Detail'!BY$2,'Wkpr - Allocation_Factors'!$B$1:$F$1,0)),INDEX('Wkpr - Allocation_Factors'!$B$2:$F$15,MATCH(CONCATENATE('Wkpr - Plant Balance Detail'!$B33,'Wkpr - Plant Balance Detail'!$C33),'Wkpr - Allocation_Factors'!$A$2:$A$15,0),MATCH('Wkpr - Plant Balance Detail'!BY$2,'Wkpr - Allocation_Factors'!$B$1:$F$1,0)))),0)</f>
        <v>0</v>
      </c>
      <c r="CA33" s="1">
        <f t="shared" si="1"/>
        <v>22747.436613026712</v>
      </c>
      <c r="CB33" s="1">
        <f t="shared" si="2"/>
        <v>6679.5892833609396</v>
      </c>
      <c r="CC33" s="1">
        <f t="shared" si="3"/>
        <v>10572.376794072619</v>
      </c>
      <c r="CD33" s="1">
        <f t="shared" si="4"/>
        <v>2823.7175633688107</v>
      </c>
      <c r="CE33" s="1">
        <f t="shared" si="5"/>
        <v>0</v>
      </c>
      <c r="CF33" s="1"/>
      <c r="CG33" s="1">
        <f t="shared" si="6"/>
        <v>23269.347150803493</v>
      </c>
      <c r="CH33" s="1">
        <f t="shared" si="7"/>
        <v>6832.8438277877394</v>
      </c>
      <c r="CI33" s="1">
        <f t="shared" si="8"/>
        <v>10814.946317489306</v>
      </c>
      <c r="CJ33" s="1">
        <f t="shared" si="9"/>
        <v>2888.50411391946</v>
      </c>
      <c r="CK33" s="1">
        <f t="shared" si="10"/>
        <v>0</v>
      </c>
      <c r="CM33" s="1">
        <f t="shared" si="11"/>
        <v>19636.579874095776</v>
      </c>
      <c r="CN33" s="1">
        <f t="shared" si="12"/>
        <v>5766.1129348419745</v>
      </c>
      <c r="CO33" s="1">
        <f t="shared" si="13"/>
        <v>9126.5369767842258</v>
      </c>
      <c r="CP33" s="1">
        <f t="shared" si="14"/>
        <v>2437.5562142780254</v>
      </c>
      <c r="CQ33" s="1">
        <f t="shared" si="15"/>
        <v>0</v>
      </c>
      <c r="CS33" s="1">
        <f t="shared" si="31"/>
        <v>-3632.7672767077165</v>
      </c>
      <c r="CT33" s="1">
        <f t="shared" si="32"/>
        <v>-1066.7308929457649</v>
      </c>
      <c r="CU33" s="1">
        <f t="shared" si="33"/>
        <v>-1688.4093407050805</v>
      </c>
      <c r="CV33" s="1">
        <f t="shared" si="34"/>
        <v>-450.94789964143456</v>
      </c>
      <c r="CW33" s="1">
        <f t="shared" si="35"/>
        <v>0</v>
      </c>
      <c r="CX33" s="1">
        <f t="shared" si="36"/>
        <v>-6838.8554099999965</v>
      </c>
      <c r="DA33" s="38">
        <f t="shared" si="17"/>
        <v>0</v>
      </c>
      <c r="DB33" s="38">
        <f t="shared" si="18"/>
        <v>0</v>
      </c>
      <c r="DC33" s="38">
        <f t="shared" si="19"/>
        <v>0</v>
      </c>
      <c r="DD33" s="38">
        <f t="shared" si="20"/>
        <v>0</v>
      </c>
      <c r="DE33" s="38">
        <f t="shared" si="21"/>
        <v>0</v>
      </c>
    </row>
    <row r="34" spans="1:109" x14ac:dyDescent="0.2">
      <c r="A34" t="s">
        <v>49</v>
      </c>
      <c r="B34" t="str">
        <f t="shared" si="22"/>
        <v>CD</v>
      </c>
      <c r="C34" t="str">
        <f t="shared" si="23"/>
        <v>AN</v>
      </c>
      <c r="D34">
        <f t="shared" si="24"/>
        <v>392000</v>
      </c>
      <c r="E34" t="s">
        <v>683</v>
      </c>
      <c r="F34" s="1">
        <v>255326.46</v>
      </c>
      <c r="G34" s="1">
        <v>255326.46</v>
      </c>
      <c r="H34" s="1">
        <v>255326.46</v>
      </c>
      <c r="I34" s="1">
        <v>261816.01</v>
      </c>
      <c r="J34" s="1">
        <v>261816.01</v>
      </c>
      <c r="K34" s="1">
        <v>261816.01</v>
      </c>
      <c r="L34" s="1">
        <v>261816.01</v>
      </c>
      <c r="M34" s="1">
        <v>261816.01</v>
      </c>
      <c r="N34" s="1">
        <v>259074.79</v>
      </c>
      <c r="O34" s="1">
        <v>259074.79</v>
      </c>
      <c r="P34" s="1">
        <v>259074.79</v>
      </c>
      <c r="Q34" s="1">
        <v>259074.79</v>
      </c>
      <c r="R34" s="1">
        <v>259074.79</v>
      </c>
      <c r="S34" s="1">
        <f t="shared" si="25"/>
        <v>257200.625</v>
      </c>
      <c r="T34" s="1">
        <f t="shared" si="26"/>
        <v>2856032.13</v>
      </c>
      <c r="U34" s="1">
        <f t="shared" si="27"/>
        <v>259436.06291666665</v>
      </c>
      <c r="V34" s="1">
        <v>-134667.29</v>
      </c>
      <c r="W34" s="1">
        <v>-135873.71</v>
      </c>
      <c r="X34" s="1">
        <v>-137080.13</v>
      </c>
      <c r="Y34" s="1">
        <v>-138301.88</v>
      </c>
      <c r="Z34" s="1">
        <v>-139538.96</v>
      </c>
      <c r="AA34" s="1">
        <v>-140776.04</v>
      </c>
      <c r="AB34" s="1">
        <v>-142013.12</v>
      </c>
      <c r="AC34" s="1">
        <v>-143250.20000000001</v>
      </c>
      <c r="AD34" s="1">
        <v>-141870.17000000001</v>
      </c>
      <c r="AE34" s="1">
        <v>-143094.30000000002</v>
      </c>
      <c r="AF34" s="1">
        <v>-144318.43</v>
      </c>
      <c r="AG34" s="1">
        <v>-145542.56</v>
      </c>
      <c r="AH34" s="1">
        <v>-146766.69</v>
      </c>
      <c r="AI34" s="1"/>
      <c r="AJ34" s="1">
        <v>-1123.07</v>
      </c>
      <c r="AK34" s="1">
        <v>-1206.42</v>
      </c>
      <c r="AL34" s="1">
        <v>-1206.42</v>
      </c>
      <c r="AM34" s="1">
        <v>-1221.75</v>
      </c>
      <c r="AN34" s="1">
        <v>-1237.08</v>
      </c>
      <c r="AO34" s="1">
        <v>-1237.08</v>
      </c>
      <c r="AP34" s="1">
        <v>-1237.08</v>
      </c>
      <c r="AQ34" s="1">
        <v>-1237.08</v>
      </c>
      <c r="AR34" s="1">
        <v>-1224.1300000000001</v>
      </c>
      <c r="AS34" s="1">
        <v>-1224.1300000000001</v>
      </c>
      <c r="AT34" s="1">
        <v>-1224.1300000000001</v>
      </c>
      <c r="AU34" s="1">
        <v>-1224.1300000000001</v>
      </c>
      <c r="AV34" s="1">
        <v>-1224.1300000000001</v>
      </c>
      <c r="AW34" s="1">
        <f t="shared" si="28"/>
        <v>14703.560000000005</v>
      </c>
      <c r="AX34" s="1"/>
      <c r="AY34" s="1">
        <v>120659.17</v>
      </c>
      <c r="AZ34" s="1">
        <v>119452.75</v>
      </c>
      <c r="BA34" s="1">
        <v>118246.33</v>
      </c>
      <c r="BB34" s="1">
        <v>123514.13</v>
      </c>
      <c r="BC34" s="1">
        <v>122277.05</v>
      </c>
      <c r="BD34" s="1">
        <v>121039.97</v>
      </c>
      <c r="BE34" s="1">
        <v>119802.89</v>
      </c>
      <c r="BF34" s="1">
        <v>118565.81</v>
      </c>
      <c r="BG34" s="1">
        <v>117204.62</v>
      </c>
      <c r="BH34" s="1">
        <v>115980.49</v>
      </c>
      <c r="BI34" s="1">
        <v>114756.36</v>
      </c>
      <c r="BJ34" s="1">
        <v>113532.23</v>
      </c>
      <c r="BK34" s="1">
        <v>112308.1</v>
      </c>
      <c r="BL34" s="2">
        <f t="shared" si="0"/>
        <v>0</v>
      </c>
      <c r="BM34" s="2">
        <f t="shared" si="29"/>
        <v>14703.560000000005</v>
      </c>
      <c r="BN34" s="3">
        <f t="shared" si="39"/>
        <v>5.6675081462066935E-2</v>
      </c>
      <c r="BO34" s="37">
        <f>IFERROR(INDEX('Wkpr - Existing Depr Rates'!$G$2:$G$709,MATCH('Wkpr - Plant Balance Detail'!A34,'Wkpr - Existing Depr Rates'!$A$2:$A$709,0),),0)</f>
        <v>5.67E-2</v>
      </c>
      <c r="BP34" s="37">
        <f t="shared" si="30"/>
        <v>-2.4918537933064921E-5</v>
      </c>
      <c r="BQ34" s="11">
        <v>7.2400000000000006E-2</v>
      </c>
      <c r="BR34" s="11"/>
      <c r="BS34" s="11"/>
      <c r="BU34" s="31">
        <f>_xlfn.IFNA(IF(AND($B34="ED",$D34&gt;=310000,$D34&lt;360000),INDEX('Wkpr - Allocation_Factors'!$B$16:$F$16,1,MATCH('Wkpr - Plant Balance Detail'!BU$2,'Wkpr - Allocation_Factors'!$B$1:$F$1,0)),IF(AND($B34="GD",$C34="AN",$D34&gt;=350000,$D34&lt;358000),INDEX('Wkpr - Allocation_Factors'!$B$17:$F$17,1,MATCH('Wkpr - Plant Balance Detail'!BU$2,'Wkpr - Allocation_Factors'!$B$1:$F$1,0)),INDEX('Wkpr - Allocation_Factors'!$B$2:$F$15,MATCH(CONCATENATE('Wkpr - Plant Balance Detail'!$B34,'Wkpr - Plant Balance Detail'!$C34),'Wkpr - Allocation_Factors'!$A$2:$A$15,0),MATCH('Wkpr - Plant Balance Detail'!BU$2,'Wkpr - Allocation_Factors'!$B$1:$F$1,0)))),0)</f>
        <v>0.53119521599999997</v>
      </c>
      <c r="BV34" s="31">
        <f>_xlfn.IFNA(IF(AND($B34="ED",$D34&gt;=310000,$D34&lt;360000),INDEX('Wkpr - Allocation_Factors'!$B$16:$F$16,1,MATCH('Wkpr - Plant Balance Detail'!BV$2,'Wkpr - Allocation_Factors'!$B$1:$F$1,0)),IF(AND($B34="GD",$C34="AN",$D34&gt;=350000,$D34&lt;358000),INDEX('Wkpr - Allocation_Factors'!$B$17:$F$17,1,MATCH('Wkpr - Plant Balance Detail'!BV$2,'Wkpr - Allocation_Factors'!$B$1:$F$1,0)),INDEX('Wkpr - Allocation_Factors'!$B$2:$F$15,MATCH(CONCATENATE('Wkpr - Plant Balance Detail'!$B34,'Wkpr - Plant Balance Detail'!$C34),'Wkpr - Allocation_Factors'!$A$2:$A$15,0),MATCH('Wkpr - Plant Balance Detail'!BV$2,'Wkpr - Allocation_Factors'!$B$1:$F$1,0)))),0)</f>
        <v>0.15598091040000001</v>
      </c>
      <c r="BW34" s="31">
        <f>_xlfn.IFNA(IF(AND($B34="ED",$D34&gt;=310000,$D34&lt;360000),INDEX('Wkpr - Allocation_Factors'!$B$16:$F$16,1,MATCH('Wkpr - Plant Balance Detail'!BW$2,'Wkpr - Allocation_Factors'!$B$1:$F$1,0)),IF(AND($B34="GD",$C34="AN",$D34&gt;=350000,$D34&lt;358000),INDEX('Wkpr - Allocation_Factors'!$B$17:$F$17,1,MATCH('Wkpr - Plant Balance Detail'!BW$2,'Wkpr - Allocation_Factors'!$B$1:$F$1,0)),INDEX('Wkpr - Allocation_Factors'!$B$2:$F$15,MATCH(CONCATENATE('Wkpr - Plant Balance Detail'!$B34,'Wkpr - Plant Balance Detail'!$C34),'Wkpr - Allocation_Factors'!$A$2:$A$15,0),MATCH('Wkpr - Plant Balance Detail'!BW$2,'Wkpr - Allocation_Factors'!$B$1:$F$1,0)))),0)</f>
        <v>0.24688478400000002</v>
      </c>
      <c r="BX34" s="31">
        <f>_xlfn.IFNA(IF(AND($B34="ED",$D34&gt;=310000,$D34&lt;360000),INDEX('Wkpr - Allocation_Factors'!$B$16:$F$16,1,MATCH('Wkpr - Plant Balance Detail'!BX$2,'Wkpr - Allocation_Factors'!$B$1:$F$1,0)),IF(AND($B34="GD",$C34="AN",$D34&gt;=350000,$D34&lt;358000),INDEX('Wkpr - Allocation_Factors'!$B$17:$F$17,1,MATCH('Wkpr - Plant Balance Detail'!BX$2,'Wkpr - Allocation_Factors'!$B$1:$F$1,0)),INDEX('Wkpr - Allocation_Factors'!$B$2:$F$15,MATCH(CONCATENATE('Wkpr - Plant Balance Detail'!$B34,'Wkpr - Plant Balance Detail'!$C34),'Wkpr - Allocation_Factors'!$A$2:$A$15,0),MATCH('Wkpr - Plant Balance Detail'!BX$2,'Wkpr - Allocation_Factors'!$B$1:$F$1,0)))),0)</f>
        <v>6.59390896E-2</v>
      </c>
      <c r="BY34" s="31">
        <f>_xlfn.IFNA(IF(AND($B34="ED",$D34&gt;=310000,$D34&lt;360000),INDEX('Wkpr - Allocation_Factors'!$B$16:$F$16,1,MATCH('Wkpr - Plant Balance Detail'!BY$2,'Wkpr - Allocation_Factors'!$B$1:$F$1,0)),IF(AND($B34="GD",$C34="AN",$D34&gt;=350000,$D34&lt;358000),INDEX('Wkpr - Allocation_Factors'!$B$17:$F$17,1,MATCH('Wkpr - Plant Balance Detail'!BY$2,'Wkpr - Allocation_Factors'!$B$1:$F$1,0)),INDEX('Wkpr - Allocation_Factors'!$B$2:$F$15,MATCH(CONCATENATE('Wkpr - Plant Balance Detail'!$B34,'Wkpr - Plant Balance Detail'!$C34),'Wkpr - Allocation_Factors'!$A$2:$A$15,0),MATCH('Wkpr - Plant Balance Detail'!BY$2,'Wkpr - Allocation_Factors'!$B$1:$F$1,0)))),0)</f>
        <v>0</v>
      </c>
      <c r="CA34" s="1">
        <f t="shared" si="1"/>
        <v>7799.5844167652831</v>
      </c>
      <c r="CB34" s="1">
        <f t="shared" si="2"/>
        <v>2290.2809389546574</v>
      </c>
      <c r="CC34" s="1">
        <f t="shared" si="3"/>
        <v>3625.0302262188729</v>
      </c>
      <c r="CD34" s="1">
        <f t="shared" si="4"/>
        <v>968.18924607907195</v>
      </c>
      <c r="CE34" s="1">
        <f t="shared" si="5"/>
        <v>0</v>
      </c>
      <c r="CF34" s="1"/>
      <c r="CG34" s="1">
        <f t="shared" si="6"/>
        <v>7803.0136882394027</v>
      </c>
      <c r="CH34" s="1">
        <f t="shared" si="7"/>
        <v>2291.2879150538961</v>
      </c>
      <c r="CI34" s="1">
        <f t="shared" si="8"/>
        <v>3626.6240563620372</v>
      </c>
      <c r="CJ34" s="1">
        <f t="shared" si="9"/>
        <v>968.61493334466411</v>
      </c>
      <c r="CK34" s="1">
        <f t="shared" si="10"/>
        <v>0</v>
      </c>
      <c r="CM34" s="1">
        <f t="shared" si="11"/>
        <v>9963.6365260764178</v>
      </c>
      <c r="CN34" s="1">
        <f t="shared" si="12"/>
        <v>2925.7362442663507</v>
      </c>
      <c r="CO34" s="1">
        <f t="shared" si="13"/>
        <v>4630.8215463952656</v>
      </c>
      <c r="CP34" s="1">
        <f t="shared" si="14"/>
        <v>1236.8204792619699</v>
      </c>
      <c r="CQ34" s="1">
        <f t="shared" si="15"/>
        <v>0</v>
      </c>
      <c r="CS34" s="1">
        <f t="shared" si="31"/>
        <v>2160.6228378370151</v>
      </c>
      <c r="CT34" s="1">
        <f t="shared" si="32"/>
        <v>634.44832921245461</v>
      </c>
      <c r="CU34" s="1">
        <f t="shared" si="33"/>
        <v>1004.1974900332284</v>
      </c>
      <c r="CV34" s="1">
        <f t="shared" si="34"/>
        <v>268.20554591730581</v>
      </c>
      <c r="CW34" s="1">
        <f t="shared" si="35"/>
        <v>0</v>
      </c>
      <c r="CX34" s="1">
        <f t="shared" si="36"/>
        <v>4067.4742030000039</v>
      </c>
      <c r="DA34" s="38">
        <f t="shared" si="17"/>
        <v>0</v>
      </c>
      <c r="DB34" s="38">
        <f t="shared" si="18"/>
        <v>0</v>
      </c>
      <c r="DC34" s="38">
        <f t="shared" si="19"/>
        <v>0</v>
      </c>
      <c r="DD34" s="38">
        <f t="shared" si="20"/>
        <v>0</v>
      </c>
      <c r="DE34" s="38">
        <f t="shared" si="21"/>
        <v>0</v>
      </c>
    </row>
    <row r="35" spans="1:109" x14ac:dyDescent="0.2">
      <c r="A35" t="s">
        <v>50</v>
      </c>
      <c r="B35" t="str">
        <f t="shared" si="22"/>
        <v>CD</v>
      </c>
      <c r="C35" t="str">
        <f t="shared" si="23"/>
        <v>AN</v>
      </c>
      <c r="D35">
        <f t="shared" si="24"/>
        <v>392032</v>
      </c>
      <c r="E35" t="s">
        <v>683</v>
      </c>
      <c r="F35" s="1">
        <v>134401.94</v>
      </c>
      <c r="G35" s="1">
        <v>134401.94</v>
      </c>
      <c r="H35" s="1">
        <v>134401.94</v>
      </c>
      <c r="I35" s="1">
        <v>134401.94</v>
      </c>
      <c r="J35" s="1">
        <v>134401.94</v>
      </c>
      <c r="K35" s="1">
        <v>134401.94</v>
      </c>
      <c r="L35" s="1">
        <v>134401.94</v>
      </c>
      <c r="M35" s="1">
        <v>134401.94</v>
      </c>
      <c r="N35" s="1">
        <v>134401.94</v>
      </c>
      <c r="O35" s="1">
        <v>134401.94</v>
      </c>
      <c r="P35" s="1">
        <v>134401.94</v>
      </c>
      <c r="Q35" s="1">
        <v>134401.94</v>
      </c>
      <c r="R35" s="1">
        <v>134401.94</v>
      </c>
      <c r="S35" s="1">
        <f t="shared" si="25"/>
        <v>134401.94</v>
      </c>
      <c r="T35" s="1">
        <f t="shared" si="26"/>
        <v>1478421.3399999996</v>
      </c>
      <c r="U35" s="1">
        <f t="shared" si="27"/>
        <v>134401.93999999997</v>
      </c>
      <c r="V35" s="1">
        <v>-88121.35</v>
      </c>
      <c r="W35" s="1">
        <v>-90504.74</v>
      </c>
      <c r="X35" s="1">
        <v>-92888.13</v>
      </c>
      <c r="Y35" s="1">
        <v>-95271.52</v>
      </c>
      <c r="Z35" s="1">
        <v>-97654.91</v>
      </c>
      <c r="AA35" s="1">
        <v>-100038.3</v>
      </c>
      <c r="AB35" s="1">
        <v>-102421.69</v>
      </c>
      <c r="AC35" s="1">
        <v>-104805.08</v>
      </c>
      <c r="AD35" s="1">
        <v>-105324.27</v>
      </c>
      <c r="AE35" s="1">
        <v>-107707.66</v>
      </c>
      <c r="AF35" s="1">
        <v>-110091.05</v>
      </c>
      <c r="AG35" s="1">
        <v>-112474.44</v>
      </c>
      <c r="AH35" s="1">
        <v>-114857.83</v>
      </c>
      <c r="AI35" s="1"/>
      <c r="AJ35" s="1">
        <v>-2383.39</v>
      </c>
      <c r="AK35" s="1">
        <v>-2383.39</v>
      </c>
      <c r="AL35" s="1">
        <v>-2383.39</v>
      </c>
      <c r="AM35" s="1">
        <v>-2383.39</v>
      </c>
      <c r="AN35" s="1">
        <v>-2383.39</v>
      </c>
      <c r="AO35" s="1">
        <v>-2383.39</v>
      </c>
      <c r="AP35" s="1">
        <v>-2383.39</v>
      </c>
      <c r="AQ35" s="1">
        <v>-2383.39</v>
      </c>
      <c r="AR35" s="1">
        <v>-2045.1000000000001</v>
      </c>
      <c r="AS35" s="1">
        <v>-2383.39</v>
      </c>
      <c r="AT35" s="1">
        <v>-2383.39</v>
      </c>
      <c r="AU35" s="1">
        <v>-2383.39</v>
      </c>
      <c r="AV35" s="1">
        <v>-2383.39</v>
      </c>
      <c r="AW35" s="1">
        <f t="shared" si="28"/>
        <v>28262.389999999996</v>
      </c>
      <c r="AX35" s="1"/>
      <c r="AY35" s="1">
        <v>46280.590000000004</v>
      </c>
      <c r="AZ35" s="1">
        <v>43897.200000000004</v>
      </c>
      <c r="BA35" s="1">
        <v>41513.81</v>
      </c>
      <c r="BB35" s="1">
        <v>39130.42</v>
      </c>
      <c r="BC35" s="1">
        <v>36747.03</v>
      </c>
      <c r="BD35" s="1">
        <v>34363.64</v>
      </c>
      <c r="BE35" s="1">
        <v>31980.25</v>
      </c>
      <c r="BF35" s="1">
        <v>29596.86</v>
      </c>
      <c r="BG35" s="1">
        <v>29077.670000000002</v>
      </c>
      <c r="BH35" s="1">
        <v>26694.28</v>
      </c>
      <c r="BI35" s="1">
        <v>24310.89</v>
      </c>
      <c r="BJ35" s="1">
        <v>21927.5</v>
      </c>
      <c r="BK35" s="1">
        <v>19544.11</v>
      </c>
      <c r="BL35" s="2">
        <f t="shared" si="0"/>
        <v>0</v>
      </c>
      <c r="BM35" s="2">
        <f t="shared" si="29"/>
        <v>28262.389999999996</v>
      </c>
      <c r="BN35" s="3">
        <f t="shared" si="39"/>
        <v>0.21028260455169026</v>
      </c>
      <c r="BO35" s="37">
        <f>IFERROR(INDEX('Wkpr - Existing Depr Rates'!$G$2:$G$709,MATCH('Wkpr - Plant Balance Detail'!A35,'Wkpr - Existing Depr Rates'!$A$2:$A$709,0),),0)</f>
        <v>0.21279999999999999</v>
      </c>
      <c r="BP35" s="37">
        <f t="shared" si="30"/>
        <v>-2.5173954483097283E-3</v>
      </c>
      <c r="BQ35" s="28">
        <v>3.8300000000000001E-2</v>
      </c>
      <c r="BR35" s="28"/>
      <c r="BS35" s="28"/>
      <c r="BU35" s="31">
        <f>_xlfn.IFNA(IF(AND($B35="ED",$D35&gt;=310000,$D35&lt;360000),INDEX('Wkpr - Allocation_Factors'!$B$16:$F$16,1,MATCH('Wkpr - Plant Balance Detail'!BU$2,'Wkpr - Allocation_Factors'!$B$1:$F$1,0)),IF(AND($B35="GD",$C35="AN",$D35&gt;=350000,$D35&lt;358000),INDEX('Wkpr - Allocation_Factors'!$B$17:$F$17,1,MATCH('Wkpr - Plant Balance Detail'!BU$2,'Wkpr - Allocation_Factors'!$B$1:$F$1,0)),INDEX('Wkpr - Allocation_Factors'!$B$2:$F$15,MATCH(CONCATENATE('Wkpr - Plant Balance Detail'!$B35,'Wkpr - Plant Balance Detail'!$C35),'Wkpr - Allocation_Factors'!$A$2:$A$15,0),MATCH('Wkpr - Plant Balance Detail'!BU$2,'Wkpr - Allocation_Factors'!$B$1:$F$1,0)))),0)</f>
        <v>0.53119521599999997</v>
      </c>
      <c r="BV35" s="31">
        <f>_xlfn.IFNA(IF(AND($B35="ED",$D35&gt;=310000,$D35&lt;360000),INDEX('Wkpr - Allocation_Factors'!$B$16:$F$16,1,MATCH('Wkpr - Plant Balance Detail'!BV$2,'Wkpr - Allocation_Factors'!$B$1:$F$1,0)),IF(AND($B35="GD",$C35="AN",$D35&gt;=350000,$D35&lt;358000),INDEX('Wkpr - Allocation_Factors'!$B$17:$F$17,1,MATCH('Wkpr - Plant Balance Detail'!BV$2,'Wkpr - Allocation_Factors'!$B$1:$F$1,0)),INDEX('Wkpr - Allocation_Factors'!$B$2:$F$15,MATCH(CONCATENATE('Wkpr - Plant Balance Detail'!$B35,'Wkpr - Plant Balance Detail'!$C35),'Wkpr - Allocation_Factors'!$A$2:$A$15,0),MATCH('Wkpr - Plant Balance Detail'!BV$2,'Wkpr - Allocation_Factors'!$B$1:$F$1,0)))),0)</f>
        <v>0.15598091040000001</v>
      </c>
      <c r="BW35" s="31">
        <f>_xlfn.IFNA(IF(AND($B35="ED",$D35&gt;=310000,$D35&lt;360000),INDEX('Wkpr - Allocation_Factors'!$B$16:$F$16,1,MATCH('Wkpr - Plant Balance Detail'!BW$2,'Wkpr - Allocation_Factors'!$B$1:$F$1,0)),IF(AND($B35="GD",$C35="AN",$D35&gt;=350000,$D35&lt;358000),INDEX('Wkpr - Allocation_Factors'!$B$17:$F$17,1,MATCH('Wkpr - Plant Balance Detail'!BW$2,'Wkpr - Allocation_Factors'!$B$1:$F$1,0)),INDEX('Wkpr - Allocation_Factors'!$B$2:$F$15,MATCH(CONCATENATE('Wkpr - Plant Balance Detail'!$B35,'Wkpr - Plant Balance Detail'!$C35),'Wkpr - Allocation_Factors'!$A$2:$A$15,0),MATCH('Wkpr - Plant Balance Detail'!BW$2,'Wkpr - Allocation_Factors'!$B$1:$F$1,0)))),0)</f>
        <v>0.24688478400000002</v>
      </c>
      <c r="BX35" s="31">
        <f>_xlfn.IFNA(IF(AND($B35="ED",$D35&gt;=310000,$D35&lt;360000),INDEX('Wkpr - Allocation_Factors'!$B$16:$F$16,1,MATCH('Wkpr - Plant Balance Detail'!BX$2,'Wkpr - Allocation_Factors'!$B$1:$F$1,0)),IF(AND($B35="GD",$C35="AN",$D35&gt;=350000,$D35&lt;358000),INDEX('Wkpr - Allocation_Factors'!$B$17:$F$17,1,MATCH('Wkpr - Plant Balance Detail'!BX$2,'Wkpr - Allocation_Factors'!$B$1:$F$1,0)),INDEX('Wkpr - Allocation_Factors'!$B$2:$F$15,MATCH(CONCATENATE('Wkpr - Plant Balance Detail'!$B35,'Wkpr - Plant Balance Detail'!$C35),'Wkpr - Allocation_Factors'!$A$2:$A$15,0),MATCH('Wkpr - Plant Balance Detail'!BX$2,'Wkpr - Allocation_Factors'!$B$1:$F$1,0)))),0)</f>
        <v>6.59390896E-2</v>
      </c>
      <c r="BY35" s="31">
        <f>_xlfn.IFNA(IF(AND($B35="ED",$D35&gt;=310000,$D35&lt;360000),INDEX('Wkpr - Allocation_Factors'!$B$16:$F$16,1,MATCH('Wkpr - Plant Balance Detail'!BY$2,'Wkpr - Allocation_Factors'!$B$1:$F$1,0)),IF(AND($B35="GD",$C35="AN",$D35&gt;=350000,$D35&lt;358000),INDEX('Wkpr - Allocation_Factors'!$B$17:$F$17,1,MATCH('Wkpr - Plant Balance Detail'!BY$2,'Wkpr - Allocation_Factors'!$B$1:$F$1,0)),INDEX('Wkpr - Allocation_Factors'!$B$2:$F$15,MATCH(CONCATENATE('Wkpr - Plant Balance Detail'!$B35,'Wkpr - Plant Balance Detail'!$C35),'Wkpr - Allocation_Factors'!$A$2:$A$15,0),MATCH('Wkpr - Plant Balance Detail'!BY$2,'Wkpr - Allocation_Factors'!$B$1:$F$1,0)))),0)</f>
        <v>0</v>
      </c>
      <c r="CA35" s="1">
        <f t="shared" si="1"/>
        <v>15012.84636072624</v>
      </c>
      <c r="CB35" s="1">
        <f t="shared" si="2"/>
        <v>4408.3933222798569</v>
      </c>
      <c r="CC35" s="1">
        <f t="shared" si="3"/>
        <v>6977.554050473761</v>
      </c>
      <c r="CD35" s="1">
        <f t="shared" si="4"/>
        <v>1863.5962665201441</v>
      </c>
      <c r="CE35" s="1">
        <f t="shared" si="5"/>
        <v>0</v>
      </c>
      <c r="CF35" s="1"/>
      <c r="CG35" s="1">
        <f t="shared" si="6"/>
        <v>15192.572454452529</v>
      </c>
      <c r="CH35" s="1">
        <f t="shared" si="7"/>
        <v>4461.1683452425304</v>
      </c>
      <c r="CI35" s="1">
        <f t="shared" si="8"/>
        <v>7061.0857474700288</v>
      </c>
      <c r="CJ35" s="1">
        <f t="shared" si="9"/>
        <v>1885.9062848349097</v>
      </c>
      <c r="CK35" s="1">
        <f t="shared" si="10"/>
        <v>0</v>
      </c>
      <c r="CM35" s="1">
        <f t="shared" si="11"/>
        <v>2734.3774671312594</v>
      </c>
      <c r="CN35" s="1">
        <f t="shared" si="12"/>
        <v>802.92644559581265</v>
      </c>
      <c r="CO35" s="1">
        <f t="shared" si="13"/>
        <v>1270.8627073689011</v>
      </c>
      <c r="CP35" s="1">
        <f t="shared" si="14"/>
        <v>339.42768190402751</v>
      </c>
      <c r="CQ35" s="1">
        <f t="shared" si="15"/>
        <v>0</v>
      </c>
      <c r="CS35" s="1">
        <f t="shared" si="31"/>
        <v>-12458.194987321269</v>
      </c>
      <c r="CT35" s="1">
        <f t="shared" si="32"/>
        <v>-3658.2418996467177</v>
      </c>
      <c r="CU35" s="1">
        <f t="shared" si="33"/>
        <v>-5790.2230401011275</v>
      </c>
      <c r="CV35" s="1">
        <f t="shared" si="34"/>
        <v>-1546.4786029308821</v>
      </c>
      <c r="CW35" s="1">
        <f t="shared" si="35"/>
        <v>0</v>
      </c>
      <c r="CX35" s="1">
        <f t="shared" si="36"/>
        <v>-23453.138529999997</v>
      </c>
      <c r="DA35" s="38">
        <f t="shared" si="17"/>
        <v>0</v>
      </c>
      <c r="DB35" s="38">
        <f t="shared" si="18"/>
        <v>0</v>
      </c>
      <c r="DC35" s="38">
        <f t="shared" si="19"/>
        <v>0</v>
      </c>
      <c r="DD35" s="38">
        <f t="shared" si="20"/>
        <v>0</v>
      </c>
      <c r="DE35" s="38">
        <f t="shared" si="21"/>
        <v>0</v>
      </c>
    </row>
    <row r="36" spans="1:109" x14ac:dyDescent="0.2">
      <c r="A36" t="s">
        <v>51</v>
      </c>
      <c r="B36" t="str">
        <f t="shared" si="22"/>
        <v>CD</v>
      </c>
      <c r="C36" t="str">
        <f t="shared" si="23"/>
        <v>AN</v>
      </c>
      <c r="D36">
        <f t="shared" si="24"/>
        <v>392035</v>
      </c>
      <c r="E36" t="s">
        <v>683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f t="shared" si="25"/>
        <v>0</v>
      </c>
      <c r="T36" s="1">
        <f t="shared" si="26"/>
        <v>0</v>
      </c>
      <c r="U36" s="1">
        <f t="shared" si="27"/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/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f t="shared" si="28"/>
        <v>0</v>
      </c>
      <c r="AX36" s="1"/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2">
        <f t="shared" si="0"/>
        <v>0</v>
      </c>
      <c r="BM36" s="2">
        <f t="shared" si="29"/>
        <v>0</v>
      </c>
      <c r="BN36" s="3" t="str">
        <f t="shared" si="39"/>
        <v/>
      </c>
      <c r="BO36" s="37">
        <f>IFERROR(INDEX('Wkpr - Existing Depr Rates'!$G$2:$G$709,MATCH('Wkpr - Plant Balance Detail'!A36,'Wkpr - Existing Depr Rates'!$A$2:$A$709,0),),0)</f>
        <v>0.16170000000000001</v>
      </c>
      <c r="BP36" s="37" t="str">
        <f t="shared" si="30"/>
        <v/>
      </c>
      <c r="BU36" s="31">
        <f>_xlfn.IFNA(IF(AND($B36="ED",$D36&gt;=310000,$D36&lt;360000),INDEX('Wkpr - Allocation_Factors'!$B$16:$F$16,1,MATCH('Wkpr - Plant Balance Detail'!BU$2,'Wkpr - Allocation_Factors'!$B$1:$F$1,0)),IF(AND($B36="GD",$C36="AN",$D36&gt;=350000,$D36&lt;358000),INDEX('Wkpr - Allocation_Factors'!$B$17:$F$17,1,MATCH('Wkpr - Plant Balance Detail'!BU$2,'Wkpr - Allocation_Factors'!$B$1:$F$1,0)),INDEX('Wkpr - Allocation_Factors'!$B$2:$F$15,MATCH(CONCATENATE('Wkpr - Plant Balance Detail'!$B36,'Wkpr - Plant Balance Detail'!$C36),'Wkpr - Allocation_Factors'!$A$2:$A$15,0),MATCH('Wkpr - Plant Balance Detail'!BU$2,'Wkpr - Allocation_Factors'!$B$1:$F$1,0)))),0)</f>
        <v>0.53119521599999997</v>
      </c>
      <c r="BV36" s="31">
        <f>_xlfn.IFNA(IF(AND($B36="ED",$D36&gt;=310000,$D36&lt;360000),INDEX('Wkpr - Allocation_Factors'!$B$16:$F$16,1,MATCH('Wkpr - Plant Balance Detail'!BV$2,'Wkpr - Allocation_Factors'!$B$1:$F$1,0)),IF(AND($B36="GD",$C36="AN",$D36&gt;=350000,$D36&lt;358000),INDEX('Wkpr - Allocation_Factors'!$B$17:$F$17,1,MATCH('Wkpr - Plant Balance Detail'!BV$2,'Wkpr - Allocation_Factors'!$B$1:$F$1,0)),INDEX('Wkpr - Allocation_Factors'!$B$2:$F$15,MATCH(CONCATENATE('Wkpr - Plant Balance Detail'!$B36,'Wkpr - Plant Balance Detail'!$C36),'Wkpr - Allocation_Factors'!$A$2:$A$15,0),MATCH('Wkpr - Plant Balance Detail'!BV$2,'Wkpr - Allocation_Factors'!$B$1:$F$1,0)))),0)</f>
        <v>0.15598091040000001</v>
      </c>
      <c r="BW36" s="31">
        <f>_xlfn.IFNA(IF(AND($B36="ED",$D36&gt;=310000,$D36&lt;360000),INDEX('Wkpr - Allocation_Factors'!$B$16:$F$16,1,MATCH('Wkpr - Plant Balance Detail'!BW$2,'Wkpr - Allocation_Factors'!$B$1:$F$1,0)),IF(AND($B36="GD",$C36="AN",$D36&gt;=350000,$D36&lt;358000),INDEX('Wkpr - Allocation_Factors'!$B$17:$F$17,1,MATCH('Wkpr - Plant Balance Detail'!BW$2,'Wkpr - Allocation_Factors'!$B$1:$F$1,0)),INDEX('Wkpr - Allocation_Factors'!$B$2:$F$15,MATCH(CONCATENATE('Wkpr - Plant Balance Detail'!$B36,'Wkpr - Plant Balance Detail'!$C36),'Wkpr - Allocation_Factors'!$A$2:$A$15,0),MATCH('Wkpr - Plant Balance Detail'!BW$2,'Wkpr - Allocation_Factors'!$B$1:$F$1,0)))),0)</f>
        <v>0.24688478400000002</v>
      </c>
      <c r="BX36" s="31">
        <f>_xlfn.IFNA(IF(AND($B36="ED",$D36&gt;=310000,$D36&lt;360000),INDEX('Wkpr - Allocation_Factors'!$B$16:$F$16,1,MATCH('Wkpr - Plant Balance Detail'!BX$2,'Wkpr - Allocation_Factors'!$B$1:$F$1,0)),IF(AND($B36="GD",$C36="AN",$D36&gt;=350000,$D36&lt;358000),INDEX('Wkpr - Allocation_Factors'!$B$17:$F$17,1,MATCH('Wkpr - Plant Balance Detail'!BX$2,'Wkpr - Allocation_Factors'!$B$1:$F$1,0)),INDEX('Wkpr - Allocation_Factors'!$B$2:$F$15,MATCH(CONCATENATE('Wkpr - Plant Balance Detail'!$B36,'Wkpr - Plant Balance Detail'!$C36),'Wkpr - Allocation_Factors'!$A$2:$A$15,0),MATCH('Wkpr - Plant Balance Detail'!BX$2,'Wkpr - Allocation_Factors'!$B$1:$F$1,0)))),0)</f>
        <v>6.59390896E-2</v>
      </c>
      <c r="BY36" s="31">
        <f>_xlfn.IFNA(IF(AND($B36="ED",$D36&gt;=310000,$D36&lt;360000),INDEX('Wkpr - Allocation_Factors'!$B$16:$F$16,1,MATCH('Wkpr - Plant Balance Detail'!BY$2,'Wkpr - Allocation_Factors'!$B$1:$F$1,0)),IF(AND($B36="GD",$C36="AN",$D36&gt;=350000,$D36&lt;358000),INDEX('Wkpr - Allocation_Factors'!$B$17:$F$17,1,MATCH('Wkpr - Plant Balance Detail'!BY$2,'Wkpr - Allocation_Factors'!$B$1:$F$1,0)),INDEX('Wkpr - Allocation_Factors'!$B$2:$F$15,MATCH(CONCATENATE('Wkpr - Plant Balance Detail'!$B36,'Wkpr - Plant Balance Detail'!$C36),'Wkpr - Allocation_Factors'!$A$2:$A$15,0),MATCH('Wkpr - Plant Balance Detail'!BY$2,'Wkpr - Allocation_Factors'!$B$1:$F$1,0)))),0)</f>
        <v>0</v>
      </c>
      <c r="CA36" s="1">
        <f t="shared" si="1"/>
        <v>0</v>
      </c>
      <c r="CB36" s="1">
        <f t="shared" si="2"/>
        <v>0</v>
      </c>
      <c r="CC36" s="1">
        <f t="shared" si="3"/>
        <v>0</v>
      </c>
      <c r="CD36" s="1">
        <f t="shared" si="4"/>
        <v>0</v>
      </c>
      <c r="CE36" s="1">
        <f t="shared" si="5"/>
        <v>0</v>
      </c>
      <c r="CF36" s="1"/>
      <c r="CG36" s="1">
        <f t="shared" si="6"/>
        <v>0</v>
      </c>
      <c r="CH36" s="1">
        <f t="shared" si="7"/>
        <v>0</v>
      </c>
      <c r="CI36" s="1">
        <f t="shared" si="8"/>
        <v>0</v>
      </c>
      <c r="CJ36" s="1">
        <f t="shared" si="9"/>
        <v>0</v>
      </c>
      <c r="CK36" s="1">
        <f t="shared" si="10"/>
        <v>0</v>
      </c>
      <c r="CM36" s="1">
        <f t="shared" si="11"/>
        <v>0</v>
      </c>
      <c r="CN36" s="1">
        <f t="shared" si="12"/>
        <v>0</v>
      </c>
      <c r="CO36" s="1">
        <f t="shared" si="13"/>
        <v>0</v>
      </c>
      <c r="CP36" s="1">
        <f t="shared" si="14"/>
        <v>0</v>
      </c>
      <c r="CQ36" s="1">
        <f t="shared" si="15"/>
        <v>0</v>
      </c>
      <c r="CS36" s="1">
        <f t="shared" si="31"/>
        <v>0</v>
      </c>
      <c r="CT36" s="1">
        <f t="shared" si="32"/>
        <v>0</v>
      </c>
      <c r="CU36" s="1">
        <f t="shared" si="33"/>
        <v>0</v>
      </c>
      <c r="CV36" s="1">
        <f t="shared" si="34"/>
        <v>0</v>
      </c>
      <c r="CW36" s="1">
        <f t="shared" si="35"/>
        <v>0</v>
      </c>
      <c r="CX36" s="1">
        <f t="shared" si="36"/>
        <v>0</v>
      </c>
      <c r="DA36" s="38">
        <f t="shared" si="17"/>
        <v>0</v>
      </c>
      <c r="DB36" s="38">
        <f t="shared" si="18"/>
        <v>0</v>
      </c>
      <c r="DC36" s="38">
        <f t="shared" si="19"/>
        <v>0</v>
      </c>
      <c r="DD36" s="38">
        <f t="shared" si="20"/>
        <v>0</v>
      </c>
      <c r="DE36" s="38">
        <f t="shared" si="21"/>
        <v>0</v>
      </c>
    </row>
    <row r="37" spans="1:109" x14ac:dyDescent="0.2">
      <c r="A37" t="s">
        <v>52</v>
      </c>
      <c r="B37" t="str">
        <f t="shared" si="22"/>
        <v>CD</v>
      </c>
      <c r="C37" t="str">
        <f t="shared" si="23"/>
        <v>AN</v>
      </c>
      <c r="D37">
        <f t="shared" si="24"/>
        <v>392045</v>
      </c>
      <c r="E37" t="s">
        <v>683</v>
      </c>
      <c r="F37" s="1">
        <v>15298.14</v>
      </c>
      <c r="G37" s="1">
        <v>15298.14</v>
      </c>
      <c r="H37" s="1">
        <v>15298.14</v>
      </c>
      <c r="I37" s="1">
        <v>15298.14</v>
      </c>
      <c r="J37" s="1">
        <v>15298.14</v>
      </c>
      <c r="K37" s="1">
        <v>15298.14</v>
      </c>
      <c r="L37" s="1">
        <v>15298.14</v>
      </c>
      <c r="M37" s="1">
        <v>15298.14</v>
      </c>
      <c r="N37" s="1">
        <v>15298.14</v>
      </c>
      <c r="O37" s="1">
        <v>15298.14</v>
      </c>
      <c r="P37" s="1">
        <v>15298.14</v>
      </c>
      <c r="Q37" s="1">
        <v>15298.14</v>
      </c>
      <c r="R37" s="1">
        <v>15298.14</v>
      </c>
      <c r="S37" s="1">
        <f t="shared" si="25"/>
        <v>15298.14</v>
      </c>
      <c r="T37" s="1">
        <f t="shared" si="26"/>
        <v>168279.54000000004</v>
      </c>
      <c r="U37" s="1">
        <f t="shared" si="27"/>
        <v>15298.140000000005</v>
      </c>
      <c r="V37" s="1">
        <v>-14700.76</v>
      </c>
      <c r="W37" s="1">
        <v>-14700.76</v>
      </c>
      <c r="X37" s="1">
        <v>-14700.76</v>
      </c>
      <c r="Y37" s="1">
        <v>-14700.76</v>
      </c>
      <c r="Z37" s="1">
        <v>-14700.76</v>
      </c>
      <c r="AA37" s="1">
        <v>-14700.76</v>
      </c>
      <c r="AB37" s="1">
        <v>-14700.76</v>
      </c>
      <c r="AC37" s="1">
        <v>-14700.76</v>
      </c>
      <c r="AD37" s="1">
        <v>-14700.76</v>
      </c>
      <c r="AE37" s="1">
        <v>-14700.76</v>
      </c>
      <c r="AF37" s="1">
        <v>-14700.76</v>
      </c>
      <c r="AG37" s="1">
        <v>-14700.76</v>
      </c>
      <c r="AH37" s="1">
        <v>-14700.76</v>
      </c>
      <c r="AI37" s="1"/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f t="shared" si="28"/>
        <v>0</v>
      </c>
      <c r="AX37" s="1"/>
      <c r="AY37" s="1">
        <v>597.38</v>
      </c>
      <c r="AZ37" s="1">
        <v>597.38</v>
      </c>
      <c r="BA37" s="1">
        <v>597.38</v>
      </c>
      <c r="BB37" s="1">
        <v>597.38</v>
      </c>
      <c r="BC37" s="1">
        <v>597.38</v>
      </c>
      <c r="BD37" s="1">
        <v>597.38</v>
      </c>
      <c r="BE37" s="1">
        <v>597.38</v>
      </c>
      <c r="BF37" s="1">
        <v>597.38</v>
      </c>
      <c r="BG37" s="1">
        <v>597.38</v>
      </c>
      <c r="BH37" s="1">
        <v>597.38</v>
      </c>
      <c r="BI37" s="1">
        <v>597.38</v>
      </c>
      <c r="BJ37" s="1">
        <v>597.38</v>
      </c>
      <c r="BK37" s="1">
        <v>597.38</v>
      </c>
      <c r="BL37" s="2">
        <f t="shared" si="0"/>
        <v>0</v>
      </c>
      <c r="BM37" s="2">
        <f t="shared" si="29"/>
        <v>0</v>
      </c>
      <c r="BN37" s="3" t="str">
        <f t="shared" si="39"/>
        <v/>
      </c>
      <c r="BO37" s="37">
        <f>IFERROR(INDEX('Wkpr - Existing Depr Rates'!$G$2:$G$709,MATCH('Wkpr - Plant Balance Detail'!A37,'Wkpr - Existing Depr Rates'!$A$2:$A$709,0),),0)</f>
        <v>0.16170000000000001</v>
      </c>
      <c r="BP37" s="37" t="str">
        <f t="shared" si="30"/>
        <v/>
      </c>
      <c r="BQ37" s="11">
        <v>4.6800000000000001E-2</v>
      </c>
      <c r="BR37" s="11"/>
      <c r="BS37" s="11"/>
      <c r="BU37" s="31">
        <f>_xlfn.IFNA(IF(AND($B37="ED",$D37&gt;=310000,$D37&lt;360000),INDEX('Wkpr - Allocation_Factors'!$B$16:$F$16,1,MATCH('Wkpr - Plant Balance Detail'!BU$2,'Wkpr - Allocation_Factors'!$B$1:$F$1,0)),IF(AND($B37="GD",$C37="AN",$D37&gt;=350000,$D37&lt;358000),INDEX('Wkpr - Allocation_Factors'!$B$17:$F$17,1,MATCH('Wkpr - Plant Balance Detail'!BU$2,'Wkpr - Allocation_Factors'!$B$1:$F$1,0)),INDEX('Wkpr - Allocation_Factors'!$B$2:$F$15,MATCH(CONCATENATE('Wkpr - Plant Balance Detail'!$B37,'Wkpr - Plant Balance Detail'!$C37),'Wkpr - Allocation_Factors'!$A$2:$A$15,0),MATCH('Wkpr - Plant Balance Detail'!BU$2,'Wkpr - Allocation_Factors'!$B$1:$F$1,0)))),0)</f>
        <v>0.53119521599999997</v>
      </c>
      <c r="BV37" s="31">
        <f>_xlfn.IFNA(IF(AND($B37="ED",$D37&gt;=310000,$D37&lt;360000),INDEX('Wkpr - Allocation_Factors'!$B$16:$F$16,1,MATCH('Wkpr - Plant Balance Detail'!BV$2,'Wkpr - Allocation_Factors'!$B$1:$F$1,0)),IF(AND($B37="GD",$C37="AN",$D37&gt;=350000,$D37&lt;358000),INDEX('Wkpr - Allocation_Factors'!$B$17:$F$17,1,MATCH('Wkpr - Plant Balance Detail'!BV$2,'Wkpr - Allocation_Factors'!$B$1:$F$1,0)),INDEX('Wkpr - Allocation_Factors'!$B$2:$F$15,MATCH(CONCATENATE('Wkpr - Plant Balance Detail'!$B37,'Wkpr - Plant Balance Detail'!$C37),'Wkpr - Allocation_Factors'!$A$2:$A$15,0),MATCH('Wkpr - Plant Balance Detail'!BV$2,'Wkpr - Allocation_Factors'!$B$1:$F$1,0)))),0)</f>
        <v>0.15598091040000001</v>
      </c>
      <c r="BW37" s="31">
        <f>_xlfn.IFNA(IF(AND($B37="ED",$D37&gt;=310000,$D37&lt;360000),INDEX('Wkpr - Allocation_Factors'!$B$16:$F$16,1,MATCH('Wkpr - Plant Balance Detail'!BW$2,'Wkpr - Allocation_Factors'!$B$1:$F$1,0)),IF(AND($B37="GD",$C37="AN",$D37&gt;=350000,$D37&lt;358000),INDEX('Wkpr - Allocation_Factors'!$B$17:$F$17,1,MATCH('Wkpr - Plant Balance Detail'!BW$2,'Wkpr - Allocation_Factors'!$B$1:$F$1,0)),INDEX('Wkpr - Allocation_Factors'!$B$2:$F$15,MATCH(CONCATENATE('Wkpr - Plant Balance Detail'!$B37,'Wkpr - Plant Balance Detail'!$C37),'Wkpr - Allocation_Factors'!$A$2:$A$15,0),MATCH('Wkpr - Plant Balance Detail'!BW$2,'Wkpr - Allocation_Factors'!$B$1:$F$1,0)))),0)</f>
        <v>0.24688478400000002</v>
      </c>
      <c r="BX37" s="31">
        <f>_xlfn.IFNA(IF(AND($B37="ED",$D37&gt;=310000,$D37&lt;360000),INDEX('Wkpr - Allocation_Factors'!$B$16:$F$16,1,MATCH('Wkpr - Plant Balance Detail'!BX$2,'Wkpr - Allocation_Factors'!$B$1:$F$1,0)),IF(AND($B37="GD",$C37="AN",$D37&gt;=350000,$D37&lt;358000),INDEX('Wkpr - Allocation_Factors'!$B$17:$F$17,1,MATCH('Wkpr - Plant Balance Detail'!BX$2,'Wkpr - Allocation_Factors'!$B$1:$F$1,0)),INDEX('Wkpr - Allocation_Factors'!$B$2:$F$15,MATCH(CONCATENATE('Wkpr - Plant Balance Detail'!$B37,'Wkpr - Plant Balance Detail'!$C37),'Wkpr - Allocation_Factors'!$A$2:$A$15,0),MATCH('Wkpr - Plant Balance Detail'!BX$2,'Wkpr - Allocation_Factors'!$B$1:$F$1,0)))),0)</f>
        <v>6.59390896E-2</v>
      </c>
      <c r="BY37" s="31">
        <f>_xlfn.IFNA(IF(AND($B37="ED",$D37&gt;=310000,$D37&lt;360000),INDEX('Wkpr - Allocation_Factors'!$B$16:$F$16,1,MATCH('Wkpr - Plant Balance Detail'!BY$2,'Wkpr - Allocation_Factors'!$B$1:$F$1,0)),IF(AND($B37="GD",$C37="AN",$D37&gt;=350000,$D37&lt;358000),INDEX('Wkpr - Allocation_Factors'!$B$17:$F$17,1,MATCH('Wkpr - Plant Balance Detail'!BY$2,'Wkpr - Allocation_Factors'!$B$1:$F$1,0)),INDEX('Wkpr - Allocation_Factors'!$B$2:$F$15,MATCH(CONCATENATE('Wkpr - Plant Balance Detail'!$B37,'Wkpr - Plant Balance Detail'!$C37),'Wkpr - Allocation_Factors'!$A$2:$A$15,0),MATCH('Wkpr - Plant Balance Detail'!BY$2,'Wkpr - Allocation_Factors'!$B$1:$F$1,0)))),0)</f>
        <v>0</v>
      </c>
      <c r="CA37" s="1">
        <f t="shared" si="1"/>
        <v>0</v>
      </c>
      <c r="CB37" s="1">
        <f t="shared" si="2"/>
        <v>0</v>
      </c>
      <c r="CC37" s="1">
        <f t="shared" si="3"/>
        <v>0</v>
      </c>
      <c r="CD37" s="1">
        <f t="shared" si="4"/>
        <v>0</v>
      </c>
      <c r="CE37" s="1">
        <f t="shared" si="5"/>
        <v>0</v>
      </c>
      <c r="CF37" s="1"/>
      <c r="CG37" s="1">
        <f t="shared" si="6"/>
        <v>1314.0225130006054</v>
      </c>
      <c r="CH37" s="1">
        <f t="shared" si="7"/>
        <v>385.85141900813028</v>
      </c>
      <c r="CI37" s="1">
        <f t="shared" si="8"/>
        <v>610.72117090243466</v>
      </c>
      <c r="CJ37" s="1">
        <f t="shared" si="9"/>
        <v>163.11413508882973</v>
      </c>
      <c r="CK37" s="1">
        <f t="shared" si="10"/>
        <v>0</v>
      </c>
      <c r="CM37" s="1">
        <f t="shared" si="11"/>
        <v>380.31078298347762</v>
      </c>
      <c r="CN37" s="1">
        <f t="shared" si="12"/>
        <v>111.6749932565275</v>
      </c>
      <c r="CO37" s="1">
        <f t="shared" si="13"/>
        <v>176.75788990868239</v>
      </c>
      <c r="CP37" s="1">
        <f t="shared" si="14"/>
        <v>47.209285851312501</v>
      </c>
      <c r="CQ37" s="1">
        <f t="shared" si="15"/>
        <v>0</v>
      </c>
      <c r="CS37" s="1">
        <f t="shared" si="31"/>
        <v>-933.71173001712782</v>
      </c>
      <c r="CT37" s="1">
        <f t="shared" si="32"/>
        <v>-274.17642575160278</v>
      </c>
      <c r="CU37" s="1">
        <f t="shared" si="33"/>
        <v>-433.96328099375228</v>
      </c>
      <c r="CV37" s="1">
        <f t="shared" si="34"/>
        <v>-115.90484923751723</v>
      </c>
      <c r="CW37" s="1">
        <f t="shared" si="35"/>
        <v>0</v>
      </c>
      <c r="CX37" s="1">
        <f t="shared" si="36"/>
        <v>-1757.756286</v>
      </c>
      <c r="DA37" s="38">
        <f t="shared" si="17"/>
        <v>0</v>
      </c>
      <c r="DB37" s="38">
        <f t="shared" si="18"/>
        <v>0</v>
      </c>
      <c r="DC37" s="38">
        <f t="shared" si="19"/>
        <v>0</v>
      </c>
      <c r="DD37" s="38">
        <f t="shared" si="20"/>
        <v>0</v>
      </c>
      <c r="DE37" s="38">
        <f t="shared" si="21"/>
        <v>0</v>
      </c>
    </row>
    <row r="38" spans="1:109" x14ac:dyDescent="0.2">
      <c r="A38" t="s">
        <v>53</v>
      </c>
      <c r="B38" t="str">
        <f t="shared" si="22"/>
        <v>CD</v>
      </c>
      <c r="C38" t="str">
        <f t="shared" si="23"/>
        <v>AN</v>
      </c>
      <c r="D38">
        <f t="shared" si="24"/>
        <v>392046</v>
      </c>
      <c r="E38" t="s">
        <v>683</v>
      </c>
      <c r="F38" s="1">
        <v>1339520.48</v>
      </c>
      <c r="G38" s="1">
        <v>1339520.48</v>
      </c>
      <c r="H38" s="1">
        <v>1339520.48</v>
      </c>
      <c r="I38" s="1">
        <v>1339520.48</v>
      </c>
      <c r="J38" s="1">
        <v>1339520.48</v>
      </c>
      <c r="K38" s="1">
        <v>1339520.48</v>
      </c>
      <c r="L38" s="1">
        <v>1339520.48</v>
      </c>
      <c r="M38" s="1">
        <v>1372450.9</v>
      </c>
      <c r="N38" s="1">
        <v>1372450.9</v>
      </c>
      <c r="O38" s="1">
        <v>1372450.9</v>
      </c>
      <c r="P38" s="1">
        <v>1372450.9</v>
      </c>
      <c r="Q38" s="1">
        <v>1372450.9</v>
      </c>
      <c r="R38" s="1">
        <v>1372450.9</v>
      </c>
      <c r="S38" s="1">
        <f t="shared" si="25"/>
        <v>1355985.69</v>
      </c>
      <c r="T38" s="1">
        <f t="shared" si="26"/>
        <v>14899377.380000003</v>
      </c>
      <c r="U38" s="1">
        <f t="shared" si="27"/>
        <v>1354613.5891666668</v>
      </c>
      <c r="V38" s="1">
        <v>-539212.67000000004</v>
      </c>
      <c r="W38" s="1">
        <v>-557262.71</v>
      </c>
      <c r="X38" s="1">
        <v>-575312.75</v>
      </c>
      <c r="Y38" s="1">
        <v>-593362.79</v>
      </c>
      <c r="Z38" s="1">
        <v>-611412.82999999996</v>
      </c>
      <c r="AA38" s="1">
        <v>-629462.87</v>
      </c>
      <c r="AB38" s="1">
        <v>-647512.91</v>
      </c>
      <c r="AC38" s="1">
        <v>-689710.39</v>
      </c>
      <c r="AD38" s="1">
        <v>-708204.17</v>
      </c>
      <c r="AE38" s="1">
        <v>-726697.95000000007</v>
      </c>
      <c r="AF38" s="1">
        <v>-745191.73</v>
      </c>
      <c r="AG38" s="1">
        <v>-763685.51</v>
      </c>
      <c r="AH38" s="1">
        <v>-782179.29</v>
      </c>
      <c r="AI38" s="1"/>
      <c r="AJ38" s="1">
        <v>-18356.59</v>
      </c>
      <c r="AK38" s="1">
        <v>-18050.04</v>
      </c>
      <c r="AL38" s="1">
        <v>-18050.04</v>
      </c>
      <c r="AM38" s="1">
        <v>-18050.04</v>
      </c>
      <c r="AN38" s="1">
        <v>-18050.04</v>
      </c>
      <c r="AO38" s="1">
        <v>-18050.04</v>
      </c>
      <c r="AP38" s="1">
        <v>-18050.04</v>
      </c>
      <c r="AQ38" s="1">
        <v>-18493.78</v>
      </c>
      <c r="AR38" s="1">
        <v>-18493.78</v>
      </c>
      <c r="AS38" s="1">
        <v>-18493.78</v>
      </c>
      <c r="AT38" s="1">
        <v>-18493.78</v>
      </c>
      <c r="AU38" s="1">
        <v>-18493.78</v>
      </c>
      <c r="AV38" s="1">
        <v>-18493.78</v>
      </c>
      <c r="AW38" s="1">
        <f t="shared" si="28"/>
        <v>219262.92</v>
      </c>
      <c r="AX38" s="1"/>
      <c r="AY38" s="1">
        <v>800307.81</v>
      </c>
      <c r="AZ38" s="1">
        <v>782257.77</v>
      </c>
      <c r="BA38" s="1">
        <v>764207.73</v>
      </c>
      <c r="BB38" s="1">
        <v>746157.69000000006</v>
      </c>
      <c r="BC38" s="1">
        <v>728107.65</v>
      </c>
      <c r="BD38" s="1">
        <v>710057.61</v>
      </c>
      <c r="BE38" s="1">
        <v>692007.57000000007</v>
      </c>
      <c r="BF38" s="1">
        <v>682740.51</v>
      </c>
      <c r="BG38" s="1">
        <v>664246.73</v>
      </c>
      <c r="BH38" s="1">
        <v>645752.95000000007</v>
      </c>
      <c r="BI38" s="1">
        <v>627259.17000000004</v>
      </c>
      <c r="BJ38" s="1">
        <v>608765.39</v>
      </c>
      <c r="BK38" s="1">
        <v>590271.61</v>
      </c>
      <c r="BL38" s="2">
        <f t="shared" si="0"/>
        <v>0</v>
      </c>
      <c r="BM38" s="2">
        <f t="shared" si="29"/>
        <v>219262.92</v>
      </c>
      <c r="BN38" s="3">
        <f t="shared" si="39"/>
        <v>0.16186381249496137</v>
      </c>
      <c r="BO38" s="37">
        <f>IFERROR(INDEX('Wkpr - Existing Depr Rates'!$G$2:$G$709,MATCH('Wkpr - Plant Balance Detail'!A38,'Wkpr - Existing Depr Rates'!$A$2:$A$709,0),),0)</f>
        <v>0.16170000000000001</v>
      </c>
      <c r="BP38" s="37">
        <f t="shared" si="30"/>
        <v>1.6381249496136285E-4</v>
      </c>
      <c r="BQ38" s="11">
        <v>4.6800000000000001E-2</v>
      </c>
      <c r="BR38" s="11"/>
      <c r="BS38" s="11"/>
      <c r="BU38" s="31">
        <f>_xlfn.IFNA(IF(AND($B38="ED",$D38&gt;=310000,$D38&lt;360000),INDEX('Wkpr - Allocation_Factors'!$B$16:$F$16,1,MATCH('Wkpr - Plant Balance Detail'!BU$2,'Wkpr - Allocation_Factors'!$B$1:$F$1,0)),IF(AND($B38="GD",$C38="AN",$D38&gt;=350000,$D38&lt;358000),INDEX('Wkpr - Allocation_Factors'!$B$17:$F$17,1,MATCH('Wkpr - Plant Balance Detail'!BU$2,'Wkpr - Allocation_Factors'!$B$1:$F$1,0)),INDEX('Wkpr - Allocation_Factors'!$B$2:$F$15,MATCH(CONCATENATE('Wkpr - Plant Balance Detail'!$B38,'Wkpr - Plant Balance Detail'!$C38),'Wkpr - Allocation_Factors'!$A$2:$A$15,0),MATCH('Wkpr - Plant Balance Detail'!BU$2,'Wkpr - Allocation_Factors'!$B$1:$F$1,0)))),0)</f>
        <v>0.53119521599999997</v>
      </c>
      <c r="BV38" s="31">
        <f>_xlfn.IFNA(IF(AND($B38="ED",$D38&gt;=310000,$D38&lt;360000),INDEX('Wkpr - Allocation_Factors'!$B$16:$F$16,1,MATCH('Wkpr - Plant Balance Detail'!BV$2,'Wkpr - Allocation_Factors'!$B$1:$F$1,0)),IF(AND($B38="GD",$C38="AN",$D38&gt;=350000,$D38&lt;358000),INDEX('Wkpr - Allocation_Factors'!$B$17:$F$17,1,MATCH('Wkpr - Plant Balance Detail'!BV$2,'Wkpr - Allocation_Factors'!$B$1:$F$1,0)),INDEX('Wkpr - Allocation_Factors'!$B$2:$F$15,MATCH(CONCATENATE('Wkpr - Plant Balance Detail'!$B38,'Wkpr - Plant Balance Detail'!$C38),'Wkpr - Allocation_Factors'!$A$2:$A$15,0),MATCH('Wkpr - Plant Balance Detail'!BV$2,'Wkpr - Allocation_Factors'!$B$1:$F$1,0)))),0)</f>
        <v>0.15598091040000001</v>
      </c>
      <c r="BW38" s="31">
        <f>_xlfn.IFNA(IF(AND($B38="ED",$D38&gt;=310000,$D38&lt;360000),INDEX('Wkpr - Allocation_Factors'!$B$16:$F$16,1,MATCH('Wkpr - Plant Balance Detail'!BW$2,'Wkpr - Allocation_Factors'!$B$1:$F$1,0)),IF(AND($B38="GD",$C38="AN",$D38&gt;=350000,$D38&lt;358000),INDEX('Wkpr - Allocation_Factors'!$B$17:$F$17,1,MATCH('Wkpr - Plant Balance Detail'!BW$2,'Wkpr - Allocation_Factors'!$B$1:$F$1,0)),INDEX('Wkpr - Allocation_Factors'!$B$2:$F$15,MATCH(CONCATENATE('Wkpr - Plant Balance Detail'!$B38,'Wkpr - Plant Balance Detail'!$C38),'Wkpr - Allocation_Factors'!$A$2:$A$15,0),MATCH('Wkpr - Plant Balance Detail'!BW$2,'Wkpr - Allocation_Factors'!$B$1:$F$1,0)))),0)</f>
        <v>0.24688478400000002</v>
      </c>
      <c r="BX38" s="31">
        <f>_xlfn.IFNA(IF(AND($B38="ED",$D38&gt;=310000,$D38&lt;360000),INDEX('Wkpr - Allocation_Factors'!$B$16:$F$16,1,MATCH('Wkpr - Plant Balance Detail'!BX$2,'Wkpr - Allocation_Factors'!$B$1:$F$1,0)),IF(AND($B38="GD",$C38="AN",$D38&gt;=350000,$D38&lt;358000),INDEX('Wkpr - Allocation_Factors'!$B$17:$F$17,1,MATCH('Wkpr - Plant Balance Detail'!BX$2,'Wkpr - Allocation_Factors'!$B$1:$F$1,0)),INDEX('Wkpr - Allocation_Factors'!$B$2:$F$15,MATCH(CONCATENATE('Wkpr - Plant Balance Detail'!$B38,'Wkpr - Plant Balance Detail'!$C38),'Wkpr - Allocation_Factors'!$A$2:$A$15,0),MATCH('Wkpr - Plant Balance Detail'!BX$2,'Wkpr - Allocation_Factors'!$B$1:$F$1,0)))),0)</f>
        <v>6.59390896E-2</v>
      </c>
      <c r="BY38" s="31">
        <f>_xlfn.IFNA(IF(AND($B38="ED",$D38&gt;=310000,$D38&lt;360000),INDEX('Wkpr - Allocation_Factors'!$B$16:$F$16,1,MATCH('Wkpr - Plant Balance Detail'!BY$2,'Wkpr - Allocation_Factors'!$B$1:$F$1,0)),IF(AND($B38="GD",$C38="AN",$D38&gt;=350000,$D38&lt;358000),INDEX('Wkpr - Allocation_Factors'!$B$17:$F$17,1,MATCH('Wkpr - Plant Balance Detail'!BY$2,'Wkpr - Allocation_Factors'!$B$1:$F$1,0)),INDEX('Wkpr - Allocation_Factors'!$B$2:$F$15,MATCH(CONCATENATE('Wkpr - Plant Balance Detail'!$B38,'Wkpr - Plant Balance Detail'!$C38),'Wkpr - Allocation_Factors'!$A$2:$A$15,0),MATCH('Wkpr - Plant Balance Detail'!BY$2,'Wkpr - Allocation_Factors'!$B$1:$F$1,0)))),0)</f>
        <v>0</v>
      </c>
      <c r="CA38" s="1">
        <f t="shared" si="1"/>
        <v>118005.08901807159</v>
      </c>
      <c r="CB38" s="1">
        <f t="shared" si="2"/>
        <v>34651.1803240183</v>
      </c>
      <c r="CC38" s="1">
        <f t="shared" si="3"/>
        <v>54845.48812865698</v>
      </c>
      <c r="CD38" s="1">
        <f t="shared" si="4"/>
        <v>14648.377665394108</v>
      </c>
      <c r="CE38" s="1">
        <f t="shared" si="5"/>
        <v>0</v>
      </c>
      <c r="CF38" s="1"/>
      <c r="CG38" s="1">
        <f t="shared" si="6"/>
        <v>117885.66326285042</v>
      </c>
      <c r="CH38" s="1">
        <f t="shared" si="7"/>
        <v>34616.111977272107</v>
      </c>
      <c r="CI38" s="1">
        <f t="shared" si="8"/>
        <v>54789.98235433198</v>
      </c>
      <c r="CJ38" s="1">
        <f t="shared" si="9"/>
        <v>14633.552935545493</v>
      </c>
      <c r="CK38" s="1">
        <f t="shared" si="10"/>
        <v>0</v>
      </c>
      <c r="CM38" s="1">
        <f t="shared" si="11"/>
        <v>34119.041686465054</v>
      </c>
      <c r="CN38" s="1">
        <f t="shared" si="12"/>
        <v>10018.763392308809</v>
      </c>
      <c r="CO38" s="1">
        <f t="shared" si="13"/>
        <v>15857.583019064543</v>
      </c>
      <c r="CP38" s="1">
        <f t="shared" si="14"/>
        <v>4235.3140221615895</v>
      </c>
      <c r="CQ38" s="1">
        <f t="shared" si="15"/>
        <v>0</v>
      </c>
      <c r="CS38" s="1">
        <f t="shared" si="31"/>
        <v>-83766.621576385369</v>
      </c>
      <c r="CT38" s="1">
        <f t="shared" si="32"/>
        <v>-24597.3485849633</v>
      </c>
      <c r="CU38" s="1">
        <f t="shared" si="33"/>
        <v>-38932.399335267437</v>
      </c>
      <c r="CV38" s="1">
        <f t="shared" si="34"/>
        <v>-10398.238913383902</v>
      </c>
      <c r="CW38" s="1">
        <f t="shared" si="35"/>
        <v>0</v>
      </c>
      <c r="CX38" s="1">
        <f t="shared" si="36"/>
        <v>-157694.60840999999</v>
      </c>
      <c r="DA38" s="38">
        <f t="shared" si="17"/>
        <v>0</v>
      </c>
      <c r="DB38" s="38">
        <f t="shared" si="18"/>
        <v>0</v>
      </c>
      <c r="DC38" s="38">
        <f t="shared" si="19"/>
        <v>0</v>
      </c>
      <c r="DD38" s="38">
        <f t="shared" si="20"/>
        <v>0</v>
      </c>
      <c r="DE38" s="38">
        <f t="shared" si="21"/>
        <v>0</v>
      </c>
    </row>
    <row r="39" spans="1:109" x14ac:dyDescent="0.2">
      <c r="A39" t="s">
        <v>54</v>
      </c>
      <c r="B39" t="str">
        <f t="shared" si="22"/>
        <v>CD</v>
      </c>
      <c r="C39" t="str">
        <f t="shared" si="23"/>
        <v>AN</v>
      </c>
      <c r="D39">
        <f t="shared" si="24"/>
        <v>392047</v>
      </c>
      <c r="E39" t="s">
        <v>683</v>
      </c>
      <c r="F39" s="1">
        <v>1622.99</v>
      </c>
      <c r="G39" s="1">
        <v>1622.99</v>
      </c>
      <c r="H39" s="1">
        <v>1622.99</v>
      </c>
      <c r="I39" s="1">
        <v>1622.99</v>
      </c>
      <c r="J39" s="1">
        <v>1622.99</v>
      </c>
      <c r="K39" s="1">
        <v>1622.99</v>
      </c>
      <c r="L39" s="1">
        <v>1622.99</v>
      </c>
      <c r="M39" s="1">
        <v>1622.99</v>
      </c>
      <c r="N39" s="1">
        <v>1622.99</v>
      </c>
      <c r="O39" s="1">
        <v>1622.99</v>
      </c>
      <c r="P39" s="1">
        <v>1622.99</v>
      </c>
      <c r="Q39" s="1">
        <v>1622.99</v>
      </c>
      <c r="R39" s="1">
        <v>1622.99</v>
      </c>
      <c r="S39" s="1">
        <f t="shared" si="25"/>
        <v>1622.99</v>
      </c>
      <c r="T39" s="1">
        <f t="shared" si="26"/>
        <v>17852.89</v>
      </c>
      <c r="U39" s="1">
        <f t="shared" si="27"/>
        <v>1622.99</v>
      </c>
      <c r="V39" s="1">
        <v>31958.11</v>
      </c>
      <c r="W39" s="1">
        <v>31936.240000000002</v>
      </c>
      <c r="X39" s="1">
        <v>31914.37</v>
      </c>
      <c r="Y39" s="1">
        <v>31892.5</v>
      </c>
      <c r="Z39" s="1">
        <v>31870.63</v>
      </c>
      <c r="AA39" s="1">
        <v>31848.760000000002</v>
      </c>
      <c r="AB39" s="1">
        <v>31826.89</v>
      </c>
      <c r="AC39" s="1">
        <v>31805.02</v>
      </c>
      <c r="AD39" s="1">
        <v>31783.15</v>
      </c>
      <c r="AE39" s="1">
        <v>31761.280000000002</v>
      </c>
      <c r="AF39" s="1">
        <v>31739.41</v>
      </c>
      <c r="AG39" s="1">
        <v>31717.54</v>
      </c>
      <c r="AH39" s="1">
        <v>-1622.99</v>
      </c>
      <c r="AI39" s="1"/>
      <c r="AJ39" s="1">
        <v>-21.87</v>
      </c>
      <c r="AK39" s="1">
        <v>-21.87</v>
      </c>
      <c r="AL39" s="1">
        <v>-21.87</v>
      </c>
      <c r="AM39" s="1">
        <v>-21.87</v>
      </c>
      <c r="AN39" s="1">
        <v>-21.87</v>
      </c>
      <c r="AO39" s="1">
        <v>-21.87</v>
      </c>
      <c r="AP39" s="1">
        <v>-21.87</v>
      </c>
      <c r="AQ39" s="1">
        <v>-21.87</v>
      </c>
      <c r="AR39" s="1">
        <v>-21.87</v>
      </c>
      <c r="AS39" s="1">
        <v>-21.87</v>
      </c>
      <c r="AT39" s="1">
        <v>-21.87</v>
      </c>
      <c r="AU39" s="1">
        <v>-21.87</v>
      </c>
      <c r="AV39" s="1">
        <v>-30340.53</v>
      </c>
      <c r="AW39" s="1">
        <f t="shared" si="28"/>
        <v>30581.1</v>
      </c>
      <c r="AX39" s="1"/>
      <c r="AY39" s="1">
        <v>33581.1</v>
      </c>
      <c r="AZ39" s="1">
        <v>33559.230000000003</v>
      </c>
      <c r="BA39" s="1">
        <v>33537.360000000001</v>
      </c>
      <c r="BB39" s="1">
        <v>33515.49</v>
      </c>
      <c r="BC39" s="1">
        <v>33493.620000000003</v>
      </c>
      <c r="BD39" s="1">
        <v>33471.75</v>
      </c>
      <c r="BE39" s="1">
        <v>33449.879999999997</v>
      </c>
      <c r="BF39" s="1">
        <v>33428.01</v>
      </c>
      <c r="BG39" s="1">
        <v>33406.14</v>
      </c>
      <c r="BH39" s="1">
        <v>33384.270000000004</v>
      </c>
      <c r="BI39" s="1">
        <v>33362.400000000001</v>
      </c>
      <c r="BJ39" s="1">
        <v>33340.53</v>
      </c>
      <c r="BK39" s="1">
        <v>0</v>
      </c>
      <c r="BL39" s="2">
        <f t="shared" si="0"/>
        <v>0</v>
      </c>
      <c r="BM39" s="2">
        <f t="shared" si="29"/>
        <v>30581.1</v>
      </c>
      <c r="BN39" s="3">
        <f t="shared" si="39"/>
        <v>18.842445116728999</v>
      </c>
      <c r="BO39" s="37">
        <f>IFERROR(INDEX('Wkpr - Existing Depr Rates'!$G$2:$G$709,MATCH('Wkpr - Plant Balance Detail'!A39,'Wkpr - Existing Depr Rates'!$A$2:$A$709,0),),0)</f>
        <v>0.16170000000000001</v>
      </c>
      <c r="BP39" s="37">
        <f t="shared" si="30"/>
        <v>18.680745116729</v>
      </c>
      <c r="BQ39" s="11">
        <v>4.6800000000000001E-2</v>
      </c>
      <c r="BR39" s="11"/>
      <c r="BS39" s="11"/>
      <c r="BU39" s="31">
        <f>_xlfn.IFNA(IF(AND($B39="ED",$D39&gt;=310000,$D39&lt;360000),INDEX('Wkpr - Allocation_Factors'!$B$16:$F$16,1,MATCH('Wkpr - Plant Balance Detail'!BU$2,'Wkpr - Allocation_Factors'!$B$1:$F$1,0)),IF(AND($B39="GD",$C39="AN",$D39&gt;=350000,$D39&lt;358000),INDEX('Wkpr - Allocation_Factors'!$B$17:$F$17,1,MATCH('Wkpr - Plant Balance Detail'!BU$2,'Wkpr - Allocation_Factors'!$B$1:$F$1,0)),INDEX('Wkpr - Allocation_Factors'!$B$2:$F$15,MATCH(CONCATENATE('Wkpr - Plant Balance Detail'!$B39,'Wkpr - Plant Balance Detail'!$C39),'Wkpr - Allocation_Factors'!$A$2:$A$15,0),MATCH('Wkpr - Plant Balance Detail'!BU$2,'Wkpr - Allocation_Factors'!$B$1:$F$1,0)))),0)</f>
        <v>0.53119521599999997</v>
      </c>
      <c r="BV39" s="31">
        <f>_xlfn.IFNA(IF(AND($B39="ED",$D39&gt;=310000,$D39&lt;360000),INDEX('Wkpr - Allocation_Factors'!$B$16:$F$16,1,MATCH('Wkpr - Plant Balance Detail'!BV$2,'Wkpr - Allocation_Factors'!$B$1:$F$1,0)),IF(AND($B39="GD",$C39="AN",$D39&gt;=350000,$D39&lt;358000),INDEX('Wkpr - Allocation_Factors'!$B$17:$F$17,1,MATCH('Wkpr - Plant Balance Detail'!BV$2,'Wkpr - Allocation_Factors'!$B$1:$F$1,0)),INDEX('Wkpr - Allocation_Factors'!$B$2:$F$15,MATCH(CONCATENATE('Wkpr - Plant Balance Detail'!$B39,'Wkpr - Plant Balance Detail'!$C39),'Wkpr - Allocation_Factors'!$A$2:$A$15,0),MATCH('Wkpr - Plant Balance Detail'!BV$2,'Wkpr - Allocation_Factors'!$B$1:$F$1,0)))),0)</f>
        <v>0.15598091040000001</v>
      </c>
      <c r="BW39" s="31">
        <f>_xlfn.IFNA(IF(AND($B39="ED",$D39&gt;=310000,$D39&lt;360000),INDEX('Wkpr - Allocation_Factors'!$B$16:$F$16,1,MATCH('Wkpr - Plant Balance Detail'!BW$2,'Wkpr - Allocation_Factors'!$B$1:$F$1,0)),IF(AND($B39="GD",$C39="AN",$D39&gt;=350000,$D39&lt;358000),INDEX('Wkpr - Allocation_Factors'!$B$17:$F$17,1,MATCH('Wkpr - Plant Balance Detail'!BW$2,'Wkpr - Allocation_Factors'!$B$1:$F$1,0)),INDEX('Wkpr - Allocation_Factors'!$B$2:$F$15,MATCH(CONCATENATE('Wkpr - Plant Balance Detail'!$B39,'Wkpr - Plant Balance Detail'!$C39),'Wkpr - Allocation_Factors'!$A$2:$A$15,0),MATCH('Wkpr - Plant Balance Detail'!BW$2,'Wkpr - Allocation_Factors'!$B$1:$F$1,0)))),0)</f>
        <v>0.24688478400000002</v>
      </c>
      <c r="BX39" s="31">
        <f>_xlfn.IFNA(IF(AND($B39="ED",$D39&gt;=310000,$D39&lt;360000),INDEX('Wkpr - Allocation_Factors'!$B$16:$F$16,1,MATCH('Wkpr - Plant Balance Detail'!BX$2,'Wkpr - Allocation_Factors'!$B$1:$F$1,0)),IF(AND($B39="GD",$C39="AN",$D39&gt;=350000,$D39&lt;358000),INDEX('Wkpr - Allocation_Factors'!$B$17:$F$17,1,MATCH('Wkpr - Plant Balance Detail'!BX$2,'Wkpr - Allocation_Factors'!$B$1:$F$1,0)),INDEX('Wkpr - Allocation_Factors'!$B$2:$F$15,MATCH(CONCATENATE('Wkpr - Plant Balance Detail'!$B39,'Wkpr - Plant Balance Detail'!$C39),'Wkpr - Allocation_Factors'!$A$2:$A$15,0),MATCH('Wkpr - Plant Balance Detail'!BX$2,'Wkpr - Allocation_Factors'!$B$1:$F$1,0)))),0)</f>
        <v>6.59390896E-2</v>
      </c>
      <c r="BY39" s="31">
        <f>_xlfn.IFNA(IF(AND($B39="ED",$D39&gt;=310000,$D39&lt;360000),INDEX('Wkpr - Allocation_Factors'!$B$16:$F$16,1,MATCH('Wkpr - Plant Balance Detail'!BY$2,'Wkpr - Allocation_Factors'!$B$1:$F$1,0)),IF(AND($B39="GD",$C39="AN",$D39&gt;=350000,$D39&lt;358000),INDEX('Wkpr - Allocation_Factors'!$B$17:$F$17,1,MATCH('Wkpr - Plant Balance Detail'!BY$2,'Wkpr - Allocation_Factors'!$B$1:$F$1,0)),INDEX('Wkpr - Allocation_Factors'!$B$2:$F$15,MATCH(CONCATENATE('Wkpr - Plant Balance Detail'!$B39,'Wkpr - Plant Balance Detail'!$C39),'Wkpr - Allocation_Factors'!$A$2:$A$15,0),MATCH('Wkpr - Plant Balance Detail'!BY$2,'Wkpr - Allocation_Factors'!$B$1:$F$1,0)))),0)</f>
        <v>0</v>
      </c>
      <c r="CA39" s="1">
        <f t="shared" si="1"/>
        <v>16244.534020017598</v>
      </c>
      <c r="CB39" s="1">
        <f t="shared" si="2"/>
        <v>4770.0678190334402</v>
      </c>
      <c r="CC39" s="1">
        <f t="shared" si="3"/>
        <v>7550.0082679824</v>
      </c>
      <c r="CD39" s="1">
        <f t="shared" si="4"/>
        <v>2016.4898929665599</v>
      </c>
      <c r="CE39" s="1">
        <f t="shared" si="5"/>
        <v>0</v>
      </c>
      <c r="CF39" s="1"/>
      <c r="CG39" s="1">
        <f t="shared" si="6"/>
        <v>139.40553546868134</v>
      </c>
      <c r="CH39" s="1">
        <f t="shared" si="7"/>
        <v>40.935237521424533</v>
      </c>
      <c r="CI39" s="1">
        <f t="shared" si="8"/>
        <v>64.791821303958685</v>
      </c>
      <c r="CJ39" s="1">
        <f t="shared" si="9"/>
        <v>17.304888705935479</v>
      </c>
      <c r="CK39" s="1">
        <f t="shared" si="10"/>
        <v>0</v>
      </c>
      <c r="CM39" s="1">
        <f t="shared" si="11"/>
        <v>40.347427705221314</v>
      </c>
      <c r="CN39" s="1">
        <f t="shared" si="12"/>
        <v>11.847675423640494</v>
      </c>
      <c r="CO39" s="1">
        <f t="shared" si="13"/>
        <v>18.75236386533869</v>
      </c>
      <c r="CP39" s="1">
        <f t="shared" si="14"/>
        <v>5.0084650057995077</v>
      </c>
      <c r="CQ39" s="1">
        <f t="shared" si="15"/>
        <v>0</v>
      </c>
      <c r="CS39" s="1">
        <f t="shared" si="31"/>
        <v>-99.058107763460015</v>
      </c>
      <c r="CT39" s="1">
        <f t="shared" si="32"/>
        <v>-29.087562097784037</v>
      </c>
      <c r="CU39" s="1">
        <f t="shared" si="33"/>
        <v>-46.039457438619991</v>
      </c>
      <c r="CV39" s="1">
        <f t="shared" si="34"/>
        <v>-12.296423700135971</v>
      </c>
      <c r="CW39" s="1">
        <f t="shared" si="35"/>
        <v>0</v>
      </c>
      <c r="CX39" s="1">
        <f t="shared" si="36"/>
        <v>-186.481551</v>
      </c>
      <c r="DA39" s="38">
        <f t="shared" si="17"/>
        <v>0</v>
      </c>
      <c r="DB39" s="38">
        <f t="shared" si="18"/>
        <v>0</v>
      </c>
      <c r="DC39" s="38">
        <f t="shared" si="19"/>
        <v>0</v>
      </c>
      <c r="DD39" s="38">
        <f t="shared" si="20"/>
        <v>0</v>
      </c>
      <c r="DE39" s="38">
        <f t="shared" si="21"/>
        <v>0</v>
      </c>
    </row>
    <row r="40" spans="1:109" x14ac:dyDescent="0.2">
      <c r="A40" t="s">
        <v>55</v>
      </c>
      <c r="B40" t="str">
        <f t="shared" si="22"/>
        <v>CD</v>
      </c>
      <c r="C40" t="str">
        <f t="shared" si="23"/>
        <v>AN</v>
      </c>
      <c r="D40">
        <f t="shared" si="24"/>
        <v>392048</v>
      </c>
      <c r="E40" t="s">
        <v>683</v>
      </c>
      <c r="F40" s="1">
        <v>125706.78</v>
      </c>
      <c r="G40" s="1">
        <v>125706.78</v>
      </c>
      <c r="H40" s="1">
        <v>125706.78</v>
      </c>
      <c r="I40" s="1">
        <v>125706.78</v>
      </c>
      <c r="J40" s="1">
        <v>125706.78</v>
      </c>
      <c r="K40" s="1">
        <v>125706.78</v>
      </c>
      <c r="L40" s="1">
        <v>125706.78</v>
      </c>
      <c r="M40" s="1">
        <v>125706.78</v>
      </c>
      <c r="N40" s="1">
        <v>125706.78</v>
      </c>
      <c r="O40" s="1">
        <v>125706.78</v>
      </c>
      <c r="P40" s="1">
        <v>125706.78</v>
      </c>
      <c r="Q40" s="1">
        <v>125706.78</v>
      </c>
      <c r="R40" s="1">
        <v>125706.78</v>
      </c>
      <c r="S40" s="1">
        <f t="shared" si="25"/>
        <v>125706.78</v>
      </c>
      <c r="T40" s="1">
        <f t="shared" si="26"/>
        <v>1382774.58</v>
      </c>
      <c r="U40" s="1">
        <f t="shared" si="27"/>
        <v>125706.78000000001</v>
      </c>
      <c r="V40" s="1">
        <v>-38835.760000000002</v>
      </c>
      <c r="W40" s="1">
        <v>-40529.660000000003</v>
      </c>
      <c r="X40" s="1">
        <v>-42223.56</v>
      </c>
      <c r="Y40" s="1">
        <v>-43917.46</v>
      </c>
      <c r="Z40" s="1">
        <v>-45611.360000000001</v>
      </c>
      <c r="AA40" s="1">
        <v>-47305.26</v>
      </c>
      <c r="AB40" s="1">
        <v>-48999.16</v>
      </c>
      <c r="AC40" s="1">
        <v>-50693.06</v>
      </c>
      <c r="AD40" s="1">
        <v>-52386.96</v>
      </c>
      <c r="AE40" s="1">
        <v>-54080.86</v>
      </c>
      <c r="AF40" s="1">
        <v>-55774.76</v>
      </c>
      <c r="AG40" s="1">
        <v>-57468.66</v>
      </c>
      <c r="AH40" s="1">
        <v>-59162.559999999998</v>
      </c>
      <c r="AI40" s="1"/>
      <c r="AJ40" s="1">
        <v>-1693.9</v>
      </c>
      <c r="AK40" s="1">
        <v>-1693.9</v>
      </c>
      <c r="AL40" s="1">
        <v>-1693.9</v>
      </c>
      <c r="AM40" s="1">
        <v>-1693.9</v>
      </c>
      <c r="AN40" s="1">
        <v>-1693.9</v>
      </c>
      <c r="AO40" s="1">
        <v>-1693.9</v>
      </c>
      <c r="AP40" s="1">
        <v>-1693.9</v>
      </c>
      <c r="AQ40" s="1">
        <v>-1693.9</v>
      </c>
      <c r="AR40" s="1">
        <v>-1693.9</v>
      </c>
      <c r="AS40" s="1">
        <v>-1693.9</v>
      </c>
      <c r="AT40" s="1">
        <v>-1693.9</v>
      </c>
      <c r="AU40" s="1">
        <v>-1693.9</v>
      </c>
      <c r="AV40" s="1">
        <v>-1693.9</v>
      </c>
      <c r="AW40" s="1">
        <f t="shared" si="28"/>
        <v>20326.800000000003</v>
      </c>
      <c r="AX40" s="1"/>
      <c r="AY40" s="1">
        <v>86871.02</v>
      </c>
      <c r="AZ40" s="1">
        <v>85177.12</v>
      </c>
      <c r="BA40" s="1">
        <v>83483.22</v>
      </c>
      <c r="BB40" s="1">
        <v>81789.320000000007</v>
      </c>
      <c r="BC40" s="1">
        <v>80095.42</v>
      </c>
      <c r="BD40" s="1">
        <v>78401.52</v>
      </c>
      <c r="BE40" s="1">
        <v>76707.62</v>
      </c>
      <c r="BF40" s="1">
        <v>75013.72</v>
      </c>
      <c r="BG40" s="1">
        <v>73319.820000000007</v>
      </c>
      <c r="BH40" s="1">
        <v>71625.919999999998</v>
      </c>
      <c r="BI40" s="1">
        <v>69932.02</v>
      </c>
      <c r="BJ40" s="1">
        <v>68238.12</v>
      </c>
      <c r="BK40" s="1">
        <v>66544.22</v>
      </c>
      <c r="BL40" s="2">
        <f t="shared" si="0"/>
        <v>0</v>
      </c>
      <c r="BM40" s="2">
        <f t="shared" si="29"/>
        <v>20326.800000000003</v>
      </c>
      <c r="BN40" s="3">
        <f t="shared" si="39"/>
        <v>0.16170010877694904</v>
      </c>
      <c r="BO40" s="37">
        <f>IFERROR(INDEX('Wkpr - Existing Depr Rates'!$G$2:$G$709,MATCH('Wkpr - Plant Balance Detail'!A40,'Wkpr - Existing Depr Rates'!$A$2:$A$709,0),),0)</f>
        <v>0.16170000000000001</v>
      </c>
      <c r="BP40" s="37">
        <f t="shared" si="30"/>
        <v>1.0877694903155266E-7</v>
      </c>
      <c r="BQ40" s="11">
        <v>4.6800000000000001E-2</v>
      </c>
      <c r="BR40" s="11"/>
      <c r="BS40" s="11"/>
      <c r="BU40" s="31">
        <f>_xlfn.IFNA(IF(AND($B40="ED",$D40&gt;=310000,$D40&lt;360000),INDEX('Wkpr - Allocation_Factors'!$B$16:$F$16,1,MATCH('Wkpr - Plant Balance Detail'!BU$2,'Wkpr - Allocation_Factors'!$B$1:$F$1,0)),IF(AND($B40="GD",$C40="AN",$D40&gt;=350000,$D40&lt;358000),INDEX('Wkpr - Allocation_Factors'!$B$17:$F$17,1,MATCH('Wkpr - Plant Balance Detail'!BU$2,'Wkpr - Allocation_Factors'!$B$1:$F$1,0)),INDEX('Wkpr - Allocation_Factors'!$B$2:$F$15,MATCH(CONCATENATE('Wkpr - Plant Balance Detail'!$B40,'Wkpr - Plant Balance Detail'!$C40),'Wkpr - Allocation_Factors'!$A$2:$A$15,0),MATCH('Wkpr - Plant Balance Detail'!BU$2,'Wkpr - Allocation_Factors'!$B$1:$F$1,0)))),0)</f>
        <v>0.53119521599999997</v>
      </c>
      <c r="BV40" s="31">
        <f>_xlfn.IFNA(IF(AND($B40="ED",$D40&gt;=310000,$D40&lt;360000),INDEX('Wkpr - Allocation_Factors'!$B$16:$F$16,1,MATCH('Wkpr - Plant Balance Detail'!BV$2,'Wkpr - Allocation_Factors'!$B$1:$F$1,0)),IF(AND($B40="GD",$C40="AN",$D40&gt;=350000,$D40&lt;358000),INDEX('Wkpr - Allocation_Factors'!$B$17:$F$17,1,MATCH('Wkpr - Plant Balance Detail'!BV$2,'Wkpr - Allocation_Factors'!$B$1:$F$1,0)),INDEX('Wkpr - Allocation_Factors'!$B$2:$F$15,MATCH(CONCATENATE('Wkpr - Plant Balance Detail'!$B40,'Wkpr - Plant Balance Detail'!$C40),'Wkpr - Allocation_Factors'!$A$2:$A$15,0),MATCH('Wkpr - Plant Balance Detail'!BV$2,'Wkpr - Allocation_Factors'!$B$1:$F$1,0)))),0)</f>
        <v>0.15598091040000001</v>
      </c>
      <c r="BW40" s="31">
        <f>_xlfn.IFNA(IF(AND($B40="ED",$D40&gt;=310000,$D40&lt;360000),INDEX('Wkpr - Allocation_Factors'!$B$16:$F$16,1,MATCH('Wkpr - Plant Balance Detail'!BW$2,'Wkpr - Allocation_Factors'!$B$1:$F$1,0)),IF(AND($B40="GD",$C40="AN",$D40&gt;=350000,$D40&lt;358000),INDEX('Wkpr - Allocation_Factors'!$B$17:$F$17,1,MATCH('Wkpr - Plant Balance Detail'!BW$2,'Wkpr - Allocation_Factors'!$B$1:$F$1,0)),INDEX('Wkpr - Allocation_Factors'!$B$2:$F$15,MATCH(CONCATENATE('Wkpr - Plant Balance Detail'!$B40,'Wkpr - Plant Balance Detail'!$C40),'Wkpr - Allocation_Factors'!$A$2:$A$15,0),MATCH('Wkpr - Plant Balance Detail'!BW$2,'Wkpr - Allocation_Factors'!$B$1:$F$1,0)))),0)</f>
        <v>0.24688478400000002</v>
      </c>
      <c r="BX40" s="31">
        <f>_xlfn.IFNA(IF(AND($B40="ED",$D40&gt;=310000,$D40&lt;360000),INDEX('Wkpr - Allocation_Factors'!$B$16:$F$16,1,MATCH('Wkpr - Plant Balance Detail'!BX$2,'Wkpr - Allocation_Factors'!$B$1:$F$1,0)),IF(AND($B40="GD",$C40="AN",$D40&gt;=350000,$D40&lt;358000),INDEX('Wkpr - Allocation_Factors'!$B$17:$F$17,1,MATCH('Wkpr - Plant Balance Detail'!BX$2,'Wkpr - Allocation_Factors'!$B$1:$F$1,0)),INDEX('Wkpr - Allocation_Factors'!$B$2:$F$15,MATCH(CONCATENATE('Wkpr - Plant Balance Detail'!$B40,'Wkpr - Plant Balance Detail'!$C40),'Wkpr - Allocation_Factors'!$A$2:$A$15,0),MATCH('Wkpr - Plant Balance Detail'!BX$2,'Wkpr - Allocation_Factors'!$B$1:$F$1,0)))),0)</f>
        <v>6.59390896E-2</v>
      </c>
      <c r="BY40" s="31">
        <f>_xlfn.IFNA(IF(AND($B40="ED",$D40&gt;=310000,$D40&lt;360000),INDEX('Wkpr - Allocation_Factors'!$B$16:$F$16,1,MATCH('Wkpr - Plant Balance Detail'!BY$2,'Wkpr - Allocation_Factors'!$B$1:$F$1,0)),IF(AND($B40="GD",$C40="AN",$D40&gt;=350000,$D40&lt;358000),INDEX('Wkpr - Allocation_Factors'!$B$17:$F$17,1,MATCH('Wkpr - Plant Balance Detail'!BY$2,'Wkpr - Allocation_Factors'!$B$1:$F$1,0)),INDEX('Wkpr - Allocation_Factors'!$B$2:$F$15,MATCH(CONCATENATE('Wkpr - Plant Balance Detail'!$B40,'Wkpr - Plant Balance Detail'!$C40),'Wkpr - Allocation_Factors'!$A$2:$A$15,0),MATCH('Wkpr - Plant Balance Detail'!BY$2,'Wkpr - Allocation_Factors'!$B$1:$F$1,0)))),0)</f>
        <v>0</v>
      </c>
      <c r="CA40" s="1">
        <f t="shared" si="1"/>
        <v>10797.4989165888</v>
      </c>
      <c r="CB40" s="1">
        <f t="shared" si="2"/>
        <v>3170.5927695187206</v>
      </c>
      <c r="CC40" s="1">
        <f t="shared" si="3"/>
        <v>5018.3776274112015</v>
      </c>
      <c r="CD40" s="1">
        <f t="shared" si="4"/>
        <v>1340.3306864812803</v>
      </c>
      <c r="CE40" s="1">
        <f t="shared" si="5"/>
        <v>0</v>
      </c>
      <c r="CF40" s="1"/>
      <c r="CG40" s="1">
        <f t="shared" si="6"/>
        <v>10797.491653025416</v>
      </c>
      <c r="CH40" s="1">
        <f t="shared" si="7"/>
        <v>3170.5906366357517</v>
      </c>
      <c r="CI40" s="1">
        <f t="shared" si="8"/>
        <v>5018.3742515086642</v>
      </c>
      <c r="CJ40" s="1">
        <f t="shared" si="9"/>
        <v>1340.3297848301688</v>
      </c>
      <c r="CK40" s="1">
        <f t="shared" si="10"/>
        <v>0</v>
      </c>
      <c r="CM40" s="1">
        <f t="shared" si="11"/>
        <v>3125.0625192429775</v>
      </c>
      <c r="CN40" s="1">
        <f t="shared" si="12"/>
        <v>917.64775383149765</v>
      </c>
      <c r="CO40" s="1">
        <f t="shared" si="13"/>
        <v>1452.4422694533425</v>
      </c>
      <c r="CP40" s="1">
        <f t="shared" si="14"/>
        <v>387.92476147218247</v>
      </c>
      <c r="CQ40" s="1">
        <f t="shared" si="15"/>
        <v>0</v>
      </c>
      <c r="CS40" s="1">
        <f t="shared" si="31"/>
        <v>-7672.4291337824379</v>
      </c>
      <c r="CT40" s="1">
        <f t="shared" si="32"/>
        <v>-2252.9428828042542</v>
      </c>
      <c r="CU40" s="1">
        <f t="shared" si="33"/>
        <v>-3565.9319820553219</v>
      </c>
      <c r="CV40" s="1">
        <f t="shared" si="34"/>
        <v>-952.40502335798635</v>
      </c>
      <c r="CW40" s="1">
        <f t="shared" si="35"/>
        <v>0</v>
      </c>
      <c r="CX40" s="1">
        <f t="shared" si="36"/>
        <v>-14443.709022000001</v>
      </c>
      <c r="DA40" s="38">
        <f t="shared" si="17"/>
        <v>0</v>
      </c>
      <c r="DB40" s="38">
        <f t="shared" si="18"/>
        <v>0</v>
      </c>
      <c r="DC40" s="38">
        <f t="shared" si="19"/>
        <v>0</v>
      </c>
      <c r="DD40" s="38">
        <f t="shared" si="20"/>
        <v>0</v>
      </c>
      <c r="DE40" s="38">
        <f t="shared" si="21"/>
        <v>0</v>
      </c>
    </row>
    <row r="41" spans="1:109" x14ac:dyDescent="0.2">
      <c r="A41" t="s">
        <v>56</v>
      </c>
      <c r="B41" t="str">
        <f t="shared" si="22"/>
        <v>CD</v>
      </c>
      <c r="C41" t="str">
        <f t="shared" si="23"/>
        <v>AN</v>
      </c>
      <c r="D41">
        <f t="shared" si="24"/>
        <v>392056</v>
      </c>
      <c r="E41" t="s">
        <v>683</v>
      </c>
      <c r="F41" s="1">
        <v>389478.7</v>
      </c>
      <c r="G41" s="1">
        <v>389478.7</v>
      </c>
      <c r="H41" s="1">
        <v>389478.7</v>
      </c>
      <c r="I41" s="1">
        <v>389478.7</v>
      </c>
      <c r="J41" s="1">
        <v>389478.7</v>
      </c>
      <c r="K41" s="1">
        <v>389478.7</v>
      </c>
      <c r="L41" s="1">
        <v>389478.7</v>
      </c>
      <c r="M41" s="1">
        <v>389478.7</v>
      </c>
      <c r="N41" s="1">
        <v>389478.7</v>
      </c>
      <c r="O41" s="1">
        <v>389478.7</v>
      </c>
      <c r="P41" s="1">
        <v>389478.7</v>
      </c>
      <c r="Q41" s="1">
        <v>389478.7</v>
      </c>
      <c r="R41" s="1">
        <v>389478.7</v>
      </c>
      <c r="S41" s="1">
        <f t="shared" si="25"/>
        <v>389478.7</v>
      </c>
      <c r="T41" s="1">
        <f t="shared" si="26"/>
        <v>4284265.7000000011</v>
      </c>
      <c r="U41" s="1">
        <f t="shared" si="27"/>
        <v>389478.70000000013</v>
      </c>
      <c r="V41" s="1">
        <v>-139802.93</v>
      </c>
      <c r="W41" s="1">
        <v>-145995.64000000001</v>
      </c>
      <c r="X41" s="1">
        <v>-152188.35</v>
      </c>
      <c r="Y41" s="1">
        <v>-158381.06</v>
      </c>
      <c r="Z41" s="1">
        <v>-164573.76999999999</v>
      </c>
      <c r="AA41" s="1">
        <v>-170766.48</v>
      </c>
      <c r="AB41" s="1">
        <v>-176959.19</v>
      </c>
      <c r="AC41" s="1">
        <v>-183151.9</v>
      </c>
      <c r="AD41" s="1">
        <v>-189344.61000000002</v>
      </c>
      <c r="AE41" s="1">
        <v>-195537.32</v>
      </c>
      <c r="AF41" s="1">
        <v>-201730.03</v>
      </c>
      <c r="AG41" s="1">
        <v>-207922.74</v>
      </c>
      <c r="AH41" s="1">
        <v>-214115.45</v>
      </c>
      <c r="AI41" s="1"/>
      <c r="AJ41" s="1">
        <v>-6192.71</v>
      </c>
      <c r="AK41" s="1">
        <v>-6192.71</v>
      </c>
      <c r="AL41" s="1">
        <v>-6192.71</v>
      </c>
      <c r="AM41" s="1">
        <v>-6192.71</v>
      </c>
      <c r="AN41" s="1">
        <v>-6192.71</v>
      </c>
      <c r="AO41" s="1">
        <v>-6192.71</v>
      </c>
      <c r="AP41" s="1">
        <v>-6192.71</v>
      </c>
      <c r="AQ41" s="1">
        <v>-6192.71</v>
      </c>
      <c r="AR41" s="1">
        <v>-6192.71</v>
      </c>
      <c r="AS41" s="1">
        <v>-6192.71</v>
      </c>
      <c r="AT41" s="1">
        <v>-6192.71</v>
      </c>
      <c r="AU41" s="1">
        <v>-6192.71</v>
      </c>
      <c r="AV41" s="1">
        <v>-6192.71</v>
      </c>
      <c r="AW41" s="1">
        <f t="shared" si="28"/>
        <v>74312.52</v>
      </c>
      <c r="AX41" s="1"/>
      <c r="AY41" s="1">
        <v>249675.77000000002</v>
      </c>
      <c r="AZ41" s="1">
        <v>243483.06</v>
      </c>
      <c r="BA41" s="1">
        <v>237290.35</v>
      </c>
      <c r="BB41" s="1">
        <v>231097.64</v>
      </c>
      <c r="BC41" s="1">
        <v>224904.93</v>
      </c>
      <c r="BD41" s="1">
        <v>218712.22</v>
      </c>
      <c r="BE41" s="1">
        <v>212519.51</v>
      </c>
      <c r="BF41" s="1">
        <v>206326.80000000002</v>
      </c>
      <c r="BG41" s="1">
        <v>200134.09</v>
      </c>
      <c r="BH41" s="1">
        <v>193941.38</v>
      </c>
      <c r="BI41" s="1">
        <v>187748.67</v>
      </c>
      <c r="BJ41" s="1">
        <v>181555.96</v>
      </c>
      <c r="BK41" s="1">
        <v>175363.25</v>
      </c>
      <c r="BL41" s="2">
        <f t="shared" si="0"/>
        <v>0</v>
      </c>
      <c r="BM41" s="2">
        <f t="shared" si="29"/>
        <v>74312.52</v>
      </c>
      <c r="BN41" s="3">
        <f t="shared" si="39"/>
        <v>0.1907999590221493</v>
      </c>
      <c r="BO41" s="37">
        <f>IFERROR(INDEX('Wkpr - Existing Depr Rates'!$G$2:$G$709,MATCH('Wkpr - Plant Balance Detail'!A41,'Wkpr - Existing Depr Rates'!$A$2:$A$709,0),),0)</f>
        <v>0.1908</v>
      </c>
      <c r="BP41" s="37">
        <f t="shared" si="30"/>
        <v>-4.0977850696011231E-8</v>
      </c>
      <c r="BQ41" s="11">
        <v>2.8000000000000001E-2</v>
      </c>
      <c r="BR41" s="11"/>
      <c r="BS41" s="11"/>
      <c r="BU41" s="31">
        <f>_xlfn.IFNA(IF(AND($B41="ED",$D41&gt;=310000,$D41&lt;360000),INDEX('Wkpr - Allocation_Factors'!$B$16:$F$16,1,MATCH('Wkpr - Plant Balance Detail'!BU$2,'Wkpr - Allocation_Factors'!$B$1:$F$1,0)),IF(AND($B41="GD",$C41="AN",$D41&gt;=350000,$D41&lt;358000),INDEX('Wkpr - Allocation_Factors'!$B$17:$F$17,1,MATCH('Wkpr - Plant Balance Detail'!BU$2,'Wkpr - Allocation_Factors'!$B$1:$F$1,0)),INDEX('Wkpr - Allocation_Factors'!$B$2:$F$15,MATCH(CONCATENATE('Wkpr - Plant Balance Detail'!$B41,'Wkpr - Plant Balance Detail'!$C41),'Wkpr - Allocation_Factors'!$A$2:$A$15,0),MATCH('Wkpr - Plant Balance Detail'!BU$2,'Wkpr - Allocation_Factors'!$B$1:$F$1,0)))),0)</f>
        <v>0.53119521599999997</v>
      </c>
      <c r="BV41" s="31">
        <f>_xlfn.IFNA(IF(AND($B41="ED",$D41&gt;=310000,$D41&lt;360000),INDEX('Wkpr - Allocation_Factors'!$B$16:$F$16,1,MATCH('Wkpr - Plant Balance Detail'!BV$2,'Wkpr - Allocation_Factors'!$B$1:$F$1,0)),IF(AND($B41="GD",$C41="AN",$D41&gt;=350000,$D41&lt;358000),INDEX('Wkpr - Allocation_Factors'!$B$17:$F$17,1,MATCH('Wkpr - Plant Balance Detail'!BV$2,'Wkpr - Allocation_Factors'!$B$1:$F$1,0)),INDEX('Wkpr - Allocation_Factors'!$B$2:$F$15,MATCH(CONCATENATE('Wkpr - Plant Balance Detail'!$B41,'Wkpr - Plant Balance Detail'!$C41),'Wkpr - Allocation_Factors'!$A$2:$A$15,0),MATCH('Wkpr - Plant Balance Detail'!BV$2,'Wkpr - Allocation_Factors'!$B$1:$F$1,0)))),0)</f>
        <v>0.15598091040000001</v>
      </c>
      <c r="BW41" s="31">
        <f>_xlfn.IFNA(IF(AND($B41="ED",$D41&gt;=310000,$D41&lt;360000),INDEX('Wkpr - Allocation_Factors'!$B$16:$F$16,1,MATCH('Wkpr - Plant Balance Detail'!BW$2,'Wkpr - Allocation_Factors'!$B$1:$F$1,0)),IF(AND($B41="GD",$C41="AN",$D41&gt;=350000,$D41&lt;358000),INDEX('Wkpr - Allocation_Factors'!$B$17:$F$17,1,MATCH('Wkpr - Plant Balance Detail'!BW$2,'Wkpr - Allocation_Factors'!$B$1:$F$1,0)),INDEX('Wkpr - Allocation_Factors'!$B$2:$F$15,MATCH(CONCATENATE('Wkpr - Plant Balance Detail'!$B41,'Wkpr - Plant Balance Detail'!$C41),'Wkpr - Allocation_Factors'!$A$2:$A$15,0),MATCH('Wkpr - Plant Balance Detail'!BW$2,'Wkpr - Allocation_Factors'!$B$1:$F$1,0)))),0)</f>
        <v>0.24688478400000002</v>
      </c>
      <c r="BX41" s="31">
        <f>_xlfn.IFNA(IF(AND($B41="ED",$D41&gt;=310000,$D41&lt;360000),INDEX('Wkpr - Allocation_Factors'!$B$16:$F$16,1,MATCH('Wkpr - Plant Balance Detail'!BX$2,'Wkpr - Allocation_Factors'!$B$1:$F$1,0)),IF(AND($B41="GD",$C41="AN",$D41&gt;=350000,$D41&lt;358000),INDEX('Wkpr - Allocation_Factors'!$B$17:$F$17,1,MATCH('Wkpr - Plant Balance Detail'!BX$2,'Wkpr - Allocation_Factors'!$B$1:$F$1,0)),INDEX('Wkpr - Allocation_Factors'!$B$2:$F$15,MATCH(CONCATENATE('Wkpr - Plant Balance Detail'!$B41,'Wkpr - Plant Balance Detail'!$C41),'Wkpr - Allocation_Factors'!$A$2:$A$15,0),MATCH('Wkpr - Plant Balance Detail'!BX$2,'Wkpr - Allocation_Factors'!$B$1:$F$1,0)))),0)</f>
        <v>6.59390896E-2</v>
      </c>
      <c r="BY41" s="31">
        <f>_xlfn.IFNA(IF(AND($B41="ED",$D41&gt;=310000,$D41&lt;360000),INDEX('Wkpr - Allocation_Factors'!$B$16:$F$16,1,MATCH('Wkpr - Plant Balance Detail'!BY$2,'Wkpr - Allocation_Factors'!$B$1:$F$1,0)),IF(AND($B41="GD",$C41="AN",$D41&gt;=350000,$D41&lt;358000),INDEX('Wkpr - Allocation_Factors'!$B$17:$F$17,1,MATCH('Wkpr - Plant Balance Detail'!BY$2,'Wkpr - Allocation_Factors'!$B$1:$F$1,0)),INDEX('Wkpr - Allocation_Factors'!$B$2:$F$15,MATCH(CONCATENATE('Wkpr - Plant Balance Detail'!$B41,'Wkpr - Plant Balance Detail'!$C41),'Wkpr - Allocation_Factors'!$A$2:$A$15,0),MATCH('Wkpr - Plant Balance Detail'!BY$2,'Wkpr - Allocation_Factors'!$B$1:$F$1,0)))),0)</f>
        <v>0</v>
      </c>
      <c r="CA41" s="1">
        <f t="shared" si="1"/>
        <v>39474.45511290431</v>
      </c>
      <c r="CB41" s="1">
        <f t="shared" si="2"/>
        <v>11591.334523718207</v>
      </c>
      <c r="CC41" s="1">
        <f t="shared" si="3"/>
        <v>18346.63044869568</v>
      </c>
      <c r="CD41" s="1">
        <f t="shared" si="4"/>
        <v>4900.0999146817912</v>
      </c>
      <c r="CE41" s="1">
        <f t="shared" si="5"/>
        <v>0</v>
      </c>
      <c r="CF41" s="1"/>
      <c r="CG41" s="1">
        <f t="shared" si="6"/>
        <v>39474.463590779967</v>
      </c>
      <c r="CH41" s="1">
        <f t="shared" si="7"/>
        <v>11591.337013173539</v>
      </c>
      <c r="CI41" s="1">
        <f t="shared" si="8"/>
        <v>18346.634388976836</v>
      </c>
      <c r="CJ41" s="1">
        <f t="shared" si="9"/>
        <v>4900.1009670696621</v>
      </c>
      <c r="CK41" s="1">
        <f t="shared" si="10"/>
        <v>0</v>
      </c>
      <c r="CM41" s="1">
        <f t="shared" si="11"/>
        <v>5792.8982208691777</v>
      </c>
      <c r="CN41" s="1">
        <f t="shared" si="12"/>
        <v>1701.0347818074376</v>
      </c>
      <c r="CO41" s="1">
        <f t="shared" si="13"/>
        <v>2692.3782122188231</v>
      </c>
      <c r="CP41" s="1">
        <f t="shared" si="14"/>
        <v>719.09238510456271</v>
      </c>
      <c r="CQ41" s="1">
        <f t="shared" si="15"/>
        <v>0</v>
      </c>
      <c r="CS41" s="1">
        <f t="shared" si="31"/>
        <v>-33681.565369910793</v>
      </c>
      <c r="CT41" s="1">
        <f t="shared" si="32"/>
        <v>-9890.3022313661022</v>
      </c>
      <c r="CU41" s="1">
        <f t="shared" si="33"/>
        <v>-15654.256176758012</v>
      </c>
      <c r="CV41" s="1">
        <f t="shared" si="34"/>
        <v>-4181.0085819650994</v>
      </c>
      <c r="CW41" s="1">
        <f t="shared" si="35"/>
        <v>0</v>
      </c>
      <c r="CX41" s="1">
        <f t="shared" si="36"/>
        <v>-63407.132360000011</v>
      </c>
      <c r="DA41" s="38">
        <f t="shared" si="17"/>
        <v>0</v>
      </c>
      <c r="DB41" s="38">
        <f t="shared" si="18"/>
        <v>0</v>
      </c>
      <c r="DC41" s="38">
        <f t="shared" si="19"/>
        <v>0</v>
      </c>
      <c r="DD41" s="38">
        <f t="shared" si="20"/>
        <v>0</v>
      </c>
      <c r="DE41" s="38">
        <f t="shared" si="21"/>
        <v>0</v>
      </c>
    </row>
    <row r="42" spans="1:109" x14ac:dyDescent="0.2">
      <c r="A42" t="s">
        <v>57</v>
      </c>
      <c r="B42" t="str">
        <f t="shared" si="22"/>
        <v>CD</v>
      </c>
      <c r="C42" t="str">
        <f t="shared" si="23"/>
        <v>AN</v>
      </c>
      <c r="D42">
        <f t="shared" si="24"/>
        <v>392057</v>
      </c>
      <c r="E42" t="s">
        <v>683</v>
      </c>
      <c r="F42" s="1">
        <v>138776.14000000001</v>
      </c>
      <c r="G42" s="1">
        <v>168079.18</v>
      </c>
      <c r="H42" s="1">
        <v>168079.18</v>
      </c>
      <c r="I42" s="1">
        <v>168079.18</v>
      </c>
      <c r="J42" s="1">
        <v>168079.18</v>
      </c>
      <c r="K42" s="1">
        <v>168079.18</v>
      </c>
      <c r="L42" s="1">
        <v>168079.18</v>
      </c>
      <c r="M42" s="1">
        <v>168079.18</v>
      </c>
      <c r="N42" s="1">
        <v>168079.18</v>
      </c>
      <c r="O42" s="1">
        <v>168079.18</v>
      </c>
      <c r="P42" s="1">
        <v>168079.18</v>
      </c>
      <c r="Q42" s="1">
        <v>168079.18</v>
      </c>
      <c r="R42" s="1">
        <v>168079.18</v>
      </c>
      <c r="S42" s="1">
        <f t="shared" si="25"/>
        <v>153427.66</v>
      </c>
      <c r="T42" s="1">
        <f t="shared" si="26"/>
        <v>1848870.9799999995</v>
      </c>
      <c r="U42" s="1">
        <f t="shared" si="27"/>
        <v>166858.21999999994</v>
      </c>
      <c r="V42" s="1">
        <v>-49647.15</v>
      </c>
      <c r="W42" s="1">
        <v>-52086.65</v>
      </c>
      <c r="X42" s="1">
        <v>-54759.11</v>
      </c>
      <c r="Y42" s="1">
        <v>-57431.57</v>
      </c>
      <c r="Z42" s="1">
        <v>-60104.03</v>
      </c>
      <c r="AA42" s="1">
        <v>-62776.49</v>
      </c>
      <c r="AB42" s="1">
        <v>-65448.950000000004</v>
      </c>
      <c r="AC42" s="1">
        <v>-68121.41</v>
      </c>
      <c r="AD42" s="1">
        <v>-70793.87</v>
      </c>
      <c r="AE42" s="1">
        <v>-73466.33</v>
      </c>
      <c r="AF42" s="1">
        <v>-76138.790000000008</v>
      </c>
      <c r="AG42" s="1">
        <v>-78811.25</v>
      </c>
      <c r="AH42" s="1">
        <v>-81483.710000000006</v>
      </c>
      <c r="AI42" s="1"/>
      <c r="AJ42" s="1">
        <v>-2206.54</v>
      </c>
      <c r="AK42" s="1">
        <v>-2439.5</v>
      </c>
      <c r="AL42" s="1">
        <v>-2672.46</v>
      </c>
      <c r="AM42" s="1">
        <v>-2672.46</v>
      </c>
      <c r="AN42" s="1">
        <v>-2672.46</v>
      </c>
      <c r="AO42" s="1">
        <v>-2672.46</v>
      </c>
      <c r="AP42" s="1">
        <v>-2672.46</v>
      </c>
      <c r="AQ42" s="1">
        <v>-2672.46</v>
      </c>
      <c r="AR42" s="1">
        <v>-2672.46</v>
      </c>
      <c r="AS42" s="1">
        <v>-2672.46</v>
      </c>
      <c r="AT42" s="1">
        <v>-2672.46</v>
      </c>
      <c r="AU42" s="1">
        <v>-2672.46</v>
      </c>
      <c r="AV42" s="1">
        <v>-2672.46</v>
      </c>
      <c r="AW42" s="1">
        <f t="shared" si="28"/>
        <v>31836.559999999994</v>
      </c>
      <c r="AX42" s="1"/>
      <c r="AY42" s="1">
        <v>89128.99</v>
      </c>
      <c r="AZ42" s="1">
        <v>115992.53</v>
      </c>
      <c r="BA42" s="1">
        <v>113320.07</v>
      </c>
      <c r="BB42" s="1">
        <v>110647.61</v>
      </c>
      <c r="BC42" s="1">
        <v>107975.15000000001</v>
      </c>
      <c r="BD42" s="1">
        <v>105302.69</v>
      </c>
      <c r="BE42" s="1">
        <v>102630.23</v>
      </c>
      <c r="BF42" s="1">
        <v>99957.77</v>
      </c>
      <c r="BG42" s="1">
        <v>97285.31</v>
      </c>
      <c r="BH42" s="1">
        <v>94612.85</v>
      </c>
      <c r="BI42" s="1">
        <v>91940.39</v>
      </c>
      <c r="BJ42" s="1">
        <v>89267.930000000008</v>
      </c>
      <c r="BK42" s="1">
        <v>86595.47</v>
      </c>
      <c r="BL42" s="2">
        <f t="shared" si="0"/>
        <v>0</v>
      </c>
      <c r="BM42" s="2">
        <f t="shared" si="29"/>
        <v>31836.559999999994</v>
      </c>
      <c r="BN42" s="3">
        <f t="shared" si="39"/>
        <v>0.19080006966393387</v>
      </c>
      <c r="BO42" s="37">
        <f>IFERROR(INDEX('Wkpr - Existing Depr Rates'!$G$2:$G$709,MATCH('Wkpr - Plant Balance Detail'!A42,'Wkpr - Existing Depr Rates'!$A$2:$A$709,0),),0)</f>
        <v>0.1908</v>
      </c>
      <c r="BP42" s="37">
        <f t="shared" si="30"/>
        <v>6.9663933871533246E-8</v>
      </c>
      <c r="BQ42" s="11">
        <v>2.8000000000000001E-2</v>
      </c>
      <c r="BR42" s="11"/>
      <c r="BS42" s="11"/>
      <c r="BU42" s="31">
        <f>_xlfn.IFNA(IF(AND($B42="ED",$D42&gt;=310000,$D42&lt;360000),INDEX('Wkpr - Allocation_Factors'!$B$16:$F$16,1,MATCH('Wkpr - Plant Balance Detail'!BU$2,'Wkpr - Allocation_Factors'!$B$1:$F$1,0)),IF(AND($B42="GD",$C42="AN",$D42&gt;=350000,$D42&lt;358000),INDEX('Wkpr - Allocation_Factors'!$B$17:$F$17,1,MATCH('Wkpr - Plant Balance Detail'!BU$2,'Wkpr - Allocation_Factors'!$B$1:$F$1,0)),INDEX('Wkpr - Allocation_Factors'!$B$2:$F$15,MATCH(CONCATENATE('Wkpr - Plant Balance Detail'!$B42,'Wkpr - Plant Balance Detail'!$C42),'Wkpr - Allocation_Factors'!$A$2:$A$15,0),MATCH('Wkpr - Plant Balance Detail'!BU$2,'Wkpr - Allocation_Factors'!$B$1:$F$1,0)))),0)</f>
        <v>0.53119521599999997</v>
      </c>
      <c r="BV42" s="31">
        <f>_xlfn.IFNA(IF(AND($B42="ED",$D42&gt;=310000,$D42&lt;360000),INDEX('Wkpr - Allocation_Factors'!$B$16:$F$16,1,MATCH('Wkpr - Plant Balance Detail'!BV$2,'Wkpr - Allocation_Factors'!$B$1:$F$1,0)),IF(AND($B42="GD",$C42="AN",$D42&gt;=350000,$D42&lt;358000),INDEX('Wkpr - Allocation_Factors'!$B$17:$F$17,1,MATCH('Wkpr - Plant Balance Detail'!BV$2,'Wkpr - Allocation_Factors'!$B$1:$F$1,0)),INDEX('Wkpr - Allocation_Factors'!$B$2:$F$15,MATCH(CONCATENATE('Wkpr - Plant Balance Detail'!$B42,'Wkpr - Plant Balance Detail'!$C42),'Wkpr - Allocation_Factors'!$A$2:$A$15,0),MATCH('Wkpr - Plant Balance Detail'!BV$2,'Wkpr - Allocation_Factors'!$B$1:$F$1,0)))),0)</f>
        <v>0.15598091040000001</v>
      </c>
      <c r="BW42" s="31">
        <f>_xlfn.IFNA(IF(AND($B42="ED",$D42&gt;=310000,$D42&lt;360000),INDEX('Wkpr - Allocation_Factors'!$B$16:$F$16,1,MATCH('Wkpr - Plant Balance Detail'!BW$2,'Wkpr - Allocation_Factors'!$B$1:$F$1,0)),IF(AND($B42="GD",$C42="AN",$D42&gt;=350000,$D42&lt;358000),INDEX('Wkpr - Allocation_Factors'!$B$17:$F$17,1,MATCH('Wkpr - Plant Balance Detail'!BW$2,'Wkpr - Allocation_Factors'!$B$1:$F$1,0)),INDEX('Wkpr - Allocation_Factors'!$B$2:$F$15,MATCH(CONCATENATE('Wkpr - Plant Balance Detail'!$B42,'Wkpr - Plant Balance Detail'!$C42),'Wkpr - Allocation_Factors'!$A$2:$A$15,0),MATCH('Wkpr - Plant Balance Detail'!BW$2,'Wkpr - Allocation_Factors'!$B$1:$F$1,0)))),0)</f>
        <v>0.24688478400000002</v>
      </c>
      <c r="BX42" s="31">
        <f>_xlfn.IFNA(IF(AND($B42="ED",$D42&gt;=310000,$D42&lt;360000),INDEX('Wkpr - Allocation_Factors'!$B$16:$F$16,1,MATCH('Wkpr - Plant Balance Detail'!BX$2,'Wkpr - Allocation_Factors'!$B$1:$F$1,0)),IF(AND($B42="GD",$C42="AN",$D42&gt;=350000,$D42&lt;358000),INDEX('Wkpr - Allocation_Factors'!$B$17:$F$17,1,MATCH('Wkpr - Plant Balance Detail'!BX$2,'Wkpr - Allocation_Factors'!$B$1:$F$1,0)),INDEX('Wkpr - Allocation_Factors'!$B$2:$F$15,MATCH(CONCATENATE('Wkpr - Plant Balance Detail'!$B42,'Wkpr - Plant Balance Detail'!$C42),'Wkpr - Allocation_Factors'!$A$2:$A$15,0),MATCH('Wkpr - Plant Balance Detail'!BX$2,'Wkpr - Allocation_Factors'!$B$1:$F$1,0)))),0)</f>
        <v>6.59390896E-2</v>
      </c>
      <c r="BY42" s="31">
        <f>_xlfn.IFNA(IF(AND($B42="ED",$D42&gt;=310000,$D42&lt;360000),INDEX('Wkpr - Allocation_Factors'!$B$16:$F$16,1,MATCH('Wkpr - Plant Balance Detail'!BY$2,'Wkpr - Allocation_Factors'!$B$1:$F$1,0)),IF(AND($B42="GD",$C42="AN",$D42&gt;=350000,$D42&lt;358000),INDEX('Wkpr - Allocation_Factors'!$B$17:$F$17,1,MATCH('Wkpr - Plant Balance Detail'!BY$2,'Wkpr - Allocation_Factors'!$B$1:$F$1,0)),INDEX('Wkpr - Allocation_Factors'!$B$2:$F$15,MATCH(CONCATENATE('Wkpr - Plant Balance Detail'!$B42,'Wkpr - Plant Balance Detail'!$C42),'Wkpr - Allocation_Factors'!$A$2:$A$15,0),MATCH('Wkpr - Plant Balance Detail'!BY$2,'Wkpr - Allocation_Factors'!$B$1:$F$1,0)))),0)</f>
        <v>0</v>
      </c>
      <c r="CA42" s="1">
        <f t="shared" si="1"/>
        <v>17035.175206643707</v>
      </c>
      <c r="CB42" s="1">
        <f t="shared" si="2"/>
        <v>5002.23280918214</v>
      </c>
      <c r="CC42" s="1">
        <f t="shared" si="3"/>
        <v>7917.47633377479</v>
      </c>
      <c r="CD42" s="1">
        <f t="shared" si="4"/>
        <v>2114.6349034562427</v>
      </c>
      <c r="CE42" s="1">
        <f t="shared" si="5"/>
        <v>0</v>
      </c>
      <c r="CF42" s="1"/>
      <c r="CG42" s="1">
        <f t="shared" si="6"/>
        <v>17035.168986848708</v>
      </c>
      <c r="CH42" s="1">
        <f t="shared" si="7"/>
        <v>5002.2309827927875</v>
      </c>
      <c r="CI42" s="1">
        <f t="shared" si="8"/>
        <v>7917.4734429868104</v>
      </c>
      <c r="CJ42" s="1">
        <f t="shared" si="9"/>
        <v>2114.6341313716916</v>
      </c>
      <c r="CK42" s="1">
        <f t="shared" si="10"/>
        <v>0</v>
      </c>
      <c r="CM42" s="1">
        <f t="shared" si="11"/>
        <v>2499.9199771056801</v>
      </c>
      <c r="CN42" s="1">
        <f t="shared" si="12"/>
        <v>734.08001843919317</v>
      </c>
      <c r="CO42" s="1">
        <f t="shared" si="13"/>
        <v>1161.8933773775193</v>
      </c>
      <c r="CP42" s="1">
        <f t="shared" si="14"/>
        <v>310.32366707760673</v>
      </c>
      <c r="CQ42" s="1">
        <f t="shared" si="15"/>
        <v>0</v>
      </c>
      <c r="CS42" s="1">
        <f t="shared" si="31"/>
        <v>-14535.249009743027</v>
      </c>
      <c r="CT42" s="1">
        <f t="shared" si="32"/>
        <v>-4268.1509643535946</v>
      </c>
      <c r="CU42" s="1">
        <f t="shared" si="33"/>
        <v>-6755.5800656092906</v>
      </c>
      <c r="CV42" s="1">
        <f t="shared" si="34"/>
        <v>-1804.3104642940848</v>
      </c>
      <c r="CW42" s="1">
        <f t="shared" si="35"/>
        <v>0</v>
      </c>
      <c r="CX42" s="1">
        <f t="shared" si="36"/>
        <v>-27363.290503999997</v>
      </c>
      <c r="DA42" s="38">
        <f t="shared" si="17"/>
        <v>0</v>
      </c>
      <c r="DB42" s="38">
        <f t="shared" si="18"/>
        <v>0</v>
      </c>
      <c r="DC42" s="38">
        <f t="shared" si="19"/>
        <v>0</v>
      </c>
      <c r="DD42" s="38">
        <f t="shared" si="20"/>
        <v>0</v>
      </c>
      <c r="DE42" s="38">
        <f t="shared" si="21"/>
        <v>0</v>
      </c>
    </row>
    <row r="43" spans="1:109" x14ac:dyDescent="0.2">
      <c r="A43" t="s">
        <v>58</v>
      </c>
      <c r="B43" t="str">
        <f t="shared" si="22"/>
        <v>CD</v>
      </c>
      <c r="C43" t="str">
        <f t="shared" si="23"/>
        <v>AN</v>
      </c>
      <c r="D43">
        <f t="shared" si="24"/>
        <v>392200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f t="shared" si="25"/>
        <v>0</v>
      </c>
      <c r="T43" s="1">
        <f t="shared" si="26"/>
        <v>0</v>
      </c>
      <c r="U43" s="1">
        <f t="shared" si="27"/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/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f t="shared" si="28"/>
        <v>0</v>
      </c>
      <c r="AX43" s="1"/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2">
        <f t="shared" si="0"/>
        <v>0</v>
      </c>
      <c r="BM43" s="2">
        <f t="shared" si="29"/>
        <v>0</v>
      </c>
      <c r="BN43" s="3">
        <v>0</v>
      </c>
      <c r="BO43" s="37">
        <f>IFERROR(INDEX('Wkpr - Existing Depr Rates'!$G$2:$G$709,MATCH('Wkpr - Plant Balance Detail'!A43,'Wkpr - Existing Depr Rates'!$A$2:$A$709,0),),0)</f>
        <v>0.2</v>
      </c>
      <c r="BP43" s="37">
        <f t="shared" si="30"/>
        <v>-0.2</v>
      </c>
      <c r="BQ43" s="16"/>
      <c r="BR43" s="16"/>
      <c r="BS43" s="16"/>
      <c r="BU43" s="31">
        <f>_xlfn.IFNA(IF(AND($B43="ED",$D43&gt;=310000,$D43&lt;360000),INDEX('Wkpr - Allocation_Factors'!$B$16:$F$16,1,MATCH('Wkpr - Plant Balance Detail'!BU$2,'Wkpr - Allocation_Factors'!$B$1:$F$1,0)),IF(AND($B43="GD",$C43="AN",$D43&gt;=350000,$D43&lt;358000),INDEX('Wkpr - Allocation_Factors'!$B$17:$F$17,1,MATCH('Wkpr - Plant Balance Detail'!BU$2,'Wkpr - Allocation_Factors'!$B$1:$F$1,0)),INDEX('Wkpr - Allocation_Factors'!$B$2:$F$15,MATCH(CONCATENATE('Wkpr - Plant Balance Detail'!$B43,'Wkpr - Plant Balance Detail'!$C43),'Wkpr - Allocation_Factors'!$A$2:$A$15,0),MATCH('Wkpr - Plant Balance Detail'!BU$2,'Wkpr - Allocation_Factors'!$B$1:$F$1,0)))),0)</f>
        <v>0.53119521599999997</v>
      </c>
      <c r="BV43" s="31">
        <f>_xlfn.IFNA(IF(AND($B43="ED",$D43&gt;=310000,$D43&lt;360000),INDEX('Wkpr - Allocation_Factors'!$B$16:$F$16,1,MATCH('Wkpr - Plant Balance Detail'!BV$2,'Wkpr - Allocation_Factors'!$B$1:$F$1,0)),IF(AND($B43="GD",$C43="AN",$D43&gt;=350000,$D43&lt;358000),INDEX('Wkpr - Allocation_Factors'!$B$17:$F$17,1,MATCH('Wkpr - Plant Balance Detail'!BV$2,'Wkpr - Allocation_Factors'!$B$1:$F$1,0)),INDEX('Wkpr - Allocation_Factors'!$B$2:$F$15,MATCH(CONCATENATE('Wkpr - Plant Balance Detail'!$B43,'Wkpr - Plant Balance Detail'!$C43),'Wkpr - Allocation_Factors'!$A$2:$A$15,0),MATCH('Wkpr - Plant Balance Detail'!BV$2,'Wkpr - Allocation_Factors'!$B$1:$F$1,0)))),0)</f>
        <v>0.15598091040000001</v>
      </c>
      <c r="BW43" s="31">
        <f>_xlfn.IFNA(IF(AND($B43="ED",$D43&gt;=310000,$D43&lt;360000),INDEX('Wkpr - Allocation_Factors'!$B$16:$F$16,1,MATCH('Wkpr - Plant Balance Detail'!BW$2,'Wkpr - Allocation_Factors'!$B$1:$F$1,0)),IF(AND($B43="GD",$C43="AN",$D43&gt;=350000,$D43&lt;358000),INDEX('Wkpr - Allocation_Factors'!$B$17:$F$17,1,MATCH('Wkpr - Plant Balance Detail'!BW$2,'Wkpr - Allocation_Factors'!$B$1:$F$1,0)),INDEX('Wkpr - Allocation_Factors'!$B$2:$F$15,MATCH(CONCATENATE('Wkpr - Plant Balance Detail'!$B43,'Wkpr - Plant Balance Detail'!$C43),'Wkpr - Allocation_Factors'!$A$2:$A$15,0),MATCH('Wkpr - Plant Balance Detail'!BW$2,'Wkpr - Allocation_Factors'!$B$1:$F$1,0)))),0)</f>
        <v>0.24688478400000002</v>
      </c>
      <c r="BX43" s="31">
        <f>_xlfn.IFNA(IF(AND($B43="ED",$D43&gt;=310000,$D43&lt;360000),INDEX('Wkpr - Allocation_Factors'!$B$16:$F$16,1,MATCH('Wkpr - Plant Balance Detail'!BX$2,'Wkpr - Allocation_Factors'!$B$1:$F$1,0)),IF(AND($B43="GD",$C43="AN",$D43&gt;=350000,$D43&lt;358000),INDEX('Wkpr - Allocation_Factors'!$B$17:$F$17,1,MATCH('Wkpr - Plant Balance Detail'!BX$2,'Wkpr - Allocation_Factors'!$B$1:$F$1,0)),INDEX('Wkpr - Allocation_Factors'!$B$2:$F$15,MATCH(CONCATENATE('Wkpr - Plant Balance Detail'!$B43,'Wkpr - Plant Balance Detail'!$C43),'Wkpr - Allocation_Factors'!$A$2:$A$15,0),MATCH('Wkpr - Plant Balance Detail'!BX$2,'Wkpr - Allocation_Factors'!$B$1:$F$1,0)))),0)</f>
        <v>6.59390896E-2</v>
      </c>
      <c r="BY43" s="31">
        <f>_xlfn.IFNA(IF(AND($B43="ED",$D43&gt;=310000,$D43&lt;360000),INDEX('Wkpr - Allocation_Factors'!$B$16:$F$16,1,MATCH('Wkpr - Plant Balance Detail'!BY$2,'Wkpr - Allocation_Factors'!$B$1:$F$1,0)),IF(AND($B43="GD",$C43="AN",$D43&gt;=350000,$D43&lt;358000),INDEX('Wkpr - Allocation_Factors'!$B$17:$F$17,1,MATCH('Wkpr - Plant Balance Detail'!BY$2,'Wkpr - Allocation_Factors'!$B$1:$F$1,0)),INDEX('Wkpr - Allocation_Factors'!$B$2:$F$15,MATCH(CONCATENATE('Wkpr - Plant Balance Detail'!$B43,'Wkpr - Plant Balance Detail'!$C43),'Wkpr - Allocation_Factors'!$A$2:$A$15,0),MATCH('Wkpr - Plant Balance Detail'!BY$2,'Wkpr - Allocation_Factors'!$B$1:$F$1,0)))),0)</f>
        <v>0</v>
      </c>
      <c r="CA43" s="1">
        <f t="shared" si="1"/>
        <v>0</v>
      </c>
      <c r="CB43" s="1">
        <f t="shared" si="2"/>
        <v>0</v>
      </c>
      <c r="CC43" s="1">
        <f t="shared" si="3"/>
        <v>0</v>
      </c>
      <c r="CD43" s="1">
        <f t="shared" si="4"/>
        <v>0</v>
      </c>
      <c r="CE43" s="1">
        <f t="shared" si="5"/>
        <v>0</v>
      </c>
      <c r="CF43" s="1"/>
      <c r="CG43" s="1">
        <f t="shared" si="6"/>
        <v>0</v>
      </c>
      <c r="CH43" s="1">
        <f t="shared" si="7"/>
        <v>0</v>
      </c>
      <c r="CI43" s="1">
        <f t="shared" si="8"/>
        <v>0</v>
      </c>
      <c r="CJ43" s="1">
        <f t="shared" si="9"/>
        <v>0</v>
      </c>
      <c r="CK43" s="1">
        <f t="shared" si="10"/>
        <v>0</v>
      </c>
      <c r="CM43" s="1">
        <f t="shared" si="11"/>
        <v>0</v>
      </c>
      <c r="CN43" s="1">
        <f t="shared" si="12"/>
        <v>0</v>
      </c>
      <c r="CO43" s="1">
        <f t="shared" si="13"/>
        <v>0</v>
      </c>
      <c r="CP43" s="1">
        <f t="shared" si="14"/>
        <v>0</v>
      </c>
      <c r="CQ43" s="1">
        <f t="shared" si="15"/>
        <v>0</v>
      </c>
      <c r="CS43" s="1">
        <f t="shared" si="31"/>
        <v>0</v>
      </c>
      <c r="CT43" s="1">
        <f t="shared" si="32"/>
        <v>0</v>
      </c>
      <c r="CU43" s="1">
        <f t="shared" si="33"/>
        <v>0</v>
      </c>
      <c r="CV43" s="1">
        <f t="shared" si="34"/>
        <v>0</v>
      </c>
      <c r="CW43" s="1">
        <f t="shared" si="35"/>
        <v>0</v>
      </c>
      <c r="CX43" s="1">
        <f t="shared" si="36"/>
        <v>0</v>
      </c>
      <c r="DA43" s="38">
        <f t="shared" si="17"/>
        <v>0</v>
      </c>
      <c r="DB43" s="38">
        <f t="shared" si="18"/>
        <v>0</v>
      </c>
      <c r="DC43" s="38">
        <f t="shared" si="19"/>
        <v>0</v>
      </c>
      <c r="DD43" s="38">
        <f t="shared" si="20"/>
        <v>0</v>
      </c>
      <c r="DE43" s="38">
        <f t="shared" si="21"/>
        <v>0</v>
      </c>
    </row>
    <row r="44" spans="1:109" x14ac:dyDescent="0.2">
      <c r="A44" t="s">
        <v>59</v>
      </c>
      <c r="B44" t="str">
        <f t="shared" si="22"/>
        <v>CD</v>
      </c>
      <c r="C44" t="str">
        <f t="shared" si="23"/>
        <v>AN</v>
      </c>
      <c r="D44">
        <f t="shared" si="24"/>
        <v>393000</v>
      </c>
      <c r="F44" s="1">
        <v>3323517.69</v>
      </c>
      <c r="G44" s="1">
        <v>3325443.6</v>
      </c>
      <c r="H44" s="1">
        <v>3337473.44</v>
      </c>
      <c r="I44" s="1">
        <v>3369123.7800000003</v>
      </c>
      <c r="J44" s="1">
        <v>3370302.16</v>
      </c>
      <c r="K44" s="1">
        <v>3481739.27</v>
      </c>
      <c r="L44" s="1">
        <v>3542345.94</v>
      </c>
      <c r="M44" s="1">
        <v>3628773.5300000003</v>
      </c>
      <c r="N44" s="1">
        <v>3740070.15</v>
      </c>
      <c r="O44" s="1">
        <v>3740090.75</v>
      </c>
      <c r="P44" s="1">
        <v>3747735.09</v>
      </c>
      <c r="Q44" s="1">
        <v>3795728.89</v>
      </c>
      <c r="R44" s="1">
        <v>3795728.89</v>
      </c>
      <c r="S44" s="1">
        <f t="shared" si="25"/>
        <v>3559623.29</v>
      </c>
      <c r="T44" s="1">
        <f t="shared" si="26"/>
        <v>39078826.600000001</v>
      </c>
      <c r="U44" s="1">
        <f t="shared" si="27"/>
        <v>3553204.1575000002</v>
      </c>
      <c r="V44" s="1">
        <v>-629419.85</v>
      </c>
      <c r="W44" s="1">
        <v>-641415.68000000005</v>
      </c>
      <c r="X44" s="1">
        <v>-653436.69000000006</v>
      </c>
      <c r="Y44" s="1">
        <v>-665536.51</v>
      </c>
      <c r="Z44" s="1">
        <v>-677695.56</v>
      </c>
      <c r="AA44" s="1">
        <v>-690057.78</v>
      </c>
      <c r="AB44" s="1">
        <v>-702730.4</v>
      </c>
      <c r="AC44" s="1">
        <v>-699335.18</v>
      </c>
      <c r="AD44" s="1">
        <v>-712629.8</v>
      </c>
      <c r="AE44" s="1">
        <v>-726125.26</v>
      </c>
      <c r="AF44" s="1">
        <v>-739634.55</v>
      </c>
      <c r="AG44" s="1">
        <v>-753244.22</v>
      </c>
      <c r="AH44" s="1">
        <v>-766940.48</v>
      </c>
      <c r="AI44" s="1"/>
      <c r="AJ44" s="1">
        <v>-11685.54</v>
      </c>
      <c r="AK44" s="1">
        <v>-11995.83</v>
      </c>
      <c r="AL44" s="1">
        <v>-12021.01</v>
      </c>
      <c r="AM44" s="1">
        <v>-12099.82</v>
      </c>
      <c r="AN44" s="1">
        <v>-12159.050000000001</v>
      </c>
      <c r="AO44" s="1">
        <v>-12362.220000000001</v>
      </c>
      <c r="AP44" s="1">
        <v>-12672.62</v>
      </c>
      <c r="AQ44" s="1">
        <v>-12937.89</v>
      </c>
      <c r="AR44" s="1">
        <v>-13294.62</v>
      </c>
      <c r="AS44" s="1">
        <v>-13495.460000000001</v>
      </c>
      <c r="AT44" s="1">
        <v>-13509.29</v>
      </c>
      <c r="AU44" s="1">
        <v>-13609.67</v>
      </c>
      <c r="AV44" s="1">
        <v>-13696.26</v>
      </c>
      <c r="AW44" s="1">
        <f t="shared" si="28"/>
        <v>153853.74000000002</v>
      </c>
      <c r="AX44" s="1"/>
      <c r="AY44" s="1">
        <v>2694097.84</v>
      </c>
      <c r="AZ44" s="1">
        <v>2684027.92</v>
      </c>
      <c r="BA44" s="1">
        <v>2684036.75</v>
      </c>
      <c r="BB44" s="1">
        <v>2703587.27</v>
      </c>
      <c r="BC44" s="1">
        <v>2692606.6</v>
      </c>
      <c r="BD44" s="1">
        <v>2791681.49</v>
      </c>
      <c r="BE44" s="1">
        <v>2839615.54</v>
      </c>
      <c r="BF44" s="1">
        <v>2929438.35</v>
      </c>
      <c r="BG44" s="1">
        <v>3027440.35</v>
      </c>
      <c r="BH44" s="1">
        <v>3013965.49</v>
      </c>
      <c r="BI44" s="1">
        <v>3008100.54</v>
      </c>
      <c r="BJ44" s="1">
        <v>3042484.67</v>
      </c>
      <c r="BK44" s="1">
        <v>3028788.41</v>
      </c>
      <c r="BL44" s="2">
        <f t="shared" si="0"/>
        <v>0</v>
      </c>
      <c r="BM44" s="2">
        <f t="shared" si="29"/>
        <v>153853.74000000002</v>
      </c>
      <c r="BN44" s="3">
        <f t="shared" ref="BN44:BN107" si="40">IF(U44=0,"",IF((BM44/U44)=0,"",BM44/U44))</f>
        <v>4.3299999994441639E-2</v>
      </c>
      <c r="BO44" s="37">
        <f>IFERROR(INDEX('Wkpr - Existing Depr Rates'!$G$2:$G$709,MATCH('Wkpr - Plant Balance Detail'!A44,'Wkpr - Existing Depr Rates'!$A$2:$A$709,0),),0)</f>
        <v>4.3299999999999998E-2</v>
      </c>
      <c r="BP44" s="37">
        <f t="shared" si="30"/>
        <v>-5.5583593283614618E-12</v>
      </c>
      <c r="BQ44" s="11">
        <v>0.04</v>
      </c>
      <c r="BR44" s="11"/>
      <c r="BS44" s="11"/>
      <c r="BU44" s="31">
        <f>_xlfn.IFNA(IF(AND($B44="ED",$D44&gt;=310000,$D44&lt;360000),INDEX('Wkpr - Allocation_Factors'!$B$16:$F$16,1,MATCH('Wkpr - Plant Balance Detail'!BU$2,'Wkpr - Allocation_Factors'!$B$1:$F$1,0)),IF(AND($B44="GD",$C44="AN",$D44&gt;=350000,$D44&lt;358000),INDEX('Wkpr - Allocation_Factors'!$B$17:$F$17,1,MATCH('Wkpr - Plant Balance Detail'!BU$2,'Wkpr - Allocation_Factors'!$B$1:$F$1,0)),INDEX('Wkpr - Allocation_Factors'!$B$2:$F$15,MATCH(CONCATENATE('Wkpr - Plant Balance Detail'!$B44,'Wkpr - Plant Balance Detail'!$C44),'Wkpr - Allocation_Factors'!$A$2:$A$15,0),MATCH('Wkpr - Plant Balance Detail'!BU$2,'Wkpr - Allocation_Factors'!$B$1:$F$1,0)))),0)</f>
        <v>0.53119521599999997</v>
      </c>
      <c r="BV44" s="31">
        <f>_xlfn.IFNA(IF(AND($B44="ED",$D44&gt;=310000,$D44&lt;360000),INDEX('Wkpr - Allocation_Factors'!$B$16:$F$16,1,MATCH('Wkpr - Plant Balance Detail'!BV$2,'Wkpr - Allocation_Factors'!$B$1:$F$1,0)),IF(AND($B44="GD",$C44="AN",$D44&gt;=350000,$D44&lt;358000),INDEX('Wkpr - Allocation_Factors'!$B$17:$F$17,1,MATCH('Wkpr - Plant Balance Detail'!BV$2,'Wkpr - Allocation_Factors'!$B$1:$F$1,0)),INDEX('Wkpr - Allocation_Factors'!$B$2:$F$15,MATCH(CONCATENATE('Wkpr - Plant Balance Detail'!$B44,'Wkpr - Plant Balance Detail'!$C44),'Wkpr - Allocation_Factors'!$A$2:$A$15,0),MATCH('Wkpr - Plant Balance Detail'!BV$2,'Wkpr - Allocation_Factors'!$B$1:$F$1,0)))),0)</f>
        <v>0.15598091040000001</v>
      </c>
      <c r="BW44" s="31">
        <f>_xlfn.IFNA(IF(AND($B44="ED",$D44&gt;=310000,$D44&lt;360000),INDEX('Wkpr - Allocation_Factors'!$B$16:$F$16,1,MATCH('Wkpr - Plant Balance Detail'!BW$2,'Wkpr - Allocation_Factors'!$B$1:$F$1,0)),IF(AND($B44="GD",$C44="AN",$D44&gt;=350000,$D44&lt;358000),INDEX('Wkpr - Allocation_Factors'!$B$17:$F$17,1,MATCH('Wkpr - Plant Balance Detail'!BW$2,'Wkpr - Allocation_Factors'!$B$1:$F$1,0)),INDEX('Wkpr - Allocation_Factors'!$B$2:$F$15,MATCH(CONCATENATE('Wkpr - Plant Balance Detail'!$B44,'Wkpr - Plant Balance Detail'!$C44),'Wkpr - Allocation_Factors'!$A$2:$A$15,0),MATCH('Wkpr - Plant Balance Detail'!BW$2,'Wkpr - Allocation_Factors'!$B$1:$F$1,0)))),0)</f>
        <v>0.24688478400000002</v>
      </c>
      <c r="BX44" s="31">
        <f>_xlfn.IFNA(IF(AND($B44="ED",$D44&gt;=310000,$D44&lt;360000),INDEX('Wkpr - Allocation_Factors'!$B$16:$F$16,1,MATCH('Wkpr - Plant Balance Detail'!BX$2,'Wkpr - Allocation_Factors'!$B$1:$F$1,0)),IF(AND($B44="GD",$C44="AN",$D44&gt;=350000,$D44&lt;358000),INDEX('Wkpr - Allocation_Factors'!$B$17:$F$17,1,MATCH('Wkpr - Plant Balance Detail'!BX$2,'Wkpr - Allocation_Factors'!$B$1:$F$1,0)),INDEX('Wkpr - Allocation_Factors'!$B$2:$F$15,MATCH(CONCATENATE('Wkpr - Plant Balance Detail'!$B44,'Wkpr - Plant Balance Detail'!$C44),'Wkpr - Allocation_Factors'!$A$2:$A$15,0),MATCH('Wkpr - Plant Balance Detail'!BX$2,'Wkpr - Allocation_Factors'!$B$1:$F$1,0)))),0)</f>
        <v>6.59390896E-2</v>
      </c>
      <c r="BY44" s="31">
        <f>_xlfn.IFNA(IF(AND($B44="ED",$D44&gt;=310000,$D44&lt;360000),INDEX('Wkpr - Allocation_Factors'!$B$16:$F$16,1,MATCH('Wkpr - Plant Balance Detail'!BY$2,'Wkpr - Allocation_Factors'!$B$1:$F$1,0)),IF(AND($B44="GD",$C44="AN",$D44&gt;=350000,$D44&lt;358000),INDEX('Wkpr - Allocation_Factors'!$B$17:$F$17,1,MATCH('Wkpr - Plant Balance Detail'!BY$2,'Wkpr - Allocation_Factors'!$B$1:$F$1,0)),INDEX('Wkpr - Allocation_Factors'!$B$2:$F$15,MATCH(CONCATENATE('Wkpr - Plant Balance Detail'!$B44,'Wkpr - Plant Balance Detail'!$C44),'Wkpr - Allocation_Factors'!$A$2:$A$15,0),MATCH('Wkpr - Plant Balance Detail'!BY$2,'Wkpr - Allocation_Factors'!$B$1:$F$1,0)))),0)</f>
        <v>0</v>
      </c>
      <c r="CA44" s="1">
        <f t="shared" si="1"/>
        <v>87304.622083915703</v>
      </c>
      <c r="CB44" s="1">
        <f t="shared" si="2"/>
        <v>25636.252030509848</v>
      </c>
      <c r="CC44" s="1">
        <f t="shared" si="3"/>
        <v>40576.763713529304</v>
      </c>
      <c r="CD44" s="1">
        <f t="shared" si="4"/>
        <v>10837.423087947118</v>
      </c>
      <c r="CE44" s="1">
        <f t="shared" si="5"/>
        <v>0</v>
      </c>
      <c r="CF44" s="1"/>
      <c r="CG44" s="1">
        <f t="shared" si="6"/>
        <v>87304.622095122875</v>
      </c>
      <c r="CH44" s="1">
        <f t="shared" si="7"/>
        <v>25636.252033800738</v>
      </c>
      <c r="CI44" s="1">
        <f t="shared" si="8"/>
        <v>40576.76371873809</v>
      </c>
      <c r="CJ44" s="1">
        <f t="shared" si="9"/>
        <v>10837.423089338303</v>
      </c>
      <c r="CK44" s="1">
        <f t="shared" si="10"/>
        <v>0</v>
      </c>
      <c r="CM44" s="1">
        <f t="shared" si="11"/>
        <v>80650.921104039604</v>
      </c>
      <c r="CN44" s="1">
        <f t="shared" si="12"/>
        <v>23682.449915751258</v>
      </c>
      <c r="CO44" s="1">
        <f t="shared" si="13"/>
        <v>37484.308285208397</v>
      </c>
      <c r="CP44" s="1">
        <f t="shared" si="14"/>
        <v>10011.476295000743</v>
      </c>
      <c r="CQ44" s="1">
        <f t="shared" si="15"/>
        <v>0</v>
      </c>
      <c r="CS44" s="1">
        <f t="shared" si="31"/>
        <v>-6653.7009910832712</v>
      </c>
      <c r="CT44" s="1">
        <f t="shared" si="32"/>
        <v>-1953.8021180494798</v>
      </c>
      <c r="CU44" s="1">
        <f t="shared" si="33"/>
        <v>-3092.4554335296925</v>
      </c>
      <c r="CV44" s="1">
        <f t="shared" si="34"/>
        <v>-825.94679433756028</v>
      </c>
      <c r="CW44" s="1">
        <f t="shared" si="35"/>
        <v>0</v>
      </c>
      <c r="CX44" s="1">
        <f t="shared" si="36"/>
        <v>-12525.905337000004</v>
      </c>
      <c r="DA44" s="38">
        <f t="shared" si="17"/>
        <v>0</v>
      </c>
      <c r="DB44" s="38">
        <f t="shared" si="18"/>
        <v>0</v>
      </c>
      <c r="DC44" s="38">
        <f t="shared" si="19"/>
        <v>0</v>
      </c>
      <c r="DD44" s="38">
        <f t="shared" si="20"/>
        <v>0</v>
      </c>
      <c r="DE44" s="38">
        <f t="shared" si="21"/>
        <v>0</v>
      </c>
    </row>
    <row r="45" spans="1:109" x14ac:dyDescent="0.2">
      <c r="A45" t="s">
        <v>60</v>
      </c>
      <c r="B45" t="str">
        <f t="shared" si="22"/>
        <v>CD</v>
      </c>
      <c r="C45" t="str">
        <f t="shared" si="23"/>
        <v>AN</v>
      </c>
      <c r="D45">
        <f t="shared" si="24"/>
        <v>394000</v>
      </c>
      <c r="F45" s="1">
        <v>228680.2</v>
      </c>
      <c r="G45" s="1">
        <v>228680.2</v>
      </c>
      <c r="H45" s="1">
        <v>228680.2</v>
      </c>
      <c r="I45" s="1">
        <v>228680.2</v>
      </c>
      <c r="J45" s="1">
        <v>228680.2</v>
      </c>
      <c r="K45" s="1">
        <v>228680.2</v>
      </c>
      <c r="L45" s="1">
        <v>228680.2</v>
      </c>
      <c r="M45" s="1">
        <v>216607.2</v>
      </c>
      <c r="N45" s="1">
        <v>216607.2</v>
      </c>
      <c r="O45" s="1">
        <v>216607.2</v>
      </c>
      <c r="P45" s="1">
        <v>216607.2</v>
      </c>
      <c r="Q45" s="1">
        <v>216607.2</v>
      </c>
      <c r="R45" s="1">
        <v>216607.2</v>
      </c>
      <c r="S45" s="1">
        <f t="shared" si="25"/>
        <v>222643.7</v>
      </c>
      <c r="T45" s="1">
        <f t="shared" si="26"/>
        <v>2455117.2000000002</v>
      </c>
      <c r="U45" s="1">
        <f t="shared" si="27"/>
        <v>223146.7416666667</v>
      </c>
      <c r="V45" s="1">
        <v>-228680.2</v>
      </c>
      <c r="W45" s="1">
        <v>-228680.2</v>
      </c>
      <c r="X45" s="1">
        <v>-228680.2</v>
      </c>
      <c r="Y45" s="1">
        <v>-228680.2</v>
      </c>
      <c r="Z45" s="1">
        <v>-228680.2</v>
      </c>
      <c r="AA45" s="1">
        <v>-228680.2</v>
      </c>
      <c r="AB45" s="1">
        <v>-228680.2</v>
      </c>
      <c r="AC45" s="1">
        <v>-216607.2</v>
      </c>
      <c r="AD45" s="1">
        <v>-216607.2</v>
      </c>
      <c r="AE45" s="1">
        <v>-216607.2</v>
      </c>
      <c r="AF45" s="1">
        <v>-216607.2</v>
      </c>
      <c r="AG45" s="1">
        <v>-216607.2</v>
      </c>
      <c r="AH45" s="1">
        <v>-216607.2</v>
      </c>
      <c r="AI45" s="1"/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f t="shared" si="28"/>
        <v>0</v>
      </c>
      <c r="AX45" s="1"/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2">
        <f t="shared" si="0"/>
        <v>0</v>
      </c>
      <c r="BM45" s="2">
        <f t="shared" si="29"/>
        <v>0</v>
      </c>
      <c r="BN45" s="3" t="str">
        <f t="shared" si="40"/>
        <v/>
      </c>
      <c r="BO45" s="37">
        <f>IFERROR(INDEX('Wkpr - Existing Depr Rates'!$G$2:$G$709,MATCH('Wkpr - Plant Balance Detail'!A45,'Wkpr - Existing Depr Rates'!$A$2:$A$709,0),),0)</f>
        <v>4.9299999999999997E-2</v>
      </c>
      <c r="BP45" s="37" t="str">
        <f t="shared" si="30"/>
        <v/>
      </c>
      <c r="BQ45" s="11">
        <v>0.05</v>
      </c>
      <c r="BR45" s="11"/>
      <c r="BS45" s="11"/>
      <c r="BU45" s="31">
        <f>_xlfn.IFNA(IF(AND($B45="ED",$D45&gt;=310000,$D45&lt;360000),INDEX('Wkpr - Allocation_Factors'!$B$16:$F$16,1,MATCH('Wkpr - Plant Balance Detail'!BU$2,'Wkpr - Allocation_Factors'!$B$1:$F$1,0)),IF(AND($B45="GD",$C45="AN",$D45&gt;=350000,$D45&lt;358000),INDEX('Wkpr - Allocation_Factors'!$B$17:$F$17,1,MATCH('Wkpr - Plant Balance Detail'!BU$2,'Wkpr - Allocation_Factors'!$B$1:$F$1,0)),INDEX('Wkpr - Allocation_Factors'!$B$2:$F$15,MATCH(CONCATENATE('Wkpr - Plant Balance Detail'!$B45,'Wkpr - Plant Balance Detail'!$C45),'Wkpr - Allocation_Factors'!$A$2:$A$15,0),MATCH('Wkpr - Plant Balance Detail'!BU$2,'Wkpr - Allocation_Factors'!$B$1:$F$1,0)))),0)</f>
        <v>0.53119521599999997</v>
      </c>
      <c r="BV45" s="31">
        <f>_xlfn.IFNA(IF(AND($B45="ED",$D45&gt;=310000,$D45&lt;360000),INDEX('Wkpr - Allocation_Factors'!$B$16:$F$16,1,MATCH('Wkpr - Plant Balance Detail'!BV$2,'Wkpr - Allocation_Factors'!$B$1:$F$1,0)),IF(AND($B45="GD",$C45="AN",$D45&gt;=350000,$D45&lt;358000),INDEX('Wkpr - Allocation_Factors'!$B$17:$F$17,1,MATCH('Wkpr - Plant Balance Detail'!BV$2,'Wkpr - Allocation_Factors'!$B$1:$F$1,0)),INDEX('Wkpr - Allocation_Factors'!$B$2:$F$15,MATCH(CONCATENATE('Wkpr - Plant Balance Detail'!$B45,'Wkpr - Plant Balance Detail'!$C45),'Wkpr - Allocation_Factors'!$A$2:$A$15,0),MATCH('Wkpr - Plant Balance Detail'!BV$2,'Wkpr - Allocation_Factors'!$B$1:$F$1,0)))),0)</f>
        <v>0.15598091040000001</v>
      </c>
      <c r="BW45" s="31">
        <f>_xlfn.IFNA(IF(AND($B45="ED",$D45&gt;=310000,$D45&lt;360000),INDEX('Wkpr - Allocation_Factors'!$B$16:$F$16,1,MATCH('Wkpr - Plant Balance Detail'!BW$2,'Wkpr - Allocation_Factors'!$B$1:$F$1,0)),IF(AND($B45="GD",$C45="AN",$D45&gt;=350000,$D45&lt;358000),INDEX('Wkpr - Allocation_Factors'!$B$17:$F$17,1,MATCH('Wkpr - Plant Balance Detail'!BW$2,'Wkpr - Allocation_Factors'!$B$1:$F$1,0)),INDEX('Wkpr - Allocation_Factors'!$B$2:$F$15,MATCH(CONCATENATE('Wkpr - Plant Balance Detail'!$B45,'Wkpr - Plant Balance Detail'!$C45),'Wkpr - Allocation_Factors'!$A$2:$A$15,0),MATCH('Wkpr - Plant Balance Detail'!BW$2,'Wkpr - Allocation_Factors'!$B$1:$F$1,0)))),0)</f>
        <v>0.24688478400000002</v>
      </c>
      <c r="BX45" s="31">
        <f>_xlfn.IFNA(IF(AND($B45="ED",$D45&gt;=310000,$D45&lt;360000),INDEX('Wkpr - Allocation_Factors'!$B$16:$F$16,1,MATCH('Wkpr - Plant Balance Detail'!BX$2,'Wkpr - Allocation_Factors'!$B$1:$F$1,0)),IF(AND($B45="GD",$C45="AN",$D45&gt;=350000,$D45&lt;358000),INDEX('Wkpr - Allocation_Factors'!$B$17:$F$17,1,MATCH('Wkpr - Plant Balance Detail'!BX$2,'Wkpr - Allocation_Factors'!$B$1:$F$1,0)),INDEX('Wkpr - Allocation_Factors'!$B$2:$F$15,MATCH(CONCATENATE('Wkpr - Plant Balance Detail'!$B45,'Wkpr - Plant Balance Detail'!$C45),'Wkpr - Allocation_Factors'!$A$2:$A$15,0),MATCH('Wkpr - Plant Balance Detail'!BX$2,'Wkpr - Allocation_Factors'!$B$1:$F$1,0)))),0)</f>
        <v>6.59390896E-2</v>
      </c>
      <c r="BY45" s="31">
        <f>_xlfn.IFNA(IF(AND($B45="ED",$D45&gt;=310000,$D45&lt;360000),INDEX('Wkpr - Allocation_Factors'!$B$16:$F$16,1,MATCH('Wkpr - Plant Balance Detail'!BY$2,'Wkpr - Allocation_Factors'!$B$1:$F$1,0)),IF(AND($B45="GD",$C45="AN",$D45&gt;=350000,$D45&lt;358000),INDEX('Wkpr - Allocation_Factors'!$B$17:$F$17,1,MATCH('Wkpr - Plant Balance Detail'!BY$2,'Wkpr - Allocation_Factors'!$B$1:$F$1,0)),INDEX('Wkpr - Allocation_Factors'!$B$2:$F$15,MATCH(CONCATENATE('Wkpr - Plant Balance Detail'!$B45,'Wkpr - Plant Balance Detail'!$C45),'Wkpr - Allocation_Factors'!$A$2:$A$15,0),MATCH('Wkpr - Plant Balance Detail'!BY$2,'Wkpr - Allocation_Factors'!$B$1:$F$1,0)))),0)</f>
        <v>0</v>
      </c>
      <c r="CA45" s="1">
        <f t="shared" si="1"/>
        <v>0</v>
      </c>
      <c r="CB45" s="1">
        <f t="shared" si="2"/>
        <v>0</v>
      </c>
      <c r="CC45" s="1">
        <f t="shared" si="3"/>
        <v>0</v>
      </c>
      <c r="CD45" s="1">
        <f t="shared" si="4"/>
        <v>0</v>
      </c>
      <c r="CE45" s="1">
        <f t="shared" si="5"/>
        <v>0</v>
      </c>
      <c r="CF45" s="1"/>
      <c r="CG45" s="1">
        <f t="shared" si="6"/>
        <v>5672.4929236839507</v>
      </c>
      <c r="CH45" s="1">
        <f t="shared" si="7"/>
        <v>1665.6788009811075</v>
      </c>
      <c r="CI45" s="1">
        <f t="shared" si="8"/>
        <v>2636.4171739928488</v>
      </c>
      <c r="CJ45" s="1">
        <f t="shared" si="9"/>
        <v>704.14606134209237</v>
      </c>
      <c r="CK45" s="1">
        <f t="shared" si="10"/>
        <v>0</v>
      </c>
      <c r="CM45" s="1">
        <f t="shared" si="11"/>
        <v>5753.0354195577602</v>
      </c>
      <c r="CN45" s="1">
        <f t="shared" si="12"/>
        <v>1689.3294127597442</v>
      </c>
      <c r="CO45" s="1">
        <f t="shared" si="13"/>
        <v>2673.8510892422405</v>
      </c>
      <c r="CP45" s="1">
        <f t="shared" si="14"/>
        <v>714.14407844025607</v>
      </c>
      <c r="CQ45" s="1">
        <f t="shared" si="15"/>
        <v>0</v>
      </c>
      <c r="CS45" s="1">
        <f t="shared" si="31"/>
        <v>80.542495873809457</v>
      </c>
      <c r="CT45" s="1">
        <f t="shared" si="32"/>
        <v>23.65061177863663</v>
      </c>
      <c r="CU45" s="1">
        <f t="shared" si="33"/>
        <v>37.433915249391703</v>
      </c>
      <c r="CV45" s="1">
        <f t="shared" si="34"/>
        <v>9.9980170981637002</v>
      </c>
      <c r="CW45" s="1">
        <f t="shared" si="35"/>
        <v>0</v>
      </c>
      <c r="CX45" s="1">
        <f t="shared" si="36"/>
        <v>151.62504000000149</v>
      </c>
      <c r="DA45" s="38">
        <f t="shared" si="17"/>
        <v>0</v>
      </c>
      <c r="DB45" s="38">
        <f t="shared" si="18"/>
        <v>0</v>
      </c>
      <c r="DC45" s="38">
        <f t="shared" si="19"/>
        <v>0</v>
      </c>
      <c r="DD45" s="38">
        <f t="shared" si="20"/>
        <v>0</v>
      </c>
      <c r="DE45" s="38">
        <f t="shared" si="21"/>
        <v>0</v>
      </c>
    </row>
    <row r="46" spans="1:109" x14ac:dyDescent="0.2">
      <c r="A46" t="s">
        <v>61</v>
      </c>
      <c r="B46" t="str">
        <f t="shared" si="22"/>
        <v>CD</v>
      </c>
      <c r="C46" t="str">
        <f t="shared" si="23"/>
        <v>AN</v>
      </c>
      <c r="D46">
        <f t="shared" si="24"/>
        <v>395000</v>
      </c>
      <c r="F46" s="1">
        <v>43407.270000000004</v>
      </c>
      <c r="G46" s="1">
        <v>43407.270000000004</v>
      </c>
      <c r="H46" s="1">
        <v>43407.270000000004</v>
      </c>
      <c r="I46" s="1">
        <v>43407.270000000004</v>
      </c>
      <c r="J46" s="1">
        <v>43407.270000000004</v>
      </c>
      <c r="K46" s="1">
        <v>43407.270000000004</v>
      </c>
      <c r="L46" s="1">
        <v>43407.270000000004</v>
      </c>
      <c r="M46" s="1">
        <v>26941.440000000002</v>
      </c>
      <c r="N46" s="1">
        <v>26941.440000000002</v>
      </c>
      <c r="O46" s="1">
        <v>26941.440000000002</v>
      </c>
      <c r="P46" s="1">
        <v>26941.440000000002</v>
      </c>
      <c r="Q46" s="1">
        <v>26941.440000000002</v>
      </c>
      <c r="R46" s="1">
        <v>26941.440000000002</v>
      </c>
      <c r="S46" s="1">
        <f t="shared" si="25"/>
        <v>35174.355000000003</v>
      </c>
      <c r="T46" s="1">
        <f t="shared" si="26"/>
        <v>395150.82000000007</v>
      </c>
      <c r="U46" s="1">
        <f t="shared" si="27"/>
        <v>35860.431250000001</v>
      </c>
      <c r="V46" s="1">
        <v>36081.020000000004</v>
      </c>
      <c r="W46" s="1">
        <v>35564.11</v>
      </c>
      <c r="X46" s="1">
        <v>35047.200000000004</v>
      </c>
      <c r="Y46" s="1">
        <v>34530.29</v>
      </c>
      <c r="Z46" s="1">
        <v>34013.379999999997</v>
      </c>
      <c r="AA46" s="1">
        <v>33496.47</v>
      </c>
      <c r="AB46" s="1">
        <v>32979.56</v>
      </c>
      <c r="AC46" s="1">
        <v>49026.520000000004</v>
      </c>
      <c r="AD46" s="1">
        <v>48705.69</v>
      </c>
      <c r="AE46" s="1">
        <v>48384.86</v>
      </c>
      <c r="AF46" s="1">
        <v>48064.03</v>
      </c>
      <c r="AG46" s="1">
        <v>47743.200000000004</v>
      </c>
      <c r="AH46" s="1">
        <v>-22787.77</v>
      </c>
      <c r="AI46" s="1"/>
      <c r="AJ46" s="1">
        <v>-654.76</v>
      </c>
      <c r="AK46" s="1">
        <v>-516.91</v>
      </c>
      <c r="AL46" s="1">
        <v>-516.91</v>
      </c>
      <c r="AM46" s="1">
        <v>-516.91</v>
      </c>
      <c r="AN46" s="1">
        <v>-516.91</v>
      </c>
      <c r="AO46" s="1">
        <v>-516.91</v>
      </c>
      <c r="AP46" s="1">
        <v>-516.91</v>
      </c>
      <c r="AQ46" s="1">
        <v>-418.87</v>
      </c>
      <c r="AR46" s="1">
        <v>-320.83</v>
      </c>
      <c r="AS46" s="1">
        <v>-320.83</v>
      </c>
      <c r="AT46" s="1">
        <v>-320.83</v>
      </c>
      <c r="AU46" s="1">
        <v>-320.83</v>
      </c>
      <c r="AV46" s="1">
        <v>-70530.97</v>
      </c>
      <c r="AW46" s="1">
        <f t="shared" si="28"/>
        <v>75334.62</v>
      </c>
      <c r="AX46" s="1"/>
      <c r="AY46" s="1">
        <v>79488.290000000008</v>
      </c>
      <c r="AZ46" s="1">
        <v>78971.38</v>
      </c>
      <c r="BA46" s="1">
        <v>78454.47</v>
      </c>
      <c r="BB46" s="1">
        <v>77937.56</v>
      </c>
      <c r="BC46" s="1">
        <v>77420.650000000009</v>
      </c>
      <c r="BD46" s="1">
        <v>76903.740000000005</v>
      </c>
      <c r="BE46" s="1">
        <v>76386.83</v>
      </c>
      <c r="BF46" s="1">
        <v>75967.960000000006</v>
      </c>
      <c r="BG46" s="1">
        <v>75647.13</v>
      </c>
      <c r="BH46" s="1">
        <v>75326.3</v>
      </c>
      <c r="BI46" s="1">
        <v>75005.47</v>
      </c>
      <c r="BJ46" s="1">
        <v>74684.639999999999</v>
      </c>
      <c r="BK46" s="1">
        <v>4153.67</v>
      </c>
      <c r="BL46" s="2">
        <f t="shared" si="0"/>
        <v>0</v>
      </c>
      <c r="BM46" s="2">
        <f t="shared" si="29"/>
        <v>75334.62</v>
      </c>
      <c r="BN46" s="3">
        <f t="shared" si="40"/>
        <v>2.1007728399808352</v>
      </c>
      <c r="BO46" s="37">
        <f>IFERROR(INDEX('Wkpr - Existing Depr Rates'!$G$2:$G$709,MATCH('Wkpr - Plant Balance Detail'!A46,'Wkpr - Existing Depr Rates'!$A$2:$A$709,0),),0)</f>
        <v>0.1429</v>
      </c>
      <c r="BP46" s="37">
        <f t="shared" si="30"/>
        <v>1.9578728399808352</v>
      </c>
      <c r="BQ46" s="11">
        <v>6.6699999999999995E-2</v>
      </c>
      <c r="BR46" s="11"/>
      <c r="BS46" s="11"/>
      <c r="BU46" s="31">
        <f>_xlfn.IFNA(IF(AND($B46="ED",$D46&gt;=310000,$D46&lt;360000),INDEX('Wkpr - Allocation_Factors'!$B$16:$F$16,1,MATCH('Wkpr - Plant Balance Detail'!BU$2,'Wkpr - Allocation_Factors'!$B$1:$F$1,0)),IF(AND($B46="GD",$C46="AN",$D46&gt;=350000,$D46&lt;358000),INDEX('Wkpr - Allocation_Factors'!$B$17:$F$17,1,MATCH('Wkpr - Plant Balance Detail'!BU$2,'Wkpr - Allocation_Factors'!$B$1:$F$1,0)),INDEX('Wkpr - Allocation_Factors'!$B$2:$F$15,MATCH(CONCATENATE('Wkpr - Plant Balance Detail'!$B46,'Wkpr - Plant Balance Detail'!$C46),'Wkpr - Allocation_Factors'!$A$2:$A$15,0),MATCH('Wkpr - Plant Balance Detail'!BU$2,'Wkpr - Allocation_Factors'!$B$1:$F$1,0)))),0)</f>
        <v>0.53119521599999997</v>
      </c>
      <c r="BV46" s="31">
        <f>_xlfn.IFNA(IF(AND($B46="ED",$D46&gt;=310000,$D46&lt;360000),INDEX('Wkpr - Allocation_Factors'!$B$16:$F$16,1,MATCH('Wkpr - Plant Balance Detail'!BV$2,'Wkpr - Allocation_Factors'!$B$1:$F$1,0)),IF(AND($B46="GD",$C46="AN",$D46&gt;=350000,$D46&lt;358000),INDEX('Wkpr - Allocation_Factors'!$B$17:$F$17,1,MATCH('Wkpr - Plant Balance Detail'!BV$2,'Wkpr - Allocation_Factors'!$B$1:$F$1,0)),INDEX('Wkpr - Allocation_Factors'!$B$2:$F$15,MATCH(CONCATENATE('Wkpr - Plant Balance Detail'!$B46,'Wkpr - Plant Balance Detail'!$C46),'Wkpr - Allocation_Factors'!$A$2:$A$15,0),MATCH('Wkpr - Plant Balance Detail'!BV$2,'Wkpr - Allocation_Factors'!$B$1:$F$1,0)))),0)</f>
        <v>0.15598091040000001</v>
      </c>
      <c r="BW46" s="31">
        <f>_xlfn.IFNA(IF(AND($B46="ED",$D46&gt;=310000,$D46&lt;360000),INDEX('Wkpr - Allocation_Factors'!$B$16:$F$16,1,MATCH('Wkpr - Plant Balance Detail'!BW$2,'Wkpr - Allocation_Factors'!$B$1:$F$1,0)),IF(AND($B46="GD",$C46="AN",$D46&gt;=350000,$D46&lt;358000),INDEX('Wkpr - Allocation_Factors'!$B$17:$F$17,1,MATCH('Wkpr - Plant Balance Detail'!BW$2,'Wkpr - Allocation_Factors'!$B$1:$F$1,0)),INDEX('Wkpr - Allocation_Factors'!$B$2:$F$15,MATCH(CONCATENATE('Wkpr - Plant Balance Detail'!$B46,'Wkpr - Plant Balance Detail'!$C46),'Wkpr - Allocation_Factors'!$A$2:$A$15,0),MATCH('Wkpr - Plant Balance Detail'!BW$2,'Wkpr - Allocation_Factors'!$B$1:$F$1,0)))),0)</f>
        <v>0.24688478400000002</v>
      </c>
      <c r="BX46" s="31">
        <f>_xlfn.IFNA(IF(AND($B46="ED",$D46&gt;=310000,$D46&lt;360000),INDEX('Wkpr - Allocation_Factors'!$B$16:$F$16,1,MATCH('Wkpr - Plant Balance Detail'!BX$2,'Wkpr - Allocation_Factors'!$B$1:$F$1,0)),IF(AND($B46="GD",$C46="AN",$D46&gt;=350000,$D46&lt;358000),INDEX('Wkpr - Allocation_Factors'!$B$17:$F$17,1,MATCH('Wkpr - Plant Balance Detail'!BX$2,'Wkpr - Allocation_Factors'!$B$1:$F$1,0)),INDEX('Wkpr - Allocation_Factors'!$B$2:$F$15,MATCH(CONCATENATE('Wkpr - Plant Balance Detail'!$B46,'Wkpr - Plant Balance Detail'!$C46),'Wkpr - Allocation_Factors'!$A$2:$A$15,0),MATCH('Wkpr - Plant Balance Detail'!BX$2,'Wkpr - Allocation_Factors'!$B$1:$F$1,0)))),0)</f>
        <v>6.59390896E-2</v>
      </c>
      <c r="BY46" s="31">
        <f>_xlfn.IFNA(IF(AND($B46="ED",$D46&gt;=310000,$D46&lt;360000),INDEX('Wkpr - Allocation_Factors'!$B$16:$F$16,1,MATCH('Wkpr - Plant Balance Detail'!BY$2,'Wkpr - Allocation_Factors'!$B$1:$F$1,0)),IF(AND($B46="GD",$C46="AN",$D46&gt;=350000,$D46&lt;358000),INDEX('Wkpr - Allocation_Factors'!$B$17:$F$17,1,MATCH('Wkpr - Plant Balance Detail'!BY$2,'Wkpr - Allocation_Factors'!$B$1:$F$1,0)),INDEX('Wkpr - Allocation_Factors'!$B$2:$F$15,MATCH(CONCATENATE('Wkpr - Plant Balance Detail'!$B46,'Wkpr - Plant Balance Detail'!$C46),'Wkpr - Allocation_Factors'!$A$2:$A$15,0),MATCH('Wkpr - Plant Balance Detail'!BY$2,'Wkpr - Allocation_Factors'!$B$1:$F$1,0)))),0)</f>
        <v>0</v>
      </c>
      <c r="CA46" s="1">
        <f t="shared" si="1"/>
        <v>30064.504724059701</v>
      </c>
      <c r="CB46" s="1">
        <f t="shared" si="2"/>
        <v>8828.1834555978639</v>
      </c>
      <c r="CC46" s="1">
        <f t="shared" si="3"/>
        <v>13973.146841869262</v>
      </c>
      <c r="CD46" s="1">
        <f t="shared" si="4"/>
        <v>3732.0104004464456</v>
      </c>
      <c r="CE46" s="1">
        <f t="shared" si="5"/>
        <v>0</v>
      </c>
      <c r="CF46" s="1"/>
      <c r="CG46" s="1">
        <f t="shared" si="6"/>
        <v>2045.0653413375837</v>
      </c>
      <c r="CH46" s="1">
        <f t="shared" si="7"/>
        <v>600.51586339836899</v>
      </c>
      <c r="CI46" s="1">
        <f t="shared" si="8"/>
        <v>950.48957493249657</v>
      </c>
      <c r="CJ46" s="1">
        <f t="shared" si="9"/>
        <v>253.86099633155115</v>
      </c>
      <c r="CK46" s="1">
        <f t="shared" si="10"/>
        <v>0</v>
      </c>
      <c r="CM46" s="1">
        <f t="shared" si="11"/>
        <v>954.55464147807436</v>
      </c>
      <c r="CN46" s="1">
        <f t="shared" si="12"/>
        <v>280.29676759042133</v>
      </c>
      <c r="CO46" s="1">
        <f t="shared" si="13"/>
        <v>443.65048738976566</v>
      </c>
      <c r="CP46" s="1">
        <f t="shared" si="14"/>
        <v>118.49215154173871</v>
      </c>
      <c r="CQ46" s="1">
        <f t="shared" si="15"/>
        <v>0</v>
      </c>
      <c r="CS46" s="1">
        <f t="shared" si="31"/>
        <v>-1090.5106998595093</v>
      </c>
      <c r="CT46" s="1">
        <f t="shared" si="32"/>
        <v>-320.21909580794767</v>
      </c>
      <c r="CU46" s="1">
        <f t="shared" si="33"/>
        <v>-506.83908754273091</v>
      </c>
      <c r="CV46" s="1">
        <f t="shared" si="34"/>
        <v>-135.36884478981244</v>
      </c>
      <c r="CW46" s="1">
        <f t="shared" si="35"/>
        <v>0</v>
      </c>
      <c r="CX46" s="1">
        <f t="shared" si="36"/>
        <v>-2052.9377280000003</v>
      </c>
      <c r="DA46" s="38">
        <f t="shared" si="17"/>
        <v>0</v>
      </c>
      <c r="DB46" s="38">
        <f t="shared" si="18"/>
        <v>0</v>
      </c>
      <c r="DC46" s="38">
        <f t="shared" si="19"/>
        <v>0</v>
      </c>
      <c r="DD46" s="38">
        <f t="shared" si="20"/>
        <v>0</v>
      </c>
      <c r="DE46" s="38">
        <f t="shared" si="21"/>
        <v>0</v>
      </c>
    </row>
    <row r="47" spans="1:109" x14ac:dyDescent="0.2">
      <c r="A47" t="s">
        <v>62</v>
      </c>
      <c r="B47" t="str">
        <f t="shared" si="22"/>
        <v>CD</v>
      </c>
      <c r="C47" t="str">
        <f t="shared" si="23"/>
        <v>AN</v>
      </c>
      <c r="D47">
        <f t="shared" si="24"/>
        <v>396000</v>
      </c>
      <c r="E47" t="s">
        <v>683</v>
      </c>
      <c r="F47" s="1">
        <v>544007.69000000006</v>
      </c>
      <c r="G47" s="1">
        <v>544007.69000000006</v>
      </c>
      <c r="H47" s="1">
        <v>544007.69000000006</v>
      </c>
      <c r="I47" s="1">
        <v>544007.69000000006</v>
      </c>
      <c r="J47" s="1">
        <v>544007.69000000006</v>
      </c>
      <c r="K47" s="1">
        <v>544007.69000000006</v>
      </c>
      <c r="L47" s="1">
        <v>544007.69000000006</v>
      </c>
      <c r="M47" s="1">
        <v>544007.69000000006</v>
      </c>
      <c r="N47" s="1">
        <v>544007.69000000006</v>
      </c>
      <c r="O47" s="1">
        <v>544007.69000000006</v>
      </c>
      <c r="P47" s="1">
        <v>544007.69000000006</v>
      </c>
      <c r="Q47" s="1">
        <v>544007.69000000006</v>
      </c>
      <c r="R47" s="1">
        <v>544007.69000000006</v>
      </c>
      <c r="S47" s="1">
        <f t="shared" si="25"/>
        <v>544007.69000000006</v>
      </c>
      <c r="T47" s="1">
        <f t="shared" si="26"/>
        <v>5984084.5900000017</v>
      </c>
      <c r="U47" s="1">
        <f t="shared" si="27"/>
        <v>544007.69000000018</v>
      </c>
      <c r="V47" s="1">
        <v>-191249.75</v>
      </c>
      <c r="W47" s="1">
        <v>-193475.65</v>
      </c>
      <c r="X47" s="1">
        <v>-195701.55000000002</v>
      </c>
      <c r="Y47" s="1">
        <v>-197927.45</v>
      </c>
      <c r="Z47" s="1">
        <v>-200153.35</v>
      </c>
      <c r="AA47" s="1">
        <v>-202379.25</v>
      </c>
      <c r="AB47" s="1">
        <v>-204605.15</v>
      </c>
      <c r="AC47" s="1">
        <v>-206831.05000000002</v>
      </c>
      <c r="AD47" s="1">
        <v>-209056.95</v>
      </c>
      <c r="AE47" s="1">
        <v>-211282.85</v>
      </c>
      <c r="AF47" s="1">
        <v>-213508.75</v>
      </c>
      <c r="AG47" s="1">
        <v>-215734.65</v>
      </c>
      <c r="AH47" s="1">
        <v>-217960.55000000002</v>
      </c>
      <c r="AI47" s="1"/>
      <c r="AJ47" s="1">
        <v>-2225.9</v>
      </c>
      <c r="AK47" s="1">
        <v>-2225.9</v>
      </c>
      <c r="AL47" s="1">
        <v>-2225.9</v>
      </c>
      <c r="AM47" s="1">
        <v>-2225.9</v>
      </c>
      <c r="AN47" s="1">
        <v>-2225.9</v>
      </c>
      <c r="AO47" s="1">
        <v>-2225.9</v>
      </c>
      <c r="AP47" s="1">
        <v>-2225.9</v>
      </c>
      <c r="AQ47" s="1">
        <v>-2225.9</v>
      </c>
      <c r="AR47" s="1">
        <v>-2225.9</v>
      </c>
      <c r="AS47" s="1">
        <v>-2225.9</v>
      </c>
      <c r="AT47" s="1">
        <v>-2225.9</v>
      </c>
      <c r="AU47" s="1">
        <v>-2225.9</v>
      </c>
      <c r="AV47" s="1">
        <v>-2225.9</v>
      </c>
      <c r="AW47" s="1">
        <f t="shared" si="28"/>
        <v>26710.800000000007</v>
      </c>
      <c r="AX47" s="1"/>
      <c r="AY47" s="1">
        <v>352757.94</v>
      </c>
      <c r="AZ47" s="1">
        <v>350532.04</v>
      </c>
      <c r="BA47" s="1">
        <v>348306.14</v>
      </c>
      <c r="BB47" s="1">
        <v>346080.24</v>
      </c>
      <c r="BC47" s="1">
        <v>343854.34</v>
      </c>
      <c r="BD47" s="1">
        <v>341628.44</v>
      </c>
      <c r="BE47" s="1">
        <v>339402.54</v>
      </c>
      <c r="BF47" s="1">
        <v>337176.64</v>
      </c>
      <c r="BG47" s="1">
        <v>334950.74</v>
      </c>
      <c r="BH47" s="1">
        <v>332724.84000000003</v>
      </c>
      <c r="BI47" s="1">
        <v>330498.94</v>
      </c>
      <c r="BJ47" s="1">
        <v>328273.03999999998</v>
      </c>
      <c r="BK47" s="1">
        <v>326047.14</v>
      </c>
      <c r="BL47" s="2">
        <f t="shared" si="0"/>
        <v>0</v>
      </c>
      <c r="BM47" s="2">
        <f t="shared" si="29"/>
        <v>26710.800000000007</v>
      </c>
      <c r="BN47" s="3">
        <f t="shared" si="40"/>
        <v>4.9100041214490915E-2</v>
      </c>
      <c r="BO47" s="37">
        <f>IFERROR(INDEX('Wkpr - Existing Depr Rates'!$G$2:$G$709,MATCH('Wkpr - Plant Balance Detail'!A47,'Wkpr - Existing Depr Rates'!$A$2:$A$709,0),),0)</f>
        <v>4.9099999999999998E-2</v>
      </c>
      <c r="BP47" s="37">
        <f t="shared" si="30"/>
        <v>4.1214490917318436E-8</v>
      </c>
      <c r="BQ47" s="11">
        <v>3.4000000000000002E-2</v>
      </c>
      <c r="BR47" s="11"/>
      <c r="BS47" s="11"/>
      <c r="BU47" s="31">
        <f>_xlfn.IFNA(IF(AND($B47="ED",$D47&gt;=310000,$D47&lt;360000),INDEX('Wkpr - Allocation_Factors'!$B$16:$F$16,1,MATCH('Wkpr - Plant Balance Detail'!BU$2,'Wkpr - Allocation_Factors'!$B$1:$F$1,0)),IF(AND($B47="GD",$C47="AN",$D47&gt;=350000,$D47&lt;358000),INDEX('Wkpr - Allocation_Factors'!$B$17:$F$17,1,MATCH('Wkpr - Plant Balance Detail'!BU$2,'Wkpr - Allocation_Factors'!$B$1:$F$1,0)),INDEX('Wkpr - Allocation_Factors'!$B$2:$F$15,MATCH(CONCATENATE('Wkpr - Plant Balance Detail'!$B47,'Wkpr - Plant Balance Detail'!$C47),'Wkpr - Allocation_Factors'!$A$2:$A$15,0),MATCH('Wkpr - Plant Balance Detail'!BU$2,'Wkpr - Allocation_Factors'!$B$1:$F$1,0)))),0)</f>
        <v>0.53119521599999997</v>
      </c>
      <c r="BV47" s="31">
        <f>_xlfn.IFNA(IF(AND($B47="ED",$D47&gt;=310000,$D47&lt;360000),INDEX('Wkpr - Allocation_Factors'!$B$16:$F$16,1,MATCH('Wkpr - Plant Balance Detail'!BV$2,'Wkpr - Allocation_Factors'!$B$1:$F$1,0)),IF(AND($B47="GD",$C47="AN",$D47&gt;=350000,$D47&lt;358000),INDEX('Wkpr - Allocation_Factors'!$B$17:$F$17,1,MATCH('Wkpr - Plant Balance Detail'!BV$2,'Wkpr - Allocation_Factors'!$B$1:$F$1,0)),INDEX('Wkpr - Allocation_Factors'!$B$2:$F$15,MATCH(CONCATENATE('Wkpr - Plant Balance Detail'!$B47,'Wkpr - Plant Balance Detail'!$C47),'Wkpr - Allocation_Factors'!$A$2:$A$15,0),MATCH('Wkpr - Plant Balance Detail'!BV$2,'Wkpr - Allocation_Factors'!$B$1:$F$1,0)))),0)</f>
        <v>0.15598091040000001</v>
      </c>
      <c r="BW47" s="31">
        <f>_xlfn.IFNA(IF(AND($B47="ED",$D47&gt;=310000,$D47&lt;360000),INDEX('Wkpr - Allocation_Factors'!$B$16:$F$16,1,MATCH('Wkpr - Plant Balance Detail'!BW$2,'Wkpr - Allocation_Factors'!$B$1:$F$1,0)),IF(AND($B47="GD",$C47="AN",$D47&gt;=350000,$D47&lt;358000),INDEX('Wkpr - Allocation_Factors'!$B$17:$F$17,1,MATCH('Wkpr - Plant Balance Detail'!BW$2,'Wkpr - Allocation_Factors'!$B$1:$F$1,0)),INDEX('Wkpr - Allocation_Factors'!$B$2:$F$15,MATCH(CONCATENATE('Wkpr - Plant Balance Detail'!$B47,'Wkpr - Plant Balance Detail'!$C47),'Wkpr - Allocation_Factors'!$A$2:$A$15,0),MATCH('Wkpr - Plant Balance Detail'!BW$2,'Wkpr - Allocation_Factors'!$B$1:$F$1,0)))),0)</f>
        <v>0.24688478400000002</v>
      </c>
      <c r="BX47" s="31">
        <f>_xlfn.IFNA(IF(AND($B47="ED",$D47&gt;=310000,$D47&lt;360000),INDEX('Wkpr - Allocation_Factors'!$B$16:$F$16,1,MATCH('Wkpr - Plant Balance Detail'!BX$2,'Wkpr - Allocation_Factors'!$B$1:$F$1,0)),IF(AND($B47="GD",$C47="AN",$D47&gt;=350000,$D47&lt;358000),INDEX('Wkpr - Allocation_Factors'!$B$17:$F$17,1,MATCH('Wkpr - Plant Balance Detail'!BX$2,'Wkpr - Allocation_Factors'!$B$1:$F$1,0)),INDEX('Wkpr - Allocation_Factors'!$B$2:$F$15,MATCH(CONCATENATE('Wkpr - Plant Balance Detail'!$B47,'Wkpr - Plant Balance Detail'!$C47),'Wkpr - Allocation_Factors'!$A$2:$A$15,0),MATCH('Wkpr - Plant Balance Detail'!BX$2,'Wkpr - Allocation_Factors'!$B$1:$F$1,0)))),0)</f>
        <v>6.59390896E-2</v>
      </c>
      <c r="BY47" s="31">
        <f>_xlfn.IFNA(IF(AND($B47="ED",$D47&gt;=310000,$D47&lt;360000),INDEX('Wkpr - Allocation_Factors'!$B$16:$F$16,1,MATCH('Wkpr - Plant Balance Detail'!BY$2,'Wkpr - Allocation_Factors'!$B$1:$F$1,0)),IF(AND($B47="GD",$C47="AN",$D47&gt;=350000,$D47&lt;358000),INDEX('Wkpr - Allocation_Factors'!$B$17:$F$17,1,MATCH('Wkpr - Plant Balance Detail'!BY$2,'Wkpr - Allocation_Factors'!$B$1:$F$1,0)),INDEX('Wkpr - Allocation_Factors'!$B$2:$F$15,MATCH(CONCATENATE('Wkpr - Plant Balance Detail'!$B47,'Wkpr - Plant Balance Detail'!$C47),'Wkpr - Allocation_Factors'!$A$2:$A$15,0),MATCH('Wkpr - Plant Balance Detail'!BY$2,'Wkpr - Allocation_Factors'!$B$1:$F$1,0)))),0)</f>
        <v>0</v>
      </c>
      <c r="CA47" s="1">
        <f t="shared" si="1"/>
        <v>14188.649175532799</v>
      </c>
      <c r="CB47" s="1">
        <f t="shared" si="2"/>
        <v>4166.3749015123203</v>
      </c>
      <c r="CC47" s="1">
        <f t="shared" si="3"/>
        <v>6594.4900884672006</v>
      </c>
      <c r="CD47" s="1">
        <f t="shared" si="4"/>
        <v>1761.2858344876799</v>
      </c>
      <c r="CE47" s="1">
        <f t="shared" si="5"/>
        <v>0</v>
      </c>
      <c r="CF47" s="1"/>
      <c r="CG47" s="1">
        <f t="shared" si="6"/>
        <v>14188.637265604862</v>
      </c>
      <c r="CH47" s="1">
        <f t="shared" si="7"/>
        <v>4166.3714042643287</v>
      </c>
      <c r="CI47" s="1">
        <f t="shared" si="8"/>
        <v>6594.4845530634593</v>
      </c>
      <c r="CJ47" s="1">
        <f t="shared" si="9"/>
        <v>1761.2843560673523</v>
      </c>
      <c r="CK47" s="1">
        <f t="shared" si="10"/>
        <v>0</v>
      </c>
      <c r="CM47" s="1">
        <f t="shared" si="11"/>
        <v>9825.1256014371775</v>
      </c>
      <c r="CN47" s="1">
        <f t="shared" si="12"/>
        <v>2885.0637015272341</v>
      </c>
      <c r="CO47" s="1">
        <f t="shared" si="13"/>
        <v>4566.4455153596264</v>
      </c>
      <c r="CP47" s="1">
        <f t="shared" si="14"/>
        <v>1219.6266416759672</v>
      </c>
      <c r="CQ47" s="1">
        <f t="shared" si="15"/>
        <v>0</v>
      </c>
      <c r="CS47" s="1">
        <f t="shared" si="31"/>
        <v>-4363.511664167685</v>
      </c>
      <c r="CT47" s="1">
        <f t="shared" si="32"/>
        <v>-1281.3077027370946</v>
      </c>
      <c r="CU47" s="1">
        <f t="shared" si="33"/>
        <v>-2028.0390377038329</v>
      </c>
      <c r="CV47" s="1">
        <f t="shared" si="34"/>
        <v>-541.65771439138507</v>
      </c>
      <c r="CW47" s="1">
        <f t="shared" si="35"/>
        <v>0</v>
      </c>
      <c r="CX47" s="1">
        <f t="shared" si="36"/>
        <v>-8214.5161189999981</v>
      </c>
      <c r="DA47" s="38">
        <f t="shared" si="17"/>
        <v>0</v>
      </c>
      <c r="DB47" s="38">
        <f t="shared" si="18"/>
        <v>0</v>
      </c>
      <c r="DC47" s="38">
        <f t="shared" si="19"/>
        <v>0</v>
      </c>
      <c r="DD47" s="38">
        <f t="shared" si="20"/>
        <v>0</v>
      </c>
      <c r="DE47" s="38">
        <f t="shared" si="21"/>
        <v>0</v>
      </c>
    </row>
    <row r="48" spans="1:109" x14ac:dyDescent="0.2">
      <c r="A48" s="23" t="s">
        <v>63</v>
      </c>
      <c r="B48" s="23" t="str">
        <f t="shared" si="22"/>
        <v>CD</v>
      </c>
      <c r="C48" s="23" t="str">
        <f t="shared" si="23"/>
        <v>AN</v>
      </c>
      <c r="D48" s="23">
        <f t="shared" si="24"/>
        <v>396700</v>
      </c>
      <c r="E48" s="23" t="s">
        <v>1141</v>
      </c>
      <c r="F48" s="24">
        <v>283484.25</v>
      </c>
      <c r="G48" s="24">
        <v>283484.25</v>
      </c>
      <c r="H48" s="24">
        <v>283484.25</v>
      </c>
      <c r="I48" s="24">
        <v>283484.25</v>
      </c>
      <c r="J48" s="24">
        <v>283484.25</v>
      </c>
      <c r="K48" s="24">
        <v>283484.25</v>
      </c>
      <c r="L48" s="24">
        <v>283484.25</v>
      </c>
      <c r="M48" s="24">
        <v>283484.25</v>
      </c>
      <c r="N48" s="24">
        <v>283484.25</v>
      </c>
      <c r="O48" s="24">
        <v>283484.25</v>
      </c>
      <c r="P48" s="24">
        <v>283484.25</v>
      </c>
      <c r="Q48" s="24">
        <v>0</v>
      </c>
      <c r="R48" s="24">
        <v>0</v>
      </c>
      <c r="S48" s="24">
        <f t="shared" si="25"/>
        <v>141742.125</v>
      </c>
      <c r="T48" s="24">
        <f t="shared" si="26"/>
        <v>2834842.5</v>
      </c>
      <c r="U48" s="24">
        <f t="shared" si="27"/>
        <v>248048.71875</v>
      </c>
      <c r="V48" s="1">
        <v>-283484.25</v>
      </c>
      <c r="W48" s="1">
        <v>-283484.25</v>
      </c>
      <c r="X48" s="1">
        <v>-283484.25</v>
      </c>
      <c r="Y48" s="1">
        <v>-283484.25</v>
      </c>
      <c r="Z48" s="1">
        <v>-283484.25</v>
      </c>
      <c r="AA48" s="1">
        <v>-283484.25</v>
      </c>
      <c r="AB48" s="1">
        <v>-283484.25</v>
      </c>
      <c r="AC48" s="1">
        <v>-283484.25</v>
      </c>
      <c r="AD48" s="1">
        <v>-283484.25</v>
      </c>
      <c r="AE48" s="1">
        <v>-283484.25</v>
      </c>
      <c r="AF48" s="1">
        <v>-283484.25</v>
      </c>
      <c r="AG48" s="1">
        <v>0</v>
      </c>
      <c r="AH48" s="24">
        <v>0</v>
      </c>
      <c r="AI48" s="24"/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f t="shared" si="28"/>
        <v>0</v>
      </c>
      <c r="AX48" s="24"/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25">
        <f t="shared" si="0"/>
        <v>0</v>
      </c>
      <c r="BM48" s="25">
        <f t="shared" si="29"/>
        <v>0</v>
      </c>
      <c r="BN48" s="26" t="str">
        <f t="shared" si="40"/>
        <v/>
      </c>
      <c r="BO48" s="37">
        <f>IFERROR(INDEX('Wkpr - Existing Depr Rates'!$G$2:$G$709,MATCH('Wkpr - Plant Balance Detail'!A48,'Wkpr - Existing Depr Rates'!$A$2:$A$709,0),),0)</f>
        <v>7.4300000000000005E-2</v>
      </c>
      <c r="BP48" s="37" t="str">
        <f t="shared" si="30"/>
        <v/>
      </c>
      <c r="BQ48" s="27">
        <v>0</v>
      </c>
      <c r="BR48" s="27"/>
      <c r="BS48" s="27"/>
      <c r="BT48" s="23"/>
      <c r="BU48" s="32">
        <f>_xlfn.IFNA(IF(AND($B48="ED",$D48&gt;=310000,$D48&lt;360000),INDEX('Wkpr - Allocation_Factors'!$B$16:$F$16,1,MATCH('Wkpr - Plant Balance Detail'!BU$2,'Wkpr - Allocation_Factors'!$B$1:$F$1,0)),IF(AND($B48="GD",$C48="AN",$D48&gt;=350000,$D48&lt;358000),INDEX('Wkpr - Allocation_Factors'!$B$17:$F$17,1,MATCH('Wkpr - Plant Balance Detail'!BU$2,'Wkpr - Allocation_Factors'!$B$1:$F$1,0)),INDEX('Wkpr - Allocation_Factors'!$B$2:$F$15,MATCH(CONCATENATE('Wkpr - Plant Balance Detail'!$B48,'Wkpr - Plant Balance Detail'!$C48),'Wkpr - Allocation_Factors'!$A$2:$A$15,0),MATCH('Wkpr - Plant Balance Detail'!BU$2,'Wkpr - Allocation_Factors'!$B$1:$F$1,0)))),0)</f>
        <v>0.53119521599999997</v>
      </c>
      <c r="BV48" s="32">
        <f>_xlfn.IFNA(IF(AND($B48="ED",$D48&gt;=310000,$D48&lt;360000),INDEX('Wkpr - Allocation_Factors'!$B$16:$F$16,1,MATCH('Wkpr - Plant Balance Detail'!BV$2,'Wkpr - Allocation_Factors'!$B$1:$F$1,0)),IF(AND($B48="GD",$C48="AN",$D48&gt;=350000,$D48&lt;358000),INDEX('Wkpr - Allocation_Factors'!$B$17:$F$17,1,MATCH('Wkpr - Plant Balance Detail'!BV$2,'Wkpr - Allocation_Factors'!$B$1:$F$1,0)),INDEX('Wkpr - Allocation_Factors'!$B$2:$F$15,MATCH(CONCATENATE('Wkpr - Plant Balance Detail'!$B48,'Wkpr - Plant Balance Detail'!$C48),'Wkpr - Allocation_Factors'!$A$2:$A$15,0),MATCH('Wkpr - Plant Balance Detail'!BV$2,'Wkpr - Allocation_Factors'!$B$1:$F$1,0)))),0)</f>
        <v>0.15598091040000001</v>
      </c>
      <c r="BW48" s="32">
        <f>_xlfn.IFNA(IF(AND($B48="ED",$D48&gt;=310000,$D48&lt;360000),INDEX('Wkpr - Allocation_Factors'!$B$16:$F$16,1,MATCH('Wkpr - Plant Balance Detail'!BW$2,'Wkpr - Allocation_Factors'!$B$1:$F$1,0)),IF(AND($B48="GD",$C48="AN",$D48&gt;=350000,$D48&lt;358000),INDEX('Wkpr - Allocation_Factors'!$B$17:$F$17,1,MATCH('Wkpr - Plant Balance Detail'!BW$2,'Wkpr - Allocation_Factors'!$B$1:$F$1,0)),INDEX('Wkpr - Allocation_Factors'!$B$2:$F$15,MATCH(CONCATENATE('Wkpr - Plant Balance Detail'!$B48,'Wkpr - Plant Balance Detail'!$C48),'Wkpr - Allocation_Factors'!$A$2:$A$15,0),MATCH('Wkpr - Plant Balance Detail'!BW$2,'Wkpr - Allocation_Factors'!$B$1:$F$1,0)))),0)</f>
        <v>0.24688478400000002</v>
      </c>
      <c r="BX48" s="32">
        <f>_xlfn.IFNA(IF(AND($B48="ED",$D48&gt;=310000,$D48&lt;360000),INDEX('Wkpr - Allocation_Factors'!$B$16:$F$16,1,MATCH('Wkpr - Plant Balance Detail'!BX$2,'Wkpr - Allocation_Factors'!$B$1:$F$1,0)),IF(AND($B48="GD",$C48="AN",$D48&gt;=350000,$D48&lt;358000),INDEX('Wkpr - Allocation_Factors'!$B$17:$F$17,1,MATCH('Wkpr - Plant Balance Detail'!BX$2,'Wkpr - Allocation_Factors'!$B$1:$F$1,0)),INDEX('Wkpr - Allocation_Factors'!$B$2:$F$15,MATCH(CONCATENATE('Wkpr - Plant Balance Detail'!$B48,'Wkpr - Plant Balance Detail'!$C48),'Wkpr - Allocation_Factors'!$A$2:$A$15,0),MATCH('Wkpr - Plant Balance Detail'!BX$2,'Wkpr - Allocation_Factors'!$B$1:$F$1,0)))),0)</f>
        <v>6.59390896E-2</v>
      </c>
      <c r="BY48" s="32">
        <f>_xlfn.IFNA(IF(AND($B48="ED",$D48&gt;=310000,$D48&lt;360000),INDEX('Wkpr - Allocation_Factors'!$B$16:$F$16,1,MATCH('Wkpr - Plant Balance Detail'!BY$2,'Wkpr - Allocation_Factors'!$B$1:$F$1,0)),IF(AND($B48="GD",$C48="AN",$D48&gt;=350000,$D48&lt;358000),INDEX('Wkpr - Allocation_Factors'!$B$17:$F$17,1,MATCH('Wkpr - Plant Balance Detail'!BY$2,'Wkpr - Allocation_Factors'!$B$1:$F$1,0)),INDEX('Wkpr - Allocation_Factors'!$B$2:$F$15,MATCH(CONCATENATE('Wkpr - Plant Balance Detail'!$B48,'Wkpr - Plant Balance Detail'!$C48),'Wkpr - Allocation_Factors'!$A$2:$A$15,0),MATCH('Wkpr - Plant Balance Detail'!BY$2,'Wkpr - Allocation_Factors'!$B$1:$F$1,0)))),0)</f>
        <v>0</v>
      </c>
      <c r="CA48" s="1">
        <f t="shared" si="1"/>
        <v>0</v>
      </c>
      <c r="CB48" s="1">
        <f t="shared" si="2"/>
        <v>0</v>
      </c>
      <c r="CC48" s="1">
        <f t="shared" si="3"/>
        <v>0</v>
      </c>
      <c r="CD48" s="1">
        <f t="shared" si="4"/>
        <v>0</v>
      </c>
      <c r="CE48" s="1">
        <f t="shared" si="5"/>
        <v>0</v>
      </c>
      <c r="CF48" s="1"/>
      <c r="CG48" s="1">
        <f t="shared" si="6"/>
        <v>0</v>
      </c>
      <c r="CH48" s="1">
        <f t="shared" si="7"/>
        <v>0</v>
      </c>
      <c r="CI48" s="1">
        <f t="shared" si="8"/>
        <v>0</v>
      </c>
      <c r="CJ48" s="1">
        <f t="shared" si="9"/>
        <v>0</v>
      </c>
      <c r="CK48" s="1">
        <f t="shared" si="10"/>
        <v>0</v>
      </c>
      <c r="CM48" s="1">
        <f t="shared" si="11"/>
        <v>0</v>
      </c>
      <c r="CN48" s="1">
        <f t="shared" si="12"/>
        <v>0</v>
      </c>
      <c r="CO48" s="1">
        <f t="shared" si="13"/>
        <v>0</v>
      </c>
      <c r="CP48" s="1">
        <f t="shared" si="14"/>
        <v>0</v>
      </c>
      <c r="CQ48" s="1">
        <f t="shared" si="15"/>
        <v>0</v>
      </c>
      <c r="CS48" s="1">
        <f t="shared" si="31"/>
        <v>0</v>
      </c>
      <c r="CT48" s="1">
        <f t="shared" si="32"/>
        <v>0</v>
      </c>
      <c r="CU48" s="1">
        <f t="shared" si="33"/>
        <v>0</v>
      </c>
      <c r="CV48" s="1">
        <f t="shared" si="34"/>
        <v>0</v>
      </c>
      <c r="CW48" s="1">
        <f t="shared" si="35"/>
        <v>0</v>
      </c>
      <c r="CX48" s="1">
        <f t="shared" si="36"/>
        <v>0</v>
      </c>
      <c r="DA48" s="38">
        <f t="shared" si="17"/>
        <v>0</v>
      </c>
      <c r="DB48" s="38">
        <f t="shared" si="18"/>
        <v>0</v>
      </c>
      <c r="DC48" s="38">
        <f t="shared" si="19"/>
        <v>0</v>
      </c>
      <c r="DD48" s="38">
        <f t="shared" si="20"/>
        <v>0</v>
      </c>
      <c r="DE48" s="38">
        <f t="shared" si="21"/>
        <v>0</v>
      </c>
    </row>
    <row r="49" spans="1:109" x14ac:dyDescent="0.2">
      <c r="A49" t="s">
        <v>64</v>
      </c>
      <c r="B49" t="str">
        <f t="shared" si="22"/>
        <v>CD</v>
      </c>
      <c r="C49" t="str">
        <f t="shared" si="23"/>
        <v>AN</v>
      </c>
      <c r="D49">
        <f t="shared" si="24"/>
        <v>397000</v>
      </c>
      <c r="F49" s="1">
        <v>6651474.71</v>
      </c>
      <c r="G49" s="1">
        <v>5938540.54</v>
      </c>
      <c r="H49" s="1">
        <v>5938540.54</v>
      </c>
      <c r="I49" s="1">
        <v>5938540.54</v>
      </c>
      <c r="J49" s="1">
        <v>5980781.9800000004</v>
      </c>
      <c r="K49" s="1">
        <v>6015832.6900000004</v>
      </c>
      <c r="L49" s="1">
        <v>6017837.6299999999</v>
      </c>
      <c r="M49" s="1">
        <v>6031413.4199999999</v>
      </c>
      <c r="N49" s="1">
        <v>6048390.0099999998</v>
      </c>
      <c r="O49" s="1">
        <v>6449657.9800000004</v>
      </c>
      <c r="P49" s="1">
        <v>6452065.0800000001</v>
      </c>
      <c r="Q49" s="1">
        <v>6453285.04</v>
      </c>
      <c r="R49" s="1">
        <v>6480526.5300000003</v>
      </c>
      <c r="S49" s="1">
        <f t="shared" si="25"/>
        <v>6566000.6200000001</v>
      </c>
      <c r="T49" s="1">
        <f t="shared" si="26"/>
        <v>67264885.450000003</v>
      </c>
      <c r="U49" s="1">
        <f t="shared" si="27"/>
        <v>6152573.8391666673</v>
      </c>
      <c r="V49" s="1">
        <v>-6200217.46</v>
      </c>
      <c r="W49" s="1">
        <v>-5505119.1399999997</v>
      </c>
      <c r="X49" s="1">
        <v>-5521945</v>
      </c>
      <c r="Y49" s="1">
        <v>-5538770.8600000003</v>
      </c>
      <c r="Z49" s="1">
        <v>-5555656.5700000003</v>
      </c>
      <c r="AA49" s="1">
        <v>-5572651.7699999996</v>
      </c>
      <c r="AB49" s="1">
        <v>-5589699.4699999997</v>
      </c>
      <c r="AC49" s="1">
        <v>-5606769.2400000002</v>
      </c>
      <c r="AD49" s="1">
        <v>-5623882.29</v>
      </c>
      <c r="AE49" s="1">
        <v>-5632166.04</v>
      </c>
      <c r="AF49" s="1">
        <v>-5650443.4800000004</v>
      </c>
      <c r="AG49" s="1">
        <v>-5668726.0600000005</v>
      </c>
      <c r="AH49" s="1">
        <v>-5687048.96</v>
      </c>
      <c r="AI49" s="1"/>
      <c r="AJ49" s="1">
        <v>-19885.2</v>
      </c>
      <c r="AK49" s="1">
        <v>-17835.850000000002</v>
      </c>
      <c r="AL49" s="1">
        <v>-16825.86</v>
      </c>
      <c r="AM49" s="1">
        <v>-16825.86</v>
      </c>
      <c r="AN49" s="1">
        <v>-16885.71</v>
      </c>
      <c r="AO49" s="1">
        <v>-16995.2</v>
      </c>
      <c r="AP49" s="1">
        <v>-17047.7</v>
      </c>
      <c r="AQ49" s="1">
        <v>-17069.77</v>
      </c>
      <c r="AR49" s="1">
        <v>-17113.05</v>
      </c>
      <c r="AS49" s="1">
        <v>-17705.57</v>
      </c>
      <c r="AT49" s="1">
        <v>-18277.439999999999</v>
      </c>
      <c r="AU49" s="1">
        <v>-18282.580000000002</v>
      </c>
      <c r="AV49" s="1">
        <v>-18322.900000000001</v>
      </c>
      <c r="AW49" s="1">
        <f t="shared" si="28"/>
        <v>209187.49000000002</v>
      </c>
      <c r="AX49" s="1"/>
      <c r="AY49" s="1">
        <v>451257.25</v>
      </c>
      <c r="AZ49" s="1">
        <v>433421.4</v>
      </c>
      <c r="BA49" s="1">
        <v>416595.54000000004</v>
      </c>
      <c r="BB49" s="1">
        <v>399769.68</v>
      </c>
      <c r="BC49" s="1">
        <v>425125.41000000003</v>
      </c>
      <c r="BD49" s="1">
        <v>443180.92</v>
      </c>
      <c r="BE49" s="1">
        <v>428138.16000000003</v>
      </c>
      <c r="BF49" s="1">
        <v>424644.18</v>
      </c>
      <c r="BG49" s="1">
        <v>424507.72000000003</v>
      </c>
      <c r="BH49" s="1">
        <v>817491.94000000006</v>
      </c>
      <c r="BI49" s="1">
        <v>801621.6</v>
      </c>
      <c r="BJ49" s="1">
        <v>784558.98</v>
      </c>
      <c r="BK49" s="1">
        <v>793477.57000000007</v>
      </c>
      <c r="BL49" s="2">
        <f t="shared" si="0"/>
        <v>0</v>
      </c>
      <c r="BM49" s="2">
        <f t="shared" si="29"/>
        <v>209187.49000000002</v>
      </c>
      <c r="BN49" s="3">
        <f t="shared" si="40"/>
        <v>3.3999996662914221E-2</v>
      </c>
      <c r="BO49" s="37">
        <f>IFERROR(INDEX('Wkpr - Existing Depr Rates'!$G$2:$G$709,MATCH('Wkpr - Plant Balance Detail'!A49,'Wkpr - Existing Depr Rates'!$A$2:$A$709,0),),0)</f>
        <v>3.4000000000000002E-2</v>
      </c>
      <c r="BP49" s="37">
        <f t="shared" si="30"/>
        <v>-3.3370857813186383E-9</v>
      </c>
      <c r="BQ49" s="11">
        <v>6.6699999999999995E-2</v>
      </c>
      <c r="BR49" s="11"/>
      <c r="BS49" s="2">
        <v>3579320.55</v>
      </c>
      <c r="BU49" s="31">
        <f>_xlfn.IFNA(IF(AND($B49="ED",$D49&gt;=310000,$D49&lt;360000),INDEX('Wkpr - Allocation_Factors'!$B$16:$F$16,1,MATCH('Wkpr - Plant Balance Detail'!BU$2,'Wkpr - Allocation_Factors'!$B$1:$F$1,0)),IF(AND($B49="GD",$C49="AN",$D49&gt;=350000,$D49&lt;358000),INDEX('Wkpr - Allocation_Factors'!$B$17:$F$17,1,MATCH('Wkpr - Plant Balance Detail'!BU$2,'Wkpr - Allocation_Factors'!$B$1:$F$1,0)),INDEX('Wkpr - Allocation_Factors'!$B$2:$F$15,MATCH(CONCATENATE('Wkpr - Plant Balance Detail'!$B49,'Wkpr - Plant Balance Detail'!$C49),'Wkpr - Allocation_Factors'!$A$2:$A$15,0),MATCH('Wkpr - Plant Balance Detail'!BU$2,'Wkpr - Allocation_Factors'!$B$1:$F$1,0)))),0)</f>
        <v>0.53119521599999997</v>
      </c>
      <c r="BV49" s="31">
        <f>_xlfn.IFNA(IF(AND($B49="ED",$D49&gt;=310000,$D49&lt;360000),INDEX('Wkpr - Allocation_Factors'!$B$16:$F$16,1,MATCH('Wkpr - Plant Balance Detail'!BV$2,'Wkpr - Allocation_Factors'!$B$1:$F$1,0)),IF(AND($B49="GD",$C49="AN",$D49&gt;=350000,$D49&lt;358000),INDEX('Wkpr - Allocation_Factors'!$B$17:$F$17,1,MATCH('Wkpr - Plant Balance Detail'!BV$2,'Wkpr - Allocation_Factors'!$B$1:$F$1,0)),INDEX('Wkpr - Allocation_Factors'!$B$2:$F$15,MATCH(CONCATENATE('Wkpr - Plant Balance Detail'!$B49,'Wkpr - Plant Balance Detail'!$C49),'Wkpr - Allocation_Factors'!$A$2:$A$15,0),MATCH('Wkpr - Plant Balance Detail'!BV$2,'Wkpr - Allocation_Factors'!$B$1:$F$1,0)))),0)</f>
        <v>0.15598091040000001</v>
      </c>
      <c r="BW49" s="31">
        <f>_xlfn.IFNA(IF(AND($B49="ED",$D49&gt;=310000,$D49&lt;360000),INDEX('Wkpr - Allocation_Factors'!$B$16:$F$16,1,MATCH('Wkpr - Plant Balance Detail'!BW$2,'Wkpr - Allocation_Factors'!$B$1:$F$1,0)),IF(AND($B49="GD",$C49="AN",$D49&gt;=350000,$D49&lt;358000),INDEX('Wkpr - Allocation_Factors'!$B$17:$F$17,1,MATCH('Wkpr - Plant Balance Detail'!BW$2,'Wkpr - Allocation_Factors'!$B$1:$F$1,0)),INDEX('Wkpr - Allocation_Factors'!$B$2:$F$15,MATCH(CONCATENATE('Wkpr - Plant Balance Detail'!$B49,'Wkpr - Plant Balance Detail'!$C49),'Wkpr - Allocation_Factors'!$A$2:$A$15,0),MATCH('Wkpr - Plant Balance Detail'!BW$2,'Wkpr - Allocation_Factors'!$B$1:$F$1,0)))),0)</f>
        <v>0.24688478400000002</v>
      </c>
      <c r="BX49" s="31">
        <f>_xlfn.IFNA(IF(AND($B49="ED",$D49&gt;=310000,$D49&lt;360000),INDEX('Wkpr - Allocation_Factors'!$B$16:$F$16,1,MATCH('Wkpr - Plant Balance Detail'!BX$2,'Wkpr - Allocation_Factors'!$B$1:$F$1,0)),IF(AND($B49="GD",$C49="AN",$D49&gt;=350000,$D49&lt;358000),INDEX('Wkpr - Allocation_Factors'!$B$17:$F$17,1,MATCH('Wkpr - Plant Balance Detail'!BX$2,'Wkpr - Allocation_Factors'!$B$1:$F$1,0)),INDEX('Wkpr - Allocation_Factors'!$B$2:$F$15,MATCH(CONCATENATE('Wkpr - Plant Balance Detail'!$B49,'Wkpr - Plant Balance Detail'!$C49),'Wkpr - Allocation_Factors'!$A$2:$A$15,0),MATCH('Wkpr - Plant Balance Detail'!BX$2,'Wkpr - Allocation_Factors'!$B$1:$F$1,0)))),0)</f>
        <v>6.59390896E-2</v>
      </c>
      <c r="BY49" s="31">
        <f>_xlfn.IFNA(IF(AND($B49="ED",$D49&gt;=310000,$D49&lt;360000),INDEX('Wkpr - Allocation_Factors'!$B$16:$F$16,1,MATCH('Wkpr - Plant Balance Detail'!BY$2,'Wkpr - Allocation_Factors'!$B$1:$F$1,0)),IF(AND($B49="GD",$C49="AN",$D49&gt;=350000,$D49&lt;358000),INDEX('Wkpr - Allocation_Factors'!$B$17:$F$17,1,MATCH('Wkpr - Plant Balance Detail'!BY$2,'Wkpr - Allocation_Factors'!$B$1:$F$1,0)),INDEX('Wkpr - Allocation_Factors'!$B$2:$F$15,MATCH(CONCATENATE('Wkpr - Plant Balance Detail'!$B49,'Wkpr - Plant Balance Detail'!$C49),'Wkpr - Allocation_Factors'!$A$2:$A$15,0),MATCH('Wkpr - Plant Balance Detail'!BY$2,'Wkpr - Allocation_Factors'!$B$1:$F$1,0)))),0)</f>
        <v>0</v>
      </c>
      <c r="CA49" s="1">
        <f t="shared" si="1"/>
        <v>117042.42796883425</v>
      </c>
      <c r="CB49" s="1">
        <f t="shared" si="2"/>
        <v>34368.503179451058</v>
      </c>
      <c r="CC49" s="1">
        <f t="shared" si="3"/>
        <v>54398.070008072529</v>
      </c>
      <c r="CD49" s="1">
        <f t="shared" si="4"/>
        <v>14528.879237569241</v>
      </c>
      <c r="CE49" s="1">
        <f t="shared" si="5"/>
        <v>0</v>
      </c>
      <c r="CF49" s="1"/>
      <c r="CG49" s="1">
        <f t="shared" si="6"/>
        <v>117042.43945650075</v>
      </c>
      <c r="CH49" s="1">
        <f t="shared" si="7"/>
        <v>34368.506552705607</v>
      </c>
      <c r="CI49" s="1">
        <f t="shared" si="8"/>
        <v>54398.075347220882</v>
      </c>
      <c r="CJ49" s="1">
        <f t="shared" si="9"/>
        <v>14528.880663572803</v>
      </c>
      <c r="CK49" s="1">
        <f t="shared" si="10"/>
        <v>0</v>
      </c>
      <c r="CM49" s="1">
        <f t="shared" si="11"/>
        <v>102791.81937167967</v>
      </c>
      <c r="CN49" s="1">
        <f t="shared" si="12"/>
        <v>30183.934426222226</v>
      </c>
      <c r="CO49" s="1">
        <f t="shared" si="13"/>
        <v>47774.782901177619</v>
      </c>
      <c r="CP49" s="1">
        <f t="shared" si="14"/>
        <v>12759.902166920498</v>
      </c>
      <c r="CQ49" s="1">
        <f t="shared" si="15"/>
        <v>0</v>
      </c>
      <c r="CS49" s="1">
        <f t="shared" si="31"/>
        <v>-14250.620084821086</v>
      </c>
      <c r="CT49" s="1">
        <f t="shared" si="32"/>
        <v>-4184.572126483381</v>
      </c>
      <c r="CU49" s="1">
        <f t="shared" si="33"/>
        <v>-6623.2924460432623</v>
      </c>
      <c r="CV49" s="1">
        <f t="shared" si="34"/>
        <v>-1768.9784966523057</v>
      </c>
      <c r="CW49" s="1">
        <f t="shared" si="35"/>
        <v>0</v>
      </c>
      <c r="CX49" s="1">
        <f t="shared" si="36"/>
        <v>-26827.463154000034</v>
      </c>
      <c r="DA49" s="38">
        <f t="shared" si="17"/>
        <v>0</v>
      </c>
      <c r="DB49" s="38">
        <f t="shared" si="18"/>
        <v>0</v>
      </c>
      <c r="DC49" s="38">
        <f t="shared" si="19"/>
        <v>0</v>
      </c>
      <c r="DD49" s="38">
        <f t="shared" si="20"/>
        <v>0</v>
      </c>
      <c r="DE49" s="38">
        <f t="shared" si="21"/>
        <v>0</v>
      </c>
    </row>
    <row r="50" spans="1:109" x14ac:dyDescent="0.2">
      <c r="A50" t="s">
        <v>65</v>
      </c>
      <c r="B50" t="str">
        <f t="shared" si="22"/>
        <v>CD</v>
      </c>
      <c r="C50" t="str">
        <f t="shared" si="23"/>
        <v>AN</v>
      </c>
      <c r="D50">
        <f t="shared" si="24"/>
        <v>397200</v>
      </c>
      <c r="F50" s="1">
        <v>511011.24</v>
      </c>
      <c r="G50" s="1">
        <v>511011.24</v>
      </c>
      <c r="H50" s="1">
        <v>511011.24</v>
      </c>
      <c r="I50" s="1">
        <v>511011.24</v>
      </c>
      <c r="J50" s="1">
        <v>511011.24</v>
      </c>
      <c r="K50" s="1">
        <v>511011.24</v>
      </c>
      <c r="L50" s="1">
        <v>511011.24</v>
      </c>
      <c r="M50" s="1">
        <v>399154.18</v>
      </c>
      <c r="N50" s="1">
        <v>399154.18</v>
      </c>
      <c r="O50" s="1">
        <v>399154.18</v>
      </c>
      <c r="P50" s="1">
        <v>399154.18</v>
      </c>
      <c r="Q50" s="1">
        <v>399154.18</v>
      </c>
      <c r="R50" s="1">
        <v>3089684.32</v>
      </c>
      <c r="S50" s="1">
        <f t="shared" si="25"/>
        <v>1800347.7799999998</v>
      </c>
      <c r="T50" s="1">
        <f t="shared" si="26"/>
        <v>5061838.34</v>
      </c>
      <c r="U50" s="1">
        <f t="shared" si="27"/>
        <v>571848.84333333327</v>
      </c>
      <c r="V50" s="1">
        <v>-268982.84999999998</v>
      </c>
      <c r="W50" s="1">
        <v>-274071.67</v>
      </c>
      <c r="X50" s="1">
        <v>-279160.49</v>
      </c>
      <c r="Y50" s="1">
        <v>-284249.31</v>
      </c>
      <c r="Z50" s="1">
        <v>-289338.13</v>
      </c>
      <c r="AA50" s="1">
        <v>-294426.95</v>
      </c>
      <c r="AB50" s="1">
        <v>-299515.77</v>
      </c>
      <c r="AC50" s="1">
        <v>-192190.58000000002</v>
      </c>
      <c r="AD50" s="1">
        <v>-196165.49</v>
      </c>
      <c r="AE50" s="1">
        <v>-200140.4</v>
      </c>
      <c r="AF50" s="1">
        <v>-204115.31</v>
      </c>
      <c r="AG50" s="1">
        <v>-208090.22</v>
      </c>
      <c r="AH50" s="1">
        <v>-225461.73</v>
      </c>
      <c r="AI50" s="1"/>
      <c r="AJ50" s="1">
        <v>-6260.21</v>
      </c>
      <c r="AK50" s="1">
        <v>-5088.82</v>
      </c>
      <c r="AL50" s="1">
        <v>-5088.82</v>
      </c>
      <c r="AM50" s="1">
        <v>-5088.82</v>
      </c>
      <c r="AN50" s="1">
        <v>-5088.82</v>
      </c>
      <c r="AO50" s="1">
        <v>-5088.82</v>
      </c>
      <c r="AP50" s="1">
        <v>-5088.82</v>
      </c>
      <c r="AQ50" s="1">
        <v>-4531.87</v>
      </c>
      <c r="AR50" s="1">
        <v>-3974.9100000000003</v>
      </c>
      <c r="AS50" s="1">
        <v>-3974.9100000000003</v>
      </c>
      <c r="AT50" s="1">
        <v>-3974.9100000000003</v>
      </c>
      <c r="AU50" s="1">
        <v>-3974.9100000000003</v>
      </c>
      <c r="AV50" s="1">
        <v>-17371.510000000002</v>
      </c>
      <c r="AW50" s="1">
        <f t="shared" si="28"/>
        <v>68335.940000000017</v>
      </c>
      <c r="AX50" s="1"/>
      <c r="AY50" s="1">
        <v>242028.39</v>
      </c>
      <c r="AZ50" s="1">
        <v>236939.57</v>
      </c>
      <c r="BA50" s="1">
        <v>231850.75</v>
      </c>
      <c r="BB50" s="1">
        <v>226761.93</v>
      </c>
      <c r="BC50" s="1">
        <v>221673.11000000002</v>
      </c>
      <c r="BD50" s="1">
        <v>216584.29</v>
      </c>
      <c r="BE50" s="1">
        <v>211495.47</v>
      </c>
      <c r="BF50" s="1">
        <v>206963.6</v>
      </c>
      <c r="BG50" s="1">
        <v>202988.69</v>
      </c>
      <c r="BH50" s="1">
        <v>199013.78</v>
      </c>
      <c r="BI50" s="1">
        <v>195038.87</v>
      </c>
      <c r="BJ50" s="1">
        <v>191063.96</v>
      </c>
      <c r="BK50" s="1">
        <v>2864222.59</v>
      </c>
      <c r="BL50" s="2">
        <f t="shared" si="0"/>
        <v>0</v>
      </c>
      <c r="BM50" s="2">
        <f t="shared" si="29"/>
        <v>68335.940000000017</v>
      </c>
      <c r="BN50" s="3">
        <f t="shared" si="40"/>
        <v>0.11950000563377321</v>
      </c>
      <c r="BO50" s="37">
        <f>IFERROR(INDEX('Wkpr - Existing Depr Rates'!$G$2:$G$709,MATCH('Wkpr - Plant Balance Detail'!A50,'Wkpr - Existing Depr Rates'!$A$2:$A$709,0),),0)</f>
        <v>0.1195</v>
      </c>
      <c r="BP50" s="37">
        <f t="shared" si="30"/>
        <v>5.6337732118327821E-9</v>
      </c>
      <c r="BQ50" s="11">
        <v>0.1</v>
      </c>
      <c r="BR50" s="11"/>
      <c r="BS50" s="11"/>
      <c r="BU50" s="31">
        <f>_xlfn.IFNA(IF(AND($B50="ED",$D50&gt;=310000,$D50&lt;360000),INDEX('Wkpr - Allocation_Factors'!$B$16:$F$16,1,MATCH('Wkpr - Plant Balance Detail'!BU$2,'Wkpr - Allocation_Factors'!$B$1:$F$1,0)),IF(AND($B50="GD",$C50="AN",$D50&gt;=350000,$D50&lt;358000),INDEX('Wkpr - Allocation_Factors'!$B$17:$F$17,1,MATCH('Wkpr - Plant Balance Detail'!BU$2,'Wkpr - Allocation_Factors'!$B$1:$F$1,0)),INDEX('Wkpr - Allocation_Factors'!$B$2:$F$15,MATCH(CONCATENATE('Wkpr - Plant Balance Detail'!$B50,'Wkpr - Plant Balance Detail'!$C50),'Wkpr - Allocation_Factors'!$A$2:$A$15,0),MATCH('Wkpr - Plant Balance Detail'!BU$2,'Wkpr - Allocation_Factors'!$B$1:$F$1,0)))),0)</f>
        <v>0.53119521599999997</v>
      </c>
      <c r="BV50" s="31">
        <f>_xlfn.IFNA(IF(AND($B50="ED",$D50&gt;=310000,$D50&lt;360000),INDEX('Wkpr - Allocation_Factors'!$B$16:$F$16,1,MATCH('Wkpr - Plant Balance Detail'!BV$2,'Wkpr - Allocation_Factors'!$B$1:$F$1,0)),IF(AND($B50="GD",$C50="AN",$D50&gt;=350000,$D50&lt;358000),INDEX('Wkpr - Allocation_Factors'!$B$17:$F$17,1,MATCH('Wkpr - Plant Balance Detail'!BV$2,'Wkpr - Allocation_Factors'!$B$1:$F$1,0)),INDEX('Wkpr - Allocation_Factors'!$B$2:$F$15,MATCH(CONCATENATE('Wkpr - Plant Balance Detail'!$B50,'Wkpr - Plant Balance Detail'!$C50),'Wkpr - Allocation_Factors'!$A$2:$A$15,0),MATCH('Wkpr - Plant Balance Detail'!BV$2,'Wkpr - Allocation_Factors'!$B$1:$F$1,0)))),0)</f>
        <v>0.15598091040000001</v>
      </c>
      <c r="BW50" s="31">
        <f>_xlfn.IFNA(IF(AND($B50="ED",$D50&gt;=310000,$D50&lt;360000),INDEX('Wkpr - Allocation_Factors'!$B$16:$F$16,1,MATCH('Wkpr - Plant Balance Detail'!BW$2,'Wkpr - Allocation_Factors'!$B$1:$F$1,0)),IF(AND($B50="GD",$C50="AN",$D50&gt;=350000,$D50&lt;358000),INDEX('Wkpr - Allocation_Factors'!$B$17:$F$17,1,MATCH('Wkpr - Plant Balance Detail'!BW$2,'Wkpr - Allocation_Factors'!$B$1:$F$1,0)),INDEX('Wkpr - Allocation_Factors'!$B$2:$F$15,MATCH(CONCATENATE('Wkpr - Plant Balance Detail'!$B50,'Wkpr - Plant Balance Detail'!$C50),'Wkpr - Allocation_Factors'!$A$2:$A$15,0),MATCH('Wkpr - Plant Balance Detail'!BW$2,'Wkpr - Allocation_Factors'!$B$1:$F$1,0)))),0)</f>
        <v>0.24688478400000002</v>
      </c>
      <c r="BX50" s="31">
        <f>_xlfn.IFNA(IF(AND($B50="ED",$D50&gt;=310000,$D50&lt;360000),INDEX('Wkpr - Allocation_Factors'!$B$16:$F$16,1,MATCH('Wkpr - Plant Balance Detail'!BX$2,'Wkpr - Allocation_Factors'!$B$1:$F$1,0)),IF(AND($B50="GD",$C50="AN",$D50&gt;=350000,$D50&lt;358000),INDEX('Wkpr - Allocation_Factors'!$B$17:$F$17,1,MATCH('Wkpr - Plant Balance Detail'!BX$2,'Wkpr - Allocation_Factors'!$B$1:$F$1,0)),INDEX('Wkpr - Allocation_Factors'!$B$2:$F$15,MATCH(CONCATENATE('Wkpr - Plant Balance Detail'!$B50,'Wkpr - Plant Balance Detail'!$C50),'Wkpr - Allocation_Factors'!$A$2:$A$15,0),MATCH('Wkpr - Plant Balance Detail'!BX$2,'Wkpr - Allocation_Factors'!$B$1:$F$1,0)))),0)</f>
        <v>6.59390896E-2</v>
      </c>
      <c r="BY50" s="31">
        <f>_xlfn.IFNA(IF(AND($B50="ED",$D50&gt;=310000,$D50&lt;360000),INDEX('Wkpr - Allocation_Factors'!$B$16:$F$16,1,MATCH('Wkpr - Plant Balance Detail'!BY$2,'Wkpr - Allocation_Factors'!$B$1:$F$1,0)),IF(AND($B50="GD",$C50="AN",$D50&gt;=350000,$D50&lt;358000),INDEX('Wkpr - Allocation_Factors'!$B$17:$F$17,1,MATCH('Wkpr - Plant Balance Detail'!BY$2,'Wkpr - Allocation_Factors'!$B$1:$F$1,0)),INDEX('Wkpr - Allocation_Factors'!$B$2:$F$15,MATCH(CONCATENATE('Wkpr - Plant Balance Detail'!$B50,'Wkpr - Plant Balance Detail'!$C50),'Wkpr - Allocation_Factors'!$A$2:$A$15,0),MATCH('Wkpr - Plant Balance Detail'!BY$2,'Wkpr - Allocation_Factors'!$B$1:$F$1,0)))),0)</f>
        <v>0</v>
      </c>
      <c r="CA50" s="1">
        <f t="shared" si="1"/>
        <v>196126.46004953087</v>
      </c>
      <c r="CB50" s="1">
        <f t="shared" si="2"/>
        <v>57590.849598417801</v>
      </c>
      <c r="CC50" s="1">
        <f t="shared" si="3"/>
        <v>91154.131791000662</v>
      </c>
      <c r="CD50" s="1">
        <f t="shared" si="4"/>
        <v>24345.852207631397</v>
      </c>
      <c r="CE50" s="1">
        <f t="shared" si="5"/>
        <v>0</v>
      </c>
      <c r="CF50" s="1"/>
      <c r="CG50" s="1">
        <f t="shared" si="6"/>
        <v>196126.45080323843</v>
      </c>
      <c r="CH50" s="1">
        <f t="shared" si="7"/>
        <v>57590.846883323487</v>
      </c>
      <c r="CI50" s="1">
        <f t="shared" si="8"/>
        <v>91154.127493580731</v>
      </c>
      <c r="CJ50" s="1">
        <f t="shared" si="9"/>
        <v>24345.851059857308</v>
      </c>
      <c r="CK50" s="1">
        <f t="shared" si="10"/>
        <v>0</v>
      </c>
      <c r="CM50" s="1">
        <f t="shared" si="11"/>
        <v>164122.55297342129</v>
      </c>
      <c r="CN50" s="1">
        <f t="shared" si="12"/>
        <v>48193.177308220489</v>
      </c>
      <c r="CO50" s="1">
        <f t="shared" si="13"/>
        <v>76279.604597138692</v>
      </c>
      <c r="CP50" s="1">
        <f t="shared" si="14"/>
        <v>20373.097121219507</v>
      </c>
      <c r="CQ50" s="1">
        <f t="shared" si="15"/>
        <v>0</v>
      </c>
      <c r="CS50" s="1">
        <f t="shared" si="31"/>
        <v>-32003.897829817142</v>
      </c>
      <c r="CT50" s="1">
        <f t="shared" si="32"/>
        <v>-9397.6695751029984</v>
      </c>
      <c r="CU50" s="1">
        <f t="shared" si="33"/>
        <v>-14874.522896442038</v>
      </c>
      <c r="CV50" s="1">
        <f t="shared" si="34"/>
        <v>-3972.7539386378012</v>
      </c>
      <c r="CW50" s="1">
        <f t="shared" si="35"/>
        <v>0</v>
      </c>
      <c r="CX50" s="1">
        <f t="shared" si="36"/>
        <v>-60248.844239999977</v>
      </c>
      <c r="DA50" s="38">
        <f t="shared" si="17"/>
        <v>0</v>
      </c>
      <c r="DB50" s="38">
        <f t="shared" si="18"/>
        <v>0</v>
      </c>
      <c r="DC50" s="38">
        <f t="shared" si="19"/>
        <v>0</v>
      </c>
      <c r="DD50" s="38">
        <f t="shared" si="20"/>
        <v>0</v>
      </c>
      <c r="DE50" s="38">
        <f t="shared" si="21"/>
        <v>0</v>
      </c>
    </row>
    <row r="51" spans="1:109" x14ac:dyDescent="0.2">
      <c r="A51" t="s">
        <v>66</v>
      </c>
      <c r="B51" t="str">
        <f t="shared" si="22"/>
        <v>CD</v>
      </c>
      <c r="C51" t="str">
        <f t="shared" si="23"/>
        <v>AN</v>
      </c>
      <c r="D51">
        <f t="shared" si="24"/>
        <v>398000</v>
      </c>
      <c r="F51" s="1">
        <v>4991.8</v>
      </c>
      <c r="G51" s="1">
        <v>4991.8</v>
      </c>
      <c r="H51" s="1">
        <v>4991.8</v>
      </c>
      <c r="I51" s="1">
        <v>4991.8</v>
      </c>
      <c r="J51" s="1">
        <v>4991.8</v>
      </c>
      <c r="K51" s="1">
        <v>4991.8</v>
      </c>
      <c r="L51" s="1">
        <v>4991.8</v>
      </c>
      <c r="M51" s="1">
        <v>4991.8</v>
      </c>
      <c r="N51" s="1">
        <v>4991.8</v>
      </c>
      <c r="O51" s="1">
        <v>4991.8</v>
      </c>
      <c r="P51" s="1">
        <v>4991.8</v>
      </c>
      <c r="Q51" s="1">
        <v>4991.8</v>
      </c>
      <c r="R51" s="1">
        <v>4991.8</v>
      </c>
      <c r="S51" s="1">
        <f t="shared" si="25"/>
        <v>4991.8</v>
      </c>
      <c r="T51" s="1">
        <f t="shared" si="26"/>
        <v>54909.80000000001</v>
      </c>
      <c r="U51" s="1">
        <f t="shared" si="27"/>
        <v>4991.8000000000011</v>
      </c>
      <c r="V51" s="1">
        <v>-2776.42</v>
      </c>
      <c r="W51" s="1">
        <v>-2944.81</v>
      </c>
      <c r="X51" s="1">
        <v>-3113.2000000000003</v>
      </c>
      <c r="Y51" s="1">
        <v>-3281.59</v>
      </c>
      <c r="Z51" s="1">
        <v>-3449.98</v>
      </c>
      <c r="AA51" s="1">
        <v>-3618.37</v>
      </c>
      <c r="AB51" s="1">
        <v>-3786.76</v>
      </c>
      <c r="AC51" s="1">
        <v>-3955.15</v>
      </c>
      <c r="AD51" s="1">
        <v>-4123.54</v>
      </c>
      <c r="AE51" s="1">
        <v>-4291.93</v>
      </c>
      <c r="AF51" s="1">
        <v>-4460.32</v>
      </c>
      <c r="AG51" s="1">
        <v>-4628.71</v>
      </c>
      <c r="AH51" s="1">
        <v>-4797.1000000000004</v>
      </c>
      <c r="AI51" s="1"/>
      <c r="AJ51" s="1">
        <v>-168.39000000000001</v>
      </c>
      <c r="AK51" s="1">
        <v>-168.39000000000001</v>
      </c>
      <c r="AL51" s="1">
        <v>-168.39000000000001</v>
      </c>
      <c r="AM51" s="1">
        <v>-168.39000000000001</v>
      </c>
      <c r="AN51" s="1">
        <v>-168.39000000000001</v>
      </c>
      <c r="AO51" s="1">
        <v>-168.39000000000001</v>
      </c>
      <c r="AP51" s="1">
        <v>-168.39000000000001</v>
      </c>
      <c r="AQ51" s="1">
        <v>-168.39000000000001</v>
      </c>
      <c r="AR51" s="1">
        <v>-168.39000000000001</v>
      </c>
      <c r="AS51" s="1">
        <v>-168.39000000000001</v>
      </c>
      <c r="AT51" s="1">
        <v>-168.39000000000001</v>
      </c>
      <c r="AU51" s="1">
        <v>-168.39000000000001</v>
      </c>
      <c r="AV51" s="1">
        <v>-168.39000000000001</v>
      </c>
      <c r="AW51" s="1">
        <f t="shared" si="28"/>
        <v>2020.6800000000005</v>
      </c>
      <c r="AX51" s="1"/>
      <c r="AY51" s="1">
        <v>2215.38</v>
      </c>
      <c r="AZ51" s="1">
        <v>2046.99</v>
      </c>
      <c r="BA51" s="1">
        <v>1878.6000000000001</v>
      </c>
      <c r="BB51" s="1">
        <v>1710.21</v>
      </c>
      <c r="BC51" s="1">
        <v>1541.82</v>
      </c>
      <c r="BD51" s="1">
        <v>1373.43</v>
      </c>
      <c r="BE51" s="1">
        <v>1205.04</v>
      </c>
      <c r="BF51" s="1">
        <v>1036.6500000000001</v>
      </c>
      <c r="BG51" s="1">
        <v>868.26</v>
      </c>
      <c r="BH51" s="1">
        <v>699.87</v>
      </c>
      <c r="BI51" s="1">
        <v>531.48</v>
      </c>
      <c r="BJ51" s="1">
        <v>363.09000000000003</v>
      </c>
      <c r="BK51" s="1">
        <v>194.70000000000002</v>
      </c>
      <c r="BL51" s="2">
        <f t="shared" si="0"/>
        <v>0</v>
      </c>
      <c r="BM51" s="2">
        <f t="shared" si="29"/>
        <v>2020.6800000000005</v>
      </c>
      <c r="BN51" s="3">
        <f t="shared" si="40"/>
        <v>0.4047998717897352</v>
      </c>
      <c r="BO51" s="37">
        <f>IFERROR(INDEX('Wkpr - Existing Depr Rates'!$G$2:$G$709,MATCH('Wkpr - Plant Balance Detail'!A51,'Wkpr - Existing Depr Rates'!$A$2:$A$709,0),),0)</f>
        <v>0.40479999999999999</v>
      </c>
      <c r="BP51" s="37">
        <f t="shared" si="30"/>
        <v>-1.2821026479370445E-7</v>
      </c>
      <c r="BQ51" s="11">
        <v>0.1</v>
      </c>
      <c r="BR51" s="11"/>
      <c r="BS51" s="11"/>
      <c r="BU51" s="31">
        <f>_xlfn.IFNA(IF(AND($B51="ED",$D51&gt;=310000,$D51&lt;360000),INDEX('Wkpr - Allocation_Factors'!$B$16:$F$16,1,MATCH('Wkpr - Plant Balance Detail'!BU$2,'Wkpr - Allocation_Factors'!$B$1:$F$1,0)),IF(AND($B51="GD",$C51="AN",$D51&gt;=350000,$D51&lt;358000),INDEX('Wkpr - Allocation_Factors'!$B$17:$F$17,1,MATCH('Wkpr - Plant Balance Detail'!BU$2,'Wkpr - Allocation_Factors'!$B$1:$F$1,0)),INDEX('Wkpr - Allocation_Factors'!$B$2:$F$15,MATCH(CONCATENATE('Wkpr - Plant Balance Detail'!$B51,'Wkpr - Plant Balance Detail'!$C51),'Wkpr - Allocation_Factors'!$A$2:$A$15,0),MATCH('Wkpr - Plant Balance Detail'!BU$2,'Wkpr - Allocation_Factors'!$B$1:$F$1,0)))),0)</f>
        <v>0.53119521599999997</v>
      </c>
      <c r="BV51" s="31">
        <f>_xlfn.IFNA(IF(AND($B51="ED",$D51&gt;=310000,$D51&lt;360000),INDEX('Wkpr - Allocation_Factors'!$B$16:$F$16,1,MATCH('Wkpr - Plant Balance Detail'!BV$2,'Wkpr - Allocation_Factors'!$B$1:$F$1,0)),IF(AND($B51="GD",$C51="AN",$D51&gt;=350000,$D51&lt;358000),INDEX('Wkpr - Allocation_Factors'!$B$17:$F$17,1,MATCH('Wkpr - Plant Balance Detail'!BV$2,'Wkpr - Allocation_Factors'!$B$1:$F$1,0)),INDEX('Wkpr - Allocation_Factors'!$B$2:$F$15,MATCH(CONCATENATE('Wkpr - Plant Balance Detail'!$B51,'Wkpr - Plant Balance Detail'!$C51),'Wkpr - Allocation_Factors'!$A$2:$A$15,0),MATCH('Wkpr - Plant Balance Detail'!BV$2,'Wkpr - Allocation_Factors'!$B$1:$F$1,0)))),0)</f>
        <v>0.15598091040000001</v>
      </c>
      <c r="BW51" s="31">
        <f>_xlfn.IFNA(IF(AND($B51="ED",$D51&gt;=310000,$D51&lt;360000),INDEX('Wkpr - Allocation_Factors'!$B$16:$F$16,1,MATCH('Wkpr - Plant Balance Detail'!BW$2,'Wkpr - Allocation_Factors'!$B$1:$F$1,0)),IF(AND($B51="GD",$C51="AN",$D51&gt;=350000,$D51&lt;358000),INDEX('Wkpr - Allocation_Factors'!$B$17:$F$17,1,MATCH('Wkpr - Plant Balance Detail'!BW$2,'Wkpr - Allocation_Factors'!$B$1:$F$1,0)),INDEX('Wkpr - Allocation_Factors'!$B$2:$F$15,MATCH(CONCATENATE('Wkpr - Plant Balance Detail'!$B51,'Wkpr - Plant Balance Detail'!$C51),'Wkpr - Allocation_Factors'!$A$2:$A$15,0),MATCH('Wkpr - Plant Balance Detail'!BW$2,'Wkpr - Allocation_Factors'!$B$1:$F$1,0)))),0)</f>
        <v>0.24688478400000002</v>
      </c>
      <c r="BX51" s="31">
        <f>_xlfn.IFNA(IF(AND($B51="ED",$D51&gt;=310000,$D51&lt;360000),INDEX('Wkpr - Allocation_Factors'!$B$16:$F$16,1,MATCH('Wkpr - Plant Balance Detail'!BX$2,'Wkpr - Allocation_Factors'!$B$1:$F$1,0)),IF(AND($B51="GD",$C51="AN",$D51&gt;=350000,$D51&lt;358000),INDEX('Wkpr - Allocation_Factors'!$B$17:$F$17,1,MATCH('Wkpr - Plant Balance Detail'!BX$2,'Wkpr - Allocation_Factors'!$B$1:$F$1,0)),INDEX('Wkpr - Allocation_Factors'!$B$2:$F$15,MATCH(CONCATENATE('Wkpr - Plant Balance Detail'!$B51,'Wkpr - Plant Balance Detail'!$C51),'Wkpr - Allocation_Factors'!$A$2:$A$15,0),MATCH('Wkpr - Plant Balance Detail'!BX$2,'Wkpr - Allocation_Factors'!$B$1:$F$1,0)))),0)</f>
        <v>6.59390896E-2</v>
      </c>
      <c r="BY51" s="31">
        <f>_xlfn.IFNA(IF(AND($B51="ED",$D51&gt;=310000,$D51&lt;360000),INDEX('Wkpr - Allocation_Factors'!$B$16:$F$16,1,MATCH('Wkpr - Plant Balance Detail'!BY$2,'Wkpr - Allocation_Factors'!$B$1:$F$1,0)),IF(AND($B51="GD",$C51="AN",$D51&gt;=350000,$D51&lt;358000),INDEX('Wkpr - Allocation_Factors'!$B$17:$F$17,1,MATCH('Wkpr - Plant Balance Detail'!BY$2,'Wkpr - Allocation_Factors'!$B$1:$F$1,0)),INDEX('Wkpr - Allocation_Factors'!$B$2:$F$15,MATCH(CONCATENATE('Wkpr - Plant Balance Detail'!$B51,'Wkpr - Plant Balance Detail'!$C51),'Wkpr - Allocation_Factors'!$A$2:$A$15,0),MATCH('Wkpr - Plant Balance Detail'!BY$2,'Wkpr - Allocation_Factors'!$B$1:$F$1,0)))),0)</f>
        <v>0</v>
      </c>
      <c r="CA51" s="1">
        <f t="shared" si="1"/>
        <v>1073.37554906688</v>
      </c>
      <c r="CB51" s="1">
        <f t="shared" si="2"/>
        <v>315.18750602707206</v>
      </c>
      <c r="CC51" s="1">
        <f t="shared" si="3"/>
        <v>498.87514533312014</v>
      </c>
      <c r="CD51" s="1">
        <f t="shared" si="4"/>
        <v>133.24179957292802</v>
      </c>
      <c r="CE51" s="1">
        <f t="shared" si="5"/>
        <v>0</v>
      </c>
      <c r="CF51" s="1"/>
      <c r="CG51" s="1">
        <f t="shared" si="6"/>
        <v>1073.3758890318181</v>
      </c>
      <c r="CH51" s="1">
        <f t="shared" si="7"/>
        <v>315.18760585485467</v>
      </c>
      <c r="CI51" s="1">
        <f t="shared" si="8"/>
        <v>498.87530333938184</v>
      </c>
      <c r="CJ51" s="1">
        <f t="shared" si="9"/>
        <v>133.24184177394534</v>
      </c>
      <c r="CK51" s="1">
        <f t="shared" si="10"/>
        <v>0</v>
      </c>
      <c r="CM51" s="1">
        <f t="shared" si="11"/>
        <v>265.16202792288004</v>
      </c>
      <c r="CN51" s="1">
        <f t="shared" si="12"/>
        <v>77.862550853472015</v>
      </c>
      <c r="CO51" s="1">
        <f t="shared" si="13"/>
        <v>123.23994647712003</v>
      </c>
      <c r="CP51" s="1">
        <f t="shared" si="14"/>
        <v>32.915474746528005</v>
      </c>
      <c r="CQ51" s="1">
        <f t="shared" si="15"/>
        <v>0</v>
      </c>
      <c r="CS51" s="1">
        <f t="shared" si="31"/>
        <v>-808.21386110893809</v>
      </c>
      <c r="CT51" s="1">
        <f t="shared" si="32"/>
        <v>-237.32505500138265</v>
      </c>
      <c r="CU51" s="1">
        <f t="shared" si="33"/>
        <v>-375.6353568622618</v>
      </c>
      <c r="CV51" s="1">
        <f t="shared" si="34"/>
        <v>-100.32636702741733</v>
      </c>
      <c r="CW51" s="1">
        <f t="shared" si="35"/>
        <v>0</v>
      </c>
      <c r="CX51" s="1">
        <f t="shared" si="36"/>
        <v>-1521.5006399999997</v>
      </c>
      <c r="DA51" s="38">
        <f t="shared" si="17"/>
        <v>0</v>
      </c>
      <c r="DB51" s="38">
        <f t="shared" si="18"/>
        <v>0</v>
      </c>
      <c r="DC51" s="38">
        <f t="shared" si="19"/>
        <v>0</v>
      </c>
      <c r="DD51" s="38">
        <f t="shared" si="20"/>
        <v>0</v>
      </c>
      <c r="DE51" s="38">
        <f t="shared" si="21"/>
        <v>0</v>
      </c>
    </row>
    <row r="52" spans="1:109" x14ac:dyDescent="0.2">
      <c r="A52" s="12" t="s">
        <v>67</v>
      </c>
      <c r="B52" s="12" t="str">
        <f t="shared" si="22"/>
        <v>CD</v>
      </c>
      <c r="C52" s="12" t="str">
        <f t="shared" si="23"/>
        <v>ID</v>
      </c>
      <c r="D52" s="12">
        <f t="shared" si="24"/>
        <v>303100</v>
      </c>
      <c r="E52" s="12" t="s">
        <v>1141</v>
      </c>
      <c r="F52" s="13">
        <v>95683.61</v>
      </c>
      <c r="G52" s="13">
        <v>95683.61</v>
      </c>
      <c r="H52" s="13">
        <v>95683.61</v>
      </c>
      <c r="I52" s="13">
        <v>95683.61</v>
      </c>
      <c r="J52" s="13">
        <v>95683.61</v>
      </c>
      <c r="K52" s="13">
        <v>95683.61</v>
      </c>
      <c r="L52" s="13">
        <v>95683.61</v>
      </c>
      <c r="M52" s="13">
        <v>95683.61</v>
      </c>
      <c r="N52" s="13">
        <v>95683.61</v>
      </c>
      <c r="O52" s="13">
        <v>95683.61</v>
      </c>
      <c r="P52" s="13">
        <v>95683.61</v>
      </c>
      <c r="Q52" s="13">
        <v>95683.61</v>
      </c>
      <c r="R52" s="13">
        <v>95683.61</v>
      </c>
      <c r="S52" s="13">
        <f t="shared" si="25"/>
        <v>95683.61</v>
      </c>
      <c r="T52" s="13">
        <f t="shared" si="26"/>
        <v>1052519.71</v>
      </c>
      <c r="U52" s="13">
        <f t="shared" si="27"/>
        <v>95683.61</v>
      </c>
      <c r="V52" s="1">
        <v>-34358.04</v>
      </c>
      <c r="W52" s="1">
        <v>-35908.200000000004</v>
      </c>
      <c r="X52" s="1">
        <v>-37458.36</v>
      </c>
      <c r="Y52" s="1">
        <v>-39008.520000000004</v>
      </c>
      <c r="Z52" s="1">
        <v>-40558.68</v>
      </c>
      <c r="AA52" s="1">
        <v>-42108.840000000004</v>
      </c>
      <c r="AB52" s="1">
        <v>-43659</v>
      </c>
      <c r="AC52" s="1">
        <v>-45209.16</v>
      </c>
      <c r="AD52" s="1">
        <v>-46759.32</v>
      </c>
      <c r="AE52" s="1">
        <v>-48309.48</v>
      </c>
      <c r="AF52" s="1">
        <v>-49859.64</v>
      </c>
      <c r="AG52" s="1">
        <v>-51409.8</v>
      </c>
      <c r="AH52" s="13">
        <v>-52959.96</v>
      </c>
      <c r="AI52" s="13"/>
      <c r="AJ52" s="13">
        <v>-1550.16</v>
      </c>
      <c r="AK52" s="13">
        <v>-1550.16</v>
      </c>
      <c r="AL52" s="13">
        <v>-1550.16</v>
      </c>
      <c r="AM52" s="13">
        <v>-1550.16</v>
      </c>
      <c r="AN52" s="13">
        <v>-1550.16</v>
      </c>
      <c r="AO52" s="13">
        <v>-1550.16</v>
      </c>
      <c r="AP52" s="13">
        <v>-1550.16</v>
      </c>
      <c r="AQ52" s="13">
        <v>-1550.16</v>
      </c>
      <c r="AR52" s="13">
        <v>-1550.16</v>
      </c>
      <c r="AS52" s="13">
        <v>-1550.16</v>
      </c>
      <c r="AT52" s="13">
        <v>-1550.16</v>
      </c>
      <c r="AU52" s="13">
        <v>-1550.16</v>
      </c>
      <c r="AV52" s="13">
        <v>-1550.16</v>
      </c>
      <c r="AW52" s="13">
        <f t="shared" si="28"/>
        <v>18601.920000000002</v>
      </c>
      <c r="AX52" s="13"/>
      <c r="AY52" s="1">
        <v>61325.57</v>
      </c>
      <c r="AZ52" s="1">
        <v>59775.41</v>
      </c>
      <c r="BA52" s="1">
        <v>58225.25</v>
      </c>
      <c r="BB52" s="1">
        <v>56675.090000000004</v>
      </c>
      <c r="BC52" s="1">
        <v>55124.93</v>
      </c>
      <c r="BD52" s="1">
        <v>53574.770000000004</v>
      </c>
      <c r="BE52" s="1">
        <v>52024.61</v>
      </c>
      <c r="BF52" s="1">
        <v>50474.450000000004</v>
      </c>
      <c r="BG52" s="1">
        <v>48924.29</v>
      </c>
      <c r="BH52" s="1">
        <v>47374.13</v>
      </c>
      <c r="BI52" s="1">
        <v>45823.97</v>
      </c>
      <c r="BJ52" s="1">
        <v>44273.81</v>
      </c>
      <c r="BK52" s="1">
        <v>42723.65</v>
      </c>
      <c r="BL52" s="14">
        <f t="shared" si="0"/>
        <v>18601.920000000002</v>
      </c>
      <c r="BM52" s="14">
        <f t="shared" si="29"/>
        <v>0</v>
      </c>
      <c r="BN52" s="15" t="str">
        <f t="shared" si="40"/>
        <v/>
      </c>
      <c r="BO52" s="37">
        <f>IFERROR(INDEX('Wkpr - Existing Depr Rates'!$G$2:$G$709,MATCH('Wkpr - Plant Balance Detail'!A52,'Wkpr - Existing Depr Rates'!$A$2:$A$709,0),),0)</f>
        <v>0.2</v>
      </c>
      <c r="BP52" s="37" t="str">
        <f t="shared" si="30"/>
        <v/>
      </c>
      <c r="BQ52" s="12"/>
      <c r="BR52" s="12"/>
      <c r="BS52" s="12"/>
      <c r="BT52" s="12"/>
      <c r="BU52" s="30">
        <f>_xlfn.IFNA(IF(AND($B52="ED",$D52&gt;=310000,$D52&lt;360000),INDEX('Wkpr - Allocation_Factors'!$B$16:$F$16,1,MATCH('Wkpr - Plant Balance Detail'!BU$2,'Wkpr - Allocation_Factors'!$B$1:$F$1,0)),IF(AND($B52="GD",$C52="AN",$D52&gt;=350000,$D52&lt;358000),INDEX('Wkpr - Allocation_Factors'!$B$17:$F$17,1,MATCH('Wkpr - Plant Balance Detail'!BU$2,'Wkpr - Allocation_Factors'!$B$1:$F$1,0)),INDEX('Wkpr - Allocation_Factors'!$B$2:$F$15,MATCH(CONCATENATE('Wkpr - Plant Balance Detail'!$B52,'Wkpr - Plant Balance Detail'!$C52),'Wkpr - Allocation_Factors'!$A$2:$A$15,0),MATCH('Wkpr - Plant Balance Detail'!BU$2,'Wkpr - Allocation_Factors'!$B$1:$F$1,0)))),0)</f>
        <v>0</v>
      </c>
      <c r="BV52" s="30">
        <f>_xlfn.IFNA(IF(AND($B52="ED",$D52&gt;=310000,$D52&lt;360000),INDEX('Wkpr - Allocation_Factors'!$B$16:$F$16,1,MATCH('Wkpr - Plant Balance Detail'!BV$2,'Wkpr - Allocation_Factors'!$B$1:$F$1,0)),IF(AND($B52="GD",$C52="AN",$D52&gt;=350000,$D52&lt;358000),INDEX('Wkpr - Allocation_Factors'!$B$17:$F$17,1,MATCH('Wkpr - Plant Balance Detail'!BV$2,'Wkpr - Allocation_Factors'!$B$1:$F$1,0)),INDEX('Wkpr - Allocation_Factors'!$B$2:$F$15,MATCH(CONCATENATE('Wkpr - Plant Balance Detail'!$B52,'Wkpr - Plant Balance Detail'!$C52),'Wkpr - Allocation_Factors'!$A$2:$A$15,0),MATCH('Wkpr - Plant Balance Detail'!BV$2,'Wkpr - Allocation_Factors'!$B$1:$F$1,0)))),0)</f>
        <v>0</v>
      </c>
      <c r="BW52" s="30">
        <f>_xlfn.IFNA(IF(AND($B52="ED",$D52&gt;=310000,$D52&lt;360000),INDEX('Wkpr - Allocation_Factors'!$B$16:$F$16,1,MATCH('Wkpr - Plant Balance Detail'!BW$2,'Wkpr - Allocation_Factors'!$B$1:$F$1,0)),IF(AND($B52="GD",$C52="AN",$D52&gt;=350000,$D52&lt;358000),INDEX('Wkpr - Allocation_Factors'!$B$17:$F$17,1,MATCH('Wkpr - Plant Balance Detail'!BW$2,'Wkpr - Allocation_Factors'!$B$1:$F$1,0)),INDEX('Wkpr - Allocation_Factors'!$B$2:$F$15,MATCH(CONCATENATE('Wkpr - Plant Balance Detail'!$B52,'Wkpr - Plant Balance Detail'!$C52),'Wkpr - Allocation_Factors'!$A$2:$A$15,0),MATCH('Wkpr - Plant Balance Detail'!BW$2,'Wkpr - Allocation_Factors'!$B$1:$F$1,0)))),0)</f>
        <v>0.77807999999999999</v>
      </c>
      <c r="BX52" s="30">
        <f>_xlfn.IFNA(IF(AND($B52="ED",$D52&gt;=310000,$D52&lt;360000),INDEX('Wkpr - Allocation_Factors'!$B$16:$F$16,1,MATCH('Wkpr - Plant Balance Detail'!BX$2,'Wkpr - Allocation_Factors'!$B$1:$F$1,0)),IF(AND($B52="GD",$C52="AN",$D52&gt;=350000,$D52&lt;358000),INDEX('Wkpr - Allocation_Factors'!$B$17:$F$17,1,MATCH('Wkpr - Plant Balance Detail'!BX$2,'Wkpr - Allocation_Factors'!$B$1:$F$1,0)),INDEX('Wkpr - Allocation_Factors'!$B$2:$F$15,MATCH(CONCATENATE('Wkpr - Plant Balance Detail'!$B52,'Wkpr - Plant Balance Detail'!$C52),'Wkpr - Allocation_Factors'!$A$2:$A$15,0),MATCH('Wkpr - Plant Balance Detail'!BX$2,'Wkpr - Allocation_Factors'!$B$1:$F$1,0)))),0)</f>
        <v>0.22192000000000001</v>
      </c>
      <c r="BY52" s="30">
        <f>_xlfn.IFNA(IF(AND($B52="ED",$D52&gt;=310000,$D52&lt;360000),INDEX('Wkpr - Allocation_Factors'!$B$16:$F$16,1,MATCH('Wkpr - Plant Balance Detail'!BY$2,'Wkpr - Allocation_Factors'!$B$1:$F$1,0)),IF(AND($B52="GD",$C52="AN",$D52&gt;=350000,$D52&lt;358000),INDEX('Wkpr - Allocation_Factors'!$B$17:$F$17,1,MATCH('Wkpr - Plant Balance Detail'!BY$2,'Wkpr - Allocation_Factors'!$B$1:$F$1,0)),INDEX('Wkpr - Allocation_Factors'!$B$2:$F$15,MATCH(CONCATENATE('Wkpr - Plant Balance Detail'!$B52,'Wkpr - Plant Balance Detail'!$C52),'Wkpr - Allocation_Factors'!$A$2:$A$15,0),MATCH('Wkpr - Plant Balance Detail'!BY$2,'Wkpr - Allocation_Factors'!$B$1:$F$1,0)))),0)</f>
        <v>0</v>
      </c>
      <c r="CA52" s="1">
        <f t="shared" si="1"/>
        <v>0</v>
      </c>
      <c r="CB52" s="1">
        <f t="shared" si="2"/>
        <v>0</v>
      </c>
      <c r="CC52" s="1">
        <f t="shared" si="3"/>
        <v>0</v>
      </c>
      <c r="CD52" s="1">
        <f t="shared" si="4"/>
        <v>0</v>
      </c>
      <c r="CE52" s="1">
        <f t="shared" si="5"/>
        <v>0</v>
      </c>
      <c r="CF52" s="1"/>
      <c r="CG52" s="1">
        <f t="shared" si="6"/>
        <v>0</v>
      </c>
      <c r="CH52" s="1">
        <f t="shared" si="7"/>
        <v>0</v>
      </c>
      <c r="CI52" s="1">
        <f t="shared" si="8"/>
        <v>0</v>
      </c>
      <c r="CJ52" s="1">
        <f t="shared" si="9"/>
        <v>0</v>
      </c>
      <c r="CK52" s="1">
        <f t="shared" si="10"/>
        <v>0</v>
      </c>
      <c r="CM52" s="1">
        <f t="shared" si="11"/>
        <v>0</v>
      </c>
      <c r="CN52" s="1">
        <f t="shared" si="12"/>
        <v>0</v>
      </c>
      <c r="CO52" s="1">
        <f t="shared" si="13"/>
        <v>0</v>
      </c>
      <c r="CP52" s="1">
        <f t="shared" si="14"/>
        <v>0</v>
      </c>
      <c r="CQ52" s="1">
        <f t="shared" si="15"/>
        <v>0</v>
      </c>
      <c r="CS52" s="1">
        <f t="shared" si="31"/>
        <v>0</v>
      </c>
      <c r="CT52" s="1">
        <f t="shared" si="32"/>
        <v>0</v>
      </c>
      <c r="CU52" s="1">
        <f t="shared" si="33"/>
        <v>0</v>
      </c>
      <c r="CV52" s="1">
        <f t="shared" si="34"/>
        <v>0</v>
      </c>
      <c r="CW52" s="1">
        <f t="shared" si="35"/>
        <v>0</v>
      </c>
      <c r="CX52" s="1">
        <f t="shared" si="36"/>
        <v>0</v>
      </c>
      <c r="DA52" s="38">
        <f t="shared" si="17"/>
        <v>0</v>
      </c>
      <c r="DB52" s="38">
        <f t="shared" si="18"/>
        <v>0</v>
      </c>
      <c r="DC52" s="38">
        <f t="shared" si="19"/>
        <v>14889.900653760002</v>
      </c>
      <c r="DD52" s="38">
        <f t="shared" si="20"/>
        <v>4246.8213462400008</v>
      </c>
      <c r="DE52" s="38">
        <f t="shared" si="21"/>
        <v>0</v>
      </c>
    </row>
    <row r="53" spans="1:109" x14ac:dyDescent="0.2">
      <c r="A53" s="12" t="s">
        <v>68</v>
      </c>
      <c r="B53" s="12" t="str">
        <f t="shared" si="22"/>
        <v>CD</v>
      </c>
      <c r="C53" s="12" t="str">
        <f t="shared" si="23"/>
        <v>ID</v>
      </c>
      <c r="D53" s="12">
        <f t="shared" si="24"/>
        <v>389200</v>
      </c>
      <c r="E53" s="12" t="s">
        <v>1142</v>
      </c>
      <c r="F53" s="13">
        <v>437224.7</v>
      </c>
      <c r="G53" s="13">
        <v>437224.7</v>
      </c>
      <c r="H53" s="13">
        <v>437224.7</v>
      </c>
      <c r="I53" s="13">
        <v>437224.7</v>
      </c>
      <c r="J53" s="13">
        <v>437224.7</v>
      </c>
      <c r="K53" s="13">
        <v>437224.7</v>
      </c>
      <c r="L53" s="13">
        <v>437224.7</v>
      </c>
      <c r="M53" s="13">
        <v>437224.7</v>
      </c>
      <c r="N53" s="13">
        <v>437224.7</v>
      </c>
      <c r="O53" s="13">
        <v>437224.7</v>
      </c>
      <c r="P53" s="13">
        <v>437224.7</v>
      </c>
      <c r="Q53" s="13">
        <v>437224.7</v>
      </c>
      <c r="R53" s="13">
        <v>437224.7</v>
      </c>
      <c r="S53" s="13">
        <f t="shared" si="25"/>
        <v>437224.7</v>
      </c>
      <c r="T53" s="13">
        <f t="shared" si="26"/>
        <v>4809471.7000000011</v>
      </c>
      <c r="U53" s="13">
        <f t="shared" si="27"/>
        <v>437224.70000000013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3">
        <v>0</v>
      </c>
      <c r="AI53" s="13"/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f t="shared" si="28"/>
        <v>0</v>
      </c>
      <c r="AX53" s="13"/>
      <c r="AY53" s="1">
        <v>437224.7</v>
      </c>
      <c r="AZ53" s="1">
        <v>437224.7</v>
      </c>
      <c r="BA53" s="1">
        <v>437224.7</v>
      </c>
      <c r="BB53" s="1">
        <v>437224.7</v>
      </c>
      <c r="BC53" s="1">
        <v>437224.7</v>
      </c>
      <c r="BD53" s="1">
        <v>437224.7</v>
      </c>
      <c r="BE53" s="1">
        <v>437224.7</v>
      </c>
      <c r="BF53" s="1">
        <v>437224.7</v>
      </c>
      <c r="BG53" s="1">
        <v>437224.7</v>
      </c>
      <c r="BH53" s="1">
        <v>437224.7</v>
      </c>
      <c r="BI53" s="1">
        <v>437224.7</v>
      </c>
      <c r="BJ53" s="1">
        <v>437224.7</v>
      </c>
      <c r="BK53" s="1">
        <v>437224.7</v>
      </c>
      <c r="BL53" s="14">
        <f t="shared" si="0"/>
        <v>0</v>
      </c>
      <c r="BM53" s="14">
        <f t="shared" si="29"/>
        <v>0</v>
      </c>
      <c r="BN53" s="15" t="str">
        <f t="shared" si="40"/>
        <v/>
      </c>
      <c r="BO53" s="37">
        <f>IFERROR(INDEX('Wkpr - Existing Depr Rates'!$G$2:$G$709,MATCH('Wkpr - Plant Balance Detail'!A53,'Wkpr - Existing Depr Rates'!$A$2:$A$709,0),),0)</f>
        <v>0</v>
      </c>
      <c r="BP53" s="37" t="str">
        <f t="shared" si="30"/>
        <v/>
      </c>
      <c r="BQ53" s="17"/>
      <c r="BR53" s="17"/>
      <c r="BS53" s="17"/>
      <c r="BT53" s="12"/>
      <c r="BU53" s="30">
        <f>_xlfn.IFNA(IF(AND($B53="ED",$D53&gt;=310000,$D53&lt;360000),INDEX('Wkpr - Allocation_Factors'!$B$16:$F$16,1,MATCH('Wkpr - Plant Balance Detail'!BU$2,'Wkpr - Allocation_Factors'!$B$1:$F$1,0)),IF(AND($B53="GD",$C53="AN",$D53&gt;=350000,$D53&lt;358000),INDEX('Wkpr - Allocation_Factors'!$B$17:$F$17,1,MATCH('Wkpr - Plant Balance Detail'!BU$2,'Wkpr - Allocation_Factors'!$B$1:$F$1,0)),INDEX('Wkpr - Allocation_Factors'!$B$2:$F$15,MATCH(CONCATENATE('Wkpr - Plant Balance Detail'!$B53,'Wkpr - Plant Balance Detail'!$C53),'Wkpr - Allocation_Factors'!$A$2:$A$15,0),MATCH('Wkpr - Plant Balance Detail'!BU$2,'Wkpr - Allocation_Factors'!$B$1:$F$1,0)))),0)</f>
        <v>0</v>
      </c>
      <c r="BV53" s="30">
        <f>_xlfn.IFNA(IF(AND($B53="ED",$D53&gt;=310000,$D53&lt;360000),INDEX('Wkpr - Allocation_Factors'!$B$16:$F$16,1,MATCH('Wkpr - Plant Balance Detail'!BV$2,'Wkpr - Allocation_Factors'!$B$1:$F$1,0)),IF(AND($B53="GD",$C53="AN",$D53&gt;=350000,$D53&lt;358000),INDEX('Wkpr - Allocation_Factors'!$B$17:$F$17,1,MATCH('Wkpr - Plant Balance Detail'!BV$2,'Wkpr - Allocation_Factors'!$B$1:$F$1,0)),INDEX('Wkpr - Allocation_Factors'!$B$2:$F$15,MATCH(CONCATENATE('Wkpr - Plant Balance Detail'!$B53,'Wkpr - Plant Balance Detail'!$C53),'Wkpr - Allocation_Factors'!$A$2:$A$15,0),MATCH('Wkpr - Plant Balance Detail'!BV$2,'Wkpr - Allocation_Factors'!$B$1:$F$1,0)))),0)</f>
        <v>0</v>
      </c>
      <c r="BW53" s="30">
        <f>_xlfn.IFNA(IF(AND($B53="ED",$D53&gt;=310000,$D53&lt;360000),INDEX('Wkpr - Allocation_Factors'!$B$16:$F$16,1,MATCH('Wkpr - Plant Balance Detail'!BW$2,'Wkpr - Allocation_Factors'!$B$1:$F$1,0)),IF(AND($B53="GD",$C53="AN",$D53&gt;=350000,$D53&lt;358000),INDEX('Wkpr - Allocation_Factors'!$B$17:$F$17,1,MATCH('Wkpr - Plant Balance Detail'!BW$2,'Wkpr - Allocation_Factors'!$B$1:$F$1,0)),INDEX('Wkpr - Allocation_Factors'!$B$2:$F$15,MATCH(CONCATENATE('Wkpr - Plant Balance Detail'!$B53,'Wkpr - Plant Balance Detail'!$C53),'Wkpr - Allocation_Factors'!$A$2:$A$15,0),MATCH('Wkpr - Plant Balance Detail'!BW$2,'Wkpr - Allocation_Factors'!$B$1:$F$1,0)))),0)</f>
        <v>0.77807999999999999</v>
      </c>
      <c r="BX53" s="30">
        <f>_xlfn.IFNA(IF(AND($B53="ED",$D53&gt;=310000,$D53&lt;360000),INDEX('Wkpr - Allocation_Factors'!$B$16:$F$16,1,MATCH('Wkpr - Plant Balance Detail'!BX$2,'Wkpr - Allocation_Factors'!$B$1:$F$1,0)),IF(AND($B53="GD",$C53="AN",$D53&gt;=350000,$D53&lt;358000),INDEX('Wkpr - Allocation_Factors'!$B$17:$F$17,1,MATCH('Wkpr - Plant Balance Detail'!BX$2,'Wkpr - Allocation_Factors'!$B$1:$F$1,0)),INDEX('Wkpr - Allocation_Factors'!$B$2:$F$15,MATCH(CONCATENATE('Wkpr - Plant Balance Detail'!$B53,'Wkpr - Plant Balance Detail'!$C53),'Wkpr - Allocation_Factors'!$A$2:$A$15,0),MATCH('Wkpr - Plant Balance Detail'!BX$2,'Wkpr - Allocation_Factors'!$B$1:$F$1,0)))),0)</f>
        <v>0.22192000000000001</v>
      </c>
      <c r="BY53" s="30">
        <f>_xlfn.IFNA(IF(AND($B53="ED",$D53&gt;=310000,$D53&lt;360000),INDEX('Wkpr - Allocation_Factors'!$B$16:$F$16,1,MATCH('Wkpr - Plant Balance Detail'!BY$2,'Wkpr - Allocation_Factors'!$B$1:$F$1,0)),IF(AND($B53="GD",$C53="AN",$D53&gt;=350000,$D53&lt;358000),INDEX('Wkpr - Allocation_Factors'!$B$17:$F$17,1,MATCH('Wkpr - Plant Balance Detail'!BY$2,'Wkpr - Allocation_Factors'!$B$1:$F$1,0)),INDEX('Wkpr - Allocation_Factors'!$B$2:$F$15,MATCH(CONCATENATE('Wkpr - Plant Balance Detail'!$B53,'Wkpr - Plant Balance Detail'!$C53),'Wkpr - Allocation_Factors'!$A$2:$A$15,0),MATCH('Wkpr - Plant Balance Detail'!BY$2,'Wkpr - Allocation_Factors'!$B$1:$F$1,0)))),0)</f>
        <v>0</v>
      </c>
      <c r="CA53" s="1">
        <f t="shared" si="1"/>
        <v>0</v>
      </c>
      <c r="CB53" s="1">
        <f t="shared" si="2"/>
        <v>0</v>
      </c>
      <c r="CC53" s="1">
        <f t="shared" si="3"/>
        <v>0</v>
      </c>
      <c r="CD53" s="1">
        <f t="shared" si="4"/>
        <v>0</v>
      </c>
      <c r="CE53" s="1">
        <f t="shared" si="5"/>
        <v>0</v>
      </c>
      <c r="CF53" s="1"/>
      <c r="CG53" s="1">
        <f t="shared" si="6"/>
        <v>0</v>
      </c>
      <c r="CH53" s="1">
        <f t="shared" si="7"/>
        <v>0</v>
      </c>
      <c r="CI53" s="1">
        <f t="shared" si="8"/>
        <v>0</v>
      </c>
      <c r="CJ53" s="1">
        <f t="shared" si="9"/>
        <v>0</v>
      </c>
      <c r="CK53" s="1">
        <f t="shared" si="10"/>
        <v>0</v>
      </c>
      <c r="CM53" s="1">
        <f t="shared" si="11"/>
        <v>0</v>
      </c>
      <c r="CN53" s="1">
        <f t="shared" si="12"/>
        <v>0</v>
      </c>
      <c r="CO53" s="1">
        <f t="shared" si="13"/>
        <v>0</v>
      </c>
      <c r="CP53" s="1">
        <f t="shared" si="14"/>
        <v>0</v>
      </c>
      <c r="CQ53" s="1">
        <f t="shared" si="15"/>
        <v>0</v>
      </c>
      <c r="CS53" s="1">
        <f t="shared" si="31"/>
        <v>0</v>
      </c>
      <c r="CT53" s="1">
        <f t="shared" si="32"/>
        <v>0</v>
      </c>
      <c r="CU53" s="1">
        <f t="shared" si="33"/>
        <v>0</v>
      </c>
      <c r="CV53" s="1">
        <f t="shared" si="34"/>
        <v>0</v>
      </c>
      <c r="CW53" s="1">
        <f t="shared" si="35"/>
        <v>0</v>
      </c>
      <c r="CX53" s="1">
        <f t="shared" si="36"/>
        <v>0</v>
      </c>
      <c r="DA53" s="38">
        <f t="shared" si="17"/>
        <v>0</v>
      </c>
      <c r="DB53" s="38">
        <f t="shared" si="18"/>
        <v>0</v>
      </c>
      <c r="DC53" s="38">
        <f t="shared" si="19"/>
        <v>0</v>
      </c>
      <c r="DD53" s="38">
        <f t="shared" si="20"/>
        <v>0</v>
      </c>
      <c r="DE53" s="38">
        <f t="shared" si="21"/>
        <v>0</v>
      </c>
    </row>
    <row r="54" spans="1:109" x14ac:dyDescent="0.2">
      <c r="A54" t="s">
        <v>69</v>
      </c>
      <c r="B54" t="str">
        <f t="shared" si="22"/>
        <v>CD</v>
      </c>
      <c r="C54" t="str">
        <f t="shared" si="23"/>
        <v>ID</v>
      </c>
      <c r="D54">
        <f t="shared" si="24"/>
        <v>390100</v>
      </c>
      <c r="F54" s="1">
        <v>5896567.0800000001</v>
      </c>
      <c r="G54" s="1">
        <v>5896567.0800000001</v>
      </c>
      <c r="H54" s="1">
        <v>5896567.0800000001</v>
      </c>
      <c r="I54" s="1">
        <v>5896567.0800000001</v>
      </c>
      <c r="J54" s="1">
        <v>5896567.0800000001</v>
      </c>
      <c r="K54" s="1">
        <v>6990201.3700000001</v>
      </c>
      <c r="L54" s="1">
        <v>7049661.4400000004</v>
      </c>
      <c r="M54" s="1">
        <v>7053203.5099999998</v>
      </c>
      <c r="N54" s="1">
        <v>7148350.4800000004</v>
      </c>
      <c r="O54" s="1">
        <v>7151429.4299999997</v>
      </c>
      <c r="P54" s="1">
        <v>7151429.4299999997</v>
      </c>
      <c r="Q54" s="1">
        <v>7151429.4299999997</v>
      </c>
      <c r="R54" s="1">
        <v>7162320.1399999997</v>
      </c>
      <c r="S54" s="1">
        <f t="shared" si="25"/>
        <v>6529443.6099999994</v>
      </c>
      <c r="T54" s="1">
        <f t="shared" si="26"/>
        <v>73281973.409999996</v>
      </c>
      <c r="U54" s="1">
        <f t="shared" si="27"/>
        <v>6650951.418333333</v>
      </c>
      <c r="V54" s="1">
        <v>-2814598.6</v>
      </c>
      <c r="W54" s="1">
        <v>-2824426.21</v>
      </c>
      <c r="X54" s="1">
        <v>-2834253.8200000003</v>
      </c>
      <c r="Y54" s="1">
        <v>-2844081.43</v>
      </c>
      <c r="Z54" s="1">
        <v>-2853909.04</v>
      </c>
      <c r="AA54" s="1">
        <v>-2864648.02</v>
      </c>
      <c r="AB54" s="1">
        <v>-2876347.9</v>
      </c>
      <c r="AC54" s="1">
        <v>-2888100.29</v>
      </c>
      <c r="AD54" s="1">
        <v>-2899379.7800000003</v>
      </c>
      <c r="AE54" s="1">
        <v>-2911296.26</v>
      </c>
      <c r="AF54" s="1">
        <v>-2923215.31</v>
      </c>
      <c r="AG54" s="1">
        <v>-2935134.36</v>
      </c>
      <c r="AH54" s="1">
        <v>-2947062.49</v>
      </c>
      <c r="AI54" s="1"/>
      <c r="AJ54" s="1">
        <v>-9822.8000000000011</v>
      </c>
      <c r="AK54" s="1">
        <v>-9827.61</v>
      </c>
      <c r="AL54" s="1">
        <v>-9827.61</v>
      </c>
      <c r="AM54" s="1">
        <v>-9827.61</v>
      </c>
      <c r="AN54" s="1">
        <v>-9827.61</v>
      </c>
      <c r="AO54" s="1">
        <v>-10738.98</v>
      </c>
      <c r="AP54" s="1">
        <v>-11699.880000000001</v>
      </c>
      <c r="AQ54" s="1">
        <v>-11752.39</v>
      </c>
      <c r="AR54" s="1">
        <v>-11834.630000000001</v>
      </c>
      <c r="AS54" s="1">
        <v>-11916.48</v>
      </c>
      <c r="AT54" s="1">
        <v>-11919.050000000001</v>
      </c>
      <c r="AU54" s="1">
        <v>-11919.050000000001</v>
      </c>
      <c r="AV54" s="1">
        <v>-11928.130000000001</v>
      </c>
      <c r="AW54" s="1">
        <f t="shared" si="28"/>
        <v>133019.03</v>
      </c>
      <c r="AX54" s="1"/>
      <c r="AY54" s="1">
        <v>3081968.48</v>
      </c>
      <c r="AZ54" s="1">
        <v>3072140.87</v>
      </c>
      <c r="BA54" s="1">
        <v>3062313.26</v>
      </c>
      <c r="BB54" s="1">
        <v>3052485.65</v>
      </c>
      <c r="BC54" s="1">
        <v>3042658.04</v>
      </c>
      <c r="BD54" s="1">
        <v>4125553.35</v>
      </c>
      <c r="BE54" s="1">
        <v>4173313.54</v>
      </c>
      <c r="BF54" s="1">
        <v>4165103.22</v>
      </c>
      <c r="BG54" s="1">
        <v>4248970.7</v>
      </c>
      <c r="BH54" s="1">
        <v>4240133.17</v>
      </c>
      <c r="BI54" s="1">
        <v>4228214.12</v>
      </c>
      <c r="BJ54" s="1">
        <v>4216295.07</v>
      </c>
      <c r="BK54" s="1">
        <v>4215257.6500000004</v>
      </c>
      <c r="BL54" s="2">
        <f t="shared" si="0"/>
        <v>0</v>
      </c>
      <c r="BM54" s="2">
        <f t="shared" si="29"/>
        <v>133019.03</v>
      </c>
      <c r="BN54" s="3">
        <f t="shared" si="40"/>
        <v>2.0000000245578901E-2</v>
      </c>
      <c r="BO54" s="37">
        <f>IFERROR(INDEX('Wkpr - Existing Depr Rates'!$G$2:$G$709,MATCH('Wkpr - Plant Balance Detail'!A54,'Wkpr - Existing Depr Rates'!$A$2:$A$709,0),),0)</f>
        <v>0.02</v>
      </c>
      <c r="BP54" s="37">
        <f t="shared" si="30"/>
        <v>2.4557890096477131E-10</v>
      </c>
      <c r="BQ54" s="11">
        <v>2.1700000000000001E-2</v>
      </c>
      <c r="BR54" s="11"/>
      <c r="BS54" s="11"/>
      <c r="BU54" s="31">
        <f>_xlfn.IFNA(IF(AND($B54="ED",$D54&gt;=310000,$D54&lt;360000),INDEX('Wkpr - Allocation_Factors'!$B$16:$F$16,1,MATCH('Wkpr - Plant Balance Detail'!BU$2,'Wkpr - Allocation_Factors'!$B$1:$F$1,0)),IF(AND($B54="GD",$C54="AN",$D54&gt;=350000,$D54&lt;358000),INDEX('Wkpr - Allocation_Factors'!$B$17:$F$17,1,MATCH('Wkpr - Plant Balance Detail'!BU$2,'Wkpr - Allocation_Factors'!$B$1:$F$1,0)),INDEX('Wkpr - Allocation_Factors'!$B$2:$F$15,MATCH(CONCATENATE('Wkpr - Plant Balance Detail'!$B54,'Wkpr - Plant Balance Detail'!$C54),'Wkpr - Allocation_Factors'!$A$2:$A$15,0),MATCH('Wkpr - Plant Balance Detail'!BU$2,'Wkpr - Allocation_Factors'!$B$1:$F$1,0)))),0)</f>
        <v>0</v>
      </c>
      <c r="BV54" s="31">
        <f>_xlfn.IFNA(IF(AND($B54="ED",$D54&gt;=310000,$D54&lt;360000),INDEX('Wkpr - Allocation_Factors'!$B$16:$F$16,1,MATCH('Wkpr - Plant Balance Detail'!BV$2,'Wkpr - Allocation_Factors'!$B$1:$F$1,0)),IF(AND($B54="GD",$C54="AN",$D54&gt;=350000,$D54&lt;358000),INDEX('Wkpr - Allocation_Factors'!$B$17:$F$17,1,MATCH('Wkpr - Plant Balance Detail'!BV$2,'Wkpr - Allocation_Factors'!$B$1:$F$1,0)),INDEX('Wkpr - Allocation_Factors'!$B$2:$F$15,MATCH(CONCATENATE('Wkpr - Plant Balance Detail'!$B54,'Wkpr - Plant Balance Detail'!$C54),'Wkpr - Allocation_Factors'!$A$2:$A$15,0),MATCH('Wkpr - Plant Balance Detail'!BV$2,'Wkpr - Allocation_Factors'!$B$1:$F$1,0)))),0)</f>
        <v>0</v>
      </c>
      <c r="BW54" s="31">
        <f>_xlfn.IFNA(IF(AND($B54="ED",$D54&gt;=310000,$D54&lt;360000),INDEX('Wkpr - Allocation_Factors'!$B$16:$F$16,1,MATCH('Wkpr - Plant Balance Detail'!BW$2,'Wkpr - Allocation_Factors'!$B$1:$F$1,0)),IF(AND($B54="GD",$C54="AN",$D54&gt;=350000,$D54&lt;358000),INDEX('Wkpr - Allocation_Factors'!$B$17:$F$17,1,MATCH('Wkpr - Plant Balance Detail'!BW$2,'Wkpr - Allocation_Factors'!$B$1:$F$1,0)),INDEX('Wkpr - Allocation_Factors'!$B$2:$F$15,MATCH(CONCATENATE('Wkpr - Plant Balance Detail'!$B54,'Wkpr - Plant Balance Detail'!$C54),'Wkpr - Allocation_Factors'!$A$2:$A$15,0),MATCH('Wkpr - Plant Balance Detail'!BW$2,'Wkpr - Allocation_Factors'!$B$1:$F$1,0)))),0)</f>
        <v>0.77807999999999999</v>
      </c>
      <c r="BX54" s="31">
        <f>_xlfn.IFNA(IF(AND($B54="ED",$D54&gt;=310000,$D54&lt;360000),INDEX('Wkpr - Allocation_Factors'!$B$16:$F$16,1,MATCH('Wkpr - Plant Balance Detail'!BX$2,'Wkpr - Allocation_Factors'!$B$1:$F$1,0)),IF(AND($B54="GD",$C54="AN",$D54&gt;=350000,$D54&lt;358000),INDEX('Wkpr - Allocation_Factors'!$B$17:$F$17,1,MATCH('Wkpr - Plant Balance Detail'!BX$2,'Wkpr - Allocation_Factors'!$B$1:$F$1,0)),INDEX('Wkpr - Allocation_Factors'!$B$2:$F$15,MATCH(CONCATENATE('Wkpr - Plant Balance Detail'!$B54,'Wkpr - Plant Balance Detail'!$C54),'Wkpr - Allocation_Factors'!$A$2:$A$15,0),MATCH('Wkpr - Plant Balance Detail'!BX$2,'Wkpr - Allocation_Factors'!$B$1:$F$1,0)))),0)</f>
        <v>0.22192000000000001</v>
      </c>
      <c r="BY54" s="31">
        <f>_xlfn.IFNA(IF(AND($B54="ED",$D54&gt;=310000,$D54&lt;360000),INDEX('Wkpr - Allocation_Factors'!$B$16:$F$16,1,MATCH('Wkpr - Plant Balance Detail'!BY$2,'Wkpr - Allocation_Factors'!$B$1:$F$1,0)),IF(AND($B54="GD",$C54="AN",$D54&gt;=350000,$D54&lt;358000),INDEX('Wkpr - Allocation_Factors'!$B$17:$F$17,1,MATCH('Wkpr - Plant Balance Detail'!BY$2,'Wkpr - Allocation_Factors'!$B$1:$F$1,0)),INDEX('Wkpr - Allocation_Factors'!$B$2:$F$15,MATCH(CONCATENATE('Wkpr - Plant Balance Detail'!$B54,'Wkpr - Plant Balance Detail'!$C54),'Wkpr - Allocation_Factors'!$A$2:$A$15,0),MATCH('Wkpr - Plant Balance Detail'!BY$2,'Wkpr - Allocation_Factors'!$B$1:$F$1,0)))),0)</f>
        <v>0</v>
      </c>
      <c r="CA54" s="1">
        <f t="shared" si="1"/>
        <v>0</v>
      </c>
      <c r="CB54" s="1">
        <f t="shared" si="2"/>
        <v>0</v>
      </c>
      <c r="CC54" s="1">
        <f t="shared" si="3"/>
        <v>111457.16245920036</v>
      </c>
      <c r="CD54" s="1">
        <f t="shared" si="4"/>
        <v>31789.242099714353</v>
      </c>
      <c r="CE54" s="1">
        <f t="shared" si="5"/>
        <v>0</v>
      </c>
      <c r="CF54" s="1"/>
      <c r="CG54" s="1">
        <f t="shared" si="6"/>
        <v>0</v>
      </c>
      <c r="CH54" s="1">
        <f t="shared" si="7"/>
        <v>0</v>
      </c>
      <c r="CI54" s="1">
        <f t="shared" si="8"/>
        <v>111457.16109062401</v>
      </c>
      <c r="CJ54" s="1">
        <f t="shared" si="9"/>
        <v>31789.241709376005</v>
      </c>
      <c r="CK54" s="1">
        <f t="shared" si="10"/>
        <v>0</v>
      </c>
      <c r="CM54" s="1">
        <f t="shared" si="11"/>
        <v>0</v>
      </c>
      <c r="CN54" s="1">
        <f t="shared" si="12"/>
        <v>0</v>
      </c>
      <c r="CO54" s="1">
        <f t="shared" si="13"/>
        <v>120931.01978332705</v>
      </c>
      <c r="CP54" s="1">
        <f t="shared" si="14"/>
        <v>34491.327254672964</v>
      </c>
      <c r="CQ54" s="1">
        <f t="shared" si="15"/>
        <v>0</v>
      </c>
      <c r="CS54" s="1">
        <f t="shared" si="31"/>
        <v>0</v>
      </c>
      <c r="CT54" s="1">
        <f t="shared" si="32"/>
        <v>0</v>
      </c>
      <c r="CU54" s="1">
        <f t="shared" si="33"/>
        <v>9473.858692703041</v>
      </c>
      <c r="CV54" s="1">
        <f t="shared" si="34"/>
        <v>2702.085545296959</v>
      </c>
      <c r="CW54" s="1">
        <f t="shared" si="35"/>
        <v>0</v>
      </c>
      <c r="CX54" s="1">
        <f t="shared" si="36"/>
        <v>12175.944238</v>
      </c>
      <c r="DA54" s="38">
        <f t="shared" si="17"/>
        <v>0</v>
      </c>
      <c r="DB54" s="38">
        <f t="shared" si="18"/>
        <v>0</v>
      </c>
      <c r="DC54" s="38">
        <f t="shared" si="19"/>
        <v>0</v>
      </c>
      <c r="DD54" s="38">
        <f t="shared" si="20"/>
        <v>0</v>
      </c>
      <c r="DE54" s="38">
        <f t="shared" si="21"/>
        <v>0</v>
      </c>
    </row>
    <row r="55" spans="1:109" x14ac:dyDescent="0.2">
      <c r="A55" s="12" t="s">
        <v>70</v>
      </c>
      <c r="B55" s="12" t="str">
        <f t="shared" si="22"/>
        <v>CD</v>
      </c>
      <c r="C55" s="12" t="str">
        <f t="shared" si="23"/>
        <v>ID</v>
      </c>
      <c r="D55" s="12">
        <f t="shared" si="24"/>
        <v>390200</v>
      </c>
      <c r="E55" s="12" t="s">
        <v>1141</v>
      </c>
      <c r="F55" s="13">
        <v>4537.4000000000005</v>
      </c>
      <c r="G55" s="13">
        <v>4537.4000000000005</v>
      </c>
      <c r="H55" s="13">
        <v>4537.4000000000005</v>
      </c>
      <c r="I55" s="13">
        <v>4537.4000000000005</v>
      </c>
      <c r="J55" s="13">
        <v>4537.4000000000005</v>
      </c>
      <c r="K55" s="13">
        <v>4537.4000000000005</v>
      </c>
      <c r="L55" s="13">
        <v>4537.4000000000005</v>
      </c>
      <c r="M55" s="13">
        <v>4537.4000000000005</v>
      </c>
      <c r="N55" s="13">
        <v>4537.4000000000005</v>
      </c>
      <c r="O55" s="13">
        <v>4537.4000000000005</v>
      </c>
      <c r="P55" s="13">
        <v>4537.4000000000005</v>
      </c>
      <c r="Q55" s="13">
        <v>4537.4000000000005</v>
      </c>
      <c r="R55" s="13">
        <v>4537.4000000000005</v>
      </c>
      <c r="S55" s="13">
        <f t="shared" si="25"/>
        <v>4537.4000000000005</v>
      </c>
      <c r="T55" s="13">
        <f t="shared" si="26"/>
        <v>49911.400000000009</v>
      </c>
      <c r="U55" s="13">
        <f t="shared" si="27"/>
        <v>4537.4000000000005</v>
      </c>
      <c r="V55" s="1">
        <v>-4537.4000000000005</v>
      </c>
      <c r="W55" s="1">
        <v>-4537.4000000000005</v>
      </c>
      <c r="X55" s="1">
        <v>-4537.4000000000005</v>
      </c>
      <c r="Y55" s="1">
        <v>-4537.4000000000005</v>
      </c>
      <c r="Z55" s="1">
        <v>-4537.4000000000005</v>
      </c>
      <c r="AA55" s="1">
        <v>-4537.4000000000005</v>
      </c>
      <c r="AB55" s="1">
        <v>-4537.4000000000005</v>
      </c>
      <c r="AC55" s="1">
        <v>-4537.4000000000005</v>
      </c>
      <c r="AD55" s="1">
        <v>-4537.4000000000005</v>
      </c>
      <c r="AE55" s="1">
        <v>-4537.4000000000005</v>
      </c>
      <c r="AF55" s="1">
        <v>-4537.4000000000005</v>
      </c>
      <c r="AG55" s="1">
        <v>-4537.4000000000005</v>
      </c>
      <c r="AH55" s="13">
        <v>-4537.4000000000005</v>
      </c>
      <c r="AI55" s="13"/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f t="shared" si="28"/>
        <v>0</v>
      </c>
      <c r="AX55" s="13"/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4">
        <f t="shared" si="0"/>
        <v>0</v>
      </c>
      <c r="BM55" s="14">
        <f t="shared" si="29"/>
        <v>0</v>
      </c>
      <c r="BN55" s="15" t="str">
        <f t="shared" si="40"/>
        <v/>
      </c>
      <c r="BO55" s="37">
        <f>IFERROR(INDEX('Wkpr - Existing Depr Rates'!$G$2:$G$709,MATCH('Wkpr - Plant Balance Detail'!A55,'Wkpr - Existing Depr Rates'!$A$2:$A$709,0),),0)</f>
        <v>0.33333332999999998</v>
      </c>
      <c r="BP55" s="37" t="str">
        <f t="shared" si="30"/>
        <v/>
      </c>
      <c r="BQ55" s="17"/>
      <c r="BR55" s="17"/>
      <c r="BS55" s="17"/>
      <c r="BT55" s="12"/>
      <c r="BU55" s="30">
        <f>_xlfn.IFNA(IF(AND($B55="ED",$D55&gt;=310000,$D55&lt;360000),INDEX('Wkpr - Allocation_Factors'!$B$16:$F$16,1,MATCH('Wkpr - Plant Balance Detail'!BU$2,'Wkpr - Allocation_Factors'!$B$1:$F$1,0)),IF(AND($B55="GD",$C55="AN",$D55&gt;=350000,$D55&lt;358000),INDEX('Wkpr - Allocation_Factors'!$B$17:$F$17,1,MATCH('Wkpr - Plant Balance Detail'!BU$2,'Wkpr - Allocation_Factors'!$B$1:$F$1,0)),INDEX('Wkpr - Allocation_Factors'!$B$2:$F$15,MATCH(CONCATENATE('Wkpr - Plant Balance Detail'!$B55,'Wkpr - Plant Balance Detail'!$C55),'Wkpr - Allocation_Factors'!$A$2:$A$15,0),MATCH('Wkpr - Plant Balance Detail'!BU$2,'Wkpr - Allocation_Factors'!$B$1:$F$1,0)))),0)</f>
        <v>0</v>
      </c>
      <c r="BV55" s="30">
        <f>_xlfn.IFNA(IF(AND($B55="ED",$D55&gt;=310000,$D55&lt;360000),INDEX('Wkpr - Allocation_Factors'!$B$16:$F$16,1,MATCH('Wkpr - Plant Balance Detail'!BV$2,'Wkpr - Allocation_Factors'!$B$1:$F$1,0)),IF(AND($B55="GD",$C55="AN",$D55&gt;=350000,$D55&lt;358000),INDEX('Wkpr - Allocation_Factors'!$B$17:$F$17,1,MATCH('Wkpr - Plant Balance Detail'!BV$2,'Wkpr - Allocation_Factors'!$B$1:$F$1,0)),INDEX('Wkpr - Allocation_Factors'!$B$2:$F$15,MATCH(CONCATENATE('Wkpr - Plant Balance Detail'!$B55,'Wkpr - Plant Balance Detail'!$C55),'Wkpr - Allocation_Factors'!$A$2:$A$15,0),MATCH('Wkpr - Plant Balance Detail'!BV$2,'Wkpr - Allocation_Factors'!$B$1:$F$1,0)))),0)</f>
        <v>0</v>
      </c>
      <c r="BW55" s="30">
        <f>_xlfn.IFNA(IF(AND($B55="ED",$D55&gt;=310000,$D55&lt;360000),INDEX('Wkpr - Allocation_Factors'!$B$16:$F$16,1,MATCH('Wkpr - Plant Balance Detail'!BW$2,'Wkpr - Allocation_Factors'!$B$1:$F$1,0)),IF(AND($B55="GD",$C55="AN",$D55&gt;=350000,$D55&lt;358000),INDEX('Wkpr - Allocation_Factors'!$B$17:$F$17,1,MATCH('Wkpr - Plant Balance Detail'!BW$2,'Wkpr - Allocation_Factors'!$B$1:$F$1,0)),INDEX('Wkpr - Allocation_Factors'!$B$2:$F$15,MATCH(CONCATENATE('Wkpr - Plant Balance Detail'!$B55,'Wkpr - Plant Balance Detail'!$C55),'Wkpr - Allocation_Factors'!$A$2:$A$15,0),MATCH('Wkpr - Plant Balance Detail'!BW$2,'Wkpr - Allocation_Factors'!$B$1:$F$1,0)))),0)</f>
        <v>0.77807999999999999</v>
      </c>
      <c r="BX55" s="30">
        <f>_xlfn.IFNA(IF(AND($B55="ED",$D55&gt;=310000,$D55&lt;360000),INDEX('Wkpr - Allocation_Factors'!$B$16:$F$16,1,MATCH('Wkpr - Plant Balance Detail'!BX$2,'Wkpr - Allocation_Factors'!$B$1:$F$1,0)),IF(AND($B55="GD",$C55="AN",$D55&gt;=350000,$D55&lt;358000),INDEX('Wkpr - Allocation_Factors'!$B$17:$F$17,1,MATCH('Wkpr - Plant Balance Detail'!BX$2,'Wkpr - Allocation_Factors'!$B$1:$F$1,0)),INDEX('Wkpr - Allocation_Factors'!$B$2:$F$15,MATCH(CONCATENATE('Wkpr - Plant Balance Detail'!$B55,'Wkpr - Plant Balance Detail'!$C55),'Wkpr - Allocation_Factors'!$A$2:$A$15,0),MATCH('Wkpr - Plant Balance Detail'!BX$2,'Wkpr - Allocation_Factors'!$B$1:$F$1,0)))),0)</f>
        <v>0.22192000000000001</v>
      </c>
      <c r="BY55" s="30">
        <f>_xlfn.IFNA(IF(AND($B55="ED",$D55&gt;=310000,$D55&lt;360000),INDEX('Wkpr - Allocation_Factors'!$B$16:$F$16,1,MATCH('Wkpr - Plant Balance Detail'!BY$2,'Wkpr - Allocation_Factors'!$B$1:$F$1,0)),IF(AND($B55="GD",$C55="AN",$D55&gt;=350000,$D55&lt;358000),INDEX('Wkpr - Allocation_Factors'!$B$17:$F$17,1,MATCH('Wkpr - Plant Balance Detail'!BY$2,'Wkpr - Allocation_Factors'!$B$1:$F$1,0)),INDEX('Wkpr - Allocation_Factors'!$B$2:$F$15,MATCH(CONCATENATE('Wkpr - Plant Balance Detail'!$B55,'Wkpr - Plant Balance Detail'!$C55),'Wkpr - Allocation_Factors'!$A$2:$A$15,0),MATCH('Wkpr - Plant Balance Detail'!BY$2,'Wkpr - Allocation_Factors'!$B$1:$F$1,0)))),0)</f>
        <v>0</v>
      </c>
      <c r="CA55" s="1">
        <f t="shared" si="1"/>
        <v>0</v>
      </c>
      <c r="CB55" s="1">
        <f t="shared" si="2"/>
        <v>0</v>
      </c>
      <c r="CC55" s="1">
        <f t="shared" si="3"/>
        <v>0</v>
      </c>
      <c r="CD55" s="1">
        <f t="shared" si="4"/>
        <v>0</v>
      </c>
      <c r="CE55" s="1">
        <f t="shared" si="5"/>
        <v>0</v>
      </c>
      <c r="CF55" s="1"/>
      <c r="CG55" s="1">
        <f t="shared" si="6"/>
        <v>0</v>
      </c>
      <c r="CH55" s="1">
        <f t="shared" si="7"/>
        <v>0</v>
      </c>
      <c r="CI55" s="1">
        <f t="shared" si="8"/>
        <v>0</v>
      </c>
      <c r="CJ55" s="1">
        <f t="shared" si="9"/>
        <v>0</v>
      </c>
      <c r="CK55" s="1">
        <f t="shared" si="10"/>
        <v>0</v>
      </c>
      <c r="CM55" s="1">
        <f t="shared" si="11"/>
        <v>0</v>
      </c>
      <c r="CN55" s="1">
        <f t="shared" si="12"/>
        <v>0</v>
      </c>
      <c r="CO55" s="1">
        <f t="shared" si="13"/>
        <v>0</v>
      </c>
      <c r="CP55" s="1">
        <f t="shared" si="14"/>
        <v>0</v>
      </c>
      <c r="CQ55" s="1">
        <f t="shared" si="15"/>
        <v>0</v>
      </c>
      <c r="CS55" s="1">
        <f t="shared" si="31"/>
        <v>0</v>
      </c>
      <c r="CT55" s="1">
        <f t="shared" si="32"/>
        <v>0</v>
      </c>
      <c r="CU55" s="1">
        <f t="shared" si="33"/>
        <v>0</v>
      </c>
      <c r="CV55" s="1">
        <f t="shared" si="34"/>
        <v>0</v>
      </c>
      <c r="CW55" s="1">
        <f t="shared" si="35"/>
        <v>0</v>
      </c>
      <c r="CX55" s="1">
        <f t="shared" si="36"/>
        <v>0</v>
      </c>
      <c r="DA55" s="38">
        <f t="shared" si="17"/>
        <v>0</v>
      </c>
      <c r="DB55" s="38">
        <f t="shared" si="18"/>
        <v>0</v>
      </c>
      <c r="DC55" s="38">
        <f t="shared" si="19"/>
        <v>1176.8200522317995</v>
      </c>
      <c r="DD55" s="38">
        <f t="shared" si="20"/>
        <v>335.64659931020066</v>
      </c>
      <c r="DE55" s="38">
        <f t="shared" si="21"/>
        <v>0</v>
      </c>
    </row>
    <row r="56" spans="1:109" x14ac:dyDescent="0.2">
      <c r="A56" t="s">
        <v>71</v>
      </c>
      <c r="B56" t="str">
        <f t="shared" si="22"/>
        <v>CD</v>
      </c>
      <c r="C56" t="str">
        <f t="shared" si="23"/>
        <v>ID</v>
      </c>
      <c r="D56">
        <f t="shared" si="24"/>
        <v>391100</v>
      </c>
      <c r="F56" s="1">
        <v>85095.44</v>
      </c>
      <c r="G56" s="1">
        <v>85095.44</v>
      </c>
      <c r="H56" s="1">
        <v>85095.44</v>
      </c>
      <c r="I56" s="1">
        <v>85095.44</v>
      </c>
      <c r="J56" s="1">
        <v>85095.44</v>
      </c>
      <c r="K56" s="1">
        <v>85095.44</v>
      </c>
      <c r="L56" s="1">
        <v>85095.44</v>
      </c>
      <c r="M56" s="1">
        <v>85095.44</v>
      </c>
      <c r="N56" s="1">
        <v>85095.44</v>
      </c>
      <c r="O56" s="1">
        <v>85095.44</v>
      </c>
      <c r="P56" s="1">
        <v>85095.44</v>
      </c>
      <c r="Q56" s="1">
        <v>85095.44</v>
      </c>
      <c r="R56" s="1">
        <v>85095.44</v>
      </c>
      <c r="S56" s="1">
        <f t="shared" si="25"/>
        <v>85095.44</v>
      </c>
      <c r="T56" s="1">
        <f t="shared" si="26"/>
        <v>936049.83999999985</v>
      </c>
      <c r="U56" s="1">
        <f t="shared" si="27"/>
        <v>85095.439999999988</v>
      </c>
      <c r="V56" s="1">
        <v>-29180.39</v>
      </c>
      <c r="W56" s="1">
        <v>-30861.02</v>
      </c>
      <c r="X56" s="1">
        <v>-32541.65</v>
      </c>
      <c r="Y56" s="1">
        <v>-34222.28</v>
      </c>
      <c r="Z56" s="1">
        <v>-35902.910000000003</v>
      </c>
      <c r="AA56" s="1">
        <v>-37583.54</v>
      </c>
      <c r="AB56" s="1">
        <v>-39264.17</v>
      </c>
      <c r="AC56" s="1">
        <v>-40944.800000000003</v>
      </c>
      <c r="AD56" s="1">
        <v>-42625.43</v>
      </c>
      <c r="AE56" s="1">
        <v>-44306.06</v>
      </c>
      <c r="AF56" s="1">
        <v>-45986.69</v>
      </c>
      <c r="AG56" s="1">
        <v>-47667.32</v>
      </c>
      <c r="AH56" s="1">
        <v>-49347.950000000004</v>
      </c>
      <c r="AI56" s="1"/>
      <c r="AJ56" s="1">
        <v>-1680.63</v>
      </c>
      <c r="AK56" s="1">
        <v>-1680.63</v>
      </c>
      <c r="AL56" s="1">
        <v>-1680.63</v>
      </c>
      <c r="AM56" s="1">
        <v>-1680.63</v>
      </c>
      <c r="AN56" s="1">
        <v>-1680.63</v>
      </c>
      <c r="AO56" s="1">
        <v>-1680.63</v>
      </c>
      <c r="AP56" s="1">
        <v>-1680.63</v>
      </c>
      <c r="AQ56" s="1">
        <v>-1680.63</v>
      </c>
      <c r="AR56" s="1">
        <v>-1680.63</v>
      </c>
      <c r="AS56" s="1">
        <v>-1680.63</v>
      </c>
      <c r="AT56" s="1">
        <v>-1680.63</v>
      </c>
      <c r="AU56" s="1">
        <v>-1680.63</v>
      </c>
      <c r="AV56" s="1">
        <v>-1680.63</v>
      </c>
      <c r="AW56" s="1">
        <f t="shared" si="28"/>
        <v>20167.560000000009</v>
      </c>
      <c r="AX56" s="1"/>
      <c r="AY56" s="1">
        <v>55915.05</v>
      </c>
      <c r="AZ56" s="1">
        <v>54234.42</v>
      </c>
      <c r="BA56" s="1">
        <v>52553.79</v>
      </c>
      <c r="BB56" s="1">
        <v>50873.16</v>
      </c>
      <c r="BC56" s="1">
        <v>49192.53</v>
      </c>
      <c r="BD56" s="1">
        <v>47511.9</v>
      </c>
      <c r="BE56" s="1">
        <v>45831.270000000004</v>
      </c>
      <c r="BF56" s="1">
        <v>44150.64</v>
      </c>
      <c r="BG56" s="1">
        <v>42470.01</v>
      </c>
      <c r="BH56" s="1">
        <v>40789.379999999997</v>
      </c>
      <c r="BI56" s="1">
        <v>39108.75</v>
      </c>
      <c r="BJ56" s="1">
        <v>37428.120000000003</v>
      </c>
      <c r="BK56" s="1">
        <v>35747.49</v>
      </c>
      <c r="BL56" s="2">
        <f t="shared" si="0"/>
        <v>0</v>
      </c>
      <c r="BM56" s="2">
        <f t="shared" si="29"/>
        <v>20167.560000000009</v>
      </c>
      <c r="BN56" s="3">
        <f t="shared" si="40"/>
        <v>0.23699930337042752</v>
      </c>
      <c r="BO56" s="37">
        <f>IFERROR(INDEX('Wkpr - Existing Depr Rates'!$G$2:$G$709,MATCH('Wkpr - Plant Balance Detail'!A56,'Wkpr - Existing Depr Rates'!$A$2:$A$709,0),),0)</f>
        <v>0.23699999999999999</v>
      </c>
      <c r="BP56" s="37">
        <f t="shared" si="30"/>
        <v>-6.9662957247196289E-7</v>
      </c>
      <c r="BQ56" s="11">
        <v>0.2</v>
      </c>
      <c r="BR56" s="11"/>
      <c r="BS56" s="11"/>
      <c r="BU56" s="31">
        <f>_xlfn.IFNA(IF(AND($B56="ED",$D56&gt;=310000,$D56&lt;360000),INDEX('Wkpr - Allocation_Factors'!$B$16:$F$16,1,MATCH('Wkpr - Plant Balance Detail'!BU$2,'Wkpr - Allocation_Factors'!$B$1:$F$1,0)),IF(AND($B56="GD",$C56="AN",$D56&gt;=350000,$D56&lt;358000),INDEX('Wkpr - Allocation_Factors'!$B$17:$F$17,1,MATCH('Wkpr - Plant Balance Detail'!BU$2,'Wkpr - Allocation_Factors'!$B$1:$F$1,0)),INDEX('Wkpr - Allocation_Factors'!$B$2:$F$15,MATCH(CONCATENATE('Wkpr - Plant Balance Detail'!$B56,'Wkpr - Plant Balance Detail'!$C56),'Wkpr - Allocation_Factors'!$A$2:$A$15,0),MATCH('Wkpr - Plant Balance Detail'!BU$2,'Wkpr - Allocation_Factors'!$B$1:$F$1,0)))),0)</f>
        <v>0</v>
      </c>
      <c r="BV56" s="31">
        <f>_xlfn.IFNA(IF(AND($B56="ED",$D56&gt;=310000,$D56&lt;360000),INDEX('Wkpr - Allocation_Factors'!$B$16:$F$16,1,MATCH('Wkpr - Plant Balance Detail'!BV$2,'Wkpr - Allocation_Factors'!$B$1:$F$1,0)),IF(AND($B56="GD",$C56="AN",$D56&gt;=350000,$D56&lt;358000),INDEX('Wkpr - Allocation_Factors'!$B$17:$F$17,1,MATCH('Wkpr - Plant Balance Detail'!BV$2,'Wkpr - Allocation_Factors'!$B$1:$F$1,0)),INDEX('Wkpr - Allocation_Factors'!$B$2:$F$15,MATCH(CONCATENATE('Wkpr - Plant Balance Detail'!$B56,'Wkpr - Plant Balance Detail'!$C56),'Wkpr - Allocation_Factors'!$A$2:$A$15,0),MATCH('Wkpr - Plant Balance Detail'!BV$2,'Wkpr - Allocation_Factors'!$B$1:$F$1,0)))),0)</f>
        <v>0</v>
      </c>
      <c r="BW56" s="31">
        <f>_xlfn.IFNA(IF(AND($B56="ED",$D56&gt;=310000,$D56&lt;360000),INDEX('Wkpr - Allocation_Factors'!$B$16:$F$16,1,MATCH('Wkpr - Plant Balance Detail'!BW$2,'Wkpr - Allocation_Factors'!$B$1:$F$1,0)),IF(AND($B56="GD",$C56="AN",$D56&gt;=350000,$D56&lt;358000),INDEX('Wkpr - Allocation_Factors'!$B$17:$F$17,1,MATCH('Wkpr - Plant Balance Detail'!BW$2,'Wkpr - Allocation_Factors'!$B$1:$F$1,0)),INDEX('Wkpr - Allocation_Factors'!$B$2:$F$15,MATCH(CONCATENATE('Wkpr - Plant Balance Detail'!$B56,'Wkpr - Plant Balance Detail'!$C56),'Wkpr - Allocation_Factors'!$A$2:$A$15,0),MATCH('Wkpr - Plant Balance Detail'!BW$2,'Wkpr - Allocation_Factors'!$B$1:$F$1,0)))),0)</f>
        <v>0.77807999999999999</v>
      </c>
      <c r="BX56" s="31">
        <f>_xlfn.IFNA(IF(AND($B56="ED",$D56&gt;=310000,$D56&lt;360000),INDEX('Wkpr - Allocation_Factors'!$B$16:$F$16,1,MATCH('Wkpr - Plant Balance Detail'!BX$2,'Wkpr - Allocation_Factors'!$B$1:$F$1,0)),IF(AND($B56="GD",$C56="AN",$D56&gt;=350000,$D56&lt;358000),INDEX('Wkpr - Allocation_Factors'!$B$17:$F$17,1,MATCH('Wkpr - Plant Balance Detail'!BX$2,'Wkpr - Allocation_Factors'!$B$1:$F$1,0)),INDEX('Wkpr - Allocation_Factors'!$B$2:$F$15,MATCH(CONCATENATE('Wkpr - Plant Balance Detail'!$B56,'Wkpr - Plant Balance Detail'!$C56),'Wkpr - Allocation_Factors'!$A$2:$A$15,0),MATCH('Wkpr - Plant Balance Detail'!BX$2,'Wkpr - Allocation_Factors'!$B$1:$F$1,0)))),0)</f>
        <v>0.22192000000000001</v>
      </c>
      <c r="BY56" s="31">
        <f>_xlfn.IFNA(IF(AND($B56="ED",$D56&gt;=310000,$D56&lt;360000),INDEX('Wkpr - Allocation_Factors'!$B$16:$F$16,1,MATCH('Wkpr - Plant Balance Detail'!BY$2,'Wkpr - Allocation_Factors'!$B$1:$F$1,0)),IF(AND($B56="GD",$C56="AN",$D56&gt;=350000,$D56&lt;358000),INDEX('Wkpr - Allocation_Factors'!$B$17:$F$17,1,MATCH('Wkpr - Plant Balance Detail'!BY$2,'Wkpr - Allocation_Factors'!$B$1:$F$1,0)),INDEX('Wkpr - Allocation_Factors'!$B$2:$F$15,MATCH(CONCATENATE('Wkpr - Plant Balance Detail'!$B56,'Wkpr - Plant Balance Detail'!$C56),'Wkpr - Allocation_Factors'!$A$2:$A$15,0),MATCH('Wkpr - Plant Balance Detail'!BY$2,'Wkpr - Allocation_Factors'!$B$1:$F$1,0)))),0)</f>
        <v>0</v>
      </c>
      <c r="CA56" s="1">
        <f t="shared" si="1"/>
        <v>0</v>
      </c>
      <c r="CB56" s="1">
        <f t="shared" si="2"/>
        <v>0</v>
      </c>
      <c r="CC56" s="1">
        <f t="shared" si="3"/>
        <v>15691.975084800009</v>
      </c>
      <c r="CD56" s="1">
        <f t="shared" si="4"/>
        <v>4475.5849152000028</v>
      </c>
      <c r="CE56" s="1">
        <f t="shared" si="5"/>
        <v>0</v>
      </c>
      <c r="CF56" s="1"/>
      <c r="CG56" s="1">
        <f t="shared" si="6"/>
        <v>0</v>
      </c>
      <c r="CH56" s="1">
        <f t="shared" si="7"/>
        <v>0</v>
      </c>
      <c r="CI56" s="1">
        <f t="shared" si="8"/>
        <v>15692.021209382399</v>
      </c>
      <c r="CJ56" s="1">
        <f t="shared" si="9"/>
        <v>4475.5980706175997</v>
      </c>
      <c r="CK56" s="1">
        <f t="shared" si="10"/>
        <v>0</v>
      </c>
      <c r="CM56" s="1">
        <f t="shared" si="11"/>
        <v>0</v>
      </c>
      <c r="CN56" s="1">
        <f t="shared" si="12"/>
        <v>0</v>
      </c>
      <c r="CO56" s="1">
        <f t="shared" si="13"/>
        <v>13242.21199104</v>
      </c>
      <c r="CP56" s="1">
        <f t="shared" si="14"/>
        <v>3776.87600896</v>
      </c>
      <c r="CQ56" s="1">
        <f t="shared" si="15"/>
        <v>0</v>
      </c>
      <c r="CS56" s="1">
        <f t="shared" si="31"/>
        <v>0</v>
      </c>
      <c r="CT56" s="1">
        <f t="shared" si="32"/>
        <v>0</v>
      </c>
      <c r="CU56" s="1">
        <f t="shared" si="33"/>
        <v>-2449.8092183423996</v>
      </c>
      <c r="CV56" s="1">
        <f t="shared" si="34"/>
        <v>-698.72206165759962</v>
      </c>
      <c r="CW56" s="1">
        <f t="shared" si="35"/>
        <v>0</v>
      </c>
      <c r="CX56" s="1">
        <f t="shared" si="36"/>
        <v>-3148.5312799999992</v>
      </c>
      <c r="DA56" s="38">
        <f t="shared" si="17"/>
        <v>0</v>
      </c>
      <c r="DB56" s="38">
        <f t="shared" si="18"/>
        <v>0</v>
      </c>
      <c r="DC56" s="38">
        <f t="shared" si="19"/>
        <v>0</v>
      </c>
      <c r="DD56" s="38">
        <f t="shared" si="20"/>
        <v>0</v>
      </c>
      <c r="DE56" s="38">
        <f t="shared" si="21"/>
        <v>0</v>
      </c>
    </row>
    <row r="57" spans="1:109" x14ac:dyDescent="0.2">
      <c r="A57" t="s">
        <v>72</v>
      </c>
      <c r="B57" t="str">
        <f t="shared" si="22"/>
        <v>CD</v>
      </c>
      <c r="C57" t="str">
        <f t="shared" si="23"/>
        <v>ID</v>
      </c>
      <c r="D57">
        <f t="shared" si="24"/>
        <v>392000</v>
      </c>
      <c r="E57" t="s">
        <v>683</v>
      </c>
      <c r="F57" s="1">
        <v>126474.31</v>
      </c>
      <c r="G57" s="1">
        <v>126474.31</v>
      </c>
      <c r="H57" s="1">
        <v>126474.31</v>
      </c>
      <c r="I57" s="1">
        <v>126474.31</v>
      </c>
      <c r="J57" s="1">
        <v>126474.31</v>
      </c>
      <c r="K57" s="1">
        <v>126474.31</v>
      </c>
      <c r="L57" s="1">
        <v>126474.31</v>
      </c>
      <c r="M57" s="1">
        <v>126474.31</v>
      </c>
      <c r="N57" s="1">
        <v>126474.31</v>
      </c>
      <c r="O57" s="1">
        <v>126474.31</v>
      </c>
      <c r="P57" s="1">
        <v>126474.31</v>
      </c>
      <c r="Q57" s="1">
        <v>126474.31</v>
      </c>
      <c r="R57" s="1">
        <v>126474.31</v>
      </c>
      <c r="S57" s="1">
        <f t="shared" si="25"/>
        <v>126474.31</v>
      </c>
      <c r="T57" s="1">
        <f t="shared" si="26"/>
        <v>1391217.4100000004</v>
      </c>
      <c r="U57" s="1">
        <f t="shared" si="27"/>
        <v>126474.31000000004</v>
      </c>
      <c r="V57" s="1">
        <v>-33003.770000000004</v>
      </c>
      <c r="W57" s="1">
        <v>-33601.360000000001</v>
      </c>
      <c r="X57" s="1">
        <v>-34198.949999999997</v>
      </c>
      <c r="Y57" s="1">
        <v>-34796.54</v>
      </c>
      <c r="Z57" s="1">
        <v>-35394.129999999997</v>
      </c>
      <c r="AA57" s="1">
        <v>-35991.72</v>
      </c>
      <c r="AB57" s="1">
        <v>-36589.31</v>
      </c>
      <c r="AC57" s="1">
        <v>-37186.9</v>
      </c>
      <c r="AD57" s="1">
        <v>-37784.49</v>
      </c>
      <c r="AE57" s="1">
        <v>-38382.080000000002</v>
      </c>
      <c r="AF57" s="1">
        <v>-38979.67</v>
      </c>
      <c r="AG57" s="1">
        <v>-39577.26</v>
      </c>
      <c r="AH57" s="1">
        <v>-40174.85</v>
      </c>
      <c r="AI57" s="1"/>
      <c r="AJ57" s="1">
        <v>-597.59</v>
      </c>
      <c r="AK57" s="1">
        <v>-597.59</v>
      </c>
      <c r="AL57" s="1">
        <v>-597.59</v>
      </c>
      <c r="AM57" s="1">
        <v>-597.59</v>
      </c>
      <c r="AN57" s="1">
        <v>-597.59</v>
      </c>
      <c r="AO57" s="1">
        <v>-597.59</v>
      </c>
      <c r="AP57" s="1">
        <v>-597.59</v>
      </c>
      <c r="AQ57" s="1">
        <v>-597.59</v>
      </c>
      <c r="AR57" s="1">
        <v>-597.59</v>
      </c>
      <c r="AS57" s="1">
        <v>-597.59</v>
      </c>
      <c r="AT57" s="1">
        <v>-597.59</v>
      </c>
      <c r="AU57" s="1">
        <v>-597.59</v>
      </c>
      <c r="AV57" s="1">
        <v>-597.59</v>
      </c>
      <c r="AW57" s="1">
        <f t="shared" si="28"/>
        <v>7171.0800000000008</v>
      </c>
      <c r="AX57" s="1"/>
      <c r="AY57" s="1">
        <v>93470.540000000008</v>
      </c>
      <c r="AZ57" s="1">
        <v>92872.95</v>
      </c>
      <c r="BA57" s="1">
        <v>92275.36</v>
      </c>
      <c r="BB57" s="1">
        <v>91677.77</v>
      </c>
      <c r="BC57" s="1">
        <v>91080.180000000008</v>
      </c>
      <c r="BD57" s="1">
        <v>90482.59</v>
      </c>
      <c r="BE57" s="1">
        <v>89885</v>
      </c>
      <c r="BF57" s="1">
        <v>89287.41</v>
      </c>
      <c r="BG57" s="1">
        <v>88689.82</v>
      </c>
      <c r="BH57" s="1">
        <v>88092.23</v>
      </c>
      <c r="BI57" s="1">
        <v>87494.64</v>
      </c>
      <c r="BJ57" s="1">
        <v>86897.05</v>
      </c>
      <c r="BK57" s="1">
        <v>86299.46</v>
      </c>
      <c r="BL57" s="2">
        <f t="shared" si="0"/>
        <v>0</v>
      </c>
      <c r="BM57" s="2">
        <f t="shared" si="29"/>
        <v>7171.0800000000008</v>
      </c>
      <c r="BN57" s="3">
        <f t="shared" si="40"/>
        <v>5.6699894231484624E-2</v>
      </c>
      <c r="BO57" s="37">
        <f>IFERROR(INDEX('Wkpr - Existing Depr Rates'!$G$2:$G$709,MATCH('Wkpr - Plant Balance Detail'!A57,'Wkpr - Existing Depr Rates'!$A$2:$A$709,0),),0)</f>
        <v>5.67E-2</v>
      </c>
      <c r="BP57" s="37">
        <f t="shared" si="30"/>
        <v>-1.0576851537658083E-7</v>
      </c>
      <c r="BQ57" s="11">
        <v>7.2400000000000006E-2</v>
      </c>
      <c r="BR57" s="11"/>
      <c r="BS57" s="11"/>
      <c r="BU57" s="31">
        <f>_xlfn.IFNA(IF(AND($B57="ED",$D57&gt;=310000,$D57&lt;360000),INDEX('Wkpr - Allocation_Factors'!$B$16:$F$16,1,MATCH('Wkpr - Plant Balance Detail'!BU$2,'Wkpr - Allocation_Factors'!$B$1:$F$1,0)),IF(AND($B57="GD",$C57="AN",$D57&gt;=350000,$D57&lt;358000),INDEX('Wkpr - Allocation_Factors'!$B$17:$F$17,1,MATCH('Wkpr - Plant Balance Detail'!BU$2,'Wkpr - Allocation_Factors'!$B$1:$F$1,0)),INDEX('Wkpr - Allocation_Factors'!$B$2:$F$15,MATCH(CONCATENATE('Wkpr - Plant Balance Detail'!$B57,'Wkpr - Plant Balance Detail'!$C57),'Wkpr - Allocation_Factors'!$A$2:$A$15,0),MATCH('Wkpr - Plant Balance Detail'!BU$2,'Wkpr - Allocation_Factors'!$B$1:$F$1,0)))),0)</f>
        <v>0</v>
      </c>
      <c r="BV57" s="31">
        <f>_xlfn.IFNA(IF(AND($B57="ED",$D57&gt;=310000,$D57&lt;360000),INDEX('Wkpr - Allocation_Factors'!$B$16:$F$16,1,MATCH('Wkpr - Plant Balance Detail'!BV$2,'Wkpr - Allocation_Factors'!$B$1:$F$1,0)),IF(AND($B57="GD",$C57="AN",$D57&gt;=350000,$D57&lt;358000),INDEX('Wkpr - Allocation_Factors'!$B$17:$F$17,1,MATCH('Wkpr - Plant Balance Detail'!BV$2,'Wkpr - Allocation_Factors'!$B$1:$F$1,0)),INDEX('Wkpr - Allocation_Factors'!$B$2:$F$15,MATCH(CONCATENATE('Wkpr - Plant Balance Detail'!$B57,'Wkpr - Plant Balance Detail'!$C57),'Wkpr - Allocation_Factors'!$A$2:$A$15,0),MATCH('Wkpr - Plant Balance Detail'!BV$2,'Wkpr - Allocation_Factors'!$B$1:$F$1,0)))),0)</f>
        <v>0</v>
      </c>
      <c r="BW57" s="31">
        <f>_xlfn.IFNA(IF(AND($B57="ED",$D57&gt;=310000,$D57&lt;360000),INDEX('Wkpr - Allocation_Factors'!$B$16:$F$16,1,MATCH('Wkpr - Plant Balance Detail'!BW$2,'Wkpr - Allocation_Factors'!$B$1:$F$1,0)),IF(AND($B57="GD",$C57="AN",$D57&gt;=350000,$D57&lt;358000),INDEX('Wkpr - Allocation_Factors'!$B$17:$F$17,1,MATCH('Wkpr - Plant Balance Detail'!BW$2,'Wkpr - Allocation_Factors'!$B$1:$F$1,0)),INDEX('Wkpr - Allocation_Factors'!$B$2:$F$15,MATCH(CONCATENATE('Wkpr - Plant Balance Detail'!$B57,'Wkpr - Plant Balance Detail'!$C57),'Wkpr - Allocation_Factors'!$A$2:$A$15,0),MATCH('Wkpr - Plant Balance Detail'!BW$2,'Wkpr - Allocation_Factors'!$B$1:$F$1,0)))),0)</f>
        <v>0.77807999999999999</v>
      </c>
      <c r="BX57" s="31">
        <f>_xlfn.IFNA(IF(AND($B57="ED",$D57&gt;=310000,$D57&lt;360000),INDEX('Wkpr - Allocation_Factors'!$B$16:$F$16,1,MATCH('Wkpr - Plant Balance Detail'!BX$2,'Wkpr - Allocation_Factors'!$B$1:$F$1,0)),IF(AND($B57="GD",$C57="AN",$D57&gt;=350000,$D57&lt;358000),INDEX('Wkpr - Allocation_Factors'!$B$17:$F$17,1,MATCH('Wkpr - Plant Balance Detail'!BX$2,'Wkpr - Allocation_Factors'!$B$1:$F$1,0)),INDEX('Wkpr - Allocation_Factors'!$B$2:$F$15,MATCH(CONCATENATE('Wkpr - Plant Balance Detail'!$B57,'Wkpr - Plant Balance Detail'!$C57),'Wkpr - Allocation_Factors'!$A$2:$A$15,0),MATCH('Wkpr - Plant Balance Detail'!BX$2,'Wkpr - Allocation_Factors'!$B$1:$F$1,0)))),0)</f>
        <v>0.22192000000000001</v>
      </c>
      <c r="BY57" s="31">
        <f>_xlfn.IFNA(IF(AND($B57="ED",$D57&gt;=310000,$D57&lt;360000),INDEX('Wkpr - Allocation_Factors'!$B$16:$F$16,1,MATCH('Wkpr - Plant Balance Detail'!BY$2,'Wkpr - Allocation_Factors'!$B$1:$F$1,0)),IF(AND($B57="GD",$C57="AN",$D57&gt;=350000,$D57&lt;358000),INDEX('Wkpr - Allocation_Factors'!$B$17:$F$17,1,MATCH('Wkpr - Plant Balance Detail'!BY$2,'Wkpr - Allocation_Factors'!$B$1:$F$1,0)),INDEX('Wkpr - Allocation_Factors'!$B$2:$F$15,MATCH(CONCATENATE('Wkpr - Plant Balance Detail'!$B57,'Wkpr - Plant Balance Detail'!$C57),'Wkpr - Allocation_Factors'!$A$2:$A$15,0),MATCH('Wkpr - Plant Balance Detail'!BY$2,'Wkpr - Allocation_Factors'!$B$1:$F$1,0)))),0)</f>
        <v>0</v>
      </c>
      <c r="CA57" s="1">
        <f t="shared" si="1"/>
        <v>0</v>
      </c>
      <c r="CB57" s="1">
        <f t="shared" si="2"/>
        <v>0</v>
      </c>
      <c r="CC57" s="1">
        <f t="shared" si="3"/>
        <v>5579.6739263999989</v>
      </c>
      <c r="CD57" s="1">
        <f t="shared" si="4"/>
        <v>1591.4060735999997</v>
      </c>
      <c r="CE57" s="1">
        <f t="shared" si="5"/>
        <v>0</v>
      </c>
      <c r="CF57" s="1"/>
      <c r="CG57" s="1">
        <f t="shared" si="6"/>
        <v>0</v>
      </c>
      <c r="CH57" s="1">
        <f t="shared" si="7"/>
        <v>0</v>
      </c>
      <c r="CI57" s="1">
        <f t="shared" si="8"/>
        <v>5579.6843347761596</v>
      </c>
      <c r="CJ57" s="1">
        <f t="shared" si="9"/>
        <v>1591.4090422238401</v>
      </c>
      <c r="CK57" s="1">
        <f t="shared" si="10"/>
        <v>0</v>
      </c>
      <c r="CM57" s="1">
        <f t="shared" si="11"/>
        <v>0</v>
      </c>
      <c r="CN57" s="1">
        <f t="shared" si="12"/>
        <v>0</v>
      </c>
      <c r="CO57" s="1">
        <f t="shared" si="13"/>
        <v>7124.6762934355202</v>
      </c>
      <c r="CP57" s="1">
        <f t="shared" si="14"/>
        <v>2032.0637505644802</v>
      </c>
      <c r="CQ57" s="1">
        <f t="shared" si="15"/>
        <v>0</v>
      </c>
      <c r="CS57" s="1">
        <f t="shared" si="31"/>
        <v>0</v>
      </c>
      <c r="CT57" s="1">
        <f t="shared" si="32"/>
        <v>0</v>
      </c>
      <c r="CU57" s="1">
        <f t="shared" si="33"/>
        <v>1544.9919586593605</v>
      </c>
      <c r="CV57" s="1">
        <f t="shared" si="34"/>
        <v>440.65470834064013</v>
      </c>
      <c r="CW57" s="1">
        <f t="shared" si="35"/>
        <v>0</v>
      </c>
      <c r="CX57" s="1">
        <f t="shared" si="36"/>
        <v>1985.6466670000007</v>
      </c>
      <c r="DA57" s="38">
        <f t="shared" si="17"/>
        <v>0</v>
      </c>
      <c r="DB57" s="38">
        <f t="shared" si="18"/>
        <v>0</v>
      </c>
      <c r="DC57" s="38">
        <f t="shared" si="19"/>
        <v>0</v>
      </c>
      <c r="DD57" s="38">
        <f t="shared" si="20"/>
        <v>0</v>
      </c>
      <c r="DE57" s="38">
        <f t="shared" si="21"/>
        <v>0</v>
      </c>
    </row>
    <row r="58" spans="1:109" x14ac:dyDescent="0.2">
      <c r="A58" t="s">
        <v>73</v>
      </c>
      <c r="B58" t="str">
        <f t="shared" si="22"/>
        <v>CD</v>
      </c>
      <c r="C58" t="str">
        <f t="shared" si="23"/>
        <v>ID</v>
      </c>
      <c r="D58">
        <f t="shared" si="24"/>
        <v>392046</v>
      </c>
      <c r="E58" t="s">
        <v>683</v>
      </c>
      <c r="F58" s="1">
        <v>523255.55</v>
      </c>
      <c r="G58" s="1">
        <v>523255.55</v>
      </c>
      <c r="H58" s="1">
        <v>523255.55</v>
      </c>
      <c r="I58" s="1">
        <v>502563.9</v>
      </c>
      <c r="J58" s="1">
        <v>502563.9</v>
      </c>
      <c r="K58" s="1">
        <v>502563.9</v>
      </c>
      <c r="L58" s="1">
        <v>502563.9</v>
      </c>
      <c r="M58" s="1">
        <v>469633.48</v>
      </c>
      <c r="N58" s="1">
        <v>469633.48</v>
      </c>
      <c r="O58" s="1">
        <v>469633.48</v>
      </c>
      <c r="P58" s="1">
        <v>469633.48</v>
      </c>
      <c r="Q58" s="1">
        <v>469633.48</v>
      </c>
      <c r="R58" s="1">
        <v>469633.48</v>
      </c>
      <c r="S58" s="1">
        <f t="shared" si="25"/>
        <v>496444.51500000001</v>
      </c>
      <c r="T58" s="1">
        <f t="shared" si="26"/>
        <v>5404934.0999999996</v>
      </c>
      <c r="U58" s="1">
        <f t="shared" si="27"/>
        <v>491781.55124999996</v>
      </c>
      <c r="V58" s="1">
        <v>-203236.76</v>
      </c>
      <c r="W58" s="1">
        <v>-210287.63</v>
      </c>
      <c r="X58" s="1">
        <v>-217338.5</v>
      </c>
      <c r="Y58" s="1">
        <v>-203558.31</v>
      </c>
      <c r="Z58" s="1">
        <v>-210330.36000000002</v>
      </c>
      <c r="AA58" s="1">
        <v>-217102.41</v>
      </c>
      <c r="AB58" s="1">
        <v>-223874.46</v>
      </c>
      <c r="AC58" s="1">
        <v>-206499.07</v>
      </c>
      <c r="AD58" s="1">
        <v>-212827.38</v>
      </c>
      <c r="AE58" s="1">
        <v>-219155.69</v>
      </c>
      <c r="AF58" s="1">
        <v>-225484</v>
      </c>
      <c r="AG58" s="1">
        <v>-231812.31</v>
      </c>
      <c r="AH58" s="1">
        <v>-238140.62</v>
      </c>
      <c r="AI58" s="1"/>
      <c r="AJ58" s="1">
        <v>-7050.87</v>
      </c>
      <c r="AK58" s="1">
        <v>-7050.87</v>
      </c>
      <c r="AL58" s="1">
        <v>-7050.87</v>
      </c>
      <c r="AM58" s="1">
        <v>-6911.46</v>
      </c>
      <c r="AN58" s="1">
        <v>-6772.05</v>
      </c>
      <c r="AO58" s="1">
        <v>-6772.05</v>
      </c>
      <c r="AP58" s="1">
        <v>-6772.05</v>
      </c>
      <c r="AQ58" s="1">
        <v>-6328.31</v>
      </c>
      <c r="AR58" s="1">
        <v>-6328.31</v>
      </c>
      <c r="AS58" s="1">
        <v>-6328.31</v>
      </c>
      <c r="AT58" s="1">
        <v>-6328.31</v>
      </c>
      <c r="AU58" s="1">
        <v>-6328.31</v>
      </c>
      <c r="AV58" s="1">
        <v>-6328.31</v>
      </c>
      <c r="AW58" s="1">
        <f t="shared" si="28"/>
        <v>79299.209999999992</v>
      </c>
      <c r="AX58" s="1"/>
      <c r="AY58" s="1">
        <v>320018.78999999998</v>
      </c>
      <c r="AZ58" s="1">
        <v>312967.92</v>
      </c>
      <c r="BA58" s="1">
        <v>305917.05</v>
      </c>
      <c r="BB58" s="1">
        <v>299005.59000000003</v>
      </c>
      <c r="BC58" s="1">
        <v>292233.53999999998</v>
      </c>
      <c r="BD58" s="1">
        <v>285461.49</v>
      </c>
      <c r="BE58" s="1">
        <v>278689.44</v>
      </c>
      <c r="BF58" s="1">
        <v>263134.41000000003</v>
      </c>
      <c r="BG58" s="1">
        <v>256806.1</v>
      </c>
      <c r="BH58" s="1">
        <v>250477.79</v>
      </c>
      <c r="BI58" s="1">
        <v>244149.48</v>
      </c>
      <c r="BJ58" s="1">
        <v>237821.17</v>
      </c>
      <c r="BK58" s="1">
        <v>231492.86000000002</v>
      </c>
      <c r="BL58" s="2">
        <f t="shared" si="0"/>
        <v>0</v>
      </c>
      <c r="BM58" s="2">
        <f t="shared" si="29"/>
        <v>79299.209999999992</v>
      </c>
      <c r="BN58" s="3">
        <f t="shared" si="40"/>
        <v>0.16124885083313706</v>
      </c>
      <c r="BO58" s="37">
        <f>IFERROR(INDEX('Wkpr - Existing Depr Rates'!$G$2:$G$709,MATCH('Wkpr - Plant Balance Detail'!A58,'Wkpr - Existing Depr Rates'!$A$2:$A$709,0),),0)</f>
        <v>0.16170000000000001</v>
      </c>
      <c r="BP58" s="37">
        <f t="shared" si="30"/>
        <v>-4.5114916686295192E-4</v>
      </c>
      <c r="BQ58" s="11">
        <v>4.6800000000000001E-2</v>
      </c>
      <c r="BR58" s="11"/>
      <c r="BS58" s="11"/>
      <c r="BU58" s="31">
        <f>_xlfn.IFNA(IF(AND($B58="ED",$D58&gt;=310000,$D58&lt;360000),INDEX('Wkpr - Allocation_Factors'!$B$16:$F$16,1,MATCH('Wkpr - Plant Balance Detail'!BU$2,'Wkpr - Allocation_Factors'!$B$1:$F$1,0)),IF(AND($B58="GD",$C58="AN",$D58&gt;=350000,$D58&lt;358000),INDEX('Wkpr - Allocation_Factors'!$B$17:$F$17,1,MATCH('Wkpr - Plant Balance Detail'!BU$2,'Wkpr - Allocation_Factors'!$B$1:$F$1,0)),INDEX('Wkpr - Allocation_Factors'!$B$2:$F$15,MATCH(CONCATENATE('Wkpr - Plant Balance Detail'!$B58,'Wkpr - Plant Balance Detail'!$C58),'Wkpr - Allocation_Factors'!$A$2:$A$15,0),MATCH('Wkpr - Plant Balance Detail'!BU$2,'Wkpr - Allocation_Factors'!$B$1:$F$1,0)))),0)</f>
        <v>0</v>
      </c>
      <c r="BV58" s="31">
        <f>_xlfn.IFNA(IF(AND($B58="ED",$D58&gt;=310000,$D58&lt;360000),INDEX('Wkpr - Allocation_Factors'!$B$16:$F$16,1,MATCH('Wkpr - Plant Balance Detail'!BV$2,'Wkpr - Allocation_Factors'!$B$1:$F$1,0)),IF(AND($B58="GD",$C58="AN",$D58&gt;=350000,$D58&lt;358000),INDEX('Wkpr - Allocation_Factors'!$B$17:$F$17,1,MATCH('Wkpr - Plant Balance Detail'!BV$2,'Wkpr - Allocation_Factors'!$B$1:$F$1,0)),INDEX('Wkpr - Allocation_Factors'!$B$2:$F$15,MATCH(CONCATENATE('Wkpr - Plant Balance Detail'!$B58,'Wkpr - Plant Balance Detail'!$C58),'Wkpr - Allocation_Factors'!$A$2:$A$15,0),MATCH('Wkpr - Plant Balance Detail'!BV$2,'Wkpr - Allocation_Factors'!$B$1:$F$1,0)))),0)</f>
        <v>0</v>
      </c>
      <c r="BW58" s="31">
        <f>_xlfn.IFNA(IF(AND($B58="ED",$D58&gt;=310000,$D58&lt;360000),INDEX('Wkpr - Allocation_Factors'!$B$16:$F$16,1,MATCH('Wkpr - Plant Balance Detail'!BW$2,'Wkpr - Allocation_Factors'!$B$1:$F$1,0)),IF(AND($B58="GD",$C58="AN",$D58&gt;=350000,$D58&lt;358000),INDEX('Wkpr - Allocation_Factors'!$B$17:$F$17,1,MATCH('Wkpr - Plant Balance Detail'!BW$2,'Wkpr - Allocation_Factors'!$B$1:$F$1,0)),INDEX('Wkpr - Allocation_Factors'!$B$2:$F$15,MATCH(CONCATENATE('Wkpr - Plant Balance Detail'!$B58,'Wkpr - Plant Balance Detail'!$C58),'Wkpr - Allocation_Factors'!$A$2:$A$15,0),MATCH('Wkpr - Plant Balance Detail'!BW$2,'Wkpr - Allocation_Factors'!$B$1:$F$1,0)))),0)</f>
        <v>0.77807999999999999</v>
      </c>
      <c r="BX58" s="31">
        <f>_xlfn.IFNA(IF(AND($B58="ED",$D58&gt;=310000,$D58&lt;360000),INDEX('Wkpr - Allocation_Factors'!$B$16:$F$16,1,MATCH('Wkpr - Plant Balance Detail'!BX$2,'Wkpr - Allocation_Factors'!$B$1:$F$1,0)),IF(AND($B58="GD",$C58="AN",$D58&gt;=350000,$D58&lt;358000),INDEX('Wkpr - Allocation_Factors'!$B$17:$F$17,1,MATCH('Wkpr - Plant Balance Detail'!BX$2,'Wkpr - Allocation_Factors'!$B$1:$F$1,0)),INDEX('Wkpr - Allocation_Factors'!$B$2:$F$15,MATCH(CONCATENATE('Wkpr - Plant Balance Detail'!$B58,'Wkpr - Plant Balance Detail'!$C58),'Wkpr - Allocation_Factors'!$A$2:$A$15,0),MATCH('Wkpr - Plant Balance Detail'!BX$2,'Wkpr - Allocation_Factors'!$B$1:$F$1,0)))),0)</f>
        <v>0.22192000000000001</v>
      </c>
      <c r="BY58" s="31">
        <f>_xlfn.IFNA(IF(AND($B58="ED",$D58&gt;=310000,$D58&lt;360000),INDEX('Wkpr - Allocation_Factors'!$B$16:$F$16,1,MATCH('Wkpr - Plant Balance Detail'!BY$2,'Wkpr - Allocation_Factors'!$B$1:$F$1,0)),IF(AND($B58="GD",$C58="AN",$D58&gt;=350000,$D58&lt;358000),INDEX('Wkpr - Allocation_Factors'!$B$17:$F$17,1,MATCH('Wkpr - Plant Balance Detail'!BY$2,'Wkpr - Allocation_Factors'!$B$1:$F$1,0)),INDEX('Wkpr - Allocation_Factors'!$B$2:$F$15,MATCH(CONCATENATE('Wkpr - Plant Balance Detail'!$B58,'Wkpr - Plant Balance Detail'!$C58),'Wkpr - Allocation_Factors'!$A$2:$A$15,0),MATCH('Wkpr - Plant Balance Detail'!BY$2,'Wkpr - Allocation_Factors'!$B$1:$F$1,0)))),0)</f>
        <v>0</v>
      </c>
      <c r="CA58" s="1">
        <f t="shared" si="1"/>
        <v>0</v>
      </c>
      <c r="CB58" s="1">
        <f t="shared" si="2"/>
        <v>0</v>
      </c>
      <c r="CC58" s="1">
        <f t="shared" si="3"/>
        <v>58922.332501749792</v>
      </c>
      <c r="CD58" s="1">
        <f t="shared" si="4"/>
        <v>16805.526461017267</v>
      </c>
      <c r="CE58" s="1">
        <f t="shared" si="5"/>
        <v>0</v>
      </c>
      <c r="CF58" s="1"/>
      <c r="CG58" s="1">
        <f t="shared" si="6"/>
        <v>0</v>
      </c>
      <c r="CH58" s="1">
        <f t="shared" si="7"/>
        <v>0</v>
      </c>
      <c r="CI58" s="1">
        <f t="shared" si="8"/>
        <v>59087.188009745281</v>
      </c>
      <c r="CJ58" s="1">
        <f t="shared" si="9"/>
        <v>16852.545706254721</v>
      </c>
      <c r="CK58" s="1">
        <f t="shared" si="10"/>
        <v>0</v>
      </c>
      <c r="CM58" s="1">
        <f t="shared" si="11"/>
        <v>0</v>
      </c>
      <c r="CN58" s="1">
        <f t="shared" si="12"/>
        <v>0</v>
      </c>
      <c r="CO58" s="1">
        <f t="shared" si="13"/>
        <v>17101.301167941117</v>
      </c>
      <c r="CP58" s="1">
        <f t="shared" si="14"/>
        <v>4877.5456960588799</v>
      </c>
      <c r="CQ58" s="1">
        <f t="shared" si="15"/>
        <v>0</v>
      </c>
      <c r="CS58" s="1">
        <f t="shared" si="31"/>
        <v>0</v>
      </c>
      <c r="CT58" s="1">
        <f t="shared" si="32"/>
        <v>0</v>
      </c>
      <c r="CU58" s="1">
        <f t="shared" si="33"/>
        <v>-41985.886841804167</v>
      </c>
      <c r="CV58" s="1">
        <f t="shared" si="34"/>
        <v>-11975.000010195841</v>
      </c>
      <c r="CW58" s="1">
        <f t="shared" si="35"/>
        <v>0</v>
      </c>
      <c r="CX58" s="1">
        <f t="shared" si="36"/>
        <v>-53960.886852000011</v>
      </c>
      <c r="DA58" s="38">
        <f t="shared" si="17"/>
        <v>0</v>
      </c>
      <c r="DB58" s="38">
        <f t="shared" si="18"/>
        <v>0</v>
      </c>
      <c r="DC58" s="38">
        <f t="shared" si="19"/>
        <v>0</v>
      </c>
      <c r="DD58" s="38">
        <f t="shared" si="20"/>
        <v>0</v>
      </c>
      <c r="DE58" s="38">
        <f t="shared" si="21"/>
        <v>0</v>
      </c>
    </row>
    <row r="59" spans="1:109" x14ac:dyDescent="0.2">
      <c r="A59" t="s">
        <v>74</v>
      </c>
      <c r="B59" t="str">
        <f t="shared" si="22"/>
        <v>CD</v>
      </c>
      <c r="C59" t="str">
        <f t="shared" si="23"/>
        <v>ID</v>
      </c>
      <c r="D59">
        <f t="shared" si="24"/>
        <v>392047</v>
      </c>
      <c r="E59" t="s">
        <v>683</v>
      </c>
      <c r="F59" s="1">
        <v>10042.550000000001</v>
      </c>
      <c r="G59" s="1">
        <v>10042.550000000001</v>
      </c>
      <c r="H59" s="1">
        <v>10042.550000000001</v>
      </c>
      <c r="I59" s="1">
        <v>10042.550000000001</v>
      </c>
      <c r="J59" s="1">
        <v>10042.550000000001</v>
      </c>
      <c r="K59" s="1">
        <v>10042.550000000001</v>
      </c>
      <c r="L59" s="1">
        <v>10042.550000000001</v>
      </c>
      <c r="M59" s="1">
        <v>10042.550000000001</v>
      </c>
      <c r="N59" s="1">
        <v>10042.550000000001</v>
      </c>
      <c r="O59" s="1">
        <v>10042.550000000001</v>
      </c>
      <c r="P59" s="1">
        <v>10042.550000000001</v>
      </c>
      <c r="Q59" s="1">
        <v>10042.550000000001</v>
      </c>
      <c r="R59" s="1">
        <v>10042.550000000001</v>
      </c>
      <c r="S59" s="1">
        <f t="shared" si="25"/>
        <v>10042.550000000001</v>
      </c>
      <c r="T59" s="1">
        <f t="shared" si="26"/>
        <v>110468.05000000002</v>
      </c>
      <c r="U59" s="1">
        <f t="shared" si="27"/>
        <v>10042.550000000001</v>
      </c>
      <c r="V59" s="1">
        <v>-9038.2900000000009</v>
      </c>
      <c r="W59" s="1">
        <v>-9038.2900000000009</v>
      </c>
      <c r="X59" s="1">
        <v>-9038.2900000000009</v>
      </c>
      <c r="Y59" s="1">
        <v>-9038.2900000000009</v>
      </c>
      <c r="Z59" s="1">
        <v>-9038.2900000000009</v>
      </c>
      <c r="AA59" s="1">
        <v>-9038.2900000000009</v>
      </c>
      <c r="AB59" s="1">
        <v>-9038.2900000000009</v>
      </c>
      <c r="AC59" s="1">
        <v>-9038.2900000000009</v>
      </c>
      <c r="AD59" s="1">
        <v>-9038.2900000000009</v>
      </c>
      <c r="AE59" s="1">
        <v>-9038.2900000000009</v>
      </c>
      <c r="AF59" s="1">
        <v>-9038.2900000000009</v>
      </c>
      <c r="AG59" s="1">
        <v>-9038.2900000000009</v>
      </c>
      <c r="AH59" s="1">
        <v>-8173.6100000000006</v>
      </c>
      <c r="AI59" s="1"/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-135.32</v>
      </c>
      <c r="AW59" s="1">
        <f t="shared" si="28"/>
        <v>135.32</v>
      </c>
      <c r="AX59" s="1"/>
      <c r="AY59" s="1">
        <v>1004.26</v>
      </c>
      <c r="AZ59" s="1">
        <v>1004.26</v>
      </c>
      <c r="BA59" s="1">
        <v>1004.26</v>
      </c>
      <c r="BB59" s="1">
        <v>1004.26</v>
      </c>
      <c r="BC59" s="1">
        <v>1004.26</v>
      </c>
      <c r="BD59" s="1">
        <v>1004.26</v>
      </c>
      <c r="BE59" s="1">
        <v>1004.26</v>
      </c>
      <c r="BF59" s="1">
        <v>1004.26</v>
      </c>
      <c r="BG59" s="1">
        <v>1004.26</v>
      </c>
      <c r="BH59" s="1">
        <v>1004.26</v>
      </c>
      <c r="BI59" s="1">
        <v>1004.26</v>
      </c>
      <c r="BJ59" s="1">
        <v>1004.26</v>
      </c>
      <c r="BK59" s="1">
        <v>1868.94</v>
      </c>
      <c r="BL59" s="2">
        <f t="shared" si="0"/>
        <v>0</v>
      </c>
      <c r="BM59" s="2">
        <f t="shared" si="29"/>
        <v>135.32</v>
      </c>
      <c r="BN59" s="3">
        <f t="shared" si="40"/>
        <v>1.3474665299152106E-2</v>
      </c>
      <c r="BO59" s="37">
        <f>IFERROR(INDEX('Wkpr - Existing Depr Rates'!$G$2:$G$709,MATCH('Wkpr - Plant Balance Detail'!A59,'Wkpr - Existing Depr Rates'!$A$2:$A$709,0),),0)</f>
        <v>0.16170000000000001</v>
      </c>
      <c r="BP59" s="37">
        <f t="shared" si="30"/>
        <v>-0.14822533470084789</v>
      </c>
      <c r="BQ59" s="11">
        <v>4.6800000000000001E-2</v>
      </c>
      <c r="BR59" s="11"/>
      <c r="BS59" s="11"/>
      <c r="BU59" s="31">
        <f>_xlfn.IFNA(IF(AND($B59="ED",$D59&gt;=310000,$D59&lt;360000),INDEX('Wkpr - Allocation_Factors'!$B$16:$F$16,1,MATCH('Wkpr - Plant Balance Detail'!BU$2,'Wkpr - Allocation_Factors'!$B$1:$F$1,0)),IF(AND($B59="GD",$C59="AN",$D59&gt;=350000,$D59&lt;358000),INDEX('Wkpr - Allocation_Factors'!$B$17:$F$17,1,MATCH('Wkpr - Plant Balance Detail'!BU$2,'Wkpr - Allocation_Factors'!$B$1:$F$1,0)),INDEX('Wkpr - Allocation_Factors'!$B$2:$F$15,MATCH(CONCATENATE('Wkpr - Plant Balance Detail'!$B59,'Wkpr - Plant Balance Detail'!$C59),'Wkpr - Allocation_Factors'!$A$2:$A$15,0),MATCH('Wkpr - Plant Balance Detail'!BU$2,'Wkpr - Allocation_Factors'!$B$1:$F$1,0)))),0)</f>
        <v>0</v>
      </c>
      <c r="BV59" s="31">
        <f>_xlfn.IFNA(IF(AND($B59="ED",$D59&gt;=310000,$D59&lt;360000),INDEX('Wkpr - Allocation_Factors'!$B$16:$F$16,1,MATCH('Wkpr - Plant Balance Detail'!BV$2,'Wkpr - Allocation_Factors'!$B$1:$F$1,0)),IF(AND($B59="GD",$C59="AN",$D59&gt;=350000,$D59&lt;358000),INDEX('Wkpr - Allocation_Factors'!$B$17:$F$17,1,MATCH('Wkpr - Plant Balance Detail'!BV$2,'Wkpr - Allocation_Factors'!$B$1:$F$1,0)),INDEX('Wkpr - Allocation_Factors'!$B$2:$F$15,MATCH(CONCATENATE('Wkpr - Plant Balance Detail'!$B59,'Wkpr - Plant Balance Detail'!$C59),'Wkpr - Allocation_Factors'!$A$2:$A$15,0),MATCH('Wkpr - Plant Balance Detail'!BV$2,'Wkpr - Allocation_Factors'!$B$1:$F$1,0)))),0)</f>
        <v>0</v>
      </c>
      <c r="BW59" s="31">
        <f>_xlfn.IFNA(IF(AND($B59="ED",$D59&gt;=310000,$D59&lt;360000),INDEX('Wkpr - Allocation_Factors'!$B$16:$F$16,1,MATCH('Wkpr - Plant Balance Detail'!BW$2,'Wkpr - Allocation_Factors'!$B$1:$F$1,0)),IF(AND($B59="GD",$C59="AN",$D59&gt;=350000,$D59&lt;358000),INDEX('Wkpr - Allocation_Factors'!$B$17:$F$17,1,MATCH('Wkpr - Plant Balance Detail'!BW$2,'Wkpr - Allocation_Factors'!$B$1:$F$1,0)),INDEX('Wkpr - Allocation_Factors'!$B$2:$F$15,MATCH(CONCATENATE('Wkpr - Plant Balance Detail'!$B59,'Wkpr - Plant Balance Detail'!$C59),'Wkpr - Allocation_Factors'!$A$2:$A$15,0),MATCH('Wkpr - Plant Balance Detail'!BW$2,'Wkpr - Allocation_Factors'!$B$1:$F$1,0)))),0)</f>
        <v>0.77807999999999999</v>
      </c>
      <c r="BX59" s="31">
        <f>_xlfn.IFNA(IF(AND($B59="ED",$D59&gt;=310000,$D59&lt;360000),INDEX('Wkpr - Allocation_Factors'!$B$16:$F$16,1,MATCH('Wkpr - Plant Balance Detail'!BX$2,'Wkpr - Allocation_Factors'!$B$1:$F$1,0)),IF(AND($B59="GD",$C59="AN",$D59&gt;=350000,$D59&lt;358000),INDEX('Wkpr - Allocation_Factors'!$B$17:$F$17,1,MATCH('Wkpr - Plant Balance Detail'!BX$2,'Wkpr - Allocation_Factors'!$B$1:$F$1,0)),INDEX('Wkpr - Allocation_Factors'!$B$2:$F$15,MATCH(CONCATENATE('Wkpr - Plant Balance Detail'!$B59,'Wkpr - Plant Balance Detail'!$C59),'Wkpr - Allocation_Factors'!$A$2:$A$15,0),MATCH('Wkpr - Plant Balance Detail'!BX$2,'Wkpr - Allocation_Factors'!$B$1:$F$1,0)))),0)</f>
        <v>0.22192000000000001</v>
      </c>
      <c r="BY59" s="31">
        <f>_xlfn.IFNA(IF(AND($B59="ED",$D59&gt;=310000,$D59&lt;360000),INDEX('Wkpr - Allocation_Factors'!$B$16:$F$16,1,MATCH('Wkpr - Plant Balance Detail'!BY$2,'Wkpr - Allocation_Factors'!$B$1:$F$1,0)),IF(AND($B59="GD",$C59="AN",$D59&gt;=350000,$D59&lt;358000),INDEX('Wkpr - Allocation_Factors'!$B$17:$F$17,1,MATCH('Wkpr - Plant Balance Detail'!BY$2,'Wkpr - Allocation_Factors'!$B$1:$F$1,0)),INDEX('Wkpr - Allocation_Factors'!$B$2:$F$15,MATCH(CONCATENATE('Wkpr - Plant Balance Detail'!$B59,'Wkpr - Plant Balance Detail'!$C59),'Wkpr - Allocation_Factors'!$A$2:$A$15,0),MATCH('Wkpr - Plant Balance Detail'!BY$2,'Wkpr - Allocation_Factors'!$B$1:$F$1,0)))),0)</f>
        <v>0</v>
      </c>
      <c r="CA59" s="1">
        <f t="shared" si="1"/>
        <v>0</v>
      </c>
      <c r="CB59" s="1">
        <f t="shared" si="2"/>
        <v>0</v>
      </c>
      <c r="CC59" s="1">
        <f t="shared" si="3"/>
        <v>105.28978559999999</v>
      </c>
      <c r="CD59" s="1">
        <f t="shared" si="4"/>
        <v>30.030214399999998</v>
      </c>
      <c r="CE59" s="1">
        <f t="shared" si="5"/>
        <v>0</v>
      </c>
      <c r="CF59" s="1"/>
      <c r="CG59" s="1">
        <f t="shared" si="6"/>
        <v>0</v>
      </c>
      <c r="CH59" s="1">
        <f t="shared" si="7"/>
        <v>0</v>
      </c>
      <c r="CI59" s="1">
        <f t="shared" si="8"/>
        <v>1263.5088110568001</v>
      </c>
      <c r="CJ59" s="1">
        <f t="shared" si="9"/>
        <v>360.37152394320009</v>
      </c>
      <c r="CK59" s="1">
        <f t="shared" si="10"/>
        <v>0</v>
      </c>
      <c r="CM59" s="1">
        <f t="shared" si="11"/>
        <v>0</v>
      </c>
      <c r="CN59" s="1">
        <f t="shared" si="12"/>
        <v>0</v>
      </c>
      <c r="CO59" s="1">
        <f t="shared" si="13"/>
        <v>365.69086182720002</v>
      </c>
      <c r="CP59" s="1">
        <f t="shared" si="14"/>
        <v>104.30047817280001</v>
      </c>
      <c r="CQ59" s="1">
        <f t="shared" si="15"/>
        <v>0</v>
      </c>
      <c r="CS59" s="1">
        <f t="shared" si="31"/>
        <v>0</v>
      </c>
      <c r="CT59" s="1">
        <f t="shared" si="32"/>
        <v>0</v>
      </c>
      <c r="CU59" s="1">
        <f t="shared" si="33"/>
        <v>-897.81794922960012</v>
      </c>
      <c r="CV59" s="1">
        <f t="shared" si="34"/>
        <v>-256.07104577040008</v>
      </c>
      <c r="CW59" s="1">
        <f t="shared" si="35"/>
        <v>0</v>
      </c>
      <c r="CX59" s="1">
        <f t="shared" si="36"/>
        <v>-1153.8889950000003</v>
      </c>
      <c r="DA59" s="38">
        <f t="shared" si="17"/>
        <v>0</v>
      </c>
      <c r="DB59" s="38">
        <f t="shared" si="18"/>
        <v>0</v>
      </c>
      <c r="DC59" s="38">
        <f t="shared" si="19"/>
        <v>0</v>
      </c>
      <c r="DD59" s="38">
        <f t="shared" si="20"/>
        <v>0</v>
      </c>
      <c r="DE59" s="38">
        <f t="shared" si="21"/>
        <v>0</v>
      </c>
    </row>
    <row r="60" spans="1:109" x14ac:dyDescent="0.2">
      <c r="A60" t="s">
        <v>75</v>
      </c>
      <c r="B60" t="str">
        <f t="shared" si="22"/>
        <v>CD</v>
      </c>
      <c r="C60" t="str">
        <f t="shared" si="23"/>
        <v>ID</v>
      </c>
      <c r="D60">
        <f t="shared" si="24"/>
        <v>392048</v>
      </c>
      <c r="E60" t="s">
        <v>683</v>
      </c>
      <c r="F60" s="1">
        <v>9005.7800000000007</v>
      </c>
      <c r="G60" s="1">
        <v>9005.7800000000007</v>
      </c>
      <c r="H60" s="1">
        <v>9005.7800000000007</v>
      </c>
      <c r="I60" s="1">
        <v>9005.7800000000007</v>
      </c>
      <c r="J60" s="1">
        <v>9005.7800000000007</v>
      </c>
      <c r="K60" s="1">
        <v>9005.7800000000007</v>
      </c>
      <c r="L60" s="1">
        <v>9005.7800000000007</v>
      </c>
      <c r="M60" s="1">
        <v>9005.7800000000007</v>
      </c>
      <c r="N60" s="1">
        <v>9005.7800000000007</v>
      </c>
      <c r="O60" s="1">
        <v>9005.7800000000007</v>
      </c>
      <c r="P60" s="1">
        <v>9005.7800000000007</v>
      </c>
      <c r="Q60" s="1">
        <v>9005.7800000000007</v>
      </c>
      <c r="R60" s="1">
        <v>9005.7800000000007</v>
      </c>
      <c r="S60" s="1">
        <f t="shared" si="25"/>
        <v>9005.7800000000007</v>
      </c>
      <c r="T60" s="1">
        <f t="shared" si="26"/>
        <v>99063.58</v>
      </c>
      <c r="U60" s="1">
        <f t="shared" si="27"/>
        <v>9005.7800000000007</v>
      </c>
      <c r="V60" s="1">
        <v>-8105.2</v>
      </c>
      <c r="W60" s="1">
        <v>-8105.2</v>
      </c>
      <c r="X60" s="1">
        <v>-8105.2</v>
      </c>
      <c r="Y60" s="1">
        <v>-8105.2</v>
      </c>
      <c r="Z60" s="1">
        <v>-8105.2</v>
      </c>
      <c r="AA60" s="1">
        <v>-8105.2</v>
      </c>
      <c r="AB60" s="1">
        <v>-8105.2</v>
      </c>
      <c r="AC60" s="1">
        <v>-8105.2</v>
      </c>
      <c r="AD60" s="1">
        <v>-8105.2</v>
      </c>
      <c r="AE60" s="1">
        <v>-8105.2</v>
      </c>
      <c r="AF60" s="1">
        <v>-8105.2</v>
      </c>
      <c r="AG60" s="1">
        <v>-8105.2</v>
      </c>
      <c r="AH60" s="1">
        <v>-8105.2</v>
      </c>
      <c r="AI60" s="1"/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f t="shared" si="28"/>
        <v>0</v>
      </c>
      <c r="AX60" s="1"/>
      <c r="AY60" s="1">
        <v>900.58</v>
      </c>
      <c r="AZ60" s="1">
        <v>900.58</v>
      </c>
      <c r="BA60" s="1">
        <v>900.58</v>
      </c>
      <c r="BB60" s="1">
        <v>900.58</v>
      </c>
      <c r="BC60" s="1">
        <v>900.58</v>
      </c>
      <c r="BD60" s="1">
        <v>900.58</v>
      </c>
      <c r="BE60" s="1">
        <v>900.58</v>
      </c>
      <c r="BF60" s="1">
        <v>900.58</v>
      </c>
      <c r="BG60" s="1">
        <v>900.58</v>
      </c>
      <c r="BH60" s="1">
        <v>900.58</v>
      </c>
      <c r="BI60" s="1">
        <v>900.58</v>
      </c>
      <c r="BJ60" s="1">
        <v>900.58</v>
      </c>
      <c r="BK60" s="1">
        <v>900.58</v>
      </c>
      <c r="BL60" s="2">
        <f t="shared" si="0"/>
        <v>0</v>
      </c>
      <c r="BM60" s="2">
        <f t="shared" si="29"/>
        <v>0</v>
      </c>
      <c r="BN60" s="3" t="str">
        <f t="shared" si="40"/>
        <v/>
      </c>
      <c r="BO60" s="37">
        <f>IFERROR(INDEX('Wkpr - Existing Depr Rates'!$G$2:$G$709,MATCH('Wkpr - Plant Balance Detail'!A60,'Wkpr - Existing Depr Rates'!$A$2:$A$709,0),),0)</f>
        <v>0.16170000000000001</v>
      </c>
      <c r="BP60" s="37" t="str">
        <f t="shared" si="30"/>
        <v/>
      </c>
      <c r="BQ60" s="11">
        <v>4.6800000000000001E-2</v>
      </c>
      <c r="BR60" s="11"/>
      <c r="BS60" s="11"/>
      <c r="BU60" s="31">
        <f>_xlfn.IFNA(IF(AND($B60="ED",$D60&gt;=310000,$D60&lt;360000),INDEX('Wkpr - Allocation_Factors'!$B$16:$F$16,1,MATCH('Wkpr - Plant Balance Detail'!BU$2,'Wkpr - Allocation_Factors'!$B$1:$F$1,0)),IF(AND($B60="GD",$C60="AN",$D60&gt;=350000,$D60&lt;358000),INDEX('Wkpr - Allocation_Factors'!$B$17:$F$17,1,MATCH('Wkpr - Plant Balance Detail'!BU$2,'Wkpr - Allocation_Factors'!$B$1:$F$1,0)),INDEX('Wkpr - Allocation_Factors'!$B$2:$F$15,MATCH(CONCATENATE('Wkpr - Plant Balance Detail'!$B60,'Wkpr - Plant Balance Detail'!$C60),'Wkpr - Allocation_Factors'!$A$2:$A$15,0),MATCH('Wkpr - Plant Balance Detail'!BU$2,'Wkpr - Allocation_Factors'!$B$1:$F$1,0)))),0)</f>
        <v>0</v>
      </c>
      <c r="BV60" s="31">
        <f>_xlfn.IFNA(IF(AND($B60="ED",$D60&gt;=310000,$D60&lt;360000),INDEX('Wkpr - Allocation_Factors'!$B$16:$F$16,1,MATCH('Wkpr - Plant Balance Detail'!BV$2,'Wkpr - Allocation_Factors'!$B$1:$F$1,0)),IF(AND($B60="GD",$C60="AN",$D60&gt;=350000,$D60&lt;358000),INDEX('Wkpr - Allocation_Factors'!$B$17:$F$17,1,MATCH('Wkpr - Plant Balance Detail'!BV$2,'Wkpr - Allocation_Factors'!$B$1:$F$1,0)),INDEX('Wkpr - Allocation_Factors'!$B$2:$F$15,MATCH(CONCATENATE('Wkpr - Plant Balance Detail'!$B60,'Wkpr - Plant Balance Detail'!$C60),'Wkpr - Allocation_Factors'!$A$2:$A$15,0),MATCH('Wkpr - Plant Balance Detail'!BV$2,'Wkpr - Allocation_Factors'!$B$1:$F$1,0)))),0)</f>
        <v>0</v>
      </c>
      <c r="BW60" s="31">
        <f>_xlfn.IFNA(IF(AND($B60="ED",$D60&gt;=310000,$D60&lt;360000),INDEX('Wkpr - Allocation_Factors'!$B$16:$F$16,1,MATCH('Wkpr - Plant Balance Detail'!BW$2,'Wkpr - Allocation_Factors'!$B$1:$F$1,0)),IF(AND($B60="GD",$C60="AN",$D60&gt;=350000,$D60&lt;358000),INDEX('Wkpr - Allocation_Factors'!$B$17:$F$17,1,MATCH('Wkpr - Plant Balance Detail'!BW$2,'Wkpr - Allocation_Factors'!$B$1:$F$1,0)),INDEX('Wkpr - Allocation_Factors'!$B$2:$F$15,MATCH(CONCATENATE('Wkpr - Plant Balance Detail'!$B60,'Wkpr - Plant Balance Detail'!$C60),'Wkpr - Allocation_Factors'!$A$2:$A$15,0),MATCH('Wkpr - Plant Balance Detail'!BW$2,'Wkpr - Allocation_Factors'!$B$1:$F$1,0)))),0)</f>
        <v>0.77807999999999999</v>
      </c>
      <c r="BX60" s="31">
        <f>_xlfn.IFNA(IF(AND($B60="ED",$D60&gt;=310000,$D60&lt;360000),INDEX('Wkpr - Allocation_Factors'!$B$16:$F$16,1,MATCH('Wkpr - Plant Balance Detail'!BX$2,'Wkpr - Allocation_Factors'!$B$1:$F$1,0)),IF(AND($B60="GD",$C60="AN",$D60&gt;=350000,$D60&lt;358000),INDEX('Wkpr - Allocation_Factors'!$B$17:$F$17,1,MATCH('Wkpr - Plant Balance Detail'!BX$2,'Wkpr - Allocation_Factors'!$B$1:$F$1,0)),INDEX('Wkpr - Allocation_Factors'!$B$2:$F$15,MATCH(CONCATENATE('Wkpr - Plant Balance Detail'!$B60,'Wkpr - Plant Balance Detail'!$C60),'Wkpr - Allocation_Factors'!$A$2:$A$15,0),MATCH('Wkpr - Plant Balance Detail'!BX$2,'Wkpr - Allocation_Factors'!$B$1:$F$1,0)))),0)</f>
        <v>0.22192000000000001</v>
      </c>
      <c r="BY60" s="31">
        <f>_xlfn.IFNA(IF(AND($B60="ED",$D60&gt;=310000,$D60&lt;360000),INDEX('Wkpr - Allocation_Factors'!$B$16:$F$16,1,MATCH('Wkpr - Plant Balance Detail'!BY$2,'Wkpr - Allocation_Factors'!$B$1:$F$1,0)),IF(AND($B60="GD",$C60="AN",$D60&gt;=350000,$D60&lt;358000),INDEX('Wkpr - Allocation_Factors'!$B$17:$F$17,1,MATCH('Wkpr - Plant Balance Detail'!BY$2,'Wkpr - Allocation_Factors'!$B$1:$F$1,0)),INDEX('Wkpr - Allocation_Factors'!$B$2:$F$15,MATCH(CONCATENATE('Wkpr - Plant Balance Detail'!$B60,'Wkpr - Plant Balance Detail'!$C60),'Wkpr - Allocation_Factors'!$A$2:$A$15,0),MATCH('Wkpr - Plant Balance Detail'!BY$2,'Wkpr - Allocation_Factors'!$B$1:$F$1,0)))),0)</f>
        <v>0</v>
      </c>
      <c r="CA60" s="1">
        <f t="shared" si="1"/>
        <v>0</v>
      </c>
      <c r="CB60" s="1">
        <f t="shared" si="2"/>
        <v>0</v>
      </c>
      <c r="CC60" s="1">
        <f t="shared" si="3"/>
        <v>0</v>
      </c>
      <c r="CD60" s="1">
        <f t="shared" si="4"/>
        <v>0</v>
      </c>
      <c r="CE60" s="1">
        <f t="shared" si="5"/>
        <v>0</v>
      </c>
      <c r="CF60" s="1"/>
      <c r="CG60" s="1">
        <f t="shared" si="6"/>
        <v>0</v>
      </c>
      <c r="CH60" s="1">
        <f t="shared" si="7"/>
        <v>0</v>
      </c>
      <c r="CI60" s="1">
        <f t="shared" si="8"/>
        <v>1133.06703779808</v>
      </c>
      <c r="CJ60" s="1">
        <f t="shared" si="9"/>
        <v>323.16758820192007</v>
      </c>
      <c r="CK60" s="1">
        <f t="shared" si="10"/>
        <v>0</v>
      </c>
      <c r="CM60" s="1">
        <f t="shared" si="11"/>
        <v>0</v>
      </c>
      <c r="CN60" s="1">
        <f t="shared" si="12"/>
        <v>0</v>
      </c>
      <c r="CO60" s="1">
        <f t="shared" si="13"/>
        <v>327.93776975232004</v>
      </c>
      <c r="CP60" s="1">
        <f t="shared" si="14"/>
        <v>93.532734247680011</v>
      </c>
      <c r="CQ60" s="1">
        <f t="shared" si="15"/>
        <v>0</v>
      </c>
      <c r="CS60" s="1">
        <f t="shared" si="31"/>
        <v>0</v>
      </c>
      <c r="CT60" s="1">
        <f t="shared" si="32"/>
        <v>0</v>
      </c>
      <c r="CU60" s="1">
        <f t="shared" si="33"/>
        <v>-805.12926804576</v>
      </c>
      <c r="CV60" s="1">
        <f t="shared" si="34"/>
        <v>-229.63485395424004</v>
      </c>
      <c r="CW60" s="1">
        <f t="shared" si="35"/>
        <v>0</v>
      </c>
      <c r="CX60" s="1">
        <f t="shared" si="36"/>
        <v>-1034.764122</v>
      </c>
      <c r="DA60" s="38">
        <f t="shared" si="17"/>
        <v>0</v>
      </c>
      <c r="DB60" s="38">
        <f t="shared" si="18"/>
        <v>0</v>
      </c>
      <c r="DC60" s="38">
        <f t="shared" si="19"/>
        <v>0</v>
      </c>
      <c r="DD60" s="38">
        <f t="shared" si="20"/>
        <v>0</v>
      </c>
      <c r="DE60" s="38">
        <f t="shared" si="21"/>
        <v>0</v>
      </c>
    </row>
    <row r="61" spans="1:109" x14ac:dyDescent="0.2">
      <c r="A61" t="s">
        <v>76</v>
      </c>
      <c r="B61" t="str">
        <f t="shared" si="22"/>
        <v>CD</v>
      </c>
      <c r="C61" t="str">
        <f t="shared" si="23"/>
        <v>ID</v>
      </c>
      <c r="D61">
        <f t="shared" si="24"/>
        <v>392056</v>
      </c>
      <c r="E61" t="s">
        <v>683</v>
      </c>
      <c r="F61" s="1">
        <v>412232.23</v>
      </c>
      <c r="G61" s="1">
        <v>412232.23</v>
      </c>
      <c r="H61" s="1">
        <v>412232.23</v>
      </c>
      <c r="I61" s="1">
        <v>369626.11</v>
      </c>
      <c r="J61" s="1">
        <v>369626.11</v>
      </c>
      <c r="K61" s="1">
        <v>369626.11</v>
      </c>
      <c r="L61" s="1">
        <v>369626.11</v>
      </c>
      <c r="M61" s="1">
        <v>369626.11</v>
      </c>
      <c r="N61" s="1">
        <v>369626.11</v>
      </c>
      <c r="O61" s="1">
        <v>369626.11</v>
      </c>
      <c r="P61" s="1">
        <v>369626.11</v>
      </c>
      <c r="Q61" s="1">
        <v>369626.11</v>
      </c>
      <c r="R61" s="1">
        <v>369626.11</v>
      </c>
      <c r="S61" s="1">
        <f t="shared" si="25"/>
        <v>390929.17</v>
      </c>
      <c r="T61" s="1">
        <f t="shared" si="26"/>
        <v>4151099.4499999988</v>
      </c>
      <c r="U61" s="1">
        <f t="shared" si="27"/>
        <v>378502.38499999995</v>
      </c>
      <c r="V61" s="1">
        <v>-238979.36000000002</v>
      </c>
      <c r="W61" s="1">
        <v>-245533.85</v>
      </c>
      <c r="X61" s="1">
        <v>-252088.34</v>
      </c>
      <c r="Y61" s="1">
        <v>-215697.99</v>
      </c>
      <c r="Z61" s="1">
        <v>-221575.05000000002</v>
      </c>
      <c r="AA61" s="1">
        <v>-227452.11000000002</v>
      </c>
      <c r="AB61" s="1">
        <v>-233329.17</v>
      </c>
      <c r="AC61" s="1">
        <v>-239206.23</v>
      </c>
      <c r="AD61" s="1">
        <v>-245083.29</v>
      </c>
      <c r="AE61" s="1">
        <v>-250960.35</v>
      </c>
      <c r="AF61" s="1">
        <v>-256837.41</v>
      </c>
      <c r="AG61" s="1">
        <v>-262714.47000000003</v>
      </c>
      <c r="AH61" s="1">
        <v>-268591.53000000003</v>
      </c>
      <c r="AI61" s="1"/>
      <c r="AJ61" s="1">
        <v>-6554.49</v>
      </c>
      <c r="AK61" s="1">
        <v>-6554.49</v>
      </c>
      <c r="AL61" s="1">
        <v>-6554.49</v>
      </c>
      <c r="AM61" s="1">
        <v>-6215.77</v>
      </c>
      <c r="AN61" s="1">
        <v>-5877.06</v>
      </c>
      <c r="AO61" s="1">
        <v>-5877.06</v>
      </c>
      <c r="AP61" s="1">
        <v>-5877.06</v>
      </c>
      <c r="AQ61" s="1">
        <v>-5877.06</v>
      </c>
      <c r="AR61" s="1">
        <v>-5877.06</v>
      </c>
      <c r="AS61" s="1">
        <v>-5877.06</v>
      </c>
      <c r="AT61" s="1">
        <v>-5877.06</v>
      </c>
      <c r="AU61" s="1">
        <v>-5877.06</v>
      </c>
      <c r="AV61" s="1">
        <v>-5877.06</v>
      </c>
      <c r="AW61" s="1">
        <f t="shared" si="28"/>
        <v>72218.289999999994</v>
      </c>
      <c r="AX61" s="1"/>
      <c r="AY61" s="1">
        <v>173252.87</v>
      </c>
      <c r="AZ61" s="1">
        <v>166698.38</v>
      </c>
      <c r="BA61" s="1">
        <v>160143.89000000001</v>
      </c>
      <c r="BB61" s="1">
        <v>153928.12</v>
      </c>
      <c r="BC61" s="1">
        <v>148051.06</v>
      </c>
      <c r="BD61" s="1">
        <v>142174</v>
      </c>
      <c r="BE61" s="1">
        <v>136296.94</v>
      </c>
      <c r="BF61" s="1">
        <v>130419.88</v>
      </c>
      <c r="BG61" s="1">
        <v>124542.82</v>
      </c>
      <c r="BH61" s="1">
        <v>118665.76000000001</v>
      </c>
      <c r="BI61" s="1">
        <v>112788.7</v>
      </c>
      <c r="BJ61" s="1">
        <v>106911.64</v>
      </c>
      <c r="BK61" s="1">
        <v>101034.58</v>
      </c>
      <c r="BL61" s="2">
        <f t="shared" si="0"/>
        <v>0</v>
      </c>
      <c r="BM61" s="2">
        <f t="shared" si="29"/>
        <v>72218.289999999994</v>
      </c>
      <c r="BN61" s="3">
        <f t="shared" si="40"/>
        <v>0.19080009231645925</v>
      </c>
      <c r="BO61" s="37">
        <f>IFERROR(INDEX('Wkpr - Existing Depr Rates'!$G$2:$G$709,MATCH('Wkpr - Plant Balance Detail'!A61,'Wkpr - Existing Depr Rates'!$A$2:$A$709,0),),0)</f>
        <v>0.1908</v>
      </c>
      <c r="BP61" s="37">
        <f t="shared" si="30"/>
        <v>9.2316459254782046E-8</v>
      </c>
      <c r="BQ61" s="11">
        <v>2.8000000000000001E-2</v>
      </c>
      <c r="BR61" s="11"/>
      <c r="BS61" s="11"/>
      <c r="BU61" s="31">
        <f>_xlfn.IFNA(IF(AND($B61="ED",$D61&gt;=310000,$D61&lt;360000),INDEX('Wkpr - Allocation_Factors'!$B$16:$F$16,1,MATCH('Wkpr - Plant Balance Detail'!BU$2,'Wkpr - Allocation_Factors'!$B$1:$F$1,0)),IF(AND($B61="GD",$C61="AN",$D61&gt;=350000,$D61&lt;358000),INDEX('Wkpr - Allocation_Factors'!$B$17:$F$17,1,MATCH('Wkpr - Plant Balance Detail'!BU$2,'Wkpr - Allocation_Factors'!$B$1:$F$1,0)),INDEX('Wkpr - Allocation_Factors'!$B$2:$F$15,MATCH(CONCATENATE('Wkpr - Plant Balance Detail'!$B61,'Wkpr - Plant Balance Detail'!$C61),'Wkpr - Allocation_Factors'!$A$2:$A$15,0),MATCH('Wkpr - Plant Balance Detail'!BU$2,'Wkpr - Allocation_Factors'!$B$1:$F$1,0)))),0)</f>
        <v>0</v>
      </c>
      <c r="BV61" s="31">
        <f>_xlfn.IFNA(IF(AND($B61="ED",$D61&gt;=310000,$D61&lt;360000),INDEX('Wkpr - Allocation_Factors'!$B$16:$F$16,1,MATCH('Wkpr - Plant Balance Detail'!BV$2,'Wkpr - Allocation_Factors'!$B$1:$F$1,0)),IF(AND($B61="GD",$C61="AN",$D61&gt;=350000,$D61&lt;358000),INDEX('Wkpr - Allocation_Factors'!$B$17:$F$17,1,MATCH('Wkpr - Plant Balance Detail'!BV$2,'Wkpr - Allocation_Factors'!$B$1:$F$1,0)),INDEX('Wkpr - Allocation_Factors'!$B$2:$F$15,MATCH(CONCATENATE('Wkpr - Plant Balance Detail'!$B61,'Wkpr - Plant Balance Detail'!$C61),'Wkpr - Allocation_Factors'!$A$2:$A$15,0),MATCH('Wkpr - Plant Balance Detail'!BV$2,'Wkpr - Allocation_Factors'!$B$1:$F$1,0)))),0)</f>
        <v>0</v>
      </c>
      <c r="BW61" s="31">
        <f>_xlfn.IFNA(IF(AND($B61="ED",$D61&gt;=310000,$D61&lt;360000),INDEX('Wkpr - Allocation_Factors'!$B$16:$F$16,1,MATCH('Wkpr - Plant Balance Detail'!BW$2,'Wkpr - Allocation_Factors'!$B$1:$F$1,0)),IF(AND($B61="GD",$C61="AN",$D61&gt;=350000,$D61&lt;358000),INDEX('Wkpr - Allocation_Factors'!$B$17:$F$17,1,MATCH('Wkpr - Plant Balance Detail'!BW$2,'Wkpr - Allocation_Factors'!$B$1:$F$1,0)),INDEX('Wkpr - Allocation_Factors'!$B$2:$F$15,MATCH(CONCATENATE('Wkpr - Plant Balance Detail'!$B61,'Wkpr - Plant Balance Detail'!$C61),'Wkpr - Allocation_Factors'!$A$2:$A$15,0),MATCH('Wkpr - Plant Balance Detail'!BW$2,'Wkpr - Allocation_Factors'!$B$1:$F$1,0)))),0)</f>
        <v>0.77807999999999999</v>
      </c>
      <c r="BX61" s="31">
        <f>_xlfn.IFNA(IF(AND($B61="ED",$D61&gt;=310000,$D61&lt;360000),INDEX('Wkpr - Allocation_Factors'!$B$16:$F$16,1,MATCH('Wkpr - Plant Balance Detail'!BX$2,'Wkpr - Allocation_Factors'!$B$1:$F$1,0)),IF(AND($B61="GD",$C61="AN",$D61&gt;=350000,$D61&lt;358000),INDEX('Wkpr - Allocation_Factors'!$B$17:$F$17,1,MATCH('Wkpr - Plant Balance Detail'!BX$2,'Wkpr - Allocation_Factors'!$B$1:$F$1,0)),INDEX('Wkpr - Allocation_Factors'!$B$2:$F$15,MATCH(CONCATENATE('Wkpr - Plant Balance Detail'!$B61,'Wkpr - Plant Balance Detail'!$C61),'Wkpr - Allocation_Factors'!$A$2:$A$15,0),MATCH('Wkpr - Plant Balance Detail'!BX$2,'Wkpr - Allocation_Factors'!$B$1:$F$1,0)))),0)</f>
        <v>0.22192000000000001</v>
      </c>
      <c r="BY61" s="31">
        <f>_xlfn.IFNA(IF(AND($B61="ED",$D61&gt;=310000,$D61&lt;360000),INDEX('Wkpr - Allocation_Factors'!$B$16:$F$16,1,MATCH('Wkpr - Plant Balance Detail'!BY$2,'Wkpr - Allocation_Factors'!$B$1:$F$1,0)),IF(AND($B61="GD",$C61="AN",$D61&gt;=350000,$D61&lt;358000),INDEX('Wkpr - Allocation_Factors'!$B$17:$F$17,1,MATCH('Wkpr - Plant Balance Detail'!BY$2,'Wkpr - Allocation_Factors'!$B$1:$F$1,0)),INDEX('Wkpr - Allocation_Factors'!$B$2:$F$15,MATCH(CONCATENATE('Wkpr - Plant Balance Detail'!$B61,'Wkpr - Plant Balance Detail'!$C61),'Wkpr - Allocation_Factors'!$A$2:$A$15,0),MATCH('Wkpr - Plant Balance Detail'!BY$2,'Wkpr - Allocation_Factors'!$B$1:$F$1,0)))),0)</f>
        <v>0</v>
      </c>
      <c r="CA61" s="1">
        <f t="shared" si="1"/>
        <v>0</v>
      </c>
      <c r="CB61" s="1">
        <f t="shared" si="2"/>
        <v>0</v>
      </c>
      <c r="CC61" s="1">
        <f t="shared" si="3"/>
        <v>54873.855394099199</v>
      </c>
      <c r="CD61" s="1">
        <f t="shared" si="4"/>
        <v>15650.84051647452</v>
      </c>
      <c r="CE61" s="1">
        <f t="shared" si="5"/>
        <v>0</v>
      </c>
      <c r="CF61" s="1"/>
      <c r="CG61" s="1">
        <f t="shared" si="6"/>
        <v>0</v>
      </c>
      <c r="CH61" s="1">
        <f t="shared" si="7"/>
        <v>0</v>
      </c>
      <c r="CI61" s="1">
        <f t="shared" si="8"/>
        <v>54873.828844007039</v>
      </c>
      <c r="CJ61" s="1">
        <f t="shared" si="9"/>
        <v>15650.83294399296</v>
      </c>
      <c r="CK61" s="1">
        <f t="shared" si="10"/>
        <v>0</v>
      </c>
      <c r="CM61" s="1">
        <f t="shared" si="11"/>
        <v>0</v>
      </c>
      <c r="CN61" s="1">
        <f t="shared" si="12"/>
        <v>0</v>
      </c>
      <c r="CO61" s="1">
        <f t="shared" si="13"/>
        <v>8052.7631427264005</v>
      </c>
      <c r="CP61" s="1">
        <f t="shared" si="14"/>
        <v>2296.7679372736002</v>
      </c>
      <c r="CQ61" s="1">
        <f t="shared" si="15"/>
        <v>0</v>
      </c>
      <c r="CS61" s="1">
        <f t="shared" si="31"/>
        <v>0</v>
      </c>
      <c r="CT61" s="1">
        <f t="shared" si="32"/>
        <v>0</v>
      </c>
      <c r="CU61" s="1">
        <f t="shared" si="33"/>
        <v>-46821.06570128064</v>
      </c>
      <c r="CV61" s="1">
        <f t="shared" si="34"/>
        <v>-13354.06500671936</v>
      </c>
      <c r="CW61" s="1">
        <f t="shared" si="35"/>
        <v>0</v>
      </c>
      <c r="CX61" s="1">
        <f t="shared" si="36"/>
        <v>-60175.130707999997</v>
      </c>
      <c r="DA61" s="38">
        <f t="shared" si="17"/>
        <v>0</v>
      </c>
      <c r="DB61" s="38">
        <f t="shared" si="18"/>
        <v>0</v>
      </c>
      <c r="DC61" s="38">
        <f t="shared" si="19"/>
        <v>0</v>
      </c>
      <c r="DD61" s="38">
        <f t="shared" si="20"/>
        <v>0</v>
      </c>
      <c r="DE61" s="38">
        <f t="shared" si="21"/>
        <v>0</v>
      </c>
    </row>
    <row r="62" spans="1:109" x14ac:dyDescent="0.2">
      <c r="A62" t="s">
        <v>77</v>
      </c>
      <c r="B62" t="str">
        <f t="shared" si="22"/>
        <v>CD</v>
      </c>
      <c r="C62" t="str">
        <f t="shared" si="23"/>
        <v>ID</v>
      </c>
      <c r="D62">
        <f t="shared" si="24"/>
        <v>392057</v>
      </c>
      <c r="E62" t="s">
        <v>683</v>
      </c>
      <c r="F62" s="1">
        <v>80072.639999999999</v>
      </c>
      <c r="G62" s="1">
        <v>80072.639999999999</v>
      </c>
      <c r="H62" s="1">
        <v>80072.639999999999</v>
      </c>
      <c r="I62" s="1">
        <v>80072.639999999999</v>
      </c>
      <c r="J62" s="1">
        <v>80072.639999999999</v>
      </c>
      <c r="K62" s="1">
        <v>80072.639999999999</v>
      </c>
      <c r="L62" s="1">
        <v>80072.639999999999</v>
      </c>
      <c r="M62" s="1">
        <v>80072.639999999999</v>
      </c>
      <c r="N62" s="1">
        <v>80072.639999999999</v>
      </c>
      <c r="O62" s="1">
        <v>80072.639999999999</v>
      </c>
      <c r="P62" s="1">
        <v>80072.639999999999</v>
      </c>
      <c r="Q62" s="1">
        <v>80072.639999999999</v>
      </c>
      <c r="R62" s="1">
        <v>80072.639999999999</v>
      </c>
      <c r="S62" s="1">
        <f t="shared" si="25"/>
        <v>80072.639999999999</v>
      </c>
      <c r="T62" s="1">
        <f t="shared" si="26"/>
        <v>880799.04</v>
      </c>
      <c r="U62" s="1">
        <f t="shared" si="27"/>
        <v>80072.639999999999</v>
      </c>
      <c r="V62" s="1">
        <v>-69604.81</v>
      </c>
      <c r="W62" s="1">
        <v>-70877.960000000006</v>
      </c>
      <c r="X62" s="1">
        <v>-72065.38</v>
      </c>
      <c r="Y62" s="1">
        <v>-72065.38</v>
      </c>
      <c r="Z62" s="1">
        <v>-72065.38</v>
      </c>
      <c r="AA62" s="1">
        <v>-72065.38</v>
      </c>
      <c r="AB62" s="1">
        <v>-72065.38</v>
      </c>
      <c r="AC62" s="1">
        <v>-72065.38</v>
      </c>
      <c r="AD62" s="1">
        <v>-72065.38</v>
      </c>
      <c r="AE62" s="1">
        <v>-72065.38</v>
      </c>
      <c r="AF62" s="1">
        <v>-72065.38</v>
      </c>
      <c r="AG62" s="1">
        <v>-72065.38</v>
      </c>
      <c r="AH62" s="1">
        <v>-72065.38</v>
      </c>
      <c r="AI62" s="1"/>
      <c r="AJ62" s="1">
        <v>-1273.1500000000001</v>
      </c>
      <c r="AK62" s="1">
        <v>-1273.1500000000001</v>
      </c>
      <c r="AL62" s="1">
        <v>-1187.42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f t="shared" si="28"/>
        <v>2460.5700000000002</v>
      </c>
      <c r="AX62" s="1"/>
      <c r="AY62" s="1">
        <v>10467.83</v>
      </c>
      <c r="AZ62" s="1">
        <v>9194.68</v>
      </c>
      <c r="BA62" s="1">
        <v>8007.26</v>
      </c>
      <c r="BB62" s="1">
        <v>8007.26</v>
      </c>
      <c r="BC62" s="1">
        <v>8007.26</v>
      </c>
      <c r="BD62" s="1">
        <v>8007.26</v>
      </c>
      <c r="BE62" s="1">
        <v>8007.26</v>
      </c>
      <c r="BF62" s="1">
        <v>8007.26</v>
      </c>
      <c r="BG62" s="1">
        <v>8007.26</v>
      </c>
      <c r="BH62" s="1">
        <v>8007.26</v>
      </c>
      <c r="BI62" s="1">
        <v>8007.26</v>
      </c>
      <c r="BJ62" s="1">
        <v>8007.26</v>
      </c>
      <c r="BK62" s="1">
        <v>8007.26</v>
      </c>
      <c r="BL62" s="2">
        <f t="shared" si="0"/>
        <v>0</v>
      </c>
      <c r="BM62" s="2">
        <f t="shared" si="29"/>
        <v>2460.5700000000002</v>
      </c>
      <c r="BN62" s="3">
        <f t="shared" si="40"/>
        <v>3.0729222865638003E-2</v>
      </c>
      <c r="BO62" s="37">
        <f>IFERROR(INDEX('Wkpr - Existing Depr Rates'!$G$2:$G$709,MATCH('Wkpr - Plant Balance Detail'!A62,'Wkpr - Existing Depr Rates'!$A$2:$A$709,0),),0)</f>
        <v>0.1908</v>
      </c>
      <c r="BP62" s="37">
        <f t="shared" si="30"/>
        <v>-0.16007077713436199</v>
      </c>
      <c r="BQ62" s="11">
        <v>2.8000000000000001E-2</v>
      </c>
      <c r="BR62" s="11"/>
      <c r="BS62" s="11"/>
      <c r="BU62" s="31">
        <f>_xlfn.IFNA(IF(AND($B62="ED",$D62&gt;=310000,$D62&lt;360000),INDEX('Wkpr - Allocation_Factors'!$B$16:$F$16,1,MATCH('Wkpr - Plant Balance Detail'!BU$2,'Wkpr - Allocation_Factors'!$B$1:$F$1,0)),IF(AND($B62="GD",$C62="AN",$D62&gt;=350000,$D62&lt;358000),INDEX('Wkpr - Allocation_Factors'!$B$17:$F$17,1,MATCH('Wkpr - Plant Balance Detail'!BU$2,'Wkpr - Allocation_Factors'!$B$1:$F$1,0)),INDEX('Wkpr - Allocation_Factors'!$B$2:$F$15,MATCH(CONCATENATE('Wkpr - Plant Balance Detail'!$B62,'Wkpr - Plant Balance Detail'!$C62),'Wkpr - Allocation_Factors'!$A$2:$A$15,0),MATCH('Wkpr - Plant Balance Detail'!BU$2,'Wkpr - Allocation_Factors'!$B$1:$F$1,0)))),0)</f>
        <v>0</v>
      </c>
      <c r="BV62" s="31">
        <f>_xlfn.IFNA(IF(AND($B62="ED",$D62&gt;=310000,$D62&lt;360000),INDEX('Wkpr - Allocation_Factors'!$B$16:$F$16,1,MATCH('Wkpr - Plant Balance Detail'!BV$2,'Wkpr - Allocation_Factors'!$B$1:$F$1,0)),IF(AND($B62="GD",$C62="AN",$D62&gt;=350000,$D62&lt;358000),INDEX('Wkpr - Allocation_Factors'!$B$17:$F$17,1,MATCH('Wkpr - Plant Balance Detail'!BV$2,'Wkpr - Allocation_Factors'!$B$1:$F$1,0)),INDEX('Wkpr - Allocation_Factors'!$B$2:$F$15,MATCH(CONCATENATE('Wkpr - Plant Balance Detail'!$B62,'Wkpr - Plant Balance Detail'!$C62),'Wkpr - Allocation_Factors'!$A$2:$A$15,0),MATCH('Wkpr - Plant Balance Detail'!BV$2,'Wkpr - Allocation_Factors'!$B$1:$F$1,0)))),0)</f>
        <v>0</v>
      </c>
      <c r="BW62" s="31">
        <f>_xlfn.IFNA(IF(AND($B62="ED",$D62&gt;=310000,$D62&lt;360000),INDEX('Wkpr - Allocation_Factors'!$B$16:$F$16,1,MATCH('Wkpr - Plant Balance Detail'!BW$2,'Wkpr - Allocation_Factors'!$B$1:$F$1,0)),IF(AND($B62="GD",$C62="AN",$D62&gt;=350000,$D62&lt;358000),INDEX('Wkpr - Allocation_Factors'!$B$17:$F$17,1,MATCH('Wkpr - Plant Balance Detail'!BW$2,'Wkpr - Allocation_Factors'!$B$1:$F$1,0)),INDEX('Wkpr - Allocation_Factors'!$B$2:$F$15,MATCH(CONCATENATE('Wkpr - Plant Balance Detail'!$B62,'Wkpr - Plant Balance Detail'!$C62),'Wkpr - Allocation_Factors'!$A$2:$A$15,0),MATCH('Wkpr - Plant Balance Detail'!BW$2,'Wkpr - Allocation_Factors'!$B$1:$F$1,0)))),0)</f>
        <v>0.77807999999999999</v>
      </c>
      <c r="BX62" s="31">
        <f>_xlfn.IFNA(IF(AND($B62="ED",$D62&gt;=310000,$D62&lt;360000),INDEX('Wkpr - Allocation_Factors'!$B$16:$F$16,1,MATCH('Wkpr - Plant Balance Detail'!BX$2,'Wkpr - Allocation_Factors'!$B$1:$F$1,0)),IF(AND($B62="GD",$C62="AN",$D62&gt;=350000,$D62&lt;358000),INDEX('Wkpr - Allocation_Factors'!$B$17:$F$17,1,MATCH('Wkpr - Plant Balance Detail'!BX$2,'Wkpr - Allocation_Factors'!$B$1:$F$1,0)),INDEX('Wkpr - Allocation_Factors'!$B$2:$F$15,MATCH(CONCATENATE('Wkpr - Plant Balance Detail'!$B62,'Wkpr - Plant Balance Detail'!$C62),'Wkpr - Allocation_Factors'!$A$2:$A$15,0),MATCH('Wkpr - Plant Balance Detail'!BX$2,'Wkpr - Allocation_Factors'!$B$1:$F$1,0)))),0)</f>
        <v>0.22192000000000001</v>
      </c>
      <c r="BY62" s="31">
        <f>_xlfn.IFNA(IF(AND($B62="ED",$D62&gt;=310000,$D62&lt;360000),INDEX('Wkpr - Allocation_Factors'!$B$16:$F$16,1,MATCH('Wkpr - Plant Balance Detail'!BY$2,'Wkpr - Allocation_Factors'!$B$1:$F$1,0)),IF(AND($B62="GD",$C62="AN",$D62&gt;=350000,$D62&lt;358000),INDEX('Wkpr - Allocation_Factors'!$B$17:$F$17,1,MATCH('Wkpr - Plant Balance Detail'!BY$2,'Wkpr - Allocation_Factors'!$B$1:$F$1,0)),INDEX('Wkpr - Allocation_Factors'!$B$2:$F$15,MATCH(CONCATENATE('Wkpr - Plant Balance Detail'!$B62,'Wkpr - Plant Balance Detail'!$C62),'Wkpr - Allocation_Factors'!$A$2:$A$15,0),MATCH('Wkpr - Plant Balance Detail'!BY$2,'Wkpr - Allocation_Factors'!$B$1:$F$1,0)))),0)</f>
        <v>0</v>
      </c>
      <c r="CA62" s="1">
        <f t="shared" si="1"/>
        <v>0</v>
      </c>
      <c r="CB62" s="1">
        <f t="shared" si="2"/>
        <v>0</v>
      </c>
      <c r="CC62" s="1">
        <f t="shared" si="3"/>
        <v>1914.5203056</v>
      </c>
      <c r="CD62" s="1">
        <f t="shared" si="4"/>
        <v>546.04969440000002</v>
      </c>
      <c r="CE62" s="1">
        <f t="shared" si="5"/>
        <v>0</v>
      </c>
      <c r="CF62" s="1"/>
      <c r="CG62" s="1">
        <f t="shared" si="6"/>
        <v>0</v>
      </c>
      <c r="CH62" s="1">
        <f t="shared" si="7"/>
        <v>0</v>
      </c>
      <c r="CI62" s="1">
        <f t="shared" si="8"/>
        <v>11887.39708471296</v>
      </c>
      <c r="CJ62" s="1">
        <f t="shared" si="9"/>
        <v>3390.46262728704</v>
      </c>
      <c r="CK62" s="1">
        <f t="shared" si="10"/>
        <v>0</v>
      </c>
      <c r="CM62" s="1">
        <f t="shared" si="11"/>
        <v>0</v>
      </c>
      <c r="CN62" s="1">
        <f t="shared" si="12"/>
        <v>0</v>
      </c>
      <c r="CO62" s="1">
        <f t="shared" si="13"/>
        <v>1744.4817524736</v>
      </c>
      <c r="CP62" s="1">
        <f t="shared" si="14"/>
        <v>497.55216752639996</v>
      </c>
      <c r="CQ62" s="1">
        <f t="shared" si="15"/>
        <v>0</v>
      </c>
      <c r="CS62" s="1">
        <f t="shared" si="31"/>
        <v>0</v>
      </c>
      <c r="CT62" s="1">
        <f t="shared" si="32"/>
        <v>0</v>
      </c>
      <c r="CU62" s="1">
        <f t="shared" si="33"/>
        <v>-10142.915332239361</v>
      </c>
      <c r="CV62" s="1">
        <f t="shared" si="34"/>
        <v>-2892.9104597606402</v>
      </c>
      <c r="CW62" s="1">
        <f t="shared" si="35"/>
        <v>0</v>
      </c>
      <c r="CX62" s="1">
        <f t="shared" si="36"/>
        <v>-13035.825792000001</v>
      </c>
      <c r="DA62" s="38">
        <f t="shared" si="17"/>
        <v>0</v>
      </c>
      <c r="DB62" s="38">
        <f t="shared" si="18"/>
        <v>0</v>
      </c>
      <c r="DC62" s="38">
        <f t="shared" si="19"/>
        <v>0</v>
      </c>
      <c r="DD62" s="38">
        <f t="shared" si="20"/>
        <v>0</v>
      </c>
      <c r="DE62" s="38">
        <f t="shared" si="21"/>
        <v>0</v>
      </c>
    </row>
    <row r="63" spans="1:109" x14ac:dyDescent="0.2">
      <c r="A63" t="s">
        <v>78</v>
      </c>
      <c r="B63" t="str">
        <f t="shared" si="22"/>
        <v>CD</v>
      </c>
      <c r="C63" t="str">
        <f t="shared" si="23"/>
        <v>ID</v>
      </c>
      <c r="D63">
        <f t="shared" si="24"/>
        <v>393000</v>
      </c>
      <c r="F63" s="1">
        <v>161065.1</v>
      </c>
      <c r="G63" s="1">
        <v>161065.1</v>
      </c>
      <c r="H63" s="1">
        <v>161065.1</v>
      </c>
      <c r="I63" s="1">
        <v>161065.1</v>
      </c>
      <c r="J63" s="1">
        <v>161065.1</v>
      </c>
      <c r="K63" s="1">
        <v>161065.1</v>
      </c>
      <c r="L63" s="1">
        <v>161065.1</v>
      </c>
      <c r="M63" s="1">
        <v>155293.6</v>
      </c>
      <c r="N63" s="1">
        <v>155293.6</v>
      </c>
      <c r="O63" s="1">
        <v>155293.6</v>
      </c>
      <c r="P63" s="1">
        <v>155293.6</v>
      </c>
      <c r="Q63" s="1">
        <v>155293.6</v>
      </c>
      <c r="R63" s="1">
        <v>155293.6</v>
      </c>
      <c r="S63" s="1">
        <f t="shared" si="25"/>
        <v>158179.35</v>
      </c>
      <c r="T63" s="1">
        <f t="shared" si="26"/>
        <v>1742858.6000000003</v>
      </c>
      <c r="U63" s="1">
        <f t="shared" si="27"/>
        <v>158419.82916666669</v>
      </c>
      <c r="V63" s="1">
        <v>-100841.39</v>
      </c>
      <c r="W63" s="1">
        <v>-101422.57</v>
      </c>
      <c r="X63" s="1">
        <v>-102003.75</v>
      </c>
      <c r="Y63" s="1">
        <v>-102584.93000000001</v>
      </c>
      <c r="Z63" s="1">
        <v>-103166.11</v>
      </c>
      <c r="AA63" s="1">
        <v>-103747.29000000001</v>
      </c>
      <c r="AB63" s="1">
        <v>-104328.47</v>
      </c>
      <c r="AC63" s="1">
        <v>-99127.73</v>
      </c>
      <c r="AD63" s="1">
        <v>-99688.08</v>
      </c>
      <c r="AE63" s="1">
        <v>-100248.43000000001</v>
      </c>
      <c r="AF63" s="1">
        <v>-100808.78</v>
      </c>
      <c r="AG63" s="1">
        <v>-101369.13</v>
      </c>
      <c r="AH63" s="1">
        <v>-101929.48</v>
      </c>
      <c r="AI63" s="1"/>
      <c r="AJ63" s="1">
        <v>-608.01</v>
      </c>
      <c r="AK63" s="1">
        <v>-581.18000000000006</v>
      </c>
      <c r="AL63" s="1">
        <v>-581.18000000000006</v>
      </c>
      <c r="AM63" s="1">
        <v>-581.18000000000006</v>
      </c>
      <c r="AN63" s="1">
        <v>-581.18000000000006</v>
      </c>
      <c r="AO63" s="1">
        <v>-581.18000000000006</v>
      </c>
      <c r="AP63" s="1">
        <v>-581.18000000000006</v>
      </c>
      <c r="AQ63" s="1">
        <v>-570.76</v>
      </c>
      <c r="AR63" s="1">
        <v>-560.35</v>
      </c>
      <c r="AS63" s="1">
        <v>-560.35</v>
      </c>
      <c r="AT63" s="1">
        <v>-560.35</v>
      </c>
      <c r="AU63" s="1">
        <v>-560.35</v>
      </c>
      <c r="AV63" s="1">
        <v>-560.35</v>
      </c>
      <c r="AW63" s="1">
        <f t="shared" si="28"/>
        <v>6859.5900000000029</v>
      </c>
      <c r="AX63" s="1"/>
      <c r="AY63" s="1">
        <v>60223.71</v>
      </c>
      <c r="AZ63" s="1">
        <v>59642.53</v>
      </c>
      <c r="BA63" s="1">
        <v>59061.35</v>
      </c>
      <c r="BB63" s="1">
        <v>58480.17</v>
      </c>
      <c r="BC63" s="1">
        <v>57898.99</v>
      </c>
      <c r="BD63" s="1">
        <v>57317.81</v>
      </c>
      <c r="BE63" s="1">
        <v>56736.630000000005</v>
      </c>
      <c r="BF63" s="1">
        <v>56165.87</v>
      </c>
      <c r="BG63" s="1">
        <v>55605.520000000004</v>
      </c>
      <c r="BH63" s="1">
        <v>55045.17</v>
      </c>
      <c r="BI63" s="1">
        <v>54484.82</v>
      </c>
      <c r="BJ63" s="1">
        <v>53924.47</v>
      </c>
      <c r="BK63" s="1">
        <v>53364.12</v>
      </c>
      <c r="BL63" s="2">
        <f t="shared" si="0"/>
        <v>0</v>
      </c>
      <c r="BM63" s="2">
        <f t="shared" si="29"/>
        <v>6859.5900000000029</v>
      </c>
      <c r="BN63" s="3">
        <f t="shared" si="40"/>
        <v>4.3300071942277647E-2</v>
      </c>
      <c r="BO63" s="37">
        <f>IFERROR(INDEX('Wkpr - Existing Depr Rates'!$G$2:$G$709,MATCH('Wkpr - Plant Balance Detail'!A63,'Wkpr - Existing Depr Rates'!$A$2:$A$709,0),),0)</f>
        <v>4.3299999999999998E-2</v>
      </c>
      <c r="BP63" s="37">
        <f t="shared" si="30"/>
        <v>7.1942277649061914E-8</v>
      </c>
      <c r="BQ63" s="11">
        <v>0.04</v>
      </c>
      <c r="BR63" s="11"/>
      <c r="BS63" s="11"/>
      <c r="BU63" s="31">
        <f>_xlfn.IFNA(IF(AND($B63="ED",$D63&gt;=310000,$D63&lt;360000),INDEX('Wkpr - Allocation_Factors'!$B$16:$F$16,1,MATCH('Wkpr - Plant Balance Detail'!BU$2,'Wkpr - Allocation_Factors'!$B$1:$F$1,0)),IF(AND($B63="GD",$C63="AN",$D63&gt;=350000,$D63&lt;358000),INDEX('Wkpr - Allocation_Factors'!$B$17:$F$17,1,MATCH('Wkpr - Plant Balance Detail'!BU$2,'Wkpr - Allocation_Factors'!$B$1:$F$1,0)),INDEX('Wkpr - Allocation_Factors'!$B$2:$F$15,MATCH(CONCATENATE('Wkpr - Plant Balance Detail'!$B63,'Wkpr - Plant Balance Detail'!$C63),'Wkpr - Allocation_Factors'!$A$2:$A$15,0),MATCH('Wkpr - Plant Balance Detail'!BU$2,'Wkpr - Allocation_Factors'!$B$1:$F$1,0)))),0)</f>
        <v>0</v>
      </c>
      <c r="BV63" s="31">
        <f>_xlfn.IFNA(IF(AND($B63="ED",$D63&gt;=310000,$D63&lt;360000),INDEX('Wkpr - Allocation_Factors'!$B$16:$F$16,1,MATCH('Wkpr - Plant Balance Detail'!BV$2,'Wkpr - Allocation_Factors'!$B$1:$F$1,0)),IF(AND($B63="GD",$C63="AN",$D63&gt;=350000,$D63&lt;358000),INDEX('Wkpr - Allocation_Factors'!$B$17:$F$17,1,MATCH('Wkpr - Plant Balance Detail'!BV$2,'Wkpr - Allocation_Factors'!$B$1:$F$1,0)),INDEX('Wkpr - Allocation_Factors'!$B$2:$F$15,MATCH(CONCATENATE('Wkpr - Plant Balance Detail'!$B63,'Wkpr - Plant Balance Detail'!$C63),'Wkpr - Allocation_Factors'!$A$2:$A$15,0),MATCH('Wkpr - Plant Balance Detail'!BV$2,'Wkpr - Allocation_Factors'!$B$1:$F$1,0)))),0)</f>
        <v>0</v>
      </c>
      <c r="BW63" s="31">
        <f>_xlfn.IFNA(IF(AND($B63="ED",$D63&gt;=310000,$D63&lt;360000),INDEX('Wkpr - Allocation_Factors'!$B$16:$F$16,1,MATCH('Wkpr - Plant Balance Detail'!BW$2,'Wkpr - Allocation_Factors'!$B$1:$F$1,0)),IF(AND($B63="GD",$C63="AN",$D63&gt;=350000,$D63&lt;358000),INDEX('Wkpr - Allocation_Factors'!$B$17:$F$17,1,MATCH('Wkpr - Plant Balance Detail'!BW$2,'Wkpr - Allocation_Factors'!$B$1:$F$1,0)),INDEX('Wkpr - Allocation_Factors'!$B$2:$F$15,MATCH(CONCATENATE('Wkpr - Plant Balance Detail'!$B63,'Wkpr - Plant Balance Detail'!$C63),'Wkpr - Allocation_Factors'!$A$2:$A$15,0),MATCH('Wkpr - Plant Balance Detail'!BW$2,'Wkpr - Allocation_Factors'!$B$1:$F$1,0)))),0)</f>
        <v>0.77807999999999999</v>
      </c>
      <c r="BX63" s="31">
        <f>_xlfn.IFNA(IF(AND($B63="ED",$D63&gt;=310000,$D63&lt;360000),INDEX('Wkpr - Allocation_Factors'!$B$16:$F$16,1,MATCH('Wkpr - Plant Balance Detail'!BX$2,'Wkpr - Allocation_Factors'!$B$1:$F$1,0)),IF(AND($B63="GD",$C63="AN",$D63&gt;=350000,$D63&lt;358000),INDEX('Wkpr - Allocation_Factors'!$B$17:$F$17,1,MATCH('Wkpr - Plant Balance Detail'!BX$2,'Wkpr - Allocation_Factors'!$B$1:$F$1,0)),INDEX('Wkpr - Allocation_Factors'!$B$2:$F$15,MATCH(CONCATENATE('Wkpr - Plant Balance Detail'!$B63,'Wkpr - Plant Balance Detail'!$C63),'Wkpr - Allocation_Factors'!$A$2:$A$15,0),MATCH('Wkpr - Plant Balance Detail'!BX$2,'Wkpr - Allocation_Factors'!$B$1:$F$1,0)))),0)</f>
        <v>0.22192000000000001</v>
      </c>
      <c r="BY63" s="31">
        <f>_xlfn.IFNA(IF(AND($B63="ED",$D63&gt;=310000,$D63&lt;360000),INDEX('Wkpr - Allocation_Factors'!$B$16:$F$16,1,MATCH('Wkpr - Plant Balance Detail'!BY$2,'Wkpr - Allocation_Factors'!$B$1:$F$1,0)),IF(AND($B63="GD",$C63="AN",$D63&gt;=350000,$D63&lt;358000),INDEX('Wkpr - Allocation_Factors'!$B$17:$F$17,1,MATCH('Wkpr - Plant Balance Detail'!BY$2,'Wkpr - Allocation_Factors'!$B$1:$F$1,0)),INDEX('Wkpr - Allocation_Factors'!$B$2:$F$15,MATCH(CONCATENATE('Wkpr - Plant Balance Detail'!$B63,'Wkpr - Plant Balance Detail'!$C63),'Wkpr - Allocation_Factors'!$A$2:$A$15,0),MATCH('Wkpr - Plant Balance Detail'!BY$2,'Wkpr - Allocation_Factors'!$B$1:$F$1,0)))),0)</f>
        <v>0</v>
      </c>
      <c r="CA63" s="1">
        <f t="shared" si="1"/>
        <v>0</v>
      </c>
      <c r="CB63" s="1">
        <f t="shared" si="2"/>
        <v>0</v>
      </c>
      <c r="CC63" s="1">
        <f t="shared" si="3"/>
        <v>5231.9842505165479</v>
      </c>
      <c r="CD63" s="1">
        <f t="shared" si="4"/>
        <v>1492.2398016587401</v>
      </c>
      <c r="CE63" s="1">
        <f t="shared" si="5"/>
        <v>0</v>
      </c>
      <c r="CF63" s="1"/>
      <c r="CG63" s="1">
        <f t="shared" si="6"/>
        <v>0</v>
      </c>
      <c r="CH63" s="1">
        <f t="shared" si="7"/>
        <v>0</v>
      </c>
      <c r="CI63" s="1">
        <f t="shared" si="8"/>
        <v>5231.9755576704001</v>
      </c>
      <c r="CJ63" s="1">
        <f t="shared" si="9"/>
        <v>1492.2373223296001</v>
      </c>
      <c r="CK63" s="1">
        <f t="shared" si="10"/>
        <v>0</v>
      </c>
      <c r="CM63" s="1">
        <f t="shared" si="11"/>
        <v>0</v>
      </c>
      <c r="CN63" s="1">
        <f t="shared" si="12"/>
        <v>0</v>
      </c>
      <c r="CO63" s="1">
        <f t="shared" si="13"/>
        <v>4833.2337715200001</v>
      </c>
      <c r="CP63" s="1">
        <f t="shared" si="14"/>
        <v>1378.5102284800003</v>
      </c>
      <c r="CQ63" s="1">
        <f t="shared" si="15"/>
        <v>0</v>
      </c>
      <c r="CS63" s="1">
        <f t="shared" si="31"/>
        <v>0</v>
      </c>
      <c r="CT63" s="1">
        <f t="shared" si="32"/>
        <v>0</v>
      </c>
      <c r="CU63" s="1">
        <f t="shared" si="33"/>
        <v>-398.7417861504</v>
      </c>
      <c r="CV63" s="1">
        <f t="shared" si="34"/>
        <v>-113.7270938495999</v>
      </c>
      <c r="CW63" s="1">
        <f t="shared" si="35"/>
        <v>0</v>
      </c>
      <c r="CX63" s="1">
        <f t="shared" si="36"/>
        <v>-512.4688799999999</v>
      </c>
      <c r="DA63" s="38">
        <f t="shared" si="17"/>
        <v>0</v>
      </c>
      <c r="DB63" s="38">
        <f t="shared" si="18"/>
        <v>0</v>
      </c>
      <c r="DC63" s="38">
        <f t="shared" si="19"/>
        <v>0</v>
      </c>
      <c r="DD63" s="38">
        <f t="shared" si="20"/>
        <v>0</v>
      </c>
      <c r="DE63" s="38">
        <f t="shared" si="21"/>
        <v>0</v>
      </c>
    </row>
    <row r="64" spans="1:109" x14ac:dyDescent="0.2">
      <c r="A64" t="s">
        <v>79</v>
      </c>
      <c r="B64" t="str">
        <f t="shared" si="22"/>
        <v>CD</v>
      </c>
      <c r="C64" t="str">
        <f t="shared" si="23"/>
        <v>ID</v>
      </c>
      <c r="D64">
        <f t="shared" si="24"/>
        <v>394000</v>
      </c>
      <c r="F64" s="1">
        <v>972120.82000000007</v>
      </c>
      <c r="G64" s="1">
        <v>972120.82000000007</v>
      </c>
      <c r="H64" s="1">
        <v>972120.82000000007</v>
      </c>
      <c r="I64" s="1">
        <v>972120.82000000007</v>
      </c>
      <c r="J64" s="1">
        <v>972120.82000000007</v>
      </c>
      <c r="K64" s="1">
        <v>972120.82000000007</v>
      </c>
      <c r="L64" s="1">
        <v>972120.82000000007</v>
      </c>
      <c r="M64" s="1">
        <v>972025.23</v>
      </c>
      <c r="N64" s="1">
        <v>972025.23</v>
      </c>
      <c r="O64" s="1">
        <v>972025.23</v>
      </c>
      <c r="P64" s="1">
        <v>972025.23</v>
      </c>
      <c r="Q64" s="1">
        <v>972025.23</v>
      </c>
      <c r="R64" s="1">
        <v>972025.23</v>
      </c>
      <c r="S64" s="1">
        <f t="shared" si="25"/>
        <v>972073.02500000002</v>
      </c>
      <c r="T64" s="1">
        <f t="shared" si="26"/>
        <v>10692851.070000002</v>
      </c>
      <c r="U64" s="1">
        <f t="shared" si="27"/>
        <v>972077.00791666692</v>
      </c>
      <c r="V64" s="1">
        <v>-72802.240000000005</v>
      </c>
      <c r="W64" s="1">
        <v>-76796.040000000008</v>
      </c>
      <c r="X64" s="1">
        <v>-80789.84</v>
      </c>
      <c r="Y64" s="1">
        <v>-84783.64</v>
      </c>
      <c r="Z64" s="1">
        <v>-88777.44</v>
      </c>
      <c r="AA64" s="1">
        <v>-92771.24</v>
      </c>
      <c r="AB64" s="1">
        <v>-96765.040000000008</v>
      </c>
      <c r="AC64" s="1">
        <v>-100663.05</v>
      </c>
      <c r="AD64" s="1">
        <v>-104656.45</v>
      </c>
      <c r="AE64" s="1">
        <v>-108649.85</v>
      </c>
      <c r="AF64" s="1">
        <v>-112643.25</v>
      </c>
      <c r="AG64" s="1">
        <v>-116636.65000000001</v>
      </c>
      <c r="AH64" s="1">
        <v>-120630.05</v>
      </c>
      <c r="AI64" s="1"/>
      <c r="AJ64" s="1">
        <v>-3994.19</v>
      </c>
      <c r="AK64" s="1">
        <v>-3993.8</v>
      </c>
      <c r="AL64" s="1">
        <v>-3993.8</v>
      </c>
      <c r="AM64" s="1">
        <v>-3993.8</v>
      </c>
      <c r="AN64" s="1">
        <v>-3993.8</v>
      </c>
      <c r="AO64" s="1">
        <v>-3993.8</v>
      </c>
      <c r="AP64" s="1">
        <v>-3993.8</v>
      </c>
      <c r="AQ64" s="1">
        <v>-3993.6</v>
      </c>
      <c r="AR64" s="1">
        <v>-3993.4</v>
      </c>
      <c r="AS64" s="1">
        <v>-3993.4</v>
      </c>
      <c r="AT64" s="1">
        <v>-3993.4</v>
      </c>
      <c r="AU64" s="1">
        <v>-3993.4</v>
      </c>
      <c r="AV64" s="1">
        <v>-3993.4</v>
      </c>
      <c r="AW64" s="1">
        <f t="shared" si="28"/>
        <v>47923.4</v>
      </c>
      <c r="AX64" s="1"/>
      <c r="AY64" s="1">
        <v>899318.58000000007</v>
      </c>
      <c r="AZ64" s="1">
        <v>895324.78</v>
      </c>
      <c r="BA64" s="1">
        <v>891330.98</v>
      </c>
      <c r="BB64" s="1">
        <v>887337.18</v>
      </c>
      <c r="BC64" s="1">
        <v>883343.38</v>
      </c>
      <c r="BD64" s="1">
        <v>879349.58000000007</v>
      </c>
      <c r="BE64" s="1">
        <v>875355.78</v>
      </c>
      <c r="BF64" s="1">
        <v>871362.18</v>
      </c>
      <c r="BG64" s="1">
        <v>867368.78</v>
      </c>
      <c r="BH64" s="1">
        <v>863375.38</v>
      </c>
      <c r="BI64" s="1">
        <v>859381.98</v>
      </c>
      <c r="BJ64" s="1">
        <v>855388.58000000007</v>
      </c>
      <c r="BK64" s="1">
        <v>851395.18</v>
      </c>
      <c r="BL64" s="2">
        <f t="shared" si="0"/>
        <v>0</v>
      </c>
      <c r="BM64" s="2">
        <f t="shared" si="29"/>
        <v>47923.4</v>
      </c>
      <c r="BN64" s="3">
        <f t="shared" si="40"/>
        <v>4.930000361052498E-2</v>
      </c>
      <c r="BO64" s="37">
        <f>IFERROR(INDEX('Wkpr - Existing Depr Rates'!$G$2:$G$709,MATCH('Wkpr - Plant Balance Detail'!A64,'Wkpr - Existing Depr Rates'!$A$2:$A$709,0),),0)</f>
        <v>4.9299999999999997E-2</v>
      </c>
      <c r="BP64" s="37">
        <f t="shared" si="30"/>
        <v>3.6105249831552833E-9</v>
      </c>
      <c r="BQ64" s="11">
        <v>0.05</v>
      </c>
      <c r="BR64" s="11"/>
      <c r="BS64" s="11"/>
      <c r="BU64" s="31">
        <f>_xlfn.IFNA(IF(AND($B64="ED",$D64&gt;=310000,$D64&lt;360000),INDEX('Wkpr - Allocation_Factors'!$B$16:$F$16,1,MATCH('Wkpr - Plant Balance Detail'!BU$2,'Wkpr - Allocation_Factors'!$B$1:$F$1,0)),IF(AND($B64="GD",$C64="AN",$D64&gt;=350000,$D64&lt;358000),INDEX('Wkpr - Allocation_Factors'!$B$17:$F$17,1,MATCH('Wkpr - Plant Balance Detail'!BU$2,'Wkpr - Allocation_Factors'!$B$1:$F$1,0)),INDEX('Wkpr - Allocation_Factors'!$B$2:$F$15,MATCH(CONCATENATE('Wkpr - Plant Balance Detail'!$B64,'Wkpr - Plant Balance Detail'!$C64),'Wkpr - Allocation_Factors'!$A$2:$A$15,0),MATCH('Wkpr - Plant Balance Detail'!BU$2,'Wkpr - Allocation_Factors'!$B$1:$F$1,0)))),0)</f>
        <v>0</v>
      </c>
      <c r="BV64" s="31">
        <f>_xlfn.IFNA(IF(AND($B64="ED",$D64&gt;=310000,$D64&lt;360000),INDEX('Wkpr - Allocation_Factors'!$B$16:$F$16,1,MATCH('Wkpr - Plant Balance Detail'!BV$2,'Wkpr - Allocation_Factors'!$B$1:$F$1,0)),IF(AND($B64="GD",$C64="AN",$D64&gt;=350000,$D64&lt;358000),INDEX('Wkpr - Allocation_Factors'!$B$17:$F$17,1,MATCH('Wkpr - Plant Balance Detail'!BV$2,'Wkpr - Allocation_Factors'!$B$1:$F$1,0)),INDEX('Wkpr - Allocation_Factors'!$B$2:$F$15,MATCH(CONCATENATE('Wkpr - Plant Balance Detail'!$B64,'Wkpr - Plant Balance Detail'!$C64),'Wkpr - Allocation_Factors'!$A$2:$A$15,0),MATCH('Wkpr - Plant Balance Detail'!BV$2,'Wkpr - Allocation_Factors'!$B$1:$F$1,0)))),0)</f>
        <v>0</v>
      </c>
      <c r="BW64" s="31">
        <f>_xlfn.IFNA(IF(AND($B64="ED",$D64&gt;=310000,$D64&lt;360000),INDEX('Wkpr - Allocation_Factors'!$B$16:$F$16,1,MATCH('Wkpr - Plant Balance Detail'!BW$2,'Wkpr - Allocation_Factors'!$B$1:$F$1,0)),IF(AND($B64="GD",$C64="AN",$D64&gt;=350000,$D64&lt;358000),INDEX('Wkpr - Allocation_Factors'!$B$17:$F$17,1,MATCH('Wkpr - Plant Balance Detail'!BW$2,'Wkpr - Allocation_Factors'!$B$1:$F$1,0)),INDEX('Wkpr - Allocation_Factors'!$B$2:$F$15,MATCH(CONCATENATE('Wkpr - Plant Balance Detail'!$B64,'Wkpr - Plant Balance Detail'!$C64),'Wkpr - Allocation_Factors'!$A$2:$A$15,0),MATCH('Wkpr - Plant Balance Detail'!BW$2,'Wkpr - Allocation_Factors'!$B$1:$F$1,0)))),0)</f>
        <v>0.77807999999999999</v>
      </c>
      <c r="BX64" s="31">
        <f>_xlfn.IFNA(IF(AND($B64="ED",$D64&gt;=310000,$D64&lt;360000),INDEX('Wkpr - Allocation_Factors'!$B$16:$F$16,1,MATCH('Wkpr - Plant Balance Detail'!BX$2,'Wkpr - Allocation_Factors'!$B$1:$F$1,0)),IF(AND($B64="GD",$C64="AN",$D64&gt;=350000,$D64&lt;358000),INDEX('Wkpr - Allocation_Factors'!$B$17:$F$17,1,MATCH('Wkpr - Plant Balance Detail'!BX$2,'Wkpr - Allocation_Factors'!$B$1:$F$1,0)),INDEX('Wkpr - Allocation_Factors'!$B$2:$F$15,MATCH(CONCATENATE('Wkpr - Plant Balance Detail'!$B64,'Wkpr - Plant Balance Detail'!$C64),'Wkpr - Allocation_Factors'!$A$2:$A$15,0),MATCH('Wkpr - Plant Balance Detail'!BX$2,'Wkpr - Allocation_Factors'!$B$1:$F$1,0)))),0)</f>
        <v>0.22192000000000001</v>
      </c>
      <c r="BY64" s="31">
        <f>_xlfn.IFNA(IF(AND($B64="ED",$D64&gt;=310000,$D64&lt;360000),INDEX('Wkpr - Allocation_Factors'!$B$16:$F$16,1,MATCH('Wkpr - Plant Balance Detail'!BY$2,'Wkpr - Allocation_Factors'!$B$1:$F$1,0)),IF(AND($B64="GD",$C64="AN",$D64&gt;=350000,$D64&lt;358000),INDEX('Wkpr - Allocation_Factors'!$B$17:$F$17,1,MATCH('Wkpr - Plant Balance Detail'!BY$2,'Wkpr - Allocation_Factors'!$B$1:$F$1,0)),INDEX('Wkpr - Allocation_Factors'!$B$2:$F$15,MATCH(CONCATENATE('Wkpr - Plant Balance Detail'!$B64,'Wkpr - Plant Balance Detail'!$C64),'Wkpr - Allocation_Factors'!$A$2:$A$15,0),MATCH('Wkpr - Plant Balance Detail'!BY$2,'Wkpr - Allocation_Factors'!$B$1:$F$1,0)))),0)</f>
        <v>0</v>
      </c>
      <c r="CA64" s="1">
        <f t="shared" si="1"/>
        <v>0</v>
      </c>
      <c r="CB64" s="1">
        <f t="shared" si="2"/>
        <v>0</v>
      </c>
      <c r="CC64" s="1">
        <f t="shared" si="3"/>
        <v>37286.252904937515</v>
      </c>
      <c r="CD64" s="1">
        <f t="shared" si="4"/>
        <v>10634.594443583865</v>
      </c>
      <c r="CE64" s="1">
        <f t="shared" si="5"/>
        <v>0</v>
      </c>
      <c r="CF64" s="1"/>
      <c r="CG64" s="1">
        <f t="shared" si="6"/>
        <v>0</v>
      </c>
      <c r="CH64" s="1">
        <f t="shared" si="7"/>
        <v>0</v>
      </c>
      <c r="CI64" s="1">
        <f t="shared" si="8"/>
        <v>37286.250174249115</v>
      </c>
      <c r="CJ64" s="1">
        <f t="shared" si="9"/>
        <v>10634.593664750879</v>
      </c>
      <c r="CK64" s="1">
        <f t="shared" si="10"/>
        <v>0</v>
      </c>
      <c r="CM64" s="1">
        <f t="shared" si="11"/>
        <v>0</v>
      </c>
      <c r="CN64" s="1">
        <f t="shared" si="12"/>
        <v>0</v>
      </c>
      <c r="CO64" s="1">
        <f t="shared" si="13"/>
        <v>37815.669547919999</v>
      </c>
      <c r="CP64" s="1">
        <f t="shared" si="14"/>
        <v>10785.59195208</v>
      </c>
      <c r="CQ64" s="1">
        <f t="shared" si="15"/>
        <v>0</v>
      </c>
      <c r="CS64" s="1">
        <f t="shared" si="31"/>
        <v>0</v>
      </c>
      <c r="CT64" s="1">
        <f t="shared" si="32"/>
        <v>0</v>
      </c>
      <c r="CU64" s="1">
        <f t="shared" si="33"/>
        <v>529.41937367088394</v>
      </c>
      <c r="CV64" s="1">
        <f t="shared" si="34"/>
        <v>150.99828732912101</v>
      </c>
      <c r="CW64" s="1">
        <f t="shared" si="35"/>
        <v>0</v>
      </c>
      <c r="CX64" s="1">
        <f t="shared" si="36"/>
        <v>680.41766100000495</v>
      </c>
      <c r="DA64" s="38">
        <f t="shared" si="17"/>
        <v>0</v>
      </c>
      <c r="DB64" s="38">
        <f t="shared" si="18"/>
        <v>0</v>
      </c>
      <c r="DC64" s="38">
        <f t="shared" si="19"/>
        <v>0</v>
      </c>
      <c r="DD64" s="38">
        <f t="shared" si="20"/>
        <v>0</v>
      </c>
      <c r="DE64" s="38">
        <f t="shared" si="21"/>
        <v>0</v>
      </c>
    </row>
    <row r="65" spans="1:109" x14ac:dyDescent="0.2">
      <c r="A65" t="s">
        <v>80</v>
      </c>
      <c r="B65" t="str">
        <f t="shared" si="22"/>
        <v>CD</v>
      </c>
      <c r="C65" t="str">
        <f t="shared" si="23"/>
        <v>ID</v>
      </c>
      <c r="D65">
        <f t="shared" si="24"/>
        <v>395000</v>
      </c>
      <c r="F65" s="1">
        <v>893.76</v>
      </c>
      <c r="G65" s="1">
        <v>893.76</v>
      </c>
      <c r="H65" s="1">
        <v>893.76</v>
      </c>
      <c r="I65" s="1">
        <v>893.76</v>
      </c>
      <c r="J65" s="1">
        <v>893.76</v>
      </c>
      <c r="K65" s="1">
        <v>893.76</v>
      </c>
      <c r="L65" s="1">
        <v>893.76</v>
      </c>
      <c r="M65" s="1">
        <v>536.51</v>
      </c>
      <c r="N65" s="1">
        <v>536.51</v>
      </c>
      <c r="O65" s="1">
        <v>536.51</v>
      </c>
      <c r="P65" s="1">
        <v>536.51</v>
      </c>
      <c r="Q65" s="1">
        <v>536.51</v>
      </c>
      <c r="R65" s="1">
        <v>536.51</v>
      </c>
      <c r="S65" s="1">
        <f t="shared" si="25"/>
        <v>715.13499999999999</v>
      </c>
      <c r="T65" s="1">
        <f t="shared" si="26"/>
        <v>8045.1100000000015</v>
      </c>
      <c r="U65" s="1">
        <f t="shared" si="27"/>
        <v>730.02041666666673</v>
      </c>
      <c r="V65" s="1">
        <v>935.75</v>
      </c>
      <c r="W65" s="1">
        <v>925.11</v>
      </c>
      <c r="X65" s="1">
        <v>914.47</v>
      </c>
      <c r="Y65" s="1">
        <v>903.83</v>
      </c>
      <c r="Z65" s="1">
        <v>893.19</v>
      </c>
      <c r="AA65" s="1">
        <v>882.55000000000007</v>
      </c>
      <c r="AB65" s="1">
        <v>871.91</v>
      </c>
      <c r="AC65" s="1">
        <v>1220.6400000000001</v>
      </c>
      <c r="AD65" s="1">
        <v>1214.25</v>
      </c>
      <c r="AE65" s="1">
        <v>1207.8600000000001</v>
      </c>
      <c r="AF65" s="1">
        <v>1201.47</v>
      </c>
      <c r="AG65" s="1">
        <v>1195.08</v>
      </c>
      <c r="AH65" s="1">
        <v>-460.11</v>
      </c>
      <c r="AI65" s="1"/>
      <c r="AJ65" s="1">
        <v>-13.63</v>
      </c>
      <c r="AK65" s="1">
        <v>-10.64</v>
      </c>
      <c r="AL65" s="1">
        <v>-10.64</v>
      </c>
      <c r="AM65" s="1">
        <v>-10.64</v>
      </c>
      <c r="AN65" s="1">
        <v>-10.64</v>
      </c>
      <c r="AO65" s="1">
        <v>-10.64</v>
      </c>
      <c r="AP65" s="1">
        <v>-10.64</v>
      </c>
      <c r="AQ65" s="1">
        <v>-8.52</v>
      </c>
      <c r="AR65" s="1">
        <v>-6.3900000000000006</v>
      </c>
      <c r="AS65" s="1">
        <v>-6.3900000000000006</v>
      </c>
      <c r="AT65" s="1">
        <v>-6.3900000000000006</v>
      </c>
      <c r="AU65" s="1">
        <v>-6.3900000000000006</v>
      </c>
      <c r="AV65" s="1">
        <v>-1655.19</v>
      </c>
      <c r="AW65" s="1">
        <f t="shared" si="28"/>
        <v>1753.1100000000001</v>
      </c>
      <c r="AX65" s="1"/>
      <c r="AY65" s="1">
        <v>1829.51</v>
      </c>
      <c r="AZ65" s="1">
        <v>1818.8700000000001</v>
      </c>
      <c r="BA65" s="1">
        <v>1808.23</v>
      </c>
      <c r="BB65" s="1">
        <v>1797.5900000000001</v>
      </c>
      <c r="BC65" s="1">
        <v>1786.95</v>
      </c>
      <c r="BD65" s="1">
        <v>1776.31</v>
      </c>
      <c r="BE65" s="1">
        <v>1765.67</v>
      </c>
      <c r="BF65" s="1">
        <v>1757.15</v>
      </c>
      <c r="BG65" s="1">
        <v>1750.76</v>
      </c>
      <c r="BH65" s="1">
        <v>1744.3700000000001</v>
      </c>
      <c r="BI65" s="1">
        <v>1737.98</v>
      </c>
      <c r="BJ65" s="1">
        <v>1731.5900000000001</v>
      </c>
      <c r="BK65" s="1">
        <v>76.400000000000006</v>
      </c>
      <c r="BL65" s="2">
        <f t="shared" si="0"/>
        <v>0</v>
      </c>
      <c r="BM65" s="2">
        <f t="shared" si="29"/>
        <v>1753.1100000000001</v>
      </c>
      <c r="BN65" s="3">
        <f t="shared" si="40"/>
        <v>2.4014533840092374</v>
      </c>
      <c r="BO65" s="37">
        <f>IFERROR(INDEX('Wkpr - Existing Depr Rates'!$G$2:$G$709,MATCH('Wkpr - Plant Balance Detail'!A65,'Wkpr - Existing Depr Rates'!$A$2:$A$709,0),),0)</f>
        <v>0.1429</v>
      </c>
      <c r="BP65" s="37">
        <f t="shared" si="30"/>
        <v>2.2585533840092373</v>
      </c>
      <c r="BQ65" s="11">
        <v>6.6699999999999995E-2</v>
      </c>
      <c r="BR65" s="11"/>
      <c r="BS65" s="11"/>
      <c r="BU65" s="31">
        <f>_xlfn.IFNA(IF(AND($B65="ED",$D65&gt;=310000,$D65&lt;360000),INDEX('Wkpr - Allocation_Factors'!$B$16:$F$16,1,MATCH('Wkpr - Plant Balance Detail'!BU$2,'Wkpr - Allocation_Factors'!$B$1:$F$1,0)),IF(AND($B65="GD",$C65="AN",$D65&gt;=350000,$D65&lt;358000),INDEX('Wkpr - Allocation_Factors'!$B$17:$F$17,1,MATCH('Wkpr - Plant Balance Detail'!BU$2,'Wkpr - Allocation_Factors'!$B$1:$F$1,0)),INDEX('Wkpr - Allocation_Factors'!$B$2:$F$15,MATCH(CONCATENATE('Wkpr - Plant Balance Detail'!$B65,'Wkpr - Plant Balance Detail'!$C65),'Wkpr - Allocation_Factors'!$A$2:$A$15,0),MATCH('Wkpr - Plant Balance Detail'!BU$2,'Wkpr - Allocation_Factors'!$B$1:$F$1,0)))),0)</f>
        <v>0</v>
      </c>
      <c r="BV65" s="31">
        <f>_xlfn.IFNA(IF(AND($B65="ED",$D65&gt;=310000,$D65&lt;360000),INDEX('Wkpr - Allocation_Factors'!$B$16:$F$16,1,MATCH('Wkpr - Plant Balance Detail'!BV$2,'Wkpr - Allocation_Factors'!$B$1:$F$1,0)),IF(AND($B65="GD",$C65="AN",$D65&gt;=350000,$D65&lt;358000),INDEX('Wkpr - Allocation_Factors'!$B$17:$F$17,1,MATCH('Wkpr - Plant Balance Detail'!BV$2,'Wkpr - Allocation_Factors'!$B$1:$F$1,0)),INDEX('Wkpr - Allocation_Factors'!$B$2:$F$15,MATCH(CONCATENATE('Wkpr - Plant Balance Detail'!$B65,'Wkpr - Plant Balance Detail'!$C65),'Wkpr - Allocation_Factors'!$A$2:$A$15,0),MATCH('Wkpr - Plant Balance Detail'!BV$2,'Wkpr - Allocation_Factors'!$B$1:$F$1,0)))),0)</f>
        <v>0</v>
      </c>
      <c r="BW65" s="31">
        <f>_xlfn.IFNA(IF(AND($B65="ED",$D65&gt;=310000,$D65&lt;360000),INDEX('Wkpr - Allocation_Factors'!$B$16:$F$16,1,MATCH('Wkpr - Plant Balance Detail'!BW$2,'Wkpr - Allocation_Factors'!$B$1:$F$1,0)),IF(AND($B65="GD",$C65="AN",$D65&gt;=350000,$D65&lt;358000),INDEX('Wkpr - Allocation_Factors'!$B$17:$F$17,1,MATCH('Wkpr - Plant Balance Detail'!BW$2,'Wkpr - Allocation_Factors'!$B$1:$F$1,0)),INDEX('Wkpr - Allocation_Factors'!$B$2:$F$15,MATCH(CONCATENATE('Wkpr - Plant Balance Detail'!$B65,'Wkpr - Plant Balance Detail'!$C65),'Wkpr - Allocation_Factors'!$A$2:$A$15,0),MATCH('Wkpr - Plant Balance Detail'!BW$2,'Wkpr - Allocation_Factors'!$B$1:$F$1,0)))),0)</f>
        <v>0.77807999999999999</v>
      </c>
      <c r="BX65" s="31">
        <f>_xlfn.IFNA(IF(AND($B65="ED",$D65&gt;=310000,$D65&lt;360000),INDEX('Wkpr - Allocation_Factors'!$B$16:$F$16,1,MATCH('Wkpr - Plant Balance Detail'!BX$2,'Wkpr - Allocation_Factors'!$B$1:$F$1,0)),IF(AND($B65="GD",$C65="AN",$D65&gt;=350000,$D65&lt;358000),INDEX('Wkpr - Allocation_Factors'!$B$17:$F$17,1,MATCH('Wkpr - Plant Balance Detail'!BX$2,'Wkpr - Allocation_Factors'!$B$1:$F$1,0)),INDEX('Wkpr - Allocation_Factors'!$B$2:$F$15,MATCH(CONCATENATE('Wkpr - Plant Balance Detail'!$B65,'Wkpr - Plant Balance Detail'!$C65),'Wkpr - Allocation_Factors'!$A$2:$A$15,0),MATCH('Wkpr - Plant Balance Detail'!BX$2,'Wkpr - Allocation_Factors'!$B$1:$F$1,0)))),0)</f>
        <v>0.22192000000000001</v>
      </c>
      <c r="BY65" s="31">
        <f>_xlfn.IFNA(IF(AND($B65="ED",$D65&gt;=310000,$D65&lt;360000),INDEX('Wkpr - Allocation_Factors'!$B$16:$F$16,1,MATCH('Wkpr - Plant Balance Detail'!BY$2,'Wkpr - Allocation_Factors'!$B$1:$F$1,0)),IF(AND($B65="GD",$C65="AN",$D65&gt;=350000,$D65&lt;358000),INDEX('Wkpr - Allocation_Factors'!$B$17:$F$17,1,MATCH('Wkpr - Plant Balance Detail'!BY$2,'Wkpr - Allocation_Factors'!$B$1:$F$1,0)),INDEX('Wkpr - Allocation_Factors'!$B$2:$F$15,MATCH(CONCATENATE('Wkpr - Plant Balance Detail'!$B65,'Wkpr - Plant Balance Detail'!$C65),'Wkpr - Allocation_Factors'!$A$2:$A$15,0),MATCH('Wkpr - Plant Balance Detail'!BY$2,'Wkpr - Allocation_Factors'!$B$1:$F$1,0)))),0)</f>
        <v>0</v>
      </c>
      <c r="CA65" s="1">
        <f t="shared" si="1"/>
        <v>0</v>
      </c>
      <c r="CB65" s="1">
        <f t="shared" si="2"/>
        <v>0</v>
      </c>
      <c r="CC65" s="1">
        <f t="shared" si="3"/>
        <v>1002.4811937330356</v>
      </c>
      <c r="CD65" s="1">
        <f t="shared" si="4"/>
        <v>285.92256132176033</v>
      </c>
      <c r="CE65" s="1">
        <f t="shared" si="5"/>
        <v>0</v>
      </c>
      <c r="CF65" s="1"/>
      <c r="CG65" s="1">
        <f t="shared" si="6"/>
        <v>0</v>
      </c>
      <c r="CH65" s="1">
        <f t="shared" si="7"/>
        <v>0</v>
      </c>
      <c r="CI65" s="1">
        <f t="shared" si="8"/>
        <v>59.653276444319992</v>
      </c>
      <c r="CJ65" s="1">
        <f t="shared" si="9"/>
        <v>17.014002555679998</v>
      </c>
      <c r="CK65" s="1">
        <f t="shared" si="10"/>
        <v>0</v>
      </c>
      <c r="CM65" s="1">
        <f t="shared" si="11"/>
        <v>0</v>
      </c>
      <c r="CN65" s="1">
        <f t="shared" si="12"/>
        <v>0</v>
      </c>
      <c r="CO65" s="1">
        <f t="shared" si="13"/>
        <v>27.843761643359997</v>
      </c>
      <c r="CP65" s="1">
        <f t="shared" si="14"/>
        <v>7.9414553566399997</v>
      </c>
      <c r="CQ65" s="1">
        <f t="shared" si="15"/>
        <v>0</v>
      </c>
      <c r="CS65" s="1">
        <f t="shared" si="31"/>
        <v>0</v>
      </c>
      <c r="CT65" s="1">
        <f t="shared" si="32"/>
        <v>0</v>
      </c>
      <c r="CU65" s="1">
        <f t="shared" si="33"/>
        <v>-31.809514800959995</v>
      </c>
      <c r="CV65" s="1">
        <f t="shared" si="34"/>
        <v>-9.0725471990399988</v>
      </c>
      <c r="CW65" s="1">
        <f t="shared" si="35"/>
        <v>0</v>
      </c>
      <c r="CX65" s="1">
        <f t="shared" si="36"/>
        <v>-40.882061999999991</v>
      </c>
      <c r="DA65" s="38">
        <f t="shared" si="17"/>
        <v>0</v>
      </c>
      <c r="DB65" s="38">
        <f t="shared" si="18"/>
        <v>0</v>
      </c>
      <c r="DC65" s="38">
        <f t="shared" si="19"/>
        <v>0</v>
      </c>
      <c r="DD65" s="38">
        <f t="shared" si="20"/>
        <v>0</v>
      </c>
      <c r="DE65" s="38">
        <f t="shared" si="21"/>
        <v>0</v>
      </c>
    </row>
    <row r="66" spans="1:109" x14ac:dyDescent="0.2">
      <c r="A66" t="s">
        <v>81</v>
      </c>
      <c r="B66" t="str">
        <f t="shared" si="22"/>
        <v>CD</v>
      </c>
      <c r="C66" t="str">
        <f t="shared" si="23"/>
        <v>ID</v>
      </c>
      <c r="D66">
        <f t="shared" si="24"/>
        <v>396000</v>
      </c>
      <c r="E66" t="s">
        <v>683</v>
      </c>
      <c r="F66" s="1">
        <v>397014.94</v>
      </c>
      <c r="G66" s="1">
        <v>397014.94</v>
      </c>
      <c r="H66" s="1">
        <v>397014.94</v>
      </c>
      <c r="I66" s="1">
        <v>397014.94</v>
      </c>
      <c r="J66" s="1">
        <v>397014.94</v>
      </c>
      <c r="K66" s="1">
        <v>397014.94</v>
      </c>
      <c r="L66" s="1">
        <v>397014.94</v>
      </c>
      <c r="M66" s="1">
        <v>397014.94</v>
      </c>
      <c r="N66" s="1">
        <v>397014.94</v>
      </c>
      <c r="O66" s="1">
        <v>397014.94</v>
      </c>
      <c r="P66" s="1">
        <v>397014.94</v>
      </c>
      <c r="Q66" s="1">
        <v>397014.94</v>
      </c>
      <c r="R66" s="1">
        <v>397014.94</v>
      </c>
      <c r="S66" s="1">
        <f t="shared" si="25"/>
        <v>397014.94</v>
      </c>
      <c r="T66" s="1">
        <f t="shared" si="26"/>
        <v>4367164.34</v>
      </c>
      <c r="U66" s="1">
        <f t="shared" si="27"/>
        <v>397014.94</v>
      </c>
      <c r="V66" s="1">
        <v>-233490.75</v>
      </c>
      <c r="W66" s="1">
        <v>-235115.2</v>
      </c>
      <c r="X66" s="1">
        <v>-236739.65</v>
      </c>
      <c r="Y66" s="1">
        <v>-238364.1</v>
      </c>
      <c r="Z66" s="1">
        <v>-239988.55000000002</v>
      </c>
      <c r="AA66" s="1">
        <v>-241613</v>
      </c>
      <c r="AB66" s="1">
        <v>-243237.45</v>
      </c>
      <c r="AC66" s="1">
        <v>-244861.9</v>
      </c>
      <c r="AD66" s="1">
        <v>-246486.35</v>
      </c>
      <c r="AE66" s="1">
        <v>-248347.37</v>
      </c>
      <c r="AF66" s="1">
        <v>-249971.82</v>
      </c>
      <c r="AG66" s="1">
        <v>-251596.27000000002</v>
      </c>
      <c r="AH66" s="1">
        <v>-253220.72</v>
      </c>
      <c r="AI66" s="1"/>
      <c r="AJ66" s="1">
        <v>-1624.45</v>
      </c>
      <c r="AK66" s="1">
        <v>-1624.45</v>
      </c>
      <c r="AL66" s="1">
        <v>-1624.45</v>
      </c>
      <c r="AM66" s="1">
        <v>-1624.45</v>
      </c>
      <c r="AN66" s="1">
        <v>-1624.45</v>
      </c>
      <c r="AO66" s="1">
        <v>-1624.45</v>
      </c>
      <c r="AP66" s="1">
        <v>-1624.45</v>
      </c>
      <c r="AQ66" s="1">
        <v>-1624.45</v>
      </c>
      <c r="AR66" s="1">
        <v>-1624.45</v>
      </c>
      <c r="AS66" s="1">
        <v>-1624.45</v>
      </c>
      <c r="AT66" s="1">
        <v>-1624.45</v>
      </c>
      <c r="AU66" s="1">
        <v>-1624.45</v>
      </c>
      <c r="AV66" s="1">
        <v>-1624.45</v>
      </c>
      <c r="AW66" s="1">
        <f t="shared" si="28"/>
        <v>19493.400000000005</v>
      </c>
      <c r="AX66" s="1"/>
      <c r="AY66" s="1">
        <v>163524.19</v>
      </c>
      <c r="AZ66" s="1">
        <v>161899.74</v>
      </c>
      <c r="BA66" s="1">
        <v>160275.29</v>
      </c>
      <c r="BB66" s="1">
        <v>158650.84</v>
      </c>
      <c r="BC66" s="1">
        <v>157026.39000000001</v>
      </c>
      <c r="BD66" s="1">
        <v>155401.94</v>
      </c>
      <c r="BE66" s="1">
        <v>153777.49</v>
      </c>
      <c r="BF66" s="1">
        <v>152153.04</v>
      </c>
      <c r="BG66" s="1">
        <v>150528.59</v>
      </c>
      <c r="BH66" s="1">
        <v>148667.57</v>
      </c>
      <c r="BI66" s="1">
        <v>147043.12</v>
      </c>
      <c r="BJ66" s="1">
        <v>145418.67000000001</v>
      </c>
      <c r="BK66" s="1">
        <v>143794.22</v>
      </c>
      <c r="BL66" s="2">
        <f t="shared" si="0"/>
        <v>0</v>
      </c>
      <c r="BM66" s="2">
        <f t="shared" si="29"/>
        <v>19493.400000000005</v>
      </c>
      <c r="BN66" s="3">
        <f t="shared" si="40"/>
        <v>4.9099915484288839E-2</v>
      </c>
      <c r="BO66" s="37">
        <f>IFERROR(INDEX('Wkpr - Existing Depr Rates'!$G$2:$G$709,MATCH('Wkpr - Plant Balance Detail'!A66,'Wkpr - Existing Depr Rates'!$A$2:$A$709,0),),0)</f>
        <v>4.9099999999999998E-2</v>
      </c>
      <c r="BP66" s="37">
        <f t="shared" si="30"/>
        <v>-8.4515711158694717E-8</v>
      </c>
      <c r="BQ66" s="11">
        <v>3.4000000000000002E-2</v>
      </c>
      <c r="BR66" s="11"/>
      <c r="BS66" s="11"/>
      <c r="BU66" s="31">
        <f>_xlfn.IFNA(IF(AND($B66="ED",$D66&gt;=310000,$D66&lt;360000),INDEX('Wkpr - Allocation_Factors'!$B$16:$F$16,1,MATCH('Wkpr - Plant Balance Detail'!BU$2,'Wkpr - Allocation_Factors'!$B$1:$F$1,0)),IF(AND($B66="GD",$C66="AN",$D66&gt;=350000,$D66&lt;358000),INDEX('Wkpr - Allocation_Factors'!$B$17:$F$17,1,MATCH('Wkpr - Plant Balance Detail'!BU$2,'Wkpr - Allocation_Factors'!$B$1:$F$1,0)),INDEX('Wkpr - Allocation_Factors'!$B$2:$F$15,MATCH(CONCATENATE('Wkpr - Plant Balance Detail'!$B66,'Wkpr - Plant Balance Detail'!$C66),'Wkpr - Allocation_Factors'!$A$2:$A$15,0),MATCH('Wkpr - Plant Balance Detail'!BU$2,'Wkpr - Allocation_Factors'!$B$1:$F$1,0)))),0)</f>
        <v>0</v>
      </c>
      <c r="BV66" s="31">
        <f>_xlfn.IFNA(IF(AND($B66="ED",$D66&gt;=310000,$D66&lt;360000),INDEX('Wkpr - Allocation_Factors'!$B$16:$F$16,1,MATCH('Wkpr - Plant Balance Detail'!BV$2,'Wkpr - Allocation_Factors'!$B$1:$F$1,0)),IF(AND($B66="GD",$C66="AN",$D66&gt;=350000,$D66&lt;358000),INDEX('Wkpr - Allocation_Factors'!$B$17:$F$17,1,MATCH('Wkpr - Plant Balance Detail'!BV$2,'Wkpr - Allocation_Factors'!$B$1:$F$1,0)),INDEX('Wkpr - Allocation_Factors'!$B$2:$F$15,MATCH(CONCATENATE('Wkpr - Plant Balance Detail'!$B66,'Wkpr - Plant Balance Detail'!$C66),'Wkpr - Allocation_Factors'!$A$2:$A$15,0),MATCH('Wkpr - Plant Balance Detail'!BV$2,'Wkpr - Allocation_Factors'!$B$1:$F$1,0)))),0)</f>
        <v>0</v>
      </c>
      <c r="BW66" s="31">
        <f>_xlfn.IFNA(IF(AND($B66="ED",$D66&gt;=310000,$D66&lt;360000),INDEX('Wkpr - Allocation_Factors'!$B$16:$F$16,1,MATCH('Wkpr - Plant Balance Detail'!BW$2,'Wkpr - Allocation_Factors'!$B$1:$F$1,0)),IF(AND($B66="GD",$C66="AN",$D66&gt;=350000,$D66&lt;358000),INDEX('Wkpr - Allocation_Factors'!$B$17:$F$17,1,MATCH('Wkpr - Plant Balance Detail'!BW$2,'Wkpr - Allocation_Factors'!$B$1:$F$1,0)),INDEX('Wkpr - Allocation_Factors'!$B$2:$F$15,MATCH(CONCATENATE('Wkpr - Plant Balance Detail'!$B66,'Wkpr - Plant Balance Detail'!$C66),'Wkpr - Allocation_Factors'!$A$2:$A$15,0),MATCH('Wkpr - Plant Balance Detail'!BW$2,'Wkpr - Allocation_Factors'!$B$1:$F$1,0)))),0)</f>
        <v>0.77807999999999999</v>
      </c>
      <c r="BX66" s="31">
        <f>_xlfn.IFNA(IF(AND($B66="ED",$D66&gt;=310000,$D66&lt;360000),INDEX('Wkpr - Allocation_Factors'!$B$16:$F$16,1,MATCH('Wkpr - Plant Balance Detail'!BX$2,'Wkpr - Allocation_Factors'!$B$1:$F$1,0)),IF(AND($B66="GD",$C66="AN",$D66&gt;=350000,$D66&lt;358000),INDEX('Wkpr - Allocation_Factors'!$B$17:$F$17,1,MATCH('Wkpr - Plant Balance Detail'!BX$2,'Wkpr - Allocation_Factors'!$B$1:$F$1,0)),INDEX('Wkpr - Allocation_Factors'!$B$2:$F$15,MATCH(CONCATENATE('Wkpr - Plant Balance Detail'!$B66,'Wkpr - Plant Balance Detail'!$C66),'Wkpr - Allocation_Factors'!$A$2:$A$15,0),MATCH('Wkpr - Plant Balance Detail'!BX$2,'Wkpr - Allocation_Factors'!$B$1:$F$1,0)))),0)</f>
        <v>0.22192000000000001</v>
      </c>
      <c r="BY66" s="31">
        <f>_xlfn.IFNA(IF(AND($B66="ED",$D66&gt;=310000,$D66&lt;360000),INDEX('Wkpr - Allocation_Factors'!$B$16:$F$16,1,MATCH('Wkpr - Plant Balance Detail'!BY$2,'Wkpr - Allocation_Factors'!$B$1:$F$1,0)),IF(AND($B66="GD",$C66="AN",$D66&gt;=350000,$D66&lt;358000),INDEX('Wkpr - Allocation_Factors'!$B$17:$F$17,1,MATCH('Wkpr - Plant Balance Detail'!BY$2,'Wkpr - Allocation_Factors'!$B$1:$F$1,0)),INDEX('Wkpr - Allocation_Factors'!$B$2:$F$15,MATCH(CONCATENATE('Wkpr - Plant Balance Detail'!$B66,'Wkpr - Plant Balance Detail'!$C66),'Wkpr - Allocation_Factors'!$A$2:$A$15,0),MATCH('Wkpr - Plant Balance Detail'!BY$2,'Wkpr - Allocation_Factors'!$B$1:$F$1,0)))),0)</f>
        <v>0</v>
      </c>
      <c r="CA66" s="1">
        <f t="shared" si="1"/>
        <v>0</v>
      </c>
      <c r="CB66" s="1">
        <f t="shared" si="2"/>
        <v>0</v>
      </c>
      <c r="CC66" s="1">
        <f t="shared" si="3"/>
        <v>15167.424672000005</v>
      </c>
      <c r="CD66" s="1">
        <f t="shared" si="4"/>
        <v>4325.9753280000014</v>
      </c>
      <c r="CE66" s="1">
        <f t="shared" si="5"/>
        <v>0</v>
      </c>
      <c r="CF66" s="1"/>
      <c r="CG66" s="1">
        <f t="shared" si="6"/>
        <v>0</v>
      </c>
      <c r="CH66" s="1">
        <f t="shared" si="7"/>
        <v>0</v>
      </c>
      <c r="CI66" s="1">
        <f t="shared" si="8"/>
        <v>15167.450779696319</v>
      </c>
      <c r="CJ66" s="1">
        <f t="shared" si="9"/>
        <v>4325.9827743036803</v>
      </c>
      <c r="CK66" s="1">
        <f t="shared" si="10"/>
        <v>0</v>
      </c>
      <c r="CM66" s="1">
        <f t="shared" si="11"/>
        <v>0</v>
      </c>
      <c r="CN66" s="1">
        <f t="shared" si="12"/>
        <v>0</v>
      </c>
      <c r="CO66" s="1">
        <f t="shared" si="13"/>
        <v>10502.919073516801</v>
      </c>
      <c r="CP66" s="1">
        <f t="shared" si="14"/>
        <v>2995.5888864832004</v>
      </c>
      <c r="CQ66" s="1">
        <f t="shared" si="15"/>
        <v>0</v>
      </c>
      <c r="CS66" s="1">
        <f t="shared" si="31"/>
        <v>0</v>
      </c>
      <c r="CT66" s="1">
        <f t="shared" si="32"/>
        <v>0</v>
      </c>
      <c r="CU66" s="1">
        <f t="shared" si="33"/>
        <v>-4664.5317061795176</v>
      </c>
      <c r="CV66" s="1">
        <f t="shared" si="34"/>
        <v>-1330.3938878204799</v>
      </c>
      <c r="CW66" s="1">
        <f t="shared" si="35"/>
        <v>0</v>
      </c>
      <c r="CX66" s="1">
        <f t="shared" si="36"/>
        <v>-5994.9255939999975</v>
      </c>
      <c r="DA66" s="38">
        <f t="shared" si="17"/>
        <v>0</v>
      </c>
      <c r="DB66" s="38">
        <f t="shared" si="18"/>
        <v>0</v>
      </c>
      <c r="DC66" s="38">
        <f t="shared" si="19"/>
        <v>0</v>
      </c>
      <c r="DD66" s="38">
        <f t="shared" si="20"/>
        <v>0</v>
      </c>
      <c r="DE66" s="38">
        <f t="shared" si="21"/>
        <v>0</v>
      </c>
    </row>
    <row r="67" spans="1:109" x14ac:dyDescent="0.2">
      <c r="A67" t="s">
        <v>82</v>
      </c>
      <c r="B67" t="str">
        <f t="shared" si="22"/>
        <v>CD</v>
      </c>
      <c r="C67" t="str">
        <f t="shared" si="23"/>
        <v>ID</v>
      </c>
      <c r="D67">
        <f t="shared" si="24"/>
        <v>397000</v>
      </c>
      <c r="F67" s="1">
        <v>4058368.08</v>
      </c>
      <c r="G67" s="1">
        <v>4058368.08</v>
      </c>
      <c r="H67" s="1">
        <v>4058368.08</v>
      </c>
      <c r="I67" s="1">
        <v>4058368.08</v>
      </c>
      <c r="J67" s="1">
        <v>4058526.72</v>
      </c>
      <c r="K67" s="1">
        <v>4099317.27</v>
      </c>
      <c r="L67" s="1">
        <v>4099818.63</v>
      </c>
      <c r="M67" s="1">
        <v>4100084.85</v>
      </c>
      <c r="N67" s="1">
        <v>4100084.85</v>
      </c>
      <c r="O67" s="1">
        <v>4100084.85</v>
      </c>
      <c r="P67" s="1">
        <v>3761326.85</v>
      </c>
      <c r="Q67" s="1">
        <v>3761326.85</v>
      </c>
      <c r="R67" s="1">
        <v>3761326.85</v>
      </c>
      <c r="S67" s="1">
        <f t="shared" si="25"/>
        <v>3909847.4649999999</v>
      </c>
      <c r="T67" s="1">
        <f t="shared" si="26"/>
        <v>44255675.110000007</v>
      </c>
      <c r="U67" s="1">
        <f t="shared" si="27"/>
        <v>4013793.5479166671</v>
      </c>
      <c r="V67" s="1">
        <v>-1679440.28</v>
      </c>
      <c r="W67" s="1">
        <v>-1690938.99</v>
      </c>
      <c r="X67" s="1">
        <v>-1702437.7000000002</v>
      </c>
      <c r="Y67" s="1">
        <v>-1713936.4100000001</v>
      </c>
      <c r="Z67" s="1">
        <v>-1725435.3399999999</v>
      </c>
      <c r="AA67" s="1">
        <v>-1736992.29</v>
      </c>
      <c r="AB67" s="1">
        <v>-1748607.73</v>
      </c>
      <c r="AC67" s="1">
        <v>-1760224.26</v>
      </c>
      <c r="AD67" s="1">
        <v>-1771841.17</v>
      </c>
      <c r="AE67" s="1">
        <v>-1783458.08</v>
      </c>
      <c r="AF67" s="1">
        <v>-1455837.08</v>
      </c>
      <c r="AG67" s="1">
        <v>-1466494.17</v>
      </c>
      <c r="AH67" s="1">
        <v>-1477151.26</v>
      </c>
      <c r="AI67" s="1"/>
      <c r="AJ67" s="1">
        <v>-11498.710000000001</v>
      </c>
      <c r="AK67" s="1">
        <v>-11498.710000000001</v>
      </c>
      <c r="AL67" s="1">
        <v>-11498.710000000001</v>
      </c>
      <c r="AM67" s="1">
        <v>-11498.710000000001</v>
      </c>
      <c r="AN67" s="1">
        <v>-11498.93</v>
      </c>
      <c r="AO67" s="1">
        <v>-11556.95</v>
      </c>
      <c r="AP67" s="1">
        <v>-11615.44</v>
      </c>
      <c r="AQ67" s="1">
        <v>-11616.53</v>
      </c>
      <c r="AR67" s="1">
        <v>-11616.91</v>
      </c>
      <c r="AS67" s="1">
        <v>-11616.91</v>
      </c>
      <c r="AT67" s="1">
        <v>-11137</v>
      </c>
      <c r="AU67" s="1">
        <v>-10657.09</v>
      </c>
      <c r="AV67" s="1">
        <v>-10657.09</v>
      </c>
      <c r="AW67" s="1">
        <f t="shared" si="28"/>
        <v>136468.98000000001</v>
      </c>
      <c r="AX67" s="1"/>
      <c r="AY67" s="1">
        <v>2378927.7999999998</v>
      </c>
      <c r="AZ67" s="1">
        <v>2367429.09</v>
      </c>
      <c r="BA67" s="1">
        <v>2355930.38</v>
      </c>
      <c r="BB67" s="1">
        <v>2344431.67</v>
      </c>
      <c r="BC67" s="1">
        <v>2333091.38</v>
      </c>
      <c r="BD67" s="1">
        <v>2362324.98</v>
      </c>
      <c r="BE67" s="1">
        <v>2351210.9</v>
      </c>
      <c r="BF67" s="1">
        <v>2339860.59</v>
      </c>
      <c r="BG67" s="1">
        <v>2328243.6800000002</v>
      </c>
      <c r="BH67" s="1">
        <v>2316626.77</v>
      </c>
      <c r="BI67" s="1">
        <v>2305489.77</v>
      </c>
      <c r="BJ67" s="1">
        <v>2294832.6800000002</v>
      </c>
      <c r="BK67" s="1">
        <v>2284175.59</v>
      </c>
      <c r="BL67" s="2">
        <f t="shared" ref="BL67:BL130" si="41">IF(D67&lt;=303999,AW67,)</f>
        <v>0</v>
      </c>
      <c r="BM67" s="2">
        <f t="shared" si="29"/>
        <v>136468.98000000001</v>
      </c>
      <c r="BN67" s="3">
        <f t="shared" si="40"/>
        <v>3.399999984324887E-2</v>
      </c>
      <c r="BO67" s="37">
        <f>IFERROR(INDEX('Wkpr - Existing Depr Rates'!$G$2:$G$709,MATCH('Wkpr - Plant Balance Detail'!A67,'Wkpr - Existing Depr Rates'!$A$2:$A$709,0),),0)</f>
        <v>3.4000000000000002E-2</v>
      </c>
      <c r="BP67" s="37">
        <f t="shared" si="30"/>
        <v>-1.5675113290702924E-10</v>
      </c>
      <c r="BQ67" s="11">
        <v>6.6699999999999995E-2</v>
      </c>
      <c r="BR67" s="11"/>
      <c r="BS67" s="2">
        <v>50509.22</v>
      </c>
      <c r="BU67" s="31">
        <f>_xlfn.IFNA(IF(AND($B67="ED",$D67&gt;=310000,$D67&lt;360000),INDEX('Wkpr - Allocation_Factors'!$B$16:$F$16,1,MATCH('Wkpr - Plant Balance Detail'!BU$2,'Wkpr - Allocation_Factors'!$B$1:$F$1,0)),IF(AND($B67="GD",$C67="AN",$D67&gt;=350000,$D67&lt;358000),INDEX('Wkpr - Allocation_Factors'!$B$17:$F$17,1,MATCH('Wkpr - Plant Balance Detail'!BU$2,'Wkpr - Allocation_Factors'!$B$1:$F$1,0)),INDEX('Wkpr - Allocation_Factors'!$B$2:$F$15,MATCH(CONCATENATE('Wkpr - Plant Balance Detail'!$B67,'Wkpr - Plant Balance Detail'!$C67),'Wkpr - Allocation_Factors'!$A$2:$A$15,0),MATCH('Wkpr - Plant Balance Detail'!BU$2,'Wkpr - Allocation_Factors'!$B$1:$F$1,0)))),0)</f>
        <v>0</v>
      </c>
      <c r="BV67" s="31">
        <f>_xlfn.IFNA(IF(AND($B67="ED",$D67&gt;=310000,$D67&lt;360000),INDEX('Wkpr - Allocation_Factors'!$B$16:$F$16,1,MATCH('Wkpr - Plant Balance Detail'!BV$2,'Wkpr - Allocation_Factors'!$B$1:$F$1,0)),IF(AND($B67="GD",$C67="AN",$D67&gt;=350000,$D67&lt;358000),INDEX('Wkpr - Allocation_Factors'!$B$17:$F$17,1,MATCH('Wkpr - Plant Balance Detail'!BV$2,'Wkpr - Allocation_Factors'!$B$1:$F$1,0)),INDEX('Wkpr - Allocation_Factors'!$B$2:$F$15,MATCH(CONCATENATE('Wkpr - Plant Balance Detail'!$B67,'Wkpr - Plant Balance Detail'!$C67),'Wkpr - Allocation_Factors'!$A$2:$A$15,0),MATCH('Wkpr - Plant Balance Detail'!BV$2,'Wkpr - Allocation_Factors'!$B$1:$F$1,0)))),0)</f>
        <v>0</v>
      </c>
      <c r="BW67" s="31">
        <f>_xlfn.IFNA(IF(AND($B67="ED",$D67&gt;=310000,$D67&lt;360000),INDEX('Wkpr - Allocation_Factors'!$B$16:$F$16,1,MATCH('Wkpr - Plant Balance Detail'!BW$2,'Wkpr - Allocation_Factors'!$B$1:$F$1,0)),IF(AND($B67="GD",$C67="AN",$D67&gt;=350000,$D67&lt;358000),INDEX('Wkpr - Allocation_Factors'!$B$17:$F$17,1,MATCH('Wkpr - Plant Balance Detail'!BW$2,'Wkpr - Allocation_Factors'!$B$1:$F$1,0)),INDEX('Wkpr - Allocation_Factors'!$B$2:$F$15,MATCH(CONCATENATE('Wkpr - Plant Balance Detail'!$B67,'Wkpr - Plant Balance Detail'!$C67),'Wkpr - Allocation_Factors'!$A$2:$A$15,0),MATCH('Wkpr - Plant Balance Detail'!BW$2,'Wkpr - Allocation_Factors'!$B$1:$F$1,0)))),0)</f>
        <v>0.77807999999999999</v>
      </c>
      <c r="BX67" s="31">
        <f>_xlfn.IFNA(IF(AND($B67="ED",$D67&gt;=310000,$D67&lt;360000),INDEX('Wkpr - Allocation_Factors'!$B$16:$F$16,1,MATCH('Wkpr - Plant Balance Detail'!BX$2,'Wkpr - Allocation_Factors'!$B$1:$F$1,0)),IF(AND($B67="GD",$C67="AN",$D67&gt;=350000,$D67&lt;358000),INDEX('Wkpr - Allocation_Factors'!$B$17:$F$17,1,MATCH('Wkpr - Plant Balance Detail'!BX$2,'Wkpr - Allocation_Factors'!$B$1:$F$1,0)),INDEX('Wkpr - Allocation_Factors'!$B$2:$F$15,MATCH(CONCATENATE('Wkpr - Plant Balance Detail'!$B67,'Wkpr - Plant Balance Detail'!$C67),'Wkpr - Allocation_Factors'!$A$2:$A$15,0),MATCH('Wkpr - Plant Balance Detail'!BX$2,'Wkpr - Allocation_Factors'!$B$1:$F$1,0)))),0)</f>
        <v>0.22192000000000001</v>
      </c>
      <c r="BY67" s="31">
        <f>_xlfn.IFNA(IF(AND($B67="ED",$D67&gt;=310000,$D67&lt;360000),INDEX('Wkpr - Allocation_Factors'!$B$16:$F$16,1,MATCH('Wkpr - Plant Balance Detail'!BY$2,'Wkpr - Allocation_Factors'!$B$1:$F$1,0)),IF(AND($B67="GD",$C67="AN",$D67&gt;=350000,$D67&lt;358000),INDEX('Wkpr - Allocation_Factors'!$B$17:$F$17,1,MATCH('Wkpr - Plant Balance Detail'!BY$2,'Wkpr - Allocation_Factors'!$B$1:$F$1,0)),INDEX('Wkpr - Allocation_Factors'!$B$2:$F$15,MATCH(CONCATENATE('Wkpr - Plant Balance Detail'!$B67,'Wkpr - Plant Balance Detail'!$C67),'Wkpr - Allocation_Factors'!$A$2:$A$15,0),MATCH('Wkpr - Plant Balance Detail'!BY$2,'Wkpr - Allocation_Factors'!$B$1:$F$1,0)))),0)</f>
        <v>0</v>
      </c>
      <c r="CA67" s="1">
        <f t="shared" ref="CA67:CA130" si="42">IFERROR($R67*$BN67*BU67,0)</f>
        <v>0</v>
      </c>
      <c r="CB67" s="1">
        <f t="shared" ref="CB67:CB130" si="43">IFERROR($R67*$BN67*BV67,0)</f>
        <v>0</v>
      </c>
      <c r="CC67" s="1">
        <f t="shared" ref="CC67:CC130" si="44">IFERROR($R67*$BN67*BW67,0)</f>
        <v>99504.848186482079</v>
      </c>
      <c r="CD67" s="1">
        <f t="shared" ref="CD67:CD130" si="45">IFERROR($R67*$BN67*BX67,0)</f>
        <v>28380.264123925692</v>
      </c>
      <c r="CE67" s="1">
        <f t="shared" ref="CE67:CE130" si="46">IFERROR($R67*$BN67*BY67,0)</f>
        <v>0</v>
      </c>
      <c r="CF67" s="1"/>
      <c r="CG67" s="1">
        <f t="shared" ref="CG67:CG130" si="47">IFERROR(IF(OR($BQ67&gt;0,$BQ67&lt;0),$R67*$BO67*BU67,0),0)</f>
        <v>0</v>
      </c>
      <c r="CH67" s="1">
        <f t="shared" ref="CH67:CH130" si="48">IFERROR(IF(OR($BQ67&gt;0,$BQ67&lt;0),$R67*$BO67*BV67,0),0)</f>
        <v>0</v>
      </c>
      <c r="CI67" s="1">
        <f t="shared" ref="CI67:CI130" si="49">IFERROR(IF(OR($BQ67&gt;0,$BQ67&lt;0),$R67*$BO67*BW67,0),0)</f>
        <v>99504.848645232007</v>
      </c>
      <c r="CJ67" s="1">
        <f t="shared" ref="CJ67:CJ130" si="50">IFERROR(IF(OR($BQ67&gt;0,$BQ67&lt;0),$R67*$BO67*BX67,0),0)</f>
        <v>28380.264254768001</v>
      </c>
      <c r="CK67" s="1">
        <f t="shared" ref="CK67:CK130" si="51">IFERROR(IF(OR($BQ67&gt;0,$BQ67&lt;0),$R67*$BO67*BY67,0),0)</f>
        <v>0</v>
      </c>
      <c r="CM67" s="1">
        <f t="shared" ref="CM67:CM130" si="52">IF($D67&lt;&gt;397000,$R67*$BQ67*BU67,($R67-$BS67)*$BQ67*BU67)</f>
        <v>0</v>
      </c>
      <c r="CN67" s="1">
        <f t="shared" ref="CN67:CN130" si="53">IF($D67&lt;&gt;397000,$R67*$BQ67*BV67,($R67-$BS67)*$BQ67*BV67)</f>
        <v>0</v>
      </c>
      <c r="CO67" s="1">
        <f t="shared" ref="CO67:CO130" si="54">IF($D67&lt;&gt;397000,$R67*$BQ67*BW67,($R67-$BS67)*$BQ67*BW67)</f>
        <v>192583.77586941165</v>
      </c>
      <c r="CP67" s="1">
        <f t="shared" ref="CP67:CP130" si="55">IF($D67&lt;&gt;397000,$R67*$BQ67*BX67,($R67-$BS67)*$BQ67*BX67)</f>
        <v>54927.760051588317</v>
      </c>
      <c r="CQ67" s="1">
        <f t="shared" ref="CQ67:CQ130" si="56">IF($D67&lt;&gt;397000,$R67*$BQ67*BY67,($R67-$BS67)*$BQ67*BY67)</f>
        <v>0</v>
      </c>
      <c r="CS67" s="1">
        <f t="shared" si="31"/>
        <v>0</v>
      </c>
      <c r="CT67" s="1">
        <f t="shared" si="32"/>
        <v>0</v>
      </c>
      <c r="CU67" s="1">
        <f t="shared" si="33"/>
        <v>93078.927224179643</v>
      </c>
      <c r="CV67" s="1">
        <f t="shared" si="34"/>
        <v>26547.495796820316</v>
      </c>
      <c r="CW67" s="1">
        <f t="shared" si="35"/>
        <v>0</v>
      </c>
      <c r="CX67" s="1">
        <f t="shared" si="36"/>
        <v>119626.42302099997</v>
      </c>
      <c r="DA67" s="38">
        <f t="shared" ref="DA67:DA130" si="57">IF($E67="Amortizable",($R67*$BO67*BU67),0)</f>
        <v>0</v>
      </c>
      <c r="DB67" s="38">
        <f t="shared" ref="DB67:DB130" si="58">IF($E67="Amortizable",($R67*$BO67*BV67),0)</f>
        <v>0</v>
      </c>
      <c r="DC67" s="38">
        <f t="shared" ref="DC67:DC130" si="59">IF($E67="Amortizable",($R67*$BO67*BW67),0)</f>
        <v>0</v>
      </c>
      <c r="DD67" s="38">
        <f t="shared" ref="DD67:DD130" si="60">IF($E67="Amortizable",($R67*$BO67*BX67),0)</f>
        <v>0</v>
      </c>
      <c r="DE67" s="38">
        <f t="shared" ref="DE67:DE130" si="61">IF($E67="Amortizable",($R67*$BO67*BY67),0)</f>
        <v>0</v>
      </c>
    </row>
    <row r="68" spans="1:109" x14ac:dyDescent="0.2">
      <c r="A68" t="s">
        <v>83</v>
      </c>
      <c r="B68" t="str">
        <f t="shared" ref="B68:B131" si="62">LEFT(A68,2)</f>
        <v>CD</v>
      </c>
      <c r="C68" t="str">
        <f t="shared" ref="C68:C131" si="63">RIGHT(LEFT(A68,5),2)</f>
        <v>ID</v>
      </c>
      <c r="D68">
        <f t="shared" ref="D68:D131" si="64">VALUE(RIGHT(A68,6))</f>
        <v>397200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f t="shared" ref="S68:S131" si="65">(F68+R68)/2</f>
        <v>0</v>
      </c>
      <c r="T68" s="1">
        <f t="shared" ref="T68:T131" si="66">SUM(G68:Q68)</f>
        <v>0</v>
      </c>
      <c r="U68" s="1">
        <f t="shared" ref="U68:U131" si="67">(S68+T68)/12</f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/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f t="shared" ref="AW68:AW131" si="68">-SUM(AK68:AV68)</f>
        <v>0</v>
      </c>
      <c r="AX68" s="1"/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2">
        <f t="shared" si="41"/>
        <v>0</v>
      </c>
      <c r="BM68" s="2">
        <f t="shared" ref="BM68:BM131" si="69">AW68-BL68</f>
        <v>0</v>
      </c>
      <c r="BN68" s="3" t="str">
        <f t="shared" si="40"/>
        <v/>
      </c>
      <c r="BO68" s="37">
        <f>IFERROR(INDEX('Wkpr - Existing Depr Rates'!$G$2:$G$709,MATCH('Wkpr - Plant Balance Detail'!A68,'Wkpr - Existing Depr Rates'!$A$2:$A$709,0),),0)</f>
        <v>0.1195</v>
      </c>
      <c r="BP68" s="37" t="str">
        <f t="shared" ref="BP68:BP131" si="70">IFERROR(BN68-BO68,"")</f>
        <v/>
      </c>
      <c r="BQ68" s="11">
        <v>0</v>
      </c>
      <c r="BR68" s="11"/>
      <c r="BS68" s="11"/>
      <c r="BU68" s="31">
        <f>_xlfn.IFNA(IF(AND($B68="ED",$D68&gt;=310000,$D68&lt;360000),INDEX('Wkpr - Allocation_Factors'!$B$16:$F$16,1,MATCH('Wkpr - Plant Balance Detail'!BU$2,'Wkpr - Allocation_Factors'!$B$1:$F$1,0)),IF(AND($B68="GD",$C68="AN",$D68&gt;=350000,$D68&lt;358000),INDEX('Wkpr - Allocation_Factors'!$B$17:$F$17,1,MATCH('Wkpr - Plant Balance Detail'!BU$2,'Wkpr - Allocation_Factors'!$B$1:$F$1,0)),INDEX('Wkpr - Allocation_Factors'!$B$2:$F$15,MATCH(CONCATENATE('Wkpr - Plant Balance Detail'!$B68,'Wkpr - Plant Balance Detail'!$C68),'Wkpr - Allocation_Factors'!$A$2:$A$15,0),MATCH('Wkpr - Plant Balance Detail'!BU$2,'Wkpr - Allocation_Factors'!$B$1:$F$1,0)))),0)</f>
        <v>0</v>
      </c>
      <c r="BV68" s="31">
        <f>_xlfn.IFNA(IF(AND($B68="ED",$D68&gt;=310000,$D68&lt;360000),INDEX('Wkpr - Allocation_Factors'!$B$16:$F$16,1,MATCH('Wkpr - Plant Balance Detail'!BV$2,'Wkpr - Allocation_Factors'!$B$1:$F$1,0)),IF(AND($B68="GD",$C68="AN",$D68&gt;=350000,$D68&lt;358000),INDEX('Wkpr - Allocation_Factors'!$B$17:$F$17,1,MATCH('Wkpr - Plant Balance Detail'!BV$2,'Wkpr - Allocation_Factors'!$B$1:$F$1,0)),INDEX('Wkpr - Allocation_Factors'!$B$2:$F$15,MATCH(CONCATENATE('Wkpr - Plant Balance Detail'!$B68,'Wkpr - Plant Balance Detail'!$C68),'Wkpr - Allocation_Factors'!$A$2:$A$15,0),MATCH('Wkpr - Plant Balance Detail'!BV$2,'Wkpr - Allocation_Factors'!$B$1:$F$1,0)))),0)</f>
        <v>0</v>
      </c>
      <c r="BW68" s="31">
        <f>_xlfn.IFNA(IF(AND($B68="ED",$D68&gt;=310000,$D68&lt;360000),INDEX('Wkpr - Allocation_Factors'!$B$16:$F$16,1,MATCH('Wkpr - Plant Balance Detail'!BW$2,'Wkpr - Allocation_Factors'!$B$1:$F$1,0)),IF(AND($B68="GD",$C68="AN",$D68&gt;=350000,$D68&lt;358000),INDEX('Wkpr - Allocation_Factors'!$B$17:$F$17,1,MATCH('Wkpr - Plant Balance Detail'!BW$2,'Wkpr - Allocation_Factors'!$B$1:$F$1,0)),INDEX('Wkpr - Allocation_Factors'!$B$2:$F$15,MATCH(CONCATENATE('Wkpr - Plant Balance Detail'!$B68,'Wkpr - Plant Balance Detail'!$C68),'Wkpr - Allocation_Factors'!$A$2:$A$15,0),MATCH('Wkpr - Plant Balance Detail'!BW$2,'Wkpr - Allocation_Factors'!$B$1:$F$1,0)))),0)</f>
        <v>0.77807999999999999</v>
      </c>
      <c r="BX68" s="31">
        <f>_xlfn.IFNA(IF(AND($B68="ED",$D68&gt;=310000,$D68&lt;360000),INDEX('Wkpr - Allocation_Factors'!$B$16:$F$16,1,MATCH('Wkpr - Plant Balance Detail'!BX$2,'Wkpr - Allocation_Factors'!$B$1:$F$1,0)),IF(AND($B68="GD",$C68="AN",$D68&gt;=350000,$D68&lt;358000),INDEX('Wkpr - Allocation_Factors'!$B$17:$F$17,1,MATCH('Wkpr - Plant Balance Detail'!BX$2,'Wkpr - Allocation_Factors'!$B$1:$F$1,0)),INDEX('Wkpr - Allocation_Factors'!$B$2:$F$15,MATCH(CONCATENATE('Wkpr - Plant Balance Detail'!$B68,'Wkpr - Plant Balance Detail'!$C68),'Wkpr - Allocation_Factors'!$A$2:$A$15,0),MATCH('Wkpr - Plant Balance Detail'!BX$2,'Wkpr - Allocation_Factors'!$B$1:$F$1,0)))),0)</f>
        <v>0.22192000000000001</v>
      </c>
      <c r="BY68" s="31">
        <f>_xlfn.IFNA(IF(AND($B68="ED",$D68&gt;=310000,$D68&lt;360000),INDEX('Wkpr - Allocation_Factors'!$B$16:$F$16,1,MATCH('Wkpr - Plant Balance Detail'!BY$2,'Wkpr - Allocation_Factors'!$B$1:$F$1,0)),IF(AND($B68="GD",$C68="AN",$D68&gt;=350000,$D68&lt;358000),INDEX('Wkpr - Allocation_Factors'!$B$17:$F$17,1,MATCH('Wkpr - Plant Balance Detail'!BY$2,'Wkpr - Allocation_Factors'!$B$1:$F$1,0)),INDEX('Wkpr - Allocation_Factors'!$B$2:$F$15,MATCH(CONCATENATE('Wkpr - Plant Balance Detail'!$B68,'Wkpr - Plant Balance Detail'!$C68),'Wkpr - Allocation_Factors'!$A$2:$A$15,0),MATCH('Wkpr - Plant Balance Detail'!BY$2,'Wkpr - Allocation_Factors'!$B$1:$F$1,0)))),0)</f>
        <v>0</v>
      </c>
      <c r="CA68" s="1">
        <f t="shared" si="42"/>
        <v>0</v>
      </c>
      <c r="CB68" s="1">
        <f t="shared" si="43"/>
        <v>0</v>
      </c>
      <c r="CC68" s="1">
        <f t="shared" si="44"/>
        <v>0</v>
      </c>
      <c r="CD68" s="1">
        <f t="shared" si="45"/>
        <v>0</v>
      </c>
      <c r="CE68" s="1">
        <f t="shared" si="46"/>
        <v>0</v>
      </c>
      <c r="CF68" s="1"/>
      <c r="CG68" s="1">
        <f t="shared" si="47"/>
        <v>0</v>
      </c>
      <c r="CH68" s="1">
        <f t="shared" si="48"/>
        <v>0</v>
      </c>
      <c r="CI68" s="1">
        <f t="shared" si="49"/>
        <v>0</v>
      </c>
      <c r="CJ68" s="1">
        <f t="shared" si="50"/>
        <v>0</v>
      </c>
      <c r="CK68" s="1">
        <f t="shared" si="51"/>
        <v>0</v>
      </c>
      <c r="CM68" s="1">
        <f t="shared" si="52"/>
        <v>0</v>
      </c>
      <c r="CN68" s="1">
        <f t="shared" si="53"/>
        <v>0</v>
      </c>
      <c r="CO68" s="1">
        <f t="shared" si="54"/>
        <v>0</v>
      </c>
      <c r="CP68" s="1">
        <f t="shared" si="55"/>
        <v>0</v>
      </c>
      <c r="CQ68" s="1">
        <f t="shared" si="56"/>
        <v>0</v>
      </c>
      <c r="CS68" s="1">
        <f t="shared" ref="CS68:CS131" si="71">CM68-CG68</f>
        <v>0</v>
      </c>
      <c r="CT68" s="1">
        <f t="shared" ref="CT68:CT131" si="72">CN68-CH68</f>
        <v>0</v>
      </c>
      <c r="CU68" s="1">
        <f t="shared" ref="CU68:CU131" si="73">CO68-CI68</f>
        <v>0</v>
      </c>
      <c r="CV68" s="1">
        <f t="shared" ref="CV68:CV131" si="74">CP68-CJ68</f>
        <v>0</v>
      </c>
      <c r="CW68" s="1">
        <f t="shared" ref="CW68:CW131" si="75">CQ68-CK68</f>
        <v>0</v>
      </c>
      <c r="CX68" s="1">
        <f t="shared" ref="CX68:CX131" si="76">SUM(CS68:CW68)</f>
        <v>0</v>
      </c>
      <c r="DA68" s="38">
        <f t="shared" si="57"/>
        <v>0</v>
      </c>
      <c r="DB68" s="38">
        <f t="shared" si="58"/>
        <v>0</v>
      </c>
      <c r="DC68" s="38">
        <f t="shared" si="59"/>
        <v>0</v>
      </c>
      <c r="DD68" s="38">
        <f t="shared" si="60"/>
        <v>0</v>
      </c>
      <c r="DE68" s="38">
        <f t="shared" si="61"/>
        <v>0</v>
      </c>
    </row>
    <row r="69" spans="1:109" x14ac:dyDescent="0.2">
      <c r="A69" t="s">
        <v>84</v>
      </c>
      <c r="B69" t="str">
        <f t="shared" si="62"/>
        <v>CD</v>
      </c>
      <c r="C69" t="str">
        <f t="shared" si="63"/>
        <v>ID</v>
      </c>
      <c r="D69">
        <f t="shared" si="64"/>
        <v>398000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f t="shared" si="65"/>
        <v>0</v>
      </c>
      <c r="T69" s="1">
        <f t="shared" si="66"/>
        <v>0</v>
      </c>
      <c r="U69" s="1">
        <f t="shared" si="67"/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/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f t="shared" si="68"/>
        <v>0</v>
      </c>
      <c r="AX69" s="1"/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2">
        <f t="shared" si="41"/>
        <v>0</v>
      </c>
      <c r="BM69" s="2">
        <f t="shared" si="69"/>
        <v>0</v>
      </c>
      <c r="BN69" s="3" t="str">
        <f t="shared" si="40"/>
        <v/>
      </c>
      <c r="BO69" s="37">
        <f>IFERROR(INDEX('Wkpr - Existing Depr Rates'!$G$2:$G$709,MATCH('Wkpr - Plant Balance Detail'!A69,'Wkpr - Existing Depr Rates'!$A$2:$A$709,0),),0)</f>
        <v>0.40479999999999999</v>
      </c>
      <c r="BP69" s="37" t="str">
        <f t="shared" si="70"/>
        <v/>
      </c>
      <c r="BQ69" s="11">
        <v>0</v>
      </c>
      <c r="BR69" s="11"/>
      <c r="BS69" s="11"/>
      <c r="BU69" s="31">
        <f>_xlfn.IFNA(IF(AND($B69="ED",$D69&gt;=310000,$D69&lt;360000),INDEX('Wkpr - Allocation_Factors'!$B$16:$F$16,1,MATCH('Wkpr - Plant Balance Detail'!BU$2,'Wkpr - Allocation_Factors'!$B$1:$F$1,0)),IF(AND($B69="GD",$C69="AN",$D69&gt;=350000,$D69&lt;358000),INDEX('Wkpr - Allocation_Factors'!$B$17:$F$17,1,MATCH('Wkpr - Plant Balance Detail'!BU$2,'Wkpr - Allocation_Factors'!$B$1:$F$1,0)),INDEX('Wkpr - Allocation_Factors'!$B$2:$F$15,MATCH(CONCATENATE('Wkpr - Plant Balance Detail'!$B69,'Wkpr - Plant Balance Detail'!$C69),'Wkpr - Allocation_Factors'!$A$2:$A$15,0),MATCH('Wkpr - Plant Balance Detail'!BU$2,'Wkpr - Allocation_Factors'!$B$1:$F$1,0)))),0)</f>
        <v>0</v>
      </c>
      <c r="BV69" s="31">
        <f>_xlfn.IFNA(IF(AND($B69="ED",$D69&gt;=310000,$D69&lt;360000),INDEX('Wkpr - Allocation_Factors'!$B$16:$F$16,1,MATCH('Wkpr - Plant Balance Detail'!BV$2,'Wkpr - Allocation_Factors'!$B$1:$F$1,0)),IF(AND($B69="GD",$C69="AN",$D69&gt;=350000,$D69&lt;358000),INDEX('Wkpr - Allocation_Factors'!$B$17:$F$17,1,MATCH('Wkpr - Plant Balance Detail'!BV$2,'Wkpr - Allocation_Factors'!$B$1:$F$1,0)),INDEX('Wkpr - Allocation_Factors'!$B$2:$F$15,MATCH(CONCATENATE('Wkpr - Plant Balance Detail'!$B69,'Wkpr - Plant Balance Detail'!$C69),'Wkpr - Allocation_Factors'!$A$2:$A$15,0),MATCH('Wkpr - Plant Balance Detail'!BV$2,'Wkpr - Allocation_Factors'!$B$1:$F$1,0)))),0)</f>
        <v>0</v>
      </c>
      <c r="BW69" s="31">
        <f>_xlfn.IFNA(IF(AND($B69="ED",$D69&gt;=310000,$D69&lt;360000),INDEX('Wkpr - Allocation_Factors'!$B$16:$F$16,1,MATCH('Wkpr - Plant Balance Detail'!BW$2,'Wkpr - Allocation_Factors'!$B$1:$F$1,0)),IF(AND($B69="GD",$C69="AN",$D69&gt;=350000,$D69&lt;358000),INDEX('Wkpr - Allocation_Factors'!$B$17:$F$17,1,MATCH('Wkpr - Plant Balance Detail'!BW$2,'Wkpr - Allocation_Factors'!$B$1:$F$1,0)),INDEX('Wkpr - Allocation_Factors'!$B$2:$F$15,MATCH(CONCATENATE('Wkpr - Plant Balance Detail'!$B69,'Wkpr - Plant Balance Detail'!$C69),'Wkpr - Allocation_Factors'!$A$2:$A$15,0),MATCH('Wkpr - Plant Balance Detail'!BW$2,'Wkpr - Allocation_Factors'!$B$1:$F$1,0)))),0)</f>
        <v>0.77807999999999999</v>
      </c>
      <c r="BX69" s="31">
        <f>_xlfn.IFNA(IF(AND($B69="ED",$D69&gt;=310000,$D69&lt;360000),INDEX('Wkpr - Allocation_Factors'!$B$16:$F$16,1,MATCH('Wkpr - Plant Balance Detail'!BX$2,'Wkpr - Allocation_Factors'!$B$1:$F$1,0)),IF(AND($B69="GD",$C69="AN",$D69&gt;=350000,$D69&lt;358000),INDEX('Wkpr - Allocation_Factors'!$B$17:$F$17,1,MATCH('Wkpr - Plant Balance Detail'!BX$2,'Wkpr - Allocation_Factors'!$B$1:$F$1,0)),INDEX('Wkpr - Allocation_Factors'!$B$2:$F$15,MATCH(CONCATENATE('Wkpr - Plant Balance Detail'!$B69,'Wkpr - Plant Balance Detail'!$C69),'Wkpr - Allocation_Factors'!$A$2:$A$15,0),MATCH('Wkpr - Plant Balance Detail'!BX$2,'Wkpr - Allocation_Factors'!$B$1:$F$1,0)))),0)</f>
        <v>0.22192000000000001</v>
      </c>
      <c r="BY69" s="31">
        <f>_xlfn.IFNA(IF(AND($B69="ED",$D69&gt;=310000,$D69&lt;360000),INDEX('Wkpr - Allocation_Factors'!$B$16:$F$16,1,MATCH('Wkpr - Plant Balance Detail'!BY$2,'Wkpr - Allocation_Factors'!$B$1:$F$1,0)),IF(AND($B69="GD",$C69="AN",$D69&gt;=350000,$D69&lt;358000),INDEX('Wkpr - Allocation_Factors'!$B$17:$F$17,1,MATCH('Wkpr - Plant Balance Detail'!BY$2,'Wkpr - Allocation_Factors'!$B$1:$F$1,0)),INDEX('Wkpr - Allocation_Factors'!$B$2:$F$15,MATCH(CONCATENATE('Wkpr - Plant Balance Detail'!$B69,'Wkpr - Plant Balance Detail'!$C69),'Wkpr - Allocation_Factors'!$A$2:$A$15,0),MATCH('Wkpr - Plant Balance Detail'!BY$2,'Wkpr - Allocation_Factors'!$B$1:$F$1,0)))),0)</f>
        <v>0</v>
      </c>
      <c r="CA69" s="1">
        <f t="shared" si="42"/>
        <v>0</v>
      </c>
      <c r="CB69" s="1">
        <f t="shared" si="43"/>
        <v>0</v>
      </c>
      <c r="CC69" s="1">
        <f t="shared" si="44"/>
        <v>0</v>
      </c>
      <c r="CD69" s="1">
        <f t="shared" si="45"/>
        <v>0</v>
      </c>
      <c r="CE69" s="1">
        <f t="shared" si="46"/>
        <v>0</v>
      </c>
      <c r="CF69" s="1"/>
      <c r="CG69" s="1">
        <f t="shared" si="47"/>
        <v>0</v>
      </c>
      <c r="CH69" s="1">
        <f t="shared" si="48"/>
        <v>0</v>
      </c>
      <c r="CI69" s="1">
        <f t="shared" si="49"/>
        <v>0</v>
      </c>
      <c r="CJ69" s="1">
        <f t="shared" si="50"/>
        <v>0</v>
      </c>
      <c r="CK69" s="1">
        <f t="shared" si="51"/>
        <v>0</v>
      </c>
      <c r="CM69" s="1">
        <f t="shared" si="52"/>
        <v>0</v>
      </c>
      <c r="CN69" s="1">
        <f t="shared" si="53"/>
        <v>0</v>
      </c>
      <c r="CO69" s="1">
        <f t="shared" si="54"/>
        <v>0</v>
      </c>
      <c r="CP69" s="1">
        <f t="shared" si="55"/>
        <v>0</v>
      </c>
      <c r="CQ69" s="1">
        <f t="shared" si="56"/>
        <v>0</v>
      </c>
      <c r="CS69" s="1">
        <f t="shared" si="71"/>
        <v>0</v>
      </c>
      <c r="CT69" s="1">
        <f t="shared" si="72"/>
        <v>0</v>
      </c>
      <c r="CU69" s="1">
        <f t="shared" si="73"/>
        <v>0</v>
      </c>
      <c r="CV69" s="1">
        <f t="shared" si="74"/>
        <v>0</v>
      </c>
      <c r="CW69" s="1">
        <f t="shared" si="75"/>
        <v>0</v>
      </c>
      <c r="CX69" s="1">
        <f t="shared" si="76"/>
        <v>0</v>
      </c>
      <c r="DA69" s="38">
        <f t="shared" si="57"/>
        <v>0</v>
      </c>
      <c r="DB69" s="38">
        <f t="shared" si="58"/>
        <v>0</v>
      </c>
      <c r="DC69" s="38">
        <f t="shared" si="59"/>
        <v>0</v>
      </c>
      <c r="DD69" s="38">
        <f t="shared" si="60"/>
        <v>0</v>
      </c>
      <c r="DE69" s="38">
        <f t="shared" si="61"/>
        <v>0</v>
      </c>
    </row>
    <row r="70" spans="1:109" x14ac:dyDescent="0.2">
      <c r="A70" s="12" t="s">
        <v>85</v>
      </c>
      <c r="B70" s="12" t="str">
        <f t="shared" si="62"/>
        <v>CD</v>
      </c>
      <c r="C70" s="12" t="str">
        <f t="shared" si="63"/>
        <v>WA</v>
      </c>
      <c r="D70" s="12">
        <f t="shared" si="64"/>
        <v>389200</v>
      </c>
      <c r="E70" s="12" t="s">
        <v>1142</v>
      </c>
      <c r="F70" s="13">
        <v>890755.79</v>
      </c>
      <c r="G70" s="13">
        <v>890755.79</v>
      </c>
      <c r="H70" s="13">
        <v>890755.79</v>
      </c>
      <c r="I70" s="13">
        <v>890755.79</v>
      </c>
      <c r="J70" s="13">
        <v>890755.79</v>
      </c>
      <c r="K70" s="13">
        <v>890755.79</v>
      </c>
      <c r="L70" s="13">
        <v>890755.79</v>
      </c>
      <c r="M70" s="13">
        <v>890755.79</v>
      </c>
      <c r="N70" s="13">
        <v>890755.79</v>
      </c>
      <c r="O70" s="13">
        <v>890755.79</v>
      </c>
      <c r="P70" s="13">
        <v>890755.79</v>
      </c>
      <c r="Q70" s="13">
        <v>890755.79</v>
      </c>
      <c r="R70" s="13">
        <v>890755.79</v>
      </c>
      <c r="S70" s="13">
        <f t="shared" si="65"/>
        <v>890755.79</v>
      </c>
      <c r="T70" s="13">
        <f t="shared" si="66"/>
        <v>9798313.6900000013</v>
      </c>
      <c r="U70" s="13">
        <f t="shared" si="67"/>
        <v>890755.79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3">
        <v>0</v>
      </c>
      <c r="AI70" s="13"/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f t="shared" si="68"/>
        <v>0</v>
      </c>
      <c r="AX70" s="13"/>
      <c r="AY70" s="1">
        <v>890755.79</v>
      </c>
      <c r="AZ70" s="1">
        <v>890755.79</v>
      </c>
      <c r="BA70" s="1">
        <v>890755.79</v>
      </c>
      <c r="BB70" s="1">
        <v>890755.79</v>
      </c>
      <c r="BC70" s="1">
        <v>890755.79</v>
      </c>
      <c r="BD70" s="1">
        <v>890755.79</v>
      </c>
      <c r="BE70" s="1">
        <v>890755.79</v>
      </c>
      <c r="BF70" s="1">
        <v>890755.79</v>
      </c>
      <c r="BG70" s="1">
        <v>890755.79</v>
      </c>
      <c r="BH70" s="1">
        <v>890755.79</v>
      </c>
      <c r="BI70" s="1">
        <v>890755.79</v>
      </c>
      <c r="BJ70" s="1">
        <v>890755.79</v>
      </c>
      <c r="BK70" s="1">
        <v>890755.79</v>
      </c>
      <c r="BL70" s="14">
        <f t="shared" si="41"/>
        <v>0</v>
      </c>
      <c r="BM70" s="14">
        <f t="shared" si="69"/>
        <v>0</v>
      </c>
      <c r="BN70" s="15" t="str">
        <f t="shared" si="40"/>
        <v/>
      </c>
      <c r="BO70" s="37">
        <f>IFERROR(INDEX('Wkpr - Existing Depr Rates'!$G$2:$G$709,MATCH('Wkpr - Plant Balance Detail'!A70,'Wkpr - Existing Depr Rates'!$A$2:$A$709,0),),0)</f>
        <v>0</v>
      </c>
      <c r="BP70" s="37" t="str">
        <f t="shared" si="70"/>
        <v/>
      </c>
      <c r="BQ70" s="17">
        <v>0</v>
      </c>
      <c r="BR70" s="17"/>
      <c r="BS70" s="17"/>
      <c r="BT70" s="12"/>
      <c r="BU70" s="30">
        <f>_xlfn.IFNA(IF(AND($B70="ED",$D70&gt;=310000,$D70&lt;360000),INDEX('Wkpr - Allocation_Factors'!$B$16:$F$16,1,MATCH('Wkpr - Plant Balance Detail'!BU$2,'Wkpr - Allocation_Factors'!$B$1:$F$1,0)),IF(AND($B70="GD",$C70="AN",$D70&gt;=350000,$D70&lt;358000),INDEX('Wkpr - Allocation_Factors'!$B$17:$F$17,1,MATCH('Wkpr - Plant Balance Detail'!BU$2,'Wkpr - Allocation_Factors'!$B$1:$F$1,0)),INDEX('Wkpr - Allocation_Factors'!$B$2:$F$15,MATCH(CONCATENATE('Wkpr - Plant Balance Detail'!$B70,'Wkpr - Plant Balance Detail'!$C70),'Wkpr - Allocation_Factors'!$A$2:$A$15,0),MATCH('Wkpr - Plant Balance Detail'!BU$2,'Wkpr - Allocation_Factors'!$B$1:$F$1,0)))),0)</f>
        <v>0.77807999999999999</v>
      </c>
      <c r="BV70" s="30">
        <f>_xlfn.IFNA(IF(AND($B70="ED",$D70&gt;=310000,$D70&lt;360000),INDEX('Wkpr - Allocation_Factors'!$B$16:$F$16,1,MATCH('Wkpr - Plant Balance Detail'!BV$2,'Wkpr - Allocation_Factors'!$B$1:$F$1,0)),IF(AND($B70="GD",$C70="AN",$D70&gt;=350000,$D70&lt;358000),INDEX('Wkpr - Allocation_Factors'!$B$17:$F$17,1,MATCH('Wkpr - Plant Balance Detail'!BV$2,'Wkpr - Allocation_Factors'!$B$1:$F$1,0)),INDEX('Wkpr - Allocation_Factors'!$B$2:$F$15,MATCH(CONCATENATE('Wkpr - Plant Balance Detail'!$B70,'Wkpr - Plant Balance Detail'!$C70),'Wkpr - Allocation_Factors'!$A$2:$A$15,0),MATCH('Wkpr - Plant Balance Detail'!BV$2,'Wkpr - Allocation_Factors'!$B$1:$F$1,0)))),0)</f>
        <v>0.22192000000000001</v>
      </c>
      <c r="BW70" s="30">
        <f>_xlfn.IFNA(IF(AND($B70="ED",$D70&gt;=310000,$D70&lt;360000),INDEX('Wkpr - Allocation_Factors'!$B$16:$F$16,1,MATCH('Wkpr - Plant Balance Detail'!BW$2,'Wkpr - Allocation_Factors'!$B$1:$F$1,0)),IF(AND($B70="GD",$C70="AN",$D70&gt;=350000,$D70&lt;358000),INDEX('Wkpr - Allocation_Factors'!$B$17:$F$17,1,MATCH('Wkpr - Plant Balance Detail'!BW$2,'Wkpr - Allocation_Factors'!$B$1:$F$1,0)),INDEX('Wkpr - Allocation_Factors'!$B$2:$F$15,MATCH(CONCATENATE('Wkpr - Plant Balance Detail'!$B70,'Wkpr - Plant Balance Detail'!$C70),'Wkpr - Allocation_Factors'!$A$2:$A$15,0),MATCH('Wkpr - Plant Balance Detail'!BW$2,'Wkpr - Allocation_Factors'!$B$1:$F$1,0)))),0)</f>
        <v>0</v>
      </c>
      <c r="BX70" s="30">
        <f>_xlfn.IFNA(IF(AND($B70="ED",$D70&gt;=310000,$D70&lt;360000),INDEX('Wkpr - Allocation_Factors'!$B$16:$F$16,1,MATCH('Wkpr - Plant Balance Detail'!BX$2,'Wkpr - Allocation_Factors'!$B$1:$F$1,0)),IF(AND($B70="GD",$C70="AN",$D70&gt;=350000,$D70&lt;358000),INDEX('Wkpr - Allocation_Factors'!$B$17:$F$17,1,MATCH('Wkpr - Plant Balance Detail'!BX$2,'Wkpr - Allocation_Factors'!$B$1:$F$1,0)),INDEX('Wkpr - Allocation_Factors'!$B$2:$F$15,MATCH(CONCATENATE('Wkpr - Plant Balance Detail'!$B70,'Wkpr - Plant Balance Detail'!$C70),'Wkpr - Allocation_Factors'!$A$2:$A$15,0),MATCH('Wkpr - Plant Balance Detail'!BX$2,'Wkpr - Allocation_Factors'!$B$1:$F$1,0)))),0)</f>
        <v>0</v>
      </c>
      <c r="BY70" s="30">
        <f>_xlfn.IFNA(IF(AND($B70="ED",$D70&gt;=310000,$D70&lt;360000),INDEX('Wkpr - Allocation_Factors'!$B$16:$F$16,1,MATCH('Wkpr - Plant Balance Detail'!BY$2,'Wkpr - Allocation_Factors'!$B$1:$F$1,0)),IF(AND($B70="GD",$C70="AN",$D70&gt;=350000,$D70&lt;358000),INDEX('Wkpr - Allocation_Factors'!$B$17:$F$17,1,MATCH('Wkpr - Plant Balance Detail'!BY$2,'Wkpr - Allocation_Factors'!$B$1:$F$1,0)),INDEX('Wkpr - Allocation_Factors'!$B$2:$F$15,MATCH(CONCATENATE('Wkpr - Plant Balance Detail'!$B70,'Wkpr - Plant Balance Detail'!$C70),'Wkpr - Allocation_Factors'!$A$2:$A$15,0),MATCH('Wkpr - Plant Balance Detail'!BY$2,'Wkpr - Allocation_Factors'!$B$1:$F$1,0)))),0)</f>
        <v>0</v>
      </c>
      <c r="CA70" s="1">
        <f t="shared" si="42"/>
        <v>0</v>
      </c>
      <c r="CB70" s="1">
        <f t="shared" si="43"/>
        <v>0</v>
      </c>
      <c r="CC70" s="1">
        <f t="shared" si="44"/>
        <v>0</v>
      </c>
      <c r="CD70" s="1">
        <f t="shared" si="45"/>
        <v>0</v>
      </c>
      <c r="CE70" s="1">
        <f t="shared" si="46"/>
        <v>0</v>
      </c>
      <c r="CF70" s="1"/>
      <c r="CG70" s="1">
        <f t="shared" si="47"/>
        <v>0</v>
      </c>
      <c r="CH70" s="1">
        <f t="shared" si="48"/>
        <v>0</v>
      </c>
      <c r="CI70" s="1">
        <f t="shared" si="49"/>
        <v>0</v>
      </c>
      <c r="CJ70" s="1">
        <f t="shared" si="50"/>
        <v>0</v>
      </c>
      <c r="CK70" s="1">
        <f t="shared" si="51"/>
        <v>0</v>
      </c>
      <c r="CM70" s="1">
        <f t="shared" si="52"/>
        <v>0</v>
      </c>
      <c r="CN70" s="1">
        <f t="shared" si="53"/>
        <v>0</v>
      </c>
      <c r="CO70" s="1">
        <f t="shared" si="54"/>
        <v>0</v>
      </c>
      <c r="CP70" s="1">
        <f t="shared" si="55"/>
        <v>0</v>
      </c>
      <c r="CQ70" s="1">
        <f t="shared" si="56"/>
        <v>0</v>
      </c>
      <c r="CS70" s="1">
        <f t="shared" si="71"/>
        <v>0</v>
      </c>
      <c r="CT70" s="1">
        <f t="shared" si="72"/>
        <v>0</v>
      </c>
      <c r="CU70" s="1">
        <f t="shared" si="73"/>
        <v>0</v>
      </c>
      <c r="CV70" s="1">
        <f t="shared" si="74"/>
        <v>0</v>
      </c>
      <c r="CW70" s="1">
        <f t="shared" si="75"/>
        <v>0</v>
      </c>
      <c r="CX70" s="1">
        <f t="shared" si="76"/>
        <v>0</v>
      </c>
      <c r="DA70" s="38">
        <f t="shared" si="57"/>
        <v>0</v>
      </c>
      <c r="DB70" s="38">
        <f t="shared" si="58"/>
        <v>0</v>
      </c>
      <c r="DC70" s="38">
        <f t="shared" si="59"/>
        <v>0</v>
      </c>
      <c r="DD70" s="38">
        <f t="shared" si="60"/>
        <v>0</v>
      </c>
      <c r="DE70" s="38">
        <f t="shared" si="61"/>
        <v>0</v>
      </c>
    </row>
    <row r="71" spans="1:109" x14ac:dyDescent="0.2">
      <c r="A71" t="s">
        <v>86</v>
      </c>
      <c r="B71" t="str">
        <f t="shared" si="62"/>
        <v>CD</v>
      </c>
      <c r="C71" t="str">
        <f t="shared" si="63"/>
        <v>WA</v>
      </c>
      <c r="D71">
        <f t="shared" si="64"/>
        <v>390100</v>
      </c>
      <c r="F71" s="1">
        <v>7046259.9199999999</v>
      </c>
      <c r="G71" s="1">
        <v>7046259.9199999999</v>
      </c>
      <c r="H71" s="1">
        <v>7067787.5700000003</v>
      </c>
      <c r="I71" s="1">
        <v>7066574.5999999996</v>
      </c>
      <c r="J71" s="1">
        <v>7066574.5999999996</v>
      </c>
      <c r="K71" s="1">
        <v>7066574.5999999996</v>
      </c>
      <c r="L71" s="1">
        <v>7066574.5999999996</v>
      </c>
      <c r="M71" s="1">
        <v>7066574.5999999996</v>
      </c>
      <c r="N71" s="1">
        <v>7068822.7199999997</v>
      </c>
      <c r="O71" s="1">
        <v>7111820.9900000002</v>
      </c>
      <c r="P71" s="1">
        <v>7111820.9900000002</v>
      </c>
      <c r="Q71" s="1">
        <v>7111820.9900000002</v>
      </c>
      <c r="R71" s="1">
        <v>7111820.9900000002</v>
      </c>
      <c r="S71" s="1">
        <f t="shared" si="65"/>
        <v>7079040.4550000001</v>
      </c>
      <c r="T71" s="1">
        <f t="shared" si="66"/>
        <v>77851206.179999992</v>
      </c>
      <c r="U71" s="1">
        <f t="shared" si="67"/>
        <v>7077520.5529166656</v>
      </c>
      <c r="V71" s="1">
        <v>-1231610.46</v>
      </c>
      <c r="W71" s="1">
        <v>-1243354.23</v>
      </c>
      <c r="X71" s="1">
        <v>-1255115.94</v>
      </c>
      <c r="Y71" s="1">
        <v>-1265653.57</v>
      </c>
      <c r="Z71" s="1">
        <v>-1277431.19</v>
      </c>
      <c r="AA71" s="1">
        <v>-1289208.81</v>
      </c>
      <c r="AB71" s="1">
        <v>-1300986.43</v>
      </c>
      <c r="AC71" s="1">
        <v>-1312764.05</v>
      </c>
      <c r="AD71" s="1">
        <v>-1326793.54</v>
      </c>
      <c r="AE71" s="1">
        <v>-1338610.74</v>
      </c>
      <c r="AF71" s="1">
        <v>-1350463.77</v>
      </c>
      <c r="AG71" s="1">
        <v>-1362316.8</v>
      </c>
      <c r="AH71" s="1">
        <v>-1374169.83</v>
      </c>
      <c r="AI71" s="1"/>
      <c r="AJ71" s="1">
        <v>-11743.77</v>
      </c>
      <c r="AK71" s="1">
        <v>-11743.77</v>
      </c>
      <c r="AL71" s="1">
        <v>-11761.710000000001</v>
      </c>
      <c r="AM71" s="1">
        <v>-11778.630000000001</v>
      </c>
      <c r="AN71" s="1">
        <v>-11777.62</v>
      </c>
      <c r="AO71" s="1">
        <v>-11777.62</v>
      </c>
      <c r="AP71" s="1">
        <v>-11777.62</v>
      </c>
      <c r="AQ71" s="1">
        <v>-11777.62</v>
      </c>
      <c r="AR71" s="1">
        <v>-11781.37</v>
      </c>
      <c r="AS71" s="1">
        <v>-11817.2</v>
      </c>
      <c r="AT71" s="1">
        <v>-11853.03</v>
      </c>
      <c r="AU71" s="1">
        <v>-11853.03</v>
      </c>
      <c r="AV71" s="1">
        <v>-11853.03</v>
      </c>
      <c r="AW71" s="1">
        <f t="shared" si="68"/>
        <v>141552.25</v>
      </c>
      <c r="AX71" s="1"/>
      <c r="AY71" s="1">
        <v>5814649.46</v>
      </c>
      <c r="AZ71" s="1">
        <v>5802905.6900000004</v>
      </c>
      <c r="BA71" s="1">
        <v>5812671.6299999999</v>
      </c>
      <c r="BB71" s="1">
        <v>5800921.0300000003</v>
      </c>
      <c r="BC71" s="1">
        <v>5789143.4100000001</v>
      </c>
      <c r="BD71" s="1">
        <v>5777365.79</v>
      </c>
      <c r="BE71" s="1">
        <v>5765588.1699999999</v>
      </c>
      <c r="BF71" s="1">
        <v>5753810.5499999998</v>
      </c>
      <c r="BG71" s="1">
        <v>5742029.1799999997</v>
      </c>
      <c r="BH71" s="1">
        <v>5773210.25</v>
      </c>
      <c r="BI71" s="1">
        <v>5761357.2199999997</v>
      </c>
      <c r="BJ71" s="1">
        <v>5749504.1900000004</v>
      </c>
      <c r="BK71" s="1">
        <v>5737651.1600000001</v>
      </c>
      <c r="BL71" s="2">
        <f t="shared" si="41"/>
        <v>0</v>
      </c>
      <c r="BM71" s="2">
        <f t="shared" si="69"/>
        <v>141552.25</v>
      </c>
      <c r="BN71" s="3">
        <f t="shared" si="40"/>
        <v>2.000025982851663E-2</v>
      </c>
      <c r="BO71" s="37">
        <f>IFERROR(INDEX('Wkpr - Existing Depr Rates'!$G$2:$G$709,MATCH('Wkpr - Plant Balance Detail'!A71,'Wkpr - Existing Depr Rates'!$A$2:$A$709,0),),0)</f>
        <v>0.02</v>
      </c>
      <c r="BP71" s="37">
        <f t="shared" si="70"/>
        <v>2.5982851662928463E-7</v>
      </c>
      <c r="BQ71" s="11">
        <v>2.1700000000000001E-2</v>
      </c>
      <c r="BR71" s="11"/>
      <c r="BS71" s="11"/>
      <c r="BU71" s="31">
        <f>_xlfn.IFNA(IF(AND($B71="ED",$D71&gt;=310000,$D71&lt;360000),INDEX('Wkpr - Allocation_Factors'!$B$16:$F$16,1,MATCH('Wkpr - Plant Balance Detail'!BU$2,'Wkpr - Allocation_Factors'!$B$1:$F$1,0)),IF(AND($B71="GD",$C71="AN",$D71&gt;=350000,$D71&lt;358000),INDEX('Wkpr - Allocation_Factors'!$B$17:$F$17,1,MATCH('Wkpr - Plant Balance Detail'!BU$2,'Wkpr - Allocation_Factors'!$B$1:$F$1,0)),INDEX('Wkpr - Allocation_Factors'!$B$2:$F$15,MATCH(CONCATENATE('Wkpr - Plant Balance Detail'!$B71,'Wkpr - Plant Balance Detail'!$C71),'Wkpr - Allocation_Factors'!$A$2:$A$15,0),MATCH('Wkpr - Plant Balance Detail'!BU$2,'Wkpr - Allocation_Factors'!$B$1:$F$1,0)))),0)</f>
        <v>0.77807999999999999</v>
      </c>
      <c r="BV71" s="31">
        <f>_xlfn.IFNA(IF(AND($B71="ED",$D71&gt;=310000,$D71&lt;360000),INDEX('Wkpr - Allocation_Factors'!$B$16:$F$16,1,MATCH('Wkpr - Plant Balance Detail'!BV$2,'Wkpr - Allocation_Factors'!$B$1:$F$1,0)),IF(AND($B71="GD",$C71="AN",$D71&gt;=350000,$D71&lt;358000),INDEX('Wkpr - Allocation_Factors'!$B$17:$F$17,1,MATCH('Wkpr - Plant Balance Detail'!BV$2,'Wkpr - Allocation_Factors'!$B$1:$F$1,0)),INDEX('Wkpr - Allocation_Factors'!$B$2:$F$15,MATCH(CONCATENATE('Wkpr - Plant Balance Detail'!$B71,'Wkpr - Plant Balance Detail'!$C71),'Wkpr - Allocation_Factors'!$A$2:$A$15,0),MATCH('Wkpr - Plant Balance Detail'!BV$2,'Wkpr - Allocation_Factors'!$B$1:$F$1,0)))),0)</f>
        <v>0.22192000000000001</v>
      </c>
      <c r="BW71" s="31">
        <f>_xlfn.IFNA(IF(AND($B71="ED",$D71&gt;=310000,$D71&lt;360000),INDEX('Wkpr - Allocation_Factors'!$B$16:$F$16,1,MATCH('Wkpr - Plant Balance Detail'!BW$2,'Wkpr - Allocation_Factors'!$B$1:$F$1,0)),IF(AND($B71="GD",$C71="AN",$D71&gt;=350000,$D71&lt;358000),INDEX('Wkpr - Allocation_Factors'!$B$17:$F$17,1,MATCH('Wkpr - Plant Balance Detail'!BW$2,'Wkpr - Allocation_Factors'!$B$1:$F$1,0)),INDEX('Wkpr - Allocation_Factors'!$B$2:$F$15,MATCH(CONCATENATE('Wkpr - Plant Balance Detail'!$B71,'Wkpr - Plant Balance Detail'!$C71),'Wkpr - Allocation_Factors'!$A$2:$A$15,0),MATCH('Wkpr - Plant Balance Detail'!BW$2,'Wkpr - Allocation_Factors'!$B$1:$F$1,0)))),0)</f>
        <v>0</v>
      </c>
      <c r="BX71" s="31">
        <f>_xlfn.IFNA(IF(AND($B71="ED",$D71&gt;=310000,$D71&lt;360000),INDEX('Wkpr - Allocation_Factors'!$B$16:$F$16,1,MATCH('Wkpr - Plant Balance Detail'!BX$2,'Wkpr - Allocation_Factors'!$B$1:$F$1,0)),IF(AND($B71="GD",$C71="AN",$D71&gt;=350000,$D71&lt;358000),INDEX('Wkpr - Allocation_Factors'!$B$17:$F$17,1,MATCH('Wkpr - Plant Balance Detail'!BX$2,'Wkpr - Allocation_Factors'!$B$1:$F$1,0)),INDEX('Wkpr - Allocation_Factors'!$B$2:$F$15,MATCH(CONCATENATE('Wkpr - Plant Balance Detail'!$B71,'Wkpr - Plant Balance Detail'!$C71),'Wkpr - Allocation_Factors'!$A$2:$A$15,0),MATCH('Wkpr - Plant Balance Detail'!BX$2,'Wkpr - Allocation_Factors'!$B$1:$F$1,0)))),0)</f>
        <v>0</v>
      </c>
      <c r="BY71" s="31">
        <f>_xlfn.IFNA(IF(AND($B71="ED",$D71&gt;=310000,$D71&lt;360000),INDEX('Wkpr - Allocation_Factors'!$B$16:$F$16,1,MATCH('Wkpr - Plant Balance Detail'!BY$2,'Wkpr - Allocation_Factors'!$B$1:$F$1,0)),IF(AND($B71="GD",$C71="AN",$D71&gt;=350000,$D71&lt;358000),INDEX('Wkpr - Allocation_Factors'!$B$17:$F$17,1,MATCH('Wkpr - Plant Balance Detail'!BY$2,'Wkpr - Allocation_Factors'!$B$1:$F$1,0)),INDEX('Wkpr - Allocation_Factors'!$B$2:$F$15,MATCH(CONCATENATE('Wkpr - Plant Balance Detail'!$B71,'Wkpr - Plant Balance Detail'!$C71),'Wkpr - Allocation_Factors'!$A$2:$A$15,0),MATCH('Wkpr - Plant Balance Detail'!BY$2,'Wkpr - Allocation_Factors'!$B$1:$F$1,0)))),0)</f>
        <v>0</v>
      </c>
      <c r="CA71" s="1">
        <f t="shared" si="42"/>
        <v>110672.75129614524</v>
      </c>
      <c r="CB71" s="1">
        <f t="shared" si="43"/>
        <v>31565.516357753128</v>
      </c>
      <c r="CC71" s="1">
        <f t="shared" si="44"/>
        <v>0</v>
      </c>
      <c r="CD71" s="1">
        <f t="shared" si="45"/>
        <v>0</v>
      </c>
      <c r="CE71" s="1">
        <f t="shared" si="46"/>
        <v>0</v>
      </c>
      <c r="CF71" s="1"/>
      <c r="CG71" s="1">
        <f t="shared" si="47"/>
        <v>110671.313517984</v>
      </c>
      <c r="CH71" s="1">
        <f t="shared" si="48"/>
        <v>31565.106282016</v>
      </c>
      <c r="CI71" s="1">
        <f t="shared" si="49"/>
        <v>0</v>
      </c>
      <c r="CJ71" s="1">
        <f t="shared" si="50"/>
        <v>0</v>
      </c>
      <c r="CK71" s="1">
        <f t="shared" si="51"/>
        <v>0</v>
      </c>
      <c r="CM71" s="1">
        <f t="shared" si="52"/>
        <v>120078.37516701264</v>
      </c>
      <c r="CN71" s="1">
        <f t="shared" si="53"/>
        <v>34248.140315987359</v>
      </c>
      <c r="CO71" s="1">
        <f t="shared" si="54"/>
        <v>0</v>
      </c>
      <c r="CP71" s="1">
        <f t="shared" si="55"/>
        <v>0</v>
      </c>
      <c r="CQ71" s="1">
        <f t="shared" si="56"/>
        <v>0</v>
      </c>
      <c r="CS71" s="1">
        <f t="shared" si="71"/>
        <v>9407.0616490286338</v>
      </c>
      <c r="CT71" s="1">
        <f t="shared" si="72"/>
        <v>2683.0340339713584</v>
      </c>
      <c r="CU71" s="1">
        <f t="shared" si="73"/>
        <v>0</v>
      </c>
      <c r="CV71" s="1">
        <f t="shared" si="74"/>
        <v>0</v>
      </c>
      <c r="CW71" s="1">
        <f t="shared" si="75"/>
        <v>0</v>
      </c>
      <c r="CX71" s="1">
        <f t="shared" si="76"/>
        <v>12090.095682999992</v>
      </c>
      <c r="DA71" s="38">
        <f t="shared" si="57"/>
        <v>0</v>
      </c>
      <c r="DB71" s="38">
        <f t="shared" si="58"/>
        <v>0</v>
      </c>
      <c r="DC71" s="38">
        <f t="shared" si="59"/>
        <v>0</v>
      </c>
      <c r="DD71" s="38">
        <f t="shared" si="60"/>
        <v>0</v>
      </c>
      <c r="DE71" s="38">
        <f t="shared" si="61"/>
        <v>0</v>
      </c>
    </row>
    <row r="72" spans="1:109" x14ac:dyDescent="0.2">
      <c r="A72" t="s">
        <v>87</v>
      </c>
      <c r="B72" t="str">
        <f t="shared" si="62"/>
        <v>CD</v>
      </c>
      <c r="C72" t="str">
        <f t="shared" si="63"/>
        <v>WA</v>
      </c>
      <c r="D72">
        <f t="shared" si="64"/>
        <v>390200</v>
      </c>
      <c r="E72" t="s">
        <v>1337</v>
      </c>
      <c r="F72" s="1">
        <v>8332.0400000000009</v>
      </c>
      <c r="G72" s="1">
        <v>8332.0400000000009</v>
      </c>
      <c r="H72" s="1">
        <v>8332.0400000000009</v>
      </c>
      <c r="I72" s="1">
        <v>8332.0400000000009</v>
      </c>
      <c r="J72" s="1">
        <v>8332.0400000000009</v>
      </c>
      <c r="K72" s="1">
        <v>8332.0400000000009</v>
      </c>
      <c r="L72" s="1">
        <v>8332.0400000000009</v>
      </c>
      <c r="M72" s="1">
        <v>8332.0400000000009</v>
      </c>
      <c r="N72" s="1">
        <v>6083.92</v>
      </c>
      <c r="O72" s="1">
        <v>6083.92</v>
      </c>
      <c r="P72" s="1">
        <v>6083.92</v>
      </c>
      <c r="Q72" s="1">
        <v>6083.92</v>
      </c>
      <c r="R72" s="1">
        <v>6083.92</v>
      </c>
      <c r="S72" s="1">
        <f t="shared" si="65"/>
        <v>7207.9800000000005</v>
      </c>
      <c r="T72" s="1">
        <f t="shared" si="66"/>
        <v>82659.960000000006</v>
      </c>
      <c r="U72" s="1">
        <f t="shared" si="67"/>
        <v>7488.9949999999999</v>
      </c>
      <c r="V72" s="1">
        <v>-8332.0400000000009</v>
      </c>
      <c r="W72" s="1">
        <v>-8332.0400000000009</v>
      </c>
      <c r="X72" s="1">
        <v>-8332.0400000000009</v>
      </c>
      <c r="Y72" s="1">
        <v>-8332.0400000000009</v>
      </c>
      <c r="Z72" s="1">
        <v>-8332.0400000000009</v>
      </c>
      <c r="AA72" s="1">
        <v>-8332.0400000000009</v>
      </c>
      <c r="AB72" s="1">
        <v>-8332.0400000000009</v>
      </c>
      <c r="AC72" s="1">
        <v>-8332.0400000000009</v>
      </c>
      <c r="AD72" s="1">
        <v>-6083.92</v>
      </c>
      <c r="AE72" s="1">
        <v>-6083.92</v>
      </c>
      <c r="AF72" s="1">
        <v>-6083.92</v>
      </c>
      <c r="AG72" s="1">
        <v>-6083.92</v>
      </c>
      <c r="AH72" s="1">
        <v>-6083.92</v>
      </c>
      <c r="AI72" s="1"/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f t="shared" si="68"/>
        <v>0</v>
      </c>
      <c r="AX72" s="1"/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2">
        <f t="shared" si="41"/>
        <v>0</v>
      </c>
      <c r="BM72" s="2">
        <f t="shared" si="69"/>
        <v>0</v>
      </c>
      <c r="BN72" s="3" t="str">
        <f t="shared" si="40"/>
        <v/>
      </c>
      <c r="BO72" s="37">
        <f>IFERROR(INDEX('Wkpr - Existing Depr Rates'!$G$2:$G$709,MATCH('Wkpr - Plant Balance Detail'!A72,'Wkpr - Existing Depr Rates'!$A$2:$A$709,0),),0)</f>
        <v>0.33333332999999998</v>
      </c>
      <c r="BP72" s="37" t="str">
        <f t="shared" si="70"/>
        <v/>
      </c>
      <c r="BQ72" s="11">
        <v>0</v>
      </c>
      <c r="BR72" s="11"/>
      <c r="BS72" s="11"/>
      <c r="BU72" s="31">
        <f>_xlfn.IFNA(IF(AND($B72="ED",$D72&gt;=310000,$D72&lt;360000),INDEX('Wkpr - Allocation_Factors'!$B$16:$F$16,1,MATCH('Wkpr - Plant Balance Detail'!BU$2,'Wkpr - Allocation_Factors'!$B$1:$F$1,0)),IF(AND($B72="GD",$C72="AN",$D72&gt;=350000,$D72&lt;358000),INDEX('Wkpr - Allocation_Factors'!$B$17:$F$17,1,MATCH('Wkpr - Plant Balance Detail'!BU$2,'Wkpr - Allocation_Factors'!$B$1:$F$1,0)),INDEX('Wkpr - Allocation_Factors'!$B$2:$F$15,MATCH(CONCATENATE('Wkpr - Plant Balance Detail'!$B72,'Wkpr - Plant Balance Detail'!$C72),'Wkpr - Allocation_Factors'!$A$2:$A$15,0),MATCH('Wkpr - Plant Balance Detail'!BU$2,'Wkpr - Allocation_Factors'!$B$1:$F$1,0)))),0)</f>
        <v>0.77807999999999999</v>
      </c>
      <c r="BV72" s="31">
        <f>_xlfn.IFNA(IF(AND($B72="ED",$D72&gt;=310000,$D72&lt;360000),INDEX('Wkpr - Allocation_Factors'!$B$16:$F$16,1,MATCH('Wkpr - Plant Balance Detail'!BV$2,'Wkpr - Allocation_Factors'!$B$1:$F$1,0)),IF(AND($B72="GD",$C72="AN",$D72&gt;=350000,$D72&lt;358000),INDEX('Wkpr - Allocation_Factors'!$B$17:$F$17,1,MATCH('Wkpr - Plant Balance Detail'!BV$2,'Wkpr - Allocation_Factors'!$B$1:$F$1,0)),INDEX('Wkpr - Allocation_Factors'!$B$2:$F$15,MATCH(CONCATENATE('Wkpr - Plant Balance Detail'!$B72,'Wkpr - Plant Balance Detail'!$C72),'Wkpr - Allocation_Factors'!$A$2:$A$15,0),MATCH('Wkpr - Plant Balance Detail'!BV$2,'Wkpr - Allocation_Factors'!$B$1:$F$1,0)))),0)</f>
        <v>0.22192000000000001</v>
      </c>
      <c r="BW72" s="31">
        <f>_xlfn.IFNA(IF(AND($B72="ED",$D72&gt;=310000,$D72&lt;360000),INDEX('Wkpr - Allocation_Factors'!$B$16:$F$16,1,MATCH('Wkpr - Plant Balance Detail'!BW$2,'Wkpr - Allocation_Factors'!$B$1:$F$1,0)),IF(AND($B72="GD",$C72="AN",$D72&gt;=350000,$D72&lt;358000),INDEX('Wkpr - Allocation_Factors'!$B$17:$F$17,1,MATCH('Wkpr - Plant Balance Detail'!BW$2,'Wkpr - Allocation_Factors'!$B$1:$F$1,0)),INDEX('Wkpr - Allocation_Factors'!$B$2:$F$15,MATCH(CONCATENATE('Wkpr - Plant Balance Detail'!$B72,'Wkpr - Plant Balance Detail'!$C72),'Wkpr - Allocation_Factors'!$A$2:$A$15,0),MATCH('Wkpr - Plant Balance Detail'!BW$2,'Wkpr - Allocation_Factors'!$B$1:$F$1,0)))),0)</f>
        <v>0</v>
      </c>
      <c r="BX72" s="31">
        <f>_xlfn.IFNA(IF(AND($B72="ED",$D72&gt;=310000,$D72&lt;360000),INDEX('Wkpr - Allocation_Factors'!$B$16:$F$16,1,MATCH('Wkpr - Plant Balance Detail'!BX$2,'Wkpr - Allocation_Factors'!$B$1:$F$1,0)),IF(AND($B72="GD",$C72="AN",$D72&gt;=350000,$D72&lt;358000),INDEX('Wkpr - Allocation_Factors'!$B$17:$F$17,1,MATCH('Wkpr - Plant Balance Detail'!BX$2,'Wkpr - Allocation_Factors'!$B$1:$F$1,0)),INDEX('Wkpr - Allocation_Factors'!$B$2:$F$15,MATCH(CONCATENATE('Wkpr - Plant Balance Detail'!$B72,'Wkpr - Plant Balance Detail'!$C72),'Wkpr - Allocation_Factors'!$A$2:$A$15,0),MATCH('Wkpr - Plant Balance Detail'!BX$2,'Wkpr - Allocation_Factors'!$B$1:$F$1,0)))),0)</f>
        <v>0</v>
      </c>
      <c r="BY72" s="31">
        <f>_xlfn.IFNA(IF(AND($B72="ED",$D72&gt;=310000,$D72&lt;360000),INDEX('Wkpr - Allocation_Factors'!$B$16:$F$16,1,MATCH('Wkpr - Plant Balance Detail'!BY$2,'Wkpr - Allocation_Factors'!$B$1:$F$1,0)),IF(AND($B72="GD",$C72="AN",$D72&gt;=350000,$D72&lt;358000),INDEX('Wkpr - Allocation_Factors'!$B$17:$F$17,1,MATCH('Wkpr - Plant Balance Detail'!BY$2,'Wkpr - Allocation_Factors'!$B$1:$F$1,0)),INDEX('Wkpr - Allocation_Factors'!$B$2:$F$15,MATCH(CONCATENATE('Wkpr - Plant Balance Detail'!$B72,'Wkpr - Plant Balance Detail'!$C72),'Wkpr - Allocation_Factors'!$A$2:$A$15,0),MATCH('Wkpr - Plant Balance Detail'!BY$2,'Wkpr - Allocation_Factors'!$B$1:$F$1,0)))),0)</f>
        <v>0</v>
      </c>
      <c r="CA72" s="1">
        <f t="shared" si="42"/>
        <v>0</v>
      </c>
      <c r="CB72" s="1">
        <f t="shared" si="43"/>
        <v>0</v>
      </c>
      <c r="CC72" s="1">
        <f t="shared" si="44"/>
        <v>0</v>
      </c>
      <c r="CD72" s="1">
        <f t="shared" si="45"/>
        <v>0</v>
      </c>
      <c r="CE72" s="1">
        <f t="shared" si="46"/>
        <v>0</v>
      </c>
      <c r="CF72" s="1"/>
      <c r="CG72" s="1">
        <f t="shared" si="47"/>
        <v>0</v>
      </c>
      <c r="CH72" s="1">
        <f t="shared" si="48"/>
        <v>0</v>
      </c>
      <c r="CI72" s="1">
        <f t="shared" si="49"/>
        <v>0</v>
      </c>
      <c r="CJ72" s="1">
        <f t="shared" si="50"/>
        <v>0</v>
      </c>
      <c r="CK72" s="1">
        <f t="shared" si="51"/>
        <v>0</v>
      </c>
      <c r="CM72" s="1">
        <f t="shared" si="52"/>
        <v>0</v>
      </c>
      <c r="CN72" s="1">
        <f t="shared" si="53"/>
        <v>0</v>
      </c>
      <c r="CO72" s="1">
        <f t="shared" si="54"/>
        <v>0</v>
      </c>
      <c r="CP72" s="1">
        <f t="shared" si="55"/>
        <v>0</v>
      </c>
      <c r="CQ72" s="1">
        <f t="shared" si="56"/>
        <v>0</v>
      </c>
      <c r="CS72" s="1">
        <f t="shared" si="71"/>
        <v>0</v>
      </c>
      <c r="CT72" s="1">
        <f t="shared" si="72"/>
        <v>0</v>
      </c>
      <c r="CU72" s="1">
        <f t="shared" si="73"/>
        <v>0</v>
      </c>
      <c r="CV72" s="1">
        <f t="shared" si="74"/>
        <v>0</v>
      </c>
      <c r="CW72" s="1">
        <f t="shared" si="75"/>
        <v>0</v>
      </c>
      <c r="CX72" s="1">
        <f t="shared" si="76"/>
        <v>0</v>
      </c>
      <c r="DA72" s="38">
        <f t="shared" si="57"/>
        <v>0</v>
      </c>
      <c r="DB72" s="38">
        <f t="shared" si="58"/>
        <v>0</v>
      </c>
      <c r="DC72" s="38">
        <f t="shared" si="59"/>
        <v>0</v>
      </c>
      <c r="DD72" s="38">
        <f t="shared" si="60"/>
        <v>0</v>
      </c>
      <c r="DE72" s="38">
        <f t="shared" si="61"/>
        <v>0</v>
      </c>
    </row>
    <row r="73" spans="1:109" x14ac:dyDescent="0.2">
      <c r="A73" t="s">
        <v>88</v>
      </c>
      <c r="B73" t="str">
        <f t="shared" si="62"/>
        <v>CD</v>
      </c>
      <c r="C73" t="str">
        <f t="shared" si="63"/>
        <v>WA</v>
      </c>
      <c r="D73">
        <f t="shared" si="64"/>
        <v>391100</v>
      </c>
      <c r="F73" s="1">
        <v>38563.550000000003</v>
      </c>
      <c r="G73" s="1">
        <v>38563.550000000003</v>
      </c>
      <c r="H73" s="1">
        <v>38563.550000000003</v>
      </c>
      <c r="I73" s="1">
        <v>38563.550000000003</v>
      </c>
      <c r="J73" s="1">
        <v>38563.550000000003</v>
      </c>
      <c r="K73" s="1">
        <v>38563.550000000003</v>
      </c>
      <c r="L73" s="1">
        <v>38563.550000000003</v>
      </c>
      <c r="M73" s="1">
        <v>38563.550000000003</v>
      </c>
      <c r="N73" s="1">
        <v>38563.550000000003</v>
      </c>
      <c r="O73" s="1">
        <v>38563.550000000003</v>
      </c>
      <c r="P73" s="1">
        <v>38563.550000000003</v>
      </c>
      <c r="Q73" s="1">
        <v>38563.550000000003</v>
      </c>
      <c r="R73" s="1">
        <v>414016.9</v>
      </c>
      <c r="S73" s="1">
        <f t="shared" si="65"/>
        <v>226290.22500000001</v>
      </c>
      <c r="T73" s="1">
        <f t="shared" si="66"/>
        <v>424199.04999999993</v>
      </c>
      <c r="U73" s="1">
        <f t="shared" si="67"/>
        <v>54207.439583333326</v>
      </c>
      <c r="V73" s="1">
        <v>-11233.7</v>
      </c>
      <c r="W73" s="1">
        <v>-11876.75</v>
      </c>
      <c r="X73" s="1">
        <v>-12519.81</v>
      </c>
      <c r="Y73" s="1">
        <v>-13162.86</v>
      </c>
      <c r="Z73" s="1">
        <v>-13805.92</v>
      </c>
      <c r="AA73" s="1">
        <v>-14448.970000000001</v>
      </c>
      <c r="AB73" s="1">
        <v>-15092.03</v>
      </c>
      <c r="AC73" s="1">
        <v>-15735.08</v>
      </c>
      <c r="AD73" s="1">
        <v>-16378.140000000001</v>
      </c>
      <c r="AE73" s="1">
        <v>-17021.189999999999</v>
      </c>
      <c r="AF73" s="1">
        <v>-17664.25</v>
      </c>
      <c r="AG73" s="1">
        <v>-18307.3</v>
      </c>
      <c r="AH73" s="1">
        <v>-22079.14</v>
      </c>
      <c r="AI73" s="1"/>
      <c r="AJ73" s="1">
        <v>-643.06000000000006</v>
      </c>
      <c r="AK73" s="1">
        <v>-643.05000000000007</v>
      </c>
      <c r="AL73" s="1">
        <v>-643.06000000000006</v>
      </c>
      <c r="AM73" s="1">
        <v>-643.05000000000007</v>
      </c>
      <c r="AN73" s="1">
        <v>-643.06000000000006</v>
      </c>
      <c r="AO73" s="1">
        <v>-643.05000000000007</v>
      </c>
      <c r="AP73" s="1">
        <v>-643.06000000000006</v>
      </c>
      <c r="AQ73" s="1">
        <v>-643.05000000000007</v>
      </c>
      <c r="AR73" s="1">
        <v>-643.06000000000006</v>
      </c>
      <c r="AS73" s="1">
        <v>-643.05000000000007</v>
      </c>
      <c r="AT73" s="1">
        <v>-643.06000000000006</v>
      </c>
      <c r="AU73" s="1">
        <v>-643.05000000000007</v>
      </c>
      <c r="AV73" s="1">
        <v>-3771.84</v>
      </c>
      <c r="AW73" s="1">
        <f t="shared" si="68"/>
        <v>10845.440000000002</v>
      </c>
      <c r="AX73" s="1"/>
      <c r="AY73" s="1">
        <v>27329.850000000002</v>
      </c>
      <c r="AZ73" s="1">
        <v>26686.799999999999</v>
      </c>
      <c r="BA73" s="1">
        <v>26043.74</v>
      </c>
      <c r="BB73" s="1">
        <v>25400.690000000002</v>
      </c>
      <c r="BC73" s="1">
        <v>24757.63</v>
      </c>
      <c r="BD73" s="1">
        <v>24114.58</v>
      </c>
      <c r="BE73" s="1">
        <v>23471.52</v>
      </c>
      <c r="BF73" s="1">
        <v>22828.47</v>
      </c>
      <c r="BG73" s="1">
        <v>22185.41</v>
      </c>
      <c r="BH73" s="1">
        <v>21542.36</v>
      </c>
      <c r="BI73" s="1">
        <v>20899.3</v>
      </c>
      <c r="BJ73" s="1">
        <v>20256.25</v>
      </c>
      <c r="BK73" s="1">
        <v>391937.76</v>
      </c>
      <c r="BL73" s="2">
        <f t="shared" si="41"/>
        <v>0</v>
      </c>
      <c r="BM73" s="2">
        <f t="shared" si="69"/>
        <v>10845.440000000002</v>
      </c>
      <c r="BN73" s="3">
        <f t="shared" si="40"/>
        <v>0.20007290665937583</v>
      </c>
      <c r="BO73" s="37">
        <f>IFERROR(INDEX('Wkpr - Existing Depr Rates'!$G$2:$G$709,MATCH('Wkpr - Plant Balance Detail'!A73,'Wkpr - Existing Depr Rates'!$A$2:$A$709,0),),0)</f>
        <v>0.2</v>
      </c>
      <c r="BP73" s="37">
        <f t="shared" si="70"/>
        <v>7.2906659375815419E-5</v>
      </c>
      <c r="BQ73" s="11">
        <v>0.2</v>
      </c>
      <c r="BR73" s="11"/>
      <c r="BS73" s="11"/>
      <c r="BU73" s="31">
        <f>_xlfn.IFNA(IF(AND($B73="ED",$D73&gt;=310000,$D73&lt;360000),INDEX('Wkpr - Allocation_Factors'!$B$16:$F$16,1,MATCH('Wkpr - Plant Balance Detail'!BU$2,'Wkpr - Allocation_Factors'!$B$1:$F$1,0)),IF(AND($B73="GD",$C73="AN",$D73&gt;=350000,$D73&lt;358000),INDEX('Wkpr - Allocation_Factors'!$B$17:$F$17,1,MATCH('Wkpr - Plant Balance Detail'!BU$2,'Wkpr - Allocation_Factors'!$B$1:$F$1,0)),INDEX('Wkpr - Allocation_Factors'!$B$2:$F$15,MATCH(CONCATENATE('Wkpr - Plant Balance Detail'!$B73,'Wkpr - Plant Balance Detail'!$C73),'Wkpr - Allocation_Factors'!$A$2:$A$15,0),MATCH('Wkpr - Plant Balance Detail'!BU$2,'Wkpr - Allocation_Factors'!$B$1:$F$1,0)))),0)</f>
        <v>0.77807999999999999</v>
      </c>
      <c r="BV73" s="31">
        <f>_xlfn.IFNA(IF(AND($B73="ED",$D73&gt;=310000,$D73&lt;360000),INDEX('Wkpr - Allocation_Factors'!$B$16:$F$16,1,MATCH('Wkpr - Plant Balance Detail'!BV$2,'Wkpr - Allocation_Factors'!$B$1:$F$1,0)),IF(AND($B73="GD",$C73="AN",$D73&gt;=350000,$D73&lt;358000),INDEX('Wkpr - Allocation_Factors'!$B$17:$F$17,1,MATCH('Wkpr - Plant Balance Detail'!BV$2,'Wkpr - Allocation_Factors'!$B$1:$F$1,0)),INDEX('Wkpr - Allocation_Factors'!$B$2:$F$15,MATCH(CONCATENATE('Wkpr - Plant Balance Detail'!$B73,'Wkpr - Plant Balance Detail'!$C73),'Wkpr - Allocation_Factors'!$A$2:$A$15,0),MATCH('Wkpr - Plant Balance Detail'!BV$2,'Wkpr - Allocation_Factors'!$B$1:$F$1,0)))),0)</f>
        <v>0.22192000000000001</v>
      </c>
      <c r="BW73" s="31">
        <f>_xlfn.IFNA(IF(AND($B73="ED",$D73&gt;=310000,$D73&lt;360000),INDEX('Wkpr - Allocation_Factors'!$B$16:$F$16,1,MATCH('Wkpr - Plant Balance Detail'!BW$2,'Wkpr - Allocation_Factors'!$B$1:$F$1,0)),IF(AND($B73="GD",$C73="AN",$D73&gt;=350000,$D73&lt;358000),INDEX('Wkpr - Allocation_Factors'!$B$17:$F$17,1,MATCH('Wkpr - Plant Balance Detail'!BW$2,'Wkpr - Allocation_Factors'!$B$1:$F$1,0)),INDEX('Wkpr - Allocation_Factors'!$B$2:$F$15,MATCH(CONCATENATE('Wkpr - Plant Balance Detail'!$B73,'Wkpr - Plant Balance Detail'!$C73),'Wkpr - Allocation_Factors'!$A$2:$A$15,0),MATCH('Wkpr - Plant Balance Detail'!BW$2,'Wkpr - Allocation_Factors'!$B$1:$F$1,0)))),0)</f>
        <v>0</v>
      </c>
      <c r="BX73" s="31">
        <f>_xlfn.IFNA(IF(AND($B73="ED",$D73&gt;=310000,$D73&lt;360000),INDEX('Wkpr - Allocation_Factors'!$B$16:$F$16,1,MATCH('Wkpr - Plant Balance Detail'!BX$2,'Wkpr - Allocation_Factors'!$B$1:$F$1,0)),IF(AND($B73="GD",$C73="AN",$D73&gt;=350000,$D73&lt;358000),INDEX('Wkpr - Allocation_Factors'!$B$17:$F$17,1,MATCH('Wkpr - Plant Balance Detail'!BX$2,'Wkpr - Allocation_Factors'!$B$1:$F$1,0)),INDEX('Wkpr - Allocation_Factors'!$B$2:$F$15,MATCH(CONCATENATE('Wkpr - Plant Balance Detail'!$B73,'Wkpr - Plant Balance Detail'!$C73),'Wkpr - Allocation_Factors'!$A$2:$A$15,0),MATCH('Wkpr - Plant Balance Detail'!BX$2,'Wkpr - Allocation_Factors'!$B$1:$F$1,0)))),0)</f>
        <v>0</v>
      </c>
      <c r="BY73" s="31">
        <f>_xlfn.IFNA(IF(AND($B73="ED",$D73&gt;=310000,$D73&lt;360000),INDEX('Wkpr - Allocation_Factors'!$B$16:$F$16,1,MATCH('Wkpr - Plant Balance Detail'!BY$2,'Wkpr - Allocation_Factors'!$B$1:$F$1,0)),IF(AND($B73="GD",$C73="AN",$D73&gt;=350000,$D73&lt;358000),INDEX('Wkpr - Allocation_Factors'!$B$17:$F$17,1,MATCH('Wkpr - Plant Balance Detail'!BY$2,'Wkpr - Allocation_Factors'!$B$1:$F$1,0)),INDEX('Wkpr - Allocation_Factors'!$B$2:$F$15,MATCH(CONCATENATE('Wkpr - Plant Balance Detail'!$B73,'Wkpr - Plant Balance Detail'!$C73),'Wkpr - Allocation_Factors'!$A$2:$A$15,0),MATCH('Wkpr - Plant Balance Detail'!BY$2,'Wkpr - Allocation_Factors'!$B$1:$F$1,0)))),0)</f>
        <v>0</v>
      </c>
      <c r="CA73" s="1">
        <f t="shared" si="42"/>
        <v>64451.139935490144</v>
      </c>
      <c r="CB73" s="1">
        <f t="shared" si="43"/>
        <v>18382.424653613991</v>
      </c>
      <c r="CC73" s="1">
        <f t="shared" si="44"/>
        <v>0</v>
      </c>
      <c r="CD73" s="1">
        <f t="shared" si="45"/>
        <v>0</v>
      </c>
      <c r="CE73" s="1">
        <f t="shared" si="46"/>
        <v>0</v>
      </c>
      <c r="CF73" s="1"/>
      <c r="CG73" s="1">
        <f t="shared" si="47"/>
        <v>64427.653910400004</v>
      </c>
      <c r="CH73" s="1">
        <f t="shared" si="48"/>
        <v>18375.726089600001</v>
      </c>
      <c r="CI73" s="1">
        <f t="shared" si="49"/>
        <v>0</v>
      </c>
      <c r="CJ73" s="1">
        <f t="shared" si="50"/>
        <v>0</v>
      </c>
      <c r="CK73" s="1">
        <f t="shared" si="51"/>
        <v>0</v>
      </c>
      <c r="CM73" s="1">
        <f t="shared" si="52"/>
        <v>64427.653910400004</v>
      </c>
      <c r="CN73" s="1">
        <f t="shared" si="53"/>
        <v>18375.726089600001</v>
      </c>
      <c r="CO73" s="1">
        <f t="shared" si="54"/>
        <v>0</v>
      </c>
      <c r="CP73" s="1">
        <f t="shared" si="55"/>
        <v>0</v>
      </c>
      <c r="CQ73" s="1">
        <f t="shared" si="56"/>
        <v>0</v>
      </c>
      <c r="CS73" s="1">
        <f t="shared" si="71"/>
        <v>0</v>
      </c>
      <c r="CT73" s="1">
        <f t="shared" si="72"/>
        <v>0</v>
      </c>
      <c r="CU73" s="1">
        <f t="shared" si="73"/>
        <v>0</v>
      </c>
      <c r="CV73" s="1">
        <f t="shared" si="74"/>
        <v>0</v>
      </c>
      <c r="CW73" s="1">
        <f t="shared" si="75"/>
        <v>0</v>
      </c>
      <c r="CX73" s="1">
        <f t="shared" si="76"/>
        <v>0</v>
      </c>
      <c r="DA73" s="38">
        <f t="shared" si="57"/>
        <v>0</v>
      </c>
      <c r="DB73" s="38">
        <f t="shared" si="58"/>
        <v>0</v>
      </c>
      <c r="DC73" s="38">
        <f t="shared" si="59"/>
        <v>0</v>
      </c>
      <c r="DD73" s="38">
        <f t="shared" si="60"/>
        <v>0</v>
      </c>
      <c r="DE73" s="38">
        <f t="shared" si="61"/>
        <v>0</v>
      </c>
    </row>
    <row r="74" spans="1:109" x14ac:dyDescent="0.2">
      <c r="A74" t="s">
        <v>89</v>
      </c>
      <c r="B74" t="str">
        <f t="shared" si="62"/>
        <v>CD</v>
      </c>
      <c r="C74" t="str">
        <f t="shared" si="63"/>
        <v>WA</v>
      </c>
      <c r="D74">
        <f t="shared" si="64"/>
        <v>392000</v>
      </c>
      <c r="E74" t="s">
        <v>683</v>
      </c>
      <c r="F74" s="1">
        <v>97929.900000000009</v>
      </c>
      <c r="G74" s="1">
        <v>97929.900000000009</v>
      </c>
      <c r="H74" s="1">
        <v>97929.900000000009</v>
      </c>
      <c r="I74" s="1">
        <v>97929.900000000009</v>
      </c>
      <c r="J74" s="1">
        <v>97929.900000000009</v>
      </c>
      <c r="K74" s="1">
        <v>97929.900000000009</v>
      </c>
      <c r="L74" s="1">
        <v>97929.900000000009</v>
      </c>
      <c r="M74" s="1">
        <v>97929.900000000009</v>
      </c>
      <c r="N74" s="1">
        <v>97929.900000000009</v>
      </c>
      <c r="O74" s="1">
        <v>97929.900000000009</v>
      </c>
      <c r="P74" s="1">
        <v>97929.900000000009</v>
      </c>
      <c r="Q74" s="1">
        <v>97929.900000000009</v>
      </c>
      <c r="R74" s="1">
        <v>97929.900000000009</v>
      </c>
      <c r="S74" s="1">
        <f t="shared" si="65"/>
        <v>97929.900000000009</v>
      </c>
      <c r="T74" s="1">
        <f t="shared" si="66"/>
        <v>1077228.9000000001</v>
      </c>
      <c r="U74" s="1">
        <f t="shared" si="67"/>
        <v>97929.900000000009</v>
      </c>
      <c r="V74" s="1">
        <v>-31730.59</v>
      </c>
      <c r="W74" s="1">
        <v>-32193.31</v>
      </c>
      <c r="X74" s="1">
        <v>-32656.030000000002</v>
      </c>
      <c r="Y74" s="1">
        <v>-33118.75</v>
      </c>
      <c r="Z74" s="1">
        <v>-33581.47</v>
      </c>
      <c r="AA74" s="1">
        <v>-34044.19</v>
      </c>
      <c r="AB74" s="1">
        <v>-34506.910000000003</v>
      </c>
      <c r="AC74" s="1">
        <v>-34969.629999999997</v>
      </c>
      <c r="AD74" s="1">
        <v>-35432.35</v>
      </c>
      <c r="AE74" s="1">
        <v>-35895.07</v>
      </c>
      <c r="AF74" s="1">
        <v>-36357.79</v>
      </c>
      <c r="AG74" s="1">
        <v>-36820.51</v>
      </c>
      <c r="AH74" s="1">
        <v>-37283.230000000003</v>
      </c>
      <c r="AI74" s="1"/>
      <c r="AJ74" s="1">
        <v>-462.72</v>
      </c>
      <c r="AK74" s="1">
        <v>-462.72</v>
      </c>
      <c r="AL74" s="1">
        <v>-462.72</v>
      </c>
      <c r="AM74" s="1">
        <v>-462.72</v>
      </c>
      <c r="AN74" s="1">
        <v>-462.72</v>
      </c>
      <c r="AO74" s="1">
        <v>-462.72</v>
      </c>
      <c r="AP74" s="1">
        <v>-462.72</v>
      </c>
      <c r="AQ74" s="1">
        <v>-462.72</v>
      </c>
      <c r="AR74" s="1">
        <v>-462.72</v>
      </c>
      <c r="AS74" s="1">
        <v>-462.72</v>
      </c>
      <c r="AT74" s="1">
        <v>-462.72</v>
      </c>
      <c r="AU74" s="1">
        <v>-462.72</v>
      </c>
      <c r="AV74" s="1">
        <v>-462.72</v>
      </c>
      <c r="AW74" s="1">
        <f t="shared" si="68"/>
        <v>5552.6400000000021</v>
      </c>
      <c r="AX74" s="1"/>
      <c r="AY74" s="1">
        <v>66199.31</v>
      </c>
      <c r="AZ74" s="1">
        <v>65736.59</v>
      </c>
      <c r="BA74" s="1">
        <v>65273.87</v>
      </c>
      <c r="BB74" s="1">
        <v>64811.15</v>
      </c>
      <c r="BC74" s="1">
        <v>64348.43</v>
      </c>
      <c r="BD74" s="1">
        <v>63885.71</v>
      </c>
      <c r="BE74" s="1">
        <v>63422.99</v>
      </c>
      <c r="BF74" s="1">
        <v>62960.270000000004</v>
      </c>
      <c r="BG74" s="1">
        <v>62497.55</v>
      </c>
      <c r="BH74" s="1">
        <v>62034.83</v>
      </c>
      <c r="BI74" s="1">
        <v>61572.11</v>
      </c>
      <c r="BJ74" s="1">
        <v>61109.39</v>
      </c>
      <c r="BK74" s="1">
        <v>60646.67</v>
      </c>
      <c r="BL74" s="2">
        <f t="shared" si="41"/>
        <v>0</v>
      </c>
      <c r="BM74" s="2">
        <f t="shared" si="69"/>
        <v>5552.6400000000021</v>
      </c>
      <c r="BN74" s="3">
        <f t="shared" si="40"/>
        <v>5.6700149801031163E-2</v>
      </c>
      <c r="BO74" s="37">
        <f>IFERROR(INDEX('Wkpr - Existing Depr Rates'!$G$2:$G$709,MATCH('Wkpr - Plant Balance Detail'!A74,'Wkpr - Existing Depr Rates'!$A$2:$A$709,0),),0)</f>
        <v>5.67E-2</v>
      </c>
      <c r="BP74" s="37">
        <f t="shared" si="70"/>
        <v>1.4980103116291055E-7</v>
      </c>
      <c r="BQ74" s="11">
        <v>7.2400000000000006E-2</v>
      </c>
      <c r="BR74" s="11"/>
      <c r="BS74" s="11"/>
      <c r="BU74" s="31">
        <f>_xlfn.IFNA(IF(AND($B74="ED",$D74&gt;=310000,$D74&lt;360000),INDEX('Wkpr - Allocation_Factors'!$B$16:$F$16,1,MATCH('Wkpr - Plant Balance Detail'!BU$2,'Wkpr - Allocation_Factors'!$B$1:$F$1,0)),IF(AND($B74="GD",$C74="AN",$D74&gt;=350000,$D74&lt;358000),INDEX('Wkpr - Allocation_Factors'!$B$17:$F$17,1,MATCH('Wkpr - Plant Balance Detail'!BU$2,'Wkpr - Allocation_Factors'!$B$1:$F$1,0)),INDEX('Wkpr - Allocation_Factors'!$B$2:$F$15,MATCH(CONCATENATE('Wkpr - Plant Balance Detail'!$B74,'Wkpr - Plant Balance Detail'!$C74),'Wkpr - Allocation_Factors'!$A$2:$A$15,0),MATCH('Wkpr - Plant Balance Detail'!BU$2,'Wkpr - Allocation_Factors'!$B$1:$F$1,0)))),0)</f>
        <v>0.77807999999999999</v>
      </c>
      <c r="BV74" s="31">
        <f>_xlfn.IFNA(IF(AND($B74="ED",$D74&gt;=310000,$D74&lt;360000),INDEX('Wkpr - Allocation_Factors'!$B$16:$F$16,1,MATCH('Wkpr - Plant Balance Detail'!BV$2,'Wkpr - Allocation_Factors'!$B$1:$F$1,0)),IF(AND($B74="GD",$C74="AN",$D74&gt;=350000,$D74&lt;358000),INDEX('Wkpr - Allocation_Factors'!$B$17:$F$17,1,MATCH('Wkpr - Plant Balance Detail'!BV$2,'Wkpr - Allocation_Factors'!$B$1:$F$1,0)),INDEX('Wkpr - Allocation_Factors'!$B$2:$F$15,MATCH(CONCATENATE('Wkpr - Plant Balance Detail'!$B74,'Wkpr - Plant Balance Detail'!$C74),'Wkpr - Allocation_Factors'!$A$2:$A$15,0),MATCH('Wkpr - Plant Balance Detail'!BV$2,'Wkpr - Allocation_Factors'!$B$1:$F$1,0)))),0)</f>
        <v>0.22192000000000001</v>
      </c>
      <c r="BW74" s="31">
        <f>_xlfn.IFNA(IF(AND($B74="ED",$D74&gt;=310000,$D74&lt;360000),INDEX('Wkpr - Allocation_Factors'!$B$16:$F$16,1,MATCH('Wkpr - Plant Balance Detail'!BW$2,'Wkpr - Allocation_Factors'!$B$1:$F$1,0)),IF(AND($B74="GD",$C74="AN",$D74&gt;=350000,$D74&lt;358000),INDEX('Wkpr - Allocation_Factors'!$B$17:$F$17,1,MATCH('Wkpr - Plant Balance Detail'!BW$2,'Wkpr - Allocation_Factors'!$B$1:$F$1,0)),INDEX('Wkpr - Allocation_Factors'!$B$2:$F$15,MATCH(CONCATENATE('Wkpr - Plant Balance Detail'!$B74,'Wkpr - Plant Balance Detail'!$C74),'Wkpr - Allocation_Factors'!$A$2:$A$15,0),MATCH('Wkpr - Plant Balance Detail'!BW$2,'Wkpr - Allocation_Factors'!$B$1:$F$1,0)))),0)</f>
        <v>0</v>
      </c>
      <c r="BX74" s="31">
        <f>_xlfn.IFNA(IF(AND($B74="ED",$D74&gt;=310000,$D74&lt;360000),INDEX('Wkpr - Allocation_Factors'!$B$16:$F$16,1,MATCH('Wkpr - Plant Balance Detail'!BX$2,'Wkpr - Allocation_Factors'!$B$1:$F$1,0)),IF(AND($B74="GD",$C74="AN",$D74&gt;=350000,$D74&lt;358000),INDEX('Wkpr - Allocation_Factors'!$B$17:$F$17,1,MATCH('Wkpr - Plant Balance Detail'!BX$2,'Wkpr - Allocation_Factors'!$B$1:$F$1,0)),INDEX('Wkpr - Allocation_Factors'!$B$2:$F$15,MATCH(CONCATENATE('Wkpr - Plant Balance Detail'!$B74,'Wkpr - Plant Balance Detail'!$C74),'Wkpr - Allocation_Factors'!$A$2:$A$15,0),MATCH('Wkpr - Plant Balance Detail'!BX$2,'Wkpr - Allocation_Factors'!$B$1:$F$1,0)))),0)</f>
        <v>0</v>
      </c>
      <c r="BY74" s="31">
        <f>_xlfn.IFNA(IF(AND($B74="ED",$D74&gt;=310000,$D74&lt;360000),INDEX('Wkpr - Allocation_Factors'!$B$16:$F$16,1,MATCH('Wkpr - Plant Balance Detail'!BY$2,'Wkpr - Allocation_Factors'!$B$1:$F$1,0)),IF(AND($B74="GD",$C74="AN",$D74&gt;=350000,$D74&lt;358000),INDEX('Wkpr - Allocation_Factors'!$B$17:$F$17,1,MATCH('Wkpr - Plant Balance Detail'!BY$2,'Wkpr - Allocation_Factors'!$B$1:$F$1,0)),INDEX('Wkpr - Allocation_Factors'!$B$2:$F$15,MATCH(CONCATENATE('Wkpr - Plant Balance Detail'!$B74,'Wkpr - Plant Balance Detail'!$C74),'Wkpr - Allocation_Factors'!$A$2:$A$15,0),MATCH('Wkpr - Plant Balance Detail'!BY$2,'Wkpr - Allocation_Factors'!$B$1:$F$1,0)))),0)</f>
        <v>0</v>
      </c>
      <c r="CA74" s="1">
        <f t="shared" si="42"/>
        <v>4320.3981312000014</v>
      </c>
      <c r="CB74" s="1">
        <f t="shared" si="43"/>
        <v>1232.2418688000005</v>
      </c>
      <c r="CC74" s="1">
        <f t="shared" si="44"/>
        <v>0</v>
      </c>
      <c r="CD74" s="1">
        <f t="shared" si="45"/>
        <v>0</v>
      </c>
      <c r="CE74" s="1">
        <f t="shared" si="46"/>
        <v>0</v>
      </c>
      <c r="CF74" s="1"/>
      <c r="CG74" s="1">
        <f t="shared" si="47"/>
        <v>4320.3867167664002</v>
      </c>
      <c r="CH74" s="1">
        <f t="shared" si="48"/>
        <v>1232.2386132336003</v>
      </c>
      <c r="CI74" s="1">
        <f t="shared" si="49"/>
        <v>0</v>
      </c>
      <c r="CJ74" s="1">
        <f t="shared" si="50"/>
        <v>0</v>
      </c>
      <c r="CK74" s="1">
        <f t="shared" si="51"/>
        <v>0</v>
      </c>
      <c r="CM74" s="1">
        <f t="shared" si="52"/>
        <v>5516.6842732608011</v>
      </c>
      <c r="CN74" s="1">
        <f t="shared" si="53"/>
        <v>1573.4404867392004</v>
      </c>
      <c r="CO74" s="1">
        <f t="shared" si="54"/>
        <v>0</v>
      </c>
      <c r="CP74" s="1">
        <f t="shared" si="55"/>
        <v>0</v>
      </c>
      <c r="CQ74" s="1">
        <f t="shared" si="56"/>
        <v>0</v>
      </c>
      <c r="CS74" s="1">
        <f t="shared" si="71"/>
        <v>1196.2975564944009</v>
      </c>
      <c r="CT74" s="1">
        <f t="shared" si="72"/>
        <v>341.20187350560013</v>
      </c>
      <c r="CU74" s="1">
        <f t="shared" si="73"/>
        <v>0</v>
      </c>
      <c r="CV74" s="1">
        <f t="shared" si="74"/>
        <v>0</v>
      </c>
      <c r="CW74" s="1">
        <f t="shared" si="75"/>
        <v>0</v>
      </c>
      <c r="CX74" s="1">
        <f t="shared" si="76"/>
        <v>1537.499430000001</v>
      </c>
      <c r="DA74" s="38">
        <f t="shared" si="57"/>
        <v>0</v>
      </c>
      <c r="DB74" s="38">
        <f t="shared" si="58"/>
        <v>0</v>
      </c>
      <c r="DC74" s="38">
        <f t="shared" si="59"/>
        <v>0</v>
      </c>
      <c r="DD74" s="38">
        <f t="shared" si="60"/>
        <v>0</v>
      </c>
      <c r="DE74" s="38">
        <f t="shared" si="61"/>
        <v>0</v>
      </c>
    </row>
    <row r="75" spans="1:109" x14ac:dyDescent="0.2">
      <c r="A75" t="s">
        <v>90</v>
      </c>
      <c r="B75" t="str">
        <f t="shared" si="62"/>
        <v>CD</v>
      </c>
      <c r="C75" t="str">
        <f t="shared" si="63"/>
        <v>WA</v>
      </c>
      <c r="D75">
        <f t="shared" si="64"/>
        <v>392046</v>
      </c>
      <c r="E75" t="s">
        <v>683</v>
      </c>
      <c r="F75" s="1">
        <v>1521566.25</v>
      </c>
      <c r="G75" s="1">
        <v>1555657.26</v>
      </c>
      <c r="H75" s="1">
        <v>1556569.53</v>
      </c>
      <c r="I75" s="1">
        <v>1597269.5</v>
      </c>
      <c r="J75" s="1">
        <v>1610699.1600000001</v>
      </c>
      <c r="K75" s="1">
        <v>1614438.98</v>
      </c>
      <c r="L75" s="1">
        <v>1614438.98</v>
      </c>
      <c r="M75" s="1">
        <v>1614612.35</v>
      </c>
      <c r="N75" s="1">
        <v>1798081.76</v>
      </c>
      <c r="O75" s="1">
        <v>1863868.92</v>
      </c>
      <c r="P75" s="1">
        <v>1864403.52</v>
      </c>
      <c r="Q75" s="1">
        <v>1864403.52</v>
      </c>
      <c r="R75" s="1">
        <v>1946487.88</v>
      </c>
      <c r="S75" s="1">
        <f t="shared" si="65"/>
        <v>1734027.0649999999</v>
      </c>
      <c r="T75" s="1">
        <f t="shared" si="66"/>
        <v>18554443.48</v>
      </c>
      <c r="U75" s="1">
        <f t="shared" si="67"/>
        <v>1690705.8787500001</v>
      </c>
      <c r="V75" s="1">
        <v>-759962.51</v>
      </c>
      <c r="W75" s="1">
        <v>-780695.3</v>
      </c>
      <c r="X75" s="1">
        <v>-801663.93</v>
      </c>
      <c r="Y75" s="1">
        <v>-822912.92</v>
      </c>
      <c r="Z75" s="1">
        <v>-821166.37</v>
      </c>
      <c r="AA75" s="1">
        <v>-842895.74</v>
      </c>
      <c r="AB75" s="1">
        <v>-864650.31</v>
      </c>
      <c r="AC75" s="1">
        <v>-886406.04</v>
      </c>
      <c r="AD75" s="1">
        <v>-909399.07000000007</v>
      </c>
      <c r="AE75" s="1">
        <v>-934071.46</v>
      </c>
      <c r="AF75" s="1">
        <v>-959190.70000000007</v>
      </c>
      <c r="AG75" s="1">
        <v>-984313.54</v>
      </c>
      <c r="AH75" s="1">
        <v>-1009989.42</v>
      </c>
      <c r="AI75" s="1"/>
      <c r="AJ75" s="1">
        <v>-20218.48</v>
      </c>
      <c r="AK75" s="1">
        <v>-20732.79</v>
      </c>
      <c r="AL75" s="1">
        <v>-20968.63</v>
      </c>
      <c r="AM75" s="1">
        <v>-21248.99</v>
      </c>
      <c r="AN75" s="1">
        <v>-21613.69</v>
      </c>
      <c r="AO75" s="1">
        <v>-21729.37</v>
      </c>
      <c r="AP75" s="1">
        <v>-21754.57</v>
      </c>
      <c r="AQ75" s="1">
        <v>-21755.73</v>
      </c>
      <c r="AR75" s="1">
        <v>-22993.03</v>
      </c>
      <c r="AS75" s="1">
        <v>-24672.39</v>
      </c>
      <c r="AT75" s="1">
        <v>-25119.24</v>
      </c>
      <c r="AU75" s="1">
        <v>-25122.84</v>
      </c>
      <c r="AV75" s="1">
        <v>-25675.88</v>
      </c>
      <c r="AW75" s="1">
        <f t="shared" si="68"/>
        <v>273387.14999999997</v>
      </c>
      <c r="AX75" s="1"/>
      <c r="AY75" s="1">
        <v>761603.74</v>
      </c>
      <c r="AZ75" s="1">
        <v>774961.96</v>
      </c>
      <c r="BA75" s="1">
        <v>754905.59999999998</v>
      </c>
      <c r="BB75" s="1">
        <v>774356.58</v>
      </c>
      <c r="BC75" s="1">
        <v>789532.79</v>
      </c>
      <c r="BD75" s="1">
        <v>771543.24</v>
      </c>
      <c r="BE75" s="1">
        <v>749788.67</v>
      </c>
      <c r="BF75" s="1">
        <v>728206.31</v>
      </c>
      <c r="BG75" s="1">
        <v>888682.69000000006</v>
      </c>
      <c r="BH75" s="1">
        <v>929797.46</v>
      </c>
      <c r="BI75" s="1">
        <v>905212.82000000007</v>
      </c>
      <c r="BJ75" s="1">
        <v>880089.98</v>
      </c>
      <c r="BK75" s="1">
        <v>936498.46</v>
      </c>
      <c r="BL75" s="2">
        <f t="shared" si="41"/>
        <v>0</v>
      </c>
      <c r="BM75" s="2">
        <f t="shared" si="69"/>
        <v>273387.14999999997</v>
      </c>
      <c r="BN75" s="3">
        <f t="shared" si="40"/>
        <v>0.16170000556343067</v>
      </c>
      <c r="BO75" s="37">
        <f>IFERROR(INDEX('Wkpr - Existing Depr Rates'!$G$2:$G$709,MATCH('Wkpr - Plant Balance Detail'!A75,'Wkpr - Existing Depr Rates'!$A$2:$A$709,0),),0)</f>
        <v>0.16170000000000001</v>
      </c>
      <c r="BP75" s="37">
        <f t="shared" si="70"/>
        <v>5.5634306606044959E-9</v>
      </c>
      <c r="BQ75" s="11">
        <v>4.6800000000000001E-2</v>
      </c>
      <c r="BR75" s="11"/>
      <c r="BS75" s="11"/>
      <c r="BU75" s="31">
        <f>_xlfn.IFNA(IF(AND($B75="ED",$D75&gt;=310000,$D75&lt;360000),INDEX('Wkpr - Allocation_Factors'!$B$16:$F$16,1,MATCH('Wkpr - Plant Balance Detail'!BU$2,'Wkpr - Allocation_Factors'!$B$1:$F$1,0)),IF(AND($B75="GD",$C75="AN",$D75&gt;=350000,$D75&lt;358000),INDEX('Wkpr - Allocation_Factors'!$B$17:$F$17,1,MATCH('Wkpr - Plant Balance Detail'!BU$2,'Wkpr - Allocation_Factors'!$B$1:$F$1,0)),INDEX('Wkpr - Allocation_Factors'!$B$2:$F$15,MATCH(CONCATENATE('Wkpr - Plant Balance Detail'!$B75,'Wkpr - Plant Balance Detail'!$C75),'Wkpr - Allocation_Factors'!$A$2:$A$15,0),MATCH('Wkpr - Plant Balance Detail'!BU$2,'Wkpr - Allocation_Factors'!$B$1:$F$1,0)))),0)</f>
        <v>0.77807999999999999</v>
      </c>
      <c r="BV75" s="31">
        <f>_xlfn.IFNA(IF(AND($B75="ED",$D75&gt;=310000,$D75&lt;360000),INDEX('Wkpr - Allocation_Factors'!$B$16:$F$16,1,MATCH('Wkpr - Plant Balance Detail'!BV$2,'Wkpr - Allocation_Factors'!$B$1:$F$1,0)),IF(AND($B75="GD",$C75="AN",$D75&gt;=350000,$D75&lt;358000),INDEX('Wkpr - Allocation_Factors'!$B$17:$F$17,1,MATCH('Wkpr - Plant Balance Detail'!BV$2,'Wkpr - Allocation_Factors'!$B$1:$F$1,0)),INDEX('Wkpr - Allocation_Factors'!$B$2:$F$15,MATCH(CONCATENATE('Wkpr - Plant Balance Detail'!$B75,'Wkpr - Plant Balance Detail'!$C75),'Wkpr - Allocation_Factors'!$A$2:$A$15,0),MATCH('Wkpr - Plant Balance Detail'!BV$2,'Wkpr - Allocation_Factors'!$B$1:$F$1,0)))),0)</f>
        <v>0.22192000000000001</v>
      </c>
      <c r="BW75" s="31">
        <f>_xlfn.IFNA(IF(AND($B75="ED",$D75&gt;=310000,$D75&lt;360000),INDEX('Wkpr - Allocation_Factors'!$B$16:$F$16,1,MATCH('Wkpr - Plant Balance Detail'!BW$2,'Wkpr - Allocation_Factors'!$B$1:$F$1,0)),IF(AND($B75="GD",$C75="AN",$D75&gt;=350000,$D75&lt;358000),INDEX('Wkpr - Allocation_Factors'!$B$17:$F$17,1,MATCH('Wkpr - Plant Balance Detail'!BW$2,'Wkpr - Allocation_Factors'!$B$1:$F$1,0)),INDEX('Wkpr - Allocation_Factors'!$B$2:$F$15,MATCH(CONCATENATE('Wkpr - Plant Balance Detail'!$B75,'Wkpr - Plant Balance Detail'!$C75),'Wkpr - Allocation_Factors'!$A$2:$A$15,0),MATCH('Wkpr - Plant Balance Detail'!BW$2,'Wkpr - Allocation_Factors'!$B$1:$F$1,0)))),0)</f>
        <v>0</v>
      </c>
      <c r="BX75" s="31">
        <f>_xlfn.IFNA(IF(AND($B75="ED",$D75&gt;=310000,$D75&lt;360000),INDEX('Wkpr - Allocation_Factors'!$B$16:$F$16,1,MATCH('Wkpr - Plant Balance Detail'!BX$2,'Wkpr - Allocation_Factors'!$B$1:$F$1,0)),IF(AND($B75="GD",$C75="AN",$D75&gt;=350000,$D75&lt;358000),INDEX('Wkpr - Allocation_Factors'!$B$17:$F$17,1,MATCH('Wkpr - Plant Balance Detail'!BX$2,'Wkpr - Allocation_Factors'!$B$1:$F$1,0)),INDEX('Wkpr - Allocation_Factors'!$B$2:$F$15,MATCH(CONCATENATE('Wkpr - Plant Balance Detail'!$B75,'Wkpr - Plant Balance Detail'!$C75),'Wkpr - Allocation_Factors'!$A$2:$A$15,0),MATCH('Wkpr - Plant Balance Detail'!BX$2,'Wkpr - Allocation_Factors'!$B$1:$F$1,0)))),0)</f>
        <v>0</v>
      </c>
      <c r="BY75" s="31">
        <f>_xlfn.IFNA(IF(AND($B75="ED",$D75&gt;=310000,$D75&lt;360000),INDEX('Wkpr - Allocation_Factors'!$B$16:$F$16,1,MATCH('Wkpr - Plant Balance Detail'!BY$2,'Wkpr - Allocation_Factors'!$B$1:$F$1,0)),IF(AND($B75="GD",$C75="AN",$D75&gt;=350000,$D75&lt;358000),INDEX('Wkpr - Allocation_Factors'!$B$17:$F$17,1,MATCH('Wkpr - Plant Balance Detail'!BY$2,'Wkpr - Allocation_Factors'!$B$1:$F$1,0)),INDEX('Wkpr - Allocation_Factors'!$B$2:$F$15,MATCH(CONCATENATE('Wkpr - Plant Balance Detail'!$B75,'Wkpr - Plant Balance Detail'!$C75),'Wkpr - Allocation_Factors'!$A$2:$A$15,0),MATCH('Wkpr - Plant Balance Detail'!BY$2,'Wkpr - Allocation_Factors'!$B$1:$F$1,0)))),0)</f>
        <v>0</v>
      </c>
      <c r="CA75" s="1">
        <f t="shared" si="42"/>
        <v>244898.42436564897</v>
      </c>
      <c r="CB75" s="1">
        <f t="shared" si="43"/>
        <v>69848.676659501361</v>
      </c>
      <c r="CC75" s="1">
        <f t="shared" si="44"/>
        <v>0</v>
      </c>
      <c r="CD75" s="1">
        <f t="shared" si="45"/>
        <v>0</v>
      </c>
      <c r="CE75" s="1">
        <f t="shared" si="46"/>
        <v>0</v>
      </c>
      <c r="CF75" s="1"/>
      <c r="CG75" s="1">
        <f t="shared" si="47"/>
        <v>244898.41593970367</v>
      </c>
      <c r="CH75" s="1">
        <f t="shared" si="48"/>
        <v>69848.674256296319</v>
      </c>
      <c r="CI75" s="1">
        <f t="shared" si="49"/>
        <v>0</v>
      </c>
      <c r="CJ75" s="1">
        <f t="shared" si="50"/>
        <v>0</v>
      </c>
      <c r="CK75" s="1">
        <f t="shared" si="51"/>
        <v>0</v>
      </c>
      <c r="CM75" s="1">
        <f t="shared" si="52"/>
        <v>70879.689956574715</v>
      </c>
      <c r="CN75" s="1">
        <f t="shared" si="53"/>
        <v>20215.942827425282</v>
      </c>
      <c r="CO75" s="1">
        <f t="shared" si="54"/>
        <v>0</v>
      </c>
      <c r="CP75" s="1">
        <f t="shared" si="55"/>
        <v>0</v>
      </c>
      <c r="CQ75" s="1">
        <f t="shared" si="56"/>
        <v>0</v>
      </c>
      <c r="CS75" s="1">
        <f t="shared" si="71"/>
        <v>-174018.72598312894</v>
      </c>
      <c r="CT75" s="1">
        <f t="shared" si="72"/>
        <v>-49632.731428871033</v>
      </c>
      <c r="CU75" s="1">
        <f t="shared" si="73"/>
        <v>0</v>
      </c>
      <c r="CV75" s="1">
        <f t="shared" si="74"/>
        <v>0</v>
      </c>
      <c r="CW75" s="1">
        <f t="shared" si="75"/>
        <v>0</v>
      </c>
      <c r="CX75" s="1">
        <f t="shared" si="76"/>
        <v>-223651.45741199999</v>
      </c>
      <c r="DA75" s="38">
        <f t="shared" si="57"/>
        <v>0</v>
      </c>
      <c r="DB75" s="38">
        <f t="shared" si="58"/>
        <v>0</v>
      </c>
      <c r="DC75" s="38">
        <f t="shared" si="59"/>
        <v>0</v>
      </c>
      <c r="DD75" s="38">
        <f t="shared" si="60"/>
        <v>0</v>
      </c>
      <c r="DE75" s="38">
        <f t="shared" si="61"/>
        <v>0</v>
      </c>
    </row>
    <row r="76" spans="1:109" x14ac:dyDescent="0.2">
      <c r="A76" t="s">
        <v>91</v>
      </c>
      <c r="B76" t="str">
        <f t="shared" si="62"/>
        <v>CD</v>
      </c>
      <c r="C76" t="str">
        <f t="shared" si="63"/>
        <v>WA</v>
      </c>
      <c r="D76">
        <f t="shared" si="64"/>
        <v>392047</v>
      </c>
      <c r="E76" t="s">
        <v>683</v>
      </c>
      <c r="F76" s="1">
        <v>10638.09</v>
      </c>
      <c r="G76" s="1">
        <v>10638.09</v>
      </c>
      <c r="H76" s="1">
        <v>10638.09</v>
      </c>
      <c r="I76" s="1">
        <v>10638.09</v>
      </c>
      <c r="J76" s="1">
        <v>10638.09</v>
      </c>
      <c r="K76" s="1">
        <v>10638.09</v>
      </c>
      <c r="L76" s="1">
        <v>10638.09</v>
      </c>
      <c r="M76" s="1">
        <v>10638.09</v>
      </c>
      <c r="N76" s="1">
        <v>10638.09</v>
      </c>
      <c r="O76" s="1">
        <v>10638.09</v>
      </c>
      <c r="P76" s="1">
        <v>10638.09</v>
      </c>
      <c r="Q76" s="1">
        <v>10638.09</v>
      </c>
      <c r="R76" s="1">
        <v>10638.09</v>
      </c>
      <c r="S76" s="1">
        <f t="shared" si="65"/>
        <v>10638.09</v>
      </c>
      <c r="T76" s="1">
        <f t="shared" si="66"/>
        <v>117018.98999999998</v>
      </c>
      <c r="U76" s="1">
        <f t="shared" si="67"/>
        <v>10638.089999999998</v>
      </c>
      <c r="V76" s="1">
        <v>-6660.8</v>
      </c>
      <c r="W76" s="1">
        <v>-6804.1500000000005</v>
      </c>
      <c r="X76" s="1">
        <v>-6947.5</v>
      </c>
      <c r="Y76" s="1">
        <v>-7090.85</v>
      </c>
      <c r="Z76" s="1">
        <v>-7234.2</v>
      </c>
      <c r="AA76" s="1">
        <v>-7377.55</v>
      </c>
      <c r="AB76" s="1">
        <v>-7520.9000000000005</v>
      </c>
      <c r="AC76" s="1">
        <v>-7664.25</v>
      </c>
      <c r="AD76" s="1">
        <v>-7807.6</v>
      </c>
      <c r="AE76" s="1">
        <v>-7950.95</v>
      </c>
      <c r="AF76" s="1">
        <v>-8094.3</v>
      </c>
      <c r="AG76" s="1">
        <v>-8237.65</v>
      </c>
      <c r="AH76" s="1">
        <v>-6381</v>
      </c>
      <c r="AI76" s="1"/>
      <c r="AJ76" s="1">
        <v>-143.35</v>
      </c>
      <c r="AK76" s="1">
        <v>-143.35</v>
      </c>
      <c r="AL76" s="1">
        <v>-143.35</v>
      </c>
      <c r="AM76" s="1">
        <v>-143.35</v>
      </c>
      <c r="AN76" s="1">
        <v>-143.35</v>
      </c>
      <c r="AO76" s="1">
        <v>-143.35</v>
      </c>
      <c r="AP76" s="1">
        <v>-143.35</v>
      </c>
      <c r="AQ76" s="1">
        <v>-143.35</v>
      </c>
      <c r="AR76" s="1">
        <v>-143.35</v>
      </c>
      <c r="AS76" s="1">
        <v>-143.35</v>
      </c>
      <c r="AT76" s="1">
        <v>-143.35</v>
      </c>
      <c r="AU76" s="1">
        <v>-143.35</v>
      </c>
      <c r="AV76" s="1">
        <v>-143.35</v>
      </c>
      <c r="AW76" s="1">
        <f t="shared" si="68"/>
        <v>1720.1999999999996</v>
      </c>
      <c r="AX76" s="1"/>
      <c r="AY76" s="1">
        <v>3977.29</v>
      </c>
      <c r="AZ76" s="1">
        <v>3833.94</v>
      </c>
      <c r="BA76" s="1">
        <v>3690.59</v>
      </c>
      <c r="BB76" s="1">
        <v>3547.2400000000002</v>
      </c>
      <c r="BC76" s="1">
        <v>3403.89</v>
      </c>
      <c r="BD76" s="1">
        <v>3260.54</v>
      </c>
      <c r="BE76" s="1">
        <v>3117.19</v>
      </c>
      <c r="BF76" s="1">
        <v>2973.84</v>
      </c>
      <c r="BG76" s="1">
        <v>2830.4900000000002</v>
      </c>
      <c r="BH76" s="1">
        <v>2687.14</v>
      </c>
      <c r="BI76" s="1">
        <v>2543.79</v>
      </c>
      <c r="BJ76" s="1">
        <v>2400.44</v>
      </c>
      <c r="BK76" s="1">
        <v>4257.09</v>
      </c>
      <c r="BL76" s="2">
        <f t="shared" si="41"/>
        <v>0</v>
      </c>
      <c r="BM76" s="2">
        <f t="shared" si="69"/>
        <v>1720.1999999999996</v>
      </c>
      <c r="BN76" s="3">
        <f t="shared" si="40"/>
        <v>0.16170195965629167</v>
      </c>
      <c r="BO76" s="37">
        <f>IFERROR(INDEX('Wkpr - Existing Depr Rates'!$G$2:$G$709,MATCH('Wkpr - Plant Balance Detail'!A76,'Wkpr - Existing Depr Rates'!$A$2:$A$709,0),),0)</f>
        <v>0.16170000000000001</v>
      </c>
      <c r="BP76" s="37">
        <f t="shared" si="70"/>
        <v>1.9596562916557314E-6</v>
      </c>
      <c r="BQ76" s="11">
        <v>4.6800000000000001E-2</v>
      </c>
      <c r="BR76" s="11"/>
      <c r="BS76" s="11"/>
      <c r="BU76" s="31">
        <f>_xlfn.IFNA(IF(AND($B76="ED",$D76&gt;=310000,$D76&lt;360000),INDEX('Wkpr - Allocation_Factors'!$B$16:$F$16,1,MATCH('Wkpr - Plant Balance Detail'!BU$2,'Wkpr - Allocation_Factors'!$B$1:$F$1,0)),IF(AND($B76="GD",$C76="AN",$D76&gt;=350000,$D76&lt;358000),INDEX('Wkpr - Allocation_Factors'!$B$17:$F$17,1,MATCH('Wkpr - Plant Balance Detail'!BU$2,'Wkpr - Allocation_Factors'!$B$1:$F$1,0)),INDEX('Wkpr - Allocation_Factors'!$B$2:$F$15,MATCH(CONCATENATE('Wkpr - Plant Balance Detail'!$B76,'Wkpr - Plant Balance Detail'!$C76),'Wkpr - Allocation_Factors'!$A$2:$A$15,0),MATCH('Wkpr - Plant Balance Detail'!BU$2,'Wkpr - Allocation_Factors'!$B$1:$F$1,0)))),0)</f>
        <v>0.77807999999999999</v>
      </c>
      <c r="BV76" s="31">
        <f>_xlfn.IFNA(IF(AND($B76="ED",$D76&gt;=310000,$D76&lt;360000),INDEX('Wkpr - Allocation_Factors'!$B$16:$F$16,1,MATCH('Wkpr - Plant Balance Detail'!BV$2,'Wkpr - Allocation_Factors'!$B$1:$F$1,0)),IF(AND($B76="GD",$C76="AN",$D76&gt;=350000,$D76&lt;358000),INDEX('Wkpr - Allocation_Factors'!$B$17:$F$17,1,MATCH('Wkpr - Plant Balance Detail'!BV$2,'Wkpr - Allocation_Factors'!$B$1:$F$1,0)),INDEX('Wkpr - Allocation_Factors'!$B$2:$F$15,MATCH(CONCATENATE('Wkpr - Plant Balance Detail'!$B76,'Wkpr - Plant Balance Detail'!$C76),'Wkpr - Allocation_Factors'!$A$2:$A$15,0),MATCH('Wkpr - Plant Balance Detail'!BV$2,'Wkpr - Allocation_Factors'!$B$1:$F$1,0)))),0)</f>
        <v>0.22192000000000001</v>
      </c>
      <c r="BW76" s="31">
        <f>_xlfn.IFNA(IF(AND($B76="ED",$D76&gt;=310000,$D76&lt;360000),INDEX('Wkpr - Allocation_Factors'!$B$16:$F$16,1,MATCH('Wkpr - Plant Balance Detail'!BW$2,'Wkpr - Allocation_Factors'!$B$1:$F$1,0)),IF(AND($B76="GD",$C76="AN",$D76&gt;=350000,$D76&lt;358000),INDEX('Wkpr - Allocation_Factors'!$B$17:$F$17,1,MATCH('Wkpr - Plant Balance Detail'!BW$2,'Wkpr - Allocation_Factors'!$B$1:$F$1,0)),INDEX('Wkpr - Allocation_Factors'!$B$2:$F$15,MATCH(CONCATENATE('Wkpr - Plant Balance Detail'!$B76,'Wkpr - Plant Balance Detail'!$C76),'Wkpr - Allocation_Factors'!$A$2:$A$15,0),MATCH('Wkpr - Plant Balance Detail'!BW$2,'Wkpr - Allocation_Factors'!$B$1:$F$1,0)))),0)</f>
        <v>0</v>
      </c>
      <c r="BX76" s="31">
        <f>_xlfn.IFNA(IF(AND($B76="ED",$D76&gt;=310000,$D76&lt;360000),INDEX('Wkpr - Allocation_Factors'!$B$16:$F$16,1,MATCH('Wkpr - Plant Balance Detail'!BX$2,'Wkpr - Allocation_Factors'!$B$1:$F$1,0)),IF(AND($B76="GD",$C76="AN",$D76&gt;=350000,$D76&lt;358000),INDEX('Wkpr - Allocation_Factors'!$B$17:$F$17,1,MATCH('Wkpr - Plant Balance Detail'!BX$2,'Wkpr - Allocation_Factors'!$B$1:$F$1,0)),INDEX('Wkpr - Allocation_Factors'!$B$2:$F$15,MATCH(CONCATENATE('Wkpr - Plant Balance Detail'!$B76,'Wkpr - Plant Balance Detail'!$C76),'Wkpr - Allocation_Factors'!$A$2:$A$15,0),MATCH('Wkpr - Plant Balance Detail'!BX$2,'Wkpr - Allocation_Factors'!$B$1:$F$1,0)))),0)</f>
        <v>0</v>
      </c>
      <c r="BY76" s="31">
        <f>_xlfn.IFNA(IF(AND($B76="ED",$D76&gt;=310000,$D76&lt;360000),INDEX('Wkpr - Allocation_Factors'!$B$16:$F$16,1,MATCH('Wkpr - Plant Balance Detail'!BY$2,'Wkpr - Allocation_Factors'!$B$1:$F$1,0)),IF(AND($B76="GD",$C76="AN",$D76&gt;=350000,$D76&lt;358000),INDEX('Wkpr - Allocation_Factors'!$B$17:$F$17,1,MATCH('Wkpr - Plant Balance Detail'!BY$2,'Wkpr - Allocation_Factors'!$B$1:$F$1,0)),INDEX('Wkpr - Allocation_Factors'!$B$2:$F$15,MATCH(CONCATENATE('Wkpr - Plant Balance Detail'!$B76,'Wkpr - Plant Balance Detail'!$C76),'Wkpr - Allocation_Factors'!$A$2:$A$15,0),MATCH('Wkpr - Plant Balance Detail'!BY$2,'Wkpr - Allocation_Factors'!$B$1:$F$1,0)))),0)</f>
        <v>0</v>
      </c>
      <c r="CA76" s="1">
        <f t="shared" si="42"/>
        <v>1338.4532159999999</v>
      </c>
      <c r="CB76" s="1">
        <f t="shared" si="43"/>
        <v>381.74678399999999</v>
      </c>
      <c r="CC76" s="1">
        <f t="shared" si="44"/>
        <v>0</v>
      </c>
      <c r="CD76" s="1">
        <f t="shared" si="45"/>
        <v>0</v>
      </c>
      <c r="CE76" s="1">
        <f t="shared" si="46"/>
        <v>0</v>
      </c>
      <c r="CF76" s="1"/>
      <c r="CG76" s="1">
        <f t="shared" si="47"/>
        <v>1338.4369953662401</v>
      </c>
      <c r="CH76" s="1">
        <f t="shared" si="48"/>
        <v>381.74215763376003</v>
      </c>
      <c r="CI76" s="1">
        <f t="shared" si="49"/>
        <v>0</v>
      </c>
      <c r="CJ76" s="1">
        <f t="shared" si="50"/>
        <v>0</v>
      </c>
      <c r="CK76" s="1">
        <f t="shared" si="51"/>
        <v>0</v>
      </c>
      <c r="CM76" s="1">
        <f t="shared" si="52"/>
        <v>387.37694114496003</v>
      </c>
      <c r="CN76" s="1">
        <f t="shared" si="53"/>
        <v>110.48567085504001</v>
      </c>
      <c r="CO76" s="1">
        <f t="shared" si="54"/>
        <v>0</v>
      </c>
      <c r="CP76" s="1">
        <f t="shared" si="55"/>
        <v>0</v>
      </c>
      <c r="CQ76" s="1">
        <f t="shared" si="56"/>
        <v>0</v>
      </c>
      <c r="CS76" s="1">
        <f t="shared" si="71"/>
        <v>-951.0600542212801</v>
      </c>
      <c r="CT76" s="1">
        <f t="shared" si="72"/>
        <v>-271.25648677872005</v>
      </c>
      <c r="CU76" s="1">
        <f t="shared" si="73"/>
        <v>0</v>
      </c>
      <c r="CV76" s="1">
        <f t="shared" si="74"/>
        <v>0</v>
      </c>
      <c r="CW76" s="1">
        <f t="shared" si="75"/>
        <v>0</v>
      </c>
      <c r="CX76" s="1">
        <f t="shared" si="76"/>
        <v>-1222.3165410000001</v>
      </c>
      <c r="DA76" s="38">
        <f t="shared" si="57"/>
        <v>0</v>
      </c>
      <c r="DB76" s="38">
        <f t="shared" si="58"/>
        <v>0</v>
      </c>
      <c r="DC76" s="38">
        <f t="shared" si="59"/>
        <v>0</v>
      </c>
      <c r="DD76" s="38">
        <f t="shared" si="60"/>
        <v>0</v>
      </c>
      <c r="DE76" s="38">
        <f t="shared" si="61"/>
        <v>0</v>
      </c>
    </row>
    <row r="77" spans="1:109" x14ac:dyDescent="0.2">
      <c r="A77" t="s">
        <v>92</v>
      </c>
      <c r="B77" t="str">
        <f t="shared" si="62"/>
        <v>CD</v>
      </c>
      <c r="C77" t="str">
        <f t="shared" si="63"/>
        <v>WA</v>
      </c>
      <c r="D77">
        <f t="shared" si="64"/>
        <v>392048</v>
      </c>
      <c r="E77" t="s">
        <v>683</v>
      </c>
      <c r="F77" s="1">
        <v>153232.57</v>
      </c>
      <c r="G77" s="1">
        <v>153232.57</v>
      </c>
      <c r="H77" s="1">
        <v>153232.57</v>
      </c>
      <c r="I77" s="1">
        <v>153232.57</v>
      </c>
      <c r="J77" s="1">
        <v>153232.57</v>
      </c>
      <c r="K77" s="1">
        <v>153232.57</v>
      </c>
      <c r="L77" s="1">
        <v>153232.57</v>
      </c>
      <c r="M77" s="1">
        <v>153232.57</v>
      </c>
      <c r="N77" s="1">
        <v>153232.57</v>
      </c>
      <c r="O77" s="1">
        <v>153232.57</v>
      </c>
      <c r="P77" s="1">
        <v>153232.57</v>
      </c>
      <c r="Q77" s="1">
        <v>153232.57</v>
      </c>
      <c r="R77" s="1">
        <v>153232.57</v>
      </c>
      <c r="S77" s="1">
        <f t="shared" si="65"/>
        <v>153232.57</v>
      </c>
      <c r="T77" s="1">
        <f t="shared" si="66"/>
        <v>1685558.2700000005</v>
      </c>
      <c r="U77" s="1">
        <f t="shared" si="67"/>
        <v>153232.57000000004</v>
      </c>
      <c r="V77" s="1">
        <v>-21699.03</v>
      </c>
      <c r="W77" s="1">
        <v>-23763.84</v>
      </c>
      <c r="X77" s="1">
        <v>-25828.65</v>
      </c>
      <c r="Y77" s="1">
        <v>-27893.46</v>
      </c>
      <c r="Z77" s="1">
        <v>-29958.27</v>
      </c>
      <c r="AA77" s="1">
        <v>-32023.08</v>
      </c>
      <c r="AB77" s="1">
        <v>-34087.89</v>
      </c>
      <c r="AC77" s="1">
        <v>-36152.700000000004</v>
      </c>
      <c r="AD77" s="1">
        <v>-38217.51</v>
      </c>
      <c r="AE77" s="1">
        <v>-40282.32</v>
      </c>
      <c r="AF77" s="1">
        <v>-42347.13</v>
      </c>
      <c r="AG77" s="1">
        <v>-44411.94</v>
      </c>
      <c r="AH77" s="1">
        <v>-46476.75</v>
      </c>
      <c r="AI77" s="1"/>
      <c r="AJ77" s="1">
        <v>-2064.81</v>
      </c>
      <c r="AK77" s="1">
        <v>-2064.81</v>
      </c>
      <c r="AL77" s="1">
        <v>-2064.81</v>
      </c>
      <c r="AM77" s="1">
        <v>-2064.81</v>
      </c>
      <c r="AN77" s="1">
        <v>-2064.81</v>
      </c>
      <c r="AO77" s="1">
        <v>-2064.81</v>
      </c>
      <c r="AP77" s="1">
        <v>-2064.81</v>
      </c>
      <c r="AQ77" s="1">
        <v>-2064.81</v>
      </c>
      <c r="AR77" s="1">
        <v>-2064.81</v>
      </c>
      <c r="AS77" s="1">
        <v>-2064.81</v>
      </c>
      <c r="AT77" s="1">
        <v>-2064.81</v>
      </c>
      <c r="AU77" s="1">
        <v>-2064.81</v>
      </c>
      <c r="AV77" s="1">
        <v>-2064.81</v>
      </c>
      <c r="AW77" s="1">
        <f t="shared" si="68"/>
        <v>24777.720000000005</v>
      </c>
      <c r="AX77" s="1"/>
      <c r="AY77" s="1">
        <v>131533.54</v>
      </c>
      <c r="AZ77" s="1">
        <v>129468.73</v>
      </c>
      <c r="BA77" s="1">
        <v>127403.92</v>
      </c>
      <c r="BB77" s="1">
        <v>125339.11</v>
      </c>
      <c r="BC77" s="1">
        <v>123274.3</v>
      </c>
      <c r="BD77" s="1">
        <v>121209.49</v>
      </c>
      <c r="BE77" s="1">
        <v>119144.68000000001</v>
      </c>
      <c r="BF77" s="1">
        <v>117079.87</v>
      </c>
      <c r="BG77" s="1">
        <v>115015.06</v>
      </c>
      <c r="BH77" s="1">
        <v>112950.25</v>
      </c>
      <c r="BI77" s="1">
        <v>110885.44</v>
      </c>
      <c r="BJ77" s="1">
        <v>108820.63</v>
      </c>
      <c r="BK77" s="1">
        <v>106755.82</v>
      </c>
      <c r="BL77" s="2">
        <f t="shared" si="41"/>
        <v>0</v>
      </c>
      <c r="BM77" s="2">
        <f t="shared" si="69"/>
        <v>24777.720000000005</v>
      </c>
      <c r="BN77" s="3">
        <f t="shared" si="40"/>
        <v>0.16170008765107835</v>
      </c>
      <c r="BO77" s="37">
        <f>IFERROR(INDEX('Wkpr - Existing Depr Rates'!$G$2:$G$709,MATCH('Wkpr - Plant Balance Detail'!A77,'Wkpr - Existing Depr Rates'!$A$2:$A$709,0),),0)</f>
        <v>0.16170000000000001</v>
      </c>
      <c r="BP77" s="37">
        <f t="shared" si="70"/>
        <v>8.7651078339856525E-8</v>
      </c>
      <c r="BQ77" s="11">
        <v>4.6800000000000001E-2</v>
      </c>
      <c r="BR77" s="11"/>
      <c r="BS77" s="11"/>
      <c r="BU77" s="31">
        <f>_xlfn.IFNA(IF(AND($B77="ED",$D77&gt;=310000,$D77&lt;360000),INDEX('Wkpr - Allocation_Factors'!$B$16:$F$16,1,MATCH('Wkpr - Plant Balance Detail'!BU$2,'Wkpr - Allocation_Factors'!$B$1:$F$1,0)),IF(AND($B77="GD",$C77="AN",$D77&gt;=350000,$D77&lt;358000),INDEX('Wkpr - Allocation_Factors'!$B$17:$F$17,1,MATCH('Wkpr - Plant Balance Detail'!BU$2,'Wkpr - Allocation_Factors'!$B$1:$F$1,0)),INDEX('Wkpr - Allocation_Factors'!$B$2:$F$15,MATCH(CONCATENATE('Wkpr - Plant Balance Detail'!$B77,'Wkpr - Plant Balance Detail'!$C77),'Wkpr - Allocation_Factors'!$A$2:$A$15,0),MATCH('Wkpr - Plant Balance Detail'!BU$2,'Wkpr - Allocation_Factors'!$B$1:$F$1,0)))),0)</f>
        <v>0.77807999999999999</v>
      </c>
      <c r="BV77" s="31">
        <f>_xlfn.IFNA(IF(AND($B77="ED",$D77&gt;=310000,$D77&lt;360000),INDEX('Wkpr - Allocation_Factors'!$B$16:$F$16,1,MATCH('Wkpr - Plant Balance Detail'!BV$2,'Wkpr - Allocation_Factors'!$B$1:$F$1,0)),IF(AND($B77="GD",$C77="AN",$D77&gt;=350000,$D77&lt;358000),INDEX('Wkpr - Allocation_Factors'!$B$17:$F$17,1,MATCH('Wkpr - Plant Balance Detail'!BV$2,'Wkpr - Allocation_Factors'!$B$1:$F$1,0)),INDEX('Wkpr - Allocation_Factors'!$B$2:$F$15,MATCH(CONCATENATE('Wkpr - Plant Balance Detail'!$B77,'Wkpr - Plant Balance Detail'!$C77),'Wkpr - Allocation_Factors'!$A$2:$A$15,0),MATCH('Wkpr - Plant Balance Detail'!BV$2,'Wkpr - Allocation_Factors'!$B$1:$F$1,0)))),0)</f>
        <v>0.22192000000000001</v>
      </c>
      <c r="BW77" s="31">
        <f>_xlfn.IFNA(IF(AND($B77="ED",$D77&gt;=310000,$D77&lt;360000),INDEX('Wkpr - Allocation_Factors'!$B$16:$F$16,1,MATCH('Wkpr - Plant Balance Detail'!BW$2,'Wkpr - Allocation_Factors'!$B$1:$F$1,0)),IF(AND($B77="GD",$C77="AN",$D77&gt;=350000,$D77&lt;358000),INDEX('Wkpr - Allocation_Factors'!$B$17:$F$17,1,MATCH('Wkpr - Plant Balance Detail'!BW$2,'Wkpr - Allocation_Factors'!$B$1:$F$1,0)),INDEX('Wkpr - Allocation_Factors'!$B$2:$F$15,MATCH(CONCATENATE('Wkpr - Plant Balance Detail'!$B77,'Wkpr - Plant Balance Detail'!$C77),'Wkpr - Allocation_Factors'!$A$2:$A$15,0),MATCH('Wkpr - Plant Balance Detail'!BW$2,'Wkpr - Allocation_Factors'!$B$1:$F$1,0)))),0)</f>
        <v>0</v>
      </c>
      <c r="BX77" s="31">
        <f>_xlfn.IFNA(IF(AND($B77="ED",$D77&gt;=310000,$D77&lt;360000),INDEX('Wkpr - Allocation_Factors'!$B$16:$F$16,1,MATCH('Wkpr - Plant Balance Detail'!BX$2,'Wkpr - Allocation_Factors'!$B$1:$F$1,0)),IF(AND($B77="GD",$C77="AN",$D77&gt;=350000,$D77&lt;358000),INDEX('Wkpr - Allocation_Factors'!$B$17:$F$17,1,MATCH('Wkpr - Plant Balance Detail'!BX$2,'Wkpr - Allocation_Factors'!$B$1:$F$1,0)),INDEX('Wkpr - Allocation_Factors'!$B$2:$F$15,MATCH(CONCATENATE('Wkpr - Plant Balance Detail'!$B77,'Wkpr - Plant Balance Detail'!$C77),'Wkpr - Allocation_Factors'!$A$2:$A$15,0),MATCH('Wkpr - Plant Balance Detail'!BX$2,'Wkpr - Allocation_Factors'!$B$1:$F$1,0)))),0)</f>
        <v>0</v>
      </c>
      <c r="BY77" s="31">
        <f>_xlfn.IFNA(IF(AND($B77="ED",$D77&gt;=310000,$D77&lt;360000),INDEX('Wkpr - Allocation_Factors'!$B$16:$F$16,1,MATCH('Wkpr - Plant Balance Detail'!BY$2,'Wkpr - Allocation_Factors'!$B$1:$F$1,0)),IF(AND($B77="GD",$C77="AN",$D77&gt;=350000,$D77&lt;358000),INDEX('Wkpr - Allocation_Factors'!$B$17:$F$17,1,MATCH('Wkpr - Plant Balance Detail'!BY$2,'Wkpr - Allocation_Factors'!$B$1:$F$1,0)),INDEX('Wkpr - Allocation_Factors'!$B$2:$F$15,MATCH(CONCATENATE('Wkpr - Plant Balance Detail'!$B77,'Wkpr - Plant Balance Detail'!$C77),'Wkpr - Allocation_Factors'!$A$2:$A$15,0),MATCH('Wkpr - Plant Balance Detail'!BY$2,'Wkpr - Allocation_Factors'!$B$1:$F$1,0)))),0)</f>
        <v>0</v>
      </c>
      <c r="CA77" s="1">
        <f t="shared" si="42"/>
        <v>19279.0483776</v>
      </c>
      <c r="CB77" s="1">
        <f t="shared" si="43"/>
        <v>5498.6716224000002</v>
      </c>
      <c r="CC77" s="1">
        <f t="shared" si="44"/>
        <v>0</v>
      </c>
      <c r="CD77" s="1">
        <f t="shared" si="45"/>
        <v>0</v>
      </c>
      <c r="CE77" s="1">
        <f t="shared" si="46"/>
        <v>0</v>
      </c>
      <c r="CF77" s="1"/>
      <c r="CG77" s="1">
        <f t="shared" si="47"/>
        <v>19279.037927207522</v>
      </c>
      <c r="CH77" s="1">
        <f t="shared" si="48"/>
        <v>5498.6686417924802</v>
      </c>
      <c r="CI77" s="1">
        <f t="shared" si="49"/>
        <v>0</v>
      </c>
      <c r="CJ77" s="1">
        <f t="shared" si="50"/>
        <v>0</v>
      </c>
      <c r="CK77" s="1">
        <f t="shared" si="51"/>
        <v>0</v>
      </c>
      <c r="CM77" s="1">
        <f t="shared" si="52"/>
        <v>5579.8328694700804</v>
      </c>
      <c r="CN77" s="1">
        <f t="shared" si="53"/>
        <v>1591.4514065299202</v>
      </c>
      <c r="CO77" s="1">
        <f t="shared" si="54"/>
        <v>0</v>
      </c>
      <c r="CP77" s="1">
        <f t="shared" si="55"/>
        <v>0</v>
      </c>
      <c r="CQ77" s="1">
        <f t="shared" si="56"/>
        <v>0</v>
      </c>
      <c r="CS77" s="1">
        <f t="shared" si="71"/>
        <v>-13699.205057737443</v>
      </c>
      <c r="CT77" s="1">
        <f t="shared" si="72"/>
        <v>-3907.2172352625603</v>
      </c>
      <c r="CU77" s="1">
        <f t="shared" si="73"/>
        <v>0</v>
      </c>
      <c r="CV77" s="1">
        <f t="shared" si="74"/>
        <v>0</v>
      </c>
      <c r="CW77" s="1">
        <f t="shared" si="75"/>
        <v>0</v>
      </c>
      <c r="CX77" s="1">
        <f t="shared" si="76"/>
        <v>-17606.422293000003</v>
      </c>
      <c r="DA77" s="38">
        <f t="shared" si="57"/>
        <v>0</v>
      </c>
      <c r="DB77" s="38">
        <f t="shared" si="58"/>
        <v>0</v>
      </c>
      <c r="DC77" s="38">
        <f t="shared" si="59"/>
        <v>0</v>
      </c>
      <c r="DD77" s="38">
        <f t="shared" si="60"/>
        <v>0</v>
      </c>
      <c r="DE77" s="38">
        <f t="shared" si="61"/>
        <v>0</v>
      </c>
    </row>
    <row r="78" spans="1:109" x14ac:dyDescent="0.2">
      <c r="A78" t="s">
        <v>93</v>
      </c>
      <c r="B78" t="str">
        <f t="shared" si="62"/>
        <v>CD</v>
      </c>
      <c r="C78" t="str">
        <f t="shared" si="63"/>
        <v>WA</v>
      </c>
      <c r="D78">
        <f t="shared" si="64"/>
        <v>392056</v>
      </c>
      <c r="E78" t="s">
        <v>683</v>
      </c>
      <c r="F78" s="1">
        <v>374991.7</v>
      </c>
      <c r="G78" s="1">
        <v>374991.7</v>
      </c>
      <c r="H78" s="1">
        <v>374991.7</v>
      </c>
      <c r="I78" s="1">
        <v>374991.7</v>
      </c>
      <c r="J78" s="1">
        <v>374991.7</v>
      </c>
      <c r="K78" s="1">
        <v>374991.7</v>
      </c>
      <c r="L78" s="1">
        <v>374991.7</v>
      </c>
      <c r="M78" s="1">
        <v>374991.7</v>
      </c>
      <c r="N78" s="1">
        <v>374991.7</v>
      </c>
      <c r="O78" s="1">
        <v>374991.7</v>
      </c>
      <c r="P78" s="1">
        <v>374991.7</v>
      </c>
      <c r="Q78" s="1">
        <v>374991.7</v>
      </c>
      <c r="R78" s="1">
        <v>374991.7</v>
      </c>
      <c r="S78" s="1">
        <f t="shared" si="65"/>
        <v>374991.7</v>
      </c>
      <c r="T78" s="1">
        <f t="shared" si="66"/>
        <v>4124908.7000000011</v>
      </c>
      <c r="U78" s="1">
        <f t="shared" si="67"/>
        <v>374991.70000000013</v>
      </c>
      <c r="V78" s="1">
        <v>-202610.84</v>
      </c>
      <c r="W78" s="1">
        <v>-208573.21</v>
      </c>
      <c r="X78" s="1">
        <v>-214535.58000000002</v>
      </c>
      <c r="Y78" s="1">
        <v>-220497.95</v>
      </c>
      <c r="Z78" s="1">
        <v>-226460.32</v>
      </c>
      <c r="AA78" s="1">
        <v>-232422.69</v>
      </c>
      <c r="AB78" s="1">
        <v>-238385.06</v>
      </c>
      <c r="AC78" s="1">
        <v>-244347.43</v>
      </c>
      <c r="AD78" s="1">
        <v>-250309.80000000002</v>
      </c>
      <c r="AE78" s="1">
        <v>-256272.17</v>
      </c>
      <c r="AF78" s="1">
        <v>-262234.53999999998</v>
      </c>
      <c r="AG78" s="1">
        <v>-268196.91000000003</v>
      </c>
      <c r="AH78" s="1">
        <v>-274159.28000000003</v>
      </c>
      <c r="AI78" s="1"/>
      <c r="AJ78" s="1">
        <v>-5962.37</v>
      </c>
      <c r="AK78" s="1">
        <v>-5962.37</v>
      </c>
      <c r="AL78" s="1">
        <v>-5962.37</v>
      </c>
      <c r="AM78" s="1">
        <v>-5962.37</v>
      </c>
      <c r="AN78" s="1">
        <v>-5962.37</v>
      </c>
      <c r="AO78" s="1">
        <v>-5962.37</v>
      </c>
      <c r="AP78" s="1">
        <v>-5962.37</v>
      </c>
      <c r="AQ78" s="1">
        <v>-5962.37</v>
      </c>
      <c r="AR78" s="1">
        <v>-5962.37</v>
      </c>
      <c r="AS78" s="1">
        <v>-5962.37</v>
      </c>
      <c r="AT78" s="1">
        <v>-5962.37</v>
      </c>
      <c r="AU78" s="1">
        <v>-5962.37</v>
      </c>
      <c r="AV78" s="1">
        <v>-5962.37</v>
      </c>
      <c r="AW78" s="1">
        <f t="shared" si="68"/>
        <v>71548.44</v>
      </c>
      <c r="AX78" s="1"/>
      <c r="AY78" s="1">
        <v>172380.86000000002</v>
      </c>
      <c r="AZ78" s="1">
        <v>166418.49</v>
      </c>
      <c r="BA78" s="1">
        <v>160456.12</v>
      </c>
      <c r="BB78" s="1">
        <v>154493.75</v>
      </c>
      <c r="BC78" s="1">
        <v>148531.38</v>
      </c>
      <c r="BD78" s="1">
        <v>142569.01</v>
      </c>
      <c r="BE78" s="1">
        <v>136606.64000000001</v>
      </c>
      <c r="BF78" s="1">
        <v>130644.27</v>
      </c>
      <c r="BG78" s="1">
        <v>124681.90000000001</v>
      </c>
      <c r="BH78" s="1">
        <v>118719.53</v>
      </c>
      <c r="BI78" s="1">
        <v>112757.16</v>
      </c>
      <c r="BJ78" s="1">
        <v>106794.79000000001</v>
      </c>
      <c r="BK78" s="1">
        <v>100832.42</v>
      </c>
      <c r="BL78" s="2">
        <f t="shared" si="41"/>
        <v>0</v>
      </c>
      <c r="BM78" s="2">
        <f t="shared" si="69"/>
        <v>71548.44</v>
      </c>
      <c r="BN78" s="3">
        <f t="shared" si="40"/>
        <v>0.19080006304139527</v>
      </c>
      <c r="BO78" s="37">
        <f>IFERROR(INDEX('Wkpr - Existing Depr Rates'!$G$2:$G$709,MATCH('Wkpr - Plant Balance Detail'!A78,'Wkpr - Existing Depr Rates'!$A$2:$A$709,0),),0)</f>
        <v>0.1908</v>
      </c>
      <c r="BP78" s="37">
        <f t="shared" si="70"/>
        <v>6.304139527069097E-8</v>
      </c>
      <c r="BQ78" s="11">
        <v>2.8000000000000001E-2</v>
      </c>
      <c r="BR78" s="11"/>
      <c r="BS78" s="11"/>
      <c r="BU78" s="31">
        <f>_xlfn.IFNA(IF(AND($B78="ED",$D78&gt;=310000,$D78&lt;360000),INDEX('Wkpr - Allocation_Factors'!$B$16:$F$16,1,MATCH('Wkpr - Plant Balance Detail'!BU$2,'Wkpr - Allocation_Factors'!$B$1:$F$1,0)),IF(AND($B78="GD",$C78="AN",$D78&gt;=350000,$D78&lt;358000),INDEX('Wkpr - Allocation_Factors'!$B$17:$F$17,1,MATCH('Wkpr - Plant Balance Detail'!BU$2,'Wkpr - Allocation_Factors'!$B$1:$F$1,0)),INDEX('Wkpr - Allocation_Factors'!$B$2:$F$15,MATCH(CONCATENATE('Wkpr - Plant Balance Detail'!$B78,'Wkpr - Plant Balance Detail'!$C78),'Wkpr - Allocation_Factors'!$A$2:$A$15,0),MATCH('Wkpr - Plant Balance Detail'!BU$2,'Wkpr - Allocation_Factors'!$B$1:$F$1,0)))),0)</f>
        <v>0.77807999999999999</v>
      </c>
      <c r="BV78" s="31">
        <f>_xlfn.IFNA(IF(AND($B78="ED",$D78&gt;=310000,$D78&lt;360000),INDEX('Wkpr - Allocation_Factors'!$B$16:$F$16,1,MATCH('Wkpr - Plant Balance Detail'!BV$2,'Wkpr - Allocation_Factors'!$B$1:$F$1,0)),IF(AND($B78="GD",$C78="AN",$D78&gt;=350000,$D78&lt;358000),INDEX('Wkpr - Allocation_Factors'!$B$17:$F$17,1,MATCH('Wkpr - Plant Balance Detail'!BV$2,'Wkpr - Allocation_Factors'!$B$1:$F$1,0)),INDEX('Wkpr - Allocation_Factors'!$B$2:$F$15,MATCH(CONCATENATE('Wkpr - Plant Balance Detail'!$B78,'Wkpr - Plant Balance Detail'!$C78),'Wkpr - Allocation_Factors'!$A$2:$A$15,0),MATCH('Wkpr - Plant Balance Detail'!BV$2,'Wkpr - Allocation_Factors'!$B$1:$F$1,0)))),0)</f>
        <v>0.22192000000000001</v>
      </c>
      <c r="BW78" s="31">
        <f>_xlfn.IFNA(IF(AND($B78="ED",$D78&gt;=310000,$D78&lt;360000),INDEX('Wkpr - Allocation_Factors'!$B$16:$F$16,1,MATCH('Wkpr - Plant Balance Detail'!BW$2,'Wkpr - Allocation_Factors'!$B$1:$F$1,0)),IF(AND($B78="GD",$C78="AN",$D78&gt;=350000,$D78&lt;358000),INDEX('Wkpr - Allocation_Factors'!$B$17:$F$17,1,MATCH('Wkpr - Plant Balance Detail'!BW$2,'Wkpr - Allocation_Factors'!$B$1:$F$1,0)),INDEX('Wkpr - Allocation_Factors'!$B$2:$F$15,MATCH(CONCATENATE('Wkpr - Plant Balance Detail'!$B78,'Wkpr - Plant Balance Detail'!$C78),'Wkpr - Allocation_Factors'!$A$2:$A$15,0),MATCH('Wkpr - Plant Balance Detail'!BW$2,'Wkpr - Allocation_Factors'!$B$1:$F$1,0)))),0)</f>
        <v>0</v>
      </c>
      <c r="BX78" s="31">
        <f>_xlfn.IFNA(IF(AND($B78="ED",$D78&gt;=310000,$D78&lt;360000),INDEX('Wkpr - Allocation_Factors'!$B$16:$F$16,1,MATCH('Wkpr - Plant Balance Detail'!BX$2,'Wkpr - Allocation_Factors'!$B$1:$F$1,0)),IF(AND($B78="GD",$C78="AN",$D78&gt;=350000,$D78&lt;358000),INDEX('Wkpr - Allocation_Factors'!$B$17:$F$17,1,MATCH('Wkpr - Plant Balance Detail'!BX$2,'Wkpr - Allocation_Factors'!$B$1:$F$1,0)),INDEX('Wkpr - Allocation_Factors'!$B$2:$F$15,MATCH(CONCATENATE('Wkpr - Plant Balance Detail'!$B78,'Wkpr - Plant Balance Detail'!$C78),'Wkpr - Allocation_Factors'!$A$2:$A$15,0),MATCH('Wkpr - Plant Balance Detail'!BX$2,'Wkpr - Allocation_Factors'!$B$1:$F$1,0)))),0)</f>
        <v>0</v>
      </c>
      <c r="BY78" s="31">
        <f>_xlfn.IFNA(IF(AND($B78="ED",$D78&gt;=310000,$D78&lt;360000),INDEX('Wkpr - Allocation_Factors'!$B$16:$F$16,1,MATCH('Wkpr - Plant Balance Detail'!BY$2,'Wkpr - Allocation_Factors'!$B$1:$F$1,0)),IF(AND($B78="GD",$C78="AN",$D78&gt;=350000,$D78&lt;358000),INDEX('Wkpr - Allocation_Factors'!$B$17:$F$17,1,MATCH('Wkpr - Plant Balance Detail'!BY$2,'Wkpr - Allocation_Factors'!$B$1:$F$1,0)),INDEX('Wkpr - Allocation_Factors'!$B$2:$F$15,MATCH(CONCATENATE('Wkpr - Plant Balance Detail'!$B78,'Wkpr - Plant Balance Detail'!$C78),'Wkpr - Allocation_Factors'!$A$2:$A$15,0),MATCH('Wkpr - Plant Balance Detail'!BY$2,'Wkpr - Allocation_Factors'!$B$1:$F$1,0)))),0)</f>
        <v>0</v>
      </c>
      <c r="CA78" s="1">
        <f t="shared" si="42"/>
        <v>55670.410195199991</v>
      </c>
      <c r="CB78" s="1">
        <f t="shared" si="43"/>
        <v>15878.029804799999</v>
      </c>
      <c r="CC78" s="1">
        <f t="shared" si="44"/>
        <v>0</v>
      </c>
      <c r="CD78" s="1">
        <f t="shared" si="45"/>
        <v>0</v>
      </c>
      <c r="CE78" s="1">
        <f t="shared" si="46"/>
        <v>0</v>
      </c>
      <c r="CF78" s="1"/>
      <c r="CG78" s="1">
        <f t="shared" si="47"/>
        <v>55670.391801388803</v>
      </c>
      <c r="CH78" s="1">
        <f t="shared" si="48"/>
        <v>15878.024558611201</v>
      </c>
      <c r="CI78" s="1">
        <f t="shared" si="49"/>
        <v>0</v>
      </c>
      <c r="CJ78" s="1">
        <f t="shared" si="50"/>
        <v>0</v>
      </c>
      <c r="CK78" s="1">
        <f t="shared" si="51"/>
        <v>0</v>
      </c>
      <c r="CM78" s="1">
        <f t="shared" si="52"/>
        <v>8169.6591742080009</v>
      </c>
      <c r="CN78" s="1">
        <f t="shared" si="53"/>
        <v>2330.1084257920002</v>
      </c>
      <c r="CO78" s="1">
        <f t="shared" si="54"/>
        <v>0</v>
      </c>
      <c r="CP78" s="1">
        <f t="shared" si="55"/>
        <v>0</v>
      </c>
      <c r="CQ78" s="1">
        <f t="shared" si="56"/>
        <v>0</v>
      </c>
      <c r="CS78" s="1">
        <f t="shared" si="71"/>
        <v>-47500.732627180805</v>
      </c>
      <c r="CT78" s="1">
        <f t="shared" si="72"/>
        <v>-13547.916132819202</v>
      </c>
      <c r="CU78" s="1">
        <f t="shared" si="73"/>
        <v>0</v>
      </c>
      <c r="CV78" s="1">
        <f t="shared" si="74"/>
        <v>0</v>
      </c>
      <c r="CW78" s="1">
        <f t="shared" si="75"/>
        <v>0</v>
      </c>
      <c r="CX78" s="1">
        <f t="shared" si="76"/>
        <v>-61048.648760000011</v>
      </c>
      <c r="DA78" s="38">
        <f t="shared" si="57"/>
        <v>0</v>
      </c>
      <c r="DB78" s="38">
        <f t="shared" si="58"/>
        <v>0</v>
      </c>
      <c r="DC78" s="38">
        <f t="shared" si="59"/>
        <v>0</v>
      </c>
      <c r="DD78" s="38">
        <f t="shared" si="60"/>
        <v>0</v>
      </c>
      <c r="DE78" s="38">
        <f t="shared" si="61"/>
        <v>0</v>
      </c>
    </row>
    <row r="79" spans="1:109" x14ac:dyDescent="0.2">
      <c r="A79" t="s">
        <v>94</v>
      </c>
      <c r="B79" t="str">
        <f t="shared" si="62"/>
        <v>CD</v>
      </c>
      <c r="C79" t="str">
        <f t="shared" si="63"/>
        <v>WA</v>
      </c>
      <c r="D79">
        <f t="shared" si="64"/>
        <v>393000</v>
      </c>
      <c r="F79" s="1">
        <v>135391.32</v>
      </c>
      <c r="G79" s="1">
        <v>135391.32</v>
      </c>
      <c r="H79" s="1">
        <v>135391.32</v>
      </c>
      <c r="I79" s="1">
        <v>135391.32</v>
      </c>
      <c r="J79" s="1">
        <v>135391.32</v>
      </c>
      <c r="K79" s="1">
        <v>135391.32</v>
      </c>
      <c r="L79" s="1">
        <v>135391.32</v>
      </c>
      <c r="M79" s="1">
        <v>133294.19</v>
      </c>
      <c r="N79" s="1">
        <v>133294.19</v>
      </c>
      <c r="O79" s="1">
        <v>133294.19</v>
      </c>
      <c r="P79" s="1">
        <v>133294.19</v>
      </c>
      <c r="Q79" s="1">
        <v>133294.19</v>
      </c>
      <c r="R79" s="1">
        <v>133294.19</v>
      </c>
      <c r="S79" s="1">
        <f t="shared" si="65"/>
        <v>134342.755</v>
      </c>
      <c r="T79" s="1">
        <f t="shared" si="66"/>
        <v>1478818.8699999999</v>
      </c>
      <c r="U79" s="1">
        <f t="shared" si="67"/>
        <v>134430.13541666666</v>
      </c>
      <c r="V79" s="1">
        <v>-60564.81</v>
      </c>
      <c r="W79" s="1">
        <v>-61053.35</v>
      </c>
      <c r="X79" s="1">
        <v>-61541.89</v>
      </c>
      <c r="Y79" s="1">
        <v>-62030.43</v>
      </c>
      <c r="Z79" s="1">
        <v>-62518.97</v>
      </c>
      <c r="AA79" s="1">
        <v>-63007.51</v>
      </c>
      <c r="AB79" s="1">
        <v>-63496.05</v>
      </c>
      <c r="AC79" s="1">
        <v>-61883.67</v>
      </c>
      <c r="AD79" s="1">
        <v>-62364.639999999999</v>
      </c>
      <c r="AE79" s="1">
        <v>-62845.61</v>
      </c>
      <c r="AF79" s="1">
        <v>-63326.58</v>
      </c>
      <c r="AG79" s="1">
        <v>-63807.55</v>
      </c>
      <c r="AH79" s="1">
        <v>-64288.520000000004</v>
      </c>
      <c r="AI79" s="1"/>
      <c r="AJ79" s="1">
        <v>-498.29</v>
      </c>
      <c r="AK79" s="1">
        <v>-488.54</v>
      </c>
      <c r="AL79" s="1">
        <v>-488.54</v>
      </c>
      <c r="AM79" s="1">
        <v>-488.54</v>
      </c>
      <c r="AN79" s="1">
        <v>-488.54</v>
      </c>
      <c r="AO79" s="1">
        <v>-488.54</v>
      </c>
      <c r="AP79" s="1">
        <v>-488.54</v>
      </c>
      <c r="AQ79" s="1">
        <v>-484.75</v>
      </c>
      <c r="AR79" s="1">
        <v>-480.97</v>
      </c>
      <c r="AS79" s="1">
        <v>-480.97</v>
      </c>
      <c r="AT79" s="1">
        <v>-480.97</v>
      </c>
      <c r="AU79" s="1">
        <v>-480.97</v>
      </c>
      <c r="AV79" s="1">
        <v>-480.97</v>
      </c>
      <c r="AW79" s="1">
        <f t="shared" si="68"/>
        <v>5820.8400000000011</v>
      </c>
      <c r="AX79" s="1"/>
      <c r="AY79" s="1">
        <v>74826.509999999995</v>
      </c>
      <c r="AZ79" s="1">
        <v>74337.97</v>
      </c>
      <c r="BA79" s="1">
        <v>73849.430000000008</v>
      </c>
      <c r="BB79" s="1">
        <v>73360.89</v>
      </c>
      <c r="BC79" s="1">
        <v>72872.350000000006</v>
      </c>
      <c r="BD79" s="1">
        <v>72383.81</v>
      </c>
      <c r="BE79" s="1">
        <v>71895.27</v>
      </c>
      <c r="BF79" s="1">
        <v>71410.52</v>
      </c>
      <c r="BG79" s="1">
        <v>70929.55</v>
      </c>
      <c r="BH79" s="1">
        <v>70448.58</v>
      </c>
      <c r="BI79" s="1">
        <v>69967.61</v>
      </c>
      <c r="BJ79" s="1">
        <v>69486.64</v>
      </c>
      <c r="BK79" s="1">
        <v>69005.67</v>
      </c>
      <c r="BL79" s="2">
        <f t="shared" si="41"/>
        <v>0</v>
      </c>
      <c r="BM79" s="2">
        <f t="shared" si="69"/>
        <v>5820.8400000000011</v>
      </c>
      <c r="BN79" s="3">
        <f t="shared" si="40"/>
        <v>4.3300112597211095E-2</v>
      </c>
      <c r="BO79" s="37">
        <f>IFERROR(INDEX('Wkpr - Existing Depr Rates'!$G$2:$G$709,MATCH('Wkpr - Plant Balance Detail'!A79,'Wkpr - Existing Depr Rates'!$A$2:$A$709,0),),0)</f>
        <v>4.3299999999999998E-2</v>
      </c>
      <c r="BP79" s="37">
        <f t="shared" si="70"/>
        <v>1.1259721109657672E-7</v>
      </c>
      <c r="BQ79" s="11">
        <v>0.04</v>
      </c>
      <c r="BR79" s="11"/>
      <c r="BS79" s="11"/>
      <c r="BU79" s="31">
        <f>_xlfn.IFNA(IF(AND($B79="ED",$D79&gt;=310000,$D79&lt;360000),INDEX('Wkpr - Allocation_Factors'!$B$16:$F$16,1,MATCH('Wkpr - Plant Balance Detail'!BU$2,'Wkpr - Allocation_Factors'!$B$1:$F$1,0)),IF(AND($B79="GD",$C79="AN",$D79&gt;=350000,$D79&lt;358000),INDEX('Wkpr - Allocation_Factors'!$B$17:$F$17,1,MATCH('Wkpr - Plant Balance Detail'!BU$2,'Wkpr - Allocation_Factors'!$B$1:$F$1,0)),INDEX('Wkpr - Allocation_Factors'!$B$2:$F$15,MATCH(CONCATENATE('Wkpr - Plant Balance Detail'!$B79,'Wkpr - Plant Balance Detail'!$C79),'Wkpr - Allocation_Factors'!$A$2:$A$15,0),MATCH('Wkpr - Plant Balance Detail'!BU$2,'Wkpr - Allocation_Factors'!$B$1:$F$1,0)))),0)</f>
        <v>0.77807999999999999</v>
      </c>
      <c r="BV79" s="31">
        <f>_xlfn.IFNA(IF(AND($B79="ED",$D79&gt;=310000,$D79&lt;360000),INDEX('Wkpr - Allocation_Factors'!$B$16:$F$16,1,MATCH('Wkpr - Plant Balance Detail'!BV$2,'Wkpr - Allocation_Factors'!$B$1:$F$1,0)),IF(AND($B79="GD",$C79="AN",$D79&gt;=350000,$D79&lt;358000),INDEX('Wkpr - Allocation_Factors'!$B$17:$F$17,1,MATCH('Wkpr - Plant Balance Detail'!BV$2,'Wkpr - Allocation_Factors'!$B$1:$F$1,0)),INDEX('Wkpr - Allocation_Factors'!$B$2:$F$15,MATCH(CONCATENATE('Wkpr - Plant Balance Detail'!$B79,'Wkpr - Plant Balance Detail'!$C79),'Wkpr - Allocation_Factors'!$A$2:$A$15,0),MATCH('Wkpr - Plant Balance Detail'!BV$2,'Wkpr - Allocation_Factors'!$B$1:$F$1,0)))),0)</f>
        <v>0.22192000000000001</v>
      </c>
      <c r="BW79" s="31">
        <f>_xlfn.IFNA(IF(AND($B79="ED",$D79&gt;=310000,$D79&lt;360000),INDEX('Wkpr - Allocation_Factors'!$B$16:$F$16,1,MATCH('Wkpr - Plant Balance Detail'!BW$2,'Wkpr - Allocation_Factors'!$B$1:$F$1,0)),IF(AND($B79="GD",$C79="AN",$D79&gt;=350000,$D79&lt;358000),INDEX('Wkpr - Allocation_Factors'!$B$17:$F$17,1,MATCH('Wkpr - Plant Balance Detail'!BW$2,'Wkpr - Allocation_Factors'!$B$1:$F$1,0)),INDEX('Wkpr - Allocation_Factors'!$B$2:$F$15,MATCH(CONCATENATE('Wkpr - Plant Balance Detail'!$B79,'Wkpr - Plant Balance Detail'!$C79),'Wkpr - Allocation_Factors'!$A$2:$A$15,0),MATCH('Wkpr - Plant Balance Detail'!BW$2,'Wkpr - Allocation_Factors'!$B$1:$F$1,0)))),0)</f>
        <v>0</v>
      </c>
      <c r="BX79" s="31">
        <f>_xlfn.IFNA(IF(AND($B79="ED",$D79&gt;=310000,$D79&lt;360000),INDEX('Wkpr - Allocation_Factors'!$B$16:$F$16,1,MATCH('Wkpr - Plant Balance Detail'!BX$2,'Wkpr - Allocation_Factors'!$B$1:$F$1,0)),IF(AND($B79="GD",$C79="AN",$D79&gt;=350000,$D79&lt;358000),INDEX('Wkpr - Allocation_Factors'!$B$17:$F$17,1,MATCH('Wkpr - Plant Balance Detail'!BX$2,'Wkpr - Allocation_Factors'!$B$1:$F$1,0)),INDEX('Wkpr - Allocation_Factors'!$B$2:$F$15,MATCH(CONCATENATE('Wkpr - Plant Balance Detail'!$B79,'Wkpr - Plant Balance Detail'!$C79),'Wkpr - Allocation_Factors'!$A$2:$A$15,0),MATCH('Wkpr - Plant Balance Detail'!BX$2,'Wkpr - Allocation_Factors'!$B$1:$F$1,0)))),0)</f>
        <v>0</v>
      </c>
      <c r="BY79" s="31">
        <f>_xlfn.IFNA(IF(AND($B79="ED",$D79&gt;=310000,$D79&lt;360000),INDEX('Wkpr - Allocation_Factors'!$B$16:$F$16,1,MATCH('Wkpr - Plant Balance Detail'!BY$2,'Wkpr - Allocation_Factors'!$B$1:$F$1,0)),IF(AND($B79="GD",$C79="AN",$D79&gt;=350000,$D79&lt;358000),INDEX('Wkpr - Allocation_Factors'!$B$17:$F$17,1,MATCH('Wkpr - Plant Balance Detail'!BY$2,'Wkpr - Allocation_Factors'!$B$1:$F$1,0)),INDEX('Wkpr - Allocation_Factors'!$B$2:$F$15,MATCH(CONCATENATE('Wkpr - Plant Balance Detail'!$B79,'Wkpr - Plant Balance Detail'!$C79),'Wkpr - Allocation_Factors'!$A$2:$A$15,0),MATCH('Wkpr - Plant Balance Detail'!BY$2,'Wkpr - Allocation_Factors'!$B$1:$F$1,0)))),0)</f>
        <v>0</v>
      </c>
      <c r="CA79" s="1">
        <f t="shared" si="42"/>
        <v>4490.808105135894</v>
      </c>
      <c r="CB79" s="1">
        <f t="shared" si="43"/>
        <v>1280.8453304181546</v>
      </c>
      <c r="CC79" s="1">
        <f t="shared" si="44"/>
        <v>0</v>
      </c>
      <c r="CD79" s="1">
        <f t="shared" si="45"/>
        <v>0</v>
      </c>
      <c r="CE79" s="1">
        <f t="shared" si="46"/>
        <v>0</v>
      </c>
      <c r="CF79" s="1"/>
      <c r="CG79" s="1">
        <f t="shared" si="47"/>
        <v>4490.7964272801601</v>
      </c>
      <c r="CH79" s="1">
        <f t="shared" si="48"/>
        <v>1280.84199971984</v>
      </c>
      <c r="CI79" s="1">
        <f t="shared" si="49"/>
        <v>0</v>
      </c>
      <c r="CJ79" s="1">
        <f t="shared" si="50"/>
        <v>0</v>
      </c>
      <c r="CK79" s="1">
        <f t="shared" si="51"/>
        <v>0</v>
      </c>
      <c r="CM79" s="1">
        <f t="shared" si="52"/>
        <v>4148.541734208</v>
      </c>
      <c r="CN79" s="1">
        <f t="shared" si="53"/>
        <v>1183.2258657920001</v>
      </c>
      <c r="CO79" s="1">
        <f t="shared" si="54"/>
        <v>0</v>
      </c>
      <c r="CP79" s="1">
        <f t="shared" si="55"/>
        <v>0</v>
      </c>
      <c r="CQ79" s="1">
        <f t="shared" si="56"/>
        <v>0</v>
      </c>
      <c r="CS79" s="1">
        <f t="shared" si="71"/>
        <v>-342.25469307216008</v>
      </c>
      <c r="CT79" s="1">
        <f t="shared" si="72"/>
        <v>-97.616133927839883</v>
      </c>
      <c r="CU79" s="1">
        <f t="shared" si="73"/>
        <v>0</v>
      </c>
      <c r="CV79" s="1">
        <f t="shared" si="74"/>
        <v>0</v>
      </c>
      <c r="CW79" s="1">
        <f t="shared" si="75"/>
        <v>0</v>
      </c>
      <c r="CX79" s="1">
        <f t="shared" si="76"/>
        <v>-439.87082699999996</v>
      </c>
      <c r="DA79" s="38">
        <f t="shared" si="57"/>
        <v>0</v>
      </c>
      <c r="DB79" s="38">
        <f t="shared" si="58"/>
        <v>0</v>
      </c>
      <c r="DC79" s="38">
        <f t="shared" si="59"/>
        <v>0</v>
      </c>
      <c r="DD79" s="38">
        <f t="shared" si="60"/>
        <v>0</v>
      </c>
      <c r="DE79" s="38">
        <f t="shared" si="61"/>
        <v>0</v>
      </c>
    </row>
    <row r="80" spans="1:109" x14ac:dyDescent="0.2">
      <c r="A80" t="s">
        <v>95</v>
      </c>
      <c r="B80" t="str">
        <f t="shared" si="62"/>
        <v>CD</v>
      </c>
      <c r="C80" t="str">
        <f t="shared" si="63"/>
        <v>WA</v>
      </c>
      <c r="D80">
        <f t="shared" si="64"/>
        <v>394000</v>
      </c>
      <c r="F80" s="1">
        <v>22889.37</v>
      </c>
      <c r="G80" s="1">
        <v>22889.37</v>
      </c>
      <c r="H80" s="1">
        <v>22889.37</v>
      </c>
      <c r="I80" s="1">
        <v>22889.37</v>
      </c>
      <c r="J80" s="1">
        <v>22889.37</v>
      </c>
      <c r="K80" s="1">
        <v>22889.37</v>
      </c>
      <c r="L80" s="1">
        <v>22889.37</v>
      </c>
      <c r="M80" s="1">
        <v>20893.939999999999</v>
      </c>
      <c r="N80" s="1">
        <v>20893.939999999999</v>
      </c>
      <c r="O80" s="1">
        <v>20893.939999999999</v>
      </c>
      <c r="P80" s="1">
        <v>20893.939999999999</v>
      </c>
      <c r="Q80" s="1">
        <v>20893.939999999999</v>
      </c>
      <c r="R80" s="1">
        <v>20893.939999999999</v>
      </c>
      <c r="S80" s="1">
        <f t="shared" si="65"/>
        <v>21891.654999999999</v>
      </c>
      <c r="T80" s="1">
        <f t="shared" si="66"/>
        <v>241805.92</v>
      </c>
      <c r="U80" s="1">
        <f t="shared" si="67"/>
        <v>21974.797916666666</v>
      </c>
      <c r="V80" s="1">
        <v>-22889.37</v>
      </c>
      <c r="W80" s="1">
        <v>-22889.37</v>
      </c>
      <c r="X80" s="1">
        <v>-22889.37</v>
      </c>
      <c r="Y80" s="1">
        <v>-22889.37</v>
      </c>
      <c r="Z80" s="1">
        <v>-22889.37</v>
      </c>
      <c r="AA80" s="1">
        <v>-22889.37</v>
      </c>
      <c r="AB80" s="1">
        <v>-22889.37</v>
      </c>
      <c r="AC80" s="1">
        <v>-20893.939999999999</v>
      </c>
      <c r="AD80" s="1">
        <v>-20893.939999999999</v>
      </c>
      <c r="AE80" s="1">
        <v>-20893.939999999999</v>
      </c>
      <c r="AF80" s="1">
        <v>-20893.939999999999</v>
      </c>
      <c r="AG80" s="1">
        <v>-20893.939999999999</v>
      </c>
      <c r="AH80" s="1">
        <v>-20893.939999999999</v>
      </c>
      <c r="AI80" s="1"/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f t="shared" si="68"/>
        <v>0</v>
      </c>
      <c r="AX80" s="1"/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2">
        <f t="shared" si="41"/>
        <v>0</v>
      </c>
      <c r="BM80" s="2">
        <f t="shared" si="69"/>
        <v>0</v>
      </c>
      <c r="BN80" s="3" t="str">
        <f t="shared" si="40"/>
        <v/>
      </c>
      <c r="BO80" s="37">
        <f>IFERROR(INDEX('Wkpr - Existing Depr Rates'!$G$2:$G$709,MATCH('Wkpr - Plant Balance Detail'!A80,'Wkpr - Existing Depr Rates'!$A$2:$A$709,0),),0)</f>
        <v>4.9299999999999997E-2</v>
      </c>
      <c r="BP80" s="37" t="str">
        <f t="shared" si="70"/>
        <v/>
      </c>
      <c r="BQ80" s="11">
        <v>0.05</v>
      </c>
      <c r="BR80" s="11"/>
      <c r="BS80" s="11"/>
      <c r="BU80" s="31">
        <f>_xlfn.IFNA(IF(AND($B80="ED",$D80&gt;=310000,$D80&lt;360000),INDEX('Wkpr - Allocation_Factors'!$B$16:$F$16,1,MATCH('Wkpr - Plant Balance Detail'!BU$2,'Wkpr - Allocation_Factors'!$B$1:$F$1,0)),IF(AND($B80="GD",$C80="AN",$D80&gt;=350000,$D80&lt;358000),INDEX('Wkpr - Allocation_Factors'!$B$17:$F$17,1,MATCH('Wkpr - Plant Balance Detail'!BU$2,'Wkpr - Allocation_Factors'!$B$1:$F$1,0)),INDEX('Wkpr - Allocation_Factors'!$B$2:$F$15,MATCH(CONCATENATE('Wkpr - Plant Balance Detail'!$B80,'Wkpr - Plant Balance Detail'!$C80),'Wkpr - Allocation_Factors'!$A$2:$A$15,0),MATCH('Wkpr - Plant Balance Detail'!BU$2,'Wkpr - Allocation_Factors'!$B$1:$F$1,0)))),0)</f>
        <v>0.77807999999999999</v>
      </c>
      <c r="BV80" s="31">
        <f>_xlfn.IFNA(IF(AND($B80="ED",$D80&gt;=310000,$D80&lt;360000),INDEX('Wkpr - Allocation_Factors'!$B$16:$F$16,1,MATCH('Wkpr - Plant Balance Detail'!BV$2,'Wkpr - Allocation_Factors'!$B$1:$F$1,0)),IF(AND($B80="GD",$C80="AN",$D80&gt;=350000,$D80&lt;358000),INDEX('Wkpr - Allocation_Factors'!$B$17:$F$17,1,MATCH('Wkpr - Plant Balance Detail'!BV$2,'Wkpr - Allocation_Factors'!$B$1:$F$1,0)),INDEX('Wkpr - Allocation_Factors'!$B$2:$F$15,MATCH(CONCATENATE('Wkpr - Plant Balance Detail'!$B80,'Wkpr - Plant Balance Detail'!$C80),'Wkpr - Allocation_Factors'!$A$2:$A$15,0),MATCH('Wkpr - Plant Balance Detail'!BV$2,'Wkpr - Allocation_Factors'!$B$1:$F$1,0)))),0)</f>
        <v>0.22192000000000001</v>
      </c>
      <c r="BW80" s="31">
        <f>_xlfn.IFNA(IF(AND($B80="ED",$D80&gt;=310000,$D80&lt;360000),INDEX('Wkpr - Allocation_Factors'!$B$16:$F$16,1,MATCH('Wkpr - Plant Balance Detail'!BW$2,'Wkpr - Allocation_Factors'!$B$1:$F$1,0)),IF(AND($B80="GD",$C80="AN",$D80&gt;=350000,$D80&lt;358000),INDEX('Wkpr - Allocation_Factors'!$B$17:$F$17,1,MATCH('Wkpr - Plant Balance Detail'!BW$2,'Wkpr - Allocation_Factors'!$B$1:$F$1,0)),INDEX('Wkpr - Allocation_Factors'!$B$2:$F$15,MATCH(CONCATENATE('Wkpr - Plant Balance Detail'!$B80,'Wkpr - Plant Balance Detail'!$C80),'Wkpr - Allocation_Factors'!$A$2:$A$15,0),MATCH('Wkpr - Plant Balance Detail'!BW$2,'Wkpr - Allocation_Factors'!$B$1:$F$1,0)))),0)</f>
        <v>0</v>
      </c>
      <c r="BX80" s="31">
        <f>_xlfn.IFNA(IF(AND($B80="ED",$D80&gt;=310000,$D80&lt;360000),INDEX('Wkpr - Allocation_Factors'!$B$16:$F$16,1,MATCH('Wkpr - Plant Balance Detail'!BX$2,'Wkpr - Allocation_Factors'!$B$1:$F$1,0)),IF(AND($B80="GD",$C80="AN",$D80&gt;=350000,$D80&lt;358000),INDEX('Wkpr - Allocation_Factors'!$B$17:$F$17,1,MATCH('Wkpr - Plant Balance Detail'!BX$2,'Wkpr - Allocation_Factors'!$B$1:$F$1,0)),INDEX('Wkpr - Allocation_Factors'!$B$2:$F$15,MATCH(CONCATENATE('Wkpr - Plant Balance Detail'!$B80,'Wkpr - Plant Balance Detail'!$C80),'Wkpr - Allocation_Factors'!$A$2:$A$15,0),MATCH('Wkpr - Plant Balance Detail'!BX$2,'Wkpr - Allocation_Factors'!$B$1:$F$1,0)))),0)</f>
        <v>0</v>
      </c>
      <c r="BY80" s="31">
        <f>_xlfn.IFNA(IF(AND($B80="ED",$D80&gt;=310000,$D80&lt;360000),INDEX('Wkpr - Allocation_Factors'!$B$16:$F$16,1,MATCH('Wkpr - Plant Balance Detail'!BY$2,'Wkpr - Allocation_Factors'!$B$1:$F$1,0)),IF(AND($B80="GD",$C80="AN",$D80&gt;=350000,$D80&lt;358000),INDEX('Wkpr - Allocation_Factors'!$B$17:$F$17,1,MATCH('Wkpr - Plant Balance Detail'!BY$2,'Wkpr - Allocation_Factors'!$B$1:$F$1,0)),INDEX('Wkpr - Allocation_Factors'!$B$2:$F$15,MATCH(CONCATENATE('Wkpr - Plant Balance Detail'!$B80,'Wkpr - Plant Balance Detail'!$C80),'Wkpr - Allocation_Factors'!$A$2:$A$15,0),MATCH('Wkpr - Plant Balance Detail'!BY$2,'Wkpr - Allocation_Factors'!$B$1:$F$1,0)))),0)</f>
        <v>0</v>
      </c>
      <c r="CA80" s="1">
        <f t="shared" si="42"/>
        <v>0</v>
      </c>
      <c r="CB80" s="1">
        <f t="shared" si="43"/>
        <v>0</v>
      </c>
      <c r="CC80" s="1">
        <f t="shared" si="44"/>
        <v>0</v>
      </c>
      <c r="CD80" s="1">
        <f t="shared" si="45"/>
        <v>0</v>
      </c>
      <c r="CE80" s="1">
        <f t="shared" si="46"/>
        <v>0</v>
      </c>
      <c r="CF80" s="1"/>
      <c r="CG80" s="1">
        <f t="shared" si="47"/>
        <v>801.47783197535978</v>
      </c>
      <c r="CH80" s="1">
        <f t="shared" si="48"/>
        <v>228.59341002463995</v>
      </c>
      <c r="CI80" s="1">
        <f t="shared" si="49"/>
        <v>0</v>
      </c>
      <c r="CJ80" s="1">
        <f t="shared" si="50"/>
        <v>0</v>
      </c>
      <c r="CK80" s="1">
        <f t="shared" si="51"/>
        <v>0</v>
      </c>
      <c r="CM80" s="1">
        <f t="shared" si="52"/>
        <v>812.85784175999993</v>
      </c>
      <c r="CN80" s="1">
        <f t="shared" si="53"/>
        <v>231.83915823999999</v>
      </c>
      <c r="CO80" s="1">
        <f t="shared" si="54"/>
        <v>0</v>
      </c>
      <c r="CP80" s="1">
        <f t="shared" si="55"/>
        <v>0</v>
      </c>
      <c r="CQ80" s="1">
        <f t="shared" si="56"/>
        <v>0</v>
      </c>
      <c r="CS80" s="1">
        <f t="shared" si="71"/>
        <v>11.380009784640151</v>
      </c>
      <c r="CT80" s="1">
        <f t="shared" si="72"/>
        <v>3.2457482153600381</v>
      </c>
      <c r="CU80" s="1">
        <f t="shared" si="73"/>
        <v>0</v>
      </c>
      <c r="CV80" s="1">
        <f t="shared" si="74"/>
        <v>0</v>
      </c>
      <c r="CW80" s="1">
        <f t="shared" si="75"/>
        <v>0</v>
      </c>
      <c r="CX80" s="1">
        <f t="shared" si="76"/>
        <v>14.625758000000189</v>
      </c>
      <c r="DA80" s="38">
        <f t="shared" si="57"/>
        <v>0</v>
      </c>
      <c r="DB80" s="38">
        <f t="shared" si="58"/>
        <v>0</v>
      </c>
      <c r="DC80" s="38">
        <f t="shared" si="59"/>
        <v>0</v>
      </c>
      <c r="DD80" s="38">
        <f t="shared" si="60"/>
        <v>0</v>
      </c>
      <c r="DE80" s="38">
        <f t="shared" si="61"/>
        <v>0</v>
      </c>
    </row>
    <row r="81" spans="1:109" x14ac:dyDescent="0.2">
      <c r="A81" t="s">
        <v>96</v>
      </c>
      <c r="B81" t="str">
        <f t="shared" si="62"/>
        <v>CD</v>
      </c>
      <c r="C81" t="str">
        <f t="shared" si="63"/>
        <v>WA</v>
      </c>
      <c r="D81">
        <f t="shared" si="64"/>
        <v>395000</v>
      </c>
      <c r="F81" s="1">
        <v>2799.86</v>
      </c>
      <c r="G81" s="1">
        <v>2799.86</v>
      </c>
      <c r="H81" s="1">
        <v>2799.86</v>
      </c>
      <c r="I81" s="1">
        <v>2799.86</v>
      </c>
      <c r="J81" s="1">
        <v>2799.86</v>
      </c>
      <c r="K81" s="1">
        <v>2799.86</v>
      </c>
      <c r="L81" s="1">
        <v>2799.86</v>
      </c>
      <c r="M81" s="1">
        <v>1680.72</v>
      </c>
      <c r="N81" s="1">
        <v>1680.72</v>
      </c>
      <c r="O81" s="1">
        <v>1680.72</v>
      </c>
      <c r="P81" s="1">
        <v>1680.72</v>
      </c>
      <c r="Q81" s="1">
        <v>1680.72</v>
      </c>
      <c r="R81" s="1">
        <v>1680.72</v>
      </c>
      <c r="S81" s="1">
        <f t="shared" si="65"/>
        <v>2240.29</v>
      </c>
      <c r="T81" s="1">
        <f t="shared" si="66"/>
        <v>25202.760000000006</v>
      </c>
      <c r="U81" s="1">
        <f t="shared" si="67"/>
        <v>2286.920833333334</v>
      </c>
      <c r="V81" s="1">
        <v>2654.5</v>
      </c>
      <c r="W81" s="1">
        <v>2621.16</v>
      </c>
      <c r="X81" s="1">
        <v>2587.8200000000002</v>
      </c>
      <c r="Y81" s="1">
        <v>2554.48</v>
      </c>
      <c r="Z81" s="1">
        <v>2521.14</v>
      </c>
      <c r="AA81" s="1">
        <v>2487.8000000000002</v>
      </c>
      <c r="AB81" s="1">
        <v>2454.46</v>
      </c>
      <c r="AC81" s="1">
        <v>3546.92</v>
      </c>
      <c r="AD81" s="1">
        <v>3526.91</v>
      </c>
      <c r="AE81" s="1">
        <v>3506.9</v>
      </c>
      <c r="AF81" s="1">
        <v>3486.89</v>
      </c>
      <c r="AG81" s="1">
        <v>3466.88</v>
      </c>
      <c r="AH81" s="1">
        <v>-1441.39</v>
      </c>
      <c r="AI81" s="1"/>
      <c r="AJ81" s="1">
        <v>-42.71</v>
      </c>
      <c r="AK81" s="1">
        <v>-33.340000000000003</v>
      </c>
      <c r="AL81" s="1">
        <v>-33.340000000000003</v>
      </c>
      <c r="AM81" s="1">
        <v>-33.340000000000003</v>
      </c>
      <c r="AN81" s="1">
        <v>-33.340000000000003</v>
      </c>
      <c r="AO81" s="1">
        <v>-33.340000000000003</v>
      </c>
      <c r="AP81" s="1">
        <v>-33.340000000000003</v>
      </c>
      <c r="AQ81" s="1">
        <v>-26.68</v>
      </c>
      <c r="AR81" s="1">
        <v>-20.010000000000002</v>
      </c>
      <c r="AS81" s="1">
        <v>-20.010000000000002</v>
      </c>
      <c r="AT81" s="1">
        <v>-20.010000000000002</v>
      </c>
      <c r="AU81" s="1">
        <v>-20.010000000000002</v>
      </c>
      <c r="AV81" s="1">
        <v>-4908.2700000000004</v>
      </c>
      <c r="AW81" s="1">
        <f t="shared" si="68"/>
        <v>5215.0300000000007</v>
      </c>
      <c r="AX81" s="1"/>
      <c r="AY81" s="1">
        <v>5454.36</v>
      </c>
      <c r="AZ81" s="1">
        <v>5421.02</v>
      </c>
      <c r="BA81" s="1">
        <v>5387.68</v>
      </c>
      <c r="BB81" s="1">
        <v>5354.34</v>
      </c>
      <c r="BC81" s="1">
        <v>5321</v>
      </c>
      <c r="BD81" s="1">
        <v>5287.66</v>
      </c>
      <c r="BE81" s="1">
        <v>5254.32</v>
      </c>
      <c r="BF81" s="1">
        <v>5227.6400000000003</v>
      </c>
      <c r="BG81" s="1">
        <v>5207.63</v>
      </c>
      <c r="BH81" s="1">
        <v>5187.62</v>
      </c>
      <c r="BI81" s="1">
        <v>5167.6099999999997</v>
      </c>
      <c r="BJ81" s="1">
        <v>5147.6000000000004</v>
      </c>
      <c r="BK81" s="1">
        <v>239.33</v>
      </c>
      <c r="BL81" s="2">
        <f t="shared" si="41"/>
        <v>0</v>
      </c>
      <c r="BM81" s="2">
        <f t="shared" si="69"/>
        <v>5215.0300000000007</v>
      </c>
      <c r="BN81" s="3">
        <f t="shared" si="40"/>
        <v>2.280371897438513</v>
      </c>
      <c r="BO81" s="37">
        <f>IFERROR(INDEX('Wkpr - Existing Depr Rates'!$G$2:$G$709,MATCH('Wkpr - Plant Balance Detail'!A81,'Wkpr - Existing Depr Rates'!$A$2:$A$709,0),),0)</f>
        <v>0.1429</v>
      </c>
      <c r="BP81" s="37">
        <f t="shared" si="70"/>
        <v>2.137471897438513</v>
      </c>
      <c r="BQ81" s="11">
        <v>6.6699999999999995E-2</v>
      </c>
      <c r="BR81" s="11"/>
      <c r="BS81" s="11"/>
      <c r="BU81" s="31">
        <f>_xlfn.IFNA(IF(AND($B81="ED",$D81&gt;=310000,$D81&lt;360000),INDEX('Wkpr - Allocation_Factors'!$B$16:$F$16,1,MATCH('Wkpr - Plant Balance Detail'!BU$2,'Wkpr - Allocation_Factors'!$B$1:$F$1,0)),IF(AND($B81="GD",$C81="AN",$D81&gt;=350000,$D81&lt;358000),INDEX('Wkpr - Allocation_Factors'!$B$17:$F$17,1,MATCH('Wkpr - Plant Balance Detail'!BU$2,'Wkpr - Allocation_Factors'!$B$1:$F$1,0)),INDEX('Wkpr - Allocation_Factors'!$B$2:$F$15,MATCH(CONCATENATE('Wkpr - Plant Balance Detail'!$B81,'Wkpr - Plant Balance Detail'!$C81),'Wkpr - Allocation_Factors'!$A$2:$A$15,0),MATCH('Wkpr - Plant Balance Detail'!BU$2,'Wkpr - Allocation_Factors'!$B$1:$F$1,0)))),0)</f>
        <v>0.77807999999999999</v>
      </c>
      <c r="BV81" s="31">
        <f>_xlfn.IFNA(IF(AND($B81="ED",$D81&gt;=310000,$D81&lt;360000),INDEX('Wkpr - Allocation_Factors'!$B$16:$F$16,1,MATCH('Wkpr - Plant Balance Detail'!BV$2,'Wkpr - Allocation_Factors'!$B$1:$F$1,0)),IF(AND($B81="GD",$C81="AN",$D81&gt;=350000,$D81&lt;358000),INDEX('Wkpr - Allocation_Factors'!$B$17:$F$17,1,MATCH('Wkpr - Plant Balance Detail'!BV$2,'Wkpr - Allocation_Factors'!$B$1:$F$1,0)),INDEX('Wkpr - Allocation_Factors'!$B$2:$F$15,MATCH(CONCATENATE('Wkpr - Plant Balance Detail'!$B81,'Wkpr - Plant Balance Detail'!$C81),'Wkpr - Allocation_Factors'!$A$2:$A$15,0),MATCH('Wkpr - Plant Balance Detail'!BV$2,'Wkpr - Allocation_Factors'!$B$1:$F$1,0)))),0)</f>
        <v>0.22192000000000001</v>
      </c>
      <c r="BW81" s="31">
        <f>_xlfn.IFNA(IF(AND($B81="ED",$D81&gt;=310000,$D81&lt;360000),INDEX('Wkpr - Allocation_Factors'!$B$16:$F$16,1,MATCH('Wkpr - Plant Balance Detail'!BW$2,'Wkpr - Allocation_Factors'!$B$1:$F$1,0)),IF(AND($B81="GD",$C81="AN",$D81&gt;=350000,$D81&lt;358000),INDEX('Wkpr - Allocation_Factors'!$B$17:$F$17,1,MATCH('Wkpr - Plant Balance Detail'!BW$2,'Wkpr - Allocation_Factors'!$B$1:$F$1,0)),INDEX('Wkpr - Allocation_Factors'!$B$2:$F$15,MATCH(CONCATENATE('Wkpr - Plant Balance Detail'!$B81,'Wkpr - Plant Balance Detail'!$C81),'Wkpr - Allocation_Factors'!$A$2:$A$15,0),MATCH('Wkpr - Plant Balance Detail'!BW$2,'Wkpr - Allocation_Factors'!$B$1:$F$1,0)))),0)</f>
        <v>0</v>
      </c>
      <c r="BX81" s="31">
        <f>_xlfn.IFNA(IF(AND($B81="ED",$D81&gt;=310000,$D81&lt;360000),INDEX('Wkpr - Allocation_Factors'!$B$16:$F$16,1,MATCH('Wkpr - Plant Balance Detail'!BX$2,'Wkpr - Allocation_Factors'!$B$1:$F$1,0)),IF(AND($B81="GD",$C81="AN",$D81&gt;=350000,$D81&lt;358000),INDEX('Wkpr - Allocation_Factors'!$B$17:$F$17,1,MATCH('Wkpr - Plant Balance Detail'!BX$2,'Wkpr - Allocation_Factors'!$B$1:$F$1,0)),INDEX('Wkpr - Allocation_Factors'!$B$2:$F$15,MATCH(CONCATENATE('Wkpr - Plant Balance Detail'!$B81,'Wkpr - Plant Balance Detail'!$C81),'Wkpr - Allocation_Factors'!$A$2:$A$15,0),MATCH('Wkpr - Plant Balance Detail'!BX$2,'Wkpr - Allocation_Factors'!$B$1:$F$1,0)))),0)</f>
        <v>0</v>
      </c>
      <c r="BY81" s="31">
        <f>_xlfn.IFNA(IF(AND($B81="ED",$D81&gt;=310000,$D81&lt;360000),INDEX('Wkpr - Allocation_Factors'!$B$16:$F$16,1,MATCH('Wkpr - Plant Balance Detail'!BY$2,'Wkpr - Allocation_Factors'!$B$1:$F$1,0)),IF(AND($B81="GD",$C81="AN",$D81&gt;=350000,$D81&lt;358000),INDEX('Wkpr - Allocation_Factors'!$B$17:$F$17,1,MATCH('Wkpr - Plant Balance Detail'!BY$2,'Wkpr - Allocation_Factors'!$B$1:$F$1,0)),INDEX('Wkpr - Allocation_Factors'!$B$2:$F$15,MATCH(CONCATENATE('Wkpr - Plant Balance Detail'!$B81,'Wkpr - Plant Balance Detail'!$C81),'Wkpr - Allocation_Factors'!$A$2:$A$15,0),MATCH('Wkpr - Plant Balance Detail'!BY$2,'Wkpr - Allocation_Factors'!$B$1:$F$1,0)))),0)</f>
        <v>0</v>
      </c>
      <c r="CA81" s="1">
        <f t="shared" si="42"/>
        <v>2982.1212712825404</v>
      </c>
      <c r="CB81" s="1">
        <f t="shared" si="43"/>
        <v>850.54538418031746</v>
      </c>
      <c r="CC81" s="1">
        <f t="shared" si="44"/>
        <v>0</v>
      </c>
      <c r="CD81" s="1">
        <f t="shared" si="45"/>
        <v>0</v>
      </c>
      <c r="CE81" s="1">
        <f t="shared" si="46"/>
        <v>0</v>
      </c>
      <c r="CF81" s="1"/>
      <c r="CG81" s="1">
        <f t="shared" si="47"/>
        <v>186.87527685504</v>
      </c>
      <c r="CH81" s="1">
        <f t="shared" si="48"/>
        <v>53.299611144960004</v>
      </c>
      <c r="CI81" s="1">
        <f t="shared" si="49"/>
        <v>0</v>
      </c>
      <c r="CJ81" s="1">
        <f t="shared" si="50"/>
        <v>0</v>
      </c>
      <c r="CK81" s="1">
        <f t="shared" si="51"/>
        <v>0</v>
      </c>
      <c r="CM81" s="1">
        <f t="shared" si="52"/>
        <v>87.225898993919998</v>
      </c>
      <c r="CN81" s="1">
        <f t="shared" si="53"/>
        <v>24.878125006080001</v>
      </c>
      <c r="CO81" s="1">
        <f t="shared" si="54"/>
        <v>0</v>
      </c>
      <c r="CP81" s="1">
        <f t="shared" si="55"/>
        <v>0</v>
      </c>
      <c r="CQ81" s="1">
        <f t="shared" si="56"/>
        <v>0</v>
      </c>
      <c r="CS81" s="1">
        <f t="shared" si="71"/>
        <v>-99.649377861120001</v>
      </c>
      <c r="CT81" s="1">
        <f t="shared" si="72"/>
        <v>-28.421486138880002</v>
      </c>
      <c r="CU81" s="1">
        <f t="shared" si="73"/>
        <v>0</v>
      </c>
      <c r="CV81" s="1">
        <f t="shared" si="74"/>
        <v>0</v>
      </c>
      <c r="CW81" s="1">
        <f t="shared" si="75"/>
        <v>0</v>
      </c>
      <c r="CX81" s="1">
        <f t="shared" si="76"/>
        <v>-128.070864</v>
      </c>
      <c r="DA81" s="38">
        <f t="shared" si="57"/>
        <v>0</v>
      </c>
      <c r="DB81" s="38">
        <f t="shared" si="58"/>
        <v>0</v>
      </c>
      <c r="DC81" s="38">
        <f t="shared" si="59"/>
        <v>0</v>
      </c>
      <c r="DD81" s="38">
        <f t="shared" si="60"/>
        <v>0</v>
      </c>
      <c r="DE81" s="38">
        <f t="shared" si="61"/>
        <v>0</v>
      </c>
    </row>
    <row r="82" spans="1:109" x14ac:dyDescent="0.2">
      <c r="A82" t="s">
        <v>97</v>
      </c>
      <c r="B82" t="str">
        <f t="shared" si="62"/>
        <v>CD</v>
      </c>
      <c r="C82" t="str">
        <f t="shared" si="63"/>
        <v>WA</v>
      </c>
      <c r="D82">
        <f t="shared" si="64"/>
        <v>396000</v>
      </c>
      <c r="E82" t="s">
        <v>683</v>
      </c>
      <c r="F82" s="1">
        <v>264581.61</v>
      </c>
      <c r="G82" s="1">
        <v>264581.61</v>
      </c>
      <c r="H82" s="1">
        <v>264581.61</v>
      </c>
      <c r="I82" s="1">
        <v>264581.61</v>
      </c>
      <c r="J82" s="1">
        <v>264581.61</v>
      </c>
      <c r="K82" s="1">
        <v>264581.61</v>
      </c>
      <c r="L82" s="1">
        <v>264581.61</v>
      </c>
      <c r="M82" s="1">
        <v>264581.61</v>
      </c>
      <c r="N82" s="1">
        <v>264581.61</v>
      </c>
      <c r="O82" s="1">
        <v>264581.61</v>
      </c>
      <c r="P82" s="1">
        <v>264581.61</v>
      </c>
      <c r="Q82" s="1">
        <v>264581.61</v>
      </c>
      <c r="R82" s="1">
        <v>264581.61</v>
      </c>
      <c r="S82" s="1">
        <f t="shared" si="65"/>
        <v>264581.61</v>
      </c>
      <c r="T82" s="1">
        <f t="shared" si="66"/>
        <v>2910397.709999999</v>
      </c>
      <c r="U82" s="1">
        <f t="shared" si="67"/>
        <v>264581.60999999993</v>
      </c>
      <c r="V82" s="1">
        <v>59864.14</v>
      </c>
      <c r="W82" s="1">
        <v>58781.56</v>
      </c>
      <c r="X82" s="1">
        <v>57698.98</v>
      </c>
      <c r="Y82" s="1">
        <v>56616.4</v>
      </c>
      <c r="Z82" s="1">
        <v>55533.82</v>
      </c>
      <c r="AA82" s="1">
        <v>54451.24</v>
      </c>
      <c r="AB82" s="1">
        <v>53368.66</v>
      </c>
      <c r="AC82" s="1">
        <v>52286.080000000002</v>
      </c>
      <c r="AD82" s="1">
        <v>51203.5</v>
      </c>
      <c r="AE82" s="1">
        <v>50120.92</v>
      </c>
      <c r="AF82" s="1">
        <v>49038.340000000004</v>
      </c>
      <c r="AG82" s="1">
        <v>47955.76</v>
      </c>
      <c r="AH82" s="1">
        <v>-203751.03</v>
      </c>
      <c r="AI82" s="1"/>
      <c r="AJ82" s="1">
        <v>-1082.58</v>
      </c>
      <c r="AK82" s="1">
        <v>-1082.58</v>
      </c>
      <c r="AL82" s="1">
        <v>-1082.58</v>
      </c>
      <c r="AM82" s="1">
        <v>-1082.58</v>
      </c>
      <c r="AN82" s="1">
        <v>-1082.58</v>
      </c>
      <c r="AO82" s="1">
        <v>-1082.58</v>
      </c>
      <c r="AP82" s="1">
        <v>-1082.58</v>
      </c>
      <c r="AQ82" s="1">
        <v>-1082.58</v>
      </c>
      <c r="AR82" s="1">
        <v>-1082.58</v>
      </c>
      <c r="AS82" s="1">
        <v>-1082.58</v>
      </c>
      <c r="AT82" s="1">
        <v>-1082.58</v>
      </c>
      <c r="AU82" s="1">
        <v>-1082.58</v>
      </c>
      <c r="AV82" s="1">
        <v>-1082.58</v>
      </c>
      <c r="AW82" s="1">
        <f t="shared" si="68"/>
        <v>12990.96</v>
      </c>
      <c r="AX82" s="1"/>
      <c r="AY82" s="1">
        <v>324445.75</v>
      </c>
      <c r="AZ82" s="1">
        <v>323363.17</v>
      </c>
      <c r="BA82" s="1">
        <v>322280.59000000003</v>
      </c>
      <c r="BB82" s="1">
        <v>321198.01</v>
      </c>
      <c r="BC82" s="1">
        <v>320115.43</v>
      </c>
      <c r="BD82" s="1">
        <v>319032.85000000003</v>
      </c>
      <c r="BE82" s="1">
        <v>317950.27</v>
      </c>
      <c r="BF82" s="1">
        <v>316867.69</v>
      </c>
      <c r="BG82" s="1">
        <v>315785.11</v>
      </c>
      <c r="BH82" s="1">
        <v>314702.53000000003</v>
      </c>
      <c r="BI82" s="1">
        <v>313619.95</v>
      </c>
      <c r="BJ82" s="1">
        <v>312537.37</v>
      </c>
      <c r="BK82" s="1">
        <v>60830.58</v>
      </c>
      <c r="BL82" s="2">
        <f t="shared" si="41"/>
        <v>0</v>
      </c>
      <c r="BM82" s="2">
        <f t="shared" si="69"/>
        <v>12990.96</v>
      </c>
      <c r="BN82" s="3">
        <f t="shared" si="40"/>
        <v>4.9100011145899382E-2</v>
      </c>
      <c r="BO82" s="37">
        <f>IFERROR(INDEX('Wkpr - Existing Depr Rates'!$G$2:$G$709,MATCH('Wkpr - Plant Balance Detail'!A82,'Wkpr - Existing Depr Rates'!$A$2:$A$709,0),),0)</f>
        <v>4.9099999999999998E-2</v>
      </c>
      <c r="BP82" s="37">
        <f t="shared" si="70"/>
        <v>1.1145899384001901E-8</v>
      </c>
      <c r="BQ82" s="11">
        <v>3.4000000000000002E-2</v>
      </c>
      <c r="BR82" s="11"/>
      <c r="BS82" s="11"/>
      <c r="BU82" s="31">
        <f>_xlfn.IFNA(IF(AND($B82="ED",$D82&gt;=310000,$D82&lt;360000),INDEX('Wkpr - Allocation_Factors'!$B$16:$F$16,1,MATCH('Wkpr - Plant Balance Detail'!BU$2,'Wkpr - Allocation_Factors'!$B$1:$F$1,0)),IF(AND($B82="GD",$C82="AN",$D82&gt;=350000,$D82&lt;358000),INDEX('Wkpr - Allocation_Factors'!$B$17:$F$17,1,MATCH('Wkpr - Plant Balance Detail'!BU$2,'Wkpr - Allocation_Factors'!$B$1:$F$1,0)),INDEX('Wkpr - Allocation_Factors'!$B$2:$F$15,MATCH(CONCATENATE('Wkpr - Plant Balance Detail'!$B82,'Wkpr - Plant Balance Detail'!$C82),'Wkpr - Allocation_Factors'!$A$2:$A$15,0),MATCH('Wkpr - Plant Balance Detail'!BU$2,'Wkpr - Allocation_Factors'!$B$1:$F$1,0)))),0)</f>
        <v>0.77807999999999999</v>
      </c>
      <c r="BV82" s="31">
        <f>_xlfn.IFNA(IF(AND($B82="ED",$D82&gt;=310000,$D82&lt;360000),INDEX('Wkpr - Allocation_Factors'!$B$16:$F$16,1,MATCH('Wkpr - Plant Balance Detail'!BV$2,'Wkpr - Allocation_Factors'!$B$1:$F$1,0)),IF(AND($B82="GD",$C82="AN",$D82&gt;=350000,$D82&lt;358000),INDEX('Wkpr - Allocation_Factors'!$B$17:$F$17,1,MATCH('Wkpr - Plant Balance Detail'!BV$2,'Wkpr - Allocation_Factors'!$B$1:$F$1,0)),INDEX('Wkpr - Allocation_Factors'!$B$2:$F$15,MATCH(CONCATENATE('Wkpr - Plant Balance Detail'!$B82,'Wkpr - Plant Balance Detail'!$C82),'Wkpr - Allocation_Factors'!$A$2:$A$15,0),MATCH('Wkpr - Plant Balance Detail'!BV$2,'Wkpr - Allocation_Factors'!$B$1:$F$1,0)))),0)</f>
        <v>0.22192000000000001</v>
      </c>
      <c r="BW82" s="31">
        <f>_xlfn.IFNA(IF(AND($B82="ED",$D82&gt;=310000,$D82&lt;360000),INDEX('Wkpr - Allocation_Factors'!$B$16:$F$16,1,MATCH('Wkpr - Plant Balance Detail'!BW$2,'Wkpr - Allocation_Factors'!$B$1:$F$1,0)),IF(AND($B82="GD",$C82="AN",$D82&gt;=350000,$D82&lt;358000),INDEX('Wkpr - Allocation_Factors'!$B$17:$F$17,1,MATCH('Wkpr - Plant Balance Detail'!BW$2,'Wkpr - Allocation_Factors'!$B$1:$F$1,0)),INDEX('Wkpr - Allocation_Factors'!$B$2:$F$15,MATCH(CONCATENATE('Wkpr - Plant Balance Detail'!$B82,'Wkpr - Plant Balance Detail'!$C82),'Wkpr - Allocation_Factors'!$A$2:$A$15,0),MATCH('Wkpr - Plant Balance Detail'!BW$2,'Wkpr - Allocation_Factors'!$B$1:$F$1,0)))),0)</f>
        <v>0</v>
      </c>
      <c r="BX82" s="31">
        <f>_xlfn.IFNA(IF(AND($B82="ED",$D82&gt;=310000,$D82&lt;360000),INDEX('Wkpr - Allocation_Factors'!$B$16:$F$16,1,MATCH('Wkpr - Plant Balance Detail'!BX$2,'Wkpr - Allocation_Factors'!$B$1:$F$1,0)),IF(AND($B82="GD",$C82="AN",$D82&gt;=350000,$D82&lt;358000),INDEX('Wkpr - Allocation_Factors'!$B$17:$F$17,1,MATCH('Wkpr - Plant Balance Detail'!BX$2,'Wkpr - Allocation_Factors'!$B$1:$F$1,0)),INDEX('Wkpr - Allocation_Factors'!$B$2:$F$15,MATCH(CONCATENATE('Wkpr - Plant Balance Detail'!$B82,'Wkpr - Plant Balance Detail'!$C82),'Wkpr - Allocation_Factors'!$A$2:$A$15,0),MATCH('Wkpr - Plant Balance Detail'!BX$2,'Wkpr - Allocation_Factors'!$B$1:$F$1,0)))),0)</f>
        <v>0</v>
      </c>
      <c r="BY82" s="31">
        <f>_xlfn.IFNA(IF(AND($B82="ED",$D82&gt;=310000,$D82&lt;360000),INDEX('Wkpr - Allocation_Factors'!$B$16:$F$16,1,MATCH('Wkpr - Plant Balance Detail'!BY$2,'Wkpr - Allocation_Factors'!$B$1:$F$1,0)),IF(AND($B82="GD",$C82="AN",$D82&gt;=350000,$D82&lt;358000),INDEX('Wkpr - Allocation_Factors'!$B$17:$F$17,1,MATCH('Wkpr - Plant Balance Detail'!BY$2,'Wkpr - Allocation_Factors'!$B$1:$F$1,0)),INDEX('Wkpr - Allocation_Factors'!$B$2:$F$15,MATCH(CONCATENATE('Wkpr - Plant Balance Detail'!$B82,'Wkpr - Plant Balance Detail'!$C82),'Wkpr - Allocation_Factors'!$A$2:$A$15,0),MATCH('Wkpr - Plant Balance Detail'!BY$2,'Wkpr - Allocation_Factors'!$B$1:$F$1,0)))),0)</f>
        <v>0</v>
      </c>
      <c r="CA82" s="1">
        <f t="shared" si="42"/>
        <v>10108.006156800002</v>
      </c>
      <c r="CB82" s="1">
        <f t="shared" si="43"/>
        <v>2882.9538432000008</v>
      </c>
      <c r="CC82" s="1">
        <f t="shared" si="44"/>
        <v>0</v>
      </c>
      <c r="CD82" s="1">
        <f t="shared" si="45"/>
        <v>0</v>
      </c>
      <c r="CE82" s="1">
        <f t="shared" si="46"/>
        <v>0</v>
      </c>
      <c r="CF82" s="1"/>
      <c r="CG82" s="1">
        <f t="shared" si="47"/>
        <v>10108.00386224208</v>
      </c>
      <c r="CH82" s="1">
        <f t="shared" si="48"/>
        <v>2882.9531887579201</v>
      </c>
      <c r="CI82" s="1">
        <f t="shared" si="49"/>
        <v>0</v>
      </c>
      <c r="CJ82" s="1">
        <f t="shared" si="50"/>
        <v>0</v>
      </c>
      <c r="CK82" s="1">
        <f t="shared" si="51"/>
        <v>0</v>
      </c>
      <c r="CM82" s="1">
        <f t="shared" si="52"/>
        <v>6999.4324096992004</v>
      </c>
      <c r="CN82" s="1">
        <f t="shared" si="53"/>
        <v>1996.3423303008003</v>
      </c>
      <c r="CO82" s="1">
        <f t="shared" si="54"/>
        <v>0</v>
      </c>
      <c r="CP82" s="1">
        <f t="shared" si="55"/>
        <v>0</v>
      </c>
      <c r="CQ82" s="1">
        <f t="shared" si="56"/>
        <v>0</v>
      </c>
      <c r="CS82" s="1">
        <f t="shared" si="71"/>
        <v>-3108.5714525428793</v>
      </c>
      <c r="CT82" s="1">
        <f t="shared" si="72"/>
        <v>-886.61085845711978</v>
      </c>
      <c r="CU82" s="1">
        <f t="shared" si="73"/>
        <v>0</v>
      </c>
      <c r="CV82" s="1">
        <f t="shared" si="74"/>
        <v>0</v>
      </c>
      <c r="CW82" s="1">
        <f t="shared" si="75"/>
        <v>0</v>
      </c>
      <c r="CX82" s="1">
        <f t="shared" si="76"/>
        <v>-3995.1823109999991</v>
      </c>
      <c r="DA82" s="38">
        <f t="shared" si="57"/>
        <v>0</v>
      </c>
      <c r="DB82" s="38">
        <f t="shared" si="58"/>
        <v>0</v>
      </c>
      <c r="DC82" s="38">
        <f t="shared" si="59"/>
        <v>0</v>
      </c>
      <c r="DD82" s="38">
        <f t="shared" si="60"/>
        <v>0</v>
      </c>
      <c r="DE82" s="38">
        <f t="shared" si="61"/>
        <v>0</v>
      </c>
    </row>
    <row r="83" spans="1:109" x14ac:dyDescent="0.2">
      <c r="A83" t="s">
        <v>98</v>
      </c>
      <c r="B83" t="str">
        <f t="shared" si="62"/>
        <v>CD</v>
      </c>
      <c r="C83" t="str">
        <f t="shared" si="63"/>
        <v>WA</v>
      </c>
      <c r="D83">
        <f t="shared" si="64"/>
        <v>396067</v>
      </c>
      <c r="E83" t="s">
        <v>683</v>
      </c>
      <c r="F83" s="1">
        <v>59501.89</v>
      </c>
      <c r="G83" s="1">
        <v>59501.89</v>
      </c>
      <c r="H83" s="1">
        <v>59501.89</v>
      </c>
      <c r="I83" s="1">
        <v>59501.89</v>
      </c>
      <c r="J83" s="1">
        <v>59501.89</v>
      </c>
      <c r="K83" s="1">
        <v>59501.89</v>
      </c>
      <c r="L83" s="1">
        <v>59501.89</v>
      </c>
      <c r="M83" s="1">
        <v>59501.89</v>
      </c>
      <c r="N83" s="1">
        <v>59501.89</v>
      </c>
      <c r="O83" s="1">
        <v>59501.89</v>
      </c>
      <c r="P83" s="1">
        <v>59501.89</v>
      </c>
      <c r="Q83" s="1">
        <v>59501.89</v>
      </c>
      <c r="R83" s="1">
        <v>59501.89</v>
      </c>
      <c r="S83" s="1">
        <f t="shared" si="65"/>
        <v>59501.89</v>
      </c>
      <c r="T83" s="1">
        <f t="shared" si="66"/>
        <v>654520.79</v>
      </c>
      <c r="U83" s="1">
        <f t="shared" si="67"/>
        <v>59501.890000000007</v>
      </c>
      <c r="V83" s="1">
        <v>-59501.89</v>
      </c>
      <c r="W83" s="1">
        <v>-59501.89</v>
      </c>
      <c r="X83" s="1">
        <v>-59501.89</v>
      </c>
      <c r="Y83" s="1">
        <v>-59501.89</v>
      </c>
      <c r="Z83" s="1">
        <v>-59501.89</v>
      </c>
      <c r="AA83" s="1">
        <v>-59501.89</v>
      </c>
      <c r="AB83" s="1">
        <v>-59501.89</v>
      </c>
      <c r="AC83" s="1">
        <v>-59501.89</v>
      </c>
      <c r="AD83" s="1">
        <v>-59501.89</v>
      </c>
      <c r="AE83" s="1">
        <v>-59501.89</v>
      </c>
      <c r="AF83" s="1">
        <v>-59501.89</v>
      </c>
      <c r="AG83" s="1">
        <v>-59501.89</v>
      </c>
      <c r="AH83" s="1">
        <v>-59501.89</v>
      </c>
      <c r="AI83" s="1"/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f t="shared" si="68"/>
        <v>0</v>
      </c>
      <c r="AX83" s="1"/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2">
        <f t="shared" si="41"/>
        <v>0</v>
      </c>
      <c r="BM83" s="2">
        <f t="shared" si="69"/>
        <v>0</v>
      </c>
      <c r="BN83" s="3" t="str">
        <f t="shared" si="40"/>
        <v/>
      </c>
      <c r="BO83" s="37">
        <f>IFERROR(INDEX('Wkpr - Existing Depr Rates'!$G$2:$G$709,MATCH('Wkpr - Plant Balance Detail'!A83,'Wkpr - Existing Depr Rates'!$A$2:$A$709,0),),0)</f>
        <v>6.9000000000000006E-2</v>
      </c>
      <c r="BP83" s="37" t="str">
        <f t="shared" si="70"/>
        <v/>
      </c>
      <c r="BU83" s="31">
        <f>_xlfn.IFNA(IF(AND($B83="ED",$D83&gt;=310000,$D83&lt;360000),INDEX('Wkpr - Allocation_Factors'!$B$16:$F$16,1,MATCH('Wkpr - Plant Balance Detail'!BU$2,'Wkpr - Allocation_Factors'!$B$1:$F$1,0)),IF(AND($B83="GD",$C83="AN",$D83&gt;=350000,$D83&lt;358000),INDEX('Wkpr - Allocation_Factors'!$B$17:$F$17,1,MATCH('Wkpr - Plant Balance Detail'!BU$2,'Wkpr - Allocation_Factors'!$B$1:$F$1,0)),INDEX('Wkpr - Allocation_Factors'!$B$2:$F$15,MATCH(CONCATENATE('Wkpr - Plant Balance Detail'!$B83,'Wkpr - Plant Balance Detail'!$C83),'Wkpr - Allocation_Factors'!$A$2:$A$15,0),MATCH('Wkpr - Plant Balance Detail'!BU$2,'Wkpr - Allocation_Factors'!$B$1:$F$1,0)))),0)</f>
        <v>0.77807999999999999</v>
      </c>
      <c r="BV83" s="31">
        <f>_xlfn.IFNA(IF(AND($B83="ED",$D83&gt;=310000,$D83&lt;360000),INDEX('Wkpr - Allocation_Factors'!$B$16:$F$16,1,MATCH('Wkpr - Plant Balance Detail'!BV$2,'Wkpr - Allocation_Factors'!$B$1:$F$1,0)),IF(AND($B83="GD",$C83="AN",$D83&gt;=350000,$D83&lt;358000),INDEX('Wkpr - Allocation_Factors'!$B$17:$F$17,1,MATCH('Wkpr - Plant Balance Detail'!BV$2,'Wkpr - Allocation_Factors'!$B$1:$F$1,0)),INDEX('Wkpr - Allocation_Factors'!$B$2:$F$15,MATCH(CONCATENATE('Wkpr - Plant Balance Detail'!$B83,'Wkpr - Plant Balance Detail'!$C83),'Wkpr - Allocation_Factors'!$A$2:$A$15,0),MATCH('Wkpr - Plant Balance Detail'!BV$2,'Wkpr - Allocation_Factors'!$B$1:$F$1,0)))),0)</f>
        <v>0.22192000000000001</v>
      </c>
      <c r="BW83" s="31">
        <f>_xlfn.IFNA(IF(AND($B83="ED",$D83&gt;=310000,$D83&lt;360000),INDEX('Wkpr - Allocation_Factors'!$B$16:$F$16,1,MATCH('Wkpr - Plant Balance Detail'!BW$2,'Wkpr - Allocation_Factors'!$B$1:$F$1,0)),IF(AND($B83="GD",$C83="AN",$D83&gt;=350000,$D83&lt;358000),INDEX('Wkpr - Allocation_Factors'!$B$17:$F$17,1,MATCH('Wkpr - Plant Balance Detail'!BW$2,'Wkpr - Allocation_Factors'!$B$1:$F$1,0)),INDEX('Wkpr - Allocation_Factors'!$B$2:$F$15,MATCH(CONCATENATE('Wkpr - Plant Balance Detail'!$B83,'Wkpr - Plant Balance Detail'!$C83),'Wkpr - Allocation_Factors'!$A$2:$A$15,0),MATCH('Wkpr - Plant Balance Detail'!BW$2,'Wkpr - Allocation_Factors'!$B$1:$F$1,0)))),0)</f>
        <v>0</v>
      </c>
      <c r="BX83" s="31">
        <f>_xlfn.IFNA(IF(AND($B83="ED",$D83&gt;=310000,$D83&lt;360000),INDEX('Wkpr - Allocation_Factors'!$B$16:$F$16,1,MATCH('Wkpr - Plant Balance Detail'!BX$2,'Wkpr - Allocation_Factors'!$B$1:$F$1,0)),IF(AND($B83="GD",$C83="AN",$D83&gt;=350000,$D83&lt;358000),INDEX('Wkpr - Allocation_Factors'!$B$17:$F$17,1,MATCH('Wkpr - Plant Balance Detail'!BX$2,'Wkpr - Allocation_Factors'!$B$1:$F$1,0)),INDEX('Wkpr - Allocation_Factors'!$B$2:$F$15,MATCH(CONCATENATE('Wkpr - Plant Balance Detail'!$B83,'Wkpr - Plant Balance Detail'!$C83),'Wkpr - Allocation_Factors'!$A$2:$A$15,0),MATCH('Wkpr - Plant Balance Detail'!BX$2,'Wkpr - Allocation_Factors'!$B$1:$F$1,0)))),0)</f>
        <v>0</v>
      </c>
      <c r="BY83" s="31">
        <f>_xlfn.IFNA(IF(AND($B83="ED",$D83&gt;=310000,$D83&lt;360000),INDEX('Wkpr - Allocation_Factors'!$B$16:$F$16,1,MATCH('Wkpr - Plant Balance Detail'!BY$2,'Wkpr - Allocation_Factors'!$B$1:$F$1,0)),IF(AND($B83="GD",$C83="AN",$D83&gt;=350000,$D83&lt;358000),INDEX('Wkpr - Allocation_Factors'!$B$17:$F$17,1,MATCH('Wkpr - Plant Balance Detail'!BY$2,'Wkpr - Allocation_Factors'!$B$1:$F$1,0)),INDEX('Wkpr - Allocation_Factors'!$B$2:$F$15,MATCH(CONCATENATE('Wkpr - Plant Balance Detail'!$B83,'Wkpr - Plant Balance Detail'!$C83),'Wkpr - Allocation_Factors'!$A$2:$A$15,0),MATCH('Wkpr - Plant Balance Detail'!BY$2,'Wkpr - Allocation_Factors'!$B$1:$F$1,0)))),0)</f>
        <v>0</v>
      </c>
      <c r="CA83" s="1">
        <f t="shared" si="42"/>
        <v>0</v>
      </c>
      <c r="CB83" s="1">
        <f t="shared" si="43"/>
        <v>0</v>
      </c>
      <c r="CC83" s="1">
        <f t="shared" si="44"/>
        <v>0</v>
      </c>
      <c r="CD83" s="1">
        <f t="shared" si="45"/>
        <v>0</v>
      </c>
      <c r="CE83" s="1">
        <f t="shared" si="46"/>
        <v>0</v>
      </c>
      <c r="CF83" s="1"/>
      <c r="CG83" s="1">
        <f t="shared" si="47"/>
        <v>0</v>
      </c>
      <c r="CH83" s="1">
        <f t="shared" si="48"/>
        <v>0</v>
      </c>
      <c r="CI83" s="1">
        <f t="shared" si="49"/>
        <v>0</v>
      </c>
      <c r="CJ83" s="1">
        <f t="shared" si="50"/>
        <v>0</v>
      </c>
      <c r="CK83" s="1">
        <f t="shared" si="51"/>
        <v>0</v>
      </c>
      <c r="CM83" s="1">
        <f t="shared" si="52"/>
        <v>0</v>
      </c>
      <c r="CN83" s="1">
        <f t="shared" si="53"/>
        <v>0</v>
      </c>
      <c r="CO83" s="1">
        <f t="shared" si="54"/>
        <v>0</v>
      </c>
      <c r="CP83" s="1">
        <f t="shared" si="55"/>
        <v>0</v>
      </c>
      <c r="CQ83" s="1">
        <f t="shared" si="56"/>
        <v>0</v>
      </c>
      <c r="CS83" s="1">
        <f t="shared" si="71"/>
        <v>0</v>
      </c>
      <c r="CT83" s="1">
        <f t="shared" si="72"/>
        <v>0</v>
      </c>
      <c r="CU83" s="1">
        <f t="shared" si="73"/>
        <v>0</v>
      </c>
      <c r="CV83" s="1">
        <f t="shared" si="74"/>
        <v>0</v>
      </c>
      <c r="CW83" s="1">
        <f t="shared" si="75"/>
        <v>0</v>
      </c>
      <c r="CX83" s="1">
        <f t="shared" si="76"/>
        <v>0</v>
      </c>
      <c r="DA83" s="38">
        <f t="shared" si="57"/>
        <v>0</v>
      </c>
      <c r="DB83" s="38">
        <f t="shared" si="58"/>
        <v>0</v>
      </c>
      <c r="DC83" s="38">
        <f t="shared" si="59"/>
        <v>0</v>
      </c>
      <c r="DD83" s="38">
        <f t="shared" si="60"/>
        <v>0</v>
      </c>
      <c r="DE83" s="38">
        <f t="shared" si="61"/>
        <v>0</v>
      </c>
    </row>
    <row r="84" spans="1:109" x14ac:dyDescent="0.2">
      <c r="A84" t="s">
        <v>99</v>
      </c>
      <c r="B84" t="str">
        <f t="shared" si="62"/>
        <v>CD</v>
      </c>
      <c r="C84" t="str">
        <f t="shared" si="63"/>
        <v>WA</v>
      </c>
      <c r="D84">
        <f t="shared" si="64"/>
        <v>397000</v>
      </c>
      <c r="F84" s="1">
        <v>722035.04</v>
      </c>
      <c r="G84" s="1">
        <v>722182.55</v>
      </c>
      <c r="H84" s="1">
        <v>722182.55</v>
      </c>
      <c r="I84" s="1">
        <v>766172.05</v>
      </c>
      <c r="J84" s="1">
        <v>964585.70000000007</v>
      </c>
      <c r="K84" s="1">
        <v>966172.13</v>
      </c>
      <c r="L84" s="1">
        <v>1714185.27</v>
      </c>
      <c r="M84" s="1">
        <v>1721758.78</v>
      </c>
      <c r="N84" s="1">
        <v>1734943.38</v>
      </c>
      <c r="O84" s="1">
        <v>1746484.29</v>
      </c>
      <c r="P84" s="1">
        <v>1767188.65</v>
      </c>
      <c r="Q84" s="1">
        <v>1771265.5</v>
      </c>
      <c r="R84" s="1">
        <v>1771265.5</v>
      </c>
      <c r="S84" s="1">
        <f t="shared" si="65"/>
        <v>1246650.27</v>
      </c>
      <c r="T84" s="1">
        <f t="shared" si="66"/>
        <v>14597120.85</v>
      </c>
      <c r="U84" s="1">
        <f t="shared" si="67"/>
        <v>1320314.26</v>
      </c>
      <c r="V84" s="1">
        <v>-490165.8</v>
      </c>
      <c r="W84" s="1">
        <v>-492211.77</v>
      </c>
      <c r="X84" s="1">
        <v>-494257.95</v>
      </c>
      <c r="Y84" s="1">
        <v>-496266.45</v>
      </c>
      <c r="Z84" s="1">
        <v>-498718.36</v>
      </c>
      <c r="AA84" s="1">
        <v>-501453.60000000003</v>
      </c>
      <c r="AB84" s="1">
        <v>-505250.77</v>
      </c>
      <c r="AC84" s="1">
        <v>-510118.36</v>
      </c>
      <c r="AD84" s="1">
        <v>-515015.35000000003</v>
      </c>
      <c r="AE84" s="1">
        <v>-519947.37</v>
      </c>
      <c r="AF84" s="1">
        <v>-524925.07000000007</v>
      </c>
      <c r="AG84" s="1">
        <v>-529937.88</v>
      </c>
      <c r="AH84" s="1">
        <v>-534956.47</v>
      </c>
      <c r="AI84" s="1"/>
      <c r="AJ84" s="1">
        <v>-2057.87</v>
      </c>
      <c r="AK84" s="1">
        <v>-2045.97</v>
      </c>
      <c r="AL84" s="1">
        <v>-2046.18</v>
      </c>
      <c r="AM84" s="1">
        <v>-2108.5</v>
      </c>
      <c r="AN84" s="1">
        <v>-2451.91</v>
      </c>
      <c r="AO84" s="1">
        <v>-2735.2400000000002</v>
      </c>
      <c r="AP84" s="1">
        <v>-3797.17</v>
      </c>
      <c r="AQ84" s="1">
        <v>-4867.59</v>
      </c>
      <c r="AR84" s="1">
        <v>-4896.99</v>
      </c>
      <c r="AS84" s="1">
        <v>-4932.0200000000004</v>
      </c>
      <c r="AT84" s="1">
        <v>-4977.7</v>
      </c>
      <c r="AU84" s="1">
        <v>-5012.8100000000004</v>
      </c>
      <c r="AV84" s="1">
        <v>-5018.59</v>
      </c>
      <c r="AW84" s="1">
        <f t="shared" si="68"/>
        <v>44890.67</v>
      </c>
      <c r="AX84" s="1"/>
      <c r="AY84" s="1">
        <v>231869.24</v>
      </c>
      <c r="AZ84" s="1">
        <v>229970.78</v>
      </c>
      <c r="BA84" s="1">
        <v>227924.6</v>
      </c>
      <c r="BB84" s="1">
        <v>269905.59999999998</v>
      </c>
      <c r="BC84" s="1">
        <v>465867.34</v>
      </c>
      <c r="BD84" s="1">
        <v>464718.53</v>
      </c>
      <c r="BE84" s="1">
        <v>1208934.5</v>
      </c>
      <c r="BF84" s="1">
        <v>1211640.42</v>
      </c>
      <c r="BG84" s="1">
        <v>1219928.03</v>
      </c>
      <c r="BH84" s="1">
        <v>1226536.92</v>
      </c>
      <c r="BI84" s="1">
        <v>1242263.58</v>
      </c>
      <c r="BJ84" s="1">
        <v>1241327.6200000001</v>
      </c>
      <c r="BK84" s="1">
        <v>1236309.03</v>
      </c>
      <c r="BL84" s="2">
        <f t="shared" si="41"/>
        <v>0</v>
      </c>
      <c r="BM84" s="2">
        <f t="shared" si="69"/>
        <v>44890.67</v>
      </c>
      <c r="BN84" s="3">
        <f t="shared" si="40"/>
        <v>3.3999988760251669E-2</v>
      </c>
      <c r="BO84" s="37">
        <f>IFERROR(INDEX('Wkpr - Existing Depr Rates'!$G$2:$G$709,MATCH('Wkpr - Plant Balance Detail'!A84,'Wkpr - Existing Depr Rates'!$A$2:$A$709,0),),0)</f>
        <v>3.4000000000000002E-2</v>
      </c>
      <c r="BP84" s="37">
        <f t="shared" si="70"/>
        <v>-1.1239748333446986E-8</v>
      </c>
      <c r="BQ84" s="11">
        <v>6.6699999999999995E-2</v>
      </c>
      <c r="BR84" s="11"/>
      <c r="BS84" s="2">
        <v>309204.30000000005</v>
      </c>
      <c r="BU84" s="31">
        <f>_xlfn.IFNA(IF(AND($B84="ED",$D84&gt;=310000,$D84&lt;360000),INDEX('Wkpr - Allocation_Factors'!$B$16:$F$16,1,MATCH('Wkpr - Plant Balance Detail'!BU$2,'Wkpr - Allocation_Factors'!$B$1:$F$1,0)),IF(AND($B84="GD",$C84="AN",$D84&gt;=350000,$D84&lt;358000),INDEX('Wkpr - Allocation_Factors'!$B$17:$F$17,1,MATCH('Wkpr - Plant Balance Detail'!BU$2,'Wkpr - Allocation_Factors'!$B$1:$F$1,0)),INDEX('Wkpr - Allocation_Factors'!$B$2:$F$15,MATCH(CONCATENATE('Wkpr - Plant Balance Detail'!$B84,'Wkpr - Plant Balance Detail'!$C84),'Wkpr - Allocation_Factors'!$A$2:$A$15,0),MATCH('Wkpr - Plant Balance Detail'!BU$2,'Wkpr - Allocation_Factors'!$B$1:$F$1,0)))),0)</f>
        <v>0.77807999999999999</v>
      </c>
      <c r="BV84" s="31">
        <f>_xlfn.IFNA(IF(AND($B84="ED",$D84&gt;=310000,$D84&lt;360000),INDEX('Wkpr - Allocation_Factors'!$B$16:$F$16,1,MATCH('Wkpr - Plant Balance Detail'!BV$2,'Wkpr - Allocation_Factors'!$B$1:$F$1,0)),IF(AND($B84="GD",$C84="AN",$D84&gt;=350000,$D84&lt;358000),INDEX('Wkpr - Allocation_Factors'!$B$17:$F$17,1,MATCH('Wkpr - Plant Balance Detail'!BV$2,'Wkpr - Allocation_Factors'!$B$1:$F$1,0)),INDEX('Wkpr - Allocation_Factors'!$B$2:$F$15,MATCH(CONCATENATE('Wkpr - Plant Balance Detail'!$B84,'Wkpr - Plant Balance Detail'!$C84),'Wkpr - Allocation_Factors'!$A$2:$A$15,0),MATCH('Wkpr - Plant Balance Detail'!BV$2,'Wkpr - Allocation_Factors'!$B$1:$F$1,0)))),0)</f>
        <v>0.22192000000000001</v>
      </c>
      <c r="BW84" s="31">
        <f>_xlfn.IFNA(IF(AND($B84="ED",$D84&gt;=310000,$D84&lt;360000),INDEX('Wkpr - Allocation_Factors'!$B$16:$F$16,1,MATCH('Wkpr - Plant Balance Detail'!BW$2,'Wkpr - Allocation_Factors'!$B$1:$F$1,0)),IF(AND($B84="GD",$C84="AN",$D84&gt;=350000,$D84&lt;358000),INDEX('Wkpr - Allocation_Factors'!$B$17:$F$17,1,MATCH('Wkpr - Plant Balance Detail'!BW$2,'Wkpr - Allocation_Factors'!$B$1:$F$1,0)),INDEX('Wkpr - Allocation_Factors'!$B$2:$F$15,MATCH(CONCATENATE('Wkpr - Plant Balance Detail'!$B84,'Wkpr - Plant Balance Detail'!$C84),'Wkpr - Allocation_Factors'!$A$2:$A$15,0),MATCH('Wkpr - Plant Balance Detail'!BW$2,'Wkpr - Allocation_Factors'!$B$1:$F$1,0)))),0)</f>
        <v>0</v>
      </c>
      <c r="BX84" s="31">
        <f>_xlfn.IFNA(IF(AND($B84="ED",$D84&gt;=310000,$D84&lt;360000),INDEX('Wkpr - Allocation_Factors'!$B$16:$F$16,1,MATCH('Wkpr - Plant Balance Detail'!BX$2,'Wkpr - Allocation_Factors'!$B$1:$F$1,0)),IF(AND($B84="GD",$C84="AN",$D84&gt;=350000,$D84&lt;358000),INDEX('Wkpr - Allocation_Factors'!$B$17:$F$17,1,MATCH('Wkpr - Plant Balance Detail'!BX$2,'Wkpr - Allocation_Factors'!$B$1:$F$1,0)),INDEX('Wkpr - Allocation_Factors'!$B$2:$F$15,MATCH(CONCATENATE('Wkpr - Plant Balance Detail'!$B84,'Wkpr - Plant Balance Detail'!$C84),'Wkpr - Allocation_Factors'!$A$2:$A$15,0),MATCH('Wkpr - Plant Balance Detail'!BX$2,'Wkpr - Allocation_Factors'!$B$1:$F$1,0)))),0)</f>
        <v>0</v>
      </c>
      <c r="BY84" s="31">
        <f>_xlfn.IFNA(IF(AND($B84="ED",$D84&gt;=310000,$D84&lt;360000),INDEX('Wkpr - Allocation_Factors'!$B$16:$F$16,1,MATCH('Wkpr - Plant Balance Detail'!BY$2,'Wkpr - Allocation_Factors'!$B$1:$F$1,0)),IF(AND($B84="GD",$C84="AN",$D84&gt;=350000,$D84&lt;358000),INDEX('Wkpr - Allocation_Factors'!$B$17:$F$17,1,MATCH('Wkpr - Plant Balance Detail'!BY$2,'Wkpr - Allocation_Factors'!$B$1:$F$1,0)),INDEX('Wkpr - Allocation_Factors'!$B$2:$F$15,MATCH(CONCATENATE('Wkpr - Plant Balance Detail'!$B84,'Wkpr - Plant Balance Detail'!$C84),'Wkpr - Allocation_Factors'!$A$2:$A$15,0),MATCH('Wkpr - Plant Balance Detail'!BY$2,'Wkpr - Allocation_Factors'!$B$1:$F$1,0)))),0)</f>
        <v>0</v>
      </c>
      <c r="CA84" s="1">
        <f t="shared" si="42"/>
        <v>46858.317357693282</v>
      </c>
      <c r="CB84" s="1">
        <f t="shared" si="43"/>
        <v>13364.689733728272</v>
      </c>
      <c r="CC84" s="1">
        <f t="shared" si="44"/>
        <v>0</v>
      </c>
      <c r="CD84" s="1">
        <f t="shared" si="45"/>
        <v>0</v>
      </c>
      <c r="CE84" s="1">
        <f t="shared" si="46"/>
        <v>0</v>
      </c>
      <c r="CF84" s="1"/>
      <c r="CG84" s="1">
        <f t="shared" si="47"/>
        <v>46858.332848160004</v>
      </c>
      <c r="CH84" s="1">
        <f t="shared" si="48"/>
        <v>13364.69415184</v>
      </c>
      <c r="CI84" s="1">
        <f t="shared" si="49"/>
        <v>0</v>
      </c>
      <c r="CJ84" s="1">
        <f t="shared" si="50"/>
        <v>0</v>
      </c>
      <c r="CK84" s="1">
        <f t="shared" si="51"/>
        <v>0</v>
      </c>
      <c r="CM84" s="1">
        <f t="shared" si="52"/>
        <v>75877.958585683184</v>
      </c>
      <c r="CN84" s="1">
        <f t="shared" si="53"/>
        <v>21641.523454316797</v>
      </c>
      <c r="CO84" s="1">
        <f t="shared" si="54"/>
        <v>0</v>
      </c>
      <c r="CP84" s="1">
        <f t="shared" si="55"/>
        <v>0</v>
      </c>
      <c r="CQ84" s="1">
        <f t="shared" si="56"/>
        <v>0</v>
      </c>
      <c r="CS84" s="1">
        <f t="shared" si="71"/>
        <v>29019.62573752318</v>
      </c>
      <c r="CT84" s="1">
        <f t="shared" si="72"/>
        <v>8276.8293024767972</v>
      </c>
      <c r="CU84" s="1">
        <f t="shared" si="73"/>
        <v>0</v>
      </c>
      <c r="CV84" s="1">
        <f t="shared" si="74"/>
        <v>0</v>
      </c>
      <c r="CW84" s="1">
        <f t="shared" si="75"/>
        <v>0</v>
      </c>
      <c r="CX84" s="1">
        <f t="shared" si="76"/>
        <v>37296.455039999979</v>
      </c>
      <c r="DA84" s="38">
        <f t="shared" si="57"/>
        <v>0</v>
      </c>
      <c r="DB84" s="38">
        <f t="shared" si="58"/>
        <v>0</v>
      </c>
      <c r="DC84" s="38">
        <f t="shared" si="59"/>
        <v>0</v>
      </c>
      <c r="DD84" s="38">
        <f t="shared" si="60"/>
        <v>0</v>
      </c>
      <c r="DE84" s="38">
        <f t="shared" si="61"/>
        <v>0</v>
      </c>
    </row>
    <row r="85" spans="1:109" x14ac:dyDescent="0.2">
      <c r="A85" t="s">
        <v>100</v>
      </c>
      <c r="B85" t="str">
        <f t="shared" si="62"/>
        <v>CD</v>
      </c>
      <c r="C85" t="str">
        <f t="shared" si="63"/>
        <v>WA</v>
      </c>
      <c r="D85">
        <f t="shared" si="64"/>
        <v>397200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f t="shared" si="65"/>
        <v>0</v>
      </c>
      <c r="T85" s="1">
        <f t="shared" si="66"/>
        <v>0</v>
      </c>
      <c r="U85" s="1">
        <f t="shared" si="67"/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/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f t="shared" si="68"/>
        <v>0</v>
      </c>
      <c r="AX85" s="1"/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2">
        <f t="shared" si="41"/>
        <v>0</v>
      </c>
      <c r="BM85" s="2">
        <f t="shared" si="69"/>
        <v>0</v>
      </c>
      <c r="BN85" s="3" t="str">
        <f t="shared" si="40"/>
        <v/>
      </c>
      <c r="BO85" s="37">
        <f>IFERROR(INDEX('Wkpr - Existing Depr Rates'!$G$2:$G$709,MATCH('Wkpr - Plant Balance Detail'!A85,'Wkpr - Existing Depr Rates'!$A$2:$A$709,0),),0)</f>
        <v>0.1195</v>
      </c>
      <c r="BP85" s="37" t="str">
        <f t="shared" si="70"/>
        <v/>
      </c>
      <c r="BQ85" s="11">
        <v>0.1</v>
      </c>
      <c r="BR85" s="11"/>
      <c r="BS85" s="11"/>
      <c r="BU85" s="31">
        <f>_xlfn.IFNA(IF(AND($B85="ED",$D85&gt;=310000,$D85&lt;360000),INDEX('Wkpr - Allocation_Factors'!$B$16:$F$16,1,MATCH('Wkpr - Plant Balance Detail'!BU$2,'Wkpr - Allocation_Factors'!$B$1:$F$1,0)),IF(AND($B85="GD",$C85="AN",$D85&gt;=350000,$D85&lt;358000),INDEX('Wkpr - Allocation_Factors'!$B$17:$F$17,1,MATCH('Wkpr - Plant Balance Detail'!BU$2,'Wkpr - Allocation_Factors'!$B$1:$F$1,0)),INDEX('Wkpr - Allocation_Factors'!$B$2:$F$15,MATCH(CONCATENATE('Wkpr - Plant Balance Detail'!$B85,'Wkpr - Plant Balance Detail'!$C85),'Wkpr - Allocation_Factors'!$A$2:$A$15,0),MATCH('Wkpr - Plant Balance Detail'!BU$2,'Wkpr - Allocation_Factors'!$B$1:$F$1,0)))),0)</f>
        <v>0.77807999999999999</v>
      </c>
      <c r="BV85" s="31">
        <f>_xlfn.IFNA(IF(AND($B85="ED",$D85&gt;=310000,$D85&lt;360000),INDEX('Wkpr - Allocation_Factors'!$B$16:$F$16,1,MATCH('Wkpr - Plant Balance Detail'!BV$2,'Wkpr - Allocation_Factors'!$B$1:$F$1,0)),IF(AND($B85="GD",$C85="AN",$D85&gt;=350000,$D85&lt;358000),INDEX('Wkpr - Allocation_Factors'!$B$17:$F$17,1,MATCH('Wkpr - Plant Balance Detail'!BV$2,'Wkpr - Allocation_Factors'!$B$1:$F$1,0)),INDEX('Wkpr - Allocation_Factors'!$B$2:$F$15,MATCH(CONCATENATE('Wkpr - Plant Balance Detail'!$B85,'Wkpr - Plant Balance Detail'!$C85),'Wkpr - Allocation_Factors'!$A$2:$A$15,0),MATCH('Wkpr - Plant Balance Detail'!BV$2,'Wkpr - Allocation_Factors'!$B$1:$F$1,0)))),0)</f>
        <v>0.22192000000000001</v>
      </c>
      <c r="BW85" s="31">
        <f>_xlfn.IFNA(IF(AND($B85="ED",$D85&gt;=310000,$D85&lt;360000),INDEX('Wkpr - Allocation_Factors'!$B$16:$F$16,1,MATCH('Wkpr - Plant Balance Detail'!BW$2,'Wkpr - Allocation_Factors'!$B$1:$F$1,0)),IF(AND($B85="GD",$C85="AN",$D85&gt;=350000,$D85&lt;358000),INDEX('Wkpr - Allocation_Factors'!$B$17:$F$17,1,MATCH('Wkpr - Plant Balance Detail'!BW$2,'Wkpr - Allocation_Factors'!$B$1:$F$1,0)),INDEX('Wkpr - Allocation_Factors'!$B$2:$F$15,MATCH(CONCATENATE('Wkpr - Plant Balance Detail'!$B85,'Wkpr - Plant Balance Detail'!$C85),'Wkpr - Allocation_Factors'!$A$2:$A$15,0),MATCH('Wkpr - Plant Balance Detail'!BW$2,'Wkpr - Allocation_Factors'!$B$1:$F$1,0)))),0)</f>
        <v>0</v>
      </c>
      <c r="BX85" s="31">
        <f>_xlfn.IFNA(IF(AND($B85="ED",$D85&gt;=310000,$D85&lt;360000),INDEX('Wkpr - Allocation_Factors'!$B$16:$F$16,1,MATCH('Wkpr - Plant Balance Detail'!BX$2,'Wkpr - Allocation_Factors'!$B$1:$F$1,0)),IF(AND($B85="GD",$C85="AN",$D85&gt;=350000,$D85&lt;358000),INDEX('Wkpr - Allocation_Factors'!$B$17:$F$17,1,MATCH('Wkpr - Plant Balance Detail'!BX$2,'Wkpr - Allocation_Factors'!$B$1:$F$1,0)),INDEX('Wkpr - Allocation_Factors'!$B$2:$F$15,MATCH(CONCATENATE('Wkpr - Plant Balance Detail'!$B85,'Wkpr - Plant Balance Detail'!$C85),'Wkpr - Allocation_Factors'!$A$2:$A$15,0),MATCH('Wkpr - Plant Balance Detail'!BX$2,'Wkpr - Allocation_Factors'!$B$1:$F$1,0)))),0)</f>
        <v>0</v>
      </c>
      <c r="BY85" s="31">
        <f>_xlfn.IFNA(IF(AND($B85="ED",$D85&gt;=310000,$D85&lt;360000),INDEX('Wkpr - Allocation_Factors'!$B$16:$F$16,1,MATCH('Wkpr - Plant Balance Detail'!BY$2,'Wkpr - Allocation_Factors'!$B$1:$F$1,0)),IF(AND($B85="GD",$C85="AN",$D85&gt;=350000,$D85&lt;358000),INDEX('Wkpr - Allocation_Factors'!$B$17:$F$17,1,MATCH('Wkpr - Plant Balance Detail'!BY$2,'Wkpr - Allocation_Factors'!$B$1:$F$1,0)),INDEX('Wkpr - Allocation_Factors'!$B$2:$F$15,MATCH(CONCATENATE('Wkpr - Plant Balance Detail'!$B85,'Wkpr - Plant Balance Detail'!$C85),'Wkpr - Allocation_Factors'!$A$2:$A$15,0),MATCH('Wkpr - Plant Balance Detail'!BY$2,'Wkpr - Allocation_Factors'!$B$1:$F$1,0)))),0)</f>
        <v>0</v>
      </c>
      <c r="CA85" s="1">
        <f t="shared" si="42"/>
        <v>0</v>
      </c>
      <c r="CB85" s="1">
        <f t="shared" si="43"/>
        <v>0</v>
      </c>
      <c r="CC85" s="1">
        <f t="shared" si="44"/>
        <v>0</v>
      </c>
      <c r="CD85" s="1">
        <f t="shared" si="45"/>
        <v>0</v>
      </c>
      <c r="CE85" s="1">
        <f t="shared" si="46"/>
        <v>0</v>
      </c>
      <c r="CF85" s="1"/>
      <c r="CG85" s="1">
        <f t="shared" si="47"/>
        <v>0</v>
      </c>
      <c r="CH85" s="1">
        <f t="shared" si="48"/>
        <v>0</v>
      </c>
      <c r="CI85" s="1">
        <f t="shared" si="49"/>
        <v>0</v>
      </c>
      <c r="CJ85" s="1">
        <f t="shared" si="50"/>
        <v>0</v>
      </c>
      <c r="CK85" s="1">
        <f t="shared" si="51"/>
        <v>0</v>
      </c>
      <c r="CM85" s="1">
        <f t="shared" si="52"/>
        <v>0</v>
      </c>
      <c r="CN85" s="1">
        <f t="shared" si="53"/>
        <v>0</v>
      </c>
      <c r="CO85" s="1">
        <f t="shared" si="54"/>
        <v>0</v>
      </c>
      <c r="CP85" s="1">
        <f t="shared" si="55"/>
        <v>0</v>
      </c>
      <c r="CQ85" s="1">
        <f t="shared" si="56"/>
        <v>0</v>
      </c>
      <c r="CS85" s="1">
        <f t="shared" si="71"/>
        <v>0</v>
      </c>
      <c r="CT85" s="1">
        <f t="shared" si="72"/>
        <v>0</v>
      </c>
      <c r="CU85" s="1">
        <f t="shared" si="73"/>
        <v>0</v>
      </c>
      <c r="CV85" s="1">
        <f t="shared" si="74"/>
        <v>0</v>
      </c>
      <c r="CW85" s="1">
        <f t="shared" si="75"/>
        <v>0</v>
      </c>
      <c r="CX85" s="1">
        <f t="shared" si="76"/>
        <v>0</v>
      </c>
      <c r="DA85" s="38">
        <f t="shared" si="57"/>
        <v>0</v>
      </c>
      <c r="DB85" s="38">
        <f t="shared" si="58"/>
        <v>0</v>
      </c>
      <c r="DC85" s="38">
        <f t="shared" si="59"/>
        <v>0</v>
      </c>
      <c r="DD85" s="38">
        <f t="shared" si="60"/>
        <v>0</v>
      </c>
      <c r="DE85" s="38">
        <f t="shared" si="61"/>
        <v>0</v>
      </c>
    </row>
    <row r="86" spans="1:109" x14ac:dyDescent="0.2">
      <c r="A86" t="s">
        <v>101</v>
      </c>
      <c r="B86" t="str">
        <f t="shared" si="62"/>
        <v>CD</v>
      </c>
      <c r="C86" t="str">
        <f t="shared" si="63"/>
        <v>WA</v>
      </c>
      <c r="D86">
        <f t="shared" si="64"/>
        <v>398000</v>
      </c>
      <c r="F86" s="1">
        <v>4985.99</v>
      </c>
      <c r="G86" s="1">
        <v>4985.99</v>
      </c>
      <c r="H86" s="1">
        <v>4985.99</v>
      </c>
      <c r="I86" s="1">
        <v>4985.99</v>
      </c>
      <c r="J86" s="1">
        <v>4985.99</v>
      </c>
      <c r="K86" s="1">
        <v>4985.99</v>
      </c>
      <c r="L86" s="1">
        <v>4985.99</v>
      </c>
      <c r="M86" s="1">
        <v>4985.99</v>
      </c>
      <c r="N86" s="1">
        <v>4985.99</v>
      </c>
      <c r="O86" s="1">
        <v>4985.99</v>
      </c>
      <c r="P86" s="1">
        <v>4985.99</v>
      </c>
      <c r="Q86" s="1">
        <v>4985.99</v>
      </c>
      <c r="R86" s="1">
        <v>4985.99</v>
      </c>
      <c r="S86" s="1">
        <f t="shared" si="65"/>
        <v>4985.99</v>
      </c>
      <c r="T86" s="1">
        <f t="shared" si="66"/>
        <v>54845.889999999985</v>
      </c>
      <c r="U86" s="1">
        <f t="shared" si="67"/>
        <v>4985.9899999999989</v>
      </c>
      <c r="V86" s="1">
        <v>-545.35</v>
      </c>
      <c r="W86" s="1">
        <v>-713.54</v>
      </c>
      <c r="X86" s="1">
        <v>-881.73</v>
      </c>
      <c r="Y86" s="1">
        <v>-1049.92</v>
      </c>
      <c r="Z86" s="1">
        <v>-1218.1100000000001</v>
      </c>
      <c r="AA86" s="1">
        <v>-1386.3</v>
      </c>
      <c r="AB86" s="1">
        <v>-1554.49</v>
      </c>
      <c r="AC86" s="1">
        <v>-1722.68</v>
      </c>
      <c r="AD86" s="1">
        <v>-1890.8700000000001</v>
      </c>
      <c r="AE86" s="1">
        <v>-2059.06</v>
      </c>
      <c r="AF86" s="1">
        <v>-2227.25</v>
      </c>
      <c r="AG86" s="1">
        <v>-2395.44</v>
      </c>
      <c r="AH86" s="1">
        <v>-2563.63</v>
      </c>
      <c r="AI86" s="1"/>
      <c r="AJ86" s="1">
        <v>-168.19</v>
      </c>
      <c r="AK86" s="1">
        <v>-168.19</v>
      </c>
      <c r="AL86" s="1">
        <v>-168.19</v>
      </c>
      <c r="AM86" s="1">
        <v>-168.19</v>
      </c>
      <c r="AN86" s="1">
        <v>-168.19</v>
      </c>
      <c r="AO86" s="1">
        <v>-168.19</v>
      </c>
      <c r="AP86" s="1">
        <v>-168.19</v>
      </c>
      <c r="AQ86" s="1">
        <v>-168.19</v>
      </c>
      <c r="AR86" s="1">
        <v>-168.19</v>
      </c>
      <c r="AS86" s="1">
        <v>-168.19</v>
      </c>
      <c r="AT86" s="1">
        <v>-168.19</v>
      </c>
      <c r="AU86" s="1">
        <v>-168.19</v>
      </c>
      <c r="AV86" s="1">
        <v>-168.19</v>
      </c>
      <c r="AW86" s="1">
        <f t="shared" si="68"/>
        <v>2018.2800000000004</v>
      </c>
      <c r="AX86" s="1"/>
      <c r="AY86" s="1">
        <v>4440.6400000000003</v>
      </c>
      <c r="AZ86" s="1">
        <v>4272.45</v>
      </c>
      <c r="BA86" s="1">
        <v>4104.26</v>
      </c>
      <c r="BB86" s="1">
        <v>3936.07</v>
      </c>
      <c r="BC86" s="1">
        <v>3767.88</v>
      </c>
      <c r="BD86" s="1">
        <v>3599.69</v>
      </c>
      <c r="BE86" s="1">
        <v>3431.5</v>
      </c>
      <c r="BF86" s="1">
        <v>3263.31</v>
      </c>
      <c r="BG86" s="1">
        <v>3095.12</v>
      </c>
      <c r="BH86" s="1">
        <v>2926.93</v>
      </c>
      <c r="BI86" s="1">
        <v>2758.7400000000002</v>
      </c>
      <c r="BJ86" s="1">
        <v>2590.5500000000002</v>
      </c>
      <c r="BK86" s="1">
        <v>2422.36</v>
      </c>
      <c r="BL86" s="2">
        <f t="shared" si="41"/>
        <v>0</v>
      </c>
      <c r="BM86" s="2">
        <f t="shared" si="69"/>
        <v>2018.2800000000004</v>
      </c>
      <c r="BN86" s="3">
        <f t="shared" si="40"/>
        <v>0.4047902222026119</v>
      </c>
      <c r="BO86" s="37">
        <f>IFERROR(INDEX('Wkpr - Existing Depr Rates'!$G$2:$G$709,MATCH('Wkpr - Plant Balance Detail'!A86,'Wkpr - Existing Depr Rates'!$A$2:$A$709,0),),0)</f>
        <v>0.40479999999999999</v>
      </c>
      <c r="BP86" s="37">
        <f t="shared" si="70"/>
        <v>-9.7777973880885938E-6</v>
      </c>
      <c r="BQ86" s="11">
        <v>0.1</v>
      </c>
      <c r="BR86" s="11"/>
      <c r="BS86" s="11"/>
      <c r="BU86" s="31">
        <f>_xlfn.IFNA(IF(AND($B86="ED",$D86&gt;=310000,$D86&lt;360000),INDEX('Wkpr - Allocation_Factors'!$B$16:$F$16,1,MATCH('Wkpr - Plant Balance Detail'!BU$2,'Wkpr - Allocation_Factors'!$B$1:$F$1,0)),IF(AND($B86="GD",$C86="AN",$D86&gt;=350000,$D86&lt;358000),INDEX('Wkpr - Allocation_Factors'!$B$17:$F$17,1,MATCH('Wkpr - Plant Balance Detail'!BU$2,'Wkpr - Allocation_Factors'!$B$1:$F$1,0)),INDEX('Wkpr - Allocation_Factors'!$B$2:$F$15,MATCH(CONCATENATE('Wkpr - Plant Balance Detail'!$B86,'Wkpr - Plant Balance Detail'!$C86),'Wkpr - Allocation_Factors'!$A$2:$A$15,0),MATCH('Wkpr - Plant Balance Detail'!BU$2,'Wkpr - Allocation_Factors'!$B$1:$F$1,0)))),0)</f>
        <v>0.77807999999999999</v>
      </c>
      <c r="BV86" s="31">
        <f>_xlfn.IFNA(IF(AND($B86="ED",$D86&gt;=310000,$D86&lt;360000),INDEX('Wkpr - Allocation_Factors'!$B$16:$F$16,1,MATCH('Wkpr - Plant Balance Detail'!BV$2,'Wkpr - Allocation_Factors'!$B$1:$F$1,0)),IF(AND($B86="GD",$C86="AN",$D86&gt;=350000,$D86&lt;358000),INDEX('Wkpr - Allocation_Factors'!$B$17:$F$17,1,MATCH('Wkpr - Plant Balance Detail'!BV$2,'Wkpr - Allocation_Factors'!$B$1:$F$1,0)),INDEX('Wkpr - Allocation_Factors'!$B$2:$F$15,MATCH(CONCATENATE('Wkpr - Plant Balance Detail'!$B86,'Wkpr - Plant Balance Detail'!$C86),'Wkpr - Allocation_Factors'!$A$2:$A$15,0),MATCH('Wkpr - Plant Balance Detail'!BV$2,'Wkpr - Allocation_Factors'!$B$1:$F$1,0)))),0)</f>
        <v>0.22192000000000001</v>
      </c>
      <c r="BW86" s="31">
        <f>_xlfn.IFNA(IF(AND($B86="ED",$D86&gt;=310000,$D86&lt;360000),INDEX('Wkpr - Allocation_Factors'!$B$16:$F$16,1,MATCH('Wkpr - Plant Balance Detail'!BW$2,'Wkpr - Allocation_Factors'!$B$1:$F$1,0)),IF(AND($B86="GD",$C86="AN",$D86&gt;=350000,$D86&lt;358000),INDEX('Wkpr - Allocation_Factors'!$B$17:$F$17,1,MATCH('Wkpr - Plant Balance Detail'!BW$2,'Wkpr - Allocation_Factors'!$B$1:$F$1,0)),INDEX('Wkpr - Allocation_Factors'!$B$2:$F$15,MATCH(CONCATENATE('Wkpr - Plant Balance Detail'!$B86,'Wkpr - Plant Balance Detail'!$C86),'Wkpr - Allocation_Factors'!$A$2:$A$15,0),MATCH('Wkpr - Plant Balance Detail'!BW$2,'Wkpr - Allocation_Factors'!$B$1:$F$1,0)))),0)</f>
        <v>0</v>
      </c>
      <c r="BX86" s="31">
        <f>_xlfn.IFNA(IF(AND($B86="ED",$D86&gt;=310000,$D86&lt;360000),INDEX('Wkpr - Allocation_Factors'!$B$16:$F$16,1,MATCH('Wkpr - Plant Balance Detail'!BX$2,'Wkpr - Allocation_Factors'!$B$1:$F$1,0)),IF(AND($B86="GD",$C86="AN",$D86&gt;=350000,$D86&lt;358000),INDEX('Wkpr - Allocation_Factors'!$B$17:$F$17,1,MATCH('Wkpr - Plant Balance Detail'!BX$2,'Wkpr - Allocation_Factors'!$B$1:$F$1,0)),INDEX('Wkpr - Allocation_Factors'!$B$2:$F$15,MATCH(CONCATENATE('Wkpr - Plant Balance Detail'!$B86,'Wkpr - Plant Balance Detail'!$C86),'Wkpr - Allocation_Factors'!$A$2:$A$15,0),MATCH('Wkpr - Plant Balance Detail'!BX$2,'Wkpr - Allocation_Factors'!$B$1:$F$1,0)))),0)</f>
        <v>0</v>
      </c>
      <c r="BY86" s="31">
        <f>_xlfn.IFNA(IF(AND($B86="ED",$D86&gt;=310000,$D86&lt;360000),INDEX('Wkpr - Allocation_Factors'!$B$16:$F$16,1,MATCH('Wkpr - Plant Balance Detail'!BY$2,'Wkpr - Allocation_Factors'!$B$1:$F$1,0)),IF(AND($B86="GD",$C86="AN",$D86&gt;=350000,$D86&lt;358000),INDEX('Wkpr - Allocation_Factors'!$B$17:$F$17,1,MATCH('Wkpr - Plant Balance Detail'!BY$2,'Wkpr - Allocation_Factors'!$B$1:$F$1,0)),INDEX('Wkpr - Allocation_Factors'!$B$2:$F$15,MATCH(CONCATENATE('Wkpr - Plant Balance Detail'!$B86,'Wkpr - Plant Balance Detail'!$C86),'Wkpr - Allocation_Factors'!$A$2:$A$15,0),MATCH('Wkpr - Plant Balance Detail'!BY$2,'Wkpr - Allocation_Factors'!$B$1:$F$1,0)))),0)</f>
        <v>0</v>
      </c>
      <c r="CA86" s="1">
        <f t="shared" si="42"/>
        <v>1570.3833024000007</v>
      </c>
      <c r="CB86" s="1">
        <f t="shared" si="43"/>
        <v>447.89669760000021</v>
      </c>
      <c r="CC86" s="1">
        <f t="shared" si="44"/>
        <v>0</v>
      </c>
      <c r="CD86" s="1">
        <f t="shared" si="45"/>
        <v>0</v>
      </c>
      <c r="CE86" s="1">
        <f t="shared" si="46"/>
        <v>0</v>
      </c>
      <c r="CF86" s="1"/>
      <c r="CG86" s="1">
        <f t="shared" si="47"/>
        <v>1570.42123535616</v>
      </c>
      <c r="CH86" s="1">
        <f t="shared" si="48"/>
        <v>447.90751664383998</v>
      </c>
      <c r="CI86" s="1">
        <f t="shared" si="49"/>
        <v>0</v>
      </c>
      <c r="CJ86" s="1">
        <f t="shared" si="50"/>
        <v>0</v>
      </c>
      <c r="CK86" s="1">
        <f t="shared" si="51"/>
        <v>0</v>
      </c>
      <c r="CM86" s="1">
        <f t="shared" si="52"/>
        <v>387.94990991999998</v>
      </c>
      <c r="CN86" s="1">
        <f t="shared" si="53"/>
        <v>110.64909008000001</v>
      </c>
      <c r="CO86" s="1">
        <f t="shared" si="54"/>
        <v>0</v>
      </c>
      <c r="CP86" s="1">
        <f t="shared" si="55"/>
        <v>0</v>
      </c>
      <c r="CQ86" s="1">
        <f t="shared" si="56"/>
        <v>0</v>
      </c>
      <c r="CS86" s="1">
        <f t="shared" si="71"/>
        <v>-1182.47132543616</v>
      </c>
      <c r="CT86" s="1">
        <f t="shared" si="72"/>
        <v>-337.25842656383998</v>
      </c>
      <c r="CU86" s="1">
        <f t="shared" si="73"/>
        <v>0</v>
      </c>
      <c r="CV86" s="1">
        <f t="shared" si="74"/>
        <v>0</v>
      </c>
      <c r="CW86" s="1">
        <f t="shared" si="75"/>
        <v>0</v>
      </c>
      <c r="CX86" s="1">
        <f t="shared" si="76"/>
        <v>-1519.729752</v>
      </c>
      <c r="DA86" s="38">
        <f t="shared" si="57"/>
        <v>0</v>
      </c>
      <c r="DB86" s="38">
        <f t="shared" si="58"/>
        <v>0</v>
      </c>
      <c r="DC86" s="38">
        <f t="shared" si="59"/>
        <v>0</v>
      </c>
      <c r="DD86" s="38">
        <f t="shared" si="60"/>
        <v>0</v>
      </c>
      <c r="DE86" s="38">
        <f t="shared" si="61"/>
        <v>0</v>
      </c>
    </row>
    <row r="87" spans="1:109" x14ac:dyDescent="0.2">
      <c r="A87" s="12" t="s">
        <v>102</v>
      </c>
      <c r="B87" s="12" t="str">
        <f t="shared" si="62"/>
        <v>ED</v>
      </c>
      <c r="C87" s="12" t="str">
        <f t="shared" si="63"/>
        <v>AN</v>
      </c>
      <c r="D87" s="12">
        <f t="shared" si="64"/>
        <v>302000</v>
      </c>
      <c r="E87" s="12" t="s">
        <v>1141</v>
      </c>
      <c r="F87" s="13">
        <v>44049218.049999997</v>
      </c>
      <c r="G87" s="13">
        <v>44049218.049999997</v>
      </c>
      <c r="H87" s="13">
        <v>44049218.049999997</v>
      </c>
      <c r="I87" s="13">
        <v>44049218.049999997</v>
      </c>
      <c r="J87" s="13">
        <v>44049218.049999997</v>
      </c>
      <c r="K87" s="13">
        <v>44049218.049999997</v>
      </c>
      <c r="L87" s="13">
        <v>44049218.049999997</v>
      </c>
      <c r="M87" s="13">
        <v>44049218.049999997</v>
      </c>
      <c r="N87" s="13">
        <v>44049218.049999997</v>
      </c>
      <c r="O87" s="13">
        <v>44049218.049999997</v>
      </c>
      <c r="P87" s="13">
        <v>44049218.049999997</v>
      </c>
      <c r="Q87" s="13">
        <v>44049218.049999997</v>
      </c>
      <c r="R87" s="13">
        <v>44049218.049999997</v>
      </c>
      <c r="S87" s="13">
        <f t="shared" si="65"/>
        <v>44049218.049999997</v>
      </c>
      <c r="T87" s="13">
        <f t="shared" si="66"/>
        <v>484541398.55000007</v>
      </c>
      <c r="U87" s="13">
        <f t="shared" si="67"/>
        <v>44049218.050000004</v>
      </c>
      <c r="V87" s="1">
        <v>-9222953.6699999999</v>
      </c>
      <c r="W87" s="1">
        <v>-9299487.1300000008</v>
      </c>
      <c r="X87" s="1">
        <v>-9376020.5700000003</v>
      </c>
      <c r="Y87" s="1">
        <v>-9452553.8300000001</v>
      </c>
      <c r="Z87" s="1">
        <v>-9529087.1300000008</v>
      </c>
      <c r="AA87" s="1">
        <v>-9605620.5500000007</v>
      </c>
      <c r="AB87" s="1">
        <v>-9682153.8100000005</v>
      </c>
      <c r="AC87" s="1">
        <v>-9758687.2100000009</v>
      </c>
      <c r="AD87" s="1">
        <v>-9835220.6600000001</v>
      </c>
      <c r="AE87" s="1">
        <v>-9911754.0800000001</v>
      </c>
      <c r="AF87" s="1">
        <v>-9988287.5500000007</v>
      </c>
      <c r="AG87" s="1">
        <v>-10064820.960000001</v>
      </c>
      <c r="AH87" s="13">
        <v>-10141354.189999999</v>
      </c>
      <c r="AI87" s="13"/>
      <c r="AJ87" s="13">
        <v>-76533.36</v>
      </c>
      <c r="AK87" s="13">
        <v>-76533.460000000006</v>
      </c>
      <c r="AL87" s="13">
        <v>-76533.440000000002</v>
      </c>
      <c r="AM87" s="13">
        <v>-76533.259999999995</v>
      </c>
      <c r="AN87" s="13">
        <v>-76533.3</v>
      </c>
      <c r="AO87" s="13">
        <v>-76533.42</v>
      </c>
      <c r="AP87" s="13">
        <v>-76533.259999999995</v>
      </c>
      <c r="AQ87" s="13">
        <v>-76533.400000000009</v>
      </c>
      <c r="AR87" s="13">
        <v>-76533.45</v>
      </c>
      <c r="AS87" s="13">
        <v>-76533.42</v>
      </c>
      <c r="AT87" s="13">
        <v>-76533.47</v>
      </c>
      <c r="AU87" s="13">
        <v>-76533.41</v>
      </c>
      <c r="AV87" s="13">
        <v>-76533.23</v>
      </c>
      <c r="AW87" s="13">
        <f t="shared" si="68"/>
        <v>918400.52</v>
      </c>
      <c r="AX87" s="13"/>
      <c r="AY87" s="1">
        <v>34826264.380000003</v>
      </c>
      <c r="AZ87" s="1">
        <v>34749730.920000002</v>
      </c>
      <c r="BA87" s="1">
        <v>34673197.479999997</v>
      </c>
      <c r="BB87" s="1">
        <v>34596664.219999999</v>
      </c>
      <c r="BC87" s="1">
        <v>34520130.920000002</v>
      </c>
      <c r="BD87" s="1">
        <v>34443597.5</v>
      </c>
      <c r="BE87" s="1">
        <v>34367064.240000002</v>
      </c>
      <c r="BF87" s="1">
        <v>34290530.840000004</v>
      </c>
      <c r="BG87" s="1">
        <v>34213997.390000001</v>
      </c>
      <c r="BH87" s="1">
        <v>34137463.969999999</v>
      </c>
      <c r="BI87" s="1">
        <v>34060930.5</v>
      </c>
      <c r="BJ87" s="1">
        <v>33984397.090000004</v>
      </c>
      <c r="BK87" s="1">
        <v>33907863.859999999</v>
      </c>
      <c r="BL87" s="14">
        <f t="shared" si="41"/>
        <v>918400.52</v>
      </c>
      <c r="BM87" s="14">
        <f t="shared" si="69"/>
        <v>0</v>
      </c>
      <c r="BN87" s="15" t="str">
        <f t="shared" si="40"/>
        <v/>
      </c>
      <c r="BO87" s="37">
        <f>IFERROR(INDEX('Wkpr - Existing Depr Rates'!$G$2:$G$709,MATCH('Wkpr - Plant Balance Detail'!A87,'Wkpr - Existing Depr Rates'!$A$2:$A$709,0),),0)</f>
        <v>2.1857919999999999E-2</v>
      </c>
      <c r="BP87" s="37" t="str">
        <f t="shared" si="70"/>
        <v/>
      </c>
      <c r="BQ87" s="12"/>
      <c r="BR87" s="12"/>
      <c r="BS87" s="12"/>
      <c r="BT87" s="12"/>
      <c r="BU87" s="30">
        <f>_xlfn.IFNA(IF(AND($B87="ED",$D87&gt;=310000,$D87&lt;360000),INDEX('Wkpr - Allocation_Factors'!$B$16:$F$16,1,MATCH('Wkpr - Plant Balance Detail'!BU$2,'Wkpr - Allocation_Factors'!$B$1:$F$1,0)),IF(AND($B87="GD",$C87="AN",$D87&gt;=350000,$D87&lt;358000),INDEX('Wkpr - Allocation_Factors'!$B$17:$F$17,1,MATCH('Wkpr - Plant Balance Detail'!BU$2,'Wkpr - Allocation_Factors'!$B$1:$F$1,0)),INDEX('Wkpr - Allocation_Factors'!$B$2:$F$15,MATCH(CONCATENATE('Wkpr - Plant Balance Detail'!$B87,'Wkpr - Plant Balance Detail'!$C87),'Wkpr - Allocation_Factors'!$A$2:$A$15,0),MATCH('Wkpr - Plant Balance Detail'!BU$2,'Wkpr - Allocation_Factors'!$B$1:$F$1,0)))),0)</f>
        <v>0.68269999999999997</v>
      </c>
      <c r="BV87" s="30">
        <f>_xlfn.IFNA(IF(AND($B87="ED",$D87&gt;=310000,$D87&lt;360000),INDEX('Wkpr - Allocation_Factors'!$B$16:$F$16,1,MATCH('Wkpr - Plant Balance Detail'!BV$2,'Wkpr - Allocation_Factors'!$B$1:$F$1,0)),IF(AND($B87="GD",$C87="AN",$D87&gt;=350000,$D87&lt;358000),INDEX('Wkpr - Allocation_Factors'!$B$17:$F$17,1,MATCH('Wkpr - Plant Balance Detail'!BV$2,'Wkpr - Allocation_Factors'!$B$1:$F$1,0)),INDEX('Wkpr - Allocation_Factors'!$B$2:$F$15,MATCH(CONCATENATE('Wkpr - Plant Balance Detail'!$B87,'Wkpr - Plant Balance Detail'!$C87),'Wkpr - Allocation_Factors'!$A$2:$A$15,0),MATCH('Wkpr - Plant Balance Detail'!BV$2,'Wkpr - Allocation_Factors'!$B$1:$F$1,0)))),0)</f>
        <v>0</v>
      </c>
      <c r="BW87" s="30">
        <f>_xlfn.IFNA(IF(AND($B87="ED",$D87&gt;=310000,$D87&lt;360000),INDEX('Wkpr - Allocation_Factors'!$B$16:$F$16,1,MATCH('Wkpr - Plant Balance Detail'!BW$2,'Wkpr - Allocation_Factors'!$B$1:$F$1,0)),IF(AND($B87="GD",$C87="AN",$D87&gt;=350000,$D87&lt;358000),INDEX('Wkpr - Allocation_Factors'!$B$17:$F$17,1,MATCH('Wkpr - Plant Balance Detail'!BW$2,'Wkpr - Allocation_Factors'!$B$1:$F$1,0)),INDEX('Wkpr - Allocation_Factors'!$B$2:$F$15,MATCH(CONCATENATE('Wkpr - Plant Balance Detail'!$B87,'Wkpr - Plant Balance Detail'!$C87),'Wkpr - Allocation_Factors'!$A$2:$A$15,0),MATCH('Wkpr - Plant Balance Detail'!BW$2,'Wkpr - Allocation_Factors'!$B$1:$F$1,0)))),0)</f>
        <v>0.31730000000000003</v>
      </c>
      <c r="BX87" s="30">
        <f>_xlfn.IFNA(IF(AND($B87="ED",$D87&gt;=310000,$D87&lt;360000),INDEX('Wkpr - Allocation_Factors'!$B$16:$F$16,1,MATCH('Wkpr - Plant Balance Detail'!BX$2,'Wkpr - Allocation_Factors'!$B$1:$F$1,0)),IF(AND($B87="GD",$C87="AN",$D87&gt;=350000,$D87&lt;358000),INDEX('Wkpr - Allocation_Factors'!$B$17:$F$17,1,MATCH('Wkpr - Plant Balance Detail'!BX$2,'Wkpr - Allocation_Factors'!$B$1:$F$1,0)),INDEX('Wkpr - Allocation_Factors'!$B$2:$F$15,MATCH(CONCATENATE('Wkpr - Plant Balance Detail'!$B87,'Wkpr - Plant Balance Detail'!$C87),'Wkpr - Allocation_Factors'!$A$2:$A$15,0),MATCH('Wkpr - Plant Balance Detail'!BX$2,'Wkpr - Allocation_Factors'!$B$1:$F$1,0)))),0)</f>
        <v>0</v>
      </c>
      <c r="BY87" s="30">
        <f>_xlfn.IFNA(IF(AND($B87="ED",$D87&gt;=310000,$D87&lt;360000),INDEX('Wkpr - Allocation_Factors'!$B$16:$F$16,1,MATCH('Wkpr - Plant Balance Detail'!BY$2,'Wkpr - Allocation_Factors'!$B$1:$F$1,0)),IF(AND($B87="GD",$C87="AN",$D87&gt;=350000,$D87&lt;358000),INDEX('Wkpr - Allocation_Factors'!$B$17:$F$17,1,MATCH('Wkpr - Plant Balance Detail'!BY$2,'Wkpr - Allocation_Factors'!$B$1:$F$1,0)),INDEX('Wkpr - Allocation_Factors'!$B$2:$F$15,MATCH(CONCATENATE('Wkpr - Plant Balance Detail'!$B87,'Wkpr - Plant Balance Detail'!$C87),'Wkpr - Allocation_Factors'!$A$2:$A$15,0),MATCH('Wkpr - Plant Balance Detail'!BY$2,'Wkpr - Allocation_Factors'!$B$1:$F$1,0)))),0)</f>
        <v>0</v>
      </c>
      <c r="CA87" s="1">
        <f t="shared" si="42"/>
        <v>0</v>
      </c>
      <c r="CB87" s="1">
        <f t="shared" si="43"/>
        <v>0</v>
      </c>
      <c r="CC87" s="1">
        <f t="shared" si="44"/>
        <v>0</v>
      </c>
      <c r="CD87" s="1">
        <f t="shared" si="45"/>
        <v>0</v>
      </c>
      <c r="CE87" s="1">
        <f t="shared" si="46"/>
        <v>0</v>
      </c>
      <c r="CF87" s="1"/>
      <c r="CG87" s="1">
        <f t="shared" si="47"/>
        <v>0</v>
      </c>
      <c r="CH87" s="1">
        <f t="shared" si="48"/>
        <v>0</v>
      </c>
      <c r="CI87" s="1">
        <f t="shared" si="49"/>
        <v>0</v>
      </c>
      <c r="CJ87" s="1">
        <f t="shared" si="50"/>
        <v>0</v>
      </c>
      <c r="CK87" s="1">
        <f t="shared" si="51"/>
        <v>0</v>
      </c>
      <c r="CM87" s="1">
        <f t="shared" si="52"/>
        <v>0</v>
      </c>
      <c r="CN87" s="1">
        <f t="shared" si="53"/>
        <v>0</v>
      </c>
      <c r="CO87" s="1">
        <f t="shared" si="54"/>
        <v>0</v>
      </c>
      <c r="CP87" s="1">
        <f t="shared" si="55"/>
        <v>0</v>
      </c>
      <c r="CQ87" s="1">
        <f t="shared" si="56"/>
        <v>0</v>
      </c>
      <c r="CS87" s="1">
        <f t="shared" si="71"/>
        <v>0</v>
      </c>
      <c r="CT87" s="1">
        <f t="shared" si="72"/>
        <v>0</v>
      </c>
      <c r="CU87" s="1">
        <f t="shared" si="73"/>
        <v>0</v>
      </c>
      <c r="CV87" s="1">
        <f t="shared" si="74"/>
        <v>0</v>
      </c>
      <c r="CW87" s="1">
        <f t="shared" si="75"/>
        <v>0</v>
      </c>
      <c r="CX87" s="1">
        <f t="shared" si="76"/>
        <v>0</v>
      </c>
      <c r="DA87" s="38">
        <f t="shared" si="57"/>
        <v>657320.13882296847</v>
      </c>
      <c r="DB87" s="38">
        <f t="shared" si="58"/>
        <v>0</v>
      </c>
      <c r="DC87" s="38">
        <f t="shared" si="59"/>
        <v>305504.14537648734</v>
      </c>
      <c r="DD87" s="38">
        <f t="shared" si="60"/>
        <v>0</v>
      </c>
      <c r="DE87" s="38">
        <f t="shared" si="61"/>
        <v>0</v>
      </c>
    </row>
    <row r="88" spans="1:109" x14ac:dyDescent="0.2">
      <c r="A88" s="12" t="s">
        <v>103</v>
      </c>
      <c r="B88" s="12" t="str">
        <f t="shared" si="62"/>
        <v>ED</v>
      </c>
      <c r="C88" s="12" t="str">
        <f t="shared" si="63"/>
        <v>AN</v>
      </c>
      <c r="D88" s="12">
        <f t="shared" si="64"/>
        <v>303000</v>
      </c>
      <c r="E88" s="12" t="s">
        <v>1141</v>
      </c>
      <c r="F88" s="13">
        <v>10248231.810000001</v>
      </c>
      <c r="G88" s="13">
        <v>10249827.800000001</v>
      </c>
      <c r="H88" s="13">
        <v>10249885.779999999</v>
      </c>
      <c r="I88" s="13">
        <v>10249885.779999999</v>
      </c>
      <c r="J88" s="13">
        <v>10249885.779999999</v>
      </c>
      <c r="K88" s="13">
        <v>10249885.779999999</v>
      </c>
      <c r="L88" s="13">
        <v>10249885.779999999</v>
      </c>
      <c r="M88" s="13">
        <v>10249885.779999999</v>
      </c>
      <c r="N88" s="13">
        <v>10218960.449999999</v>
      </c>
      <c r="O88" s="13">
        <v>10218960.449999999</v>
      </c>
      <c r="P88" s="13">
        <v>10286456.77</v>
      </c>
      <c r="Q88" s="13">
        <v>10286456.77</v>
      </c>
      <c r="R88" s="13">
        <v>10286456.77</v>
      </c>
      <c r="S88" s="13">
        <f t="shared" si="65"/>
        <v>10267344.289999999</v>
      </c>
      <c r="T88" s="13">
        <f t="shared" si="66"/>
        <v>112759976.92</v>
      </c>
      <c r="U88" s="13">
        <f t="shared" si="67"/>
        <v>10252276.7675</v>
      </c>
      <c r="V88" s="1">
        <v>-1125620.51</v>
      </c>
      <c r="W88" s="1">
        <v>-1145514.8400000001</v>
      </c>
      <c r="X88" s="1">
        <v>-1165410.44</v>
      </c>
      <c r="Y88" s="1">
        <v>-1185306.07</v>
      </c>
      <c r="Z88" s="1">
        <v>-1205201.71</v>
      </c>
      <c r="AA88" s="1">
        <v>-1225097.3700000001</v>
      </c>
      <c r="AB88" s="1">
        <v>-1244993.01</v>
      </c>
      <c r="AC88" s="1">
        <v>-1264888.67</v>
      </c>
      <c r="AD88" s="1">
        <v>-1284388.6000000001</v>
      </c>
      <c r="AE88" s="1">
        <v>-1304237.3799999999</v>
      </c>
      <c r="AF88" s="1">
        <v>-1332935.99</v>
      </c>
      <c r="AG88" s="1">
        <v>-1352938.69</v>
      </c>
      <c r="AH88" s="13">
        <v>-1372941.35</v>
      </c>
      <c r="AI88" s="13"/>
      <c r="AJ88" s="13">
        <v>-19871</v>
      </c>
      <c r="AK88" s="13">
        <v>-19894.330000000002</v>
      </c>
      <c r="AL88" s="13">
        <v>-19895.600000000002</v>
      </c>
      <c r="AM88" s="13">
        <v>-19895.63</v>
      </c>
      <c r="AN88" s="13">
        <v>-19895.64</v>
      </c>
      <c r="AO88" s="13">
        <v>-19895.66</v>
      </c>
      <c r="AP88" s="13">
        <v>-19895.64</v>
      </c>
      <c r="AQ88" s="13">
        <v>-19895.66</v>
      </c>
      <c r="AR88" s="13">
        <v>-19499.93</v>
      </c>
      <c r="AS88" s="13">
        <v>-19848.78</v>
      </c>
      <c r="AT88" s="13">
        <v>-20002.68</v>
      </c>
      <c r="AU88" s="13">
        <v>-20002.7</v>
      </c>
      <c r="AV88" s="13">
        <v>-20002.66</v>
      </c>
      <c r="AW88" s="13">
        <f t="shared" si="68"/>
        <v>238624.91</v>
      </c>
      <c r="AX88" s="13"/>
      <c r="AY88" s="1">
        <v>9122611.3000000007</v>
      </c>
      <c r="AZ88" s="1">
        <v>9104312.9600000009</v>
      </c>
      <c r="BA88" s="1">
        <v>9084475.3399999999</v>
      </c>
      <c r="BB88" s="1">
        <v>9064579.7100000009</v>
      </c>
      <c r="BC88" s="1">
        <v>9044684.0700000003</v>
      </c>
      <c r="BD88" s="1">
        <v>9024788.4100000001</v>
      </c>
      <c r="BE88" s="1">
        <v>9004892.7699999996</v>
      </c>
      <c r="BF88" s="1">
        <v>8984997.1099999994</v>
      </c>
      <c r="BG88" s="1">
        <v>8934571.8499999996</v>
      </c>
      <c r="BH88" s="1">
        <v>8914723.0700000003</v>
      </c>
      <c r="BI88" s="1">
        <v>8953520.7799999993</v>
      </c>
      <c r="BJ88" s="1">
        <v>8933518.0800000001</v>
      </c>
      <c r="BK88" s="1">
        <v>8913515.4199999999</v>
      </c>
      <c r="BL88" s="14">
        <f t="shared" si="41"/>
        <v>238624.91</v>
      </c>
      <c r="BM88" s="14">
        <f t="shared" si="69"/>
        <v>0</v>
      </c>
      <c r="BN88" s="15" t="str">
        <f t="shared" si="40"/>
        <v/>
      </c>
      <c r="BO88" s="37">
        <f>IFERROR(INDEX('Wkpr - Existing Depr Rates'!$G$2:$G$709,MATCH('Wkpr - Plant Balance Detail'!A88,'Wkpr - Existing Depr Rates'!$A$2:$A$709,0),),0)</f>
        <v>1.8181820000000001E-2</v>
      </c>
      <c r="BP88" s="37" t="str">
        <f t="shared" si="70"/>
        <v/>
      </c>
      <c r="BQ88" s="12"/>
      <c r="BR88" s="12"/>
      <c r="BS88" s="12"/>
      <c r="BT88" s="12"/>
      <c r="BU88" s="30">
        <f>_xlfn.IFNA(IF(AND($B88="ED",$D88&gt;=310000,$D88&lt;360000),INDEX('Wkpr - Allocation_Factors'!$B$16:$F$16,1,MATCH('Wkpr - Plant Balance Detail'!BU$2,'Wkpr - Allocation_Factors'!$B$1:$F$1,0)),IF(AND($B88="GD",$C88="AN",$D88&gt;=350000,$D88&lt;358000),INDEX('Wkpr - Allocation_Factors'!$B$17:$F$17,1,MATCH('Wkpr - Plant Balance Detail'!BU$2,'Wkpr - Allocation_Factors'!$B$1:$F$1,0)),INDEX('Wkpr - Allocation_Factors'!$B$2:$F$15,MATCH(CONCATENATE('Wkpr - Plant Balance Detail'!$B88,'Wkpr - Plant Balance Detail'!$C88),'Wkpr - Allocation_Factors'!$A$2:$A$15,0),MATCH('Wkpr - Plant Balance Detail'!BU$2,'Wkpr - Allocation_Factors'!$B$1:$F$1,0)))),0)</f>
        <v>0.68269999999999997</v>
      </c>
      <c r="BV88" s="30">
        <f>_xlfn.IFNA(IF(AND($B88="ED",$D88&gt;=310000,$D88&lt;360000),INDEX('Wkpr - Allocation_Factors'!$B$16:$F$16,1,MATCH('Wkpr - Plant Balance Detail'!BV$2,'Wkpr - Allocation_Factors'!$B$1:$F$1,0)),IF(AND($B88="GD",$C88="AN",$D88&gt;=350000,$D88&lt;358000),INDEX('Wkpr - Allocation_Factors'!$B$17:$F$17,1,MATCH('Wkpr - Plant Balance Detail'!BV$2,'Wkpr - Allocation_Factors'!$B$1:$F$1,0)),INDEX('Wkpr - Allocation_Factors'!$B$2:$F$15,MATCH(CONCATENATE('Wkpr - Plant Balance Detail'!$B88,'Wkpr - Plant Balance Detail'!$C88),'Wkpr - Allocation_Factors'!$A$2:$A$15,0),MATCH('Wkpr - Plant Balance Detail'!BV$2,'Wkpr - Allocation_Factors'!$B$1:$F$1,0)))),0)</f>
        <v>0</v>
      </c>
      <c r="BW88" s="30">
        <f>_xlfn.IFNA(IF(AND($B88="ED",$D88&gt;=310000,$D88&lt;360000),INDEX('Wkpr - Allocation_Factors'!$B$16:$F$16,1,MATCH('Wkpr - Plant Balance Detail'!BW$2,'Wkpr - Allocation_Factors'!$B$1:$F$1,0)),IF(AND($B88="GD",$C88="AN",$D88&gt;=350000,$D88&lt;358000),INDEX('Wkpr - Allocation_Factors'!$B$17:$F$17,1,MATCH('Wkpr - Plant Balance Detail'!BW$2,'Wkpr - Allocation_Factors'!$B$1:$F$1,0)),INDEX('Wkpr - Allocation_Factors'!$B$2:$F$15,MATCH(CONCATENATE('Wkpr - Plant Balance Detail'!$B88,'Wkpr - Plant Balance Detail'!$C88),'Wkpr - Allocation_Factors'!$A$2:$A$15,0),MATCH('Wkpr - Plant Balance Detail'!BW$2,'Wkpr - Allocation_Factors'!$B$1:$F$1,0)))),0)</f>
        <v>0.31730000000000003</v>
      </c>
      <c r="BX88" s="30">
        <f>_xlfn.IFNA(IF(AND($B88="ED",$D88&gt;=310000,$D88&lt;360000),INDEX('Wkpr - Allocation_Factors'!$B$16:$F$16,1,MATCH('Wkpr - Plant Balance Detail'!BX$2,'Wkpr - Allocation_Factors'!$B$1:$F$1,0)),IF(AND($B88="GD",$C88="AN",$D88&gt;=350000,$D88&lt;358000),INDEX('Wkpr - Allocation_Factors'!$B$17:$F$17,1,MATCH('Wkpr - Plant Balance Detail'!BX$2,'Wkpr - Allocation_Factors'!$B$1:$F$1,0)),INDEX('Wkpr - Allocation_Factors'!$B$2:$F$15,MATCH(CONCATENATE('Wkpr - Plant Balance Detail'!$B88,'Wkpr - Plant Balance Detail'!$C88),'Wkpr - Allocation_Factors'!$A$2:$A$15,0),MATCH('Wkpr - Plant Balance Detail'!BX$2,'Wkpr - Allocation_Factors'!$B$1:$F$1,0)))),0)</f>
        <v>0</v>
      </c>
      <c r="BY88" s="30">
        <f>_xlfn.IFNA(IF(AND($B88="ED",$D88&gt;=310000,$D88&lt;360000),INDEX('Wkpr - Allocation_Factors'!$B$16:$F$16,1,MATCH('Wkpr - Plant Balance Detail'!BY$2,'Wkpr - Allocation_Factors'!$B$1:$F$1,0)),IF(AND($B88="GD",$C88="AN",$D88&gt;=350000,$D88&lt;358000),INDEX('Wkpr - Allocation_Factors'!$B$17:$F$17,1,MATCH('Wkpr - Plant Balance Detail'!BY$2,'Wkpr - Allocation_Factors'!$B$1:$F$1,0)),INDEX('Wkpr - Allocation_Factors'!$B$2:$F$15,MATCH(CONCATENATE('Wkpr - Plant Balance Detail'!$B88,'Wkpr - Plant Balance Detail'!$C88),'Wkpr - Allocation_Factors'!$A$2:$A$15,0),MATCH('Wkpr - Plant Balance Detail'!BY$2,'Wkpr - Allocation_Factors'!$B$1:$F$1,0)))),0)</f>
        <v>0</v>
      </c>
      <c r="CA88" s="1">
        <f t="shared" si="42"/>
        <v>0</v>
      </c>
      <c r="CB88" s="1">
        <f t="shared" si="43"/>
        <v>0</v>
      </c>
      <c r="CC88" s="1">
        <f t="shared" si="44"/>
        <v>0</v>
      </c>
      <c r="CD88" s="1">
        <f t="shared" si="45"/>
        <v>0</v>
      </c>
      <c r="CE88" s="1">
        <f t="shared" si="46"/>
        <v>0</v>
      </c>
      <c r="CF88" s="1"/>
      <c r="CG88" s="1">
        <f t="shared" si="47"/>
        <v>0</v>
      </c>
      <c r="CH88" s="1">
        <f t="shared" si="48"/>
        <v>0</v>
      </c>
      <c r="CI88" s="1">
        <f t="shared" si="49"/>
        <v>0</v>
      </c>
      <c r="CJ88" s="1">
        <f t="shared" si="50"/>
        <v>0</v>
      </c>
      <c r="CK88" s="1">
        <f t="shared" si="51"/>
        <v>0</v>
      </c>
      <c r="CM88" s="1">
        <f t="shared" si="52"/>
        <v>0</v>
      </c>
      <c r="CN88" s="1">
        <f t="shared" si="53"/>
        <v>0</v>
      </c>
      <c r="CO88" s="1">
        <f t="shared" si="54"/>
        <v>0</v>
      </c>
      <c r="CP88" s="1">
        <f t="shared" si="55"/>
        <v>0</v>
      </c>
      <c r="CQ88" s="1">
        <f t="shared" si="56"/>
        <v>0</v>
      </c>
      <c r="CS88" s="1">
        <f t="shared" si="71"/>
        <v>0</v>
      </c>
      <c r="CT88" s="1">
        <f t="shared" si="72"/>
        <v>0</v>
      </c>
      <c r="CU88" s="1">
        <f t="shared" si="73"/>
        <v>0</v>
      </c>
      <c r="CV88" s="1">
        <f t="shared" si="74"/>
        <v>0</v>
      </c>
      <c r="CW88" s="1">
        <f t="shared" si="75"/>
        <v>0</v>
      </c>
      <c r="CX88" s="1">
        <f t="shared" si="76"/>
        <v>0</v>
      </c>
      <c r="DA88" s="38">
        <f t="shared" si="57"/>
        <v>127682.99525700734</v>
      </c>
      <c r="DB88" s="38">
        <f t="shared" si="58"/>
        <v>0</v>
      </c>
      <c r="DC88" s="38">
        <f t="shared" si="59"/>
        <v>59343.510172914066</v>
      </c>
      <c r="DD88" s="38">
        <f t="shared" si="60"/>
        <v>0</v>
      </c>
      <c r="DE88" s="38">
        <f t="shared" si="61"/>
        <v>0</v>
      </c>
    </row>
    <row r="89" spans="1:109" x14ac:dyDescent="0.2">
      <c r="A89" s="12" t="s">
        <v>104</v>
      </c>
      <c r="B89" s="12" t="str">
        <f t="shared" si="62"/>
        <v>ED</v>
      </c>
      <c r="C89" s="12" t="str">
        <f t="shared" si="63"/>
        <v>AN</v>
      </c>
      <c r="D89" s="12">
        <f t="shared" si="64"/>
        <v>303100</v>
      </c>
      <c r="E89" s="12" t="s">
        <v>1141</v>
      </c>
      <c r="F89" s="13">
        <v>2984274.37</v>
      </c>
      <c r="G89" s="13">
        <v>2986281.38</v>
      </c>
      <c r="H89" s="13">
        <v>2989856.48</v>
      </c>
      <c r="I89" s="13">
        <v>2986553.5300000003</v>
      </c>
      <c r="J89" s="13">
        <v>3268447.18</v>
      </c>
      <c r="K89" s="13">
        <v>3277676.86</v>
      </c>
      <c r="L89" s="13">
        <v>3278174.54</v>
      </c>
      <c r="M89" s="13">
        <v>3247976.47</v>
      </c>
      <c r="N89" s="13">
        <v>3278901.8</v>
      </c>
      <c r="O89" s="13">
        <v>3278901.8</v>
      </c>
      <c r="P89" s="13">
        <v>3278901.8</v>
      </c>
      <c r="Q89" s="13">
        <v>3536810.84</v>
      </c>
      <c r="R89" s="13">
        <v>3726456.6</v>
      </c>
      <c r="S89" s="13">
        <f t="shared" si="65"/>
        <v>3355365.4850000003</v>
      </c>
      <c r="T89" s="13">
        <f t="shared" si="66"/>
        <v>35408482.68</v>
      </c>
      <c r="U89" s="13">
        <f t="shared" si="67"/>
        <v>3230320.6804166664</v>
      </c>
      <c r="V89" s="1">
        <v>-747113.96</v>
      </c>
      <c r="W89" s="1">
        <v>-796910.79</v>
      </c>
      <c r="X89" s="1">
        <v>-846239.81</v>
      </c>
      <c r="Y89" s="1">
        <v>-895571.43</v>
      </c>
      <c r="Z89" s="1">
        <v>-947224.14</v>
      </c>
      <c r="AA89" s="1">
        <v>-1001305.96</v>
      </c>
      <c r="AB89" s="1">
        <v>-1055357.1000000001</v>
      </c>
      <c r="AC89" s="1">
        <v>-1072052.2</v>
      </c>
      <c r="AD89" s="1">
        <v>-1127159.3600000001</v>
      </c>
      <c r="AE89" s="1">
        <v>-1181917.6499999999</v>
      </c>
      <c r="AF89" s="1">
        <v>-1239427.76</v>
      </c>
      <c r="AG89" s="1">
        <v>-1299087.1299999999</v>
      </c>
      <c r="AH89" s="13">
        <v>-1362549.76</v>
      </c>
      <c r="AI89" s="13"/>
      <c r="AJ89" s="13">
        <v>-45419.47</v>
      </c>
      <c r="AK89" s="13">
        <v>-49796.83</v>
      </c>
      <c r="AL89" s="13">
        <v>-49329.020000000004</v>
      </c>
      <c r="AM89" s="13">
        <v>-49331.62</v>
      </c>
      <c r="AN89" s="13">
        <v>-51652.71</v>
      </c>
      <c r="AO89" s="13">
        <v>-54081.82</v>
      </c>
      <c r="AP89" s="13">
        <v>-54051.14</v>
      </c>
      <c r="AQ89" s="13">
        <v>-54115.67</v>
      </c>
      <c r="AR89" s="13">
        <v>-55107.16</v>
      </c>
      <c r="AS89" s="13">
        <v>-54758.29</v>
      </c>
      <c r="AT89" s="13">
        <v>-57510.11</v>
      </c>
      <c r="AU89" s="13">
        <v>-59659.37</v>
      </c>
      <c r="AV89" s="13">
        <v>-63462.630000000005</v>
      </c>
      <c r="AW89" s="13">
        <f t="shared" si="68"/>
        <v>652856.37</v>
      </c>
      <c r="AX89" s="13"/>
      <c r="AY89" s="1">
        <v>2237160.41</v>
      </c>
      <c r="AZ89" s="1">
        <v>2189370.59</v>
      </c>
      <c r="BA89" s="1">
        <v>2143616.67</v>
      </c>
      <c r="BB89" s="1">
        <v>2090982.1</v>
      </c>
      <c r="BC89" s="1">
        <v>2321223.04</v>
      </c>
      <c r="BD89" s="1">
        <v>2276370.9</v>
      </c>
      <c r="BE89" s="1">
        <v>2222817.44</v>
      </c>
      <c r="BF89" s="1">
        <v>2175924.27</v>
      </c>
      <c r="BG89" s="1">
        <v>2151742.44</v>
      </c>
      <c r="BH89" s="1">
        <v>2096984.15</v>
      </c>
      <c r="BI89" s="1">
        <v>2039474.04</v>
      </c>
      <c r="BJ89" s="1">
        <v>2237723.71</v>
      </c>
      <c r="BK89" s="1">
        <v>2363906.84</v>
      </c>
      <c r="BL89" s="14">
        <f t="shared" si="41"/>
        <v>652856.37</v>
      </c>
      <c r="BM89" s="14">
        <f t="shared" si="69"/>
        <v>0</v>
      </c>
      <c r="BN89" s="15" t="str">
        <f t="shared" si="40"/>
        <v/>
      </c>
      <c r="BO89" s="37">
        <f>IFERROR(INDEX('Wkpr - Existing Depr Rates'!$G$2:$G$709,MATCH('Wkpr - Plant Balance Detail'!A89,'Wkpr - Existing Depr Rates'!$A$2:$A$709,0),),0)</f>
        <v>0.2</v>
      </c>
      <c r="BP89" s="37" t="str">
        <f t="shared" si="70"/>
        <v/>
      </c>
      <c r="BQ89" s="12"/>
      <c r="BR89" s="12"/>
      <c r="BS89" s="12"/>
      <c r="BT89" s="12"/>
      <c r="BU89" s="30">
        <f>_xlfn.IFNA(IF(AND($B89="ED",$D89&gt;=310000,$D89&lt;360000),INDEX('Wkpr - Allocation_Factors'!$B$16:$F$16,1,MATCH('Wkpr - Plant Balance Detail'!BU$2,'Wkpr - Allocation_Factors'!$B$1:$F$1,0)),IF(AND($B89="GD",$C89="AN",$D89&gt;=350000,$D89&lt;358000),INDEX('Wkpr - Allocation_Factors'!$B$17:$F$17,1,MATCH('Wkpr - Plant Balance Detail'!BU$2,'Wkpr - Allocation_Factors'!$B$1:$F$1,0)),INDEX('Wkpr - Allocation_Factors'!$B$2:$F$15,MATCH(CONCATENATE('Wkpr - Plant Balance Detail'!$B89,'Wkpr - Plant Balance Detail'!$C89),'Wkpr - Allocation_Factors'!$A$2:$A$15,0),MATCH('Wkpr - Plant Balance Detail'!BU$2,'Wkpr - Allocation_Factors'!$B$1:$F$1,0)))),0)</f>
        <v>0.68269999999999997</v>
      </c>
      <c r="BV89" s="30">
        <f>_xlfn.IFNA(IF(AND($B89="ED",$D89&gt;=310000,$D89&lt;360000),INDEX('Wkpr - Allocation_Factors'!$B$16:$F$16,1,MATCH('Wkpr - Plant Balance Detail'!BV$2,'Wkpr - Allocation_Factors'!$B$1:$F$1,0)),IF(AND($B89="GD",$C89="AN",$D89&gt;=350000,$D89&lt;358000),INDEX('Wkpr - Allocation_Factors'!$B$17:$F$17,1,MATCH('Wkpr - Plant Balance Detail'!BV$2,'Wkpr - Allocation_Factors'!$B$1:$F$1,0)),INDEX('Wkpr - Allocation_Factors'!$B$2:$F$15,MATCH(CONCATENATE('Wkpr - Plant Balance Detail'!$B89,'Wkpr - Plant Balance Detail'!$C89),'Wkpr - Allocation_Factors'!$A$2:$A$15,0),MATCH('Wkpr - Plant Balance Detail'!BV$2,'Wkpr - Allocation_Factors'!$B$1:$F$1,0)))),0)</f>
        <v>0</v>
      </c>
      <c r="BW89" s="30">
        <f>_xlfn.IFNA(IF(AND($B89="ED",$D89&gt;=310000,$D89&lt;360000),INDEX('Wkpr - Allocation_Factors'!$B$16:$F$16,1,MATCH('Wkpr - Plant Balance Detail'!BW$2,'Wkpr - Allocation_Factors'!$B$1:$F$1,0)),IF(AND($B89="GD",$C89="AN",$D89&gt;=350000,$D89&lt;358000),INDEX('Wkpr - Allocation_Factors'!$B$17:$F$17,1,MATCH('Wkpr - Plant Balance Detail'!BW$2,'Wkpr - Allocation_Factors'!$B$1:$F$1,0)),INDEX('Wkpr - Allocation_Factors'!$B$2:$F$15,MATCH(CONCATENATE('Wkpr - Plant Balance Detail'!$B89,'Wkpr - Plant Balance Detail'!$C89),'Wkpr - Allocation_Factors'!$A$2:$A$15,0),MATCH('Wkpr - Plant Balance Detail'!BW$2,'Wkpr - Allocation_Factors'!$B$1:$F$1,0)))),0)</f>
        <v>0.31730000000000003</v>
      </c>
      <c r="BX89" s="30">
        <f>_xlfn.IFNA(IF(AND($B89="ED",$D89&gt;=310000,$D89&lt;360000),INDEX('Wkpr - Allocation_Factors'!$B$16:$F$16,1,MATCH('Wkpr - Plant Balance Detail'!BX$2,'Wkpr - Allocation_Factors'!$B$1:$F$1,0)),IF(AND($B89="GD",$C89="AN",$D89&gt;=350000,$D89&lt;358000),INDEX('Wkpr - Allocation_Factors'!$B$17:$F$17,1,MATCH('Wkpr - Plant Balance Detail'!BX$2,'Wkpr - Allocation_Factors'!$B$1:$F$1,0)),INDEX('Wkpr - Allocation_Factors'!$B$2:$F$15,MATCH(CONCATENATE('Wkpr - Plant Balance Detail'!$B89,'Wkpr - Plant Balance Detail'!$C89),'Wkpr - Allocation_Factors'!$A$2:$A$15,0),MATCH('Wkpr - Plant Balance Detail'!BX$2,'Wkpr - Allocation_Factors'!$B$1:$F$1,0)))),0)</f>
        <v>0</v>
      </c>
      <c r="BY89" s="30">
        <f>_xlfn.IFNA(IF(AND($B89="ED",$D89&gt;=310000,$D89&lt;360000),INDEX('Wkpr - Allocation_Factors'!$B$16:$F$16,1,MATCH('Wkpr - Plant Balance Detail'!BY$2,'Wkpr - Allocation_Factors'!$B$1:$F$1,0)),IF(AND($B89="GD",$C89="AN",$D89&gt;=350000,$D89&lt;358000),INDEX('Wkpr - Allocation_Factors'!$B$17:$F$17,1,MATCH('Wkpr - Plant Balance Detail'!BY$2,'Wkpr - Allocation_Factors'!$B$1:$F$1,0)),INDEX('Wkpr - Allocation_Factors'!$B$2:$F$15,MATCH(CONCATENATE('Wkpr - Plant Balance Detail'!$B89,'Wkpr - Plant Balance Detail'!$C89),'Wkpr - Allocation_Factors'!$A$2:$A$15,0),MATCH('Wkpr - Plant Balance Detail'!BY$2,'Wkpr - Allocation_Factors'!$B$1:$F$1,0)))),0)</f>
        <v>0</v>
      </c>
      <c r="CA89" s="1">
        <f t="shared" si="42"/>
        <v>0</v>
      </c>
      <c r="CB89" s="1">
        <f t="shared" si="43"/>
        <v>0</v>
      </c>
      <c r="CC89" s="1">
        <f t="shared" si="44"/>
        <v>0</v>
      </c>
      <c r="CD89" s="1">
        <f t="shared" si="45"/>
        <v>0</v>
      </c>
      <c r="CE89" s="1">
        <f t="shared" si="46"/>
        <v>0</v>
      </c>
      <c r="CF89" s="1"/>
      <c r="CG89" s="1">
        <f t="shared" si="47"/>
        <v>0</v>
      </c>
      <c r="CH89" s="1">
        <f t="shared" si="48"/>
        <v>0</v>
      </c>
      <c r="CI89" s="1">
        <f t="shared" si="49"/>
        <v>0</v>
      </c>
      <c r="CJ89" s="1">
        <f t="shared" si="50"/>
        <v>0</v>
      </c>
      <c r="CK89" s="1">
        <f t="shared" si="51"/>
        <v>0</v>
      </c>
      <c r="CM89" s="1">
        <f t="shared" si="52"/>
        <v>0</v>
      </c>
      <c r="CN89" s="1">
        <f t="shared" si="53"/>
        <v>0</v>
      </c>
      <c r="CO89" s="1">
        <f t="shared" si="54"/>
        <v>0</v>
      </c>
      <c r="CP89" s="1">
        <f t="shared" si="55"/>
        <v>0</v>
      </c>
      <c r="CQ89" s="1">
        <f t="shared" si="56"/>
        <v>0</v>
      </c>
      <c r="CS89" s="1">
        <f t="shared" si="71"/>
        <v>0</v>
      </c>
      <c r="CT89" s="1">
        <f t="shared" si="72"/>
        <v>0</v>
      </c>
      <c r="CU89" s="1">
        <f t="shared" si="73"/>
        <v>0</v>
      </c>
      <c r="CV89" s="1">
        <f t="shared" si="74"/>
        <v>0</v>
      </c>
      <c r="CW89" s="1">
        <f t="shared" si="75"/>
        <v>0</v>
      </c>
      <c r="CX89" s="1">
        <f t="shared" si="76"/>
        <v>0</v>
      </c>
      <c r="DA89" s="38">
        <f t="shared" si="57"/>
        <v>508810.38416400005</v>
      </c>
      <c r="DB89" s="38">
        <f t="shared" si="58"/>
        <v>0</v>
      </c>
      <c r="DC89" s="38">
        <f t="shared" si="59"/>
        <v>236480.93583600005</v>
      </c>
      <c r="DD89" s="38">
        <f t="shared" si="60"/>
        <v>0</v>
      </c>
      <c r="DE89" s="38">
        <f t="shared" si="61"/>
        <v>0</v>
      </c>
    </row>
    <row r="90" spans="1:109" x14ac:dyDescent="0.2">
      <c r="A90" t="s">
        <v>105</v>
      </c>
      <c r="B90" t="str">
        <f t="shared" si="62"/>
        <v>ED</v>
      </c>
      <c r="C90" t="str">
        <f t="shared" si="63"/>
        <v>AN</v>
      </c>
      <c r="D90">
        <f t="shared" si="64"/>
        <v>310105</v>
      </c>
      <c r="E90" t="s">
        <v>685</v>
      </c>
      <c r="F90" s="1">
        <v>3542813.7800000003</v>
      </c>
      <c r="G90" s="1">
        <v>3542813.7800000003</v>
      </c>
      <c r="H90" s="1">
        <v>3542813.7800000003</v>
      </c>
      <c r="I90" s="1">
        <v>3542938.7800000003</v>
      </c>
      <c r="J90" s="1">
        <v>3542938.7800000003</v>
      </c>
      <c r="K90" s="1">
        <v>3544545.7800000003</v>
      </c>
      <c r="L90" s="1">
        <v>3544545.7800000003</v>
      </c>
      <c r="M90" s="1">
        <v>3544612.6</v>
      </c>
      <c r="N90" s="1">
        <v>3544675.24</v>
      </c>
      <c r="O90" s="1">
        <v>3544675.24</v>
      </c>
      <c r="P90" s="1">
        <v>3544724.92</v>
      </c>
      <c r="Q90" s="1">
        <v>3544724.92</v>
      </c>
      <c r="R90" s="1">
        <v>3544724.92</v>
      </c>
      <c r="S90" s="1">
        <f t="shared" si="65"/>
        <v>3543769.35</v>
      </c>
      <c r="T90" s="1">
        <f t="shared" si="66"/>
        <v>38984009.600000009</v>
      </c>
      <c r="U90" s="1">
        <f t="shared" si="67"/>
        <v>3543981.5791666675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/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f t="shared" si="68"/>
        <v>0</v>
      </c>
      <c r="AX90" s="1"/>
      <c r="AY90" s="1">
        <v>3542813.7800000003</v>
      </c>
      <c r="AZ90" s="1">
        <v>3542813.7800000003</v>
      </c>
      <c r="BA90" s="1">
        <v>3542813.7800000003</v>
      </c>
      <c r="BB90" s="1">
        <v>3542938.7800000003</v>
      </c>
      <c r="BC90" s="1">
        <v>3542938.7800000003</v>
      </c>
      <c r="BD90" s="1">
        <v>3544545.7800000003</v>
      </c>
      <c r="BE90" s="1">
        <v>3544545.7800000003</v>
      </c>
      <c r="BF90" s="1">
        <v>3544612.6</v>
      </c>
      <c r="BG90" s="1">
        <v>3544675.24</v>
      </c>
      <c r="BH90" s="1">
        <v>3544675.24</v>
      </c>
      <c r="BI90" s="1">
        <v>3544724.92</v>
      </c>
      <c r="BJ90" s="1">
        <v>3544724.92</v>
      </c>
      <c r="BK90" s="1">
        <v>3544724.92</v>
      </c>
      <c r="BL90" s="2">
        <f t="shared" si="41"/>
        <v>0</v>
      </c>
      <c r="BM90" s="2">
        <f t="shared" si="69"/>
        <v>0</v>
      </c>
      <c r="BN90" s="3" t="str">
        <f t="shared" si="40"/>
        <v/>
      </c>
      <c r="BO90" s="37">
        <f>IFERROR(INDEX('Wkpr - Existing Depr Rates'!$G$2:$G$709,MATCH('Wkpr - Plant Balance Detail'!A90,'Wkpr - Existing Depr Rates'!$A$2:$A$709,0),),0)</f>
        <v>0</v>
      </c>
      <c r="BP90" s="37" t="str">
        <f t="shared" si="70"/>
        <v/>
      </c>
      <c r="BQ90" s="11">
        <v>0</v>
      </c>
      <c r="BR90" s="11"/>
      <c r="BS90" s="11"/>
      <c r="BU90" s="31">
        <f>_xlfn.IFNA(IF(AND($B90="ED",$D90&gt;=310000,$D90&lt;360000),INDEX('Wkpr - Allocation_Factors'!$B$16:$F$16,1,MATCH('Wkpr - Plant Balance Detail'!BU$2,'Wkpr - Allocation_Factors'!$B$1:$F$1,0)),IF(AND($B90="GD",$C90="AN",$D90&gt;=350000,$D90&lt;358000),INDEX('Wkpr - Allocation_Factors'!$B$17:$F$17,1,MATCH('Wkpr - Plant Balance Detail'!BU$2,'Wkpr - Allocation_Factors'!$B$1:$F$1,0)),INDEX('Wkpr - Allocation_Factors'!$B$2:$F$15,MATCH(CONCATENATE('Wkpr - Plant Balance Detail'!$B90,'Wkpr - Plant Balance Detail'!$C90),'Wkpr - Allocation_Factors'!$A$2:$A$15,0),MATCH('Wkpr - Plant Balance Detail'!BU$2,'Wkpr - Allocation_Factors'!$B$1:$F$1,0)))),0)</f>
        <v>0.6573</v>
      </c>
      <c r="BV90" s="31">
        <f>_xlfn.IFNA(IF(AND($B90="ED",$D90&gt;=310000,$D90&lt;360000),INDEX('Wkpr - Allocation_Factors'!$B$16:$F$16,1,MATCH('Wkpr - Plant Balance Detail'!BV$2,'Wkpr - Allocation_Factors'!$B$1:$F$1,0)),IF(AND($B90="GD",$C90="AN",$D90&gt;=350000,$D90&lt;358000),INDEX('Wkpr - Allocation_Factors'!$B$17:$F$17,1,MATCH('Wkpr - Plant Balance Detail'!BV$2,'Wkpr - Allocation_Factors'!$B$1:$F$1,0)),INDEX('Wkpr - Allocation_Factors'!$B$2:$F$15,MATCH(CONCATENATE('Wkpr - Plant Balance Detail'!$B90,'Wkpr - Plant Balance Detail'!$C90),'Wkpr - Allocation_Factors'!$A$2:$A$15,0),MATCH('Wkpr - Plant Balance Detail'!BV$2,'Wkpr - Allocation_Factors'!$B$1:$F$1,0)))),0)</f>
        <v>0</v>
      </c>
      <c r="BW90" s="31">
        <f>_xlfn.IFNA(IF(AND($B90="ED",$D90&gt;=310000,$D90&lt;360000),INDEX('Wkpr - Allocation_Factors'!$B$16:$F$16,1,MATCH('Wkpr - Plant Balance Detail'!BW$2,'Wkpr - Allocation_Factors'!$B$1:$F$1,0)),IF(AND($B90="GD",$C90="AN",$D90&gt;=350000,$D90&lt;358000),INDEX('Wkpr - Allocation_Factors'!$B$17:$F$17,1,MATCH('Wkpr - Plant Balance Detail'!BW$2,'Wkpr - Allocation_Factors'!$B$1:$F$1,0)),INDEX('Wkpr - Allocation_Factors'!$B$2:$F$15,MATCH(CONCATENATE('Wkpr - Plant Balance Detail'!$B90,'Wkpr - Plant Balance Detail'!$C90),'Wkpr - Allocation_Factors'!$A$2:$A$15,0),MATCH('Wkpr - Plant Balance Detail'!BW$2,'Wkpr - Allocation_Factors'!$B$1:$F$1,0)))),0)</f>
        <v>0.3427</v>
      </c>
      <c r="BX90" s="31">
        <f>_xlfn.IFNA(IF(AND($B90="ED",$D90&gt;=310000,$D90&lt;360000),INDEX('Wkpr - Allocation_Factors'!$B$16:$F$16,1,MATCH('Wkpr - Plant Balance Detail'!BX$2,'Wkpr - Allocation_Factors'!$B$1:$F$1,0)),IF(AND($B90="GD",$C90="AN",$D90&gt;=350000,$D90&lt;358000),INDEX('Wkpr - Allocation_Factors'!$B$17:$F$17,1,MATCH('Wkpr - Plant Balance Detail'!BX$2,'Wkpr - Allocation_Factors'!$B$1:$F$1,0)),INDEX('Wkpr - Allocation_Factors'!$B$2:$F$15,MATCH(CONCATENATE('Wkpr - Plant Balance Detail'!$B90,'Wkpr - Plant Balance Detail'!$C90),'Wkpr - Allocation_Factors'!$A$2:$A$15,0),MATCH('Wkpr - Plant Balance Detail'!BX$2,'Wkpr - Allocation_Factors'!$B$1:$F$1,0)))),0)</f>
        <v>0</v>
      </c>
      <c r="BY90" s="31">
        <f>_xlfn.IFNA(IF(AND($B90="ED",$D90&gt;=310000,$D90&lt;360000),INDEX('Wkpr - Allocation_Factors'!$B$16:$F$16,1,MATCH('Wkpr - Plant Balance Detail'!BY$2,'Wkpr - Allocation_Factors'!$B$1:$F$1,0)),IF(AND($B90="GD",$C90="AN",$D90&gt;=350000,$D90&lt;358000),INDEX('Wkpr - Allocation_Factors'!$B$17:$F$17,1,MATCH('Wkpr - Plant Balance Detail'!BY$2,'Wkpr - Allocation_Factors'!$B$1:$F$1,0)),INDEX('Wkpr - Allocation_Factors'!$B$2:$F$15,MATCH(CONCATENATE('Wkpr - Plant Balance Detail'!$B90,'Wkpr - Plant Balance Detail'!$C90),'Wkpr - Allocation_Factors'!$A$2:$A$15,0),MATCH('Wkpr - Plant Balance Detail'!BY$2,'Wkpr - Allocation_Factors'!$B$1:$F$1,0)))),0)</f>
        <v>0</v>
      </c>
      <c r="CA90" s="1">
        <f t="shared" si="42"/>
        <v>0</v>
      </c>
      <c r="CB90" s="1">
        <f t="shared" si="43"/>
        <v>0</v>
      </c>
      <c r="CC90" s="1">
        <f t="shared" si="44"/>
        <v>0</v>
      </c>
      <c r="CD90" s="1">
        <f t="shared" si="45"/>
        <v>0</v>
      </c>
      <c r="CE90" s="1">
        <f t="shared" si="46"/>
        <v>0</v>
      </c>
      <c r="CF90" s="1"/>
      <c r="CG90" s="1">
        <f t="shared" si="47"/>
        <v>0</v>
      </c>
      <c r="CH90" s="1">
        <f t="shared" si="48"/>
        <v>0</v>
      </c>
      <c r="CI90" s="1">
        <f t="shared" si="49"/>
        <v>0</v>
      </c>
      <c r="CJ90" s="1">
        <f t="shared" si="50"/>
        <v>0</v>
      </c>
      <c r="CK90" s="1">
        <f t="shared" si="51"/>
        <v>0</v>
      </c>
      <c r="CM90" s="1">
        <f t="shared" si="52"/>
        <v>0</v>
      </c>
      <c r="CN90" s="1">
        <f t="shared" si="53"/>
        <v>0</v>
      </c>
      <c r="CO90" s="1">
        <f t="shared" si="54"/>
        <v>0</v>
      </c>
      <c r="CP90" s="1">
        <f t="shared" si="55"/>
        <v>0</v>
      </c>
      <c r="CQ90" s="1">
        <f t="shared" si="56"/>
        <v>0</v>
      </c>
      <c r="CS90" s="1">
        <f t="shared" si="71"/>
        <v>0</v>
      </c>
      <c r="CT90" s="1">
        <f t="shared" si="72"/>
        <v>0</v>
      </c>
      <c r="CU90" s="1">
        <f t="shared" si="73"/>
        <v>0</v>
      </c>
      <c r="CV90" s="1">
        <f t="shared" si="74"/>
        <v>0</v>
      </c>
      <c r="CW90" s="1">
        <f t="shared" si="75"/>
        <v>0</v>
      </c>
      <c r="CX90" s="1">
        <f t="shared" si="76"/>
        <v>0</v>
      </c>
      <c r="DA90" s="38">
        <f t="shared" si="57"/>
        <v>0</v>
      </c>
      <c r="DB90" s="38">
        <f t="shared" si="58"/>
        <v>0</v>
      </c>
      <c r="DC90" s="38">
        <f t="shared" si="59"/>
        <v>0</v>
      </c>
      <c r="DD90" s="38">
        <f t="shared" si="60"/>
        <v>0</v>
      </c>
      <c r="DE90" s="38">
        <f t="shared" si="61"/>
        <v>0</v>
      </c>
    </row>
    <row r="91" spans="1:109" x14ac:dyDescent="0.2">
      <c r="A91" t="s">
        <v>106</v>
      </c>
      <c r="B91" t="str">
        <f t="shared" si="62"/>
        <v>ED</v>
      </c>
      <c r="C91" t="str">
        <f t="shared" si="63"/>
        <v>AN</v>
      </c>
      <c r="D91">
        <f t="shared" si="64"/>
        <v>331000</v>
      </c>
      <c r="F91" s="1">
        <v>8299.52</v>
      </c>
      <c r="G91" s="1">
        <v>8299.52</v>
      </c>
      <c r="H91" s="1">
        <v>8299.52</v>
      </c>
      <c r="I91" s="1">
        <v>8299.52</v>
      </c>
      <c r="J91" s="1">
        <v>8299.52</v>
      </c>
      <c r="K91" s="1">
        <v>8299.52</v>
      </c>
      <c r="L91" s="1">
        <v>8299.52</v>
      </c>
      <c r="M91" s="1">
        <v>8299.52</v>
      </c>
      <c r="N91" s="1">
        <v>8299.52</v>
      </c>
      <c r="O91" s="1">
        <v>8299.52</v>
      </c>
      <c r="P91" s="1">
        <v>8299.52</v>
      </c>
      <c r="Q91" s="1">
        <v>8299.52</v>
      </c>
      <c r="R91" s="1">
        <v>8299.52</v>
      </c>
      <c r="S91" s="1">
        <f t="shared" si="65"/>
        <v>8299.52</v>
      </c>
      <c r="T91" s="1">
        <f t="shared" si="66"/>
        <v>91294.72000000003</v>
      </c>
      <c r="U91" s="1">
        <f t="shared" si="67"/>
        <v>8299.5200000000023</v>
      </c>
      <c r="V91" s="1">
        <v>-101.15</v>
      </c>
      <c r="W91" s="1">
        <v>-115.60000000000001</v>
      </c>
      <c r="X91" s="1">
        <v>-130.05000000000001</v>
      </c>
      <c r="Y91" s="1">
        <v>-144.5</v>
      </c>
      <c r="Z91" s="1">
        <v>-158.95000000000002</v>
      </c>
      <c r="AA91" s="1">
        <v>-173.4</v>
      </c>
      <c r="AB91" s="1">
        <v>-187.85</v>
      </c>
      <c r="AC91" s="1">
        <v>-202.3</v>
      </c>
      <c r="AD91" s="1">
        <v>-216.75</v>
      </c>
      <c r="AE91" s="1">
        <v>-231.20000000000002</v>
      </c>
      <c r="AF91" s="1">
        <v>-245.65</v>
      </c>
      <c r="AG91" s="1">
        <v>-260.10000000000002</v>
      </c>
      <c r="AH91" s="1">
        <v>-274.55</v>
      </c>
      <c r="AI91" s="1"/>
      <c r="AJ91" s="1">
        <v>-14.450000000000001</v>
      </c>
      <c r="AK91" s="1">
        <v>-14.450000000000001</v>
      </c>
      <c r="AL91" s="1">
        <v>-14.450000000000001</v>
      </c>
      <c r="AM91" s="1">
        <v>-14.450000000000001</v>
      </c>
      <c r="AN91" s="1">
        <v>-14.450000000000001</v>
      </c>
      <c r="AO91" s="1">
        <v>-14.450000000000001</v>
      </c>
      <c r="AP91" s="1">
        <v>-14.450000000000001</v>
      </c>
      <c r="AQ91" s="1">
        <v>-14.450000000000001</v>
      </c>
      <c r="AR91" s="1">
        <v>-14.450000000000001</v>
      </c>
      <c r="AS91" s="1">
        <v>-14.450000000000001</v>
      </c>
      <c r="AT91" s="1">
        <v>-14.450000000000001</v>
      </c>
      <c r="AU91" s="1">
        <v>-14.450000000000001</v>
      </c>
      <c r="AV91" s="1">
        <v>-14.450000000000001</v>
      </c>
      <c r="AW91" s="1">
        <f t="shared" si="68"/>
        <v>173.39999999999998</v>
      </c>
      <c r="AX91" s="1"/>
      <c r="AY91" s="1">
        <v>8198.3700000000008</v>
      </c>
      <c r="AZ91" s="1">
        <v>8183.92</v>
      </c>
      <c r="BA91" s="1">
        <v>8169.47</v>
      </c>
      <c r="BB91" s="1">
        <v>8155.02</v>
      </c>
      <c r="BC91" s="1">
        <v>8140.5700000000006</v>
      </c>
      <c r="BD91" s="1">
        <v>8126.12</v>
      </c>
      <c r="BE91" s="1">
        <v>8111.67</v>
      </c>
      <c r="BF91" s="1">
        <v>8097.22</v>
      </c>
      <c r="BG91" s="1">
        <v>8082.77</v>
      </c>
      <c r="BH91" s="1">
        <v>8068.3200000000006</v>
      </c>
      <c r="BI91" s="1">
        <v>8053.87</v>
      </c>
      <c r="BJ91" s="1">
        <v>8039.42</v>
      </c>
      <c r="BK91" s="1">
        <v>8024.97</v>
      </c>
      <c r="BL91" s="2">
        <f t="shared" si="41"/>
        <v>0</v>
      </c>
      <c r="BM91" s="2">
        <f t="shared" si="69"/>
        <v>173.39999999999998</v>
      </c>
      <c r="BN91" s="3">
        <f t="shared" si="40"/>
        <v>2.0892774521900054E-2</v>
      </c>
      <c r="BO91" s="37">
        <f>IFERROR(INDEX('Wkpr - Existing Depr Rates'!$G$2:$G$709,MATCH('Wkpr - Plant Balance Detail'!A91,'Wkpr - Existing Depr Rates'!$A$2:$A$709,0),),0)</f>
        <v>2.0899999999999998E-2</v>
      </c>
      <c r="BP91" s="37">
        <f t="shared" si="70"/>
        <v>-7.2254780999446433E-6</v>
      </c>
      <c r="BQ91" s="28">
        <v>1.7899999999999999E-2</v>
      </c>
      <c r="BR91" s="28"/>
      <c r="BS91" s="28"/>
      <c r="BU91" s="31">
        <f>_xlfn.IFNA(IF(AND($B91="ED",$D91&gt;=310000,$D91&lt;360000),INDEX('Wkpr - Allocation_Factors'!$B$16:$F$16,1,MATCH('Wkpr - Plant Balance Detail'!BU$2,'Wkpr - Allocation_Factors'!$B$1:$F$1,0)),IF(AND($B91="GD",$C91="AN",$D91&gt;=350000,$D91&lt;358000),INDEX('Wkpr - Allocation_Factors'!$B$17:$F$17,1,MATCH('Wkpr - Plant Balance Detail'!BU$2,'Wkpr - Allocation_Factors'!$B$1:$F$1,0)),INDEX('Wkpr - Allocation_Factors'!$B$2:$F$15,MATCH(CONCATENATE('Wkpr - Plant Balance Detail'!$B91,'Wkpr - Plant Balance Detail'!$C91),'Wkpr - Allocation_Factors'!$A$2:$A$15,0),MATCH('Wkpr - Plant Balance Detail'!BU$2,'Wkpr - Allocation_Factors'!$B$1:$F$1,0)))),0)</f>
        <v>0.6573</v>
      </c>
      <c r="BV91" s="31">
        <f>_xlfn.IFNA(IF(AND($B91="ED",$D91&gt;=310000,$D91&lt;360000),INDEX('Wkpr - Allocation_Factors'!$B$16:$F$16,1,MATCH('Wkpr - Plant Balance Detail'!BV$2,'Wkpr - Allocation_Factors'!$B$1:$F$1,0)),IF(AND($B91="GD",$C91="AN",$D91&gt;=350000,$D91&lt;358000),INDEX('Wkpr - Allocation_Factors'!$B$17:$F$17,1,MATCH('Wkpr - Plant Balance Detail'!BV$2,'Wkpr - Allocation_Factors'!$B$1:$F$1,0)),INDEX('Wkpr - Allocation_Factors'!$B$2:$F$15,MATCH(CONCATENATE('Wkpr - Plant Balance Detail'!$B91,'Wkpr - Plant Balance Detail'!$C91),'Wkpr - Allocation_Factors'!$A$2:$A$15,0),MATCH('Wkpr - Plant Balance Detail'!BV$2,'Wkpr - Allocation_Factors'!$B$1:$F$1,0)))),0)</f>
        <v>0</v>
      </c>
      <c r="BW91" s="31">
        <f>_xlfn.IFNA(IF(AND($B91="ED",$D91&gt;=310000,$D91&lt;360000),INDEX('Wkpr - Allocation_Factors'!$B$16:$F$16,1,MATCH('Wkpr - Plant Balance Detail'!BW$2,'Wkpr - Allocation_Factors'!$B$1:$F$1,0)),IF(AND($B91="GD",$C91="AN",$D91&gt;=350000,$D91&lt;358000),INDEX('Wkpr - Allocation_Factors'!$B$17:$F$17,1,MATCH('Wkpr - Plant Balance Detail'!BW$2,'Wkpr - Allocation_Factors'!$B$1:$F$1,0)),INDEX('Wkpr - Allocation_Factors'!$B$2:$F$15,MATCH(CONCATENATE('Wkpr - Plant Balance Detail'!$B91,'Wkpr - Plant Balance Detail'!$C91),'Wkpr - Allocation_Factors'!$A$2:$A$15,0),MATCH('Wkpr - Plant Balance Detail'!BW$2,'Wkpr - Allocation_Factors'!$B$1:$F$1,0)))),0)</f>
        <v>0.3427</v>
      </c>
      <c r="BX91" s="31">
        <f>_xlfn.IFNA(IF(AND($B91="ED",$D91&gt;=310000,$D91&lt;360000),INDEX('Wkpr - Allocation_Factors'!$B$16:$F$16,1,MATCH('Wkpr - Plant Balance Detail'!BX$2,'Wkpr - Allocation_Factors'!$B$1:$F$1,0)),IF(AND($B91="GD",$C91="AN",$D91&gt;=350000,$D91&lt;358000),INDEX('Wkpr - Allocation_Factors'!$B$17:$F$17,1,MATCH('Wkpr - Plant Balance Detail'!BX$2,'Wkpr - Allocation_Factors'!$B$1:$F$1,0)),INDEX('Wkpr - Allocation_Factors'!$B$2:$F$15,MATCH(CONCATENATE('Wkpr - Plant Balance Detail'!$B91,'Wkpr - Plant Balance Detail'!$C91),'Wkpr - Allocation_Factors'!$A$2:$A$15,0),MATCH('Wkpr - Plant Balance Detail'!BX$2,'Wkpr - Allocation_Factors'!$B$1:$F$1,0)))),0)</f>
        <v>0</v>
      </c>
      <c r="BY91" s="31">
        <f>_xlfn.IFNA(IF(AND($B91="ED",$D91&gt;=310000,$D91&lt;360000),INDEX('Wkpr - Allocation_Factors'!$B$16:$F$16,1,MATCH('Wkpr - Plant Balance Detail'!BY$2,'Wkpr - Allocation_Factors'!$B$1:$F$1,0)),IF(AND($B91="GD",$C91="AN",$D91&gt;=350000,$D91&lt;358000),INDEX('Wkpr - Allocation_Factors'!$B$17:$F$17,1,MATCH('Wkpr - Plant Balance Detail'!BY$2,'Wkpr - Allocation_Factors'!$B$1:$F$1,0)),INDEX('Wkpr - Allocation_Factors'!$B$2:$F$15,MATCH(CONCATENATE('Wkpr - Plant Balance Detail'!$B91,'Wkpr - Plant Balance Detail'!$C91),'Wkpr - Allocation_Factors'!$A$2:$A$15,0),MATCH('Wkpr - Plant Balance Detail'!BY$2,'Wkpr - Allocation_Factors'!$B$1:$F$1,0)))),0)</f>
        <v>0</v>
      </c>
      <c r="CA91" s="1">
        <f t="shared" si="42"/>
        <v>113.97581999999997</v>
      </c>
      <c r="CB91" s="1">
        <f t="shared" si="43"/>
        <v>0</v>
      </c>
      <c r="CC91" s="1">
        <f t="shared" si="44"/>
        <v>59.424179999999986</v>
      </c>
      <c r="CD91" s="1">
        <f t="shared" si="45"/>
        <v>0</v>
      </c>
      <c r="CE91" s="1">
        <f t="shared" si="46"/>
        <v>0</v>
      </c>
      <c r="CF91" s="1"/>
      <c r="CG91" s="1">
        <f t="shared" si="47"/>
        <v>114.0152369664</v>
      </c>
      <c r="CH91" s="1">
        <f t="shared" si="48"/>
        <v>0</v>
      </c>
      <c r="CI91" s="1">
        <f t="shared" si="49"/>
        <v>59.4447310336</v>
      </c>
      <c r="CJ91" s="1">
        <f t="shared" si="50"/>
        <v>0</v>
      </c>
      <c r="CK91" s="1">
        <f t="shared" si="51"/>
        <v>0</v>
      </c>
      <c r="CM91" s="1">
        <f t="shared" si="52"/>
        <v>97.649413478399993</v>
      </c>
      <c r="CN91" s="1">
        <f t="shared" si="53"/>
        <v>0</v>
      </c>
      <c r="CO91" s="1">
        <f t="shared" si="54"/>
        <v>50.9119945216</v>
      </c>
      <c r="CP91" s="1">
        <f t="shared" si="55"/>
        <v>0</v>
      </c>
      <c r="CQ91" s="1">
        <f t="shared" si="56"/>
        <v>0</v>
      </c>
      <c r="CS91" s="1">
        <f t="shared" si="71"/>
        <v>-16.365823488000004</v>
      </c>
      <c r="CT91" s="1">
        <f t="shared" si="72"/>
        <v>0</v>
      </c>
      <c r="CU91" s="1">
        <f t="shared" si="73"/>
        <v>-8.5327365119999996</v>
      </c>
      <c r="CV91" s="1">
        <f t="shared" si="74"/>
        <v>0</v>
      </c>
      <c r="CW91" s="1">
        <f t="shared" si="75"/>
        <v>0</v>
      </c>
      <c r="CX91" s="1">
        <f t="shared" si="76"/>
        <v>-24.898560000000003</v>
      </c>
      <c r="DA91" s="38">
        <f t="shared" si="57"/>
        <v>0</v>
      </c>
      <c r="DB91" s="38">
        <f t="shared" si="58"/>
        <v>0</v>
      </c>
      <c r="DC91" s="38">
        <f t="shared" si="59"/>
        <v>0</v>
      </c>
      <c r="DD91" s="38">
        <f t="shared" si="60"/>
        <v>0</v>
      </c>
      <c r="DE91" s="38">
        <f t="shared" si="61"/>
        <v>0</v>
      </c>
    </row>
    <row r="92" spans="1:109" x14ac:dyDescent="0.2">
      <c r="A92" t="s">
        <v>107</v>
      </c>
      <c r="B92" t="str">
        <f t="shared" si="62"/>
        <v>ED</v>
      </c>
      <c r="C92" t="str">
        <f t="shared" si="63"/>
        <v>AN</v>
      </c>
      <c r="D92">
        <f t="shared" si="64"/>
        <v>334000</v>
      </c>
      <c r="F92" s="1">
        <v>136580.08000000002</v>
      </c>
      <c r="G92" s="1">
        <v>136580.08000000002</v>
      </c>
      <c r="H92" s="1">
        <v>136580.08000000002</v>
      </c>
      <c r="I92" s="1">
        <v>136580.08000000002</v>
      </c>
      <c r="J92" s="1">
        <v>136580.08000000002</v>
      </c>
      <c r="K92" s="1">
        <v>136580.08000000002</v>
      </c>
      <c r="L92" s="1">
        <v>136580.08000000002</v>
      </c>
      <c r="M92" s="1">
        <v>136580.08000000002</v>
      </c>
      <c r="N92" s="1">
        <v>136580.08000000002</v>
      </c>
      <c r="O92" s="1">
        <v>136580.08000000002</v>
      </c>
      <c r="P92" s="1">
        <v>136580.08000000002</v>
      </c>
      <c r="Q92" s="1">
        <v>136580.08000000002</v>
      </c>
      <c r="R92" s="1">
        <v>136580.08000000002</v>
      </c>
      <c r="S92" s="1">
        <f t="shared" si="65"/>
        <v>136580.08000000002</v>
      </c>
      <c r="T92" s="1">
        <f t="shared" si="66"/>
        <v>1502380.8800000006</v>
      </c>
      <c r="U92" s="1">
        <f t="shared" si="67"/>
        <v>136580.08000000005</v>
      </c>
      <c r="V92" s="1">
        <v>0</v>
      </c>
      <c r="W92" s="1">
        <v>0</v>
      </c>
      <c r="X92" s="1">
        <v>-319.82</v>
      </c>
      <c r="Y92" s="1">
        <v>-639.64</v>
      </c>
      <c r="Z92" s="1">
        <v>-959.46</v>
      </c>
      <c r="AA92" s="1">
        <v>-1279.28</v>
      </c>
      <c r="AB92" s="1">
        <v>-1599.1000000000001</v>
      </c>
      <c r="AC92" s="1">
        <v>-1918.92</v>
      </c>
      <c r="AD92" s="1">
        <v>-2238.7400000000002</v>
      </c>
      <c r="AE92" s="1">
        <v>-2558.56</v>
      </c>
      <c r="AF92" s="1">
        <v>-2878.38</v>
      </c>
      <c r="AG92" s="1">
        <v>-3198.2000000000003</v>
      </c>
      <c r="AH92" s="1">
        <v>-3518.02</v>
      </c>
      <c r="AI92" s="1"/>
      <c r="AJ92" s="1">
        <v>0</v>
      </c>
      <c r="AK92" s="1">
        <v>0</v>
      </c>
      <c r="AL92" s="1">
        <v>-319.82</v>
      </c>
      <c r="AM92" s="1">
        <v>-319.82</v>
      </c>
      <c r="AN92" s="1">
        <v>-319.82</v>
      </c>
      <c r="AO92" s="1">
        <v>-319.82</v>
      </c>
      <c r="AP92" s="1">
        <v>-319.82</v>
      </c>
      <c r="AQ92" s="1">
        <v>-319.82</v>
      </c>
      <c r="AR92" s="1">
        <v>-319.82</v>
      </c>
      <c r="AS92" s="1">
        <v>-319.82</v>
      </c>
      <c r="AT92" s="1">
        <v>-319.82</v>
      </c>
      <c r="AU92" s="1">
        <v>-319.82</v>
      </c>
      <c r="AV92" s="1">
        <v>-319.82</v>
      </c>
      <c r="AW92" s="1">
        <f t="shared" si="68"/>
        <v>3518.0200000000004</v>
      </c>
      <c r="AX92" s="1"/>
      <c r="AY92" s="1">
        <v>136580.08000000002</v>
      </c>
      <c r="AZ92" s="1">
        <v>136580.08000000002</v>
      </c>
      <c r="BA92" s="1">
        <v>136260.26</v>
      </c>
      <c r="BB92" s="1">
        <v>135940.44</v>
      </c>
      <c r="BC92" s="1">
        <v>135620.62</v>
      </c>
      <c r="BD92" s="1">
        <v>135300.79999999999</v>
      </c>
      <c r="BE92" s="1">
        <v>134980.98000000001</v>
      </c>
      <c r="BF92" s="1">
        <v>134661.16</v>
      </c>
      <c r="BG92" s="1">
        <v>134341.34</v>
      </c>
      <c r="BH92" s="1">
        <v>134021.51999999999</v>
      </c>
      <c r="BI92" s="1">
        <v>133701.70000000001</v>
      </c>
      <c r="BJ92" s="1">
        <v>133381.88</v>
      </c>
      <c r="BK92" s="1">
        <v>133062.06</v>
      </c>
      <c r="BL92" s="2">
        <f t="shared" si="41"/>
        <v>0</v>
      </c>
      <c r="BM92" s="2">
        <f t="shared" si="69"/>
        <v>3518.0200000000004</v>
      </c>
      <c r="BN92" s="3">
        <f t="shared" si="40"/>
        <v>2.5757928974708459E-2</v>
      </c>
      <c r="BO92" s="37">
        <f>IFERROR(INDEX('Wkpr - Existing Depr Rates'!$G$2:$G$709,MATCH('Wkpr - Plant Balance Detail'!A92,'Wkpr - Existing Depr Rates'!$A$2:$A$709,0),),0)</f>
        <v>2.81E-2</v>
      </c>
      <c r="BP92" s="37">
        <f t="shared" si="70"/>
        <v>-2.3420710252915408E-3</v>
      </c>
      <c r="BQ92" s="28">
        <v>3.6600000000000001E-2</v>
      </c>
      <c r="BR92" s="28"/>
      <c r="BS92" s="28"/>
      <c r="BU92" s="31">
        <f>_xlfn.IFNA(IF(AND($B92="ED",$D92&gt;=310000,$D92&lt;360000),INDEX('Wkpr - Allocation_Factors'!$B$16:$F$16,1,MATCH('Wkpr - Plant Balance Detail'!BU$2,'Wkpr - Allocation_Factors'!$B$1:$F$1,0)),IF(AND($B92="GD",$C92="AN",$D92&gt;=350000,$D92&lt;358000),INDEX('Wkpr - Allocation_Factors'!$B$17:$F$17,1,MATCH('Wkpr - Plant Balance Detail'!BU$2,'Wkpr - Allocation_Factors'!$B$1:$F$1,0)),INDEX('Wkpr - Allocation_Factors'!$B$2:$F$15,MATCH(CONCATENATE('Wkpr - Plant Balance Detail'!$B92,'Wkpr - Plant Balance Detail'!$C92),'Wkpr - Allocation_Factors'!$A$2:$A$15,0),MATCH('Wkpr - Plant Balance Detail'!BU$2,'Wkpr - Allocation_Factors'!$B$1:$F$1,0)))),0)</f>
        <v>0.6573</v>
      </c>
      <c r="BV92" s="31">
        <f>_xlfn.IFNA(IF(AND($B92="ED",$D92&gt;=310000,$D92&lt;360000),INDEX('Wkpr - Allocation_Factors'!$B$16:$F$16,1,MATCH('Wkpr - Plant Balance Detail'!BV$2,'Wkpr - Allocation_Factors'!$B$1:$F$1,0)),IF(AND($B92="GD",$C92="AN",$D92&gt;=350000,$D92&lt;358000),INDEX('Wkpr - Allocation_Factors'!$B$17:$F$17,1,MATCH('Wkpr - Plant Balance Detail'!BV$2,'Wkpr - Allocation_Factors'!$B$1:$F$1,0)),INDEX('Wkpr - Allocation_Factors'!$B$2:$F$15,MATCH(CONCATENATE('Wkpr - Plant Balance Detail'!$B92,'Wkpr - Plant Balance Detail'!$C92),'Wkpr - Allocation_Factors'!$A$2:$A$15,0),MATCH('Wkpr - Plant Balance Detail'!BV$2,'Wkpr - Allocation_Factors'!$B$1:$F$1,0)))),0)</f>
        <v>0</v>
      </c>
      <c r="BW92" s="31">
        <f>_xlfn.IFNA(IF(AND($B92="ED",$D92&gt;=310000,$D92&lt;360000),INDEX('Wkpr - Allocation_Factors'!$B$16:$F$16,1,MATCH('Wkpr - Plant Balance Detail'!BW$2,'Wkpr - Allocation_Factors'!$B$1:$F$1,0)),IF(AND($B92="GD",$C92="AN",$D92&gt;=350000,$D92&lt;358000),INDEX('Wkpr - Allocation_Factors'!$B$17:$F$17,1,MATCH('Wkpr - Plant Balance Detail'!BW$2,'Wkpr - Allocation_Factors'!$B$1:$F$1,0)),INDEX('Wkpr - Allocation_Factors'!$B$2:$F$15,MATCH(CONCATENATE('Wkpr - Plant Balance Detail'!$B92,'Wkpr - Plant Balance Detail'!$C92),'Wkpr - Allocation_Factors'!$A$2:$A$15,0),MATCH('Wkpr - Plant Balance Detail'!BW$2,'Wkpr - Allocation_Factors'!$B$1:$F$1,0)))),0)</f>
        <v>0.3427</v>
      </c>
      <c r="BX92" s="31">
        <f>_xlfn.IFNA(IF(AND($B92="ED",$D92&gt;=310000,$D92&lt;360000),INDEX('Wkpr - Allocation_Factors'!$B$16:$F$16,1,MATCH('Wkpr - Plant Balance Detail'!BX$2,'Wkpr - Allocation_Factors'!$B$1:$F$1,0)),IF(AND($B92="GD",$C92="AN",$D92&gt;=350000,$D92&lt;358000),INDEX('Wkpr - Allocation_Factors'!$B$17:$F$17,1,MATCH('Wkpr - Plant Balance Detail'!BX$2,'Wkpr - Allocation_Factors'!$B$1:$F$1,0)),INDEX('Wkpr - Allocation_Factors'!$B$2:$F$15,MATCH(CONCATENATE('Wkpr - Plant Balance Detail'!$B92,'Wkpr - Plant Balance Detail'!$C92),'Wkpr - Allocation_Factors'!$A$2:$A$15,0),MATCH('Wkpr - Plant Balance Detail'!BX$2,'Wkpr - Allocation_Factors'!$B$1:$F$1,0)))),0)</f>
        <v>0</v>
      </c>
      <c r="BY92" s="31">
        <f>_xlfn.IFNA(IF(AND($B92="ED",$D92&gt;=310000,$D92&lt;360000),INDEX('Wkpr - Allocation_Factors'!$B$16:$F$16,1,MATCH('Wkpr - Plant Balance Detail'!BY$2,'Wkpr - Allocation_Factors'!$B$1:$F$1,0)),IF(AND($B92="GD",$C92="AN",$D92&gt;=350000,$D92&lt;358000),INDEX('Wkpr - Allocation_Factors'!$B$17:$F$17,1,MATCH('Wkpr - Plant Balance Detail'!BY$2,'Wkpr - Allocation_Factors'!$B$1:$F$1,0)),INDEX('Wkpr - Allocation_Factors'!$B$2:$F$15,MATCH(CONCATENATE('Wkpr - Plant Balance Detail'!$B92,'Wkpr - Plant Balance Detail'!$C92),'Wkpr - Allocation_Factors'!$A$2:$A$15,0),MATCH('Wkpr - Plant Balance Detail'!BY$2,'Wkpr - Allocation_Factors'!$B$1:$F$1,0)))),0)</f>
        <v>0</v>
      </c>
      <c r="CA92" s="1">
        <f t="shared" si="42"/>
        <v>2312.3945459999995</v>
      </c>
      <c r="CB92" s="1">
        <f t="shared" si="43"/>
        <v>0</v>
      </c>
      <c r="CC92" s="1">
        <f t="shared" si="44"/>
        <v>1205.6254539999998</v>
      </c>
      <c r="CD92" s="1">
        <f t="shared" si="45"/>
        <v>0</v>
      </c>
      <c r="CE92" s="1">
        <f t="shared" si="46"/>
        <v>0</v>
      </c>
      <c r="CF92" s="1"/>
      <c r="CG92" s="1">
        <f t="shared" si="47"/>
        <v>2522.6518330104004</v>
      </c>
      <c r="CH92" s="1">
        <f t="shared" si="48"/>
        <v>0</v>
      </c>
      <c r="CI92" s="1">
        <f t="shared" si="49"/>
        <v>1315.2484149896002</v>
      </c>
      <c r="CJ92" s="1">
        <f t="shared" si="50"/>
        <v>0</v>
      </c>
      <c r="CK92" s="1">
        <f t="shared" si="51"/>
        <v>0</v>
      </c>
      <c r="CM92" s="1">
        <f t="shared" si="52"/>
        <v>3285.7315689744</v>
      </c>
      <c r="CN92" s="1">
        <f t="shared" si="53"/>
        <v>0</v>
      </c>
      <c r="CO92" s="1">
        <f t="shared" si="54"/>
        <v>1713.0993590256001</v>
      </c>
      <c r="CP92" s="1">
        <f t="shared" si="55"/>
        <v>0</v>
      </c>
      <c r="CQ92" s="1">
        <f t="shared" si="56"/>
        <v>0</v>
      </c>
      <c r="CS92" s="1">
        <f t="shared" si="71"/>
        <v>763.07973596399961</v>
      </c>
      <c r="CT92" s="1">
        <f t="shared" si="72"/>
        <v>0</v>
      </c>
      <c r="CU92" s="1">
        <f t="shared" si="73"/>
        <v>397.85094403599987</v>
      </c>
      <c r="CV92" s="1">
        <f t="shared" si="74"/>
        <v>0</v>
      </c>
      <c r="CW92" s="1">
        <f t="shared" si="75"/>
        <v>0</v>
      </c>
      <c r="CX92" s="1">
        <f t="shared" si="76"/>
        <v>1160.9306799999995</v>
      </c>
      <c r="DA92" s="38">
        <f t="shared" si="57"/>
        <v>0</v>
      </c>
      <c r="DB92" s="38">
        <f t="shared" si="58"/>
        <v>0</v>
      </c>
      <c r="DC92" s="38">
        <f t="shared" si="59"/>
        <v>0</v>
      </c>
      <c r="DD92" s="38">
        <f t="shared" si="60"/>
        <v>0</v>
      </c>
      <c r="DE92" s="38">
        <f t="shared" si="61"/>
        <v>0</v>
      </c>
    </row>
    <row r="93" spans="1:109" x14ac:dyDescent="0.2">
      <c r="A93" t="s">
        <v>108</v>
      </c>
      <c r="B93" t="str">
        <f t="shared" si="62"/>
        <v>ED</v>
      </c>
      <c r="C93" t="str">
        <f t="shared" si="63"/>
        <v>AN</v>
      </c>
      <c r="D93">
        <f t="shared" si="64"/>
        <v>345010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f t="shared" si="65"/>
        <v>0</v>
      </c>
      <c r="T93" s="1">
        <f t="shared" si="66"/>
        <v>0</v>
      </c>
      <c r="U93" s="1">
        <f t="shared" si="67"/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/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f t="shared" si="68"/>
        <v>0</v>
      </c>
      <c r="AX93" s="1"/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2">
        <f t="shared" si="41"/>
        <v>0</v>
      </c>
      <c r="BM93" s="2">
        <f t="shared" si="69"/>
        <v>0</v>
      </c>
      <c r="BN93" s="3" t="str">
        <f t="shared" si="40"/>
        <v/>
      </c>
      <c r="BO93" s="37">
        <f>IFERROR(INDEX('Wkpr - Existing Depr Rates'!$G$2:$G$709,MATCH('Wkpr - Plant Balance Detail'!A93,'Wkpr - Existing Depr Rates'!$A$2:$A$709,0),),0)</f>
        <v>2.9700000000000001E-2</v>
      </c>
      <c r="BP93" s="37" t="str">
        <f t="shared" si="70"/>
        <v/>
      </c>
      <c r="BQ93">
        <v>0</v>
      </c>
      <c r="BU93" s="31">
        <f>_xlfn.IFNA(IF(AND($B93="ED",$D93&gt;=310000,$D93&lt;360000),INDEX('Wkpr - Allocation_Factors'!$B$16:$F$16,1,MATCH('Wkpr - Plant Balance Detail'!BU$2,'Wkpr - Allocation_Factors'!$B$1:$F$1,0)),IF(AND($B93="GD",$C93="AN",$D93&gt;=350000,$D93&lt;358000),INDEX('Wkpr - Allocation_Factors'!$B$17:$F$17,1,MATCH('Wkpr - Plant Balance Detail'!BU$2,'Wkpr - Allocation_Factors'!$B$1:$F$1,0)),INDEX('Wkpr - Allocation_Factors'!$B$2:$F$15,MATCH(CONCATENATE('Wkpr - Plant Balance Detail'!$B93,'Wkpr - Plant Balance Detail'!$C93),'Wkpr - Allocation_Factors'!$A$2:$A$15,0),MATCH('Wkpr - Plant Balance Detail'!BU$2,'Wkpr - Allocation_Factors'!$B$1:$F$1,0)))),0)</f>
        <v>0.6573</v>
      </c>
      <c r="BV93" s="31">
        <f>_xlfn.IFNA(IF(AND($B93="ED",$D93&gt;=310000,$D93&lt;360000),INDEX('Wkpr - Allocation_Factors'!$B$16:$F$16,1,MATCH('Wkpr - Plant Balance Detail'!BV$2,'Wkpr - Allocation_Factors'!$B$1:$F$1,0)),IF(AND($B93="GD",$C93="AN",$D93&gt;=350000,$D93&lt;358000),INDEX('Wkpr - Allocation_Factors'!$B$17:$F$17,1,MATCH('Wkpr - Plant Balance Detail'!BV$2,'Wkpr - Allocation_Factors'!$B$1:$F$1,0)),INDEX('Wkpr - Allocation_Factors'!$B$2:$F$15,MATCH(CONCATENATE('Wkpr - Plant Balance Detail'!$B93,'Wkpr - Plant Balance Detail'!$C93),'Wkpr - Allocation_Factors'!$A$2:$A$15,0),MATCH('Wkpr - Plant Balance Detail'!BV$2,'Wkpr - Allocation_Factors'!$B$1:$F$1,0)))),0)</f>
        <v>0</v>
      </c>
      <c r="BW93" s="31">
        <f>_xlfn.IFNA(IF(AND($B93="ED",$D93&gt;=310000,$D93&lt;360000),INDEX('Wkpr - Allocation_Factors'!$B$16:$F$16,1,MATCH('Wkpr - Plant Balance Detail'!BW$2,'Wkpr - Allocation_Factors'!$B$1:$F$1,0)),IF(AND($B93="GD",$C93="AN",$D93&gt;=350000,$D93&lt;358000),INDEX('Wkpr - Allocation_Factors'!$B$17:$F$17,1,MATCH('Wkpr - Plant Balance Detail'!BW$2,'Wkpr - Allocation_Factors'!$B$1:$F$1,0)),INDEX('Wkpr - Allocation_Factors'!$B$2:$F$15,MATCH(CONCATENATE('Wkpr - Plant Balance Detail'!$B93,'Wkpr - Plant Balance Detail'!$C93),'Wkpr - Allocation_Factors'!$A$2:$A$15,0),MATCH('Wkpr - Plant Balance Detail'!BW$2,'Wkpr - Allocation_Factors'!$B$1:$F$1,0)))),0)</f>
        <v>0.3427</v>
      </c>
      <c r="BX93" s="31">
        <f>_xlfn.IFNA(IF(AND($B93="ED",$D93&gt;=310000,$D93&lt;360000),INDEX('Wkpr - Allocation_Factors'!$B$16:$F$16,1,MATCH('Wkpr - Plant Balance Detail'!BX$2,'Wkpr - Allocation_Factors'!$B$1:$F$1,0)),IF(AND($B93="GD",$C93="AN",$D93&gt;=350000,$D93&lt;358000),INDEX('Wkpr - Allocation_Factors'!$B$17:$F$17,1,MATCH('Wkpr - Plant Balance Detail'!BX$2,'Wkpr - Allocation_Factors'!$B$1:$F$1,0)),INDEX('Wkpr - Allocation_Factors'!$B$2:$F$15,MATCH(CONCATENATE('Wkpr - Plant Balance Detail'!$B93,'Wkpr - Plant Balance Detail'!$C93),'Wkpr - Allocation_Factors'!$A$2:$A$15,0),MATCH('Wkpr - Plant Balance Detail'!BX$2,'Wkpr - Allocation_Factors'!$B$1:$F$1,0)))),0)</f>
        <v>0</v>
      </c>
      <c r="BY93" s="31">
        <f>_xlfn.IFNA(IF(AND($B93="ED",$D93&gt;=310000,$D93&lt;360000),INDEX('Wkpr - Allocation_Factors'!$B$16:$F$16,1,MATCH('Wkpr - Plant Balance Detail'!BY$2,'Wkpr - Allocation_Factors'!$B$1:$F$1,0)),IF(AND($B93="GD",$C93="AN",$D93&gt;=350000,$D93&lt;358000),INDEX('Wkpr - Allocation_Factors'!$B$17:$F$17,1,MATCH('Wkpr - Plant Balance Detail'!BY$2,'Wkpr - Allocation_Factors'!$B$1:$F$1,0)),INDEX('Wkpr - Allocation_Factors'!$B$2:$F$15,MATCH(CONCATENATE('Wkpr - Plant Balance Detail'!$B93,'Wkpr - Plant Balance Detail'!$C93),'Wkpr - Allocation_Factors'!$A$2:$A$15,0),MATCH('Wkpr - Plant Balance Detail'!BY$2,'Wkpr - Allocation_Factors'!$B$1:$F$1,0)))),0)</f>
        <v>0</v>
      </c>
      <c r="CA93" s="1">
        <f t="shared" si="42"/>
        <v>0</v>
      </c>
      <c r="CB93" s="1">
        <f t="shared" si="43"/>
        <v>0</v>
      </c>
      <c r="CC93" s="1">
        <f t="shared" si="44"/>
        <v>0</v>
      </c>
      <c r="CD93" s="1">
        <f t="shared" si="45"/>
        <v>0</v>
      </c>
      <c r="CE93" s="1">
        <f t="shared" si="46"/>
        <v>0</v>
      </c>
      <c r="CF93" s="1"/>
      <c r="CG93" s="1">
        <f t="shared" si="47"/>
        <v>0</v>
      </c>
      <c r="CH93" s="1">
        <f t="shared" si="48"/>
        <v>0</v>
      </c>
      <c r="CI93" s="1">
        <f t="shared" si="49"/>
        <v>0</v>
      </c>
      <c r="CJ93" s="1">
        <f t="shared" si="50"/>
        <v>0</v>
      </c>
      <c r="CK93" s="1">
        <f t="shared" si="51"/>
        <v>0</v>
      </c>
      <c r="CM93" s="1">
        <f t="shared" si="52"/>
        <v>0</v>
      </c>
      <c r="CN93" s="1">
        <f t="shared" si="53"/>
        <v>0</v>
      </c>
      <c r="CO93" s="1">
        <f t="shared" si="54"/>
        <v>0</v>
      </c>
      <c r="CP93" s="1">
        <f t="shared" si="55"/>
        <v>0</v>
      </c>
      <c r="CQ93" s="1">
        <f t="shared" si="56"/>
        <v>0</v>
      </c>
      <c r="CS93" s="1">
        <f t="shared" si="71"/>
        <v>0</v>
      </c>
      <c r="CT93" s="1">
        <f t="shared" si="72"/>
        <v>0</v>
      </c>
      <c r="CU93" s="1">
        <f t="shared" si="73"/>
        <v>0</v>
      </c>
      <c r="CV93" s="1">
        <f t="shared" si="74"/>
        <v>0</v>
      </c>
      <c r="CW93" s="1">
        <f t="shared" si="75"/>
        <v>0</v>
      </c>
      <c r="CX93" s="1">
        <f t="shared" si="76"/>
        <v>0</v>
      </c>
      <c r="DA93" s="38">
        <f t="shared" si="57"/>
        <v>0</v>
      </c>
      <c r="DB93" s="38">
        <f t="shared" si="58"/>
        <v>0</v>
      </c>
      <c r="DC93" s="38">
        <f t="shared" si="59"/>
        <v>0</v>
      </c>
      <c r="DD93" s="38">
        <f t="shared" si="60"/>
        <v>0</v>
      </c>
      <c r="DE93" s="38">
        <f t="shared" si="61"/>
        <v>0</v>
      </c>
    </row>
    <row r="94" spans="1:109" x14ac:dyDescent="0.2">
      <c r="A94" t="s">
        <v>109</v>
      </c>
      <c r="B94" t="str">
        <f t="shared" si="62"/>
        <v>ED</v>
      </c>
      <c r="C94" t="str">
        <f t="shared" si="63"/>
        <v>AN</v>
      </c>
      <c r="D94">
        <f t="shared" si="64"/>
        <v>350105</v>
      </c>
      <c r="E94" t="s">
        <v>685</v>
      </c>
      <c r="F94" s="1">
        <v>493768.42</v>
      </c>
      <c r="G94" s="1">
        <v>493768.42</v>
      </c>
      <c r="H94" s="1">
        <v>493768.42</v>
      </c>
      <c r="I94" s="1">
        <v>3785585.55</v>
      </c>
      <c r="J94" s="1">
        <v>3785585.55</v>
      </c>
      <c r="K94" s="1">
        <v>3785585.55</v>
      </c>
      <c r="L94" s="1">
        <v>3785585.55</v>
      </c>
      <c r="M94" s="1">
        <v>3785585.55</v>
      </c>
      <c r="N94" s="1">
        <v>3785935.35</v>
      </c>
      <c r="O94" s="1">
        <v>3785935.35</v>
      </c>
      <c r="P94" s="1">
        <v>3785935.35</v>
      </c>
      <c r="Q94" s="1">
        <v>3785935.35</v>
      </c>
      <c r="R94" s="1">
        <v>3785935.35</v>
      </c>
      <c r="S94" s="1">
        <f t="shared" si="65"/>
        <v>2139851.8850000002</v>
      </c>
      <c r="T94" s="1">
        <f t="shared" si="66"/>
        <v>35059205.990000002</v>
      </c>
      <c r="U94" s="1">
        <f t="shared" si="67"/>
        <v>3099921.4895833335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/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f t="shared" si="68"/>
        <v>0</v>
      </c>
      <c r="AX94" s="1"/>
      <c r="AY94" s="1">
        <v>493768.42</v>
      </c>
      <c r="AZ94" s="1">
        <v>493768.42</v>
      </c>
      <c r="BA94" s="1">
        <v>493768.42</v>
      </c>
      <c r="BB94" s="1">
        <v>3785585.55</v>
      </c>
      <c r="BC94" s="1">
        <v>3785585.55</v>
      </c>
      <c r="BD94" s="1">
        <v>3785585.55</v>
      </c>
      <c r="BE94" s="1">
        <v>3785585.55</v>
      </c>
      <c r="BF94" s="1">
        <v>3785585.55</v>
      </c>
      <c r="BG94" s="1">
        <v>3785935.35</v>
      </c>
      <c r="BH94" s="1">
        <v>3785935.35</v>
      </c>
      <c r="BI94" s="1">
        <v>3785935.35</v>
      </c>
      <c r="BJ94" s="1">
        <v>3785935.35</v>
      </c>
      <c r="BK94" s="1">
        <v>3785935.35</v>
      </c>
      <c r="BL94" s="2">
        <f t="shared" si="41"/>
        <v>0</v>
      </c>
      <c r="BM94" s="2">
        <f t="shared" si="69"/>
        <v>0</v>
      </c>
      <c r="BN94" s="3" t="str">
        <f t="shared" si="40"/>
        <v/>
      </c>
      <c r="BO94" s="37">
        <f>IFERROR(INDEX('Wkpr - Existing Depr Rates'!$G$2:$G$709,MATCH('Wkpr - Plant Balance Detail'!A94,'Wkpr - Existing Depr Rates'!$A$2:$A$709,0),),0)</f>
        <v>0</v>
      </c>
      <c r="BP94" s="37" t="str">
        <f t="shared" si="70"/>
        <v/>
      </c>
      <c r="BQ94">
        <v>0</v>
      </c>
      <c r="BU94" s="31">
        <f>_xlfn.IFNA(IF(AND($B94="ED",$D94&gt;=310000,$D94&lt;360000),INDEX('Wkpr - Allocation_Factors'!$B$16:$F$16,1,MATCH('Wkpr - Plant Balance Detail'!BU$2,'Wkpr - Allocation_Factors'!$B$1:$F$1,0)),IF(AND($B94="GD",$C94="AN",$D94&gt;=350000,$D94&lt;358000),INDEX('Wkpr - Allocation_Factors'!$B$17:$F$17,1,MATCH('Wkpr - Plant Balance Detail'!BU$2,'Wkpr - Allocation_Factors'!$B$1:$F$1,0)),INDEX('Wkpr - Allocation_Factors'!$B$2:$F$15,MATCH(CONCATENATE('Wkpr - Plant Balance Detail'!$B94,'Wkpr - Plant Balance Detail'!$C94),'Wkpr - Allocation_Factors'!$A$2:$A$15,0),MATCH('Wkpr - Plant Balance Detail'!BU$2,'Wkpr - Allocation_Factors'!$B$1:$F$1,0)))),0)</f>
        <v>0.6573</v>
      </c>
      <c r="BV94" s="31">
        <f>_xlfn.IFNA(IF(AND($B94="ED",$D94&gt;=310000,$D94&lt;360000),INDEX('Wkpr - Allocation_Factors'!$B$16:$F$16,1,MATCH('Wkpr - Plant Balance Detail'!BV$2,'Wkpr - Allocation_Factors'!$B$1:$F$1,0)),IF(AND($B94="GD",$C94="AN",$D94&gt;=350000,$D94&lt;358000),INDEX('Wkpr - Allocation_Factors'!$B$17:$F$17,1,MATCH('Wkpr - Plant Balance Detail'!BV$2,'Wkpr - Allocation_Factors'!$B$1:$F$1,0)),INDEX('Wkpr - Allocation_Factors'!$B$2:$F$15,MATCH(CONCATENATE('Wkpr - Plant Balance Detail'!$B94,'Wkpr - Plant Balance Detail'!$C94),'Wkpr - Allocation_Factors'!$A$2:$A$15,0),MATCH('Wkpr - Plant Balance Detail'!BV$2,'Wkpr - Allocation_Factors'!$B$1:$F$1,0)))),0)</f>
        <v>0</v>
      </c>
      <c r="BW94" s="31">
        <f>_xlfn.IFNA(IF(AND($B94="ED",$D94&gt;=310000,$D94&lt;360000),INDEX('Wkpr - Allocation_Factors'!$B$16:$F$16,1,MATCH('Wkpr - Plant Balance Detail'!BW$2,'Wkpr - Allocation_Factors'!$B$1:$F$1,0)),IF(AND($B94="GD",$C94="AN",$D94&gt;=350000,$D94&lt;358000),INDEX('Wkpr - Allocation_Factors'!$B$17:$F$17,1,MATCH('Wkpr - Plant Balance Detail'!BW$2,'Wkpr - Allocation_Factors'!$B$1:$F$1,0)),INDEX('Wkpr - Allocation_Factors'!$B$2:$F$15,MATCH(CONCATENATE('Wkpr - Plant Balance Detail'!$B94,'Wkpr - Plant Balance Detail'!$C94),'Wkpr - Allocation_Factors'!$A$2:$A$15,0),MATCH('Wkpr - Plant Balance Detail'!BW$2,'Wkpr - Allocation_Factors'!$B$1:$F$1,0)))),0)</f>
        <v>0.3427</v>
      </c>
      <c r="BX94" s="31">
        <f>_xlfn.IFNA(IF(AND($B94="ED",$D94&gt;=310000,$D94&lt;360000),INDEX('Wkpr - Allocation_Factors'!$B$16:$F$16,1,MATCH('Wkpr - Plant Balance Detail'!BX$2,'Wkpr - Allocation_Factors'!$B$1:$F$1,0)),IF(AND($B94="GD",$C94="AN",$D94&gt;=350000,$D94&lt;358000),INDEX('Wkpr - Allocation_Factors'!$B$17:$F$17,1,MATCH('Wkpr - Plant Balance Detail'!BX$2,'Wkpr - Allocation_Factors'!$B$1:$F$1,0)),INDEX('Wkpr - Allocation_Factors'!$B$2:$F$15,MATCH(CONCATENATE('Wkpr - Plant Balance Detail'!$B94,'Wkpr - Plant Balance Detail'!$C94),'Wkpr - Allocation_Factors'!$A$2:$A$15,0),MATCH('Wkpr - Plant Balance Detail'!BX$2,'Wkpr - Allocation_Factors'!$B$1:$F$1,0)))),0)</f>
        <v>0</v>
      </c>
      <c r="BY94" s="31">
        <f>_xlfn.IFNA(IF(AND($B94="ED",$D94&gt;=310000,$D94&lt;360000),INDEX('Wkpr - Allocation_Factors'!$B$16:$F$16,1,MATCH('Wkpr - Plant Balance Detail'!BY$2,'Wkpr - Allocation_Factors'!$B$1:$F$1,0)),IF(AND($B94="GD",$C94="AN",$D94&gt;=350000,$D94&lt;358000),INDEX('Wkpr - Allocation_Factors'!$B$17:$F$17,1,MATCH('Wkpr - Plant Balance Detail'!BY$2,'Wkpr - Allocation_Factors'!$B$1:$F$1,0)),INDEX('Wkpr - Allocation_Factors'!$B$2:$F$15,MATCH(CONCATENATE('Wkpr - Plant Balance Detail'!$B94,'Wkpr - Plant Balance Detail'!$C94),'Wkpr - Allocation_Factors'!$A$2:$A$15,0),MATCH('Wkpr - Plant Balance Detail'!BY$2,'Wkpr - Allocation_Factors'!$B$1:$F$1,0)))),0)</f>
        <v>0</v>
      </c>
      <c r="CA94" s="1">
        <f t="shared" si="42"/>
        <v>0</v>
      </c>
      <c r="CB94" s="1">
        <f t="shared" si="43"/>
        <v>0</v>
      </c>
      <c r="CC94" s="1">
        <f t="shared" si="44"/>
        <v>0</v>
      </c>
      <c r="CD94" s="1">
        <f t="shared" si="45"/>
        <v>0</v>
      </c>
      <c r="CE94" s="1">
        <f t="shared" si="46"/>
        <v>0</v>
      </c>
      <c r="CF94" s="1"/>
      <c r="CG94" s="1">
        <f t="shared" si="47"/>
        <v>0</v>
      </c>
      <c r="CH94" s="1">
        <f t="shared" si="48"/>
        <v>0</v>
      </c>
      <c r="CI94" s="1">
        <f t="shared" si="49"/>
        <v>0</v>
      </c>
      <c r="CJ94" s="1">
        <f t="shared" si="50"/>
        <v>0</v>
      </c>
      <c r="CK94" s="1">
        <f t="shared" si="51"/>
        <v>0</v>
      </c>
      <c r="CM94" s="1">
        <f t="shared" si="52"/>
        <v>0</v>
      </c>
      <c r="CN94" s="1">
        <f t="shared" si="53"/>
        <v>0</v>
      </c>
      <c r="CO94" s="1">
        <f t="shared" si="54"/>
        <v>0</v>
      </c>
      <c r="CP94" s="1">
        <f t="shared" si="55"/>
        <v>0</v>
      </c>
      <c r="CQ94" s="1">
        <f t="shared" si="56"/>
        <v>0</v>
      </c>
      <c r="CS94" s="1">
        <f t="shared" si="71"/>
        <v>0</v>
      </c>
      <c r="CT94" s="1">
        <f t="shared" si="72"/>
        <v>0</v>
      </c>
      <c r="CU94" s="1">
        <f t="shared" si="73"/>
        <v>0</v>
      </c>
      <c r="CV94" s="1">
        <f t="shared" si="74"/>
        <v>0</v>
      </c>
      <c r="CW94" s="1">
        <f t="shared" si="75"/>
        <v>0</v>
      </c>
      <c r="CX94" s="1">
        <f t="shared" si="76"/>
        <v>0</v>
      </c>
      <c r="DA94" s="38">
        <f t="shared" si="57"/>
        <v>0</v>
      </c>
      <c r="DB94" s="38">
        <f t="shared" si="58"/>
        <v>0</v>
      </c>
      <c r="DC94" s="38">
        <f t="shared" si="59"/>
        <v>0</v>
      </c>
      <c r="DD94" s="38">
        <f t="shared" si="60"/>
        <v>0</v>
      </c>
      <c r="DE94" s="38">
        <f t="shared" si="61"/>
        <v>0</v>
      </c>
    </row>
    <row r="95" spans="1:109" x14ac:dyDescent="0.2">
      <c r="A95" t="s">
        <v>110</v>
      </c>
      <c r="B95" t="str">
        <f t="shared" si="62"/>
        <v>ED</v>
      </c>
      <c r="C95" t="str">
        <f t="shared" si="63"/>
        <v>AN</v>
      </c>
      <c r="D95">
        <f t="shared" si="64"/>
        <v>350200</v>
      </c>
      <c r="E95" t="s">
        <v>1267</v>
      </c>
      <c r="F95" s="1">
        <v>3896663.79</v>
      </c>
      <c r="G95" s="1">
        <v>3896663.79</v>
      </c>
      <c r="H95" s="1">
        <v>3896663.79</v>
      </c>
      <c r="I95" s="1">
        <v>3896663.79</v>
      </c>
      <c r="J95" s="1">
        <v>3896663.79</v>
      </c>
      <c r="K95" s="1">
        <v>3896663.79</v>
      </c>
      <c r="L95" s="1">
        <v>3896663.79</v>
      </c>
      <c r="M95" s="1">
        <v>3896663.79</v>
      </c>
      <c r="N95" s="1">
        <v>3896663.79</v>
      </c>
      <c r="O95" s="1">
        <v>3896663.79</v>
      </c>
      <c r="P95" s="1">
        <v>3896663.79</v>
      </c>
      <c r="Q95" s="1">
        <v>3896663.79</v>
      </c>
      <c r="R95" s="1">
        <v>3896663.79</v>
      </c>
      <c r="S95" s="1">
        <f t="shared" si="65"/>
        <v>3896663.79</v>
      </c>
      <c r="T95" s="1">
        <f t="shared" si="66"/>
        <v>42863301.689999998</v>
      </c>
      <c r="U95" s="1">
        <f t="shared" si="67"/>
        <v>3896663.7899999996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/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f t="shared" si="68"/>
        <v>0</v>
      </c>
      <c r="AX95" s="1"/>
      <c r="AY95" s="1">
        <v>3896663.79</v>
      </c>
      <c r="AZ95" s="1">
        <v>3896663.79</v>
      </c>
      <c r="BA95" s="1">
        <v>3896663.79</v>
      </c>
      <c r="BB95" s="1">
        <v>3896663.79</v>
      </c>
      <c r="BC95" s="1">
        <v>3896663.79</v>
      </c>
      <c r="BD95" s="1">
        <v>3896663.79</v>
      </c>
      <c r="BE95" s="1">
        <v>3896663.79</v>
      </c>
      <c r="BF95" s="1">
        <v>3896663.79</v>
      </c>
      <c r="BG95" s="1">
        <v>3896663.79</v>
      </c>
      <c r="BH95" s="1">
        <v>3896663.79</v>
      </c>
      <c r="BI95" s="1">
        <v>3896663.79</v>
      </c>
      <c r="BJ95" s="1">
        <v>3896663.79</v>
      </c>
      <c r="BK95" s="1">
        <v>3896663.79</v>
      </c>
      <c r="BL95" s="2">
        <f t="shared" si="41"/>
        <v>0</v>
      </c>
      <c r="BM95" s="2">
        <f t="shared" si="69"/>
        <v>0</v>
      </c>
      <c r="BN95" s="3" t="str">
        <f t="shared" si="40"/>
        <v/>
      </c>
      <c r="BO95" s="37">
        <f>IFERROR(INDEX('Wkpr - Existing Depr Rates'!$G$2:$G$709,MATCH('Wkpr - Plant Balance Detail'!A95,'Wkpr - Existing Depr Rates'!$A$2:$A$709,0),),0)</f>
        <v>0</v>
      </c>
      <c r="BP95" s="37" t="str">
        <f t="shared" si="70"/>
        <v/>
      </c>
      <c r="BQ95">
        <v>0</v>
      </c>
      <c r="BU95" s="31">
        <f>_xlfn.IFNA(IF(AND($B95="ED",$D95&gt;=310000,$D95&lt;360000),INDEX('Wkpr - Allocation_Factors'!$B$16:$F$16,1,MATCH('Wkpr - Plant Balance Detail'!BU$2,'Wkpr - Allocation_Factors'!$B$1:$F$1,0)),IF(AND($B95="GD",$C95="AN",$D95&gt;=350000,$D95&lt;358000),INDEX('Wkpr - Allocation_Factors'!$B$17:$F$17,1,MATCH('Wkpr - Plant Balance Detail'!BU$2,'Wkpr - Allocation_Factors'!$B$1:$F$1,0)),INDEX('Wkpr - Allocation_Factors'!$B$2:$F$15,MATCH(CONCATENATE('Wkpr - Plant Balance Detail'!$B95,'Wkpr - Plant Balance Detail'!$C95),'Wkpr - Allocation_Factors'!$A$2:$A$15,0),MATCH('Wkpr - Plant Balance Detail'!BU$2,'Wkpr - Allocation_Factors'!$B$1:$F$1,0)))),0)</f>
        <v>0.6573</v>
      </c>
      <c r="BV95" s="31">
        <f>_xlfn.IFNA(IF(AND($B95="ED",$D95&gt;=310000,$D95&lt;360000),INDEX('Wkpr - Allocation_Factors'!$B$16:$F$16,1,MATCH('Wkpr - Plant Balance Detail'!BV$2,'Wkpr - Allocation_Factors'!$B$1:$F$1,0)),IF(AND($B95="GD",$C95="AN",$D95&gt;=350000,$D95&lt;358000),INDEX('Wkpr - Allocation_Factors'!$B$17:$F$17,1,MATCH('Wkpr - Plant Balance Detail'!BV$2,'Wkpr - Allocation_Factors'!$B$1:$F$1,0)),INDEX('Wkpr - Allocation_Factors'!$B$2:$F$15,MATCH(CONCATENATE('Wkpr - Plant Balance Detail'!$B95,'Wkpr - Plant Balance Detail'!$C95),'Wkpr - Allocation_Factors'!$A$2:$A$15,0),MATCH('Wkpr - Plant Balance Detail'!BV$2,'Wkpr - Allocation_Factors'!$B$1:$F$1,0)))),0)</f>
        <v>0</v>
      </c>
      <c r="BW95" s="31">
        <f>_xlfn.IFNA(IF(AND($B95="ED",$D95&gt;=310000,$D95&lt;360000),INDEX('Wkpr - Allocation_Factors'!$B$16:$F$16,1,MATCH('Wkpr - Plant Balance Detail'!BW$2,'Wkpr - Allocation_Factors'!$B$1:$F$1,0)),IF(AND($B95="GD",$C95="AN",$D95&gt;=350000,$D95&lt;358000),INDEX('Wkpr - Allocation_Factors'!$B$17:$F$17,1,MATCH('Wkpr - Plant Balance Detail'!BW$2,'Wkpr - Allocation_Factors'!$B$1:$F$1,0)),INDEX('Wkpr - Allocation_Factors'!$B$2:$F$15,MATCH(CONCATENATE('Wkpr - Plant Balance Detail'!$B95,'Wkpr - Plant Balance Detail'!$C95),'Wkpr - Allocation_Factors'!$A$2:$A$15,0),MATCH('Wkpr - Plant Balance Detail'!BW$2,'Wkpr - Allocation_Factors'!$B$1:$F$1,0)))),0)</f>
        <v>0.3427</v>
      </c>
      <c r="BX95" s="31">
        <f>_xlfn.IFNA(IF(AND($B95="ED",$D95&gt;=310000,$D95&lt;360000),INDEX('Wkpr - Allocation_Factors'!$B$16:$F$16,1,MATCH('Wkpr - Plant Balance Detail'!BX$2,'Wkpr - Allocation_Factors'!$B$1:$F$1,0)),IF(AND($B95="GD",$C95="AN",$D95&gt;=350000,$D95&lt;358000),INDEX('Wkpr - Allocation_Factors'!$B$17:$F$17,1,MATCH('Wkpr - Plant Balance Detail'!BX$2,'Wkpr - Allocation_Factors'!$B$1:$F$1,0)),INDEX('Wkpr - Allocation_Factors'!$B$2:$F$15,MATCH(CONCATENATE('Wkpr - Plant Balance Detail'!$B95,'Wkpr - Plant Balance Detail'!$C95),'Wkpr - Allocation_Factors'!$A$2:$A$15,0),MATCH('Wkpr - Plant Balance Detail'!BX$2,'Wkpr - Allocation_Factors'!$B$1:$F$1,0)))),0)</f>
        <v>0</v>
      </c>
      <c r="BY95" s="31">
        <f>_xlfn.IFNA(IF(AND($B95="ED",$D95&gt;=310000,$D95&lt;360000),INDEX('Wkpr - Allocation_Factors'!$B$16:$F$16,1,MATCH('Wkpr - Plant Balance Detail'!BY$2,'Wkpr - Allocation_Factors'!$B$1:$F$1,0)),IF(AND($B95="GD",$C95="AN",$D95&gt;=350000,$D95&lt;358000),INDEX('Wkpr - Allocation_Factors'!$B$17:$F$17,1,MATCH('Wkpr - Plant Balance Detail'!BY$2,'Wkpr - Allocation_Factors'!$B$1:$F$1,0)),INDEX('Wkpr - Allocation_Factors'!$B$2:$F$15,MATCH(CONCATENATE('Wkpr - Plant Balance Detail'!$B95,'Wkpr - Plant Balance Detail'!$C95),'Wkpr - Allocation_Factors'!$A$2:$A$15,0),MATCH('Wkpr - Plant Balance Detail'!BY$2,'Wkpr - Allocation_Factors'!$B$1:$F$1,0)))),0)</f>
        <v>0</v>
      </c>
      <c r="CA95" s="1">
        <f t="shared" si="42"/>
        <v>0</v>
      </c>
      <c r="CB95" s="1">
        <f t="shared" si="43"/>
        <v>0</v>
      </c>
      <c r="CC95" s="1">
        <f t="shared" si="44"/>
        <v>0</v>
      </c>
      <c r="CD95" s="1">
        <f t="shared" si="45"/>
        <v>0</v>
      </c>
      <c r="CE95" s="1">
        <f t="shared" si="46"/>
        <v>0</v>
      </c>
      <c r="CF95" s="1"/>
      <c r="CG95" s="1">
        <f t="shared" si="47"/>
        <v>0</v>
      </c>
      <c r="CH95" s="1">
        <f t="shared" si="48"/>
        <v>0</v>
      </c>
      <c r="CI95" s="1">
        <f t="shared" si="49"/>
        <v>0</v>
      </c>
      <c r="CJ95" s="1">
        <f t="shared" si="50"/>
        <v>0</v>
      </c>
      <c r="CK95" s="1">
        <f t="shared" si="51"/>
        <v>0</v>
      </c>
      <c r="CM95" s="1">
        <f t="shared" si="52"/>
        <v>0</v>
      </c>
      <c r="CN95" s="1">
        <f t="shared" si="53"/>
        <v>0</v>
      </c>
      <c r="CO95" s="1">
        <f t="shared" si="54"/>
        <v>0</v>
      </c>
      <c r="CP95" s="1">
        <f t="shared" si="55"/>
        <v>0</v>
      </c>
      <c r="CQ95" s="1">
        <f t="shared" si="56"/>
        <v>0</v>
      </c>
      <c r="CS95" s="1">
        <f t="shared" si="71"/>
        <v>0</v>
      </c>
      <c r="CT95" s="1">
        <f t="shared" si="72"/>
        <v>0</v>
      </c>
      <c r="CU95" s="1">
        <f t="shared" si="73"/>
        <v>0</v>
      </c>
      <c r="CV95" s="1">
        <f t="shared" si="74"/>
        <v>0</v>
      </c>
      <c r="CW95" s="1">
        <f t="shared" si="75"/>
        <v>0</v>
      </c>
      <c r="CX95" s="1">
        <f t="shared" si="76"/>
        <v>0</v>
      </c>
      <c r="DA95" s="38">
        <f t="shared" si="57"/>
        <v>0</v>
      </c>
      <c r="DB95" s="38">
        <f t="shared" si="58"/>
        <v>0</v>
      </c>
      <c r="DC95" s="38">
        <f t="shared" si="59"/>
        <v>0</v>
      </c>
      <c r="DD95" s="38">
        <f t="shared" si="60"/>
        <v>0</v>
      </c>
      <c r="DE95" s="38">
        <f t="shared" si="61"/>
        <v>0</v>
      </c>
    </row>
    <row r="96" spans="1:109" x14ac:dyDescent="0.2">
      <c r="A96" t="s">
        <v>111</v>
      </c>
      <c r="B96" t="str">
        <f t="shared" si="62"/>
        <v>ED</v>
      </c>
      <c r="C96" t="str">
        <f t="shared" si="63"/>
        <v>AN</v>
      </c>
      <c r="D96">
        <f t="shared" si="64"/>
        <v>350300</v>
      </c>
      <c r="F96" s="1">
        <v>1487565.9100000001</v>
      </c>
      <c r="G96" s="1">
        <v>1487565.9100000001</v>
      </c>
      <c r="H96" s="1">
        <v>1487565.9100000001</v>
      </c>
      <c r="I96" s="1">
        <v>1487565.9100000001</v>
      </c>
      <c r="J96" s="1">
        <v>1487565.9100000001</v>
      </c>
      <c r="K96" s="1">
        <v>1487565.9100000001</v>
      </c>
      <c r="L96" s="1">
        <v>1487565.9100000001</v>
      </c>
      <c r="M96" s="1">
        <v>1487565.9100000001</v>
      </c>
      <c r="N96" s="1">
        <v>1487565.9100000001</v>
      </c>
      <c r="O96" s="1">
        <v>1487565.9100000001</v>
      </c>
      <c r="P96" s="1">
        <v>1487565.9100000001</v>
      </c>
      <c r="Q96" s="1">
        <v>1487565.9100000001</v>
      </c>
      <c r="R96" s="1">
        <v>1487565.9100000001</v>
      </c>
      <c r="S96" s="1">
        <f t="shared" si="65"/>
        <v>1487565.9100000001</v>
      </c>
      <c r="T96" s="1">
        <f t="shared" si="66"/>
        <v>16363225.010000002</v>
      </c>
      <c r="U96" s="1">
        <f t="shared" si="67"/>
        <v>1487565.9100000001</v>
      </c>
      <c r="V96" s="1">
        <v>-704805.78</v>
      </c>
      <c r="W96" s="1">
        <v>-706342.93</v>
      </c>
      <c r="X96" s="1">
        <v>-707880.08</v>
      </c>
      <c r="Y96" s="1">
        <v>-709417.23</v>
      </c>
      <c r="Z96" s="1">
        <v>-710954.38</v>
      </c>
      <c r="AA96" s="1">
        <v>-712491.53</v>
      </c>
      <c r="AB96" s="1">
        <v>-714028.68</v>
      </c>
      <c r="AC96" s="1">
        <v>-715565.83</v>
      </c>
      <c r="AD96" s="1">
        <v>-717102.98</v>
      </c>
      <c r="AE96" s="1">
        <v>-718640.13</v>
      </c>
      <c r="AF96" s="1">
        <v>-720177.28</v>
      </c>
      <c r="AG96" s="1">
        <v>-721714.43</v>
      </c>
      <c r="AH96" s="1">
        <v>-723251.58</v>
      </c>
      <c r="AI96" s="1"/>
      <c r="AJ96" s="1">
        <v>-1537.15</v>
      </c>
      <c r="AK96" s="1">
        <v>-1537.15</v>
      </c>
      <c r="AL96" s="1">
        <v>-1537.15</v>
      </c>
      <c r="AM96" s="1">
        <v>-1537.15</v>
      </c>
      <c r="AN96" s="1">
        <v>-1537.15</v>
      </c>
      <c r="AO96" s="1">
        <v>-1537.15</v>
      </c>
      <c r="AP96" s="1">
        <v>-1537.15</v>
      </c>
      <c r="AQ96" s="1">
        <v>-1537.15</v>
      </c>
      <c r="AR96" s="1">
        <v>-1537.15</v>
      </c>
      <c r="AS96" s="1">
        <v>-1537.15</v>
      </c>
      <c r="AT96" s="1">
        <v>-1537.15</v>
      </c>
      <c r="AU96" s="1">
        <v>-1537.15</v>
      </c>
      <c r="AV96" s="1">
        <v>-1537.15</v>
      </c>
      <c r="AW96" s="1">
        <f t="shared" si="68"/>
        <v>18445.8</v>
      </c>
      <c r="AX96" s="1"/>
      <c r="AY96" s="1">
        <v>782760.13</v>
      </c>
      <c r="AZ96" s="1">
        <v>781222.98</v>
      </c>
      <c r="BA96" s="1">
        <v>779685.83</v>
      </c>
      <c r="BB96" s="1">
        <v>778148.68</v>
      </c>
      <c r="BC96" s="1">
        <v>776611.53</v>
      </c>
      <c r="BD96" s="1">
        <v>775074.38</v>
      </c>
      <c r="BE96" s="1">
        <v>773537.23</v>
      </c>
      <c r="BF96" s="1">
        <v>772000.08</v>
      </c>
      <c r="BG96" s="1">
        <v>770462.93</v>
      </c>
      <c r="BH96" s="1">
        <v>768925.78</v>
      </c>
      <c r="BI96" s="1">
        <v>767388.63</v>
      </c>
      <c r="BJ96" s="1">
        <v>765851.48</v>
      </c>
      <c r="BK96" s="1">
        <v>764314.33</v>
      </c>
      <c r="BL96" s="2">
        <f t="shared" si="41"/>
        <v>0</v>
      </c>
      <c r="BM96" s="2">
        <f t="shared" si="69"/>
        <v>18445.8</v>
      </c>
      <c r="BN96" s="3">
        <f t="shared" si="40"/>
        <v>1.2399988381019028E-2</v>
      </c>
      <c r="BO96" s="37">
        <f>IFERROR(INDEX('Wkpr - Existing Depr Rates'!$G$2:$G$709,MATCH('Wkpr - Plant Balance Detail'!A96,'Wkpr - Existing Depr Rates'!$A$2:$A$709,0),),0)</f>
        <v>1.24E-2</v>
      </c>
      <c r="BP96" s="37">
        <f t="shared" si="70"/>
        <v>-1.1618980971794812E-8</v>
      </c>
      <c r="BQ96" s="11">
        <v>1.0699999999999999E-2</v>
      </c>
      <c r="BR96" s="11"/>
      <c r="BS96" s="11"/>
      <c r="BU96" s="31">
        <f>_xlfn.IFNA(IF(AND($B96="ED",$D96&gt;=310000,$D96&lt;360000),INDEX('Wkpr - Allocation_Factors'!$B$16:$F$16,1,MATCH('Wkpr - Plant Balance Detail'!BU$2,'Wkpr - Allocation_Factors'!$B$1:$F$1,0)),IF(AND($B96="GD",$C96="AN",$D96&gt;=350000,$D96&lt;358000),INDEX('Wkpr - Allocation_Factors'!$B$17:$F$17,1,MATCH('Wkpr - Plant Balance Detail'!BU$2,'Wkpr - Allocation_Factors'!$B$1:$F$1,0)),INDEX('Wkpr - Allocation_Factors'!$B$2:$F$15,MATCH(CONCATENATE('Wkpr - Plant Balance Detail'!$B96,'Wkpr - Plant Balance Detail'!$C96),'Wkpr - Allocation_Factors'!$A$2:$A$15,0),MATCH('Wkpr - Plant Balance Detail'!BU$2,'Wkpr - Allocation_Factors'!$B$1:$F$1,0)))),0)</f>
        <v>0.6573</v>
      </c>
      <c r="BV96" s="31">
        <f>_xlfn.IFNA(IF(AND($B96="ED",$D96&gt;=310000,$D96&lt;360000),INDEX('Wkpr - Allocation_Factors'!$B$16:$F$16,1,MATCH('Wkpr - Plant Balance Detail'!BV$2,'Wkpr - Allocation_Factors'!$B$1:$F$1,0)),IF(AND($B96="GD",$C96="AN",$D96&gt;=350000,$D96&lt;358000),INDEX('Wkpr - Allocation_Factors'!$B$17:$F$17,1,MATCH('Wkpr - Plant Balance Detail'!BV$2,'Wkpr - Allocation_Factors'!$B$1:$F$1,0)),INDEX('Wkpr - Allocation_Factors'!$B$2:$F$15,MATCH(CONCATENATE('Wkpr - Plant Balance Detail'!$B96,'Wkpr - Plant Balance Detail'!$C96),'Wkpr - Allocation_Factors'!$A$2:$A$15,0),MATCH('Wkpr - Plant Balance Detail'!BV$2,'Wkpr - Allocation_Factors'!$B$1:$F$1,0)))),0)</f>
        <v>0</v>
      </c>
      <c r="BW96" s="31">
        <f>_xlfn.IFNA(IF(AND($B96="ED",$D96&gt;=310000,$D96&lt;360000),INDEX('Wkpr - Allocation_Factors'!$B$16:$F$16,1,MATCH('Wkpr - Plant Balance Detail'!BW$2,'Wkpr - Allocation_Factors'!$B$1:$F$1,0)),IF(AND($B96="GD",$C96="AN",$D96&gt;=350000,$D96&lt;358000),INDEX('Wkpr - Allocation_Factors'!$B$17:$F$17,1,MATCH('Wkpr - Plant Balance Detail'!BW$2,'Wkpr - Allocation_Factors'!$B$1:$F$1,0)),INDEX('Wkpr - Allocation_Factors'!$B$2:$F$15,MATCH(CONCATENATE('Wkpr - Plant Balance Detail'!$B96,'Wkpr - Plant Balance Detail'!$C96),'Wkpr - Allocation_Factors'!$A$2:$A$15,0),MATCH('Wkpr - Plant Balance Detail'!BW$2,'Wkpr - Allocation_Factors'!$B$1:$F$1,0)))),0)</f>
        <v>0.3427</v>
      </c>
      <c r="BX96" s="31">
        <f>_xlfn.IFNA(IF(AND($B96="ED",$D96&gt;=310000,$D96&lt;360000),INDEX('Wkpr - Allocation_Factors'!$B$16:$F$16,1,MATCH('Wkpr - Plant Balance Detail'!BX$2,'Wkpr - Allocation_Factors'!$B$1:$F$1,0)),IF(AND($B96="GD",$C96="AN",$D96&gt;=350000,$D96&lt;358000),INDEX('Wkpr - Allocation_Factors'!$B$17:$F$17,1,MATCH('Wkpr - Plant Balance Detail'!BX$2,'Wkpr - Allocation_Factors'!$B$1:$F$1,0)),INDEX('Wkpr - Allocation_Factors'!$B$2:$F$15,MATCH(CONCATENATE('Wkpr - Plant Balance Detail'!$B96,'Wkpr - Plant Balance Detail'!$C96),'Wkpr - Allocation_Factors'!$A$2:$A$15,0),MATCH('Wkpr - Plant Balance Detail'!BX$2,'Wkpr - Allocation_Factors'!$B$1:$F$1,0)))),0)</f>
        <v>0</v>
      </c>
      <c r="BY96" s="31">
        <f>_xlfn.IFNA(IF(AND($B96="ED",$D96&gt;=310000,$D96&lt;360000),INDEX('Wkpr - Allocation_Factors'!$B$16:$F$16,1,MATCH('Wkpr - Plant Balance Detail'!BY$2,'Wkpr - Allocation_Factors'!$B$1:$F$1,0)),IF(AND($B96="GD",$C96="AN",$D96&gt;=350000,$D96&lt;358000),INDEX('Wkpr - Allocation_Factors'!$B$17:$F$17,1,MATCH('Wkpr - Plant Balance Detail'!BY$2,'Wkpr - Allocation_Factors'!$B$1:$F$1,0)),INDEX('Wkpr - Allocation_Factors'!$B$2:$F$15,MATCH(CONCATENATE('Wkpr - Plant Balance Detail'!$B96,'Wkpr - Plant Balance Detail'!$C96),'Wkpr - Allocation_Factors'!$A$2:$A$15,0),MATCH('Wkpr - Plant Balance Detail'!BY$2,'Wkpr - Allocation_Factors'!$B$1:$F$1,0)))),0)</f>
        <v>0</v>
      </c>
      <c r="CA96" s="1">
        <f t="shared" si="42"/>
        <v>12124.42434</v>
      </c>
      <c r="CB96" s="1">
        <f t="shared" si="43"/>
        <v>0</v>
      </c>
      <c r="CC96" s="1">
        <f t="shared" si="44"/>
        <v>6321.3756599999997</v>
      </c>
      <c r="CD96" s="1">
        <f t="shared" si="45"/>
        <v>0</v>
      </c>
      <c r="CE96" s="1">
        <f t="shared" si="46"/>
        <v>0</v>
      </c>
      <c r="CF96" s="1"/>
      <c r="CG96" s="1">
        <f t="shared" si="47"/>
        <v>12124.4357007732</v>
      </c>
      <c r="CH96" s="1">
        <f t="shared" si="48"/>
        <v>0</v>
      </c>
      <c r="CI96" s="1">
        <f t="shared" si="49"/>
        <v>6321.3815832268001</v>
      </c>
      <c r="CJ96" s="1">
        <f t="shared" si="50"/>
        <v>0</v>
      </c>
      <c r="CK96" s="1">
        <f t="shared" si="51"/>
        <v>0</v>
      </c>
      <c r="CM96" s="1">
        <f t="shared" si="52"/>
        <v>10462.214677280101</v>
      </c>
      <c r="CN96" s="1">
        <f t="shared" si="53"/>
        <v>0</v>
      </c>
      <c r="CO96" s="1">
        <f t="shared" si="54"/>
        <v>5454.7405597199004</v>
      </c>
      <c r="CP96" s="1">
        <f t="shared" si="55"/>
        <v>0</v>
      </c>
      <c r="CQ96" s="1">
        <f t="shared" si="56"/>
        <v>0</v>
      </c>
      <c r="CS96" s="1">
        <f t="shared" si="71"/>
        <v>-1662.221023493099</v>
      </c>
      <c r="CT96" s="1">
        <f t="shared" si="72"/>
        <v>0</v>
      </c>
      <c r="CU96" s="1">
        <f t="shared" si="73"/>
        <v>-866.64102350689973</v>
      </c>
      <c r="CV96" s="1">
        <f t="shared" si="74"/>
        <v>0</v>
      </c>
      <c r="CW96" s="1">
        <f t="shared" si="75"/>
        <v>0</v>
      </c>
      <c r="CX96" s="1">
        <f t="shared" si="76"/>
        <v>-2528.8620469999987</v>
      </c>
      <c r="DA96" s="38">
        <f t="shared" si="57"/>
        <v>0</v>
      </c>
      <c r="DB96" s="38">
        <f t="shared" si="58"/>
        <v>0</v>
      </c>
      <c r="DC96" s="38">
        <f t="shared" si="59"/>
        <v>0</v>
      </c>
      <c r="DD96" s="38">
        <f t="shared" si="60"/>
        <v>0</v>
      </c>
      <c r="DE96" s="38">
        <f t="shared" si="61"/>
        <v>0</v>
      </c>
    </row>
    <row r="97" spans="1:109" x14ac:dyDescent="0.2">
      <c r="A97" t="s">
        <v>112</v>
      </c>
      <c r="B97" t="str">
        <f t="shared" si="62"/>
        <v>ED</v>
      </c>
      <c r="C97" t="str">
        <f t="shared" si="63"/>
        <v>AN</v>
      </c>
      <c r="D97">
        <f t="shared" si="64"/>
        <v>350400</v>
      </c>
      <c r="F97" s="1">
        <v>16557523.369999999</v>
      </c>
      <c r="G97" s="1">
        <v>16560640.24</v>
      </c>
      <c r="H97" s="1">
        <v>16563813.210000001</v>
      </c>
      <c r="I97" s="1">
        <v>16569182</v>
      </c>
      <c r="J97" s="1">
        <v>16573609.15</v>
      </c>
      <c r="K97" s="1">
        <v>16590449.859999999</v>
      </c>
      <c r="L97" s="1">
        <v>16594091.17</v>
      </c>
      <c r="M97" s="1">
        <v>16594091.17</v>
      </c>
      <c r="N97" s="1">
        <v>16594091.17</v>
      </c>
      <c r="O97" s="1">
        <v>19799510.510000002</v>
      </c>
      <c r="P97" s="1">
        <v>19800424.350000001</v>
      </c>
      <c r="Q97" s="1">
        <v>19802226.239999998</v>
      </c>
      <c r="R97" s="1">
        <v>19802757.379999999</v>
      </c>
      <c r="S97" s="1">
        <f t="shared" si="65"/>
        <v>18180140.375</v>
      </c>
      <c r="T97" s="1">
        <f t="shared" si="66"/>
        <v>192042129.07000002</v>
      </c>
      <c r="U97" s="1">
        <f t="shared" si="67"/>
        <v>17518522.453750003</v>
      </c>
      <c r="V97" s="1">
        <v>-4586727.8600000003</v>
      </c>
      <c r="W97" s="1">
        <v>-4604666.87</v>
      </c>
      <c r="X97" s="1">
        <v>-4622609.28</v>
      </c>
      <c r="Y97" s="1">
        <v>-4640556.32</v>
      </c>
      <c r="Z97" s="1">
        <v>-4658508.67</v>
      </c>
      <c r="AA97" s="1">
        <v>-4676472.54</v>
      </c>
      <c r="AB97" s="1">
        <v>-4694447.5</v>
      </c>
      <c r="AC97" s="1">
        <v>-4712424.43</v>
      </c>
      <c r="AD97" s="1">
        <v>-4730401.3600000003</v>
      </c>
      <c r="AE97" s="1">
        <v>-4750114.5600000005</v>
      </c>
      <c r="AF97" s="1">
        <v>-4771564.5199999996</v>
      </c>
      <c r="AG97" s="1">
        <v>-4793015.96</v>
      </c>
      <c r="AH97" s="1">
        <v>-4814468.66</v>
      </c>
      <c r="AI97" s="1"/>
      <c r="AJ97" s="1">
        <v>-17580.79</v>
      </c>
      <c r="AK97" s="1">
        <v>-17939.010000000002</v>
      </c>
      <c r="AL97" s="1">
        <v>-17942.41</v>
      </c>
      <c r="AM97" s="1">
        <v>-17947.04</v>
      </c>
      <c r="AN97" s="1">
        <v>-17952.350000000002</v>
      </c>
      <c r="AO97" s="1">
        <v>-17963.87</v>
      </c>
      <c r="AP97" s="1">
        <v>-17974.96</v>
      </c>
      <c r="AQ97" s="1">
        <v>-17976.93</v>
      </c>
      <c r="AR97" s="1">
        <v>-17976.93</v>
      </c>
      <c r="AS97" s="1">
        <v>-19713.2</v>
      </c>
      <c r="AT97" s="1">
        <v>-21449.96</v>
      </c>
      <c r="AU97" s="1">
        <v>-21451.439999999999</v>
      </c>
      <c r="AV97" s="1">
        <v>-21452.7</v>
      </c>
      <c r="AW97" s="1">
        <f t="shared" si="68"/>
        <v>227740.79999999999</v>
      </c>
      <c r="AX97" s="1"/>
      <c r="AY97" s="1">
        <v>11970795.51</v>
      </c>
      <c r="AZ97" s="1">
        <v>11955973.369999999</v>
      </c>
      <c r="BA97" s="1">
        <v>11941203.93</v>
      </c>
      <c r="BB97" s="1">
        <v>11928625.68</v>
      </c>
      <c r="BC97" s="1">
        <v>11915100.48</v>
      </c>
      <c r="BD97" s="1">
        <v>11913977.32</v>
      </c>
      <c r="BE97" s="1">
        <v>11899643.67</v>
      </c>
      <c r="BF97" s="1">
        <v>11881666.74</v>
      </c>
      <c r="BG97" s="1">
        <v>11863689.810000001</v>
      </c>
      <c r="BH97" s="1">
        <v>15049395.949999999</v>
      </c>
      <c r="BI97" s="1">
        <v>15028859.83</v>
      </c>
      <c r="BJ97" s="1">
        <v>15009210.279999999</v>
      </c>
      <c r="BK97" s="1">
        <v>14988288.720000001</v>
      </c>
      <c r="BL97" s="2">
        <f t="shared" si="41"/>
        <v>0</v>
      </c>
      <c r="BM97" s="2">
        <f t="shared" si="69"/>
        <v>227740.79999999999</v>
      </c>
      <c r="BN97" s="3">
        <f t="shared" si="40"/>
        <v>1.3000000462439111E-2</v>
      </c>
      <c r="BO97" s="37">
        <f>IFERROR(INDEX('Wkpr - Existing Depr Rates'!$G$2:$G$709,MATCH('Wkpr - Plant Balance Detail'!A97,'Wkpr - Existing Depr Rates'!$A$2:$A$709,0),),0)</f>
        <v>1.2999999999999999E-2</v>
      </c>
      <c r="BP97" s="37">
        <f t="shared" si="70"/>
        <v>4.6243911130949833E-10</v>
      </c>
      <c r="BQ97" s="11">
        <v>1.1900000000000001E-2</v>
      </c>
      <c r="BR97" s="11"/>
      <c r="BS97" s="11"/>
      <c r="BU97" s="31">
        <f>_xlfn.IFNA(IF(AND($B97="ED",$D97&gt;=310000,$D97&lt;360000),INDEX('Wkpr - Allocation_Factors'!$B$16:$F$16,1,MATCH('Wkpr - Plant Balance Detail'!BU$2,'Wkpr - Allocation_Factors'!$B$1:$F$1,0)),IF(AND($B97="GD",$C97="AN",$D97&gt;=350000,$D97&lt;358000),INDEX('Wkpr - Allocation_Factors'!$B$17:$F$17,1,MATCH('Wkpr - Plant Balance Detail'!BU$2,'Wkpr - Allocation_Factors'!$B$1:$F$1,0)),INDEX('Wkpr - Allocation_Factors'!$B$2:$F$15,MATCH(CONCATENATE('Wkpr - Plant Balance Detail'!$B97,'Wkpr - Plant Balance Detail'!$C97),'Wkpr - Allocation_Factors'!$A$2:$A$15,0),MATCH('Wkpr - Plant Balance Detail'!BU$2,'Wkpr - Allocation_Factors'!$B$1:$F$1,0)))),0)</f>
        <v>0.6573</v>
      </c>
      <c r="BV97" s="31">
        <f>_xlfn.IFNA(IF(AND($B97="ED",$D97&gt;=310000,$D97&lt;360000),INDEX('Wkpr - Allocation_Factors'!$B$16:$F$16,1,MATCH('Wkpr - Plant Balance Detail'!BV$2,'Wkpr - Allocation_Factors'!$B$1:$F$1,0)),IF(AND($B97="GD",$C97="AN",$D97&gt;=350000,$D97&lt;358000),INDEX('Wkpr - Allocation_Factors'!$B$17:$F$17,1,MATCH('Wkpr - Plant Balance Detail'!BV$2,'Wkpr - Allocation_Factors'!$B$1:$F$1,0)),INDEX('Wkpr - Allocation_Factors'!$B$2:$F$15,MATCH(CONCATENATE('Wkpr - Plant Balance Detail'!$B97,'Wkpr - Plant Balance Detail'!$C97),'Wkpr - Allocation_Factors'!$A$2:$A$15,0),MATCH('Wkpr - Plant Balance Detail'!BV$2,'Wkpr - Allocation_Factors'!$B$1:$F$1,0)))),0)</f>
        <v>0</v>
      </c>
      <c r="BW97" s="31">
        <f>_xlfn.IFNA(IF(AND($B97="ED",$D97&gt;=310000,$D97&lt;360000),INDEX('Wkpr - Allocation_Factors'!$B$16:$F$16,1,MATCH('Wkpr - Plant Balance Detail'!BW$2,'Wkpr - Allocation_Factors'!$B$1:$F$1,0)),IF(AND($B97="GD",$C97="AN",$D97&gt;=350000,$D97&lt;358000),INDEX('Wkpr - Allocation_Factors'!$B$17:$F$17,1,MATCH('Wkpr - Plant Balance Detail'!BW$2,'Wkpr - Allocation_Factors'!$B$1:$F$1,0)),INDEX('Wkpr - Allocation_Factors'!$B$2:$F$15,MATCH(CONCATENATE('Wkpr - Plant Balance Detail'!$B97,'Wkpr - Plant Balance Detail'!$C97),'Wkpr - Allocation_Factors'!$A$2:$A$15,0),MATCH('Wkpr - Plant Balance Detail'!BW$2,'Wkpr - Allocation_Factors'!$B$1:$F$1,0)))),0)</f>
        <v>0.3427</v>
      </c>
      <c r="BX97" s="31">
        <f>_xlfn.IFNA(IF(AND($B97="ED",$D97&gt;=310000,$D97&lt;360000),INDEX('Wkpr - Allocation_Factors'!$B$16:$F$16,1,MATCH('Wkpr - Plant Balance Detail'!BX$2,'Wkpr - Allocation_Factors'!$B$1:$F$1,0)),IF(AND($B97="GD",$C97="AN",$D97&gt;=350000,$D97&lt;358000),INDEX('Wkpr - Allocation_Factors'!$B$17:$F$17,1,MATCH('Wkpr - Plant Balance Detail'!BX$2,'Wkpr - Allocation_Factors'!$B$1:$F$1,0)),INDEX('Wkpr - Allocation_Factors'!$B$2:$F$15,MATCH(CONCATENATE('Wkpr - Plant Balance Detail'!$B97,'Wkpr - Plant Balance Detail'!$C97),'Wkpr - Allocation_Factors'!$A$2:$A$15,0),MATCH('Wkpr - Plant Balance Detail'!BX$2,'Wkpr - Allocation_Factors'!$B$1:$F$1,0)))),0)</f>
        <v>0</v>
      </c>
      <c r="BY97" s="31">
        <f>_xlfn.IFNA(IF(AND($B97="ED",$D97&gt;=310000,$D97&lt;360000),INDEX('Wkpr - Allocation_Factors'!$B$16:$F$16,1,MATCH('Wkpr - Plant Balance Detail'!BY$2,'Wkpr - Allocation_Factors'!$B$1:$F$1,0)),IF(AND($B97="GD",$C97="AN",$D97&gt;=350000,$D97&lt;358000),INDEX('Wkpr - Allocation_Factors'!$B$17:$F$17,1,MATCH('Wkpr - Plant Balance Detail'!BY$2,'Wkpr - Allocation_Factors'!$B$1:$F$1,0)),INDEX('Wkpr - Allocation_Factors'!$B$2:$F$15,MATCH(CONCATENATE('Wkpr - Plant Balance Detail'!$B97,'Wkpr - Plant Balance Detail'!$C97),'Wkpr - Allocation_Factors'!$A$2:$A$15,0),MATCH('Wkpr - Plant Balance Detail'!BY$2,'Wkpr - Allocation_Factors'!$B$1:$F$1,0)))),0)</f>
        <v>0</v>
      </c>
      <c r="CA97" s="1">
        <f t="shared" si="42"/>
        <v>169212.58755563243</v>
      </c>
      <c r="CB97" s="1">
        <f t="shared" si="43"/>
        <v>0</v>
      </c>
      <c r="CC97" s="1">
        <f t="shared" si="44"/>
        <v>88223.267541937064</v>
      </c>
      <c r="CD97" s="1">
        <f t="shared" si="45"/>
        <v>0</v>
      </c>
      <c r="CE97" s="1">
        <f t="shared" si="46"/>
        <v>0</v>
      </c>
      <c r="CF97" s="1"/>
      <c r="CG97" s="1">
        <f t="shared" si="47"/>
        <v>169212.58153636198</v>
      </c>
      <c r="CH97" s="1">
        <f t="shared" si="48"/>
        <v>0</v>
      </c>
      <c r="CI97" s="1">
        <f t="shared" si="49"/>
        <v>88223.264403637993</v>
      </c>
      <c r="CJ97" s="1">
        <f t="shared" si="50"/>
        <v>0</v>
      </c>
      <c r="CK97" s="1">
        <f t="shared" si="51"/>
        <v>0</v>
      </c>
      <c r="CM97" s="1">
        <f t="shared" si="52"/>
        <v>154894.59386790061</v>
      </c>
      <c r="CN97" s="1">
        <f t="shared" si="53"/>
        <v>0</v>
      </c>
      <c r="CO97" s="1">
        <f t="shared" si="54"/>
        <v>80758.2189540994</v>
      </c>
      <c r="CP97" s="1">
        <f t="shared" si="55"/>
        <v>0</v>
      </c>
      <c r="CQ97" s="1">
        <f t="shared" si="56"/>
        <v>0</v>
      </c>
      <c r="CS97" s="1">
        <f t="shared" si="71"/>
        <v>-14317.98766846137</v>
      </c>
      <c r="CT97" s="1">
        <f t="shared" si="72"/>
        <v>0</v>
      </c>
      <c r="CU97" s="1">
        <f t="shared" si="73"/>
        <v>-7465.0454495385929</v>
      </c>
      <c r="CV97" s="1">
        <f t="shared" si="74"/>
        <v>0</v>
      </c>
      <c r="CW97" s="1">
        <f t="shared" si="75"/>
        <v>0</v>
      </c>
      <c r="CX97" s="1">
        <f t="shared" si="76"/>
        <v>-21783.033117999963</v>
      </c>
      <c r="DA97" s="38">
        <f t="shared" si="57"/>
        <v>0</v>
      </c>
      <c r="DB97" s="38">
        <f t="shared" si="58"/>
        <v>0</v>
      </c>
      <c r="DC97" s="38">
        <f t="shared" si="59"/>
        <v>0</v>
      </c>
      <c r="DD97" s="38">
        <f t="shared" si="60"/>
        <v>0</v>
      </c>
      <c r="DE97" s="38">
        <f t="shared" si="61"/>
        <v>0</v>
      </c>
    </row>
    <row r="98" spans="1:109" x14ac:dyDescent="0.2">
      <c r="A98" t="s">
        <v>113</v>
      </c>
      <c r="B98" t="str">
        <f t="shared" si="62"/>
        <v>ED</v>
      </c>
      <c r="C98" t="str">
        <f t="shared" si="63"/>
        <v>AN</v>
      </c>
      <c r="D98">
        <f t="shared" si="64"/>
        <v>352000</v>
      </c>
      <c r="F98" s="1">
        <v>20538173.84</v>
      </c>
      <c r="G98" s="1">
        <v>20848721.600000001</v>
      </c>
      <c r="H98" s="1">
        <v>21729921.5</v>
      </c>
      <c r="I98" s="1">
        <v>23982043.379999999</v>
      </c>
      <c r="J98" s="1">
        <v>23957782.550000001</v>
      </c>
      <c r="K98" s="1">
        <v>23959300.59</v>
      </c>
      <c r="L98" s="1">
        <v>23976378.609999999</v>
      </c>
      <c r="M98" s="1">
        <v>23979341.370000001</v>
      </c>
      <c r="N98" s="1">
        <v>23979354.510000002</v>
      </c>
      <c r="O98" s="1">
        <v>23979634.969999999</v>
      </c>
      <c r="P98" s="1">
        <v>23979648.489999998</v>
      </c>
      <c r="Q98" s="1">
        <v>23993406.199999999</v>
      </c>
      <c r="R98" s="1">
        <v>24160649.32</v>
      </c>
      <c r="S98" s="1">
        <f t="shared" si="65"/>
        <v>22349411.579999998</v>
      </c>
      <c r="T98" s="1">
        <f t="shared" si="66"/>
        <v>258365533.77000001</v>
      </c>
      <c r="U98" s="1">
        <f t="shared" si="67"/>
        <v>23392912.112500001</v>
      </c>
      <c r="V98" s="1">
        <v>-5554576.3100000005</v>
      </c>
      <c r="W98" s="1">
        <v>-5583029.7999999998</v>
      </c>
      <c r="X98" s="1">
        <v>-5612302.6200000001</v>
      </c>
      <c r="Y98" s="1">
        <v>-5643729.5999999996</v>
      </c>
      <c r="Z98" s="1">
        <v>-5676688.2300000004</v>
      </c>
      <c r="AA98" s="1">
        <v>-5709631.2300000004</v>
      </c>
      <c r="AB98" s="1">
        <v>-5742587.0099999998</v>
      </c>
      <c r="AC98" s="1">
        <v>-5775556.5700000003</v>
      </c>
      <c r="AD98" s="1">
        <v>-5808528.1699999999</v>
      </c>
      <c r="AE98" s="1">
        <v>-5841499.9800000004</v>
      </c>
      <c r="AF98" s="1">
        <v>-5874471.9900000002</v>
      </c>
      <c r="AG98" s="1">
        <v>-5907453.4699999997</v>
      </c>
      <c r="AH98" s="1">
        <v>-5784462.9699999997</v>
      </c>
      <c r="AI98" s="1"/>
      <c r="AJ98" s="1">
        <v>-28239.98</v>
      </c>
      <c r="AK98" s="1">
        <v>-28453.49</v>
      </c>
      <c r="AL98" s="1">
        <v>-29272.82</v>
      </c>
      <c r="AM98" s="1">
        <v>-31426.98</v>
      </c>
      <c r="AN98" s="1">
        <v>-32958.629999999997</v>
      </c>
      <c r="AO98" s="1">
        <v>-32943</v>
      </c>
      <c r="AP98" s="1">
        <v>-32955.78</v>
      </c>
      <c r="AQ98" s="1">
        <v>-32969.56</v>
      </c>
      <c r="AR98" s="1">
        <v>-32971.599999999999</v>
      </c>
      <c r="AS98" s="1">
        <v>-32971.81</v>
      </c>
      <c r="AT98" s="1">
        <v>-32972.01</v>
      </c>
      <c r="AU98" s="1">
        <v>-32981.480000000003</v>
      </c>
      <c r="AV98" s="1">
        <v>-33105.910000000003</v>
      </c>
      <c r="AW98" s="1">
        <f t="shared" si="68"/>
        <v>385983.06999999995</v>
      </c>
      <c r="AX98" s="1"/>
      <c r="AY98" s="1">
        <v>14983597.529999999</v>
      </c>
      <c r="AZ98" s="1">
        <v>15265691.800000001</v>
      </c>
      <c r="BA98" s="1">
        <v>16117618.880000001</v>
      </c>
      <c r="BB98" s="1">
        <v>18338313.780000001</v>
      </c>
      <c r="BC98" s="1">
        <v>18281094.32</v>
      </c>
      <c r="BD98" s="1">
        <v>18249669.359999999</v>
      </c>
      <c r="BE98" s="1">
        <v>18233791.600000001</v>
      </c>
      <c r="BF98" s="1">
        <v>18203784.800000001</v>
      </c>
      <c r="BG98" s="1">
        <v>18170826.34</v>
      </c>
      <c r="BH98" s="1">
        <v>18138134.989999998</v>
      </c>
      <c r="BI98" s="1">
        <v>18105176.5</v>
      </c>
      <c r="BJ98" s="1">
        <v>18085952.73</v>
      </c>
      <c r="BK98" s="1">
        <v>18376186.350000001</v>
      </c>
      <c r="BL98" s="2">
        <f t="shared" si="41"/>
        <v>0</v>
      </c>
      <c r="BM98" s="2">
        <f t="shared" si="69"/>
        <v>385983.06999999995</v>
      </c>
      <c r="BN98" s="3">
        <f t="shared" si="40"/>
        <v>1.6500000861104844E-2</v>
      </c>
      <c r="BO98" s="37">
        <f>IFERROR(INDEX('Wkpr - Existing Depr Rates'!$G$2:$G$709,MATCH('Wkpr - Plant Balance Detail'!A98,'Wkpr - Existing Depr Rates'!$A$2:$A$709,0),),0)</f>
        <v>1.6500000000000001E-2</v>
      </c>
      <c r="BP98" s="37">
        <f t="shared" si="70"/>
        <v>8.611048436801827E-10</v>
      </c>
      <c r="BQ98" s="11">
        <v>1.6299999999999999E-2</v>
      </c>
      <c r="BR98" s="11"/>
      <c r="BS98" s="11"/>
      <c r="BU98" s="31">
        <f>_xlfn.IFNA(IF(AND($B98="ED",$D98&gt;=310000,$D98&lt;360000),INDEX('Wkpr - Allocation_Factors'!$B$16:$F$16,1,MATCH('Wkpr - Plant Balance Detail'!BU$2,'Wkpr - Allocation_Factors'!$B$1:$F$1,0)),IF(AND($B98="GD",$C98="AN",$D98&gt;=350000,$D98&lt;358000),INDEX('Wkpr - Allocation_Factors'!$B$17:$F$17,1,MATCH('Wkpr - Plant Balance Detail'!BU$2,'Wkpr - Allocation_Factors'!$B$1:$F$1,0)),INDEX('Wkpr - Allocation_Factors'!$B$2:$F$15,MATCH(CONCATENATE('Wkpr - Plant Balance Detail'!$B98,'Wkpr - Plant Balance Detail'!$C98),'Wkpr - Allocation_Factors'!$A$2:$A$15,0),MATCH('Wkpr - Plant Balance Detail'!BU$2,'Wkpr - Allocation_Factors'!$B$1:$F$1,0)))),0)</f>
        <v>0.6573</v>
      </c>
      <c r="BV98" s="31">
        <f>_xlfn.IFNA(IF(AND($B98="ED",$D98&gt;=310000,$D98&lt;360000),INDEX('Wkpr - Allocation_Factors'!$B$16:$F$16,1,MATCH('Wkpr - Plant Balance Detail'!BV$2,'Wkpr - Allocation_Factors'!$B$1:$F$1,0)),IF(AND($B98="GD",$C98="AN",$D98&gt;=350000,$D98&lt;358000),INDEX('Wkpr - Allocation_Factors'!$B$17:$F$17,1,MATCH('Wkpr - Plant Balance Detail'!BV$2,'Wkpr - Allocation_Factors'!$B$1:$F$1,0)),INDEX('Wkpr - Allocation_Factors'!$B$2:$F$15,MATCH(CONCATENATE('Wkpr - Plant Balance Detail'!$B98,'Wkpr - Plant Balance Detail'!$C98),'Wkpr - Allocation_Factors'!$A$2:$A$15,0),MATCH('Wkpr - Plant Balance Detail'!BV$2,'Wkpr - Allocation_Factors'!$B$1:$F$1,0)))),0)</f>
        <v>0</v>
      </c>
      <c r="BW98" s="31">
        <f>_xlfn.IFNA(IF(AND($B98="ED",$D98&gt;=310000,$D98&lt;360000),INDEX('Wkpr - Allocation_Factors'!$B$16:$F$16,1,MATCH('Wkpr - Plant Balance Detail'!BW$2,'Wkpr - Allocation_Factors'!$B$1:$F$1,0)),IF(AND($B98="GD",$C98="AN",$D98&gt;=350000,$D98&lt;358000),INDEX('Wkpr - Allocation_Factors'!$B$17:$F$17,1,MATCH('Wkpr - Plant Balance Detail'!BW$2,'Wkpr - Allocation_Factors'!$B$1:$F$1,0)),INDEX('Wkpr - Allocation_Factors'!$B$2:$F$15,MATCH(CONCATENATE('Wkpr - Plant Balance Detail'!$B98,'Wkpr - Plant Balance Detail'!$C98),'Wkpr - Allocation_Factors'!$A$2:$A$15,0),MATCH('Wkpr - Plant Balance Detail'!BW$2,'Wkpr - Allocation_Factors'!$B$1:$F$1,0)))),0)</f>
        <v>0.3427</v>
      </c>
      <c r="BX98" s="31">
        <f>_xlfn.IFNA(IF(AND($B98="ED",$D98&gt;=310000,$D98&lt;360000),INDEX('Wkpr - Allocation_Factors'!$B$16:$F$16,1,MATCH('Wkpr - Plant Balance Detail'!BX$2,'Wkpr - Allocation_Factors'!$B$1:$F$1,0)),IF(AND($B98="GD",$C98="AN",$D98&gt;=350000,$D98&lt;358000),INDEX('Wkpr - Allocation_Factors'!$B$17:$F$17,1,MATCH('Wkpr - Plant Balance Detail'!BX$2,'Wkpr - Allocation_Factors'!$B$1:$F$1,0)),INDEX('Wkpr - Allocation_Factors'!$B$2:$F$15,MATCH(CONCATENATE('Wkpr - Plant Balance Detail'!$B98,'Wkpr - Plant Balance Detail'!$C98),'Wkpr - Allocation_Factors'!$A$2:$A$15,0),MATCH('Wkpr - Plant Balance Detail'!BX$2,'Wkpr - Allocation_Factors'!$B$1:$F$1,0)))),0)</f>
        <v>0</v>
      </c>
      <c r="BY98" s="31">
        <f>_xlfn.IFNA(IF(AND($B98="ED",$D98&gt;=310000,$D98&lt;360000),INDEX('Wkpr - Allocation_Factors'!$B$16:$F$16,1,MATCH('Wkpr - Plant Balance Detail'!BY$2,'Wkpr - Allocation_Factors'!$B$1:$F$1,0)),IF(AND($B98="GD",$C98="AN",$D98&gt;=350000,$D98&lt;358000),INDEX('Wkpr - Allocation_Factors'!$B$17:$F$17,1,MATCH('Wkpr - Plant Balance Detail'!BY$2,'Wkpr - Allocation_Factors'!$B$1:$F$1,0)),INDEX('Wkpr - Allocation_Factors'!$B$2:$F$15,MATCH(CONCATENATE('Wkpr - Plant Balance Detail'!$B98,'Wkpr - Plant Balance Detail'!$C98),'Wkpr - Allocation_Factors'!$A$2:$A$15,0),MATCH('Wkpr - Plant Balance Detail'!BY$2,'Wkpr - Allocation_Factors'!$B$1:$F$1,0)))),0)</f>
        <v>0</v>
      </c>
      <c r="CA98" s="1">
        <f t="shared" si="42"/>
        <v>262033.12784262333</v>
      </c>
      <c r="CB98" s="1">
        <f t="shared" si="43"/>
        <v>0</v>
      </c>
      <c r="CC98" s="1">
        <f t="shared" si="44"/>
        <v>136617.60674222885</v>
      </c>
      <c r="CD98" s="1">
        <f t="shared" si="45"/>
        <v>0</v>
      </c>
      <c r="CE98" s="1">
        <f t="shared" si="46"/>
        <v>0</v>
      </c>
      <c r="CF98" s="1"/>
      <c r="CG98" s="1">
        <f t="shared" si="47"/>
        <v>262033.11416759403</v>
      </c>
      <c r="CH98" s="1">
        <f t="shared" si="48"/>
        <v>0</v>
      </c>
      <c r="CI98" s="1">
        <f t="shared" si="49"/>
        <v>136617.59961240602</v>
      </c>
      <c r="CJ98" s="1">
        <f t="shared" si="50"/>
        <v>0</v>
      </c>
      <c r="CK98" s="1">
        <f t="shared" si="51"/>
        <v>0</v>
      </c>
      <c r="CM98" s="1">
        <f t="shared" si="52"/>
        <v>258856.95520798679</v>
      </c>
      <c r="CN98" s="1">
        <f t="shared" si="53"/>
        <v>0</v>
      </c>
      <c r="CO98" s="1">
        <f t="shared" si="54"/>
        <v>134961.62870801319</v>
      </c>
      <c r="CP98" s="1">
        <f t="shared" si="55"/>
        <v>0</v>
      </c>
      <c r="CQ98" s="1">
        <f t="shared" si="56"/>
        <v>0</v>
      </c>
      <c r="CS98" s="1">
        <f t="shared" si="71"/>
        <v>-3176.1589596072445</v>
      </c>
      <c r="CT98" s="1">
        <f t="shared" si="72"/>
        <v>0</v>
      </c>
      <c r="CU98" s="1">
        <f t="shared" si="73"/>
        <v>-1655.9709043928306</v>
      </c>
      <c r="CV98" s="1">
        <f t="shared" si="74"/>
        <v>0</v>
      </c>
      <c r="CW98" s="1">
        <f t="shared" si="75"/>
        <v>0</v>
      </c>
      <c r="CX98" s="1">
        <f t="shared" si="76"/>
        <v>-4832.129864000075</v>
      </c>
      <c r="DA98" s="38">
        <f t="shared" si="57"/>
        <v>0</v>
      </c>
      <c r="DB98" s="38">
        <f t="shared" si="58"/>
        <v>0</v>
      </c>
      <c r="DC98" s="38">
        <f t="shared" si="59"/>
        <v>0</v>
      </c>
      <c r="DD98" s="38">
        <f t="shared" si="60"/>
        <v>0</v>
      </c>
      <c r="DE98" s="38">
        <f t="shared" si="61"/>
        <v>0</v>
      </c>
    </row>
    <row r="99" spans="1:109" x14ac:dyDescent="0.2">
      <c r="A99" t="s">
        <v>114</v>
      </c>
      <c r="B99" t="str">
        <f t="shared" si="62"/>
        <v>ED</v>
      </c>
      <c r="C99" t="str">
        <f t="shared" si="63"/>
        <v>AN</v>
      </c>
      <c r="D99">
        <f t="shared" si="64"/>
        <v>353000</v>
      </c>
      <c r="F99" s="1">
        <v>243039878.66</v>
      </c>
      <c r="G99" s="1">
        <v>242866483.88999999</v>
      </c>
      <c r="H99" s="1">
        <v>242328803.53999999</v>
      </c>
      <c r="I99" s="1">
        <v>250806716.33000001</v>
      </c>
      <c r="J99" s="1">
        <v>251418522.66999999</v>
      </c>
      <c r="K99" s="1">
        <v>252092152.38</v>
      </c>
      <c r="L99" s="1">
        <v>252617868.13</v>
      </c>
      <c r="M99" s="1">
        <v>253645367.53999999</v>
      </c>
      <c r="N99" s="1">
        <v>255810052.24000001</v>
      </c>
      <c r="O99" s="1">
        <v>255544730.90000001</v>
      </c>
      <c r="P99" s="1">
        <v>254414509.21000001</v>
      </c>
      <c r="Q99" s="1">
        <v>254671383.68000001</v>
      </c>
      <c r="R99" s="1">
        <v>253210885.71000001</v>
      </c>
      <c r="S99" s="1">
        <f t="shared" si="65"/>
        <v>248125382.185</v>
      </c>
      <c r="T99" s="1">
        <f t="shared" si="66"/>
        <v>2766216590.5099998</v>
      </c>
      <c r="U99" s="1">
        <f t="shared" si="67"/>
        <v>251195164.39124998</v>
      </c>
      <c r="V99" s="1">
        <v>-78479324.180000007</v>
      </c>
      <c r="W99" s="1">
        <v>-78913587.299999997</v>
      </c>
      <c r="X99" s="1">
        <v>-79364794.659999996</v>
      </c>
      <c r="Y99" s="1">
        <v>-79823641.560000002</v>
      </c>
      <c r="Z99" s="1">
        <v>-80311218.560000002</v>
      </c>
      <c r="AA99" s="1">
        <v>-80774807.230000004</v>
      </c>
      <c r="AB99" s="1">
        <v>-81255378.700000003</v>
      </c>
      <c r="AC99" s="1">
        <v>-81746875.920000002</v>
      </c>
      <c r="AD99" s="1">
        <v>-82239044.439999998</v>
      </c>
      <c r="AE99" s="1">
        <v>-82346912.209999993</v>
      </c>
      <c r="AF99" s="1">
        <v>-81680876.859999999</v>
      </c>
      <c r="AG99" s="1">
        <v>-82053076.609999999</v>
      </c>
      <c r="AH99" s="1">
        <v>-79534847.310000002</v>
      </c>
      <c r="AI99" s="1"/>
      <c r="AJ99" s="1">
        <v>-467978.7</v>
      </c>
      <c r="AK99" s="1">
        <v>-471734.09</v>
      </c>
      <c r="AL99" s="1">
        <v>-471043.76</v>
      </c>
      <c r="AM99" s="1">
        <v>-478752.4</v>
      </c>
      <c r="AN99" s="1">
        <v>-487577</v>
      </c>
      <c r="AO99" s="1">
        <v>-488824.94</v>
      </c>
      <c r="AP99" s="1">
        <v>-489989.31</v>
      </c>
      <c r="AQ99" s="1">
        <v>-491497.22000000003</v>
      </c>
      <c r="AR99" s="1">
        <v>-494596.3</v>
      </c>
      <c r="AS99" s="1">
        <v>-496440.27</v>
      </c>
      <c r="AT99" s="1">
        <v>-495085.43</v>
      </c>
      <c r="AU99" s="1">
        <v>-494237.56</v>
      </c>
      <c r="AV99" s="1">
        <v>-493069.03</v>
      </c>
      <c r="AW99" s="1">
        <f t="shared" si="68"/>
        <v>5852847.3099999996</v>
      </c>
      <c r="AX99" s="1"/>
      <c r="AY99" s="1">
        <v>164560554.47999999</v>
      </c>
      <c r="AZ99" s="1">
        <v>163952896.59</v>
      </c>
      <c r="BA99" s="1">
        <v>162964008.88</v>
      </c>
      <c r="BB99" s="1">
        <v>170983074.77000001</v>
      </c>
      <c r="BC99" s="1">
        <v>171107304.11000001</v>
      </c>
      <c r="BD99" s="1">
        <v>171317345.15000001</v>
      </c>
      <c r="BE99" s="1">
        <v>171362489.43000001</v>
      </c>
      <c r="BF99" s="1">
        <v>171898491.62</v>
      </c>
      <c r="BG99" s="1">
        <v>173571007.80000001</v>
      </c>
      <c r="BH99" s="1">
        <v>173197818.69</v>
      </c>
      <c r="BI99" s="1">
        <v>172733632.34999999</v>
      </c>
      <c r="BJ99" s="1">
        <v>172618307.06999999</v>
      </c>
      <c r="BK99" s="1">
        <v>173676038.40000001</v>
      </c>
      <c r="BL99" s="2">
        <f t="shared" si="41"/>
        <v>0</v>
      </c>
      <c r="BM99" s="2">
        <f t="shared" si="69"/>
        <v>5852847.3099999996</v>
      </c>
      <c r="BN99" s="3">
        <f t="shared" si="40"/>
        <v>2.3299999919122148E-2</v>
      </c>
      <c r="BO99" s="37">
        <f>IFERROR(INDEX('Wkpr - Existing Depr Rates'!$G$2:$G$709,MATCH('Wkpr - Plant Balance Detail'!A99,'Wkpr - Existing Depr Rates'!$A$2:$A$709,0),),0)</f>
        <v>2.3299999999999998E-2</v>
      </c>
      <c r="BP99" s="37">
        <f t="shared" si="70"/>
        <v>-8.0877849556459935E-11</v>
      </c>
      <c r="BQ99" s="11">
        <v>2.41E-2</v>
      </c>
      <c r="BR99" s="11"/>
      <c r="BS99" s="11"/>
      <c r="BU99" s="31">
        <f>_xlfn.IFNA(IF(AND($B99="ED",$D99&gt;=310000,$D99&lt;360000),INDEX('Wkpr - Allocation_Factors'!$B$16:$F$16,1,MATCH('Wkpr - Plant Balance Detail'!BU$2,'Wkpr - Allocation_Factors'!$B$1:$F$1,0)),IF(AND($B99="GD",$C99="AN",$D99&gt;=350000,$D99&lt;358000),INDEX('Wkpr - Allocation_Factors'!$B$17:$F$17,1,MATCH('Wkpr - Plant Balance Detail'!BU$2,'Wkpr - Allocation_Factors'!$B$1:$F$1,0)),INDEX('Wkpr - Allocation_Factors'!$B$2:$F$15,MATCH(CONCATENATE('Wkpr - Plant Balance Detail'!$B99,'Wkpr - Plant Balance Detail'!$C99),'Wkpr - Allocation_Factors'!$A$2:$A$15,0),MATCH('Wkpr - Plant Balance Detail'!BU$2,'Wkpr - Allocation_Factors'!$B$1:$F$1,0)))),0)</f>
        <v>0.6573</v>
      </c>
      <c r="BV99" s="31">
        <f>_xlfn.IFNA(IF(AND($B99="ED",$D99&gt;=310000,$D99&lt;360000),INDEX('Wkpr - Allocation_Factors'!$B$16:$F$16,1,MATCH('Wkpr - Plant Balance Detail'!BV$2,'Wkpr - Allocation_Factors'!$B$1:$F$1,0)),IF(AND($B99="GD",$C99="AN",$D99&gt;=350000,$D99&lt;358000),INDEX('Wkpr - Allocation_Factors'!$B$17:$F$17,1,MATCH('Wkpr - Plant Balance Detail'!BV$2,'Wkpr - Allocation_Factors'!$B$1:$F$1,0)),INDEX('Wkpr - Allocation_Factors'!$B$2:$F$15,MATCH(CONCATENATE('Wkpr - Plant Balance Detail'!$B99,'Wkpr - Plant Balance Detail'!$C99),'Wkpr - Allocation_Factors'!$A$2:$A$15,0),MATCH('Wkpr - Plant Balance Detail'!BV$2,'Wkpr - Allocation_Factors'!$B$1:$F$1,0)))),0)</f>
        <v>0</v>
      </c>
      <c r="BW99" s="31">
        <f>_xlfn.IFNA(IF(AND($B99="ED",$D99&gt;=310000,$D99&lt;360000),INDEX('Wkpr - Allocation_Factors'!$B$16:$F$16,1,MATCH('Wkpr - Plant Balance Detail'!BW$2,'Wkpr - Allocation_Factors'!$B$1:$F$1,0)),IF(AND($B99="GD",$C99="AN",$D99&gt;=350000,$D99&lt;358000),INDEX('Wkpr - Allocation_Factors'!$B$17:$F$17,1,MATCH('Wkpr - Plant Balance Detail'!BW$2,'Wkpr - Allocation_Factors'!$B$1:$F$1,0)),INDEX('Wkpr - Allocation_Factors'!$B$2:$F$15,MATCH(CONCATENATE('Wkpr - Plant Balance Detail'!$B99,'Wkpr - Plant Balance Detail'!$C99),'Wkpr - Allocation_Factors'!$A$2:$A$15,0),MATCH('Wkpr - Plant Balance Detail'!BW$2,'Wkpr - Allocation_Factors'!$B$1:$F$1,0)))),0)</f>
        <v>0.3427</v>
      </c>
      <c r="BX99" s="31">
        <f>_xlfn.IFNA(IF(AND($B99="ED",$D99&gt;=310000,$D99&lt;360000),INDEX('Wkpr - Allocation_Factors'!$B$16:$F$16,1,MATCH('Wkpr - Plant Balance Detail'!BX$2,'Wkpr - Allocation_Factors'!$B$1:$F$1,0)),IF(AND($B99="GD",$C99="AN",$D99&gt;=350000,$D99&lt;358000),INDEX('Wkpr - Allocation_Factors'!$B$17:$F$17,1,MATCH('Wkpr - Plant Balance Detail'!BX$2,'Wkpr - Allocation_Factors'!$B$1:$F$1,0)),INDEX('Wkpr - Allocation_Factors'!$B$2:$F$15,MATCH(CONCATENATE('Wkpr - Plant Balance Detail'!$B99,'Wkpr - Plant Balance Detail'!$C99),'Wkpr - Allocation_Factors'!$A$2:$A$15,0),MATCH('Wkpr - Plant Balance Detail'!BX$2,'Wkpr - Allocation_Factors'!$B$1:$F$1,0)))),0)</f>
        <v>0</v>
      </c>
      <c r="BY99" s="31">
        <f>_xlfn.IFNA(IF(AND($B99="ED",$D99&gt;=310000,$D99&lt;360000),INDEX('Wkpr - Allocation_Factors'!$B$16:$F$16,1,MATCH('Wkpr - Plant Balance Detail'!BY$2,'Wkpr - Allocation_Factors'!$B$1:$F$1,0)),IF(AND($B99="GD",$C99="AN",$D99&gt;=350000,$D99&lt;358000),INDEX('Wkpr - Allocation_Factors'!$B$17:$F$17,1,MATCH('Wkpr - Plant Balance Detail'!BY$2,'Wkpr - Allocation_Factors'!$B$1:$F$1,0)),INDEX('Wkpr - Allocation_Factors'!$B$2:$F$15,MATCH(CONCATENATE('Wkpr - Plant Balance Detail'!$B99,'Wkpr - Plant Balance Detail'!$C99),'Wkpr - Allocation_Factors'!$A$2:$A$15,0),MATCH('Wkpr - Plant Balance Detail'!BY$2,'Wkpr - Allocation_Factors'!$B$1:$F$1,0)))),0)</f>
        <v>0</v>
      </c>
      <c r="CA99" s="1">
        <f t="shared" si="42"/>
        <v>3877947.4901674166</v>
      </c>
      <c r="CB99" s="1">
        <f t="shared" si="43"/>
        <v>0</v>
      </c>
      <c r="CC99" s="1">
        <f t="shared" si="44"/>
        <v>2021866.1263964304</v>
      </c>
      <c r="CD99" s="1">
        <f t="shared" si="45"/>
        <v>0</v>
      </c>
      <c r="CE99" s="1">
        <f t="shared" si="46"/>
        <v>0</v>
      </c>
      <c r="CF99" s="1"/>
      <c r="CG99" s="1">
        <f t="shared" si="47"/>
        <v>3877947.5036283634</v>
      </c>
      <c r="CH99" s="1">
        <f t="shared" si="48"/>
        <v>0</v>
      </c>
      <c r="CI99" s="1">
        <f t="shared" si="49"/>
        <v>2021866.1334146359</v>
      </c>
      <c r="CJ99" s="1">
        <f t="shared" si="50"/>
        <v>0</v>
      </c>
      <c r="CK99" s="1">
        <f t="shared" si="51"/>
        <v>0</v>
      </c>
      <c r="CM99" s="1">
        <f t="shared" si="52"/>
        <v>4011095.9157701107</v>
      </c>
      <c r="CN99" s="1">
        <f t="shared" si="53"/>
        <v>0</v>
      </c>
      <c r="CO99" s="1">
        <f t="shared" si="54"/>
        <v>2091286.42984089</v>
      </c>
      <c r="CP99" s="1">
        <f t="shared" si="55"/>
        <v>0</v>
      </c>
      <c r="CQ99" s="1">
        <f t="shared" si="56"/>
        <v>0</v>
      </c>
      <c r="CS99" s="1">
        <f t="shared" si="71"/>
        <v>133148.41214174731</v>
      </c>
      <c r="CT99" s="1">
        <f t="shared" si="72"/>
        <v>0</v>
      </c>
      <c r="CU99" s="1">
        <f t="shared" si="73"/>
        <v>69420.296426254092</v>
      </c>
      <c r="CV99" s="1">
        <f t="shared" si="74"/>
        <v>0</v>
      </c>
      <c r="CW99" s="1">
        <f t="shared" si="75"/>
        <v>0</v>
      </c>
      <c r="CX99" s="1">
        <f t="shared" si="76"/>
        <v>202568.7085680014</v>
      </c>
      <c r="DA99" s="38">
        <f t="shared" si="57"/>
        <v>0</v>
      </c>
      <c r="DB99" s="38">
        <f t="shared" si="58"/>
        <v>0</v>
      </c>
      <c r="DC99" s="38">
        <f t="shared" si="59"/>
        <v>0</v>
      </c>
      <c r="DD99" s="38">
        <f t="shared" si="60"/>
        <v>0</v>
      </c>
      <c r="DE99" s="38">
        <f t="shared" si="61"/>
        <v>0</v>
      </c>
    </row>
    <row r="100" spans="1:109" x14ac:dyDescent="0.2">
      <c r="A100" t="s">
        <v>115</v>
      </c>
      <c r="B100" t="str">
        <f t="shared" si="62"/>
        <v>ED</v>
      </c>
      <c r="C100" t="str">
        <f t="shared" si="63"/>
        <v>AN</v>
      </c>
      <c r="D100">
        <f t="shared" si="64"/>
        <v>354000</v>
      </c>
      <c r="F100" s="1">
        <v>17172553.890000001</v>
      </c>
      <c r="G100" s="1">
        <v>17172626.609999999</v>
      </c>
      <c r="H100" s="1">
        <v>17172657</v>
      </c>
      <c r="I100" s="1">
        <v>17172726.129999999</v>
      </c>
      <c r="J100" s="1">
        <v>17172762.780000001</v>
      </c>
      <c r="K100" s="1">
        <v>17172811.780000001</v>
      </c>
      <c r="L100" s="1">
        <v>17172869.940000001</v>
      </c>
      <c r="M100" s="1">
        <v>17172933.91</v>
      </c>
      <c r="N100" s="1">
        <v>17173043.23</v>
      </c>
      <c r="O100" s="1">
        <v>17173486.510000002</v>
      </c>
      <c r="P100" s="1">
        <v>17173598.98</v>
      </c>
      <c r="Q100" s="1">
        <v>17173620.23</v>
      </c>
      <c r="R100" s="1">
        <v>17173620.23</v>
      </c>
      <c r="S100" s="1">
        <f t="shared" si="65"/>
        <v>17173087.060000002</v>
      </c>
      <c r="T100" s="1">
        <f t="shared" si="66"/>
        <v>188903137.09999996</v>
      </c>
      <c r="U100" s="1">
        <f t="shared" si="67"/>
        <v>17173018.679999996</v>
      </c>
      <c r="V100" s="1">
        <v>-8582971.2799999993</v>
      </c>
      <c r="W100" s="1">
        <v>-8608730.1600000001</v>
      </c>
      <c r="X100" s="1">
        <v>-8634489.1199999992</v>
      </c>
      <c r="Y100" s="1">
        <v>-8660248.1600000001</v>
      </c>
      <c r="Z100" s="1">
        <v>-8686007.2799999993</v>
      </c>
      <c r="AA100" s="1">
        <v>-8711766.4600000009</v>
      </c>
      <c r="AB100" s="1">
        <v>-8737525.7200000007</v>
      </c>
      <c r="AC100" s="1">
        <v>-8763285.0700000003</v>
      </c>
      <c r="AD100" s="1">
        <v>-8789044.5500000007</v>
      </c>
      <c r="AE100" s="1">
        <v>-8814804.4399999995</v>
      </c>
      <c r="AF100" s="1">
        <v>-8840564.7599999998</v>
      </c>
      <c r="AG100" s="1">
        <v>-8866325.1699999999</v>
      </c>
      <c r="AH100" s="1">
        <v>-8892085.5999999996</v>
      </c>
      <c r="AI100" s="1"/>
      <c r="AJ100" s="1">
        <v>-25758.75</v>
      </c>
      <c r="AK100" s="1">
        <v>-25758.880000000001</v>
      </c>
      <c r="AL100" s="1">
        <v>-25758.959999999999</v>
      </c>
      <c r="AM100" s="1">
        <v>-25759.040000000001</v>
      </c>
      <c r="AN100" s="1">
        <v>-25759.119999999999</v>
      </c>
      <c r="AO100" s="1">
        <v>-25759.18</v>
      </c>
      <c r="AP100" s="1">
        <v>-25759.260000000002</v>
      </c>
      <c r="AQ100" s="1">
        <v>-25759.350000000002</v>
      </c>
      <c r="AR100" s="1">
        <v>-25759.48</v>
      </c>
      <c r="AS100" s="1">
        <v>-25759.89</v>
      </c>
      <c r="AT100" s="1">
        <v>-25760.32</v>
      </c>
      <c r="AU100" s="1">
        <v>-25760.41</v>
      </c>
      <c r="AV100" s="1">
        <v>-25760.43</v>
      </c>
      <c r="AW100" s="1">
        <f t="shared" si="68"/>
        <v>309114.32</v>
      </c>
      <c r="AX100" s="1"/>
      <c r="AY100" s="1">
        <v>8589582.6099999994</v>
      </c>
      <c r="AZ100" s="1">
        <v>8563896.4499999993</v>
      </c>
      <c r="BA100" s="1">
        <v>8538167.8800000008</v>
      </c>
      <c r="BB100" s="1">
        <v>8512477.9700000007</v>
      </c>
      <c r="BC100" s="1">
        <v>8486755.5</v>
      </c>
      <c r="BD100" s="1">
        <v>8461045.3200000003</v>
      </c>
      <c r="BE100" s="1">
        <v>8435344.2200000007</v>
      </c>
      <c r="BF100" s="1">
        <v>8409648.8399999999</v>
      </c>
      <c r="BG100" s="1">
        <v>8383998.6799999997</v>
      </c>
      <c r="BH100" s="1">
        <v>8358682.0700000003</v>
      </c>
      <c r="BI100" s="1">
        <v>8333034.2199999997</v>
      </c>
      <c r="BJ100" s="1">
        <v>8307295.0599999996</v>
      </c>
      <c r="BK100" s="1">
        <v>8281534.6299999999</v>
      </c>
      <c r="BL100" s="2">
        <f t="shared" si="41"/>
        <v>0</v>
      </c>
      <c r="BM100" s="2">
        <f t="shared" si="69"/>
        <v>309114.32</v>
      </c>
      <c r="BN100" s="3">
        <f t="shared" si="40"/>
        <v>1.7999999054330505E-2</v>
      </c>
      <c r="BO100" s="37">
        <f>IFERROR(INDEX('Wkpr - Existing Depr Rates'!$G$2:$G$709,MATCH('Wkpr - Plant Balance Detail'!A100,'Wkpr - Existing Depr Rates'!$A$2:$A$709,0),),0)</f>
        <v>1.7999999999999999E-2</v>
      </c>
      <c r="BP100" s="37">
        <f t="shared" si="70"/>
        <v>-9.4566949410124224E-10</v>
      </c>
      <c r="BQ100" s="11">
        <v>1.5100000000000001E-2</v>
      </c>
      <c r="BR100" s="11"/>
      <c r="BS100" s="11"/>
      <c r="BU100" s="31">
        <f>_xlfn.IFNA(IF(AND($B100="ED",$D100&gt;=310000,$D100&lt;360000),INDEX('Wkpr - Allocation_Factors'!$B$16:$F$16,1,MATCH('Wkpr - Plant Balance Detail'!BU$2,'Wkpr - Allocation_Factors'!$B$1:$F$1,0)),IF(AND($B100="GD",$C100="AN",$D100&gt;=350000,$D100&lt;358000),INDEX('Wkpr - Allocation_Factors'!$B$17:$F$17,1,MATCH('Wkpr - Plant Balance Detail'!BU$2,'Wkpr - Allocation_Factors'!$B$1:$F$1,0)),INDEX('Wkpr - Allocation_Factors'!$B$2:$F$15,MATCH(CONCATENATE('Wkpr - Plant Balance Detail'!$B100,'Wkpr - Plant Balance Detail'!$C100),'Wkpr - Allocation_Factors'!$A$2:$A$15,0),MATCH('Wkpr - Plant Balance Detail'!BU$2,'Wkpr - Allocation_Factors'!$B$1:$F$1,0)))),0)</f>
        <v>0.6573</v>
      </c>
      <c r="BV100" s="31">
        <f>_xlfn.IFNA(IF(AND($B100="ED",$D100&gt;=310000,$D100&lt;360000),INDEX('Wkpr - Allocation_Factors'!$B$16:$F$16,1,MATCH('Wkpr - Plant Balance Detail'!BV$2,'Wkpr - Allocation_Factors'!$B$1:$F$1,0)),IF(AND($B100="GD",$C100="AN",$D100&gt;=350000,$D100&lt;358000),INDEX('Wkpr - Allocation_Factors'!$B$17:$F$17,1,MATCH('Wkpr - Plant Balance Detail'!BV$2,'Wkpr - Allocation_Factors'!$B$1:$F$1,0)),INDEX('Wkpr - Allocation_Factors'!$B$2:$F$15,MATCH(CONCATENATE('Wkpr - Plant Balance Detail'!$B100,'Wkpr - Plant Balance Detail'!$C100),'Wkpr - Allocation_Factors'!$A$2:$A$15,0),MATCH('Wkpr - Plant Balance Detail'!BV$2,'Wkpr - Allocation_Factors'!$B$1:$F$1,0)))),0)</f>
        <v>0</v>
      </c>
      <c r="BW100" s="31">
        <f>_xlfn.IFNA(IF(AND($B100="ED",$D100&gt;=310000,$D100&lt;360000),INDEX('Wkpr - Allocation_Factors'!$B$16:$F$16,1,MATCH('Wkpr - Plant Balance Detail'!BW$2,'Wkpr - Allocation_Factors'!$B$1:$F$1,0)),IF(AND($B100="GD",$C100="AN",$D100&gt;=350000,$D100&lt;358000),INDEX('Wkpr - Allocation_Factors'!$B$17:$F$17,1,MATCH('Wkpr - Plant Balance Detail'!BW$2,'Wkpr - Allocation_Factors'!$B$1:$F$1,0)),INDEX('Wkpr - Allocation_Factors'!$B$2:$F$15,MATCH(CONCATENATE('Wkpr - Plant Balance Detail'!$B100,'Wkpr - Plant Balance Detail'!$C100),'Wkpr - Allocation_Factors'!$A$2:$A$15,0),MATCH('Wkpr - Plant Balance Detail'!BW$2,'Wkpr - Allocation_Factors'!$B$1:$F$1,0)))),0)</f>
        <v>0.3427</v>
      </c>
      <c r="BX100" s="31">
        <f>_xlfn.IFNA(IF(AND($B100="ED",$D100&gt;=310000,$D100&lt;360000),INDEX('Wkpr - Allocation_Factors'!$B$16:$F$16,1,MATCH('Wkpr - Plant Balance Detail'!BX$2,'Wkpr - Allocation_Factors'!$B$1:$F$1,0)),IF(AND($B100="GD",$C100="AN",$D100&gt;=350000,$D100&lt;358000),INDEX('Wkpr - Allocation_Factors'!$B$17:$F$17,1,MATCH('Wkpr - Plant Balance Detail'!BX$2,'Wkpr - Allocation_Factors'!$B$1:$F$1,0)),INDEX('Wkpr - Allocation_Factors'!$B$2:$F$15,MATCH(CONCATENATE('Wkpr - Plant Balance Detail'!$B100,'Wkpr - Plant Balance Detail'!$C100),'Wkpr - Allocation_Factors'!$A$2:$A$15,0),MATCH('Wkpr - Plant Balance Detail'!BX$2,'Wkpr - Allocation_Factors'!$B$1:$F$1,0)))),0)</f>
        <v>0</v>
      </c>
      <c r="BY100" s="31">
        <f>_xlfn.IFNA(IF(AND($B100="ED",$D100&gt;=310000,$D100&lt;360000),INDEX('Wkpr - Allocation_Factors'!$B$16:$F$16,1,MATCH('Wkpr - Plant Balance Detail'!BY$2,'Wkpr - Allocation_Factors'!$B$1:$F$1,0)),IF(AND($B100="GD",$C100="AN",$D100&gt;=350000,$D100&lt;358000),INDEX('Wkpr - Allocation_Factors'!$B$17:$F$17,1,MATCH('Wkpr - Plant Balance Detail'!BY$2,'Wkpr - Allocation_Factors'!$B$1:$F$1,0)),INDEX('Wkpr - Allocation_Factors'!$B$2:$F$15,MATCH(CONCATENATE('Wkpr - Plant Balance Detail'!$B100,'Wkpr - Plant Balance Detail'!$C100),'Wkpr - Allocation_Factors'!$A$2:$A$15,0),MATCH('Wkpr - Plant Balance Detail'!BY$2,'Wkpr - Allocation_Factors'!$B$1:$F$1,0)))),0)</f>
        <v>0</v>
      </c>
      <c r="CA100" s="1">
        <f t="shared" si="42"/>
        <v>203187.95971429616</v>
      </c>
      <c r="CB100" s="1">
        <f t="shared" si="43"/>
        <v>0</v>
      </c>
      <c r="CC100" s="1">
        <f t="shared" si="44"/>
        <v>105937.18818513509</v>
      </c>
      <c r="CD100" s="1">
        <f t="shared" si="45"/>
        <v>0</v>
      </c>
      <c r="CE100" s="1">
        <f t="shared" si="46"/>
        <v>0</v>
      </c>
      <c r="CF100" s="1"/>
      <c r="CG100" s="1">
        <f t="shared" si="47"/>
        <v>203187.970389222</v>
      </c>
      <c r="CH100" s="1">
        <f t="shared" si="48"/>
        <v>0</v>
      </c>
      <c r="CI100" s="1">
        <f t="shared" si="49"/>
        <v>105937.19375077801</v>
      </c>
      <c r="CJ100" s="1">
        <f t="shared" si="50"/>
        <v>0</v>
      </c>
      <c r="CK100" s="1">
        <f t="shared" si="51"/>
        <v>0</v>
      </c>
      <c r="CM100" s="1">
        <f t="shared" si="52"/>
        <v>170452.13071540292</v>
      </c>
      <c r="CN100" s="1">
        <f t="shared" si="53"/>
        <v>0</v>
      </c>
      <c r="CO100" s="1">
        <f t="shared" si="54"/>
        <v>88869.53475759711</v>
      </c>
      <c r="CP100" s="1">
        <f t="shared" si="55"/>
        <v>0</v>
      </c>
      <c r="CQ100" s="1">
        <f t="shared" si="56"/>
        <v>0</v>
      </c>
      <c r="CS100" s="1">
        <f t="shared" si="71"/>
        <v>-32735.839673819079</v>
      </c>
      <c r="CT100" s="1">
        <f t="shared" si="72"/>
        <v>0</v>
      </c>
      <c r="CU100" s="1">
        <f t="shared" si="73"/>
        <v>-17067.658993180899</v>
      </c>
      <c r="CV100" s="1">
        <f t="shared" si="74"/>
        <v>0</v>
      </c>
      <c r="CW100" s="1">
        <f t="shared" si="75"/>
        <v>0</v>
      </c>
      <c r="CX100" s="1">
        <f t="shared" si="76"/>
        <v>-49803.498666999978</v>
      </c>
      <c r="DA100" s="38">
        <f t="shared" si="57"/>
        <v>0</v>
      </c>
      <c r="DB100" s="38">
        <f t="shared" si="58"/>
        <v>0</v>
      </c>
      <c r="DC100" s="38">
        <f t="shared" si="59"/>
        <v>0</v>
      </c>
      <c r="DD100" s="38">
        <f t="shared" si="60"/>
        <v>0</v>
      </c>
      <c r="DE100" s="38">
        <f t="shared" si="61"/>
        <v>0</v>
      </c>
    </row>
    <row r="101" spans="1:109" x14ac:dyDescent="0.2">
      <c r="A101" t="s">
        <v>116</v>
      </c>
      <c r="B101" t="str">
        <f t="shared" si="62"/>
        <v>ED</v>
      </c>
      <c r="C101" t="str">
        <f t="shared" si="63"/>
        <v>AN</v>
      </c>
      <c r="D101">
        <f t="shared" si="64"/>
        <v>355000</v>
      </c>
      <c r="F101" s="1">
        <v>198418240.63</v>
      </c>
      <c r="G101" s="1">
        <v>198556004.40000001</v>
      </c>
      <c r="H101" s="1">
        <v>198432946.56999999</v>
      </c>
      <c r="I101" s="1">
        <v>198939721.46000001</v>
      </c>
      <c r="J101" s="1">
        <v>198953986.52000001</v>
      </c>
      <c r="K101" s="1">
        <v>198975157.12</v>
      </c>
      <c r="L101" s="1">
        <v>199038035.08000001</v>
      </c>
      <c r="M101" s="1">
        <v>199088830.88</v>
      </c>
      <c r="N101" s="1">
        <v>200242886.22</v>
      </c>
      <c r="O101" s="1">
        <v>200280666.12</v>
      </c>
      <c r="P101" s="1">
        <v>200231345.11000001</v>
      </c>
      <c r="Q101" s="1">
        <v>204851770.47999999</v>
      </c>
      <c r="R101" s="1">
        <v>211925651.87</v>
      </c>
      <c r="S101" s="1">
        <f t="shared" si="65"/>
        <v>205171946.25</v>
      </c>
      <c r="T101" s="1">
        <f t="shared" si="66"/>
        <v>2197591349.9600005</v>
      </c>
      <c r="U101" s="1">
        <f t="shared" si="67"/>
        <v>200230274.6841667</v>
      </c>
      <c r="V101" s="1">
        <v>-62148182.93</v>
      </c>
      <c r="W101" s="1">
        <v>-62371174.979999997</v>
      </c>
      <c r="X101" s="1">
        <v>-62307373.649999999</v>
      </c>
      <c r="Y101" s="1">
        <v>-62471571.140000001</v>
      </c>
      <c r="Z101" s="1">
        <v>-62700360.020000003</v>
      </c>
      <c r="AA101" s="1">
        <v>-62927431.469999999</v>
      </c>
      <c r="AB101" s="1">
        <v>-63146808.390000001</v>
      </c>
      <c r="AC101" s="1">
        <v>-63375731.340000004</v>
      </c>
      <c r="AD101" s="1">
        <v>-63605347.079999998</v>
      </c>
      <c r="AE101" s="1">
        <v>-63759204.960000001</v>
      </c>
      <c r="AF101" s="1">
        <v>-63931511.890000001</v>
      </c>
      <c r="AG101" s="1">
        <v>-64164434.68</v>
      </c>
      <c r="AH101" s="1">
        <v>-64393517.630000003</v>
      </c>
      <c r="AI101" s="1"/>
      <c r="AJ101" s="1">
        <v>-221473.48</v>
      </c>
      <c r="AK101" s="1">
        <v>-228260.19</v>
      </c>
      <c r="AL101" s="1">
        <v>-228268.65</v>
      </c>
      <c r="AM101" s="1">
        <v>-228489.28</v>
      </c>
      <c r="AN101" s="1">
        <v>-228788.88</v>
      </c>
      <c r="AO101" s="1">
        <v>-228809.26</v>
      </c>
      <c r="AP101" s="1">
        <v>-228857.59</v>
      </c>
      <c r="AQ101" s="1">
        <v>-228922.95</v>
      </c>
      <c r="AR101" s="1">
        <v>-229615.74</v>
      </c>
      <c r="AS101" s="1">
        <v>-230301.05000000002</v>
      </c>
      <c r="AT101" s="1">
        <v>-230294.41</v>
      </c>
      <c r="AU101" s="1">
        <v>-232922.79</v>
      </c>
      <c r="AV101" s="1">
        <v>-239647.02000000002</v>
      </c>
      <c r="AW101" s="1">
        <f t="shared" si="68"/>
        <v>2763177.81</v>
      </c>
      <c r="AX101" s="1"/>
      <c r="AY101" s="1">
        <v>136270057.69999999</v>
      </c>
      <c r="AZ101" s="1">
        <v>136184829.41999999</v>
      </c>
      <c r="BA101" s="1">
        <v>136125572.91999999</v>
      </c>
      <c r="BB101" s="1">
        <v>136468150.31999999</v>
      </c>
      <c r="BC101" s="1">
        <v>136253626.5</v>
      </c>
      <c r="BD101" s="1">
        <v>136047725.65000001</v>
      </c>
      <c r="BE101" s="1">
        <v>135891226.69</v>
      </c>
      <c r="BF101" s="1">
        <v>135713099.53999999</v>
      </c>
      <c r="BG101" s="1">
        <v>136637539.13999999</v>
      </c>
      <c r="BH101" s="1">
        <v>136521461.16</v>
      </c>
      <c r="BI101" s="1">
        <v>136299833.22</v>
      </c>
      <c r="BJ101" s="1">
        <v>140687335.80000001</v>
      </c>
      <c r="BK101" s="1">
        <v>147532134.24000001</v>
      </c>
      <c r="BL101" s="2">
        <f t="shared" si="41"/>
        <v>0</v>
      </c>
      <c r="BM101" s="2">
        <f t="shared" si="69"/>
        <v>2763177.81</v>
      </c>
      <c r="BN101" s="3">
        <f t="shared" si="40"/>
        <v>1.3800000096681182E-2</v>
      </c>
      <c r="BO101" s="37">
        <f>IFERROR(INDEX('Wkpr - Existing Depr Rates'!$G$2:$G$709,MATCH('Wkpr - Plant Balance Detail'!A101,'Wkpr - Existing Depr Rates'!$A$2:$A$709,0),),0)</f>
        <v>1.38E-2</v>
      </c>
      <c r="BP101" s="37">
        <f t="shared" si="70"/>
        <v>9.6681182157332124E-11</v>
      </c>
      <c r="BQ101" s="11">
        <v>1.9300000000000001E-2</v>
      </c>
      <c r="BR101" s="11"/>
      <c r="BS101" s="11"/>
      <c r="BU101" s="31">
        <f>_xlfn.IFNA(IF(AND($B101="ED",$D101&gt;=310000,$D101&lt;360000),INDEX('Wkpr - Allocation_Factors'!$B$16:$F$16,1,MATCH('Wkpr - Plant Balance Detail'!BU$2,'Wkpr - Allocation_Factors'!$B$1:$F$1,0)),IF(AND($B101="GD",$C101="AN",$D101&gt;=350000,$D101&lt;358000),INDEX('Wkpr - Allocation_Factors'!$B$17:$F$17,1,MATCH('Wkpr - Plant Balance Detail'!BU$2,'Wkpr - Allocation_Factors'!$B$1:$F$1,0)),INDEX('Wkpr - Allocation_Factors'!$B$2:$F$15,MATCH(CONCATENATE('Wkpr - Plant Balance Detail'!$B101,'Wkpr - Plant Balance Detail'!$C101),'Wkpr - Allocation_Factors'!$A$2:$A$15,0),MATCH('Wkpr - Plant Balance Detail'!BU$2,'Wkpr - Allocation_Factors'!$B$1:$F$1,0)))),0)</f>
        <v>0.6573</v>
      </c>
      <c r="BV101" s="31">
        <f>_xlfn.IFNA(IF(AND($B101="ED",$D101&gt;=310000,$D101&lt;360000),INDEX('Wkpr - Allocation_Factors'!$B$16:$F$16,1,MATCH('Wkpr - Plant Balance Detail'!BV$2,'Wkpr - Allocation_Factors'!$B$1:$F$1,0)),IF(AND($B101="GD",$C101="AN",$D101&gt;=350000,$D101&lt;358000),INDEX('Wkpr - Allocation_Factors'!$B$17:$F$17,1,MATCH('Wkpr - Plant Balance Detail'!BV$2,'Wkpr - Allocation_Factors'!$B$1:$F$1,0)),INDEX('Wkpr - Allocation_Factors'!$B$2:$F$15,MATCH(CONCATENATE('Wkpr - Plant Balance Detail'!$B101,'Wkpr - Plant Balance Detail'!$C101),'Wkpr - Allocation_Factors'!$A$2:$A$15,0),MATCH('Wkpr - Plant Balance Detail'!BV$2,'Wkpr - Allocation_Factors'!$B$1:$F$1,0)))),0)</f>
        <v>0</v>
      </c>
      <c r="BW101" s="31">
        <f>_xlfn.IFNA(IF(AND($B101="ED",$D101&gt;=310000,$D101&lt;360000),INDEX('Wkpr - Allocation_Factors'!$B$16:$F$16,1,MATCH('Wkpr - Plant Balance Detail'!BW$2,'Wkpr - Allocation_Factors'!$B$1:$F$1,0)),IF(AND($B101="GD",$C101="AN",$D101&gt;=350000,$D101&lt;358000),INDEX('Wkpr - Allocation_Factors'!$B$17:$F$17,1,MATCH('Wkpr - Plant Balance Detail'!BW$2,'Wkpr - Allocation_Factors'!$B$1:$F$1,0)),INDEX('Wkpr - Allocation_Factors'!$B$2:$F$15,MATCH(CONCATENATE('Wkpr - Plant Balance Detail'!$B101,'Wkpr - Plant Balance Detail'!$C101),'Wkpr - Allocation_Factors'!$A$2:$A$15,0),MATCH('Wkpr - Plant Balance Detail'!BW$2,'Wkpr - Allocation_Factors'!$B$1:$F$1,0)))),0)</f>
        <v>0.3427</v>
      </c>
      <c r="BX101" s="31">
        <f>_xlfn.IFNA(IF(AND($B101="ED",$D101&gt;=310000,$D101&lt;360000),INDEX('Wkpr - Allocation_Factors'!$B$16:$F$16,1,MATCH('Wkpr - Plant Balance Detail'!BX$2,'Wkpr - Allocation_Factors'!$B$1:$F$1,0)),IF(AND($B101="GD",$C101="AN",$D101&gt;=350000,$D101&lt;358000),INDEX('Wkpr - Allocation_Factors'!$B$17:$F$17,1,MATCH('Wkpr - Plant Balance Detail'!BX$2,'Wkpr - Allocation_Factors'!$B$1:$F$1,0)),INDEX('Wkpr - Allocation_Factors'!$B$2:$F$15,MATCH(CONCATENATE('Wkpr - Plant Balance Detail'!$B101,'Wkpr - Plant Balance Detail'!$C101),'Wkpr - Allocation_Factors'!$A$2:$A$15,0),MATCH('Wkpr - Plant Balance Detail'!BX$2,'Wkpr - Allocation_Factors'!$B$1:$F$1,0)))),0)</f>
        <v>0</v>
      </c>
      <c r="BY101" s="31">
        <f>_xlfn.IFNA(IF(AND($B101="ED",$D101&gt;=310000,$D101&lt;360000),INDEX('Wkpr - Allocation_Factors'!$B$16:$F$16,1,MATCH('Wkpr - Plant Balance Detail'!BY$2,'Wkpr - Allocation_Factors'!$B$1:$F$1,0)),IF(AND($B101="GD",$C101="AN",$D101&gt;=350000,$D101&lt;358000),INDEX('Wkpr - Allocation_Factors'!$B$17:$F$17,1,MATCH('Wkpr - Plant Balance Detail'!BY$2,'Wkpr - Allocation_Factors'!$B$1:$F$1,0)),INDEX('Wkpr - Allocation_Factors'!$B$2:$F$15,MATCH(CONCATENATE('Wkpr - Plant Balance Detail'!$B101,'Wkpr - Plant Balance Detail'!$C101),'Wkpr - Allocation_Factors'!$A$2:$A$15,0),MATCH('Wkpr - Plant Balance Detail'!BY$2,'Wkpr - Allocation_Factors'!$B$1:$F$1,0)))),0)</f>
        <v>0</v>
      </c>
      <c r="CA101" s="1">
        <f t="shared" si="42"/>
        <v>1922322.5009108498</v>
      </c>
      <c r="CB101" s="1">
        <f t="shared" si="43"/>
        <v>0</v>
      </c>
      <c r="CC101" s="1">
        <f t="shared" si="44"/>
        <v>1002251.5153843728</v>
      </c>
      <c r="CD101" s="1">
        <f t="shared" si="45"/>
        <v>0</v>
      </c>
      <c r="CE101" s="1">
        <f t="shared" si="46"/>
        <v>0</v>
      </c>
      <c r="CF101" s="1"/>
      <c r="CG101" s="1">
        <f t="shared" si="47"/>
        <v>1922322.4874432839</v>
      </c>
      <c r="CH101" s="1">
        <f t="shared" si="48"/>
        <v>0</v>
      </c>
      <c r="CI101" s="1">
        <f t="shared" si="49"/>
        <v>1002251.5083627163</v>
      </c>
      <c r="CJ101" s="1">
        <f t="shared" si="50"/>
        <v>0</v>
      </c>
      <c r="CK101" s="1">
        <f t="shared" si="51"/>
        <v>0</v>
      </c>
      <c r="CM101" s="1">
        <f t="shared" si="52"/>
        <v>2688465.5078011146</v>
      </c>
      <c r="CN101" s="1">
        <f t="shared" si="53"/>
        <v>0</v>
      </c>
      <c r="CO101" s="1">
        <f t="shared" si="54"/>
        <v>1401699.5732898859</v>
      </c>
      <c r="CP101" s="1">
        <f t="shared" si="55"/>
        <v>0</v>
      </c>
      <c r="CQ101" s="1">
        <f t="shared" si="56"/>
        <v>0</v>
      </c>
      <c r="CS101" s="1">
        <f t="shared" si="71"/>
        <v>766143.02035783068</v>
      </c>
      <c r="CT101" s="1">
        <f t="shared" si="72"/>
        <v>0</v>
      </c>
      <c r="CU101" s="1">
        <f t="shared" si="73"/>
        <v>399448.06492716959</v>
      </c>
      <c r="CV101" s="1">
        <f t="shared" si="74"/>
        <v>0</v>
      </c>
      <c r="CW101" s="1">
        <f t="shared" si="75"/>
        <v>0</v>
      </c>
      <c r="CX101" s="1">
        <f t="shared" si="76"/>
        <v>1165591.0852850003</v>
      </c>
      <c r="DA101" s="38">
        <f t="shared" si="57"/>
        <v>0</v>
      </c>
      <c r="DB101" s="38">
        <f t="shared" si="58"/>
        <v>0</v>
      </c>
      <c r="DC101" s="38">
        <f t="shared" si="59"/>
        <v>0</v>
      </c>
      <c r="DD101" s="38">
        <f t="shared" si="60"/>
        <v>0</v>
      </c>
      <c r="DE101" s="38">
        <f t="shared" si="61"/>
        <v>0</v>
      </c>
    </row>
    <row r="102" spans="1:109" x14ac:dyDescent="0.2">
      <c r="A102" t="s">
        <v>117</v>
      </c>
      <c r="B102" t="str">
        <f t="shared" si="62"/>
        <v>ED</v>
      </c>
      <c r="C102" t="str">
        <f t="shared" si="63"/>
        <v>AN</v>
      </c>
      <c r="D102">
        <f t="shared" si="64"/>
        <v>356000</v>
      </c>
      <c r="F102" s="1">
        <v>131684984.89</v>
      </c>
      <c r="G102" s="1">
        <v>131655024.54000001</v>
      </c>
      <c r="H102" s="1">
        <v>131894019.01000001</v>
      </c>
      <c r="I102" s="1">
        <v>132220857.28</v>
      </c>
      <c r="J102" s="1">
        <v>132263922.87</v>
      </c>
      <c r="K102" s="1">
        <v>132314300.73</v>
      </c>
      <c r="L102" s="1">
        <v>132301422.09999999</v>
      </c>
      <c r="M102" s="1">
        <v>132368398.78</v>
      </c>
      <c r="N102" s="1">
        <v>133024924.23</v>
      </c>
      <c r="O102" s="1">
        <v>133114172.55</v>
      </c>
      <c r="P102" s="1">
        <v>133235997.76000001</v>
      </c>
      <c r="Q102" s="1">
        <v>134367652.58000001</v>
      </c>
      <c r="R102" s="1">
        <v>137309318.08000001</v>
      </c>
      <c r="S102" s="1">
        <f t="shared" si="65"/>
        <v>134497151.48500001</v>
      </c>
      <c r="T102" s="1">
        <f t="shared" si="66"/>
        <v>1458760692.4300001</v>
      </c>
      <c r="U102" s="1">
        <f t="shared" si="67"/>
        <v>132771486.99291666</v>
      </c>
      <c r="V102" s="1">
        <v>-41532591.140000001</v>
      </c>
      <c r="W102" s="1">
        <v>-41691815.520000003</v>
      </c>
      <c r="X102" s="1">
        <v>-41844078.130000003</v>
      </c>
      <c r="Y102" s="1">
        <v>-42008997.18</v>
      </c>
      <c r="Z102" s="1">
        <v>-42184218.350000001</v>
      </c>
      <c r="AA102" s="1">
        <v>-42359501.43</v>
      </c>
      <c r="AB102" s="1">
        <v>-42534809.340000004</v>
      </c>
      <c r="AC102" s="1">
        <v>-42710153.100000001</v>
      </c>
      <c r="AD102" s="1">
        <v>-42885976.18</v>
      </c>
      <c r="AE102" s="1">
        <v>-43033713.780000001</v>
      </c>
      <c r="AF102" s="1">
        <v>-43152087.789999999</v>
      </c>
      <c r="AG102" s="1">
        <v>-43329375.210000001</v>
      </c>
      <c r="AH102" s="1">
        <v>-43500123.090000004</v>
      </c>
      <c r="AI102" s="1"/>
      <c r="AJ102" s="1">
        <v>-172395.94</v>
      </c>
      <c r="AK102" s="1">
        <v>-174462.76</v>
      </c>
      <c r="AL102" s="1">
        <v>-174601.24</v>
      </c>
      <c r="AM102" s="1">
        <v>-174976.1</v>
      </c>
      <c r="AN102" s="1">
        <v>-175221.17</v>
      </c>
      <c r="AO102" s="1">
        <v>-175283.08000000002</v>
      </c>
      <c r="AP102" s="1">
        <v>-175307.91</v>
      </c>
      <c r="AQ102" s="1">
        <v>-175343.76</v>
      </c>
      <c r="AR102" s="1">
        <v>-175823.08000000002</v>
      </c>
      <c r="AS102" s="1">
        <v>-176317.16</v>
      </c>
      <c r="AT102" s="1">
        <v>-176456.99</v>
      </c>
      <c r="AU102" s="1">
        <v>-177287.42</v>
      </c>
      <c r="AV102" s="1">
        <v>-179985.99</v>
      </c>
      <c r="AW102" s="1">
        <f t="shared" si="68"/>
        <v>2111066.66</v>
      </c>
      <c r="AX102" s="1"/>
      <c r="AY102" s="1">
        <v>90152393.75</v>
      </c>
      <c r="AZ102" s="1">
        <v>89963209.019999996</v>
      </c>
      <c r="BA102" s="1">
        <v>90049940.879999995</v>
      </c>
      <c r="BB102" s="1">
        <v>90211860.099999994</v>
      </c>
      <c r="BC102" s="1">
        <v>90079704.519999996</v>
      </c>
      <c r="BD102" s="1">
        <v>89954799.299999997</v>
      </c>
      <c r="BE102" s="1">
        <v>89766612.760000005</v>
      </c>
      <c r="BF102" s="1">
        <v>89658245.680000007</v>
      </c>
      <c r="BG102" s="1">
        <v>90138948.049999997</v>
      </c>
      <c r="BH102" s="1">
        <v>90080458.769999996</v>
      </c>
      <c r="BI102" s="1">
        <v>90083909.969999999</v>
      </c>
      <c r="BJ102" s="1">
        <v>91038277.370000005</v>
      </c>
      <c r="BK102" s="1">
        <v>93809194.989999995</v>
      </c>
      <c r="BL102" s="2">
        <f t="shared" si="41"/>
        <v>0</v>
      </c>
      <c r="BM102" s="2">
        <f t="shared" si="69"/>
        <v>2111066.66</v>
      </c>
      <c r="BN102" s="3">
        <f t="shared" si="40"/>
        <v>1.5900000126628282E-2</v>
      </c>
      <c r="BO102" s="37">
        <f>IFERROR(INDEX('Wkpr - Existing Depr Rates'!$G$2:$G$709,MATCH('Wkpr - Plant Balance Detail'!A102,'Wkpr - Existing Depr Rates'!$A$2:$A$709,0),),0)</f>
        <v>1.5900000000000001E-2</v>
      </c>
      <c r="BP102" s="37">
        <f t="shared" si="70"/>
        <v>1.2662828077769639E-10</v>
      </c>
      <c r="BQ102" s="11">
        <v>2.1399999999999999E-2</v>
      </c>
      <c r="BR102" s="11"/>
      <c r="BS102" s="11"/>
      <c r="BU102" s="31">
        <f>_xlfn.IFNA(IF(AND($B102="ED",$D102&gt;=310000,$D102&lt;360000),INDEX('Wkpr - Allocation_Factors'!$B$16:$F$16,1,MATCH('Wkpr - Plant Balance Detail'!BU$2,'Wkpr - Allocation_Factors'!$B$1:$F$1,0)),IF(AND($B102="GD",$C102="AN",$D102&gt;=350000,$D102&lt;358000),INDEX('Wkpr - Allocation_Factors'!$B$17:$F$17,1,MATCH('Wkpr - Plant Balance Detail'!BU$2,'Wkpr - Allocation_Factors'!$B$1:$F$1,0)),INDEX('Wkpr - Allocation_Factors'!$B$2:$F$15,MATCH(CONCATENATE('Wkpr - Plant Balance Detail'!$B102,'Wkpr - Plant Balance Detail'!$C102),'Wkpr - Allocation_Factors'!$A$2:$A$15,0),MATCH('Wkpr - Plant Balance Detail'!BU$2,'Wkpr - Allocation_Factors'!$B$1:$F$1,0)))),0)</f>
        <v>0.6573</v>
      </c>
      <c r="BV102" s="31">
        <f>_xlfn.IFNA(IF(AND($B102="ED",$D102&gt;=310000,$D102&lt;360000),INDEX('Wkpr - Allocation_Factors'!$B$16:$F$16,1,MATCH('Wkpr - Plant Balance Detail'!BV$2,'Wkpr - Allocation_Factors'!$B$1:$F$1,0)),IF(AND($B102="GD",$C102="AN",$D102&gt;=350000,$D102&lt;358000),INDEX('Wkpr - Allocation_Factors'!$B$17:$F$17,1,MATCH('Wkpr - Plant Balance Detail'!BV$2,'Wkpr - Allocation_Factors'!$B$1:$F$1,0)),INDEX('Wkpr - Allocation_Factors'!$B$2:$F$15,MATCH(CONCATENATE('Wkpr - Plant Balance Detail'!$B102,'Wkpr - Plant Balance Detail'!$C102),'Wkpr - Allocation_Factors'!$A$2:$A$15,0),MATCH('Wkpr - Plant Balance Detail'!BV$2,'Wkpr - Allocation_Factors'!$B$1:$F$1,0)))),0)</f>
        <v>0</v>
      </c>
      <c r="BW102" s="31">
        <f>_xlfn.IFNA(IF(AND($B102="ED",$D102&gt;=310000,$D102&lt;360000),INDEX('Wkpr - Allocation_Factors'!$B$16:$F$16,1,MATCH('Wkpr - Plant Balance Detail'!BW$2,'Wkpr - Allocation_Factors'!$B$1:$F$1,0)),IF(AND($B102="GD",$C102="AN",$D102&gt;=350000,$D102&lt;358000),INDEX('Wkpr - Allocation_Factors'!$B$17:$F$17,1,MATCH('Wkpr - Plant Balance Detail'!BW$2,'Wkpr - Allocation_Factors'!$B$1:$F$1,0)),INDEX('Wkpr - Allocation_Factors'!$B$2:$F$15,MATCH(CONCATENATE('Wkpr - Plant Balance Detail'!$B102,'Wkpr - Plant Balance Detail'!$C102),'Wkpr - Allocation_Factors'!$A$2:$A$15,0),MATCH('Wkpr - Plant Balance Detail'!BW$2,'Wkpr - Allocation_Factors'!$B$1:$F$1,0)))),0)</f>
        <v>0.3427</v>
      </c>
      <c r="BX102" s="31">
        <f>_xlfn.IFNA(IF(AND($B102="ED",$D102&gt;=310000,$D102&lt;360000),INDEX('Wkpr - Allocation_Factors'!$B$16:$F$16,1,MATCH('Wkpr - Plant Balance Detail'!BX$2,'Wkpr - Allocation_Factors'!$B$1:$F$1,0)),IF(AND($B102="GD",$C102="AN",$D102&gt;=350000,$D102&lt;358000),INDEX('Wkpr - Allocation_Factors'!$B$17:$F$17,1,MATCH('Wkpr - Plant Balance Detail'!BX$2,'Wkpr - Allocation_Factors'!$B$1:$F$1,0)),INDEX('Wkpr - Allocation_Factors'!$B$2:$F$15,MATCH(CONCATENATE('Wkpr - Plant Balance Detail'!$B102,'Wkpr - Plant Balance Detail'!$C102),'Wkpr - Allocation_Factors'!$A$2:$A$15,0),MATCH('Wkpr - Plant Balance Detail'!BX$2,'Wkpr - Allocation_Factors'!$B$1:$F$1,0)))),0)</f>
        <v>0</v>
      </c>
      <c r="BY102" s="31">
        <f>_xlfn.IFNA(IF(AND($B102="ED",$D102&gt;=310000,$D102&lt;360000),INDEX('Wkpr - Allocation_Factors'!$B$16:$F$16,1,MATCH('Wkpr - Plant Balance Detail'!BY$2,'Wkpr - Allocation_Factors'!$B$1:$F$1,0)),IF(AND($B102="GD",$C102="AN",$D102&gt;=350000,$D102&lt;358000),INDEX('Wkpr - Allocation_Factors'!$B$17:$F$17,1,MATCH('Wkpr - Plant Balance Detail'!BY$2,'Wkpr - Allocation_Factors'!$B$1:$F$1,0)),INDEX('Wkpr - Allocation_Factors'!$B$2:$F$15,MATCH(CONCATENATE('Wkpr - Plant Balance Detail'!$B102,'Wkpr - Plant Balance Detail'!$C102),'Wkpr - Allocation_Factors'!$A$2:$A$15,0),MATCH('Wkpr - Plant Balance Detail'!BY$2,'Wkpr - Allocation_Factors'!$B$1:$F$1,0)))),0)</f>
        <v>0</v>
      </c>
      <c r="CA102" s="1">
        <f t="shared" si="42"/>
        <v>1435029.3063349808</v>
      </c>
      <c r="CB102" s="1">
        <f t="shared" si="43"/>
        <v>0</v>
      </c>
      <c r="CC102" s="1">
        <f t="shared" si="44"/>
        <v>748188.86852426268</v>
      </c>
      <c r="CD102" s="1">
        <f t="shared" si="45"/>
        <v>0</v>
      </c>
      <c r="CE102" s="1">
        <f t="shared" si="46"/>
        <v>0</v>
      </c>
      <c r="CF102" s="1"/>
      <c r="CG102" s="1">
        <f t="shared" si="47"/>
        <v>1435029.2949063459</v>
      </c>
      <c r="CH102" s="1">
        <f t="shared" si="48"/>
        <v>0</v>
      </c>
      <c r="CI102" s="1">
        <f t="shared" si="49"/>
        <v>748188.86256565456</v>
      </c>
      <c r="CJ102" s="1">
        <f t="shared" si="50"/>
        <v>0</v>
      </c>
      <c r="CK102" s="1">
        <f t="shared" si="51"/>
        <v>0</v>
      </c>
      <c r="CM102" s="1">
        <f t="shared" si="52"/>
        <v>1931423.0761632575</v>
      </c>
      <c r="CN102" s="1">
        <f t="shared" si="53"/>
        <v>0</v>
      </c>
      <c r="CO102" s="1">
        <f t="shared" si="54"/>
        <v>1006996.3307487423</v>
      </c>
      <c r="CP102" s="1">
        <f t="shared" si="55"/>
        <v>0</v>
      </c>
      <c r="CQ102" s="1">
        <f t="shared" si="56"/>
        <v>0</v>
      </c>
      <c r="CS102" s="1">
        <f t="shared" si="71"/>
        <v>496393.78125691158</v>
      </c>
      <c r="CT102" s="1">
        <f t="shared" si="72"/>
        <v>0</v>
      </c>
      <c r="CU102" s="1">
        <f t="shared" si="73"/>
        <v>258807.46818308777</v>
      </c>
      <c r="CV102" s="1">
        <f t="shared" si="74"/>
        <v>0</v>
      </c>
      <c r="CW102" s="1">
        <f t="shared" si="75"/>
        <v>0</v>
      </c>
      <c r="CX102" s="1">
        <f t="shared" si="76"/>
        <v>755201.24943999934</v>
      </c>
      <c r="DA102" s="38">
        <f t="shared" si="57"/>
        <v>0</v>
      </c>
      <c r="DB102" s="38">
        <f t="shared" si="58"/>
        <v>0</v>
      </c>
      <c r="DC102" s="38">
        <f t="shared" si="59"/>
        <v>0</v>
      </c>
      <c r="DD102" s="38">
        <f t="shared" si="60"/>
        <v>0</v>
      </c>
      <c r="DE102" s="38">
        <f t="shared" si="61"/>
        <v>0</v>
      </c>
    </row>
    <row r="103" spans="1:109" x14ac:dyDescent="0.2">
      <c r="A103" t="s">
        <v>118</v>
      </c>
      <c r="B103" t="str">
        <f t="shared" si="62"/>
        <v>ED</v>
      </c>
      <c r="C103" t="str">
        <f t="shared" si="63"/>
        <v>AN</v>
      </c>
      <c r="D103">
        <f t="shared" si="64"/>
        <v>357000</v>
      </c>
      <c r="F103" s="1">
        <v>2987089.7800000003</v>
      </c>
      <c r="G103" s="1">
        <v>2987089.7800000003</v>
      </c>
      <c r="H103" s="1">
        <v>2987089.7800000003</v>
      </c>
      <c r="I103" s="1">
        <v>2987089.7800000003</v>
      </c>
      <c r="J103" s="1">
        <v>2987089.7800000003</v>
      </c>
      <c r="K103" s="1">
        <v>2987089.7800000003</v>
      </c>
      <c r="L103" s="1">
        <v>2987089.7800000003</v>
      </c>
      <c r="M103" s="1">
        <v>2987089.7800000003</v>
      </c>
      <c r="N103" s="1">
        <v>2987089.7800000003</v>
      </c>
      <c r="O103" s="1">
        <v>2987089.7800000003</v>
      </c>
      <c r="P103" s="1">
        <v>2987089.7800000003</v>
      </c>
      <c r="Q103" s="1">
        <v>2987089.7800000003</v>
      </c>
      <c r="R103" s="1">
        <v>2987089.7800000003</v>
      </c>
      <c r="S103" s="1">
        <f t="shared" si="65"/>
        <v>2987089.7800000003</v>
      </c>
      <c r="T103" s="1">
        <f t="shared" si="66"/>
        <v>32857987.580000009</v>
      </c>
      <c r="U103" s="1">
        <f t="shared" si="67"/>
        <v>2987089.7800000007</v>
      </c>
      <c r="V103" s="1">
        <v>-617152.31000000006</v>
      </c>
      <c r="W103" s="1">
        <v>-621234.67000000004</v>
      </c>
      <c r="X103" s="1">
        <v>-625317.03</v>
      </c>
      <c r="Y103" s="1">
        <v>-629399.39</v>
      </c>
      <c r="Z103" s="1">
        <v>-633481.75</v>
      </c>
      <c r="AA103" s="1">
        <v>-637564.11</v>
      </c>
      <c r="AB103" s="1">
        <v>-641646.47</v>
      </c>
      <c r="AC103" s="1">
        <v>-645728.82999999996</v>
      </c>
      <c r="AD103" s="1">
        <v>-649811.19000000006</v>
      </c>
      <c r="AE103" s="1">
        <v>-653893.55000000005</v>
      </c>
      <c r="AF103" s="1">
        <v>-657975.91</v>
      </c>
      <c r="AG103" s="1">
        <v>-662058.27</v>
      </c>
      <c r="AH103" s="1">
        <v>-666140.63</v>
      </c>
      <c r="AI103" s="1"/>
      <c r="AJ103" s="1">
        <v>-4082.36</v>
      </c>
      <c r="AK103" s="1">
        <v>-4082.36</v>
      </c>
      <c r="AL103" s="1">
        <v>-4082.36</v>
      </c>
      <c r="AM103" s="1">
        <v>-4082.36</v>
      </c>
      <c r="AN103" s="1">
        <v>-4082.36</v>
      </c>
      <c r="AO103" s="1">
        <v>-4082.36</v>
      </c>
      <c r="AP103" s="1">
        <v>-4082.36</v>
      </c>
      <c r="AQ103" s="1">
        <v>-4082.36</v>
      </c>
      <c r="AR103" s="1">
        <v>-4082.36</v>
      </c>
      <c r="AS103" s="1">
        <v>-4082.36</v>
      </c>
      <c r="AT103" s="1">
        <v>-4082.36</v>
      </c>
      <c r="AU103" s="1">
        <v>-4082.36</v>
      </c>
      <c r="AV103" s="1">
        <v>-4082.36</v>
      </c>
      <c r="AW103" s="1">
        <f t="shared" si="68"/>
        <v>48988.32</v>
      </c>
      <c r="AX103" s="1"/>
      <c r="AY103" s="1">
        <v>2369937.4700000002</v>
      </c>
      <c r="AZ103" s="1">
        <v>2365855.11</v>
      </c>
      <c r="BA103" s="1">
        <v>2361772.75</v>
      </c>
      <c r="BB103" s="1">
        <v>2357690.39</v>
      </c>
      <c r="BC103" s="1">
        <v>2353608.0300000003</v>
      </c>
      <c r="BD103" s="1">
        <v>2349525.67</v>
      </c>
      <c r="BE103" s="1">
        <v>2345443.31</v>
      </c>
      <c r="BF103" s="1">
        <v>2341360.9500000002</v>
      </c>
      <c r="BG103" s="1">
        <v>2337278.59</v>
      </c>
      <c r="BH103" s="1">
        <v>2333196.23</v>
      </c>
      <c r="BI103" s="1">
        <v>2329113.87</v>
      </c>
      <c r="BJ103" s="1">
        <v>2325031.5099999998</v>
      </c>
      <c r="BK103" s="1">
        <v>2320949.15</v>
      </c>
      <c r="BL103" s="2">
        <f t="shared" si="41"/>
        <v>0</v>
      </c>
      <c r="BM103" s="2">
        <f t="shared" si="69"/>
        <v>48988.32</v>
      </c>
      <c r="BN103" s="3">
        <f t="shared" si="40"/>
        <v>1.6400015937920683E-2</v>
      </c>
      <c r="BO103" s="37">
        <f>IFERROR(INDEX('Wkpr - Existing Depr Rates'!$G$2:$G$709,MATCH('Wkpr - Plant Balance Detail'!A103,'Wkpr - Existing Depr Rates'!$A$2:$A$709,0),),0)</f>
        <v>1.6400000000000001E-2</v>
      </c>
      <c r="BP103" s="37">
        <f t="shared" si="70"/>
        <v>1.5937920681136086E-8</v>
      </c>
      <c r="BQ103" s="11">
        <v>1.6400000000000001E-2</v>
      </c>
      <c r="BR103" s="11"/>
      <c r="BS103" s="11"/>
      <c r="BU103" s="31">
        <f>_xlfn.IFNA(IF(AND($B103="ED",$D103&gt;=310000,$D103&lt;360000),INDEX('Wkpr - Allocation_Factors'!$B$16:$F$16,1,MATCH('Wkpr - Plant Balance Detail'!BU$2,'Wkpr - Allocation_Factors'!$B$1:$F$1,0)),IF(AND($B103="GD",$C103="AN",$D103&gt;=350000,$D103&lt;358000),INDEX('Wkpr - Allocation_Factors'!$B$17:$F$17,1,MATCH('Wkpr - Plant Balance Detail'!BU$2,'Wkpr - Allocation_Factors'!$B$1:$F$1,0)),INDEX('Wkpr - Allocation_Factors'!$B$2:$F$15,MATCH(CONCATENATE('Wkpr - Plant Balance Detail'!$B103,'Wkpr - Plant Balance Detail'!$C103),'Wkpr - Allocation_Factors'!$A$2:$A$15,0),MATCH('Wkpr - Plant Balance Detail'!BU$2,'Wkpr - Allocation_Factors'!$B$1:$F$1,0)))),0)</f>
        <v>0.6573</v>
      </c>
      <c r="BV103" s="31">
        <f>_xlfn.IFNA(IF(AND($B103="ED",$D103&gt;=310000,$D103&lt;360000),INDEX('Wkpr - Allocation_Factors'!$B$16:$F$16,1,MATCH('Wkpr - Plant Balance Detail'!BV$2,'Wkpr - Allocation_Factors'!$B$1:$F$1,0)),IF(AND($B103="GD",$C103="AN",$D103&gt;=350000,$D103&lt;358000),INDEX('Wkpr - Allocation_Factors'!$B$17:$F$17,1,MATCH('Wkpr - Plant Balance Detail'!BV$2,'Wkpr - Allocation_Factors'!$B$1:$F$1,0)),INDEX('Wkpr - Allocation_Factors'!$B$2:$F$15,MATCH(CONCATENATE('Wkpr - Plant Balance Detail'!$B103,'Wkpr - Plant Balance Detail'!$C103),'Wkpr - Allocation_Factors'!$A$2:$A$15,0),MATCH('Wkpr - Plant Balance Detail'!BV$2,'Wkpr - Allocation_Factors'!$B$1:$F$1,0)))),0)</f>
        <v>0</v>
      </c>
      <c r="BW103" s="31">
        <f>_xlfn.IFNA(IF(AND($B103="ED",$D103&gt;=310000,$D103&lt;360000),INDEX('Wkpr - Allocation_Factors'!$B$16:$F$16,1,MATCH('Wkpr - Plant Balance Detail'!BW$2,'Wkpr - Allocation_Factors'!$B$1:$F$1,0)),IF(AND($B103="GD",$C103="AN",$D103&gt;=350000,$D103&lt;358000),INDEX('Wkpr - Allocation_Factors'!$B$17:$F$17,1,MATCH('Wkpr - Plant Balance Detail'!BW$2,'Wkpr - Allocation_Factors'!$B$1:$F$1,0)),INDEX('Wkpr - Allocation_Factors'!$B$2:$F$15,MATCH(CONCATENATE('Wkpr - Plant Balance Detail'!$B103,'Wkpr - Plant Balance Detail'!$C103),'Wkpr - Allocation_Factors'!$A$2:$A$15,0),MATCH('Wkpr - Plant Balance Detail'!BW$2,'Wkpr - Allocation_Factors'!$B$1:$F$1,0)))),0)</f>
        <v>0.3427</v>
      </c>
      <c r="BX103" s="31">
        <f>_xlfn.IFNA(IF(AND($B103="ED",$D103&gt;=310000,$D103&lt;360000),INDEX('Wkpr - Allocation_Factors'!$B$16:$F$16,1,MATCH('Wkpr - Plant Balance Detail'!BX$2,'Wkpr - Allocation_Factors'!$B$1:$F$1,0)),IF(AND($B103="GD",$C103="AN",$D103&gt;=350000,$D103&lt;358000),INDEX('Wkpr - Allocation_Factors'!$B$17:$F$17,1,MATCH('Wkpr - Plant Balance Detail'!BX$2,'Wkpr - Allocation_Factors'!$B$1:$F$1,0)),INDEX('Wkpr - Allocation_Factors'!$B$2:$F$15,MATCH(CONCATENATE('Wkpr - Plant Balance Detail'!$B103,'Wkpr - Plant Balance Detail'!$C103),'Wkpr - Allocation_Factors'!$A$2:$A$15,0),MATCH('Wkpr - Plant Balance Detail'!BX$2,'Wkpr - Allocation_Factors'!$B$1:$F$1,0)))),0)</f>
        <v>0</v>
      </c>
      <c r="BY103" s="31">
        <f>_xlfn.IFNA(IF(AND($B103="ED",$D103&gt;=310000,$D103&lt;360000),INDEX('Wkpr - Allocation_Factors'!$B$16:$F$16,1,MATCH('Wkpr - Plant Balance Detail'!BY$2,'Wkpr - Allocation_Factors'!$B$1:$F$1,0)),IF(AND($B103="GD",$C103="AN",$D103&gt;=350000,$D103&lt;358000),INDEX('Wkpr - Allocation_Factors'!$B$17:$F$17,1,MATCH('Wkpr - Plant Balance Detail'!BY$2,'Wkpr - Allocation_Factors'!$B$1:$F$1,0)),INDEX('Wkpr - Allocation_Factors'!$B$2:$F$15,MATCH(CONCATENATE('Wkpr - Plant Balance Detail'!$B103,'Wkpr - Plant Balance Detail'!$C103),'Wkpr - Allocation_Factors'!$A$2:$A$15,0),MATCH('Wkpr - Plant Balance Detail'!BY$2,'Wkpr - Allocation_Factors'!$B$1:$F$1,0)))),0)</f>
        <v>0</v>
      </c>
      <c r="CA103" s="1">
        <f t="shared" si="42"/>
        <v>32200.022735999995</v>
      </c>
      <c r="CB103" s="1">
        <f t="shared" si="43"/>
        <v>0</v>
      </c>
      <c r="CC103" s="1">
        <f t="shared" si="44"/>
        <v>16788.297263999997</v>
      </c>
      <c r="CD103" s="1">
        <f t="shared" si="45"/>
        <v>0</v>
      </c>
      <c r="CE103" s="1">
        <f t="shared" si="46"/>
        <v>0</v>
      </c>
      <c r="CF103" s="1"/>
      <c r="CG103" s="1">
        <f t="shared" si="47"/>
        <v>32199.991443261602</v>
      </c>
      <c r="CH103" s="1">
        <f t="shared" si="48"/>
        <v>0</v>
      </c>
      <c r="CI103" s="1">
        <f t="shared" si="49"/>
        <v>16788.280948738404</v>
      </c>
      <c r="CJ103" s="1">
        <f t="shared" si="50"/>
        <v>0</v>
      </c>
      <c r="CK103" s="1">
        <f t="shared" si="51"/>
        <v>0</v>
      </c>
      <c r="CM103" s="1">
        <f t="shared" si="52"/>
        <v>32199.991443261602</v>
      </c>
      <c r="CN103" s="1">
        <f t="shared" si="53"/>
        <v>0</v>
      </c>
      <c r="CO103" s="1">
        <f t="shared" si="54"/>
        <v>16788.280948738404</v>
      </c>
      <c r="CP103" s="1">
        <f t="shared" si="55"/>
        <v>0</v>
      </c>
      <c r="CQ103" s="1">
        <f t="shared" si="56"/>
        <v>0</v>
      </c>
      <c r="CS103" s="1">
        <f t="shared" si="71"/>
        <v>0</v>
      </c>
      <c r="CT103" s="1">
        <f t="shared" si="72"/>
        <v>0</v>
      </c>
      <c r="CU103" s="1">
        <f t="shared" si="73"/>
        <v>0</v>
      </c>
      <c r="CV103" s="1">
        <f t="shared" si="74"/>
        <v>0</v>
      </c>
      <c r="CW103" s="1">
        <f t="shared" si="75"/>
        <v>0</v>
      </c>
      <c r="CX103" s="1">
        <f t="shared" si="76"/>
        <v>0</v>
      </c>
      <c r="DA103" s="38">
        <f t="shared" si="57"/>
        <v>0</v>
      </c>
      <c r="DB103" s="38">
        <f t="shared" si="58"/>
        <v>0</v>
      </c>
      <c r="DC103" s="38">
        <f t="shared" si="59"/>
        <v>0</v>
      </c>
      <c r="DD103" s="38">
        <f t="shared" si="60"/>
        <v>0</v>
      </c>
      <c r="DE103" s="38">
        <f t="shared" si="61"/>
        <v>0</v>
      </c>
    </row>
    <row r="104" spans="1:109" x14ac:dyDescent="0.2">
      <c r="A104" t="s">
        <v>119</v>
      </c>
      <c r="B104" t="str">
        <f t="shared" si="62"/>
        <v>ED</v>
      </c>
      <c r="C104" t="str">
        <f t="shared" si="63"/>
        <v>AN</v>
      </c>
      <c r="D104">
        <f t="shared" si="64"/>
        <v>358000</v>
      </c>
      <c r="F104" s="1">
        <v>2342269.7400000002</v>
      </c>
      <c r="G104" s="1">
        <v>2342269.7400000002</v>
      </c>
      <c r="H104" s="1">
        <v>2342269.7400000002</v>
      </c>
      <c r="I104" s="1">
        <v>2342503.52</v>
      </c>
      <c r="J104" s="1">
        <v>2342672.9</v>
      </c>
      <c r="K104" s="1">
        <v>2342771.04</v>
      </c>
      <c r="L104" s="1">
        <v>2342771.04</v>
      </c>
      <c r="M104" s="1">
        <v>2342785.1800000002</v>
      </c>
      <c r="N104" s="1">
        <v>2342907.2200000002</v>
      </c>
      <c r="O104" s="1">
        <v>2342907.2200000002</v>
      </c>
      <c r="P104" s="1">
        <v>2342907.2200000002</v>
      </c>
      <c r="Q104" s="1">
        <v>2342956.4700000002</v>
      </c>
      <c r="R104" s="1">
        <v>2342956.4700000002</v>
      </c>
      <c r="S104" s="1">
        <f t="shared" si="65"/>
        <v>2342613.1050000004</v>
      </c>
      <c r="T104" s="1">
        <f t="shared" si="66"/>
        <v>25769721.289999995</v>
      </c>
      <c r="U104" s="1">
        <f t="shared" si="67"/>
        <v>2342694.5329166665</v>
      </c>
      <c r="V104" s="1">
        <v>-884370.44000000006</v>
      </c>
      <c r="W104" s="1">
        <v>-888313.26</v>
      </c>
      <c r="X104" s="1">
        <v>-892256.08000000007</v>
      </c>
      <c r="Y104" s="1">
        <v>-896199.1</v>
      </c>
      <c r="Z104" s="1">
        <v>-900142.46</v>
      </c>
      <c r="AA104" s="1">
        <v>-904086.04</v>
      </c>
      <c r="AB104" s="1">
        <v>-908029.70000000007</v>
      </c>
      <c r="AC104" s="1">
        <v>-911973.38</v>
      </c>
      <c r="AD104" s="1">
        <v>-915917.17</v>
      </c>
      <c r="AE104" s="1">
        <v>-919861.06</v>
      </c>
      <c r="AF104" s="1">
        <v>-923804.95000000007</v>
      </c>
      <c r="AG104" s="1">
        <v>-927748.89</v>
      </c>
      <c r="AH104" s="1">
        <v>-931692.87</v>
      </c>
      <c r="AI104" s="1"/>
      <c r="AJ104" s="1">
        <v>-3941.71</v>
      </c>
      <c r="AK104" s="1">
        <v>-3942.82</v>
      </c>
      <c r="AL104" s="1">
        <v>-3942.82</v>
      </c>
      <c r="AM104" s="1">
        <v>-3943.02</v>
      </c>
      <c r="AN104" s="1">
        <v>-3943.36</v>
      </c>
      <c r="AO104" s="1">
        <v>-3943.58</v>
      </c>
      <c r="AP104" s="1">
        <v>-3943.6600000000003</v>
      </c>
      <c r="AQ104" s="1">
        <v>-3943.6800000000003</v>
      </c>
      <c r="AR104" s="1">
        <v>-3943.79</v>
      </c>
      <c r="AS104" s="1">
        <v>-3943.89</v>
      </c>
      <c r="AT104" s="1">
        <v>-3943.89</v>
      </c>
      <c r="AU104" s="1">
        <v>-3943.94</v>
      </c>
      <c r="AV104" s="1">
        <v>-3943.98</v>
      </c>
      <c r="AW104" s="1">
        <f t="shared" si="68"/>
        <v>47322.430000000008</v>
      </c>
      <c r="AX104" s="1"/>
      <c r="AY104" s="1">
        <v>1457899.3</v>
      </c>
      <c r="AZ104" s="1">
        <v>1453956.48</v>
      </c>
      <c r="BA104" s="1">
        <v>1450013.6600000001</v>
      </c>
      <c r="BB104" s="1">
        <v>1446304.42</v>
      </c>
      <c r="BC104" s="1">
        <v>1442530.44</v>
      </c>
      <c r="BD104" s="1">
        <v>1438685</v>
      </c>
      <c r="BE104" s="1">
        <v>1434741.34</v>
      </c>
      <c r="BF104" s="1">
        <v>1430811.8</v>
      </c>
      <c r="BG104" s="1">
        <v>1426990.05</v>
      </c>
      <c r="BH104" s="1">
        <v>1423046.1600000001</v>
      </c>
      <c r="BI104" s="1">
        <v>1419102.27</v>
      </c>
      <c r="BJ104" s="1">
        <v>1415207.58</v>
      </c>
      <c r="BK104" s="1">
        <v>1411263.6</v>
      </c>
      <c r="BL104" s="2">
        <f t="shared" si="41"/>
        <v>0</v>
      </c>
      <c r="BM104" s="2">
        <f t="shared" si="69"/>
        <v>47322.430000000008</v>
      </c>
      <c r="BN104" s="3">
        <f t="shared" si="40"/>
        <v>2.0200000185719196E-2</v>
      </c>
      <c r="BO104" s="37">
        <f>IFERROR(INDEX('Wkpr - Existing Depr Rates'!$G$2:$G$709,MATCH('Wkpr - Plant Balance Detail'!A104,'Wkpr - Existing Depr Rates'!$A$2:$A$709,0),),0)</f>
        <v>2.0199999999999999E-2</v>
      </c>
      <c r="BP104" s="37">
        <f t="shared" si="70"/>
        <v>1.857191969656391E-10</v>
      </c>
      <c r="BQ104" s="11">
        <v>2.06E-2</v>
      </c>
      <c r="BR104" s="11"/>
      <c r="BS104" s="11"/>
      <c r="BU104" s="31">
        <f>_xlfn.IFNA(IF(AND($B104="ED",$D104&gt;=310000,$D104&lt;360000),INDEX('Wkpr - Allocation_Factors'!$B$16:$F$16,1,MATCH('Wkpr - Plant Balance Detail'!BU$2,'Wkpr - Allocation_Factors'!$B$1:$F$1,0)),IF(AND($B104="GD",$C104="AN",$D104&gt;=350000,$D104&lt;358000),INDEX('Wkpr - Allocation_Factors'!$B$17:$F$17,1,MATCH('Wkpr - Plant Balance Detail'!BU$2,'Wkpr - Allocation_Factors'!$B$1:$F$1,0)),INDEX('Wkpr - Allocation_Factors'!$B$2:$F$15,MATCH(CONCATENATE('Wkpr - Plant Balance Detail'!$B104,'Wkpr - Plant Balance Detail'!$C104),'Wkpr - Allocation_Factors'!$A$2:$A$15,0),MATCH('Wkpr - Plant Balance Detail'!BU$2,'Wkpr - Allocation_Factors'!$B$1:$F$1,0)))),0)</f>
        <v>0.6573</v>
      </c>
      <c r="BV104" s="31">
        <f>_xlfn.IFNA(IF(AND($B104="ED",$D104&gt;=310000,$D104&lt;360000),INDEX('Wkpr - Allocation_Factors'!$B$16:$F$16,1,MATCH('Wkpr - Plant Balance Detail'!BV$2,'Wkpr - Allocation_Factors'!$B$1:$F$1,0)),IF(AND($B104="GD",$C104="AN",$D104&gt;=350000,$D104&lt;358000),INDEX('Wkpr - Allocation_Factors'!$B$17:$F$17,1,MATCH('Wkpr - Plant Balance Detail'!BV$2,'Wkpr - Allocation_Factors'!$B$1:$F$1,0)),INDEX('Wkpr - Allocation_Factors'!$B$2:$F$15,MATCH(CONCATENATE('Wkpr - Plant Balance Detail'!$B104,'Wkpr - Plant Balance Detail'!$C104),'Wkpr - Allocation_Factors'!$A$2:$A$15,0),MATCH('Wkpr - Plant Balance Detail'!BV$2,'Wkpr - Allocation_Factors'!$B$1:$F$1,0)))),0)</f>
        <v>0</v>
      </c>
      <c r="BW104" s="31">
        <f>_xlfn.IFNA(IF(AND($B104="ED",$D104&gt;=310000,$D104&lt;360000),INDEX('Wkpr - Allocation_Factors'!$B$16:$F$16,1,MATCH('Wkpr - Plant Balance Detail'!BW$2,'Wkpr - Allocation_Factors'!$B$1:$F$1,0)),IF(AND($B104="GD",$C104="AN",$D104&gt;=350000,$D104&lt;358000),INDEX('Wkpr - Allocation_Factors'!$B$17:$F$17,1,MATCH('Wkpr - Plant Balance Detail'!BW$2,'Wkpr - Allocation_Factors'!$B$1:$F$1,0)),INDEX('Wkpr - Allocation_Factors'!$B$2:$F$15,MATCH(CONCATENATE('Wkpr - Plant Balance Detail'!$B104,'Wkpr - Plant Balance Detail'!$C104),'Wkpr - Allocation_Factors'!$A$2:$A$15,0),MATCH('Wkpr - Plant Balance Detail'!BW$2,'Wkpr - Allocation_Factors'!$B$1:$F$1,0)))),0)</f>
        <v>0.3427</v>
      </c>
      <c r="BX104" s="31">
        <f>_xlfn.IFNA(IF(AND($B104="ED",$D104&gt;=310000,$D104&lt;360000),INDEX('Wkpr - Allocation_Factors'!$B$16:$F$16,1,MATCH('Wkpr - Plant Balance Detail'!BX$2,'Wkpr - Allocation_Factors'!$B$1:$F$1,0)),IF(AND($B104="GD",$C104="AN",$D104&gt;=350000,$D104&lt;358000),INDEX('Wkpr - Allocation_Factors'!$B$17:$F$17,1,MATCH('Wkpr - Plant Balance Detail'!BX$2,'Wkpr - Allocation_Factors'!$B$1:$F$1,0)),INDEX('Wkpr - Allocation_Factors'!$B$2:$F$15,MATCH(CONCATENATE('Wkpr - Plant Balance Detail'!$B104,'Wkpr - Plant Balance Detail'!$C104),'Wkpr - Allocation_Factors'!$A$2:$A$15,0),MATCH('Wkpr - Plant Balance Detail'!BX$2,'Wkpr - Allocation_Factors'!$B$1:$F$1,0)))),0)</f>
        <v>0</v>
      </c>
      <c r="BY104" s="31">
        <f>_xlfn.IFNA(IF(AND($B104="ED",$D104&gt;=310000,$D104&lt;360000),INDEX('Wkpr - Allocation_Factors'!$B$16:$F$16,1,MATCH('Wkpr - Plant Balance Detail'!BY$2,'Wkpr - Allocation_Factors'!$B$1:$F$1,0)),IF(AND($B104="GD",$C104="AN",$D104&gt;=350000,$D104&lt;358000),INDEX('Wkpr - Allocation_Factors'!$B$17:$F$17,1,MATCH('Wkpr - Plant Balance Detail'!BY$2,'Wkpr - Allocation_Factors'!$B$1:$F$1,0)),INDEX('Wkpr - Allocation_Factors'!$B$2:$F$15,MATCH(CONCATENATE('Wkpr - Plant Balance Detail'!$B104,'Wkpr - Plant Balance Detail'!$C104),'Wkpr - Allocation_Factors'!$A$2:$A$15,0),MATCH('Wkpr - Plant Balance Detail'!BY$2,'Wkpr - Allocation_Factors'!$B$1:$F$1,0)))),0)</f>
        <v>0</v>
      </c>
      <c r="CA104" s="1">
        <f t="shared" si="42"/>
        <v>31108.511098178464</v>
      </c>
      <c r="CB104" s="1">
        <f t="shared" si="43"/>
        <v>0</v>
      </c>
      <c r="CC104" s="1">
        <f t="shared" si="44"/>
        <v>16219.210030953536</v>
      </c>
      <c r="CD104" s="1">
        <f t="shared" si="45"/>
        <v>0</v>
      </c>
      <c r="CE104" s="1">
        <f t="shared" si="46"/>
        <v>0</v>
      </c>
      <c r="CF104" s="1"/>
      <c r="CG104" s="1">
        <f t="shared" si="47"/>
        <v>31108.510812166202</v>
      </c>
      <c r="CH104" s="1">
        <f t="shared" si="48"/>
        <v>0</v>
      </c>
      <c r="CI104" s="1">
        <f t="shared" si="49"/>
        <v>16219.209881833802</v>
      </c>
      <c r="CJ104" s="1">
        <f t="shared" si="50"/>
        <v>0</v>
      </c>
      <c r="CK104" s="1">
        <f t="shared" si="51"/>
        <v>0</v>
      </c>
      <c r="CM104" s="1">
        <f t="shared" si="52"/>
        <v>31724.520927258603</v>
      </c>
      <c r="CN104" s="1">
        <f t="shared" si="53"/>
        <v>0</v>
      </c>
      <c r="CO104" s="1">
        <f t="shared" si="54"/>
        <v>16540.382354741403</v>
      </c>
      <c r="CP104" s="1">
        <f t="shared" si="55"/>
        <v>0</v>
      </c>
      <c r="CQ104" s="1">
        <f t="shared" si="56"/>
        <v>0</v>
      </c>
      <c r="CS104" s="1">
        <f t="shared" si="71"/>
        <v>616.01011509240197</v>
      </c>
      <c r="CT104" s="1">
        <f t="shared" si="72"/>
        <v>0</v>
      </c>
      <c r="CU104" s="1">
        <f t="shared" si="73"/>
        <v>321.17247290760133</v>
      </c>
      <c r="CV104" s="1">
        <f t="shared" si="74"/>
        <v>0</v>
      </c>
      <c r="CW104" s="1">
        <f t="shared" si="75"/>
        <v>0</v>
      </c>
      <c r="CX104" s="1">
        <f t="shared" si="76"/>
        <v>937.18258800000331</v>
      </c>
      <c r="DA104" s="38">
        <f t="shared" si="57"/>
        <v>0</v>
      </c>
      <c r="DB104" s="38">
        <f t="shared" si="58"/>
        <v>0</v>
      </c>
      <c r="DC104" s="38">
        <f t="shared" si="59"/>
        <v>0</v>
      </c>
      <c r="DD104" s="38">
        <f t="shared" si="60"/>
        <v>0</v>
      </c>
      <c r="DE104" s="38">
        <f t="shared" si="61"/>
        <v>0</v>
      </c>
    </row>
    <row r="105" spans="1:109" x14ac:dyDescent="0.2">
      <c r="A105" t="s">
        <v>120</v>
      </c>
      <c r="B105" t="str">
        <f t="shared" si="62"/>
        <v>ED</v>
      </c>
      <c r="C105" t="str">
        <f t="shared" si="63"/>
        <v>AN</v>
      </c>
      <c r="D105">
        <f t="shared" si="64"/>
        <v>359000</v>
      </c>
      <c r="F105" s="1">
        <v>1966793.96</v>
      </c>
      <c r="G105" s="1">
        <v>1966793.96</v>
      </c>
      <c r="H105" s="1">
        <v>2012046.41</v>
      </c>
      <c r="I105" s="1">
        <v>2012046.41</v>
      </c>
      <c r="J105" s="1">
        <v>2012046.41</v>
      </c>
      <c r="K105" s="1">
        <v>2012046.41</v>
      </c>
      <c r="L105" s="1">
        <v>2012046.41</v>
      </c>
      <c r="M105" s="1">
        <v>2012046.41</v>
      </c>
      <c r="N105" s="1">
        <v>2063816.41</v>
      </c>
      <c r="O105" s="1">
        <v>2063816.41</v>
      </c>
      <c r="P105" s="1">
        <v>2063816.41</v>
      </c>
      <c r="Q105" s="1">
        <v>2098308.19</v>
      </c>
      <c r="R105" s="1">
        <v>2098308.19</v>
      </c>
      <c r="S105" s="1">
        <f t="shared" si="65"/>
        <v>2032551.075</v>
      </c>
      <c r="T105" s="1">
        <f t="shared" si="66"/>
        <v>22328829.84</v>
      </c>
      <c r="U105" s="1">
        <f t="shared" si="67"/>
        <v>2030115.0762499999</v>
      </c>
      <c r="V105" s="1">
        <v>-794718.93</v>
      </c>
      <c r="W105" s="1">
        <v>-797439.66</v>
      </c>
      <c r="X105" s="1">
        <v>-800191.69000000006</v>
      </c>
      <c r="Y105" s="1">
        <v>-802975.02</v>
      </c>
      <c r="Z105" s="1">
        <v>-805758.35</v>
      </c>
      <c r="AA105" s="1">
        <v>-808541.68</v>
      </c>
      <c r="AB105" s="1">
        <v>-811325.01</v>
      </c>
      <c r="AC105" s="1">
        <v>-814108.34</v>
      </c>
      <c r="AD105" s="1">
        <v>-816927.48</v>
      </c>
      <c r="AE105" s="1">
        <v>-819782.43</v>
      </c>
      <c r="AF105" s="1">
        <v>-822637.38</v>
      </c>
      <c r="AG105" s="1">
        <v>-825516.18</v>
      </c>
      <c r="AH105" s="1">
        <v>-828418.84</v>
      </c>
      <c r="AI105" s="1"/>
      <c r="AJ105" s="1">
        <v>-2720.73</v>
      </c>
      <c r="AK105" s="1">
        <v>-2720.73</v>
      </c>
      <c r="AL105" s="1">
        <v>-2752.03</v>
      </c>
      <c r="AM105" s="1">
        <v>-2783.33</v>
      </c>
      <c r="AN105" s="1">
        <v>-2783.33</v>
      </c>
      <c r="AO105" s="1">
        <v>-2783.33</v>
      </c>
      <c r="AP105" s="1">
        <v>-2783.33</v>
      </c>
      <c r="AQ105" s="1">
        <v>-2783.33</v>
      </c>
      <c r="AR105" s="1">
        <v>-2819.14</v>
      </c>
      <c r="AS105" s="1">
        <v>-2854.9500000000003</v>
      </c>
      <c r="AT105" s="1">
        <v>-2854.9500000000003</v>
      </c>
      <c r="AU105" s="1">
        <v>-2878.8</v>
      </c>
      <c r="AV105" s="1">
        <v>-2902.66</v>
      </c>
      <c r="AW105" s="1">
        <f t="shared" si="68"/>
        <v>33699.910000000003</v>
      </c>
      <c r="AX105" s="1"/>
      <c r="AY105" s="1">
        <v>1172075.03</v>
      </c>
      <c r="AZ105" s="1">
        <v>1169354.3</v>
      </c>
      <c r="BA105" s="1">
        <v>1211854.72</v>
      </c>
      <c r="BB105" s="1">
        <v>1209071.3900000001</v>
      </c>
      <c r="BC105" s="1">
        <v>1206288.06</v>
      </c>
      <c r="BD105" s="1">
        <v>1203504.73</v>
      </c>
      <c r="BE105" s="1">
        <v>1200721.3999999999</v>
      </c>
      <c r="BF105" s="1">
        <v>1197938.07</v>
      </c>
      <c r="BG105" s="1">
        <v>1246888.93</v>
      </c>
      <c r="BH105" s="1">
        <v>1244033.98</v>
      </c>
      <c r="BI105" s="1">
        <v>1241179.03</v>
      </c>
      <c r="BJ105" s="1">
        <v>1272792.01</v>
      </c>
      <c r="BK105" s="1">
        <v>1269889.3500000001</v>
      </c>
      <c r="BL105" s="2">
        <f t="shared" si="41"/>
        <v>0</v>
      </c>
      <c r="BM105" s="2">
        <f t="shared" si="69"/>
        <v>33699.910000000003</v>
      </c>
      <c r="BN105" s="3">
        <f t="shared" si="40"/>
        <v>1.6599999869096094E-2</v>
      </c>
      <c r="BO105" s="37">
        <f>IFERROR(INDEX('Wkpr - Existing Depr Rates'!$G$2:$G$709,MATCH('Wkpr - Plant Balance Detail'!A105,'Wkpr - Existing Depr Rates'!$A$2:$A$709,0),),0)</f>
        <v>1.66E-2</v>
      </c>
      <c r="BP105" s="37">
        <f t="shared" si="70"/>
        <v>-1.309039057706407E-10</v>
      </c>
      <c r="BQ105" s="11">
        <v>1.41E-2</v>
      </c>
      <c r="BR105" s="11"/>
      <c r="BS105" s="11"/>
      <c r="BU105" s="31">
        <f>_xlfn.IFNA(IF(AND($B105="ED",$D105&gt;=310000,$D105&lt;360000),INDEX('Wkpr - Allocation_Factors'!$B$16:$F$16,1,MATCH('Wkpr - Plant Balance Detail'!BU$2,'Wkpr - Allocation_Factors'!$B$1:$F$1,0)),IF(AND($B105="GD",$C105="AN",$D105&gt;=350000,$D105&lt;358000),INDEX('Wkpr - Allocation_Factors'!$B$17:$F$17,1,MATCH('Wkpr - Plant Balance Detail'!BU$2,'Wkpr - Allocation_Factors'!$B$1:$F$1,0)),INDEX('Wkpr - Allocation_Factors'!$B$2:$F$15,MATCH(CONCATENATE('Wkpr - Plant Balance Detail'!$B105,'Wkpr - Plant Balance Detail'!$C105),'Wkpr - Allocation_Factors'!$A$2:$A$15,0),MATCH('Wkpr - Plant Balance Detail'!BU$2,'Wkpr - Allocation_Factors'!$B$1:$F$1,0)))),0)</f>
        <v>0.6573</v>
      </c>
      <c r="BV105" s="31">
        <f>_xlfn.IFNA(IF(AND($B105="ED",$D105&gt;=310000,$D105&lt;360000),INDEX('Wkpr - Allocation_Factors'!$B$16:$F$16,1,MATCH('Wkpr - Plant Balance Detail'!BV$2,'Wkpr - Allocation_Factors'!$B$1:$F$1,0)),IF(AND($B105="GD",$C105="AN",$D105&gt;=350000,$D105&lt;358000),INDEX('Wkpr - Allocation_Factors'!$B$17:$F$17,1,MATCH('Wkpr - Plant Balance Detail'!BV$2,'Wkpr - Allocation_Factors'!$B$1:$F$1,0)),INDEX('Wkpr - Allocation_Factors'!$B$2:$F$15,MATCH(CONCATENATE('Wkpr - Plant Balance Detail'!$B105,'Wkpr - Plant Balance Detail'!$C105),'Wkpr - Allocation_Factors'!$A$2:$A$15,0),MATCH('Wkpr - Plant Balance Detail'!BV$2,'Wkpr - Allocation_Factors'!$B$1:$F$1,0)))),0)</f>
        <v>0</v>
      </c>
      <c r="BW105" s="31">
        <f>_xlfn.IFNA(IF(AND($B105="ED",$D105&gt;=310000,$D105&lt;360000),INDEX('Wkpr - Allocation_Factors'!$B$16:$F$16,1,MATCH('Wkpr - Plant Balance Detail'!BW$2,'Wkpr - Allocation_Factors'!$B$1:$F$1,0)),IF(AND($B105="GD",$C105="AN",$D105&gt;=350000,$D105&lt;358000),INDEX('Wkpr - Allocation_Factors'!$B$17:$F$17,1,MATCH('Wkpr - Plant Balance Detail'!BW$2,'Wkpr - Allocation_Factors'!$B$1:$F$1,0)),INDEX('Wkpr - Allocation_Factors'!$B$2:$F$15,MATCH(CONCATENATE('Wkpr - Plant Balance Detail'!$B105,'Wkpr - Plant Balance Detail'!$C105),'Wkpr - Allocation_Factors'!$A$2:$A$15,0),MATCH('Wkpr - Plant Balance Detail'!BW$2,'Wkpr - Allocation_Factors'!$B$1:$F$1,0)))),0)</f>
        <v>0.3427</v>
      </c>
      <c r="BX105" s="31">
        <f>_xlfn.IFNA(IF(AND($B105="ED",$D105&gt;=310000,$D105&lt;360000),INDEX('Wkpr - Allocation_Factors'!$B$16:$F$16,1,MATCH('Wkpr - Plant Balance Detail'!BX$2,'Wkpr - Allocation_Factors'!$B$1:$F$1,0)),IF(AND($B105="GD",$C105="AN",$D105&gt;=350000,$D105&lt;358000),INDEX('Wkpr - Allocation_Factors'!$B$17:$F$17,1,MATCH('Wkpr - Plant Balance Detail'!BX$2,'Wkpr - Allocation_Factors'!$B$1:$F$1,0)),INDEX('Wkpr - Allocation_Factors'!$B$2:$F$15,MATCH(CONCATENATE('Wkpr - Plant Balance Detail'!$B105,'Wkpr - Plant Balance Detail'!$C105),'Wkpr - Allocation_Factors'!$A$2:$A$15,0),MATCH('Wkpr - Plant Balance Detail'!BX$2,'Wkpr - Allocation_Factors'!$B$1:$F$1,0)))),0)</f>
        <v>0</v>
      </c>
      <c r="BY105" s="31">
        <f>_xlfn.IFNA(IF(AND($B105="ED",$D105&gt;=310000,$D105&lt;360000),INDEX('Wkpr - Allocation_Factors'!$B$16:$F$16,1,MATCH('Wkpr - Plant Balance Detail'!BY$2,'Wkpr - Allocation_Factors'!$B$1:$F$1,0)),IF(AND($B105="GD",$C105="AN",$D105&gt;=350000,$D105&lt;358000),INDEX('Wkpr - Allocation_Factors'!$B$17:$F$17,1,MATCH('Wkpr - Plant Balance Detail'!BY$2,'Wkpr - Allocation_Factors'!$B$1:$F$1,0)),INDEX('Wkpr - Allocation_Factors'!$B$2:$F$15,MATCH(CONCATENATE('Wkpr - Plant Balance Detail'!$B105,'Wkpr - Plant Balance Detail'!$C105),'Wkpr - Allocation_Factors'!$A$2:$A$15,0),MATCH('Wkpr - Plant Balance Detail'!BY$2,'Wkpr - Allocation_Factors'!$B$1:$F$1,0)))),0)</f>
        <v>0</v>
      </c>
      <c r="CA105" s="1">
        <f t="shared" si="42"/>
        <v>22895.018176019181</v>
      </c>
      <c r="CB105" s="1">
        <f t="shared" si="43"/>
        <v>0</v>
      </c>
      <c r="CC105" s="1">
        <f t="shared" si="44"/>
        <v>11936.897503304082</v>
      </c>
      <c r="CD105" s="1">
        <f t="shared" si="45"/>
        <v>0</v>
      </c>
      <c r="CE105" s="1">
        <f t="shared" si="46"/>
        <v>0</v>
      </c>
      <c r="CF105" s="1"/>
      <c r="CG105" s="1">
        <f t="shared" si="47"/>
        <v>22895.018356564196</v>
      </c>
      <c r="CH105" s="1">
        <f t="shared" si="48"/>
        <v>0</v>
      </c>
      <c r="CI105" s="1">
        <f t="shared" si="49"/>
        <v>11936.897597435798</v>
      </c>
      <c r="CJ105" s="1">
        <f t="shared" si="50"/>
        <v>0</v>
      </c>
      <c r="CK105" s="1">
        <f t="shared" si="51"/>
        <v>0</v>
      </c>
      <c r="CM105" s="1">
        <f t="shared" si="52"/>
        <v>19446.973423346699</v>
      </c>
      <c r="CN105" s="1">
        <f t="shared" si="53"/>
        <v>0</v>
      </c>
      <c r="CO105" s="1">
        <f t="shared" si="54"/>
        <v>10139.1720556533</v>
      </c>
      <c r="CP105" s="1">
        <f t="shared" si="55"/>
        <v>0</v>
      </c>
      <c r="CQ105" s="1">
        <f t="shared" si="56"/>
        <v>0</v>
      </c>
      <c r="CS105" s="1">
        <f t="shared" si="71"/>
        <v>-3448.0449332174976</v>
      </c>
      <c r="CT105" s="1">
        <f t="shared" si="72"/>
        <v>0</v>
      </c>
      <c r="CU105" s="1">
        <f t="shared" si="73"/>
        <v>-1797.7255417824981</v>
      </c>
      <c r="CV105" s="1">
        <f t="shared" si="74"/>
        <v>0</v>
      </c>
      <c r="CW105" s="1">
        <f t="shared" si="75"/>
        <v>0</v>
      </c>
      <c r="CX105" s="1">
        <f t="shared" si="76"/>
        <v>-5245.7704749999957</v>
      </c>
      <c r="DA105" s="38">
        <f t="shared" si="57"/>
        <v>0</v>
      </c>
      <c r="DB105" s="38">
        <f t="shared" si="58"/>
        <v>0</v>
      </c>
      <c r="DC105" s="38">
        <f t="shared" si="59"/>
        <v>0</v>
      </c>
      <c r="DD105" s="38">
        <f t="shared" si="60"/>
        <v>0</v>
      </c>
      <c r="DE105" s="38">
        <f t="shared" si="61"/>
        <v>0</v>
      </c>
    </row>
    <row r="106" spans="1:109" x14ac:dyDescent="0.2">
      <c r="A106" t="s">
        <v>121</v>
      </c>
      <c r="B106" t="str">
        <f t="shared" si="62"/>
        <v>ED</v>
      </c>
      <c r="C106" t="str">
        <f t="shared" si="63"/>
        <v>AN</v>
      </c>
      <c r="D106">
        <f t="shared" si="64"/>
        <v>362000</v>
      </c>
      <c r="F106" s="1">
        <v>2085819.82</v>
      </c>
      <c r="G106" s="1">
        <v>2085819.82</v>
      </c>
      <c r="H106" s="1">
        <v>2085819.82</v>
      </c>
      <c r="I106" s="1">
        <v>2085819.82</v>
      </c>
      <c r="J106" s="1">
        <v>2085819.82</v>
      </c>
      <c r="K106" s="1">
        <v>2085819.82</v>
      </c>
      <c r="L106" s="1">
        <v>2085819.82</v>
      </c>
      <c r="M106" s="1">
        <v>2085819.82</v>
      </c>
      <c r="N106" s="1">
        <v>2085819.82</v>
      </c>
      <c r="O106" s="1">
        <v>2085819.82</v>
      </c>
      <c r="P106" s="1">
        <v>2085819.82</v>
      </c>
      <c r="Q106" s="1">
        <v>2127322.14</v>
      </c>
      <c r="R106" s="1">
        <v>2127322.14</v>
      </c>
      <c r="S106" s="1">
        <f t="shared" si="65"/>
        <v>2106570.98</v>
      </c>
      <c r="T106" s="1">
        <f t="shared" si="66"/>
        <v>22985520.34</v>
      </c>
      <c r="U106" s="1">
        <f t="shared" si="67"/>
        <v>2091007.61</v>
      </c>
      <c r="V106" s="1">
        <v>-33479.29</v>
      </c>
      <c r="W106" s="1">
        <v>-36903.51</v>
      </c>
      <c r="X106" s="1">
        <v>-40327.730000000003</v>
      </c>
      <c r="Y106" s="1">
        <v>-43751.950000000004</v>
      </c>
      <c r="Z106" s="1">
        <v>-47176.17</v>
      </c>
      <c r="AA106" s="1">
        <v>-50600.39</v>
      </c>
      <c r="AB106" s="1">
        <v>-54024.61</v>
      </c>
      <c r="AC106" s="1">
        <v>-57448.83</v>
      </c>
      <c r="AD106" s="1">
        <v>-60873.05</v>
      </c>
      <c r="AE106" s="1">
        <v>-64297.270000000004</v>
      </c>
      <c r="AF106" s="1">
        <v>-67721.490000000005</v>
      </c>
      <c r="AG106" s="1">
        <v>-74636.08</v>
      </c>
      <c r="AH106" s="1">
        <v>-78128.430000000008</v>
      </c>
      <c r="AI106" s="1"/>
      <c r="AJ106" s="1">
        <v>-3424.2200000000003</v>
      </c>
      <c r="AK106" s="1">
        <v>-3424.2200000000003</v>
      </c>
      <c r="AL106" s="1">
        <v>-3424.2200000000003</v>
      </c>
      <c r="AM106" s="1">
        <v>-3424.2200000000003</v>
      </c>
      <c r="AN106" s="1">
        <v>-3424.2200000000003</v>
      </c>
      <c r="AO106" s="1">
        <v>-3424.2200000000003</v>
      </c>
      <c r="AP106" s="1">
        <v>-3424.2200000000003</v>
      </c>
      <c r="AQ106" s="1">
        <v>-3424.2200000000003</v>
      </c>
      <c r="AR106" s="1">
        <v>-3424.2200000000003</v>
      </c>
      <c r="AS106" s="1">
        <v>-3424.2200000000003</v>
      </c>
      <c r="AT106" s="1">
        <v>-3424.2200000000003</v>
      </c>
      <c r="AU106" s="1">
        <v>-3492.35</v>
      </c>
      <c r="AV106" s="1">
        <v>-3492.35</v>
      </c>
      <c r="AW106" s="1">
        <f t="shared" si="68"/>
        <v>41226.9</v>
      </c>
      <c r="AX106" s="1"/>
      <c r="AY106" s="1">
        <v>2052340.53</v>
      </c>
      <c r="AZ106" s="1">
        <v>2048916.31</v>
      </c>
      <c r="BA106" s="1">
        <v>2045492.09</v>
      </c>
      <c r="BB106" s="1">
        <v>2042067.87</v>
      </c>
      <c r="BC106" s="1">
        <v>2038643.65</v>
      </c>
      <c r="BD106" s="1">
        <v>2035219.43</v>
      </c>
      <c r="BE106" s="1">
        <v>2031795.21</v>
      </c>
      <c r="BF106" s="1">
        <v>2028370.99</v>
      </c>
      <c r="BG106" s="1">
        <v>2024946.77</v>
      </c>
      <c r="BH106" s="1">
        <v>2021522.55</v>
      </c>
      <c r="BI106" s="1">
        <v>2018098.33</v>
      </c>
      <c r="BJ106" s="1">
        <v>2052686.06</v>
      </c>
      <c r="BK106" s="1">
        <v>2049193.71</v>
      </c>
      <c r="BL106" s="2">
        <f t="shared" si="41"/>
        <v>0</v>
      </c>
      <c r="BM106" s="2">
        <f t="shared" si="69"/>
        <v>41226.9</v>
      </c>
      <c r="BN106" s="3">
        <f t="shared" si="40"/>
        <v>1.9716284055035074E-2</v>
      </c>
      <c r="BO106" s="37">
        <f>IFERROR(INDEX('Wkpr - Existing Depr Rates'!$G$2:$G$709,MATCH('Wkpr - Plant Balance Detail'!A106,'Wkpr - Existing Depr Rates'!$A$2:$A$709,0),),0)</f>
        <v>1.9699999999999999E-2</v>
      </c>
      <c r="BP106" s="37">
        <f t="shared" si="70"/>
        <v>1.6284055035075545E-5</v>
      </c>
      <c r="BQ106" s="11">
        <v>2.6800000000000001E-2</v>
      </c>
      <c r="BR106" s="11"/>
      <c r="BS106" s="11"/>
      <c r="BU106" s="31">
        <f>_xlfn.IFNA(IF(AND($B106="ED",$D106&gt;=310000,$D106&lt;360000),INDEX('Wkpr - Allocation_Factors'!$B$16:$F$16,1,MATCH('Wkpr - Plant Balance Detail'!BU$2,'Wkpr - Allocation_Factors'!$B$1:$F$1,0)),IF(AND($B106="GD",$C106="AN",$D106&gt;=350000,$D106&lt;358000),INDEX('Wkpr - Allocation_Factors'!$B$17:$F$17,1,MATCH('Wkpr - Plant Balance Detail'!BU$2,'Wkpr - Allocation_Factors'!$B$1:$F$1,0)),INDEX('Wkpr - Allocation_Factors'!$B$2:$F$15,MATCH(CONCATENATE('Wkpr - Plant Balance Detail'!$B106,'Wkpr - Plant Balance Detail'!$C106),'Wkpr - Allocation_Factors'!$A$2:$A$15,0),MATCH('Wkpr - Plant Balance Detail'!BU$2,'Wkpr - Allocation_Factors'!$B$1:$F$1,0)))),0)</f>
        <v>0.68269999999999997</v>
      </c>
      <c r="BV106" s="31">
        <f>_xlfn.IFNA(IF(AND($B106="ED",$D106&gt;=310000,$D106&lt;360000),INDEX('Wkpr - Allocation_Factors'!$B$16:$F$16,1,MATCH('Wkpr - Plant Balance Detail'!BV$2,'Wkpr - Allocation_Factors'!$B$1:$F$1,0)),IF(AND($B106="GD",$C106="AN",$D106&gt;=350000,$D106&lt;358000),INDEX('Wkpr - Allocation_Factors'!$B$17:$F$17,1,MATCH('Wkpr - Plant Balance Detail'!BV$2,'Wkpr - Allocation_Factors'!$B$1:$F$1,0)),INDEX('Wkpr - Allocation_Factors'!$B$2:$F$15,MATCH(CONCATENATE('Wkpr - Plant Balance Detail'!$B106,'Wkpr - Plant Balance Detail'!$C106),'Wkpr - Allocation_Factors'!$A$2:$A$15,0),MATCH('Wkpr - Plant Balance Detail'!BV$2,'Wkpr - Allocation_Factors'!$B$1:$F$1,0)))),0)</f>
        <v>0</v>
      </c>
      <c r="BW106" s="31">
        <f>_xlfn.IFNA(IF(AND($B106="ED",$D106&gt;=310000,$D106&lt;360000),INDEX('Wkpr - Allocation_Factors'!$B$16:$F$16,1,MATCH('Wkpr - Plant Balance Detail'!BW$2,'Wkpr - Allocation_Factors'!$B$1:$F$1,0)),IF(AND($B106="GD",$C106="AN",$D106&gt;=350000,$D106&lt;358000),INDEX('Wkpr - Allocation_Factors'!$B$17:$F$17,1,MATCH('Wkpr - Plant Balance Detail'!BW$2,'Wkpr - Allocation_Factors'!$B$1:$F$1,0)),INDEX('Wkpr - Allocation_Factors'!$B$2:$F$15,MATCH(CONCATENATE('Wkpr - Plant Balance Detail'!$B106,'Wkpr - Plant Balance Detail'!$C106),'Wkpr - Allocation_Factors'!$A$2:$A$15,0),MATCH('Wkpr - Plant Balance Detail'!BW$2,'Wkpr - Allocation_Factors'!$B$1:$F$1,0)))),0)</f>
        <v>0.31730000000000003</v>
      </c>
      <c r="BX106" s="31">
        <f>_xlfn.IFNA(IF(AND($B106="ED",$D106&gt;=310000,$D106&lt;360000),INDEX('Wkpr - Allocation_Factors'!$B$16:$F$16,1,MATCH('Wkpr - Plant Balance Detail'!BX$2,'Wkpr - Allocation_Factors'!$B$1:$F$1,0)),IF(AND($B106="GD",$C106="AN",$D106&gt;=350000,$D106&lt;358000),INDEX('Wkpr - Allocation_Factors'!$B$17:$F$17,1,MATCH('Wkpr - Plant Balance Detail'!BX$2,'Wkpr - Allocation_Factors'!$B$1:$F$1,0)),INDEX('Wkpr - Allocation_Factors'!$B$2:$F$15,MATCH(CONCATENATE('Wkpr - Plant Balance Detail'!$B106,'Wkpr - Plant Balance Detail'!$C106),'Wkpr - Allocation_Factors'!$A$2:$A$15,0),MATCH('Wkpr - Plant Balance Detail'!BX$2,'Wkpr - Allocation_Factors'!$B$1:$F$1,0)))),0)</f>
        <v>0</v>
      </c>
      <c r="BY106" s="31">
        <f>_xlfn.IFNA(IF(AND($B106="ED",$D106&gt;=310000,$D106&lt;360000),INDEX('Wkpr - Allocation_Factors'!$B$16:$F$16,1,MATCH('Wkpr - Plant Balance Detail'!BY$2,'Wkpr - Allocation_Factors'!$B$1:$F$1,0)),IF(AND($B106="GD",$C106="AN",$D106&gt;=350000,$D106&lt;358000),INDEX('Wkpr - Allocation_Factors'!$B$17:$F$17,1,MATCH('Wkpr - Plant Balance Detail'!BY$2,'Wkpr - Allocation_Factors'!$B$1:$F$1,0)),INDEX('Wkpr - Allocation_Factors'!$B$2:$F$15,MATCH(CONCATENATE('Wkpr - Plant Balance Detail'!$B106,'Wkpr - Plant Balance Detail'!$C106),'Wkpr - Allocation_Factors'!$A$2:$A$15,0),MATCH('Wkpr - Plant Balance Detail'!BY$2,'Wkpr - Allocation_Factors'!$B$1:$F$1,0)))),0)</f>
        <v>0</v>
      </c>
      <c r="CA106" s="1">
        <f t="shared" si="42"/>
        <v>28634.409356877237</v>
      </c>
      <c r="CB106" s="1">
        <f t="shared" si="43"/>
        <v>0</v>
      </c>
      <c r="CC106" s="1">
        <f t="shared" si="44"/>
        <v>13308.478231927858</v>
      </c>
      <c r="CD106" s="1">
        <f t="shared" si="45"/>
        <v>0</v>
      </c>
      <c r="CE106" s="1">
        <f t="shared" si="46"/>
        <v>0</v>
      </c>
      <c r="CF106" s="1"/>
      <c r="CG106" s="1">
        <f t="shared" si="47"/>
        <v>28610.759652066601</v>
      </c>
      <c r="CH106" s="1">
        <f t="shared" si="48"/>
        <v>0</v>
      </c>
      <c r="CI106" s="1">
        <f t="shared" si="49"/>
        <v>13297.486505933402</v>
      </c>
      <c r="CJ106" s="1">
        <f t="shared" si="50"/>
        <v>0</v>
      </c>
      <c r="CK106" s="1">
        <f t="shared" si="51"/>
        <v>0</v>
      </c>
      <c r="CM106" s="1">
        <f t="shared" si="52"/>
        <v>38922.251709410397</v>
      </c>
      <c r="CN106" s="1">
        <f t="shared" si="53"/>
        <v>0</v>
      </c>
      <c r="CO106" s="1">
        <f t="shared" si="54"/>
        <v>18089.981642589602</v>
      </c>
      <c r="CP106" s="1">
        <f t="shared" si="55"/>
        <v>0</v>
      </c>
      <c r="CQ106" s="1">
        <f t="shared" si="56"/>
        <v>0</v>
      </c>
      <c r="CS106" s="1">
        <f t="shared" si="71"/>
        <v>10311.492057343796</v>
      </c>
      <c r="CT106" s="1">
        <f t="shared" si="72"/>
        <v>0</v>
      </c>
      <c r="CU106" s="1">
        <f t="shared" si="73"/>
        <v>4792.4951366562</v>
      </c>
      <c r="CV106" s="1">
        <f t="shared" si="74"/>
        <v>0</v>
      </c>
      <c r="CW106" s="1">
        <f t="shared" si="75"/>
        <v>0</v>
      </c>
      <c r="CX106" s="1">
        <f t="shared" si="76"/>
        <v>15103.987193999996</v>
      </c>
      <c r="DA106" s="38">
        <f t="shared" si="57"/>
        <v>0</v>
      </c>
      <c r="DB106" s="38">
        <f t="shared" si="58"/>
        <v>0</v>
      </c>
      <c r="DC106" s="38">
        <f t="shared" si="59"/>
        <v>0</v>
      </c>
      <c r="DD106" s="38">
        <f t="shared" si="60"/>
        <v>0</v>
      </c>
      <c r="DE106" s="38">
        <f t="shared" si="61"/>
        <v>0</v>
      </c>
    </row>
    <row r="107" spans="1:109" x14ac:dyDescent="0.2">
      <c r="A107" t="s">
        <v>122</v>
      </c>
      <c r="B107" t="str">
        <f t="shared" si="62"/>
        <v>ED</v>
      </c>
      <c r="C107" t="str">
        <f t="shared" si="63"/>
        <v>AN</v>
      </c>
      <c r="D107">
        <f t="shared" si="64"/>
        <v>370000</v>
      </c>
      <c r="F107" s="1">
        <v>157018.04</v>
      </c>
      <c r="G107" s="1">
        <v>157018.04</v>
      </c>
      <c r="H107" s="1">
        <v>157018.04</v>
      </c>
      <c r="I107" s="1">
        <v>157018.04</v>
      </c>
      <c r="J107" s="1">
        <v>157018.04</v>
      </c>
      <c r="K107" s="1">
        <v>157018.04</v>
      </c>
      <c r="L107" s="1">
        <v>157018.04</v>
      </c>
      <c r="M107" s="1">
        <v>157018.04</v>
      </c>
      <c r="N107" s="1">
        <v>157018.04</v>
      </c>
      <c r="O107" s="1">
        <v>157018.04</v>
      </c>
      <c r="P107" s="1">
        <v>157018.04</v>
      </c>
      <c r="Q107" s="1">
        <v>157018.04</v>
      </c>
      <c r="R107" s="1">
        <v>157018.04</v>
      </c>
      <c r="S107" s="1">
        <f t="shared" si="65"/>
        <v>157018.04</v>
      </c>
      <c r="T107" s="1">
        <f t="shared" si="66"/>
        <v>1727198.4400000002</v>
      </c>
      <c r="U107" s="1">
        <f t="shared" si="67"/>
        <v>157018.04</v>
      </c>
      <c r="V107" s="1">
        <v>-36784.11</v>
      </c>
      <c r="W107" s="1">
        <v>-37227.69</v>
      </c>
      <c r="X107" s="1">
        <v>-37671.270000000004</v>
      </c>
      <c r="Y107" s="1">
        <v>-38114.85</v>
      </c>
      <c r="Z107" s="1">
        <v>-38558.43</v>
      </c>
      <c r="AA107" s="1">
        <v>-39002.01</v>
      </c>
      <c r="AB107" s="1">
        <v>-39445.590000000004</v>
      </c>
      <c r="AC107" s="1">
        <v>-39889.17</v>
      </c>
      <c r="AD107" s="1">
        <v>-40332.75</v>
      </c>
      <c r="AE107" s="1">
        <v>-40776.33</v>
      </c>
      <c r="AF107" s="1">
        <v>-41219.910000000003</v>
      </c>
      <c r="AG107" s="1">
        <v>-41663.49</v>
      </c>
      <c r="AH107" s="1">
        <v>-42107.07</v>
      </c>
      <c r="AI107" s="1"/>
      <c r="AJ107" s="1">
        <v>-443.58</v>
      </c>
      <c r="AK107" s="1">
        <v>-443.58</v>
      </c>
      <c r="AL107" s="1">
        <v>-443.58</v>
      </c>
      <c r="AM107" s="1">
        <v>-443.58</v>
      </c>
      <c r="AN107" s="1">
        <v>-443.58</v>
      </c>
      <c r="AO107" s="1">
        <v>-443.58</v>
      </c>
      <c r="AP107" s="1">
        <v>-443.58</v>
      </c>
      <c r="AQ107" s="1">
        <v>-443.58</v>
      </c>
      <c r="AR107" s="1">
        <v>-443.58</v>
      </c>
      <c r="AS107" s="1">
        <v>-443.58</v>
      </c>
      <c r="AT107" s="1">
        <v>-443.58</v>
      </c>
      <c r="AU107" s="1">
        <v>-443.58</v>
      </c>
      <c r="AV107" s="1">
        <v>-443.58</v>
      </c>
      <c r="AW107" s="1">
        <f t="shared" si="68"/>
        <v>5322.96</v>
      </c>
      <c r="AX107" s="1"/>
      <c r="AY107" s="1">
        <v>120233.93000000001</v>
      </c>
      <c r="AZ107" s="1">
        <v>119790.35</v>
      </c>
      <c r="BA107" s="1">
        <v>119346.77</v>
      </c>
      <c r="BB107" s="1">
        <v>118903.19</v>
      </c>
      <c r="BC107" s="1">
        <v>118459.61</v>
      </c>
      <c r="BD107" s="1">
        <v>118016.03</v>
      </c>
      <c r="BE107" s="1">
        <v>117572.45</v>
      </c>
      <c r="BF107" s="1">
        <v>117128.87</v>
      </c>
      <c r="BG107" s="1">
        <v>116685.29000000001</v>
      </c>
      <c r="BH107" s="1">
        <v>116241.71</v>
      </c>
      <c r="BI107" s="1">
        <v>115798.13</v>
      </c>
      <c r="BJ107" s="1">
        <v>115354.55</v>
      </c>
      <c r="BK107" s="1">
        <v>114910.97</v>
      </c>
      <c r="BL107" s="2">
        <f t="shared" si="41"/>
        <v>0</v>
      </c>
      <c r="BM107" s="2">
        <f t="shared" si="69"/>
        <v>5322.96</v>
      </c>
      <c r="BN107" s="3">
        <f t="shared" si="40"/>
        <v>3.3900308525058646E-2</v>
      </c>
      <c r="BO107" s="37">
        <f>IFERROR(INDEX('Wkpr - Existing Depr Rates'!$G$2:$G$709,MATCH('Wkpr - Plant Balance Detail'!A107,'Wkpr - Existing Depr Rates'!$A$2:$A$709,0),),0)</f>
        <v>3.39E-2</v>
      </c>
      <c r="BP107" s="37">
        <f t="shared" si="70"/>
        <v>3.0852505864681357E-7</v>
      </c>
      <c r="BQ107" s="28">
        <v>2.8899999999999999E-2</v>
      </c>
      <c r="BR107" s="28"/>
      <c r="BS107" s="28"/>
      <c r="BU107" s="31">
        <f>_xlfn.IFNA(IF(AND($B107="ED",$D107&gt;=310000,$D107&lt;360000),INDEX('Wkpr - Allocation_Factors'!$B$16:$F$16,1,MATCH('Wkpr - Plant Balance Detail'!BU$2,'Wkpr - Allocation_Factors'!$B$1:$F$1,0)),IF(AND($B107="GD",$C107="AN",$D107&gt;=350000,$D107&lt;358000),INDEX('Wkpr - Allocation_Factors'!$B$17:$F$17,1,MATCH('Wkpr - Plant Balance Detail'!BU$2,'Wkpr - Allocation_Factors'!$B$1:$F$1,0)),INDEX('Wkpr - Allocation_Factors'!$B$2:$F$15,MATCH(CONCATENATE('Wkpr - Plant Balance Detail'!$B107,'Wkpr - Plant Balance Detail'!$C107),'Wkpr - Allocation_Factors'!$A$2:$A$15,0),MATCH('Wkpr - Plant Balance Detail'!BU$2,'Wkpr - Allocation_Factors'!$B$1:$F$1,0)))),0)</f>
        <v>0.68269999999999997</v>
      </c>
      <c r="BV107" s="31">
        <f>_xlfn.IFNA(IF(AND($B107="ED",$D107&gt;=310000,$D107&lt;360000),INDEX('Wkpr - Allocation_Factors'!$B$16:$F$16,1,MATCH('Wkpr - Plant Balance Detail'!BV$2,'Wkpr - Allocation_Factors'!$B$1:$F$1,0)),IF(AND($B107="GD",$C107="AN",$D107&gt;=350000,$D107&lt;358000),INDEX('Wkpr - Allocation_Factors'!$B$17:$F$17,1,MATCH('Wkpr - Plant Balance Detail'!BV$2,'Wkpr - Allocation_Factors'!$B$1:$F$1,0)),INDEX('Wkpr - Allocation_Factors'!$B$2:$F$15,MATCH(CONCATENATE('Wkpr - Plant Balance Detail'!$B107,'Wkpr - Plant Balance Detail'!$C107),'Wkpr - Allocation_Factors'!$A$2:$A$15,0),MATCH('Wkpr - Plant Balance Detail'!BV$2,'Wkpr - Allocation_Factors'!$B$1:$F$1,0)))),0)</f>
        <v>0</v>
      </c>
      <c r="BW107" s="31">
        <f>_xlfn.IFNA(IF(AND($B107="ED",$D107&gt;=310000,$D107&lt;360000),INDEX('Wkpr - Allocation_Factors'!$B$16:$F$16,1,MATCH('Wkpr - Plant Balance Detail'!BW$2,'Wkpr - Allocation_Factors'!$B$1:$F$1,0)),IF(AND($B107="GD",$C107="AN",$D107&gt;=350000,$D107&lt;358000),INDEX('Wkpr - Allocation_Factors'!$B$17:$F$17,1,MATCH('Wkpr - Plant Balance Detail'!BW$2,'Wkpr - Allocation_Factors'!$B$1:$F$1,0)),INDEX('Wkpr - Allocation_Factors'!$B$2:$F$15,MATCH(CONCATENATE('Wkpr - Plant Balance Detail'!$B107,'Wkpr - Plant Balance Detail'!$C107),'Wkpr - Allocation_Factors'!$A$2:$A$15,0),MATCH('Wkpr - Plant Balance Detail'!BW$2,'Wkpr - Allocation_Factors'!$B$1:$F$1,0)))),0)</f>
        <v>0.31730000000000003</v>
      </c>
      <c r="BX107" s="31">
        <f>_xlfn.IFNA(IF(AND($B107="ED",$D107&gt;=310000,$D107&lt;360000),INDEX('Wkpr - Allocation_Factors'!$B$16:$F$16,1,MATCH('Wkpr - Plant Balance Detail'!BX$2,'Wkpr - Allocation_Factors'!$B$1:$F$1,0)),IF(AND($B107="GD",$C107="AN",$D107&gt;=350000,$D107&lt;358000),INDEX('Wkpr - Allocation_Factors'!$B$17:$F$17,1,MATCH('Wkpr - Plant Balance Detail'!BX$2,'Wkpr - Allocation_Factors'!$B$1:$F$1,0)),INDEX('Wkpr - Allocation_Factors'!$B$2:$F$15,MATCH(CONCATENATE('Wkpr - Plant Balance Detail'!$B107,'Wkpr - Plant Balance Detail'!$C107),'Wkpr - Allocation_Factors'!$A$2:$A$15,0),MATCH('Wkpr - Plant Balance Detail'!BX$2,'Wkpr - Allocation_Factors'!$B$1:$F$1,0)))),0)</f>
        <v>0</v>
      </c>
      <c r="BY107" s="31">
        <f>_xlfn.IFNA(IF(AND($B107="ED",$D107&gt;=310000,$D107&lt;360000),INDEX('Wkpr - Allocation_Factors'!$B$16:$F$16,1,MATCH('Wkpr - Plant Balance Detail'!BY$2,'Wkpr - Allocation_Factors'!$B$1:$F$1,0)),IF(AND($B107="GD",$C107="AN",$D107&gt;=350000,$D107&lt;358000),INDEX('Wkpr - Allocation_Factors'!$B$17:$F$17,1,MATCH('Wkpr - Plant Balance Detail'!BY$2,'Wkpr - Allocation_Factors'!$B$1:$F$1,0)),INDEX('Wkpr - Allocation_Factors'!$B$2:$F$15,MATCH(CONCATENATE('Wkpr - Plant Balance Detail'!$B107,'Wkpr - Plant Balance Detail'!$C107),'Wkpr - Allocation_Factors'!$A$2:$A$15,0),MATCH('Wkpr - Plant Balance Detail'!BY$2,'Wkpr - Allocation_Factors'!$B$1:$F$1,0)))),0)</f>
        <v>0</v>
      </c>
      <c r="CA107" s="1">
        <f t="shared" si="42"/>
        <v>3633.9847919999997</v>
      </c>
      <c r="CB107" s="1">
        <f t="shared" si="43"/>
        <v>0</v>
      </c>
      <c r="CC107" s="1">
        <f t="shared" si="44"/>
        <v>1688.9752080000001</v>
      </c>
      <c r="CD107" s="1">
        <f t="shared" si="45"/>
        <v>0</v>
      </c>
      <c r="CE107" s="1">
        <f t="shared" si="46"/>
        <v>0</v>
      </c>
      <c r="CF107" s="1"/>
      <c r="CG107" s="1">
        <f t="shared" si="47"/>
        <v>3633.9517192812</v>
      </c>
      <c r="CH107" s="1">
        <f t="shared" si="48"/>
        <v>0</v>
      </c>
      <c r="CI107" s="1">
        <f t="shared" si="49"/>
        <v>1688.9598367188</v>
      </c>
      <c r="CJ107" s="1">
        <f t="shared" si="50"/>
        <v>0</v>
      </c>
      <c r="CK107" s="1">
        <f t="shared" si="51"/>
        <v>0</v>
      </c>
      <c r="CM107" s="1">
        <f t="shared" si="52"/>
        <v>3097.9706397412001</v>
      </c>
      <c r="CN107" s="1">
        <f t="shared" si="53"/>
        <v>0</v>
      </c>
      <c r="CO107" s="1">
        <f t="shared" si="54"/>
        <v>1439.8507162588003</v>
      </c>
      <c r="CP107" s="1">
        <f t="shared" si="55"/>
        <v>0</v>
      </c>
      <c r="CQ107" s="1">
        <f t="shared" si="56"/>
        <v>0</v>
      </c>
      <c r="CS107" s="1">
        <f t="shared" si="71"/>
        <v>-535.98107953999988</v>
      </c>
      <c r="CT107" s="1">
        <f t="shared" si="72"/>
        <v>0</v>
      </c>
      <c r="CU107" s="1">
        <f t="shared" si="73"/>
        <v>-249.10912045999976</v>
      </c>
      <c r="CV107" s="1">
        <f t="shared" si="74"/>
        <v>0</v>
      </c>
      <c r="CW107" s="1">
        <f t="shared" si="75"/>
        <v>0</v>
      </c>
      <c r="CX107" s="1">
        <f t="shared" si="76"/>
        <v>-785.09019999999964</v>
      </c>
      <c r="DA107" s="38">
        <f t="shared" si="57"/>
        <v>0</v>
      </c>
      <c r="DB107" s="38">
        <f t="shared" si="58"/>
        <v>0</v>
      </c>
      <c r="DC107" s="38">
        <f t="shared" si="59"/>
        <v>0</v>
      </c>
      <c r="DD107" s="38">
        <f t="shared" si="60"/>
        <v>0</v>
      </c>
      <c r="DE107" s="38">
        <f t="shared" si="61"/>
        <v>0</v>
      </c>
    </row>
    <row r="108" spans="1:109" x14ac:dyDescent="0.2">
      <c r="A108" s="18" t="s">
        <v>123</v>
      </c>
      <c r="B108" s="18" t="str">
        <f t="shared" si="62"/>
        <v>ED</v>
      </c>
      <c r="C108" s="18" t="str">
        <f t="shared" si="63"/>
        <v>AN</v>
      </c>
      <c r="D108" s="18">
        <f t="shared" si="64"/>
        <v>374000</v>
      </c>
      <c r="E108" s="18" t="s">
        <v>684</v>
      </c>
      <c r="F108" s="19">
        <v>129707</v>
      </c>
      <c r="G108" s="19">
        <v>129707</v>
      </c>
      <c r="H108" s="19">
        <v>129707</v>
      </c>
      <c r="I108" s="19">
        <v>129707</v>
      </c>
      <c r="J108" s="19">
        <v>129707</v>
      </c>
      <c r="K108" s="19">
        <v>129707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f t="shared" si="65"/>
        <v>64853.5</v>
      </c>
      <c r="T108" s="19">
        <f t="shared" si="66"/>
        <v>648535</v>
      </c>
      <c r="U108" s="19">
        <f t="shared" si="67"/>
        <v>59449.041666666664</v>
      </c>
      <c r="V108" s="1">
        <v>-103232.88</v>
      </c>
      <c r="W108" s="1">
        <v>-103453.5</v>
      </c>
      <c r="X108" s="1">
        <v>-103674.12</v>
      </c>
      <c r="Y108" s="1">
        <v>-103894.74</v>
      </c>
      <c r="Z108" s="1">
        <v>-104115.36</v>
      </c>
      <c r="AA108" s="1">
        <v>-104335.98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9">
        <v>0</v>
      </c>
      <c r="AI108" s="19"/>
      <c r="AJ108" s="19">
        <v>-220.62</v>
      </c>
      <c r="AK108" s="19">
        <v>-220.62</v>
      </c>
      <c r="AL108" s="19">
        <v>-220.62</v>
      </c>
      <c r="AM108" s="19">
        <v>-220.62</v>
      </c>
      <c r="AN108" s="19">
        <v>-220.62</v>
      </c>
      <c r="AO108" s="19">
        <v>-220.62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f t="shared" si="68"/>
        <v>1103.0999999999999</v>
      </c>
      <c r="AX108" s="19"/>
      <c r="AY108" s="1">
        <v>26474.12</v>
      </c>
      <c r="AZ108" s="1">
        <v>26253.5</v>
      </c>
      <c r="BA108" s="1">
        <v>26032.880000000001</v>
      </c>
      <c r="BB108" s="1">
        <v>25812.260000000002</v>
      </c>
      <c r="BC108" s="1">
        <v>25591.64</v>
      </c>
      <c r="BD108" s="1">
        <v>25371.02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20">
        <f t="shared" si="41"/>
        <v>0</v>
      </c>
      <c r="BM108" s="20">
        <f t="shared" si="69"/>
        <v>1103.0999999999999</v>
      </c>
      <c r="BN108" s="21">
        <f t="shared" ref="BN108:BN171" si="77">IF(U108=0,"",IF((BM108/U108)=0,"",BM108/U108))</f>
        <v>1.855538742214095E-2</v>
      </c>
      <c r="BO108" s="37">
        <f>IFERROR(INDEX('Wkpr - Existing Depr Rates'!$G$2:$G$709,MATCH('Wkpr - Plant Balance Detail'!A108,'Wkpr - Existing Depr Rates'!$A$2:$A$709,0),),0)</f>
        <v>0</v>
      </c>
      <c r="BP108" s="37">
        <f t="shared" si="70"/>
        <v>1.855538742214095E-2</v>
      </c>
      <c r="BQ108" s="18"/>
      <c r="BR108" s="18"/>
      <c r="BS108" s="18"/>
      <c r="BT108" s="18"/>
      <c r="BU108" s="33">
        <f>_xlfn.IFNA(IF(AND($B108="ED",$D108&gt;=310000,$D108&lt;360000),INDEX('Wkpr - Allocation_Factors'!$B$16:$F$16,1,MATCH('Wkpr - Plant Balance Detail'!BU$2,'Wkpr - Allocation_Factors'!$B$1:$F$1,0)),IF(AND($B108="GD",$C108="AN",$D108&gt;=350000,$D108&lt;358000),INDEX('Wkpr - Allocation_Factors'!$B$17:$F$17,1,MATCH('Wkpr - Plant Balance Detail'!BU$2,'Wkpr - Allocation_Factors'!$B$1:$F$1,0)),INDEX('Wkpr - Allocation_Factors'!$B$2:$F$15,MATCH(CONCATENATE('Wkpr - Plant Balance Detail'!$B108,'Wkpr - Plant Balance Detail'!$C108),'Wkpr - Allocation_Factors'!$A$2:$A$15,0),MATCH('Wkpr - Plant Balance Detail'!BU$2,'Wkpr - Allocation_Factors'!$B$1:$F$1,0)))),0)</f>
        <v>0.68269999999999997</v>
      </c>
      <c r="BV108" s="33">
        <f>_xlfn.IFNA(IF(AND($B108="ED",$D108&gt;=310000,$D108&lt;360000),INDEX('Wkpr - Allocation_Factors'!$B$16:$F$16,1,MATCH('Wkpr - Plant Balance Detail'!BV$2,'Wkpr - Allocation_Factors'!$B$1:$F$1,0)),IF(AND($B108="GD",$C108="AN",$D108&gt;=350000,$D108&lt;358000),INDEX('Wkpr - Allocation_Factors'!$B$17:$F$17,1,MATCH('Wkpr - Plant Balance Detail'!BV$2,'Wkpr - Allocation_Factors'!$B$1:$F$1,0)),INDEX('Wkpr - Allocation_Factors'!$B$2:$F$15,MATCH(CONCATENATE('Wkpr - Plant Balance Detail'!$B108,'Wkpr - Plant Balance Detail'!$C108),'Wkpr - Allocation_Factors'!$A$2:$A$15,0),MATCH('Wkpr - Plant Balance Detail'!BV$2,'Wkpr - Allocation_Factors'!$B$1:$F$1,0)))),0)</f>
        <v>0</v>
      </c>
      <c r="BW108" s="33">
        <f>_xlfn.IFNA(IF(AND($B108="ED",$D108&gt;=310000,$D108&lt;360000),INDEX('Wkpr - Allocation_Factors'!$B$16:$F$16,1,MATCH('Wkpr - Plant Balance Detail'!BW$2,'Wkpr - Allocation_Factors'!$B$1:$F$1,0)),IF(AND($B108="GD",$C108="AN",$D108&gt;=350000,$D108&lt;358000),INDEX('Wkpr - Allocation_Factors'!$B$17:$F$17,1,MATCH('Wkpr - Plant Balance Detail'!BW$2,'Wkpr - Allocation_Factors'!$B$1:$F$1,0)),INDEX('Wkpr - Allocation_Factors'!$B$2:$F$15,MATCH(CONCATENATE('Wkpr - Plant Balance Detail'!$B108,'Wkpr - Plant Balance Detail'!$C108),'Wkpr - Allocation_Factors'!$A$2:$A$15,0),MATCH('Wkpr - Plant Balance Detail'!BW$2,'Wkpr - Allocation_Factors'!$B$1:$F$1,0)))),0)</f>
        <v>0.31730000000000003</v>
      </c>
      <c r="BX108" s="33">
        <f>_xlfn.IFNA(IF(AND($B108="ED",$D108&gt;=310000,$D108&lt;360000),INDEX('Wkpr - Allocation_Factors'!$B$16:$F$16,1,MATCH('Wkpr - Plant Balance Detail'!BX$2,'Wkpr - Allocation_Factors'!$B$1:$F$1,0)),IF(AND($B108="GD",$C108="AN",$D108&gt;=350000,$D108&lt;358000),INDEX('Wkpr - Allocation_Factors'!$B$17:$F$17,1,MATCH('Wkpr - Plant Balance Detail'!BX$2,'Wkpr - Allocation_Factors'!$B$1:$F$1,0)),INDEX('Wkpr - Allocation_Factors'!$B$2:$F$15,MATCH(CONCATENATE('Wkpr - Plant Balance Detail'!$B108,'Wkpr - Plant Balance Detail'!$C108),'Wkpr - Allocation_Factors'!$A$2:$A$15,0),MATCH('Wkpr - Plant Balance Detail'!BX$2,'Wkpr - Allocation_Factors'!$B$1:$F$1,0)))),0)</f>
        <v>0</v>
      </c>
      <c r="BY108" s="33">
        <f>_xlfn.IFNA(IF(AND($B108="ED",$D108&gt;=310000,$D108&lt;360000),INDEX('Wkpr - Allocation_Factors'!$B$16:$F$16,1,MATCH('Wkpr - Plant Balance Detail'!BY$2,'Wkpr - Allocation_Factors'!$B$1:$F$1,0)),IF(AND($B108="GD",$C108="AN",$D108&gt;=350000,$D108&lt;358000),INDEX('Wkpr - Allocation_Factors'!$B$17:$F$17,1,MATCH('Wkpr - Plant Balance Detail'!BY$2,'Wkpr - Allocation_Factors'!$B$1:$F$1,0)),INDEX('Wkpr - Allocation_Factors'!$B$2:$F$15,MATCH(CONCATENATE('Wkpr - Plant Balance Detail'!$B108,'Wkpr - Plant Balance Detail'!$C108),'Wkpr - Allocation_Factors'!$A$2:$A$15,0),MATCH('Wkpr - Plant Balance Detail'!BY$2,'Wkpr - Allocation_Factors'!$B$1:$F$1,0)))),0)</f>
        <v>0</v>
      </c>
      <c r="CA108" s="1">
        <f t="shared" si="42"/>
        <v>0</v>
      </c>
      <c r="CB108" s="1">
        <f t="shared" si="43"/>
        <v>0</v>
      </c>
      <c r="CC108" s="1">
        <f t="shared" si="44"/>
        <v>0</v>
      </c>
      <c r="CD108" s="1">
        <f t="shared" si="45"/>
        <v>0</v>
      </c>
      <c r="CE108" s="1">
        <f t="shared" si="46"/>
        <v>0</v>
      </c>
      <c r="CF108" s="1"/>
      <c r="CG108" s="1">
        <f t="shared" si="47"/>
        <v>0</v>
      </c>
      <c r="CH108" s="1">
        <f t="shared" si="48"/>
        <v>0</v>
      </c>
      <c r="CI108" s="1">
        <f t="shared" si="49"/>
        <v>0</v>
      </c>
      <c r="CJ108" s="1">
        <f t="shared" si="50"/>
        <v>0</v>
      </c>
      <c r="CK108" s="1">
        <f t="shared" si="51"/>
        <v>0</v>
      </c>
      <c r="CM108" s="1">
        <f t="shared" si="52"/>
        <v>0</v>
      </c>
      <c r="CN108" s="1">
        <f t="shared" si="53"/>
        <v>0</v>
      </c>
      <c r="CO108" s="1">
        <f t="shared" si="54"/>
        <v>0</v>
      </c>
      <c r="CP108" s="1">
        <f t="shared" si="55"/>
        <v>0</v>
      </c>
      <c r="CQ108" s="1">
        <f t="shared" si="56"/>
        <v>0</v>
      </c>
      <c r="CS108" s="1">
        <f t="shared" si="71"/>
        <v>0</v>
      </c>
      <c r="CT108" s="1">
        <f t="shared" si="72"/>
        <v>0</v>
      </c>
      <c r="CU108" s="1">
        <f t="shared" si="73"/>
        <v>0</v>
      </c>
      <c r="CV108" s="1">
        <f t="shared" si="74"/>
        <v>0</v>
      </c>
      <c r="CW108" s="1">
        <f t="shared" si="75"/>
        <v>0</v>
      </c>
      <c r="CX108" s="1">
        <f t="shared" si="76"/>
        <v>0</v>
      </c>
      <c r="DA108" s="38">
        <f t="shared" si="57"/>
        <v>0</v>
      </c>
      <c r="DB108" s="38">
        <f t="shared" si="58"/>
        <v>0</v>
      </c>
      <c r="DC108" s="38">
        <f t="shared" si="59"/>
        <v>0</v>
      </c>
      <c r="DD108" s="38">
        <f t="shared" si="60"/>
        <v>0</v>
      </c>
      <c r="DE108" s="38">
        <f t="shared" si="61"/>
        <v>0</v>
      </c>
    </row>
    <row r="109" spans="1:109" x14ac:dyDescent="0.2">
      <c r="A109" t="s">
        <v>124</v>
      </c>
      <c r="B109" t="str">
        <f t="shared" si="62"/>
        <v>ED</v>
      </c>
      <c r="C109" t="str">
        <f t="shared" si="63"/>
        <v>AN</v>
      </c>
      <c r="D109">
        <f t="shared" si="64"/>
        <v>389200</v>
      </c>
      <c r="E109" t="s">
        <v>1142</v>
      </c>
      <c r="F109" s="1">
        <v>22774.22</v>
      </c>
      <c r="G109" s="1">
        <v>22774.22</v>
      </c>
      <c r="H109" s="1">
        <v>22774.22</v>
      </c>
      <c r="I109" s="1">
        <v>22774.22</v>
      </c>
      <c r="J109" s="1">
        <v>22774.22</v>
      </c>
      <c r="K109" s="1">
        <v>22774.22</v>
      </c>
      <c r="L109" s="1">
        <v>22774.22</v>
      </c>
      <c r="M109" s="1">
        <v>22774.22</v>
      </c>
      <c r="N109" s="1">
        <v>22774.22</v>
      </c>
      <c r="O109" s="1">
        <v>22774.22</v>
      </c>
      <c r="P109" s="1">
        <v>22774.22</v>
      </c>
      <c r="Q109" s="1">
        <v>22774.22</v>
      </c>
      <c r="R109" s="1">
        <v>22774.22</v>
      </c>
      <c r="S109" s="1">
        <f t="shared" si="65"/>
        <v>22774.22</v>
      </c>
      <c r="T109" s="1">
        <f t="shared" si="66"/>
        <v>250516.42</v>
      </c>
      <c r="U109" s="1">
        <f t="shared" si="67"/>
        <v>22774.22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/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f t="shared" si="68"/>
        <v>0</v>
      </c>
      <c r="AX109" s="1"/>
      <c r="AY109" s="1">
        <v>22774.22</v>
      </c>
      <c r="AZ109" s="1">
        <v>22774.22</v>
      </c>
      <c r="BA109" s="1">
        <v>22774.22</v>
      </c>
      <c r="BB109" s="1">
        <v>22774.22</v>
      </c>
      <c r="BC109" s="1">
        <v>22774.22</v>
      </c>
      <c r="BD109" s="1">
        <v>22774.22</v>
      </c>
      <c r="BE109" s="1">
        <v>22774.22</v>
      </c>
      <c r="BF109" s="1">
        <v>22774.22</v>
      </c>
      <c r="BG109" s="1">
        <v>22774.22</v>
      </c>
      <c r="BH109" s="1">
        <v>22774.22</v>
      </c>
      <c r="BI109" s="1">
        <v>22774.22</v>
      </c>
      <c r="BJ109" s="1">
        <v>22774.22</v>
      </c>
      <c r="BK109" s="1">
        <v>22774.22</v>
      </c>
      <c r="BL109" s="2">
        <f t="shared" si="41"/>
        <v>0</v>
      </c>
      <c r="BM109" s="2">
        <f t="shared" si="69"/>
        <v>0</v>
      </c>
      <c r="BN109" s="3" t="str">
        <f t="shared" si="77"/>
        <v/>
      </c>
      <c r="BO109" s="37">
        <f>IFERROR(INDEX('Wkpr - Existing Depr Rates'!$G$2:$G$709,MATCH('Wkpr - Plant Balance Detail'!A109,'Wkpr - Existing Depr Rates'!$A$2:$A$709,0),),0)</f>
        <v>0</v>
      </c>
      <c r="BP109" s="37" t="str">
        <f t="shared" si="70"/>
        <v/>
      </c>
      <c r="BQ109" s="11">
        <v>0</v>
      </c>
      <c r="BR109" s="11"/>
      <c r="BS109" s="11"/>
      <c r="BU109" s="31">
        <f>_xlfn.IFNA(IF(AND($B109="ED",$D109&gt;=310000,$D109&lt;360000),INDEX('Wkpr - Allocation_Factors'!$B$16:$F$16,1,MATCH('Wkpr - Plant Balance Detail'!BU$2,'Wkpr - Allocation_Factors'!$B$1:$F$1,0)),IF(AND($B109="GD",$C109="AN",$D109&gt;=350000,$D109&lt;358000),INDEX('Wkpr - Allocation_Factors'!$B$17:$F$17,1,MATCH('Wkpr - Plant Balance Detail'!BU$2,'Wkpr - Allocation_Factors'!$B$1:$F$1,0)),INDEX('Wkpr - Allocation_Factors'!$B$2:$F$15,MATCH(CONCATENATE('Wkpr - Plant Balance Detail'!$B109,'Wkpr - Plant Balance Detail'!$C109),'Wkpr - Allocation_Factors'!$A$2:$A$15,0),MATCH('Wkpr - Plant Balance Detail'!BU$2,'Wkpr - Allocation_Factors'!$B$1:$F$1,0)))),0)</f>
        <v>0.68269999999999997</v>
      </c>
      <c r="BV109" s="31">
        <f>_xlfn.IFNA(IF(AND($B109="ED",$D109&gt;=310000,$D109&lt;360000),INDEX('Wkpr - Allocation_Factors'!$B$16:$F$16,1,MATCH('Wkpr - Plant Balance Detail'!BV$2,'Wkpr - Allocation_Factors'!$B$1:$F$1,0)),IF(AND($B109="GD",$C109="AN",$D109&gt;=350000,$D109&lt;358000),INDEX('Wkpr - Allocation_Factors'!$B$17:$F$17,1,MATCH('Wkpr - Plant Balance Detail'!BV$2,'Wkpr - Allocation_Factors'!$B$1:$F$1,0)),INDEX('Wkpr - Allocation_Factors'!$B$2:$F$15,MATCH(CONCATENATE('Wkpr - Plant Balance Detail'!$B109,'Wkpr - Plant Balance Detail'!$C109),'Wkpr - Allocation_Factors'!$A$2:$A$15,0),MATCH('Wkpr - Plant Balance Detail'!BV$2,'Wkpr - Allocation_Factors'!$B$1:$F$1,0)))),0)</f>
        <v>0</v>
      </c>
      <c r="BW109" s="31">
        <f>_xlfn.IFNA(IF(AND($B109="ED",$D109&gt;=310000,$D109&lt;360000),INDEX('Wkpr - Allocation_Factors'!$B$16:$F$16,1,MATCH('Wkpr - Plant Balance Detail'!BW$2,'Wkpr - Allocation_Factors'!$B$1:$F$1,0)),IF(AND($B109="GD",$C109="AN",$D109&gt;=350000,$D109&lt;358000),INDEX('Wkpr - Allocation_Factors'!$B$17:$F$17,1,MATCH('Wkpr - Plant Balance Detail'!BW$2,'Wkpr - Allocation_Factors'!$B$1:$F$1,0)),INDEX('Wkpr - Allocation_Factors'!$B$2:$F$15,MATCH(CONCATENATE('Wkpr - Plant Balance Detail'!$B109,'Wkpr - Plant Balance Detail'!$C109),'Wkpr - Allocation_Factors'!$A$2:$A$15,0),MATCH('Wkpr - Plant Balance Detail'!BW$2,'Wkpr - Allocation_Factors'!$B$1:$F$1,0)))),0)</f>
        <v>0.31730000000000003</v>
      </c>
      <c r="BX109" s="31">
        <f>_xlfn.IFNA(IF(AND($B109="ED",$D109&gt;=310000,$D109&lt;360000),INDEX('Wkpr - Allocation_Factors'!$B$16:$F$16,1,MATCH('Wkpr - Plant Balance Detail'!BX$2,'Wkpr - Allocation_Factors'!$B$1:$F$1,0)),IF(AND($B109="GD",$C109="AN",$D109&gt;=350000,$D109&lt;358000),INDEX('Wkpr - Allocation_Factors'!$B$17:$F$17,1,MATCH('Wkpr - Plant Balance Detail'!BX$2,'Wkpr - Allocation_Factors'!$B$1:$F$1,0)),INDEX('Wkpr - Allocation_Factors'!$B$2:$F$15,MATCH(CONCATENATE('Wkpr - Plant Balance Detail'!$B109,'Wkpr - Plant Balance Detail'!$C109),'Wkpr - Allocation_Factors'!$A$2:$A$15,0),MATCH('Wkpr - Plant Balance Detail'!BX$2,'Wkpr - Allocation_Factors'!$B$1:$F$1,0)))),0)</f>
        <v>0</v>
      </c>
      <c r="BY109" s="31">
        <f>_xlfn.IFNA(IF(AND($B109="ED",$D109&gt;=310000,$D109&lt;360000),INDEX('Wkpr - Allocation_Factors'!$B$16:$F$16,1,MATCH('Wkpr - Plant Balance Detail'!BY$2,'Wkpr - Allocation_Factors'!$B$1:$F$1,0)),IF(AND($B109="GD",$C109="AN",$D109&gt;=350000,$D109&lt;358000),INDEX('Wkpr - Allocation_Factors'!$B$17:$F$17,1,MATCH('Wkpr - Plant Balance Detail'!BY$2,'Wkpr - Allocation_Factors'!$B$1:$F$1,0)),INDEX('Wkpr - Allocation_Factors'!$B$2:$F$15,MATCH(CONCATENATE('Wkpr - Plant Balance Detail'!$B109,'Wkpr - Plant Balance Detail'!$C109),'Wkpr - Allocation_Factors'!$A$2:$A$15,0),MATCH('Wkpr - Plant Balance Detail'!BY$2,'Wkpr - Allocation_Factors'!$B$1:$F$1,0)))),0)</f>
        <v>0</v>
      </c>
      <c r="CA109" s="1">
        <f t="shared" si="42"/>
        <v>0</v>
      </c>
      <c r="CB109" s="1">
        <f t="shared" si="43"/>
        <v>0</v>
      </c>
      <c r="CC109" s="1">
        <f t="shared" si="44"/>
        <v>0</v>
      </c>
      <c r="CD109" s="1">
        <f t="shared" si="45"/>
        <v>0</v>
      </c>
      <c r="CE109" s="1">
        <f t="shared" si="46"/>
        <v>0</v>
      </c>
      <c r="CF109" s="1"/>
      <c r="CG109" s="1">
        <f t="shared" si="47"/>
        <v>0</v>
      </c>
      <c r="CH109" s="1">
        <f t="shared" si="48"/>
        <v>0</v>
      </c>
      <c r="CI109" s="1">
        <f t="shared" si="49"/>
        <v>0</v>
      </c>
      <c r="CJ109" s="1">
        <f t="shared" si="50"/>
        <v>0</v>
      </c>
      <c r="CK109" s="1">
        <f t="shared" si="51"/>
        <v>0</v>
      </c>
      <c r="CM109" s="1">
        <f t="shared" si="52"/>
        <v>0</v>
      </c>
      <c r="CN109" s="1">
        <f t="shared" si="53"/>
        <v>0</v>
      </c>
      <c r="CO109" s="1">
        <f t="shared" si="54"/>
        <v>0</v>
      </c>
      <c r="CP109" s="1">
        <f t="shared" si="55"/>
        <v>0</v>
      </c>
      <c r="CQ109" s="1">
        <f t="shared" si="56"/>
        <v>0</v>
      </c>
      <c r="CS109" s="1">
        <f t="shared" si="71"/>
        <v>0</v>
      </c>
      <c r="CT109" s="1">
        <f t="shared" si="72"/>
        <v>0</v>
      </c>
      <c r="CU109" s="1">
        <f t="shared" si="73"/>
        <v>0</v>
      </c>
      <c r="CV109" s="1">
        <f t="shared" si="74"/>
        <v>0</v>
      </c>
      <c r="CW109" s="1">
        <f t="shared" si="75"/>
        <v>0</v>
      </c>
      <c r="CX109" s="1">
        <f t="shared" si="76"/>
        <v>0</v>
      </c>
      <c r="DA109" s="38">
        <f t="shared" si="57"/>
        <v>0</v>
      </c>
      <c r="DB109" s="38">
        <f t="shared" si="58"/>
        <v>0</v>
      </c>
      <c r="DC109" s="38">
        <f t="shared" si="59"/>
        <v>0</v>
      </c>
      <c r="DD109" s="38">
        <f t="shared" si="60"/>
        <v>0</v>
      </c>
      <c r="DE109" s="38">
        <f t="shared" si="61"/>
        <v>0</v>
      </c>
    </row>
    <row r="110" spans="1:109" x14ac:dyDescent="0.2">
      <c r="A110" t="s">
        <v>125</v>
      </c>
      <c r="B110" t="str">
        <f t="shared" si="62"/>
        <v>ED</v>
      </c>
      <c r="C110" t="str">
        <f t="shared" si="63"/>
        <v>AN</v>
      </c>
      <c r="D110">
        <f t="shared" si="64"/>
        <v>390100</v>
      </c>
      <c r="F110" s="1">
        <v>3522529.89</v>
      </c>
      <c r="G110" s="1">
        <v>4196201.7699999996</v>
      </c>
      <c r="H110" s="1">
        <v>4215897.29</v>
      </c>
      <c r="I110" s="1">
        <v>4217024.5999999996</v>
      </c>
      <c r="J110" s="1">
        <v>4224722.74</v>
      </c>
      <c r="K110" s="1">
        <v>4227908.32</v>
      </c>
      <c r="L110" s="1">
        <v>4237905.04</v>
      </c>
      <c r="M110" s="1">
        <v>4239177.54</v>
      </c>
      <c r="N110" s="1">
        <v>4239177.54</v>
      </c>
      <c r="O110" s="1">
        <v>4289664.37</v>
      </c>
      <c r="P110" s="1">
        <v>4306609.96</v>
      </c>
      <c r="Q110" s="1">
        <v>4320782</v>
      </c>
      <c r="R110" s="1">
        <v>4323042.26</v>
      </c>
      <c r="S110" s="1">
        <f t="shared" si="65"/>
        <v>3922786.0750000002</v>
      </c>
      <c r="T110" s="1">
        <f t="shared" si="66"/>
        <v>46715071.169999994</v>
      </c>
      <c r="U110" s="1">
        <f t="shared" si="67"/>
        <v>4219821.4370833328</v>
      </c>
      <c r="V110" s="1">
        <v>-667178.27</v>
      </c>
      <c r="W110" s="1">
        <v>-672549.22</v>
      </c>
      <c r="X110" s="1">
        <v>-678402.64</v>
      </c>
      <c r="Y110" s="1">
        <v>-684270.55</v>
      </c>
      <c r="Z110" s="1">
        <v>-690144.6</v>
      </c>
      <c r="AA110" s="1">
        <v>-696026.22</v>
      </c>
      <c r="AB110" s="1">
        <v>-701917.02</v>
      </c>
      <c r="AC110" s="1">
        <v>-707815.66</v>
      </c>
      <c r="AD110" s="1">
        <v>-713715.18</v>
      </c>
      <c r="AE110" s="1">
        <v>-719649.84</v>
      </c>
      <c r="AF110" s="1">
        <v>-725631.42</v>
      </c>
      <c r="AG110" s="1">
        <v>-731634.64</v>
      </c>
      <c r="AH110" s="1">
        <v>-737649.3</v>
      </c>
      <c r="AI110" s="1"/>
      <c r="AJ110" s="1">
        <v>-5055.92</v>
      </c>
      <c r="AK110" s="1">
        <v>-5370.95</v>
      </c>
      <c r="AL110" s="1">
        <v>-5853.42</v>
      </c>
      <c r="AM110" s="1">
        <v>-5867.91</v>
      </c>
      <c r="AN110" s="1">
        <v>-5874.05</v>
      </c>
      <c r="AO110" s="1">
        <v>-5881.62</v>
      </c>
      <c r="AP110" s="1">
        <v>-5890.8</v>
      </c>
      <c r="AQ110" s="1">
        <v>-5898.64</v>
      </c>
      <c r="AR110" s="1">
        <v>-5899.52</v>
      </c>
      <c r="AS110" s="1">
        <v>-5934.66</v>
      </c>
      <c r="AT110" s="1">
        <v>-5981.58</v>
      </c>
      <c r="AU110" s="1">
        <v>-6003.22</v>
      </c>
      <c r="AV110" s="1">
        <v>-6014.66</v>
      </c>
      <c r="AW110" s="1">
        <f t="shared" si="68"/>
        <v>70471.030000000013</v>
      </c>
      <c r="AX110" s="1"/>
      <c r="AY110" s="1">
        <v>2855351.62</v>
      </c>
      <c r="AZ110" s="1">
        <v>3523652.55</v>
      </c>
      <c r="BA110" s="1">
        <v>3537494.65</v>
      </c>
      <c r="BB110" s="1">
        <v>3532754.05</v>
      </c>
      <c r="BC110" s="1">
        <v>3534578.14</v>
      </c>
      <c r="BD110" s="1">
        <v>3531882.1</v>
      </c>
      <c r="BE110" s="1">
        <v>3535988.02</v>
      </c>
      <c r="BF110" s="1">
        <v>3531361.88</v>
      </c>
      <c r="BG110" s="1">
        <v>3525462.36</v>
      </c>
      <c r="BH110" s="1">
        <v>3570014.5300000003</v>
      </c>
      <c r="BI110" s="1">
        <v>3580978.54</v>
      </c>
      <c r="BJ110" s="1">
        <v>3589147.36</v>
      </c>
      <c r="BK110" s="1">
        <v>3585392.96</v>
      </c>
      <c r="BL110" s="2">
        <f t="shared" si="41"/>
        <v>0</v>
      </c>
      <c r="BM110" s="2">
        <f t="shared" si="69"/>
        <v>70471.030000000013</v>
      </c>
      <c r="BN110" s="3">
        <f t="shared" si="77"/>
        <v>1.6700002843890088E-2</v>
      </c>
      <c r="BO110" s="37">
        <f>IFERROR(INDEX('Wkpr - Existing Depr Rates'!$G$2:$G$709,MATCH('Wkpr - Plant Balance Detail'!A110,'Wkpr - Existing Depr Rates'!$A$2:$A$709,0),),0)</f>
        <v>1.67E-2</v>
      </c>
      <c r="BP110" s="37">
        <f t="shared" si="70"/>
        <v>2.8438900886995633E-9</v>
      </c>
      <c r="BQ110" s="11">
        <v>1.9E-2</v>
      </c>
      <c r="BR110" s="11"/>
      <c r="BS110" s="11"/>
      <c r="BU110" s="31">
        <f>_xlfn.IFNA(IF(AND($B110="ED",$D110&gt;=310000,$D110&lt;360000),INDEX('Wkpr - Allocation_Factors'!$B$16:$F$16,1,MATCH('Wkpr - Plant Balance Detail'!BU$2,'Wkpr - Allocation_Factors'!$B$1:$F$1,0)),IF(AND($B110="GD",$C110="AN",$D110&gt;=350000,$D110&lt;358000),INDEX('Wkpr - Allocation_Factors'!$B$17:$F$17,1,MATCH('Wkpr - Plant Balance Detail'!BU$2,'Wkpr - Allocation_Factors'!$B$1:$F$1,0)),INDEX('Wkpr - Allocation_Factors'!$B$2:$F$15,MATCH(CONCATENATE('Wkpr - Plant Balance Detail'!$B110,'Wkpr - Plant Balance Detail'!$C110),'Wkpr - Allocation_Factors'!$A$2:$A$15,0),MATCH('Wkpr - Plant Balance Detail'!BU$2,'Wkpr - Allocation_Factors'!$B$1:$F$1,0)))),0)</f>
        <v>0.68269999999999997</v>
      </c>
      <c r="BV110" s="31">
        <f>_xlfn.IFNA(IF(AND($B110="ED",$D110&gt;=310000,$D110&lt;360000),INDEX('Wkpr - Allocation_Factors'!$B$16:$F$16,1,MATCH('Wkpr - Plant Balance Detail'!BV$2,'Wkpr - Allocation_Factors'!$B$1:$F$1,0)),IF(AND($B110="GD",$C110="AN",$D110&gt;=350000,$D110&lt;358000),INDEX('Wkpr - Allocation_Factors'!$B$17:$F$17,1,MATCH('Wkpr - Plant Balance Detail'!BV$2,'Wkpr - Allocation_Factors'!$B$1:$F$1,0)),INDEX('Wkpr - Allocation_Factors'!$B$2:$F$15,MATCH(CONCATENATE('Wkpr - Plant Balance Detail'!$B110,'Wkpr - Plant Balance Detail'!$C110),'Wkpr - Allocation_Factors'!$A$2:$A$15,0),MATCH('Wkpr - Plant Balance Detail'!BV$2,'Wkpr - Allocation_Factors'!$B$1:$F$1,0)))),0)</f>
        <v>0</v>
      </c>
      <c r="BW110" s="31">
        <f>_xlfn.IFNA(IF(AND($B110="ED",$D110&gt;=310000,$D110&lt;360000),INDEX('Wkpr - Allocation_Factors'!$B$16:$F$16,1,MATCH('Wkpr - Plant Balance Detail'!BW$2,'Wkpr - Allocation_Factors'!$B$1:$F$1,0)),IF(AND($B110="GD",$C110="AN",$D110&gt;=350000,$D110&lt;358000),INDEX('Wkpr - Allocation_Factors'!$B$17:$F$17,1,MATCH('Wkpr - Plant Balance Detail'!BW$2,'Wkpr - Allocation_Factors'!$B$1:$F$1,0)),INDEX('Wkpr - Allocation_Factors'!$B$2:$F$15,MATCH(CONCATENATE('Wkpr - Plant Balance Detail'!$B110,'Wkpr - Plant Balance Detail'!$C110),'Wkpr - Allocation_Factors'!$A$2:$A$15,0),MATCH('Wkpr - Plant Balance Detail'!BW$2,'Wkpr - Allocation_Factors'!$B$1:$F$1,0)))),0)</f>
        <v>0.31730000000000003</v>
      </c>
      <c r="BX110" s="31">
        <f>_xlfn.IFNA(IF(AND($B110="ED",$D110&gt;=310000,$D110&lt;360000),INDEX('Wkpr - Allocation_Factors'!$B$16:$F$16,1,MATCH('Wkpr - Plant Balance Detail'!BX$2,'Wkpr - Allocation_Factors'!$B$1:$F$1,0)),IF(AND($B110="GD",$C110="AN",$D110&gt;=350000,$D110&lt;358000),INDEX('Wkpr - Allocation_Factors'!$B$17:$F$17,1,MATCH('Wkpr - Plant Balance Detail'!BX$2,'Wkpr - Allocation_Factors'!$B$1:$F$1,0)),INDEX('Wkpr - Allocation_Factors'!$B$2:$F$15,MATCH(CONCATENATE('Wkpr - Plant Balance Detail'!$B110,'Wkpr - Plant Balance Detail'!$C110),'Wkpr - Allocation_Factors'!$A$2:$A$15,0),MATCH('Wkpr - Plant Balance Detail'!BX$2,'Wkpr - Allocation_Factors'!$B$1:$F$1,0)))),0)</f>
        <v>0</v>
      </c>
      <c r="BY110" s="31">
        <f>_xlfn.IFNA(IF(AND($B110="ED",$D110&gt;=310000,$D110&lt;360000),INDEX('Wkpr - Allocation_Factors'!$B$16:$F$16,1,MATCH('Wkpr - Plant Balance Detail'!BY$2,'Wkpr - Allocation_Factors'!$B$1:$F$1,0)),IF(AND($B110="GD",$C110="AN",$D110&gt;=350000,$D110&lt;358000),INDEX('Wkpr - Allocation_Factors'!$B$17:$F$17,1,MATCH('Wkpr - Plant Balance Detail'!BY$2,'Wkpr - Allocation_Factors'!$B$1:$F$1,0)),INDEX('Wkpr - Allocation_Factors'!$B$2:$F$15,MATCH(CONCATENATE('Wkpr - Plant Balance Detail'!$B110,'Wkpr - Plant Balance Detail'!$C110),'Wkpr - Allocation_Factors'!$A$2:$A$15,0),MATCH('Wkpr - Plant Balance Detail'!BY$2,'Wkpr - Allocation_Factors'!$B$1:$F$1,0)))),0)</f>
        <v>0</v>
      </c>
      <c r="CA110" s="1">
        <f t="shared" si="42"/>
        <v>49287.402273352673</v>
      </c>
      <c r="CB110" s="1">
        <f t="shared" si="43"/>
        <v>0</v>
      </c>
      <c r="CC110" s="1">
        <f t="shared" si="44"/>
        <v>22907.415762904358</v>
      </c>
      <c r="CD110" s="1">
        <f t="shared" si="45"/>
        <v>0</v>
      </c>
      <c r="CE110" s="1">
        <f t="shared" si="46"/>
        <v>0</v>
      </c>
      <c r="CF110" s="1"/>
      <c r="CG110" s="1">
        <f t="shared" si="47"/>
        <v>49287.393880063399</v>
      </c>
      <c r="CH110" s="1">
        <f t="shared" si="48"/>
        <v>0</v>
      </c>
      <c r="CI110" s="1">
        <f t="shared" si="49"/>
        <v>22907.411861936602</v>
      </c>
      <c r="CJ110" s="1">
        <f t="shared" si="50"/>
        <v>0</v>
      </c>
      <c r="CK110" s="1">
        <f t="shared" si="51"/>
        <v>0</v>
      </c>
      <c r="CM110" s="1">
        <f t="shared" si="52"/>
        <v>56075.478067137992</v>
      </c>
      <c r="CN110" s="1">
        <f t="shared" si="53"/>
        <v>0</v>
      </c>
      <c r="CO110" s="1">
        <f t="shared" si="54"/>
        <v>26062.324872862002</v>
      </c>
      <c r="CP110" s="1">
        <f t="shared" si="55"/>
        <v>0</v>
      </c>
      <c r="CQ110" s="1">
        <f t="shared" si="56"/>
        <v>0</v>
      </c>
      <c r="CS110" s="1">
        <f t="shared" si="71"/>
        <v>6788.0841870745935</v>
      </c>
      <c r="CT110" s="1">
        <f t="shared" si="72"/>
        <v>0</v>
      </c>
      <c r="CU110" s="1">
        <f t="shared" si="73"/>
        <v>3154.9130109254002</v>
      </c>
      <c r="CV110" s="1">
        <f t="shared" si="74"/>
        <v>0</v>
      </c>
      <c r="CW110" s="1">
        <f t="shared" si="75"/>
        <v>0</v>
      </c>
      <c r="CX110" s="1">
        <f t="shared" si="76"/>
        <v>9942.9971979999937</v>
      </c>
      <c r="DA110" s="38">
        <f t="shared" si="57"/>
        <v>0</v>
      </c>
      <c r="DB110" s="38">
        <f t="shared" si="58"/>
        <v>0</v>
      </c>
      <c r="DC110" s="38">
        <f t="shared" si="59"/>
        <v>0</v>
      </c>
      <c r="DD110" s="38">
        <f t="shared" si="60"/>
        <v>0</v>
      </c>
      <c r="DE110" s="38">
        <f t="shared" si="61"/>
        <v>0</v>
      </c>
    </row>
    <row r="111" spans="1:109" x14ac:dyDescent="0.2">
      <c r="A111" s="12" t="s">
        <v>126</v>
      </c>
      <c r="B111" s="12" t="str">
        <f t="shared" si="62"/>
        <v>ED</v>
      </c>
      <c r="C111" s="12" t="str">
        <f t="shared" si="63"/>
        <v>AN</v>
      </c>
      <c r="D111" s="12">
        <f t="shared" si="64"/>
        <v>390200</v>
      </c>
      <c r="E111" s="12" t="s">
        <v>1141</v>
      </c>
      <c r="F111" s="13">
        <v>289388.22000000003</v>
      </c>
      <c r="G111" s="13">
        <v>289388.22000000003</v>
      </c>
      <c r="H111" s="13">
        <v>289388.22000000003</v>
      </c>
      <c r="I111" s="13">
        <v>289388.22000000003</v>
      </c>
      <c r="J111" s="13">
        <v>289388.22000000003</v>
      </c>
      <c r="K111" s="13">
        <v>289388.22000000003</v>
      </c>
      <c r="L111" s="13">
        <v>289388.22000000003</v>
      </c>
      <c r="M111" s="13">
        <v>289388.22000000003</v>
      </c>
      <c r="N111" s="13">
        <v>289388.22000000003</v>
      </c>
      <c r="O111" s="13">
        <v>303037.75</v>
      </c>
      <c r="P111" s="13">
        <v>303037.75</v>
      </c>
      <c r="Q111" s="13">
        <v>303037.75</v>
      </c>
      <c r="R111" s="13">
        <v>303037.75</v>
      </c>
      <c r="S111" s="13">
        <f t="shared" si="65"/>
        <v>296212.98499999999</v>
      </c>
      <c r="T111" s="13">
        <f t="shared" si="66"/>
        <v>3224219.0100000002</v>
      </c>
      <c r="U111" s="13">
        <f t="shared" si="67"/>
        <v>293369.3329166667</v>
      </c>
      <c r="V111" s="1">
        <v>-68572.28</v>
      </c>
      <c r="W111" s="1">
        <v>-72347.31</v>
      </c>
      <c r="X111" s="1">
        <v>-76122.350000000006</v>
      </c>
      <c r="Y111" s="1">
        <v>-79897.37</v>
      </c>
      <c r="Z111" s="1">
        <v>-83672.41</v>
      </c>
      <c r="AA111" s="1">
        <v>-87447.46</v>
      </c>
      <c r="AB111" s="1">
        <v>-91222.52</v>
      </c>
      <c r="AC111" s="1">
        <v>-94997.55</v>
      </c>
      <c r="AD111" s="1">
        <v>-98772.61</v>
      </c>
      <c r="AE111" s="1">
        <v>-102661.39</v>
      </c>
      <c r="AF111" s="1">
        <v>-106663.94</v>
      </c>
      <c r="AG111" s="1">
        <v>-110666.46</v>
      </c>
      <c r="AH111" s="13">
        <v>-114668.99</v>
      </c>
      <c r="AI111" s="13"/>
      <c r="AJ111" s="13">
        <v>-1885.76</v>
      </c>
      <c r="AK111" s="13">
        <v>-3775.03</v>
      </c>
      <c r="AL111" s="13">
        <v>-3775.04</v>
      </c>
      <c r="AM111" s="13">
        <v>-3775.02</v>
      </c>
      <c r="AN111" s="13">
        <v>-3775.04</v>
      </c>
      <c r="AO111" s="13">
        <v>-3775.05</v>
      </c>
      <c r="AP111" s="13">
        <v>-3775.06</v>
      </c>
      <c r="AQ111" s="13">
        <v>-3775.03</v>
      </c>
      <c r="AR111" s="13">
        <v>-3775.06</v>
      </c>
      <c r="AS111" s="13">
        <v>-3888.78</v>
      </c>
      <c r="AT111" s="13">
        <v>-4002.55</v>
      </c>
      <c r="AU111" s="13">
        <v>-4002.52</v>
      </c>
      <c r="AV111" s="13">
        <v>-4002.53</v>
      </c>
      <c r="AW111" s="13">
        <f t="shared" si="68"/>
        <v>46096.71</v>
      </c>
      <c r="AX111" s="13"/>
      <c r="AY111" s="1">
        <v>220815.94</v>
      </c>
      <c r="AZ111" s="1">
        <v>217040.91</v>
      </c>
      <c r="BA111" s="1">
        <v>213265.87</v>
      </c>
      <c r="BB111" s="1">
        <v>209490.85</v>
      </c>
      <c r="BC111" s="1">
        <v>205715.81</v>
      </c>
      <c r="BD111" s="1">
        <v>201940.76</v>
      </c>
      <c r="BE111" s="1">
        <v>198165.7</v>
      </c>
      <c r="BF111" s="1">
        <v>194390.67</v>
      </c>
      <c r="BG111" s="1">
        <v>190615.61000000002</v>
      </c>
      <c r="BH111" s="1">
        <v>200376.36000000002</v>
      </c>
      <c r="BI111" s="1">
        <v>196373.81</v>
      </c>
      <c r="BJ111" s="1">
        <v>192371.29</v>
      </c>
      <c r="BK111" s="1">
        <v>188368.76</v>
      </c>
      <c r="BL111" s="14">
        <f t="shared" si="41"/>
        <v>0</v>
      </c>
      <c r="BM111" s="14">
        <f t="shared" si="69"/>
        <v>46096.71</v>
      </c>
      <c r="BN111" s="15">
        <f t="shared" si="77"/>
        <v>0.15712859125972123</v>
      </c>
      <c r="BO111" s="37">
        <f>IFERROR(INDEX('Wkpr - Existing Depr Rates'!$G$2:$G$709,MATCH('Wkpr - Plant Balance Detail'!A111,'Wkpr - Existing Depr Rates'!$A$2:$A$709,0),),0)</f>
        <v>0.2</v>
      </c>
      <c r="BP111" s="37">
        <f t="shared" si="70"/>
        <v>-4.2871408740278782E-2</v>
      </c>
      <c r="BQ111" s="17"/>
      <c r="BR111" s="17"/>
      <c r="BS111" s="17"/>
      <c r="BT111" s="12"/>
      <c r="BU111" s="30">
        <f>_xlfn.IFNA(IF(AND($B111="ED",$D111&gt;=310000,$D111&lt;360000),INDEX('Wkpr - Allocation_Factors'!$B$16:$F$16,1,MATCH('Wkpr - Plant Balance Detail'!BU$2,'Wkpr - Allocation_Factors'!$B$1:$F$1,0)),IF(AND($B111="GD",$C111="AN",$D111&gt;=350000,$D111&lt;358000),INDEX('Wkpr - Allocation_Factors'!$B$17:$F$17,1,MATCH('Wkpr - Plant Balance Detail'!BU$2,'Wkpr - Allocation_Factors'!$B$1:$F$1,0)),INDEX('Wkpr - Allocation_Factors'!$B$2:$F$15,MATCH(CONCATENATE('Wkpr - Plant Balance Detail'!$B111,'Wkpr - Plant Balance Detail'!$C111),'Wkpr - Allocation_Factors'!$A$2:$A$15,0),MATCH('Wkpr - Plant Balance Detail'!BU$2,'Wkpr - Allocation_Factors'!$B$1:$F$1,0)))),0)</f>
        <v>0.68269999999999997</v>
      </c>
      <c r="BV111" s="30">
        <f>_xlfn.IFNA(IF(AND($B111="ED",$D111&gt;=310000,$D111&lt;360000),INDEX('Wkpr - Allocation_Factors'!$B$16:$F$16,1,MATCH('Wkpr - Plant Balance Detail'!BV$2,'Wkpr - Allocation_Factors'!$B$1:$F$1,0)),IF(AND($B111="GD",$C111="AN",$D111&gt;=350000,$D111&lt;358000),INDEX('Wkpr - Allocation_Factors'!$B$17:$F$17,1,MATCH('Wkpr - Plant Balance Detail'!BV$2,'Wkpr - Allocation_Factors'!$B$1:$F$1,0)),INDEX('Wkpr - Allocation_Factors'!$B$2:$F$15,MATCH(CONCATENATE('Wkpr - Plant Balance Detail'!$B111,'Wkpr - Plant Balance Detail'!$C111),'Wkpr - Allocation_Factors'!$A$2:$A$15,0),MATCH('Wkpr - Plant Balance Detail'!BV$2,'Wkpr - Allocation_Factors'!$B$1:$F$1,0)))),0)</f>
        <v>0</v>
      </c>
      <c r="BW111" s="30">
        <f>_xlfn.IFNA(IF(AND($B111="ED",$D111&gt;=310000,$D111&lt;360000),INDEX('Wkpr - Allocation_Factors'!$B$16:$F$16,1,MATCH('Wkpr - Plant Balance Detail'!BW$2,'Wkpr - Allocation_Factors'!$B$1:$F$1,0)),IF(AND($B111="GD",$C111="AN",$D111&gt;=350000,$D111&lt;358000),INDEX('Wkpr - Allocation_Factors'!$B$17:$F$17,1,MATCH('Wkpr - Plant Balance Detail'!BW$2,'Wkpr - Allocation_Factors'!$B$1:$F$1,0)),INDEX('Wkpr - Allocation_Factors'!$B$2:$F$15,MATCH(CONCATENATE('Wkpr - Plant Balance Detail'!$B111,'Wkpr - Plant Balance Detail'!$C111),'Wkpr - Allocation_Factors'!$A$2:$A$15,0),MATCH('Wkpr - Plant Balance Detail'!BW$2,'Wkpr - Allocation_Factors'!$B$1:$F$1,0)))),0)</f>
        <v>0.31730000000000003</v>
      </c>
      <c r="BX111" s="30">
        <f>_xlfn.IFNA(IF(AND($B111="ED",$D111&gt;=310000,$D111&lt;360000),INDEX('Wkpr - Allocation_Factors'!$B$16:$F$16,1,MATCH('Wkpr - Plant Balance Detail'!BX$2,'Wkpr - Allocation_Factors'!$B$1:$F$1,0)),IF(AND($B111="GD",$C111="AN",$D111&gt;=350000,$D111&lt;358000),INDEX('Wkpr - Allocation_Factors'!$B$17:$F$17,1,MATCH('Wkpr - Plant Balance Detail'!BX$2,'Wkpr - Allocation_Factors'!$B$1:$F$1,0)),INDEX('Wkpr - Allocation_Factors'!$B$2:$F$15,MATCH(CONCATENATE('Wkpr - Plant Balance Detail'!$B111,'Wkpr - Plant Balance Detail'!$C111),'Wkpr - Allocation_Factors'!$A$2:$A$15,0),MATCH('Wkpr - Plant Balance Detail'!BX$2,'Wkpr - Allocation_Factors'!$B$1:$F$1,0)))),0)</f>
        <v>0</v>
      </c>
      <c r="BY111" s="30">
        <f>_xlfn.IFNA(IF(AND($B111="ED",$D111&gt;=310000,$D111&lt;360000),INDEX('Wkpr - Allocation_Factors'!$B$16:$F$16,1,MATCH('Wkpr - Plant Balance Detail'!BY$2,'Wkpr - Allocation_Factors'!$B$1:$F$1,0)),IF(AND($B111="GD",$C111="AN",$D111&gt;=350000,$D111&lt;358000),INDEX('Wkpr - Allocation_Factors'!$B$17:$F$17,1,MATCH('Wkpr - Plant Balance Detail'!BY$2,'Wkpr - Allocation_Factors'!$B$1:$F$1,0)),INDEX('Wkpr - Allocation_Factors'!$B$2:$F$15,MATCH(CONCATENATE('Wkpr - Plant Balance Detail'!$B111,'Wkpr - Plant Balance Detail'!$C111),'Wkpr - Allocation_Factors'!$A$2:$A$15,0),MATCH('Wkpr - Plant Balance Detail'!BY$2,'Wkpr - Allocation_Factors'!$B$1:$F$1,0)))),0)</f>
        <v>0</v>
      </c>
      <c r="CA111" s="1">
        <f t="shared" si="42"/>
        <v>32507.37134993184</v>
      </c>
      <c r="CB111" s="1">
        <f t="shared" si="43"/>
        <v>0</v>
      </c>
      <c r="CC111" s="1">
        <f t="shared" si="44"/>
        <v>15108.523406083747</v>
      </c>
      <c r="CD111" s="1">
        <f t="shared" si="45"/>
        <v>0</v>
      </c>
      <c r="CE111" s="1">
        <f t="shared" si="46"/>
        <v>0</v>
      </c>
      <c r="CF111" s="1"/>
      <c r="CG111" s="1">
        <f t="shared" si="47"/>
        <v>0</v>
      </c>
      <c r="CH111" s="1">
        <f t="shared" si="48"/>
        <v>0</v>
      </c>
      <c r="CI111" s="1">
        <f t="shared" si="49"/>
        <v>0</v>
      </c>
      <c r="CJ111" s="1">
        <f t="shared" si="50"/>
        <v>0</v>
      </c>
      <c r="CK111" s="1">
        <f t="shared" si="51"/>
        <v>0</v>
      </c>
      <c r="CM111" s="1">
        <f t="shared" si="52"/>
        <v>0</v>
      </c>
      <c r="CN111" s="1">
        <f t="shared" si="53"/>
        <v>0</v>
      </c>
      <c r="CO111" s="1">
        <f t="shared" si="54"/>
        <v>0</v>
      </c>
      <c r="CP111" s="1">
        <f t="shared" si="55"/>
        <v>0</v>
      </c>
      <c r="CQ111" s="1">
        <f t="shared" si="56"/>
        <v>0</v>
      </c>
      <c r="CS111" s="1">
        <f t="shared" si="71"/>
        <v>0</v>
      </c>
      <c r="CT111" s="1">
        <f t="shared" si="72"/>
        <v>0</v>
      </c>
      <c r="CU111" s="1">
        <f t="shared" si="73"/>
        <v>0</v>
      </c>
      <c r="CV111" s="1">
        <f t="shared" si="74"/>
        <v>0</v>
      </c>
      <c r="CW111" s="1">
        <f t="shared" si="75"/>
        <v>0</v>
      </c>
      <c r="CX111" s="1">
        <f t="shared" si="76"/>
        <v>0</v>
      </c>
      <c r="DA111" s="38">
        <f t="shared" si="57"/>
        <v>41376.774384999997</v>
      </c>
      <c r="DB111" s="38">
        <f t="shared" si="58"/>
        <v>0</v>
      </c>
      <c r="DC111" s="38">
        <f t="shared" si="59"/>
        <v>19230.775615000002</v>
      </c>
      <c r="DD111" s="38">
        <f t="shared" si="60"/>
        <v>0</v>
      </c>
      <c r="DE111" s="38">
        <f t="shared" si="61"/>
        <v>0</v>
      </c>
    </row>
    <row r="112" spans="1:109" x14ac:dyDescent="0.2">
      <c r="A112" t="s">
        <v>127</v>
      </c>
      <c r="B112" t="str">
        <f t="shared" si="62"/>
        <v>ED</v>
      </c>
      <c r="C112" t="str">
        <f t="shared" si="63"/>
        <v>AN</v>
      </c>
      <c r="D112">
        <f t="shared" si="64"/>
        <v>391100</v>
      </c>
      <c r="F112" s="1">
        <v>5800002.4100000001</v>
      </c>
      <c r="G112" s="1">
        <v>5800631.8700000001</v>
      </c>
      <c r="H112" s="1">
        <v>5800881.7400000002</v>
      </c>
      <c r="I112" s="1">
        <v>5811988.79</v>
      </c>
      <c r="J112" s="1">
        <v>5987194.8799999999</v>
      </c>
      <c r="K112" s="1">
        <v>5989031.5</v>
      </c>
      <c r="L112" s="1">
        <v>5989412.2199999997</v>
      </c>
      <c r="M112" s="1">
        <v>5725820.2800000003</v>
      </c>
      <c r="N112" s="1">
        <v>5725820.2800000003</v>
      </c>
      <c r="O112" s="1">
        <v>5726013.5999999996</v>
      </c>
      <c r="P112" s="1">
        <v>5726013.5999999996</v>
      </c>
      <c r="Q112" s="1">
        <v>5726013.5999999996</v>
      </c>
      <c r="R112" s="1">
        <v>5726013.5999999996</v>
      </c>
      <c r="S112" s="1">
        <f t="shared" si="65"/>
        <v>5763008.0049999999</v>
      </c>
      <c r="T112" s="1">
        <f t="shared" si="66"/>
        <v>64008822.360000007</v>
      </c>
      <c r="U112" s="1">
        <f t="shared" si="67"/>
        <v>5814319.1970833344</v>
      </c>
      <c r="V112" s="1">
        <v>-3172396.23</v>
      </c>
      <c r="W112" s="1">
        <v>-3275255.19</v>
      </c>
      <c r="X112" s="1">
        <v>-3378121.94</v>
      </c>
      <c r="Y112" s="1">
        <v>-3481089.39</v>
      </c>
      <c r="Z112" s="1">
        <v>-3585708.8200000003</v>
      </c>
      <c r="AA112" s="1">
        <v>-3691898.0300000003</v>
      </c>
      <c r="AB112" s="1">
        <v>-3798106.9</v>
      </c>
      <c r="AC112" s="1">
        <v>-3638196.89</v>
      </c>
      <c r="AD112" s="1">
        <v>-3738941.58</v>
      </c>
      <c r="AE112" s="1">
        <v>-3840481.17</v>
      </c>
      <c r="AF112" s="1">
        <v>-3942022.48</v>
      </c>
      <c r="AG112" s="1">
        <v>-4043563.79</v>
      </c>
      <c r="AH112" s="1">
        <v>-4145105.1</v>
      </c>
      <c r="AI112" s="1"/>
      <c r="AJ112" s="1">
        <v>-110015.35</v>
      </c>
      <c r="AK112" s="1">
        <v>-102858.96</v>
      </c>
      <c r="AL112" s="1">
        <v>-102866.75</v>
      </c>
      <c r="AM112" s="1">
        <v>-102967.45</v>
      </c>
      <c r="AN112" s="1">
        <v>-104619.43000000001</v>
      </c>
      <c r="AO112" s="1">
        <v>-106189.21</v>
      </c>
      <c r="AP112" s="1">
        <v>-106208.87</v>
      </c>
      <c r="AQ112" s="1">
        <v>-103875.06</v>
      </c>
      <c r="AR112" s="1">
        <v>-101537.88</v>
      </c>
      <c r="AS112" s="1">
        <v>-101539.59</v>
      </c>
      <c r="AT112" s="1">
        <v>-101541.31</v>
      </c>
      <c r="AU112" s="1">
        <v>-101541.31</v>
      </c>
      <c r="AV112" s="1">
        <v>-101541.31</v>
      </c>
      <c r="AW112" s="1">
        <f t="shared" si="68"/>
        <v>1237287.1300000001</v>
      </c>
      <c r="AX112" s="1"/>
      <c r="AY112" s="1">
        <v>2627606.1800000002</v>
      </c>
      <c r="AZ112" s="1">
        <v>2525376.6800000002</v>
      </c>
      <c r="BA112" s="1">
        <v>2422759.7999999998</v>
      </c>
      <c r="BB112" s="1">
        <v>2330899.4</v>
      </c>
      <c r="BC112" s="1">
        <v>2401486.06</v>
      </c>
      <c r="BD112" s="1">
        <v>2297133.4700000002</v>
      </c>
      <c r="BE112" s="1">
        <v>2191305.3199999998</v>
      </c>
      <c r="BF112" s="1">
        <v>2087623.39</v>
      </c>
      <c r="BG112" s="1">
        <v>1986878.7000000002</v>
      </c>
      <c r="BH112" s="1">
        <v>1885532.4300000002</v>
      </c>
      <c r="BI112" s="1">
        <v>1783991.12</v>
      </c>
      <c r="BJ112" s="1">
        <v>1682449.81</v>
      </c>
      <c r="BK112" s="1">
        <v>1580908.5</v>
      </c>
      <c r="BL112" s="2">
        <f t="shared" si="41"/>
        <v>0</v>
      </c>
      <c r="BM112" s="2">
        <f t="shared" si="69"/>
        <v>1237287.1300000001</v>
      </c>
      <c r="BN112" s="3">
        <f t="shared" si="77"/>
        <v>0.21280000083598205</v>
      </c>
      <c r="BO112" s="37">
        <f>IFERROR(INDEX('Wkpr - Existing Depr Rates'!$G$2:$G$709,MATCH('Wkpr - Plant Balance Detail'!A112,'Wkpr - Existing Depr Rates'!$A$2:$A$709,0),),0)</f>
        <v>0.21279999999999999</v>
      </c>
      <c r="BP112" s="37">
        <f t="shared" si="70"/>
        <v>8.3598206135349074E-10</v>
      </c>
      <c r="BQ112" s="11">
        <v>0.2</v>
      </c>
      <c r="BR112" s="11"/>
      <c r="BS112" s="11"/>
      <c r="BU112" s="31">
        <f>_xlfn.IFNA(IF(AND($B112="ED",$D112&gt;=310000,$D112&lt;360000),INDEX('Wkpr - Allocation_Factors'!$B$16:$F$16,1,MATCH('Wkpr - Plant Balance Detail'!BU$2,'Wkpr - Allocation_Factors'!$B$1:$F$1,0)),IF(AND($B112="GD",$C112="AN",$D112&gt;=350000,$D112&lt;358000),INDEX('Wkpr - Allocation_Factors'!$B$17:$F$17,1,MATCH('Wkpr - Plant Balance Detail'!BU$2,'Wkpr - Allocation_Factors'!$B$1:$F$1,0)),INDEX('Wkpr - Allocation_Factors'!$B$2:$F$15,MATCH(CONCATENATE('Wkpr - Plant Balance Detail'!$B112,'Wkpr - Plant Balance Detail'!$C112),'Wkpr - Allocation_Factors'!$A$2:$A$15,0),MATCH('Wkpr - Plant Balance Detail'!BU$2,'Wkpr - Allocation_Factors'!$B$1:$F$1,0)))),0)</f>
        <v>0.68269999999999997</v>
      </c>
      <c r="BV112" s="31">
        <f>_xlfn.IFNA(IF(AND($B112="ED",$D112&gt;=310000,$D112&lt;360000),INDEX('Wkpr - Allocation_Factors'!$B$16:$F$16,1,MATCH('Wkpr - Plant Balance Detail'!BV$2,'Wkpr - Allocation_Factors'!$B$1:$F$1,0)),IF(AND($B112="GD",$C112="AN",$D112&gt;=350000,$D112&lt;358000),INDEX('Wkpr - Allocation_Factors'!$B$17:$F$17,1,MATCH('Wkpr - Plant Balance Detail'!BV$2,'Wkpr - Allocation_Factors'!$B$1:$F$1,0)),INDEX('Wkpr - Allocation_Factors'!$B$2:$F$15,MATCH(CONCATENATE('Wkpr - Plant Balance Detail'!$B112,'Wkpr - Plant Balance Detail'!$C112),'Wkpr - Allocation_Factors'!$A$2:$A$15,0),MATCH('Wkpr - Plant Balance Detail'!BV$2,'Wkpr - Allocation_Factors'!$B$1:$F$1,0)))),0)</f>
        <v>0</v>
      </c>
      <c r="BW112" s="31">
        <f>_xlfn.IFNA(IF(AND($B112="ED",$D112&gt;=310000,$D112&lt;360000),INDEX('Wkpr - Allocation_Factors'!$B$16:$F$16,1,MATCH('Wkpr - Plant Balance Detail'!BW$2,'Wkpr - Allocation_Factors'!$B$1:$F$1,0)),IF(AND($B112="GD",$C112="AN",$D112&gt;=350000,$D112&lt;358000),INDEX('Wkpr - Allocation_Factors'!$B$17:$F$17,1,MATCH('Wkpr - Plant Balance Detail'!BW$2,'Wkpr - Allocation_Factors'!$B$1:$F$1,0)),INDEX('Wkpr - Allocation_Factors'!$B$2:$F$15,MATCH(CONCATENATE('Wkpr - Plant Balance Detail'!$B112,'Wkpr - Plant Balance Detail'!$C112),'Wkpr - Allocation_Factors'!$A$2:$A$15,0),MATCH('Wkpr - Plant Balance Detail'!BW$2,'Wkpr - Allocation_Factors'!$B$1:$F$1,0)))),0)</f>
        <v>0.31730000000000003</v>
      </c>
      <c r="BX112" s="31">
        <f>_xlfn.IFNA(IF(AND($B112="ED",$D112&gt;=310000,$D112&lt;360000),INDEX('Wkpr - Allocation_Factors'!$B$16:$F$16,1,MATCH('Wkpr - Plant Balance Detail'!BX$2,'Wkpr - Allocation_Factors'!$B$1:$F$1,0)),IF(AND($B112="GD",$C112="AN",$D112&gt;=350000,$D112&lt;358000),INDEX('Wkpr - Allocation_Factors'!$B$17:$F$17,1,MATCH('Wkpr - Plant Balance Detail'!BX$2,'Wkpr - Allocation_Factors'!$B$1:$F$1,0)),INDEX('Wkpr - Allocation_Factors'!$B$2:$F$15,MATCH(CONCATENATE('Wkpr - Plant Balance Detail'!$B112,'Wkpr - Plant Balance Detail'!$C112),'Wkpr - Allocation_Factors'!$A$2:$A$15,0),MATCH('Wkpr - Plant Balance Detail'!BX$2,'Wkpr - Allocation_Factors'!$B$1:$F$1,0)))),0)</f>
        <v>0</v>
      </c>
      <c r="BY112" s="31">
        <f>_xlfn.IFNA(IF(AND($B112="ED",$D112&gt;=310000,$D112&lt;360000),INDEX('Wkpr - Allocation_Factors'!$B$16:$F$16,1,MATCH('Wkpr - Plant Balance Detail'!BY$2,'Wkpr - Allocation_Factors'!$B$1:$F$1,0)),IF(AND($B112="GD",$C112="AN",$D112&gt;=350000,$D112&lt;358000),INDEX('Wkpr - Allocation_Factors'!$B$17:$F$17,1,MATCH('Wkpr - Plant Balance Detail'!BY$2,'Wkpr - Allocation_Factors'!$B$1:$F$1,0)),INDEX('Wkpr - Allocation_Factors'!$B$2:$F$15,MATCH(CONCATENATE('Wkpr - Plant Balance Detail'!$B112,'Wkpr - Plant Balance Detail'!$C112),'Wkpr - Allocation_Factors'!$A$2:$A$15,0),MATCH('Wkpr - Plant Balance Detail'!BY$2,'Wkpr - Allocation_Factors'!$B$1:$F$1,0)))),0)</f>
        <v>0</v>
      </c>
      <c r="CA112" s="1">
        <f t="shared" si="42"/>
        <v>831867.0136163946</v>
      </c>
      <c r="CB112" s="1">
        <f t="shared" si="43"/>
        <v>0</v>
      </c>
      <c r="CC112" s="1">
        <f t="shared" si="44"/>
        <v>386628.68525044975</v>
      </c>
      <c r="CD112" s="1">
        <f t="shared" si="45"/>
        <v>0</v>
      </c>
      <c r="CE112" s="1">
        <f t="shared" si="46"/>
        <v>0</v>
      </c>
      <c r="CF112" s="1"/>
      <c r="CG112" s="1">
        <f t="shared" si="47"/>
        <v>831867.01034841582</v>
      </c>
      <c r="CH112" s="1">
        <f t="shared" si="48"/>
        <v>0</v>
      </c>
      <c r="CI112" s="1">
        <f t="shared" si="49"/>
        <v>386628.68373158399</v>
      </c>
      <c r="CJ112" s="1">
        <f t="shared" si="50"/>
        <v>0</v>
      </c>
      <c r="CK112" s="1">
        <f t="shared" si="51"/>
        <v>0</v>
      </c>
      <c r="CM112" s="1">
        <f t="shared" si="52"/>
        <v>781829.89694399992</v>
      </c>
      <c r="CN112" s="1">
        <f t="shared" si="53"/>
        <v>0</v>
      </c>
      <c r="CO112" s="1">
        <f t="shared" si="54"/>
        <v>363372.82305599999</v>
      </c>
      <c r="CP112" s="1">
        <f t="shared" si="55"/>
        <v>0</v>
      </c>
      <c r="CQ112" s="1">
        <f t="shared" si="56"/>
        <v>0</v>
      </c>
      <c r="CS112" s="1">
        <f t="shared" si="71"/>
        <v>-50037.113404415897</v>
      </c>
      <c r="CT112" s="1">
        <f t="shared" si="72"/>
        <v>0</v>
      </c>
      <c r="CU112" s="1">
        <f t="shared" si="73"/>
        <v>-23255.860675584001</v>
      </c>
      <c r="CV112" s="1">
        <f t="shared" si="74"/>
        <v>0</v>
      </c>
      <c r="CW112" s="1">
        <f t="shared" si="75"/>
        <v>0</v>
      </c>
      <c r="CX112" s="1">
        <f t="shared" si="76"/>
        <v>-73292.974079999898</v>
      </c>
      <c r="DA112" s="38">
        <f t="shared" si="57"/>
        <v>0</v>
      </c>
      <c r="DB112" s="38">
        <f t="shared" si="58"/>
        <v>0</v>
      </c>
      <c r="DC112" s="38">
        <f t="shared" si="59"/>
        <v>0</v>
      </c>
      <c r="DD112" s="38">
        <f t="shared" si="60"/>
        <v>0</v>
      </c>
      <c r="DE112" s="38">
        <f t="shared" si="61"/>
        <v>0</v>
      </c>
    </row>
    <row r="113" spans="1:109" x14ac:dyDescent="0.2">
      <c r="A113" t="s">
        <v>128</v>
      </c>
      <c r="B113" t="str">
        <f t="shared" si="62"/>
        <v>ED</v>
      </c>
      <c r="C113" t="str">
        <f t="shared" si="63"/>
        <v>AN</v>
      </c>
      <c r="D113">
        <f t="shared" si="64"/>
        <v>392000</v>
      </c>
      <c r="E113" t="s">
        <v>683</v>
      </c>
      <c r="F113" s="1">
        <v>1393535.18</v>
      </c>
      <c r="G113" s="1">
        <v>1396211</v>
      </c>
      <c r="H113" s="1">
        <v>1722598.35</v>
      </c>
      <c r="I113" s="1">
        <v>1724353.48</v>
      </c>
      <c r="J113" s="1">
        <v>1834625.32</v>
      </c>
      <c r="K113" s="1">
        <v>1835654.62</v>
      </c>
      <c r="L113" s="1">
        <v>1836473.8599999999</v>
      </c>
      <c r="M113" s="1">
        <v>1842729.3399999999</v>
      </c>
      <c r="N113" s="1">
        <v>1836028.07</v>
      </c>
      <c r="O113" s="1">
        <v>1838722.58</v>
      </c>
      <c r="P113" s="1">
        <v>1840963.9</v>
      </c>
      <c r="Q113" s="1">
        <v>1841604.75</v>
      </c>
      <c r="R113" s="1">
        <v>1970422.87</v>
      </c>
      <c r="S113" s="1">
        <f t="shared" si="65"/>
        <v>1681979.0249999999</v>
      </c>
      <c r="T113" s="1">
        <f t="shared" si="66"/>
        <v>19549965.27</v>
      </c>
      <c r="U113" s="1">
        <f t="shared" si="67"/>
        <v>1769328.6912499999</v>
      </c>
      <c r="V113" s="1">
        <v>-1216939.18</v>
      </c>
      <c r="W113" s="1">
        <v>-1220461.23</v>
      </c>
      <c r="X113" s="1">
        <v>-1224398.73</v>
      </c>
      <c r="Y113" s="1">
        <v>-1228750.51</v>
      </c>
      <c r="Z113" s="1">
        <v>-1233243.72</v>
      </c>
      <c r="AA113" s="1">
        <v>-1237877.45</v>
      </c>
      <c r="AB113" s="1">
        <v>-1239317.17</v>
      </c>
      <c r="AC113" s="1">
        <v>-1243962.1599999999</v>
      </c>
      <c r="AD113" s="1">
        <v>-1248606.5900000001</v>
      </c>
      <c r="AE113" s="1">
        <v>-1253245.96</v>
      </c>
      <c r="AF113" s="1">
        <v>-1257891.56</v>
      </c>
      <c r="AG113" s="1">
        <v>-1262540.8</v>
      </c>
      <c r="AH113" s="1">
        <v>-1267353.48</v>
      </c>
      <c r="AI113" s="1"/>
      <c r="AJ113" s="1">
        <v>-3516.9900000000002</v>
      </c>
      <c r="AK113" s="1">
        <v>-3522.05</v>
      </c>
      <c r="AL113" s="1">
        <v>-3937.5</v>
      </c>
      <c r="AM113" s="1">
        <v>-4351.78</v>
      </c>
      <c r="AN113" s="1">
        <v>-4493.21</v>
      </c>
      <c r="AO113" s="1">
        <v>-4633.7300000000005</v>
      </c>
      <c r="AP113" s="1">
        <v>-4636.0600000000004</v>
      </c>
      <c r="AQ113" s="1">
        <v>-4644.99</v>
      </c>
      <c r="AR113" s="1">
        <v>-4644.43</v>
      </c>
      <c r="AS113" s="1">
        <v>-4639.37</v>
      </c>
      <c r="AT113" s="1">
        <v>-4645.6000000000004</v>
      </c>
      <c r="AU113" s="1">
        <v>-4649.24</v>
      </c>
      <c r="AV113" s="1">
        <v>-4812.68</v>
      </c>
      <c r="AW113" s="1">
        <f t="shared" si="68"/>
        <v>53610.64</v>
      </c>
      <c r="AX113" s="1"/>
      <c r="AY113" s="1">
        <v>176596</v>
      </c>
      <c r="AZ113" s="1">
        <v>175749.77</v>
      </c>
      <c r="BA113" s="1">
        <v>498199.62</v>
      </c>
      <c r="BB113" s="1">
        <v>495602.97000000003</v>
      </c>
      <c r="BC113" s="1">
        <v>601381.6</v>
      </c>
      <c r="BD113" s="1">
        <v>597777.17000000004</v>
      </c>
      <c r="BE113" s="1">
        <v>597156.69000000006</v>
      </c>
      <c r="BF113" s="1">
        <v>598767.18000000005</v>
      </c>
      <c r="BG113" s="1">
        <v>587421.48</v>
      </c>
      <c r="BH113" s="1">
        <v>585476.62</v>
      </c>
      <c r="BI113" s="1">
        <v>583072.34</v>
      </c>
      <c r="BJ113" s="1">
        <v>579063.95000000007</v>
      </c>
      <c r="BK113" s="1">
        <v>703069.39</v>
      </c>
      <c r="BL113" s="2">
        <f t="shared" si="41"/>
        <v>0</v>
      </c>
      <c r="BM113" s="2">
        <f t="shared" si="69"/>
        <v>53610.64</v>
      </c>
      <c r="BN113" s="3">
        <f t="shared" si="77"/>
        <v>3.0299989066545355E-2</v>
      </c>
      <c r="BO113" s="37">
        <f>IFERROR(INDEX('Wkpr - Existing Depr Rates'!$G$2:$G$709,MATCH('Wkpr - Plant Balance Detail'!A113,'Wkpr - Existing Depr Rates'!$A$2:$A$709,0),),0)</f>
        <v>3.0300000000000001E-2</v>
      </c>
      <c r="BP113" s="37">
        <f t="shared" si="70"/>
        <v>-1.0933454645117857E-8</v>
      </c>
      <c r="BQ113" s="11">
        <v>6.2600000000000003E-2</v>
      </c>
      <c r="BR113" s="11"/>
      <c r="BS113" s="11"/>
      <c r="BU113" s="31">
        <f>_xlfn.IFNA(IF(AND($B113="ED",$D113&gt;=310000,$D113&lt;360000),INDEX('Wkpr - Allocation_Factors'!$B$16:$F$16,1,MATCH('Wkpr - Plant Balance Detail'!BU$2,'Wkpr - Allocation_Factors'!$B$1:$F$1,0)),IF(AND($B113="GD",$C113="AN",$D113&gt;=350000,$D113&lt;358000),INDEX('Wkpr - Allocation_Factors'!$B$17:$F$17,1,MATCH('Wkpr - Plant Balance Detail'!BU$2,'Wkpr - Allocation_Factors'!$B$1:$F$1,0)),INDEX('Wkpr - Allocation_Factors'!$B$2:$F$15,MATCH(CONCATENATE('Wkpr - Plant Balance Detail'!$B113,'Wkpr - Plant Balance Detail'!$C113),'Wkpr - Allocation_Factors'!$A$2:$A$15,0),MATCH('Wkpr - Plant Balance Detail'!BU$2,'Wkpr - Allocation_Factors'!$B$1:$F$1,0)))),0)</f>
        <v>0.68269999999999997</v>
      </c>
      <c r="BV113" s="31">
        <f>_xlfn.IFNA(IF(AND($B113="ED",$D113&gt;=310000,$D113&lt;360000),INDEX('Wkpr - Allocation_Factors'!$B$16:$F$16,1,MATCH('Wkpr - Plant Balance Detail'!BV$2,'Wkpr - Allocation_Factors'!$B$1:$F$1,0)),IF(AND($B113="GD",$C113="AN",$D113&gt;=350000,$D113&lt;358000),INDEX('Wkpr - Allocation_Factors'!$B$17:$F$17,1,MATCH('Wkpr - Plant Balance Detail'!BV$2,'Wkpr - Allocation_Factors'!$B$1:$F$1,0)),INDEX('Wkpr - Allocation_Factors'!$B$2:$F$15,MATCH(CONCATENATE('Wkpr - Plant Balance Detail'!$B113,'Wkpr - Plant Balance Detail'!$C113),'Wkpr - Allocation_Factors'!$A$2:$A$15,0),MATCH('Wkpr - Plant Balance Detail'!BV$2,'Wkpr - Allocation_Factors'!$B$1:$F$1,0)))),0)</f>
        <v>0</v>
      </c>
      <c r="BW113" s="31">
        <f>_xlfn.IFNA(IF(AND($B113="ED",$D113&gt;=310000,$D113&lt;360000),INDEX('Wkpr - Allocation_Factors'!$B$16:$F$16,1,MATCH('Wkpr - Plant Balance Detail'!BW$2,'Wkpr - Allocation_Factors'!$B$1:$F$1,0)),IF(AND($B113="GD",$C113="AN",$D113&gt;=350000,$D113&lt;358000),INDEX('Wkpr - Allocation_Factors'!$B$17:$F$17,1,MATCH('Wkpr - Plant Balance Detail'!BW$2,'Wkpr - Allocation_Factors'!$B$1:$F$1,0)),INDEX('Wkpr - Allocation_Factors'!$B$2:$F$15,MATCH(CONCATENATE('Wkpr - Plant Balance Detail'!$B113,'Wkpr - Plant Balance Detail'!$C113),'Wkpr - Allocation_Factors'!$A$2:$A$15,0),MATCH('Wkpr - Plant Balance Detail'!BW$2,'Wkpr - Allocation_Factors'!$B$1:$F$1,0)))),0)</f>
        <v>0.31730000000000003</v>
      </c>
      <c r="BX113" s="31">
        <f>_xlfn.IFNA(IF(AND($B113="ED",$D113&gt;=310000,$D113&lt;360000),INDEX('Wkpr - Allocation_Factors'!$B$16:$F$16,1,MATCH('Wkpr - Plant Balance Detail'!BX$2,'Wkpr - Allocation_Factors'!$B$1:$F$1,0)),IF(AND($B113="GD",$C113="AN",$D113&gt;=350000,$D113&lt;358000),INDEX('Wkpr - Allocation_Factors'!$B$17:$F$17,1,MATCH('Wkpr - Plant Balance Detail'!BX$2,'Wkpr - Allocation_Factors'!$B$1:$F$1,0)),INDEX('Wkpr - Allocation_Factors'!$B$2:$F$15,MATCH(CONCATENATE('Wkpr - Plant Balance Detail'!$B113,'Wkpr - Plant Balance Detail'!$C113),'Wkpr - Allocation_Factors'!$A$2:$A$15,0),MATCH('Wkpr - Plant Balance Detail'!BX$2,'Wkpr - Allocation_Factors'!$B$1:$F$1,0)))),0)</f>
        <v>0</v>
      </c>
      <c r="BY113" s="31">
        <f>_xlfn.IFNA(IF(AND($B113="ED",$D113&gt;=310000,$D113&lt;360000),INDEX('Wkpr - Allocation_Factors'!$B$16:$F$16,1,MATCH('Wkpr - Plant Balance Detail'!BY$2,'Wkpr - Allocation_Factors'!$B$1:$F$1,0)),IF(AND($B113="GD",$C113="AN",$D113&gt;=350000,$D113&lt;358000),INDEX('Wkpr - Allocation_Factors'!$B$17:$F$17,1,MATCH('Wkpr - Plant Balance Detail'!BY$2,'Wkpr - Allocation_Factors'!$B$1:$F$1,0)),INDEX('Wkpr - Allocation_Factors'!$B$2:$F$15,MATCH(CONCATENATE('Wkpr - Plant Balance Detail'!$B113,'Wkpr - Plant Balance Detail'!$C113),'Wkpr - Allocation_Factors'!$A$2:$A$15,0),MATCH('Wkpr - Plant Balance Detail'!BY$2,'Wkpr - Allocation_Factors'!$B$1:$F$1,0)))),0)</f>
        <v>0</v>
      </c>
      <c r="CA113" s="1">
        <f t="shared" si="42"/>
        <v>40759.778400707401</v>
      </c>
      <c r="CB113" s="1">
        <f t="shared" si="43"/>
        <v>0</v>
      </c>
      <c r="CC113" s="1">
        <f t="shared" si="44"/>
        <v>18944.013016763525</v>
      </c>
      <c r="CD113" s="1">
        <f t="shared" si="45"/>
        <v>0</v>
      </c>
      <c r="CE113" s="1">
        <f t="shared" si="46"/>
        <v>0</v>
      </c>
      <c r="CF113" s="1"/>
      <c r="CG113" s="1">
        <f t="shared" si="47"/>
        <v>40759.793108474703</v>
      </c>
      <c r="CH113" s="1">
        <f t="shared" si="48"/>
        <v>0</v>
      </c>
      <c r="CI113" s="1">
        <f t="shared" si="49"/>
        <v>18944.019852525304</v>
      </c>
      <c r="CJ113" s="1">
        <f t="shared" si="50"/>
        <v>0</v>
      </c>
      <c r="CK113" s="1">
        <f t="shared" si="51"/>
        <v>0</v>
      </c>
      <c r="CM113" s="1">
        <f t="shared" si="52"/>
        <v>84210.001603647397</v>
      </c>
      <c r="CN113" s="1">
        <f t="shared" si="53"/>
        <v>0</v>
      </c>
      <c r="CO113" s="1">
        <f t="shared" si="54"/>
        <v>39138.470058352606</v>
      </c>
      <c r="CP113" s="1">
        <f t="shared" si="55"/>
        <v>0</v>
      </c>
      <c r="CQ113" s="1">
        <f t="shared" si="56"/>
        <v>0</v>
      </c>
      <c r="CS113" s="1">
        <f t="shared" si="71"/>
        <v>43450.208495172694</v>
      </c>
      <c r="CT113" s="1">
        <f t="shared" si="72"/>
        <v>0</v>
      </c>
      <c r="CU113" s="1">
        <f t="shared" si="73"/>
        <v>20194.450205827303</v>
      </c>
      <c r="CV113" s="1">
        <f t="shared" si="74"/>
        <v>0</v>
      </c>
      <c r="CW113" s="1">
        <f t="shared" si="75"/>
        <v>0</v>
      </c>
      <c r="CX113" s="1">
        <f t="shared" si="76"/>
        <v>63644.658700999993</v>
      </c>
      <c r="DA113" s="38">
        <f t="shared" si="57"/>
        <v>0</v>
      </c>
      <c r="DB113" s="38">
        <f t="shared" si="58"/>
        <v>0</v>
      </c>
      <c r="DC113" s="38">
        <f t="shared" si="59"/>
        <v>0</v>
      </c>
      <c r="DD113" s="38">
        <f t="shared" si="60"/>
        <v>0</v>
      </c>
      <c r="DE113" s="38">
        <f t="shared" si="61"/>
        <v>0</v>
      </c>
    </row>
    <row r="114" spans="1:109" x14ac:dyDescent="0.2">
      <c r="A114" t="s">
        <v>129</v>
      </c>
      <c r="B114" t="str">
        <f t="shared" si="62"/>
        <v>ED</v>
      </c>
      <c r="C114" t="str">
        <f t="shared" si="63"/>
        <v>AN</v>
      </c>
      <c r="D114">
        <f t="shared" si="64"/>
        <v>392035</v>
      </c>
      <c r="E114" t="s">
        <v>683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f t="shared" si="65"/>
        <v>0</v>
      </c>
      <c r="T114" s="1">
        <f t="shared" si="66"/>
        <v>0</v>
      </c>
      <c r="U114" s="1">
        <f t="shared" si="67"/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/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f t="shared" si="68"/>
        <v>0</v>
      </c>
      <c r="AX114" s="1"/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2">
        <f t="shared" si="41"/>
        <v>0</v>
      </c>
      <c r="BM114" s="2">
        <f t="shared" si="69"/>
        <v>0</v>
      </c>
      <c r="BN114" s="3" t="str">
        <f t="shared" si="77"/>
        <v/>
      </c>
      <c r="BO114" s="37">
        <f>IFERROR(INDEX('Wkpr - Existing Depr Rates'!$G$2:$G$709,MATCH('Wkpr - Plant Balance Detail'!A114,'Wkpr - Existing Depr Rates'!$A$2:$A$709,0),),0)</f>
        <v>7.1599999999999997E-2</v>
      </c>
      <c r="BP114" s="37" t="str">
        <f t="shared" si="70"/>
        <v/>
      </c>
      <c r="BU114" s="31">
        <f>_xlfn.IFNA(IF(AND($B114="ED",$D114&gt;=310000,$D114&lt;360000),INDEX('Wkpr - Allocation_Factors'!$B$16:$F$16,1,MATCH('Wkpr - Plant Balance Detail'!BU$2,'Wkpr - Allocation_Factors'!$B$1:$F$1,0)),IF(AND($B114="GD",$C114="AN",$D114&gt;=350000,$D114&lt;358000),INDEX('Wkpr - Allocation_Factors'!$B$17:$F$17,1,MATCH('Wkpr - Plant Balance Detail'!BU$2,'Wkpr - Allocation_Factors'!$B$1:$F$1,0)),INDEX('Wkpr - Allocation_Factors'!$B$2:$F$15,MATCH(CONCATENATE('Wkpr - Plant Balance Detail'!$B114,'Wkpr - Plant Balance Detail'!$C114),'Wkpr - Allocation_Factors'!$A$2:$A$15,0),MATCH('Wkpr - Plant Balance Detail'!BU$2,'Wkpr - Allocation_Factors'!$B$1:$F$1,0)))),0)</f>
        <v>0.68269999999999997</v>
      </c>
      <c r="BV114" s="31">
        <f>_xlfn.IFNA(IF(AND($B114="ED",$D114&gt;=310000,$D114&lt;360000),INDEX('Wkpr - Allocation_Factors'!$B$16:$F$16,1,MATCH('Wkpr - Plant Balance Detail'!BV$2,'Wkpr - Allocation_Factors'!$B$1:$F$1,0)),IF(AND($B114="GD",$C114="AN",$D114&gt;=350000,$D114&lt;358000),INDEX('Wkpr - Allocation_Factors'!$B$17:$F$17,1,MATCH('Wkpr - Plant Balance Detail'!BV$2,'Wkpr - Allocation_Factors'!$B$1:$F$1,0)),INDEX('Wkpr - Allocation_Factors'!$B$2:$F$15,MATCH(CONCATENATE('Wkpr - Plant Balance Detail'!$B114,'Wkpr - Plant Balance Detail'!$C114),'Wkpr - Allocation_Factors'!$A$2:$A$15,0),MATCH('Wkpr - Plant Balance Detail'!BV$2,'Wkpr - Allocation_Factors'!$B$1:$F$1,0)))),0)</f>
        <v>0</v>
      </c>
      <c r="BW114" s="31">
        <f>_xlfn.IFNA(IF(AND($B114="ED",$D114&gt;=310000,$D114&lt;360000),INDEX('Wkpr - Allocation_Factors'!$B$16:$F$16,1,MATCH('Wkpr - Plant Balance Detail'!BW$2,'Wkpr - Allocation_Factors'!$B$1:$F$1,0)),IF(AND($B114="GD",$C114="AN",$D114&gt;=350000,$D114&lt;358000),INDEX('Wkpr - Allocation_Factors'!$B$17:$F$17,1,MATCH('Wkpr - Plant Balance Detail'!BW$2,'Wkpr - Allocation_Factors'!$B$1:$F$1,0)),INDEX('Wkpr - Allocation_Factors'!$B$2:$F$15,MATCH(CONCATENATE('Wkpr - Plant Balance Detail'!$B114,'Wkpr - Plant Balance Detail'!$C114),'Wkpr - Allocation_Factors'!$A$2:$A$15,0),MATCH('Wkpr - Plant Balance Detail'!BW$2,'Wkpr - Allocation_Factors'!$B$1:$F$1,0)))),0)</f>
        <v>0.31730000000000003</v>
      </c>
      <c r="BX114" s="31">
        <f>_xlfn.IFNA(IF(AND($B114="ED",$D114&gt;=310000,$D114&lt;360000),INDEX('Wkpr - Allocation_Factors'!$B$16:$F$16,1,MATCH('Wkpr - Plant Balance Detail'!BX$2,'Wkpr - Allocation_Factors'!$B$1:$F$1,0)),IF(AND($B114="GD",$C114="AN",$D114&gt;=350000,$D114&lt;358000),INDEX('Wkpr - Allocation_Factors'!$B$17:$F$17,1,MATCH('Wkpr - Plant Balance Detail'!BX$2,'Wkpr - Allocation_Factors'!$B$1:$F$1,0)),INDEX('Wkpr - Allocation_Factors'!$B$2:$F$15,MATCH(CONCATENATE('Wkpr - Plant Balance Detail'!$B114,'Wkpr - Plant Balance Detail'!$C114),'Wkpr - Allocation_Factors'!$A$2:$A$15,0),MATCH('Wkpr - Plant Balance Detail'!BX$2,'Wkpr - Allocation_Factors'!$B$1:$F$1,0)))),0)</f>
        <v>0</v>
      </c>
      <c r="BY114" s="31">
        <f>_xlfn.IFNA(IF(AND($B114="ED",$D114&gt;=310000,$D114&lt;360000),INDEX('Wkpr - Allocation_Factors'!$B$16:$F$16,1,MATCH('Wkpr - Plant Balance Detail'!BY$2,'Wkpr - Allocation_Factors'!$B$1:$F$1,0)),IF(AND($B114="GD",$C114="AN",$D114&gt;=350000,$D114&lt;358000),INDEX('Wkpr - Allocation_Factors'!$B$17:$F$17,1,MATCH('Wkpr - Plant Balance Detail'!BY$2,'Wkpr - Allocation_Factors'!$B$1:$F$1,0)),INDEX('Wkpr - Allocation_Factors'!$B$2:$F$15,MATCH(CONCATENATE('Wkpr - Plant Balance Detail'!$B114,'Wkpr - Plant Balance Detail'!$C114),'Wkpr - Allocation_Factors'!$A$2:$A$15,0),MATCH('Wkpr - Plant Balance Detail'!BY$2,'Wkpr - Allocation_Factors'!$B$1:$F$1,0)))),0)</f>
        <v>0</v>
      </c>
      <c r="CA114" s="1">
        <f t="shared" si="42"/>
        <v>0</v>
      </c>
      <c r="CB114" s="1">
        <f t="shared" si="43"/>
        <v>0</v>
      </c>
      <c r="CC114" s="1">
        <f t="shared" si="44"/>
        <v>0</v>
      </c>
      <c r="CD114" s="1">
        <f t="shared" si="45"/>
        <v>0</v>
      </c>
      <c r="CE114" s="1">
        <f t="shared" si="46"/>
        <v>0</v>
      </c>
      <c r="CF114" s="1"/>
      <c r="CG114" s="1">
        <f t="shared" si="47"/>
        <v>0</v>
      </c>
      <c r="CH114" s="1">
        <f t="shared" si="48"/>
        <v>0</v>
      </c>
      <c r="CI114" s="1">
        <f t="shared" si="49"/>
        <v>0</v>
      </c>
      <c r="CJ114" s="1">
        <f t="shared" si="50"/>
        <v>0</v>
      </c>
      <c r="CK114" s="1">
        <f t="shared" si="51"/>
        <v>0</v>
      </c>
      <c r="CM114" s="1">
        <f t="shared" si="52"/>
        <v>0</v>
      </c>
      <c r="CN114" s="1">
        <f t="shared" si="53"/>
        <v>0</v>
      </c>
      <c r="CO114" s="1">
        <f t="shared" si="54"/>
        <v>0</v>
      </c>
      <c r="CP114" s="1">
        <f t="shared" si="55"/>
        <v>0</v>
      </c>
      <c r="CQ114" s="1">
        <f t="shared" si="56"/>
        <v>0</v>
      </c>
      <c r="CS114" s="1">
        <f t="shared" si="71"/>
        <v>0</v>
      </c>
      <c r="CT114" s="1">
        <f t="shared" si="72"/>
        <v>0</v>
      </c>
      <c r="CU114" s="1">
        <f t="shared" si="73"/>
        <v>0</v>
      </c>
      <c r="CV114" s="1">
        <f t="shared" si="74"/>
        <v>0</v>
      </c>
      <c r="CW114" s="1">
        <f t="shared" si="75"/>
        <v>0</v>
      </c>
      <c r="CX114" s="1">
        <f t="shared" si="76"/>
        <v>0</v>
      </c>
      <c r="DA114" s="38">
        <f t="shared" si="57"/>
        <v>0</v>
      </c>
      <c r="DB114" s="38">
        <f t="shared" si="58"/>
        <v>0</v>
      </c>
      <c r="DC114" s="38">
        <f t="shared" si="59"/>
        <v>0</v>
      </c>
      <c r="DD114" s="38">
        <f t="shared" si="60"/>
        <v>0</v>
      </c>
      <c r="DE114" s="38">
        <f t="shared" si="61"/>
        <v>0</v>
      </c>
    </row>
    <row r="115" spans="1:109" x14ac:dyDescent="0.2">
      <c r="A115" t="s">
        <v>130</v>
      </c>
      <c r="B115" t="str">
        <f t="shared" si="62"/>
        <v>ED</v>
      </c>
      <c r="C115" t="str">
        <f t="shared" si="63"/>
        <v>AN</v>
      </c>
      <c r="D115">
        <f t="shared" si="64"/>
        <v>392045</v>
      </c>
      <c r="E115" t="s">
        <v>683</v>
      </c>
      <c r="F115" s="1">
        <v>60743.91</v>
      </c>
      <c r="G115" s="1">
        <v>60743.91</v>
      </c>
      <c r="H115" s="1">
        <v>60743.91</v>
      </c>
      <c r="I115" s="1">
        <v>60743.91</v>
      </c>
      <c r="J115" s="1">
        <v>60743.91</v>
      </c>
      <c r="K115" s="1">
        <v>60743.91</v>
      </c>
      <c r="L115" s="1">
        <v>60743.91</v>
      </c>
      <c r="M115" s="1">
        <v>60743.91</v>
      </c>
      <c r="N115" s="1">
        <v>60743.91</v>
      </c>
      <c r="O115" s="1">
        <v>60743.91</v>
      </c>
      <c r="P115" s="1">
        <v>60743.91</v>
      </c>
      <c r="Q115" s="1">
        <v>60743.91</v>
      </c>
      <c r="R115" s="1">
        <v>60743.91</v>
      </c>
      <c r="S115" s="1">
        <f t="shared" si="65"/>
        <v>60743.91</v>
      </c>
      <c r="T115" s="1">
        <f t="shared" si="66"/>
        <v>668183.01000000024</v>
      </c>
      <c r="U115" s="1">
        <f t="shared" si="67"/>
        <v>60743.910000000025</v>
      </c>
      <c r="V115" s="1">
        <v>-60743.91</v>
      </c>
      <c r="W115" s="1">
        <v>-60743.91</v>
      </c>
      <c r="X115" s="1">
        <v>-60743.91</v>
      </c>
      <c r="Y115" s="1">
        <v>-60743.91</v>
      </c>
      <c r="Z115" s="1">
        <v>-60743.91</v>
      </c>
      <c r="AA115" s="1">
        <v>-60743.91</v>
      </c>
      <c r="AB115" s="1">
        <v>-60743.91</v>
      </c>
      <c r="AC115" s="1">
        <v>-60743.91</v>
      </c>
      <c r="AD115" s="1">
        <v>-60743.91</v>
      </c>
      <c r="AE115" s="1">
        <v>-60743.91</v>
      </c>
      <c r="AF115" s="1">
        <v>-60743.91</v>
      </c>
      <c r="AG115" s="1">
        <v>-60743.91</v>
      </c>
      <c r="AH115" s="1">
        <v>-60743.91</v>
      </c>
      <c r="AI115" s="1"/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f t="shared" si="68"/>
        <v>0</v>
      </c>
      <c r="AX115" s="1"/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2">
        <f t="shared" si="41"/>
        <v>0</v>
      </c>
      <c r="BM115" s="2">
        <f t="shared" si="69"/>
        <v>0</v>
      </c>
      <c r="BN115" s="3" t="str">
        <f t="shared" si="77"/>
        <v/>
      </c>
      <c r="BO115" s="37">
        <f>IFERROR(INDEX('Wkpr - Existing Depr Rates'!$G$2:$G$709,MATCH('Wkpr - Plant Balance Detail'!A115,'Wkpr - Existing Depr Rates'!$A$2:$A$709,0),),0)</f>
        <v>7.1599999999999997E-2</v>
      </c>
      <c r="BP115" s="37" t="str">
        <f t="shared" si="70"/>
        <v/>
      </c>
      <c r="BQ115" s="11">
        <v>7.7699999999999991E-2</v>
      </c>
      <c r="BR115" s="11"/>
      <c r="BS115" s="11"/>
      <c r="BU115" s="31">
        <f>_xlfn.IFNA(IF(AND($B115="ED",$D115&gt;=310000,$D115&lt;360000),INDEX('Wkpr - Allocation_Factors'!$B$16:$F$16,1,MATCH('Wkpr - Plant Balance Detail'!BU$2,'Wkpr - Allocation_Factors'!$B$1:$F$1,0)),IF(AND($B115="GD",$C115="AN",$D115&gt;=350000,$D115&lt;358000),INDEX('Wkpr - Allocation_Factors'!$B$17:$F$17,1,MATCH('Wkpr - Plant Balance Detail'!BU$2,'Wkpr - Allocation_Factors'!$B$1:$F$1,0)),INDEX('Wkpr - Allocation_Factors'!$B$2:$F$15,MATCH(CONCATENATE('Wkpr - Plant Balance Detail'!$B115,'Wkpr - Plant Balance Detail'!$C115),'Wkpr - Allocation_Factors'!$A$2:$A$15,0),MATCH('Wkpr - Plant Balance Detail'!BU$2,'Wkpr - Allocation_Factors'!$B$1:$F$1,0)))),0)</f>
        <v>0.68269999999999997</v>
      </c>
      <c r="BV115" s="31">
        <f>_xlfn.IFNA(IF(AND($B115="ED",$D115&gt;=310000,$D115&lt;360000),INDEX('Wkpr - Allocation_Factors'!$B$16:$F$16,1,MATCH('Wkpr - Plant Balance Detail'!BV$2,'Wkpr - Allocation_Factors'!$B$1:$F$1,0)),IF(AND($B115="GD",$C115="AN",$D115&gt;=350000,$D115&lt;358000),INDEX('Wkpr - Allocation_Factors'!$B$17:$F$17,1,MATCH('Wkpr - Plant Balance Detail'!BV$2,'Wkpr - Allocation_Factors'!$B$1:$F$1,0)),INDEX('Wkpr - Allocation_Factors'!$B$2:$F$15,MATCH(CONCATENATE('Wkpr - Plant Balance Detail'!$B115,'Wkpr - Plant Balance Detail'!$C115),'Wkpr - Allocation_Factors'!$A$2:$A$15,0),MATCH('Wkpr - Plant Balance Detail'!BV$2,'Wkpr - Allocation_Factors'!$B$1:$F$1,0)))),0)</f>
        <v>0</v>
      </c>
      <c r="BW115" s="31">
        <f>_xlfn.IFNA(IF(AND($B115="ED",$D115&gt;=310000,$D115&lt;360000),INDEX('Wkpr - Allocation_Factors'!$B$16:$F$16,1,MATCH('Wkpr - Plant Balance Detail'!BW$2,'Wkpr - Allocation_Factors'!$B$1:$F$1,0)),IF(AND($B115="GD",$C115="AN",$D115&gt;=350000,$D115&lt;358000),INDEX('Wkpr - Allocation_Factors'!$B$17:$F$17,1,MATCH('Wkpr - Plant Balance Detail'!BW$2,'Wkpr - Allocation_Factors'!$B$1:$F$1,0)),INDEX('Wkpr - Allocation_Factors'!$B$2:$F$15,MATCH(CONCATENATE('Wkpr - Plant Balance Detail'!$B115,'Wkpr - Plant Balance Detail'!$C115),'Wkpr - Allocation_Factors'!$A$2:$A$15,0),MATCH('Wkpr - Plant Balance Detail'!BW$2,'Wkpr - Allocation_Factors'!$B$1:$F$1,0)))),0)</f>
        <v>0.31730000000000003</v>
      </c>
      <c r="BX115" s="31">
        <f>_xlfn.IFNA(IF(AND($B115="ED",$D115&gt;=310000,$D115&lt;360000),INDEX('Wkpr - Allocation_Factors'!$B$16:$F$16,1,MATCH('Wkpr - Plant Balance Detail'!BX$2,'Wkpr - Allocation_Factors'!$B$1:$F$1,0)),IF(AND($B115="GD",$C115="AN",$D115&gt;=350000,$D115&lt;358000),INDEX('Wkpr - Allocation_Factors'!$B$17:$F$17,1,MATCH('Wkpr - Plant Balance Detail'!BX$2,'Wkpr - Allocation_Factors'!$B$1:$F$1,0)),INDEX('Wkpr - Allocation_Factors'!$B$2:$F$15,MATCH(CONCATENATE('Wkpr - Plant Balance Detail'!$B115,'Wkpr - Plant Balance Detail'!$C115),'Wkpr - Allocation_Factors'!$A$2:$A$15,0),MATCH('Wkpr - Plant Balance Detail'!BX$2,'Wkpr - Allocation_Factors'!$B$1:$F$1,0)))),0)</f>
        <v>0</v>
      </c>
      <c r="BY115" s="31">
        <f>_xlfn.IFNA(IF(AND($B115="ED",$D115&gt;=310000,$D115&lt;360000),INDEX('Wkpr - Allocation_Factors'!$B$16:$F$16,1,MATCH('Wkpr - Plant Balance Detail'!BY$2,'Wkpr - Allocation_Factors'!$B$1:$F$1,0)),IF(AND($B115="GD",$C115="AN",$D115&gt;=350000,$D115&lt;358000),INDEX('Wkpr - Allocation_Factors'!$B$17:$F$17,1,MATCH('Wkpr - Plant Balance Detail'!BY$2,'Wkpr - Allocation_Factors'!$B$1:$F$1,0)),INDEX('Wkpr - Allocation_Factors'!$B$2:$F$15,MATCH(CONCATENATE('Wkpr - Plant Balance Detail'!$B115,'Wkpr - Plant Balance Detail'!$C115),'Wkpr - Allocation_Factors'!$A$2:$A$15,0),MATCH('Wkpr - Plant Balance Detail'!BY$2,'Wkpr - Allocation_Factors'!$B$1:$F$1,0)))),0)</f>
        <v>0</v>
      </c>
      <c r="CA115" s="1">
        <f t="shared" si="42"/>
        <v>0</v>
      </c>
      <c r="CB115" s="1">
        <f t="shared" si="43"/>
        <v>0</v>
      </c>
      <c r="CC115" s="1">
        <f t="shared" si="44"/>
        <v>0</v>
      </c>
      <c r="CD115" s="1">
        <f t="shared" si="45"/>
        <v>0</v>
      </c>
      <c r="CE115" s="1">
        <f t="shared" si="46"/>
        <v>0</v>
      </c>
      <c r="CF115" s="1"/>
      <c r="CG115" s="1">
        <f t="shared" si="47"/>
        <v>2969.2425027611998</v>
      </c>
      <c r="CH115" s="1">
        <f t="shared" si="48"/>
        <v>0</v>
      </c>
      <c r="CI115" s="1">
        <f t="shared" si="49"/>
        <v>1380.0214532387999</v>
      </c>
      <c r="CJ115" s="1">
        <f t="shared" si="50"/>
        <v>0</v>
      </c>
      <c r="CK115" s="1">
        <f t="shared" si="51"/>
        <v>0</v>
      </c>
      <c r="CM115" s="1">
        <f t="shared" si="52"/>
        <v>3222.2086936388996</v>
      </c>
      <c r="CN115" s="1">
        <f t="shared" si="53"/>
        <v>0</v>
      </c>
      <c r="CO115" s="1">
        <f t="shared" si="54"/>
        <v>1497.5931133611</v>
      </c>
      <c r="CP115" s="1">
        <f t="shared" si="55"/>
        <v>0</v>
      </c>
      <c r="CQ115" s="1">
        <f t="shared" si="56"/>
        <v>0</v>
      </c>
      <c r="CS115" s="1">
        <f t="shared" si="71"/>
        <v>252.96619087769977</v>
      </c>
      <c r="CT115" s="1">
        <f t="shared" si="72"/>
        <v>0</v>
      </c>
      <c r="CU115" s="1">
        <f t="shared" si="73"/>
        <v>117.57166012230005</v>
      </c>
      <c r="CV115" s="1">
        <f t="shared" si="74"/>
        <v>0</v>
      </c>
      <c r="CW115" s="1">
        <f t="shared" si="75"/>
        <v>0</v>
      </c>
      <c r="CX115" s="1">
        <f t="shared" si="76"/>
        <v>370.53785099999982</v>
      </c>
      <c r="DA115" s="38">
        <f t="shared" si="57"/>
        <v>0</v>
      </c>
      <c r="DB115" s="38">
        <f t="shared" si="58"/>
        <v>0</v>
      </c>
      <c r="DC115" s="38">
        <f t="shared" si="59"/>
        <v>0</v>
      </c>
      <c r="DD115" s="38">
        <f t="shared" si="60"/>
        <v>0</v>
      </c>
      <c r="DE115" s="38">
        <f t="shared" si="61"/>
        <v>0</v>
      </c>
    </row>
    <row r="116" spans="1:109" x14ac:dyDescent="0.2">
      <c r="A116" t="s">
        <v>131</v>
      </c>
      <c r="B116" t="str">
        <f t="shared" si="62"/>
        <v>ED</v>
      </c>
      <c r="C116" t="str">
        <f t="shared" si="63"/>
        <v>AN</v>
      </c>
      <c r="D116">
        <f t="shared" si="64"/>
        <v>392046</v>
      </c>
      <c r="E116" t="s">
        <v>683</v>
      </c>
      <c r="F116" s="1">
        <v>1682915</v>
      </c>
      <c r="G116" s="1">
        <v>1757596.58</v>
      </c>
      <c r="H116" s="1">
        <v>1772127.48</v>
      </c>
      <c r="I116" s="1">
        <v>1768981.4100000001</v>
      </c>
      <c r="J116" s="1">
        <v>1768981.4100000001</v>
      </c>
      <c r="K116" s="1">
        <v>1768981.4100000001</v>
      </c>
      <c r="L116" s="1">
        <v>1768981.4100000001</v>
      </c>
      <c r="M116" s="1">
        <v>1838921.94</v>
      </c>
      <c r="N116" s="1">
        <v>1838921.94</v>
      </c>
      <c r="O116" s="1">
        <v>1923966.0899999999</v>
      </c>
      <c r="P116" s="1">
        <v>1925363.13</v>
      </c>
      <c r="Q116" s="1">
        <v>1926716.4300000002</v>
      </c>
      <c r="R116" s="1">
        <v>1826258.32</v>
      </c>
      <c r="S116" s="1">
        <f t="shared" si="65"/>
        <v>1754586.6600000001</v>
      </c>
      <c r="T116" s="1">
        <f t="shared" si="66"/>
        <v>20059539.23</v>
      </c>
      <c r="U116" s="1">
        <f t="shared" si="67"/>
        <v>1817843.8241666667</v>
      </c>
      <c r="V116" s="1">
        <v>-581727.76</v>
      </c>
      <c r="W116" s="1">
        <v>-591991.95000000007</v>
      </c>
      <c r="X116" s="1">
        <v>-602522.29</v>
      </c>
      <c r="Y116" s="1">
        <v>-601651.17000000004</v>
      </c>
      <c r="Z116" s="1">
        <v>-612206.09</v>
      </c>
      <c r="AA116" s="1">
        <v>-622761.01</v>
      </c>
      <c r="AB116" s="1">
        <v>-633315.93000000005</v>
      </c>
      <c r="AC116" s="1">
        <v>-644079.51</v>
      </c>
      <c r="AD116" s="1">
        <v>-655051.74</v>
      </c>
      <c r="AE116" s="1">
        <v>-661938.75</v>
      </c>
      <c r="AF116" s="1">
        <v>-673422.58</v>
      </c>
      <c r="AG116" s="1">
        <v>-684914.62</v>
      </c>
      <c r="AH116" s="1">
        <v>-595652.88</v>
      </c>
      <c r="AI116" s="1"/>
      <c r="AJ116" s="1">
        <v>-9647.33</v>
      </c>
      <c r="AK116" s="1">
        <v>-10264.19</v>
      </c>
      <c r="AL116" s="1">
        <v>-10530.34</v>
      </c>
      <c r="AM116" s="1">
        <v>-10564.31</v>
      </c>
      <c r="AN116" s="1">
        <v>-10554.92</v>
      </c>
      <c r="AO116" s="1">
        <v>-10554.92</v>
      </c>
      <c r="AP116" s="1">
        <v>-10554.92</v>
      </c>
      <c r="AQ116" s="1">
        <v>-10763.58</v>
      </c>
      <c r="AR116" s="1">
        <v>-10972.23</v>
      </c>
      <c r="AS116" s="1">
        <v>-11081.7</v>
      </c>
      <c r="AT116" s="1">
        <v>-11483.83</v>
      </c>
      <c r="AU116" s="1">
        <v>-11492.04</v>
      </c>
      <c r="AV116" s="1">
        <v>-11196.37</v>
      </c>
      <c r="AW116" s="1">
        <f t="shared" si="68"/>
        <v>130013.34999999998</v>
      </c>
      <c r="AX116" s="1"/>
      <c r="AY116" s="1">
        <v>1101187.24</v>
      </c>
      <c r="AZ116" s="1">
        <v>1165604.6299999999</v>
      </c>
      <c r="BA116" s="1">
        <v>1169605.19</v>
      </c>
      <c r="BB116" s="1">
        <v>1167330.24</v>
      </c>
      <c r="BC116" s="1">
        <v>1156775.32</v>
      </c>
      <c r="BD116" s="1">
        <v>1146220.3999999999</v>
      </c>
      <c r="BE116" s="1">
        <v>1135665.48</v>
      </c>
      <c r="BF116" s="1">
        <v>1194842.43</v>
      </c>
      <c r="BG116" s="1">
        <v>1183870.2</v>
      </c>
      <c r="BH116" s="1">
        <v>1262027.3400000001</v>
      </c>
      <c r="BI116" s="1">
        <v>1251940.55</v>
      </c>
      <c r="BJ116" s="1">
        <v>1241801.81</v>
      </c>
      <c r="BK116" s="1">
        <v>1230605.44</v>
      </c>
      <c r="BL116" s="2">
        <f t="shared" si="41"/>
        <v>0</v>
      </c>
      <c r="BM116" s="2">
        <f t="shared" si="69"/>
        <v>130013.34999999998</v>
      </c>
      <c r="BN116" s="3">
        <f t="shared" si="77"/>
        <v>7.1520637951173013E-2</v>
      </c>
      <c r="BO116" s="37">
        <f>IFERROR(INDEX('Wkpr - Existing Depr Rates'!$G$2:$G$709,MATCH('Wkpr - Plant Balance Detail'!A116,'Wkpr - Existing Depr Rates'!$A$2:$A$709,0),),0)</f>
        <v>7.1599999999999997E-2</v>
      </c>
      <c r="BP116" s="37">
        <f t="shared" si="70"/>
        <v>-7.9362048826983611E-5</v>
      </c>
      <c r="BQ116" s="11">
        <v>7.7699999999999991E-2</v>
      </c>
      <c r="BR116" s="11"/>
      <c r="BS116" s="11"/>
      <c r="BU116" s="31">
        <f>_xlfn.IFNA(IF(AND($B116="ED",$D116&gt;=310000,$D116&lt;360000),INDEX('Wkpr - Allocation_Factors'!$B$16:$F$16,1,MATCH('Wkpr - Plant Balance Detail'!BU$2,'Wkpr - Allocation_Factors'!$B$1:$F$1,0)),IF(AND($B116="GD",$C116="AN",$D116&gt;=350000,$D116&lt;358000),INDEX('Wkpr - Allocation_Factors'!$B$17:$F$17,1,MATCH('Wkpr - Plant Balance Detail'!BU$2,'Wkpr - Allocation_Factors'!$B$1:$F$1,0)),INDEX('Wkpr - Allocation_Factors'!$B$2:$F$15,MATCH(CONCATENATE('Wkpr - Plant Balance Detail'!$B116,'Wkpr - Plant Balance Detail'!$C116),'Wkpr - Allocation_Factors'!$A$2:$A$15,0),MATCH('Wkpr - Plant Balance Detail'!BU$2,'Wkpr - Allocation_Factors'!$B$1:$F$1,0)))),0)</f>
        <v>0.68269999999999997</v>
      </c>
      <c r="BV116" s="31">
        <f>_xlfn.IFNA(IF(AND($B116="ED",$D116&gt;=310000,$D116&lt;360000),INDEX('Wkpr - Allocation_Factors'!$B$16:$F$16,1,MATCH('Wkpr - Plant Balance Detail'!BV$2,'Wkpr - Allocation_Factors'!$B$1:$F$1,0)),IF(AND($B116="GD",$C116="AN",$D116&gt;=350000,$D116&lt;358000),INDEX('Wkpr - Allocation_Factors'!$B$17:$F$17,1,MATCH('Wkpr - Plant Balance Detail'!BV$2,'Wkpr - Allocation_Factors'!$B$1:$F$1,0)),INDEX('Wkpr - Allocation_Factors'!$B$2:$F$15,MATCH(CONCATENATE('Wkpr - Plant Balance Detail'!$B116,'Wkpr - Plant Balance Detail'!$C116),'Wkpr - Allocation_Factors'!$A$2:$A$15,0),MATCH('Wkpr - Plant Balance Detail'!BV$2,'Wkpr - Allocation_Factors'!$B$1:$F$1,0)))),0)</f>
        <v>0</v>
      </c>
      <c r="BW116" s="31">
        <f>_xlfn.IFNA(IF(AND($B116="ED",$D116&gt;=310000,$D116&lt;360000),INDEX('Wkpr - Allocation_Factors'!$B$16:$F$16,1,MATCH('Wkpr - Plant Balance Detail'!BW$2,'Wkpr - Allocation_Factors'!$B$1:$F$1,0)),IF(AND($B116="GD",$C116="AN",$D116&gt;=350000,$D116&lt;358000),INDEX('Wkpr - Allocation_Factors'!$B$17:$F$17,1,MATCH('Wkpr - Plant Balance Detail'!BW$2,'Wkpr - Allocation_Factors'!$B$1:$F$1,0)),INDEX('Wkpr - Allocation_Factors'!$B$2:$F$15,MATCH(CONCATENATE('Wkpr - Plant Balance Detail'!$B116,'Wkpr - Plant Balance Detail'!$C116),'Wkpr - Allocation_Factors'!$A$2:$A$15,0),MATCH('Wkpr - Plant Balance Detail'!BW$2,'Wkpr - Allocation_Factors'!$B$1:$F$1,0)))),0)</f>
        <v>0.31730000000000003</v>
      </c>
      <c r="BX116" s="31">
        <f>_xlfn.IFNA(IF(AND($B116="ED",$D116&gt;=310000,$D116&lt;360000),INDEX('Wkpr - Allocation_Factors'!$B$16:$F$16,1,MATCH('Wkpr - Plant Balance Detail'!BX$2,'Wkpr - Allocation_Factors'!$B$1:$F$1,0)),IF(AND($B116="GD",$C116="AN",$D116&gt;=350000,$D116&lt;358000),INDEX('Wkpr - Allocation_Factors'!$B$17:$F$17,1,MATCH('Wkpr - Plant Balance Detail'!BX$2,'Wkpr - Allocation_Factors'!$B$1:$F$1,0)),INDEX('Wkpr - Allocation_Factors'!$B$2:$F$15,MATCH(CONCATENATE('Wkpr - Plant Balance Detail'!$B116,'Wkpr - Plant Balance Detail'!$C116),'Wkpr - Allocation_Factors'!$A$2:$A$15,0),MATCH('Wkpr - Plant Balance Detail'!BX$2,'Wkpr - Allocation_Factors'!$B$1:$F$1,0)))),0)</f>
        <v>0</v>
      </c>
      <c r="BY116" s="31">
        <f>_xlfn.IFNA(IF(AND($B116="ED",$D116&gt;=310000,$D116&lt;360000),INDEX('Wkpr - Allocation_Factors'!$B$16:$F$16,1,MATCH('Wkpr - Plant Balance Detail'!BY$2,'Wkpr - Allocation_Factors'!$B$1:$F$1,0)),IF(AND($B116="GD",$C116="AN",$D116&gt;=350000,$D116&lt;358000),INDEX('Wkpr - Allocation_Factors'!$B$17:$F$17,1,MATCH('Wkpr - Plant Balance Detail'!BY$2,'Wkpr - Allocation_Factors'!$B$1:$F$1,0)),INDEX('Wkpr - Allocation_Factors'!$B$2:$F$15,MATCH(CONCATENATE('Wkpr - Plant Balance Detail'!$B116,'Wkpr - Plant Balance Detail'!$C116),'Wkpr - Allocation_Factors'!$A$2:$A$15,0),MATCH('Wkpr - Plant Balance Detail'!BY$2,'Wkpr - Allocation_Factors'!$B$1:$F$1,0)))),0)</f>
        <v>0</v>
      </c>
      <c r="CA116" s="1">
        <f t="shared" si="42"/>
        <v>89170.969807122572</v>
      </c>
      <c r="CB116" s="1">
        <f t="shared" si="43"/>
        <v>0</v>
      </c>
      <c r="CC116" s="1">
        <f t="shared" si="44"/>
        <v>41444.190302914889</v>
      </c>
      <c r="CD116" s="1">
        <f t="shared" si="45"/>
        <v>0</v>
      </c>
      <c r="CE116" s="1">
        <f t="shared" si="46"/>
        <v>0</v>
      </c>
      <c r="CF116" s="1"/>
      <c r="CG116" s="1">
        <f t="shared" si="47"/>
        <v>89269.917342582397</v>
      </c>
      <c r="CH116" s="1">
        <f t="shared" si="48"/>
        <v>0</v>
      </c>
      <c r="CI116" s="1">
        <f t="shared" si="49"/>
        <v>41490.178369417605</v>
      </c>
      <c r="CJ116" s="1">
        <f t="shared" si="50"/>
        <v>0</v>
      </c>
      <c r="CK116" s="1">
        <f t="shared" si="51"/>
        <v>0</v>
      </c>
      <c r="CM116" s="1">
        <f t="shared" si="52"/>
        <v>96875.315328472789</v>
      </c>
      <c r="CN116" s="1">
        <f t="shared" si="53"/>
        <v>0</v>
      </c>
      <c r="CO116" s="1">
        <f t="shared" si="54"/>
        <v>45024.956135527202</v>
      </c>
      <c r="CP116" s="1">
        <f t="shared" si="55"/>
        <v>0</v>
      </c>
      <c r="CQ116" s="1">
        <f t="shared" si="56"/>
        <v>0</v>
      </c>
      <c r="CS116" s="1">
        <f t="shared" si="71"/>
        <v>7605.3979858903913</v>
      </c>
      <c r="CT116" s="1">
        <f t="shared" si="72"/>
        <v>0</v>
      </c>
      <c r="CU116" s="1">
        <f t="shared" si="73"/>
        <v>3534.777766109597</v>
      </c>
      <c r="CV116" s="1">
        <f t="shared" si="74"/>
        <v>0</v>
      </c>
      <c r="CW116" s="1">
        <f t="shared" si="75"/>
        <v>0</v>
      </c>
      <c r="CX116" s="1">
        <f t="shared" si="76"/>
        <v>11140.175751999988</v>
      </c>
      <c r="DA116" s="38">
        <f t="shared" si="57"/>
        <v>0</v>
      </c>
      <c r="DB116" s="38">
        <f t="shared" si="58"/>
        <v>0</v>
      </c>
      <c r="DC116" s="38">
        <f t="shared" si="59"/>
        <v>0</v>
      </c>
      <c r="DD116" s="38">
        <f t="shared" si="60"/>
        <v>0</v>
      </c>
      <c r="DE116" s="38">
        <f t="shared" si="61"/>
        <v>0</v>
      </c>
    </row>
    <row r="117" spans="1:109" x14ac:dyDescent="0.2">
      <c r="A117" t="s">
        <v>132</v>
      </c>
      <c r="B117" t="str">
        <f t="shared" si="62"/>
        <v>ED</v>
      </c>
      <c r="C117" t="str">
        <f t="shared" si="63"/>
        <v>AN</v>
      </c>
      <c r="D117">
        <f t="shared" si="64"/>
        <v>392047</v>
      </c>
      <c r="E117" t="s">
        <v>683</v>
      </c>
      <c r="F117" s="1">
        <v>42116.08</v>
      </c>
      <c r="G117" s="1">
        <v>42116.08</v>
      </c>
      <c r="H117" s="1">
        <v>42116.08</v>
      </c>
      <c r="I117" s="1">
        <v>42116.08</v>
      </c>
      <c r="J117" s="1">
        <v>42116.08</v>
      </c>
      <c r="K117" s="1">
        <v>42116.08</v>
      </c>
      <c r="L117" s="1">
        <v>104790.1</v>
      </c>
      <c r="M117" s="1">
        <v>104950.81</v>
      </c>
      <c r="N117" s="1">
        <v>104950.81</v>
      </c>
      <c r="O117" s="1">
        <v>104950.81</v>
      </c>
      <c r="P117" s="1">
        <v>104950.81</v>
      </c>
      <c r="Q117" s="1">
        <v>104950.81</v>
      </c>
      <c r="R117" s="1">
        <v>104950.81</v>
      </c>
      <c r="S117" s="1">
        <f t="shared" si="65"/>
        <v>73533.445000000007</v>
      </c>
      <c r="T117" s="1">
        <f t="shared" si="66"/>
        <v>840124.55</v>
      </c>
      <c r="U117" s="1">
        <f t="shared" si="67"/>
        <v>76138.166250000009</v>
      </c>
      <c r="V117" s="1">
        <v>-42116.08</v>
      </c>
      <c r="W117" s="1">
        <v>-42116.08</v>
      </c>
      <c r="X117" s="1">
        <v>-42116.08</v>
      </c>
      <c r="Y117" s="1">
        <v>-42116.08</v>
      </c>
      <c r="Z117" s="1">
        <v>-42116.08</v>
      </c>
      <c r="AA117" s="1">
        <v>-42116.08</v>
      </c>
      <c r="AB117" s="1">
        <v>-18314.600000000002</v>
      </c>
      <c r="AC117" s="1">
        <v>-18940.330000000002</v>
      </c>
      <c r="AD117" s="1">
        <v>-19566.54</v>
      </c>
      <c r="AE117" s="1">
        <v>-20192.75</v>
      </c>
      <c r="AF117" s="1">
        <v>-20818.96</v>
      </c>
      <c r="AG117" s="1">
        <v>-21445.170000000002</v>
      </c>
      <c r="AH117" s="1">
        <v>-22071.38</v>
      </c>
      <c r="AI117" s="1"/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-438.27</v>
      </c>
      <c r="AQ117" s="1">
        <v>-625.73</v>
      </c>
      <c r="AR117" s="1">
        <v>-626.21</v>
      </c>
      <c r="AS117" s="1">
        <v>-626.21</v>
      </c>
      <c r="AT117" s="1">
        <v>-626.21</v>
      </c>
      <c r="AU117" s="1">
        <v>-626.21</v>
      </c>
      <c r="AV117" s="1">
        <v>-626.21</v>
      </c>
      <c r="AW117" s="1">
        <f t="shared" si="68"/>
        <v>4195.05</v>
      </c>
      <c r="AX117" s="1"/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86475.5</v>
      </c>
      <c r="BF117" s="1">
        <v>86010.48</v>
      </c>
      <c r="BG117" s="1">
        <v>85384.27</v>
      </c>
      <c r="BH117" s="1">
        <v>84758.06</v>
      </c>
      <c r="BI117" s="1">
        <v>84131.85</v>
      </c>
      <c r="BJ117" s="1">
        <v>83505.64</v>
      </c>
      <c r="BK117" s="1">
        <v>82879.430000000008</v>
      </c>
      <c r="BL117" s="2">
        <f t="shared" si="41"/>
        <v>0</v>
      </c>
      <c r="BM117" s="2">
        <f t="shared" si="69"/>
        <v>4195.05</v>
      </c>
      <c r="BN117" s="3">
        <f t="shared" si="77"/>
        <v>5.5097859675599943E-2</v>
      </c>
      <c r="BO117" s="37">
        <f>IFERROR(INDEX('Wkpr - Existing Depr Rates'!$G$2:$G$709,MATCH('Wkpr - Plant Balance Detail'!A117,'Wkpr - Existing Depr Rates'!$A$2:$A$709,0),),0)</f>
        <v>7.1599999999999997E-2</v>
      </c>
      <c r="BP117" s="37">
        <f t="shared" si="70"/>
        <v>-1.6502140324400054E-2</v>
      </c>
      <c r="BQ117" s="11">
        <v>7.7699999999999991E-2</v>
      </c>
      <c r="BR117" s="11"/>
      <c r="BS117" s="11"/>
      <c r="BU117" s="31">
        <f>_xlfn.IFNA(IF(AND($B117="ED",$D117&gt;=310000,$D117&lt;360000),INDEX('Wkpr - Allocation_Factors'!$B$16:$F$16,1,MATCH('Wkpr - Plant Balance Detail'!BU$2,'Wkpr - Allocation_Factors'!$B$1:$F$1,0)),IF(AND($B117="GD",$C117="AN",$D117&gt;=350000,$D117&lt;358000),INDEX('Wkpr - Allocation_Factors'!$B$17:$F$17,1,MATCH('Wkpr - Plant Balance Detail'!BU$2,'Wkpr - Allocation_Factors'!$B$1:$F$1,0)),INDEX('Wkpr - Allocation_Factors'!$B$2:$F$15,MATCH(CONCATENATE('Wkpr - Plant Balance Detail'!$B117,'Wkpr - Plant Balance Detail'!$C117),'Wkpr - Allocation_Factors'!$A$2:$A$15,0),MATCH('Wkpr - Plant Balance Detail'!BU$2,'Wkpr - Allocation_Factors'!$B$1:$F$1,0)))),0)</f>
        <v>0.68269999999999997</v>
      </c>
      <c r="BV117" s="31">
        <f>_xlfn.IFNA(IF(AND($B117="ED",$D117&gt;=310000,$D117&lt;360000),INDEX('Wkpr - Allocation_Factors'!$B$16:$F$16,1,MATCH('Wkpr - Plant Balance Detail'!BV$2,'Wkpr - Allocation_Factors'!$B$1:$F$1,0)),IF(AND($B117="GD",$C117="AN",$D117&gt;=350000,$D117&lt;358000),INDEX('Wkpr - Allocation_Factors'!$B$17:$F$17,1,MATCH('Wkpr - Plant Balance Detail'!BV$2,'Wkpr - Allocation_Factors'!$B$1:$F$1,0)),INDEX('Wkpr - Allocation_Factors'!$B$2:$F$15,MATCH(CONCATENATE('Wkpr - Plant Balance Detail'!$B117,'Wkpr - Plant Balance Detail'!$C117),'Wkpr - Allocation_Factors'!$A$2:$A$15,0),MATCH('Wkpr - Plant Balance Detail'!BV$2,'Wkpr - Allocation_Factors'!$B$1:$F$1,0)))),0)</f>
        <v>0</v>
      </c>
      <c r="BW117" s="31">
        <f>_xlfn.IFNA(IF(AND($B117="ED",$D117&gt;=310000,$D117&lt;360000),INDEX('Wkpr - Allocation_Factors'!$B$16:$F$16,1,MATCH('Wkpr - Plant Balance Detail'!BW$2,'Wkpr - Allocation_Factors'!$B$1:$F$1,0)),IF(AND($B117="GD",$C117="AN",$D117&gt;=350000,$D117&lt;358000),INDEX('Wkpr - Allocation_Factors'!$B$17:$F$17,1,MATCH('Wkpr - Plant Balance Detail'!BW$2,'Wkpr - Allocation_Factors'!$B$1:$F$1,0)),INDEX('Wkpr - Allocation_Factors'!$B$2:$F$15,MATCH(CONCATENATE('Wkpr - Plant Balance Detail'!$B117,'Wkpr - Plant Balance Detail'!$C117),'Wkpr - Allocation_Factors'!$A$2:$A$15,0),MATCH('Wkpr - Plant Balance Detail'!BW$2,'Wkpr - Allocation_Factors'!$B$1:$F$1,0)))),0)</f>
        <v>0.31730000000000003</v>
      </c>
      <c r="BX117" s="31">
        <f>_xlfn.IFNA(IF(AND($B117="ED",$D117&gt;=310000,$D117&lt;360000),INDEX('Wkpr - Allocation_Factors'!$B$16:$F$16,1,MATCH('Wkpr - Plant Balance Detail'!BX$2,'Wkpr - Allocation_Factors'!$B$1:$F$1,0)),IF(AND($B117="GD",$C117="AN",$D117&gt;=350000,$D117&lt;358000),INDEX('Wkpr - Allocation_Factors'!$B$17:$F$17,1,MATCH('Wkpr - Plant Balance Detail'!BX$2,'Wkpr - Allocation_Factors'!$B$1:$F$1,0)),INDEX('Wkpr - Allocation_Factors'!$B$2:$F$15,MATCH(CONCATENATE('Wkpr - Plant Balance Detail'!$B117,'Wkpr - Plant Balance Detail'!$C117),'Wkpr - Allocation_Factors'!$A$2:$A$15,0),MATCH('Wkpr - Plant Balance Detail'!BX$2,'Wkpr - Allocation_Factors'!$B$1:$F$1,0)))),0)</f>
        <v>0</v>
      </c>
      <c r="BY117" s="31">
        <f>_xlfn.IFNA(IF(AND($B117="ED",$D117&gt;=310000,$D117&lt;360000),INDEX('Wkpr - Allocation_Factors'!$B$16:$F$16,1,MATCH('Wkpr - Plant Balance Detail'!BY$2,'Wkpr - Allocation_Factors'!$B$1:$F$1,0)),IF(AND($B117="GD",$C117="AN",$D117&gt;=350000,$D117&lt;358000),INDEX('Wkpr - Allocation_Factors'!$B$17:$F$17,1,MATCH('Wkpr - Plant Balance Detail'!BY$2,'Wkpr - Allocation_Factors'!$B$1:$F$1,0)),INDEX('Wkpr - Allocation_Factors'!$B$2:$F$15,MATCH(CONCATENATE('Wkpr - Plant Balance Detail'!$B117,'Wkpr - Plant Balance Detail'!$C117),'Wkpr - Allocation_Factors'!$A$2:$A$15,0),MATCH('Wkpr - Plant Balance Detail'!BY$2,'Wkpr - Allocation_Factors'!$B$1:$F$1,0)))),0)</f>
        <v>0</v>
      </c>
      <c r="CA117" s="1">
        <f t="shared" si="42"/>
        <v>3947.7571270159701</v>
      </c>
      <c r="CB117" s="1">
        <f t="shared" si="43"/>
        <v>0</v>
      </c>
      <c r="CC117" s="1">
        <f t="shared" si="44"/>
        <v>1834.807875204581</v>
      </c>
      <c r="CD117" s="1">
        <f t="shared" si="45"/>
        <v>0</v>
      </c>
      <c r="CE117" s="1">
        <f t="shared" si="46"/>
        <v>0</v>
      </c>
      <c r="CF117" s="1"/>
      <c r="CG117" s="1">
        <f t="shared" si="47"/>
        <v>5130.1341278691998</v>
      </c>
      <c r="CH117" s="1">
        <f t="shared" si="48"/>
        <v>0</v>
      </c>
      <c r="CI117" s="1">
        <f t="shared" si="49"/>
        <v>2384.3438681308003</v>
      </c>
      <c r="CJ117" s="1">
        <f t="shared" si="50"/>
        <v>0</v>
      </c>
      <c r="CK117" s="1">
        <f t="shared" si="51"/>
        <v>0</v>
      </c>
      <c r="CM117" s="1">
        <f t="shared" si="52"/>
        <v>5567.1986275898989</v>
      </c>
      <c r="CN117" s="1">
        <f t="shared" si="53"/>
        <v>0</v>
      </c>
      <c r="CO117" s="1">
        <f t="shared" si="54"/>
        <v>2587.4793094100996</v>
      </c>
      <c r="CP117" s="1">
        <f t="shared" si="55"/>
        <v>0</v>
      </c>
      <c r="CQ117" s="1">
        <f t="shared" si="56"/>
        <v>0</v>
      </c>
      <c r="CS117" s="1">
        <f t="shared" si="71"/>
        <v>437.06449972069913</v>
      </c>
      <c r="CT117" s="1">
        <f t="shared" si="72"/>
        <v>0</v>
      </c>
      <c r="CU117" s="1">
        <f t="shared" si="73"/>
        <v>203.13544127929936</v>
      </c>
      <c r="CV117" s="1">
        <f t="shared" si="74"/>
        <v>0</v>
      </c>
      <c r="CW117" s="1">
        <f t="shared" si="75"/>
        <v>0</v>
      </c>
      <c r="CX117" s="1">
        <f t="shared" si="76"/>
        <v>640.19994099999849</v>
      </c>
      <c r="DA117" s="38">
        <f t="shared" si="57"/>
        <v>0</v>
      </c>
      <c r="DB117" s="38">
        <f t="shared" si="58"/>
        <v>0</v>
      </c>
      <c r="DC117" s="38">
        <f t="shared" si="59"/>
        <v>0</v>
      </c>
      <c r="DD117" s="38">
        <f t="shared" si="60"/>
        <v>0</v>
      </c>
      <c r="DE117" s="38">
        <f t="shared" si="61"/>
        <v>0</v>
      </c>
    </row>
    <row r="118" spans="1:109" x14ac:dyDescent="0.2">
      <c r="A118" t="s">
        <v>133</v>
      </c>
      <c r="B118" t="str">
        <f t="shared" si="62"/>
        <v>ED</v>
      </c>
      <c r="C118" t="str">
        <f t="shared" si="63"/>
        <v>AN</v>
      </c>
      <c r="D118">
        <f t="shared" si="64"/>
        <v>392048</v>
      </c>
      <c r="E118" t="s">
        <v>683</v>
      </c>
      <c r="F118" s="1">
        <v>1197985.3</v>
      </c>
      <c r="G118" s="1">
        <v>1197985.3</v>
      </c>
      <c r="H118" s="1">
        <v>1197985.3</v>
      </c>
      <c r="I118" s="1">
        <v>1276039.55</v>
      </c>
      <c r="J118" s="1">
        <v>1276039.55</v>
      </c>
      <c r="K118" s="1">
        <v>1276039.55</v>
      </c>
      <c r="L118" s="1">
        <v>1276039.55</v>
      </c>
      <c r="M118" s="1">
        <v>1276039.55</v>
      </c>
      <c r="N118" s="1">
        <v>1276039.55</v>
      </c>
      <c r="O118" s="1">
        <v>1236534.04</v>
      </c>
      <c r="P118" s="1">
        <v>1236534.04</v>
      </c>
      <c r="Q118" s="1">
        <v>1291250.3</v>
      </c>
      <c r="R118" s="1">
        <v>1291250.3</v>
      </c>
      <c r="S118" s="1">
        <f t="shared" si="65"/>
        <v>1244617.8</v>
      </c>
      <c r="T118" s="1">
        <f t="shared" si="66"/>
        <v>13816526.280000001</v>
      </c>
      <c r="U118" s="1">
        <f t="shared" si="67"/>
        <v>1255095.3400000001</v>
      </c>
      <c r="V118" s="1">
        <v>-277329.51</v>
      </c>
      <c r="W118" s="1">
        <v>-284477.49</v>
      </c>
      <c r="X118" s="1">
        <v>-291625.47000000003</v>
      </c>
      <c r="Y118" s="1">
        <v>-299006.31</v>
      </c>
      <c r="Z118" s="1">
        <v>-306620.01</v>
      </c>
      <c r="AA118" s="1">
        <v>-314233.71000000002</v>
      </c>
      <c r="AB118" s="1">
        <v>-321847.41000000003</v>
      </c>
      <c r="AC118" s="1">
        <v>-329461.11</v>
      </c>
      <c r="AD118" s="1">
        <v>-337074.81</v>
      </c>
      <c r="AE118" s="1">
        <v>-330658.78999999998</v>
      </c>
      <c r="AF118" s="1">
        <v>-338036.78</v>
      </c>
      <c r="AG118" s="1">
        <v>-345578</v>
      </c>
      <c r="AH118" s="1">
        <v>-353282.46</v>
      </c>
      <c r="AI118" s="1"/>
      <c r="AJ118" s="1">
        <v>-7147.9800000000005</v>
      </c>
      <c r="AK118" s="1">
        <v>-7147.9800000000005</v>
      </c>
      <c r="AL118" s="1">
        <v>-7147.9800000000005</v>
      </c>
      <c r="AM118" s="1">
        <v>-7380.84</v>
      </c>
      <c r="AN118" s="1">
        <v>-7613.7</v>
      </c>
      <c r="AO118" s="1">
        <v>-7613.7</v>
      </c>
      <c r="AP118" s="1">
        <v>-7613.7</v>
      </c>
      <c r="AQ118" s="1">
        <v>-7613.7</v>
      </c>
      <c r="AR118" s="1">
        <v>-7613.7</v>
      </c>
      <c r="AS118" s="1">
        <v>-7377.99</v>
      </c>
      <c r="AT118" s="1">
        <v>-7377.99</v>
      </c>
      <c r="AU118" s="1">
        <v>-7541.22</v>
      </c>
      <c r="AV118" s="1">
        <v>-7704.46</v>
      </c>
      <c r="AW118" s="1">
        <f t="shared" si="68"/>
        <v>89746.96</v>
      </c>
      <c r="AX118" s="1"/>
      <c r="AY118" s="1">
        <v>920655.79</v>
      </c>
      <c r="AZ118" s="1">
        <v>913507.81</v>
      </c>
      <c r="BA118" s="1">
        <v>906359.83000000007</v>
      </c>
      <c r="BB118" s="1">
        <v>977033.24</v>
      </c>
      <c r="BC118" s="1">
        <v>969419.54</v>
      </c>
      <c r="BD118" s="1">
        <v>961805.84</v>
      </c>
      <c r="BE118" s="1">
        <v>954192.14</v>
      </c>
      <c r="BF118" s="1">
        <v>946578.44000000006</v>
      </c>
      <c r="BG118" s="1">
        <v>938964.74</v>
      </c>
      <c r="BH118" s="1">
        <v>905875.25</v>
      </c>
      <c r="BI118" s="1">
        <v>898497.26</v>
      </c>
      <c r="BJ118" s="1">
        <v>945672.3</v>
      </c>
      <c r="BK118" s="1">
        <v>937967.84</v>
      </c>
      <c r="BL118" s="2">
        <f t="shared" si="41"/>
        <v>0</v>
      </c>
      <c r="BM118" s="2">
        <f t="shared" si="69"/>
        <v>89746.96</v>
      </c>
      <c r="BN118" s="3">
        <f t="shared" si="77"/>
        <v>7.1506089728609779E-2</v>
      </c>
      <c r="BO118" s="37">
        <f>IFERROR(INDEX('Wkpr - Existing Depr Rates'!$G$2:$G$709,MATCH('Wkpr - Plant Balance Detail'!A118,'Wkpr - Existing Depr Rates'!$A$2:$A$709,0),),0)</f>
        <v>7.1599999999999997E-2</v>
      </c>
      <c r="BP118" s="37">
        <f t="shared" si="70"/>
        <v>-9.3910271390218458E-5</v>
      </c>
      <c r="BQ118" s="11">
        <v>7.7699999999999991E-2</v>
      </c>
      <c r="BR118" s="11"/>
      <c r="BS118" s="11"/>
      <c r="BU118" s="31">
        <f>_xlfn.IFNA(IF(AND($B118="ED",$D118&gt;=310000,$D118&lt;360000),INDEX('Wkpr - Allocation_Factors'!$B$16:$F$16,1,MATCH('Wkpr - Plant Balance Detail'!BU$2,'Wkpr - Allocation_Factors'!$B$1:$F$1,0)),IF(AND($B118="GD",$C118="AN",$D118&gt;=350000,$D118&lt;358000),INDEX('Wkpr - Allocation_Factors'!$B$17:$F$17,1,MATCH('Wkpr - Plant Balance Detail'!BU$2,'Wkpr - Allocation_Factors'!$B$1:$F$1,0)),INDEX('Wkpr - Allocation_Factors'!$B$2:$F$15,MATCH(CONCATENATE('Wkpr - Plant Balance Detail'!$B118,'Wkpr - Plant Balance Detail'!$C118),'Wkpr - Allocation_Factors'!$A$2:$A$15,0),MATCH('Wkpr - Plant Balance Detail'!BU$2,'Wkpr - Allocation_Factors'!$B$1:$F$1,0)))),0)</f>
        <v>0.68269999999999997</v>
      </c>
      <c r="BV118" s="31">
        <f>_xlfn.IFNA(IF(AND($B118="ED",$D118&gt;=310000,$D118&lt;360000),INDEX('Wkpr - Allocation_Factors'!$B$16:$F$16,1,MATCH('Wkpr - Plant Balance Detail'!BV$2,'Wkpr - Allocation_Factors'!$B$1:$F$1,0)),IF(AND($B118="GD",$C118="AN",$D118&gt;=350000,$D118&lt;358000),INDEX('Wkpr - Allocation_Factors'!$B$17:$F$17,1,MATCH('Wkpr - Plant Balance Detail'!BV$2,'Wkpr - Allocation_Factors'!$B$1:$F$1,0)),INDEX('Wkpr - Allocation_Factors'!$B$2:$F$15,MATCH(CONCATENATE('Wkpr - Plant Balance Detail'!$B118,'Wkpr - Plant Balance Detail'!$C118),'Wkpr - Allocation_Factors'!$A$2:$A$15,0),MATCH('Wkpr - Plant Balance Detail'!BV$2,'Wkpr - Allocation_Factors'!$B$1:$F$1,0)))),0)</f>
        <v>0</v>
      </c>
      <c r="BW118" s="31">
        <f>_xlfn.IFNA(IF(AND($B118="ED",$D118&gt;=310000,$D118&lt;360000),INDEX('Wkpr - Allocation_Factors'!$B$16:$F$16,1,MATCH('Wkpr - Plant Balance Detail'!BW$2,'Wkpr - Allocation_Factors'!$B$1:$F$1,0)),IF(AND($B118="GD",$C118="AN",$D118&gt;=350000,$D118&lt;358000),INDEX('Wkpr - Allocation_Factors'!$B$17:$F$17,1,MATCH('Wkpr - Plant Balance Detail'!BW$2,'Wkpr - Allocation_Factors'!$B$1:$F$1,0)),INDEX('Wkpr - Allocation_Factors'!$B$2:$F$15,MATCH(CONCATENATE('Wkpr - Plant Balance Detail'!$B118,'Wkpr - Plant Balance Detail'!$C118),'Wkpr - Allocation_Factors'!$A$2:$A$15,0),MATCH('Wkpr - Plant Balance Detail'!BW$2,'Wkpr - Allocation_Factors'!$B$1:$F$1,0)))),0)</f>
        <v>0.31730000000000003</v>
      </c>
      <c r="BX118" s="31">
        <f>_xlfn.IFNA(IF(AND($B118="ED",$D118&gt;=310000,$D118&lt;360000),INDEX('Wkpr - Allocation_Factors'!$B$16:$F$16,1,MATCH('Wkpr - Plant Balance Detail'!BX$2,'Wkpr - Allocation_Factors'!$B$1:$F$1,0)),IF(AND($B118="GD",$C118="AN",$D118&gt;=350000,$D118&lt;358000),INDEX('Wkpr - Allocation_Factors'!$B$17:$F$17,1,MATCH('Wkpr - Plant Balance Detail'!BX$2,'Wkpr - Allocation_Factors'!$B$1:$F$1,0)),INDEX('Wkpr - Allocation_Factors'!$B$2:$F$15,MATCH(CONCATENATE('Wkpr - Plant Balance Detail'!$B118,'Wkpr - Plant Balance Detail'!$C118),'Wkpr - Allocation_Factors'!$A$2:$A$15,0),MATCH('Wkpr - Plant Balance Detail'!BX$2,'Wkpr - Allocation_Factors'!$B$1:$F$1,0)))),0)</f>
        <v>0</v>
      </c>
      <c r="BY118" s="31">
        <f>_xlfn.IFNA(IF(AND($B118="ED",$D118&gt;=310000,$D118&lt;360000),INDEX('Wkpr - Allocation_Factors'!$B$16:$F$16,1,MATCH('Wkpr - Plant Balance Detail'!BY$2,'Wkpr - Allocation_Factors'!$B$1:$F$1,0)),IF(AND($B118="GD",$C118="AN",$D118&gt;=350000,$D118&lt;358000),INDEX('Wkpr - Allocation_Factors'!$B$17:$F$17,1,MATCH('Wkpr - Plant Balance Detail'!BY$2,'Wkpr - Allocation_Factors'!$B$1:$F$1,0)),INDEX('Wkpr - Allocation_Factors'!$B$2:$F$15,MATCH(CONCATENATE('Wkpr - Plant Balance Detail'!$B118,'Wkpr - Plant Balance Detail'!$C118),'Wkpr - Allocation_Factors'!$A$2:$A$15,0),MATCH('Wkpr - Plant Balance Detail'!BY$2,'Wkpr - Allocation_Factors'!$B$1:$F$1,0)))),0)</f>
        <v>0</v>
      </c>
      <c r="CA118" s="1">
        <f t="shared" si="42"/>
        <v>63035.233774945635</v>
      </c>
      <c r="CB118" s="1">
        <f t="shared" si="43"/>
        <v>0</v>
      </c>
      <c r="CC118" s="1">
        <f t="shared" si="44"/>
        <v>29297.026038948665</v>
      </c>
      <c r="CD118" s="1">
        <f t="shared" si="45"/>
        <v>0</v>
      </c>
      <c r="CE118" s="1">
        <f t="shared" si="46"/>
        <v>0</v>
      </c>
      <c r="CF118" s="1"/>
      <c r="CG118" s="1">
        <f t="shared" si="47"/>
        <v>63118.019114395996</v>
      </c>
      <c r="CH118" s="1">
        <f t="shared" si="48"/>
        <v>0</v>
      </c>
      <c r="CI118" s="1">
        <f t="shared" si="49"/>
        <v>29335.502365603999</v>
      </c>
      <c r="CJ118" s="1">
        <f t="shared" si="50"/>
        <v>0</v>
      </c>
      <c r="CK118" s="1">
        <f t="shared" si="51"/>
        <v>0</v>
      </c>
      <c r="CM118" s="1">
        <f t="shared" si="52"/>
        <v>68495.39225123699</v>
      </c>
      <c r="CN118" s="1">
        <f t="shared" si="53"/>
        <v>0</v>
      </c>
      <c r="CO118" s="1">
        <f t="shared" si="54"/>
        <v>31834.756058763</v>
      </c>
      <c r="CP118" s="1">
        <f t="shared" si="55"/>
        <v>0</v>
      </c>
      <c r="CQ118" s="1">
        <f t="shared" si="56"/>
        <v>0</v>
      </c>
      <c r="CS118" s="1">
        <f t="shared" si="71"/>
        <v>5377.3731368409935</v>
      </c>
      <c r="CT118" s="1">
        <f t="shared" si="72"/>
        <v>0</v>
      </c>
      <c r="CU118" s="1">
        <f t="shared" si="73"/>
        <v>2499.2536931590002</v>
      </c>
      <c r="CV118" s="1">
        <f t="shared" si="74"/>
        <v>0</v>
      </c>
      <c r="CW118" s="1">
        <f t="shared" si="75"/>
        <v>0</v>
      </c>
      <c r="CX118" s="1">
        <f t="shared" si="76"/>
        <v>7876.6268299999938</v>
      </c>
      <c r="DA118" s="38">
        <f t="shared" si="57"/>
        <v>0</v>
      </c>
      <c r="DB118" s="38">
        <f t="shared" si="58"/>
        <v>0</v>
      </c>
      <c r="DC118" s="38">
        <f t="shared" si="59"/>
        <v>0</v>
      </c>
      <c r="DD118" s="38">
        <f t="shared" si="60"/>
        <v>0</v>
      </c>
      <c r="DE118" s="38">
        <f t="shared" si="61"/>
        <v>0</v>
      </c>
    </row>
    <row r="119" spans="1:109" x14ac:dyDescent="0.2">
      <c r="A119" t="s">
        <v>134</v>
      </c>
      <c r="B119" t="str">
        <f t="shared" si="62"/>
        <v>ED</v>
      </c>
      <c r="C119" t="str">
        <f t="shared" si="63"/>
        <v>AN</v>
      </c>
      <c r="D119">
        <f t="shared" si="64"/>
        <v>392056</v>
      </c>
      <c r="E119" t="s">
        <v>683</v>
      </c>
      <c r="F119" s="1">
        <v>3442420.4</v>
      </c>
      <c r="G119" s="1">
        <v>3538466.76</v>
      </c>
      <c r="H119" s="1">
        <v>3538466.76</v>
      </c>
      <c r="I119" s="1">
        <v>3584708.06</v>
      </c>
      <c r="J119" s="1">
        <v>3584708.06</v>
      </c>
      <c r="K119" s="1">
        <v>3584708.06</v>
      </c>
      <c r="L119" s="1">
        <v>3673752.27</v>
      </c>
      <c r="M119" s="1">
        <v>3674220.95</v>
      </c>
      <c r="N119" s="1">
        <v>3620818</v>
      </c>
      <c r="O119" s="1">
        <v>3660323.51</v>
      </c>
      <c r="P119" s="1">
        <v>3660323.51</v>
      </c>
      <c r="Q119" s="1">
        <v>3660323.51</v>
      </c>
      <c r="R119" s="1">
        <v>3888546.2</v>
      </c>
      <c r="S119" s="1">
        <f t="shared" si="65"/>
        <v>3665483.3</v>
      </c>
      <c r="T119" s="1">
        <f t="shared" si="66"/>
        <v>39780819.449999996</v>
      </c>
      <c r="U119" s="1">
        <f t="shared" si="67"/>
        <v>3620525.229166666</v>
      </c>
      <c r="V119" s="1">
        <v>-1443620.01</v>
      </c>
      <c r="W119" s="1">
        <v>-1472067.13</v>
      </c>
      <c r="X119" s="1">
        <v>-1500905.63</v>
      </c>
      <c r="Y119" s="1">
        <v>-1506445.57</v>
      </c>
      <c r="Z119" s="1">
        <v>-1535660.94</v>
      </c>
      <c r="AA119" s="1">
        <v>-1564876.31</v>
      </c>
      <c r="AB119" s="1">
        <v>-1594454.54</v>
      </c>
      <c r="AC119" s="1">
        <v>-1624397.53</v>
      </c>
      <c r="AD119" s="1">
        <v>-1600721.8599999999</v>
      </c>
      <c r="AE119" s="1">
        <v>-1644347.51</v>
      </c>
      <c r="AF119" s="1">
        <v>-1674179.15</v>
      </c>
      <c r="AG119" s="1">
        <v>-1704010.79</v>
      </c>
      <c r="AH119" s="1">
        <v>-1734772.4300000002</v>
      </c>
      <c r="AI119" s="1"/>
      <c r="AJ119" s="1">
        <v>-28055.73</v>
      </c>
      <c r="AK119" s="1">
        <v>-28447.119999999999</v>
      </c>
      <c r="AL119" s="1">
        <v>-28838.5</v>
      </c>
      <c r="AM119" s="1">
        <v>-29026.940000000002</v>
      </c>
      <c r="AN119" s="1">
        <v>-29215.37</v>
      </c>
      <c r="AO119" s="1">
        <v>-29215.37</v>
      </c>
      <c r="AP119" s="1">
        <v>-29578.23</v>
      </c>
      <c r="AQ119" s="1">
        <v>-29942.99</v>
      </c>
      <c r="AR119" s="1">
        <v>-29727.279999999999</v>
      </c>
      <c r="AS119" s="1">
        <v>-29831.64</v>
      </c>
      <c r="AT119" s="1">
        <v>-29831.64</v>
      </c>
      <c r="AU119" s="1">
        <v>-29831.64</v>
      </c>
      <c r="AV119" s="1">
        <v>-30761.64</v>
      </c>
      <c r="AW119" s="1">
        <f t="shared" si="68"/>
        <v>354248.36000000004</v>
      </c>
      <c r="AX119" s="1"/>
      <c r="AY119" s="1">
        <v>1998800.3900000001</v>
      </c>
      <c r="AZ119" s="1">
        <v>2066399.63</v>
      </c>
      <c r="BA119" s="1">
        <v>2037561.13</v>
      </c>
      <c r="BB119" s="1">
        <v>2078262.49</v>
      </c>
      <c r="BC119" s="1">
        <v>2049047.12</v>
      </c>
      <c r="BD119" s="1">
        <v>2019831.75</v>
      </c>
      <c r="BE119" s="1">
        <v>2079297.73</v>
      </c>
      <c r="BF119" s="1">
        <v>2049823.42</v>
      </c>
      <c r="BG119" s="1">
        <v>2020096.14</v>
      </c>
      <c r="BH119" s="1">
        <v>2015976</v>
      </c>
      <c r="BI119" s="1">
        <v>1986144.3599999999</v>
      </c>
      <c r="BJ119" s="1">
        <v>1956312.72</v>
      </c>
      <c r="BK119" s="1">
        <v>2153773.77</v>
      </c>
      <c r="BL119" s="2">
        <f t="shared" si="41"/>
        <v>0</v>
      </c>
      <c r="BM119" s="2">
        <f t="shared" si="69"/>
        <v>354248.36000000004</v>
      </c>
      <c r="BN119" s="3">
        <f t="shared" si="77"/>
        <v>9.7844466638763672E-2</v>
      </c>
      <c r="BO119" s="37">
        <f>IFERROR(INDEX('Wkpr - Existing Depr Rates'!$G$2:$G$709,MATCH('Wkpr - Plant Balance Detail'!A119,'Wkpr - Existing Depr Rates'!$A$2:$A$709,0),),0)</f>
        <v>9.7799999999999998E-2</v>
      </c>
      <c r="BP119" s="37">
        <f t="shared" si="70"/>
        <v>4.4466638763673849E-5</v>
      </c>
      <c r="BQ119" s="11">
        <v>5.4800000000000001E-2</v>
      </c>
      <c r="BR119" s="11"/>
      <c r="BS119" s="11"/>
      <c r="BU119" s="31">
        <f>_xlfn.IFNA(IF(AND($B119="ED",$D119&gt;=310000,$D119&lt;360000),INDEX('Wkpr - Allocation_Factors'!$B$16:$F$16,1,MATCH('Wkpr - Plant Balance Detail'!BU$2,'Wkpr - Allocation_Factors'!$B$1:$F$1,0)),IF(AND($B119="GD",$C119="AN",$D119&gt;=350000,$D119&lt;358000),INDEX('Wkpr - Allocation_Factors'!$B$17:$F$17,1,MATCH('Wkpr - Plant Balance Detail'!BU$2,'Wkpr - Allocation_Factors'!$B$1:$F$1,0)),INDEX('Wkpr - Allocation_Factors'!$B$2:$F$15,MATCH(CONCATENATE('Wkpr - Plant Balance Detail'!$B119,'Wkpr - Plant Balance Detail'!$C119),'Wkpr - Allocation_Factors'!$A$2:$A$15,0),MATCH('Wkpr - Plant Balance Detail'!BU$2,'Wkpr - Allocation_Factors'!$B$1:$F$1,0)))),0)</f>
        <v>0.68269999999999997</v>
      </c>
      <c r="BV119" s="31">
        <f>_xlfn.IFNA(IF(AND($B119="ED",$D119&gt;=310000,$D119&lt;360000),INDEX('Wkpr - Allocation_Factors'!$B$16:$F$16,1,MATCH('Wkpr - Plant Balance Detail'!BV$2,'Wkpr - Allocation_Factors'!$B$1:$F$1,0)),IF(AND($B119="GD",$C119="AN",$D119&gt;=350000,$D119&lt;358000),INDEX('Wkpr - Allocation_Factors'!$B$17:$F$17,1,MATCH('Wkpr - Plant Balance Detail'!BV$2,'Wkpr - Allocation_Factors'!$B$1:$F$1,0)),INDEX('Wkpr - Allocation_Factors'!$B$2:$F$15,MATCH(CONCATENATE('Wkpr - Plant Balance Detail'!$B119,'Wkpr - Plant Balance Detail'!$C119),'Wkpr - Allocation_Factors'!$A$2:$A$15,0),MATCH('Wkpr - Plant Balance Detail'!BV$2,'Wkpr - Allocation_Factors'!$B$1:$F$1,0)))),0)</f>
        <v>0</v>
      </c>
      <c r="BW119" s="31">
        <f>_xlfn.IFNA(IF(AND($B119="ED",$D119&gt;=310000,$D119&lt;360000),INDEX('Wkpr - Allocation_Factors'!$B$16:$F$16,1,MATCH('Wkpr - Plant Balance Detail'!BW$2,'Wkpr - Allocation_Factors'!$B$1:$F$1,0)),IF(AND($B119="GD",$C119="AN",$D119&gt;=350000,$D119&lt;358000),INDEX('Wkpr - Allocation_Factors'!$B$17:$F$17,1,MATCH('Wkpr - Plant Balance Detail'!BW$2,'Wkpr - Allocation_Factors'!$B$1:$F$1,0)),INDEX('Wkpr - Allocation_Factors'!$B$2:$F$15,MATCH(CONCATENATE('Wkpr - Plant Balance Detail'!$B119,'Wkpr - Plant Balance Detail'!$C119),'Wkpr - Allocation_Factors'!$A$2:$A$15,0),MATCH('Wkpr - Plant Balance Detail'!BW$2,'Wkpr - Allocation_Factors'!$B$1:$F$1,0)))),0)</f>
        <v>0.31730000000000003</v>
      </c>
      <c r="BX119" s="31">
        <f>_xlfn.IFNA(IF(AND($B119="ED",$D119&gt;=310000,$D119&lt;360000),INDEX('Wkpr - Allocation_Factors'!$B$16:$F$16,1,MATCH('Wkpr - Plant Balance Detail'!BX$2,'Wkpr - Allocation_Factors'!$B$1:$F$1,0)),IF(AND($B119="GD",$C119="AN",$D119&gt;=350000,$D119&lt;358000),INDEX('Wkpr - Allocation_Factors'!$B$17:$F$17,1,MATCH('Wkpr - Plant Balance Detail'!BX$2,'Wkpr - Allocation_Factors'!$B$1:$F$1,0)),INDEX('Wkpr - Allocation_Factors'!$B$2:$F$15,MATCH(CONCATENATE('Wkpr - Plant Balance Detail'!$B119,'Wkpr - Plant Balance Detail'!$C119),'Wkpr - Allocation_Factors'!$A$2:$A$15,0),MATCH('Wkpr - Plant Balance Detail'!BX$2,'Wkpr - Allocation_Factors'!$B$1:$F$1,0)))),0)</f>
        <v>0</v>
      </c>
      <c r="BY119" s="31">
        <f>_xlfn.IFNA(IF(AND($B119="ED",$D119&gt;=310000,$D119&lt;360000),INDEX('Wkpr - Allocation_Factors'!$B$16:$F$16,1,MATCH('Wkpr - Plant Balance Detail'!BY$2,'Wkpr - Allocation_Factors'!$B$1:$F$1,0)),IF(AND($B119="GD",$C119="AN",$D119&gt;=350000,$D119&lt;358000),INDEX('Wkpr - Allocation_Factors'!$B$17:$F$17,1,MATCH('Wkpr - Plant Balance Detail'!BY$2,'Wkpr - Allocation_Factors'!$B$1:$F$1,0)),INDEX('Wkpr - Allocation_Factors'!$B$2:$F$15,MATCH(CONCATENATE('Wkpr - Plant Balance Detail'!$B119,'Wkpr - Plant Balance Detail'!$C119),'Wkpr - Allocation_Factors'!$A$2:$A$15,0),MATCH('Wkpr - Plant Balance Detail'!BY$2,'Wkpr - Allocation_Factors'!$B$1:$F$1,0)))),0)</f>
        <v>0</v>
      </c>
      <c r="CA119" s="1">
        <f t="shared" si="42"/>
        <v>259748.73204678585</v>
      </c>
      <c r="CB119" s="1">
        <f t="shared" si="43"/>
        <v>0</v>
      </c>
      <c r="CC119" s="1">
        <f t="shared" si="44"/>
        <v>120723.9968924054</v>
      </c>
      <c r="CD119" s="1">
        <f t="shared" si="45"/>
        <v>0</v>
      </c>
      <c r="CE119" s="1">
        <f t="shared" si="46"/>
        <v>0</v>
      </c>
      <c r="CF119" s="1"/>
      <c r="CG119" s="1">
        <f t="shared" si="47"/>
        <v>259630.685994372</v>
      </c>
      <c r="CH119" s="1">
        <f t="shared" si="48"/>
        <v>0</v>
      </c>
      <c r="CI119" s="1">
        <f t="shared" si="49"/>
        <v>120669.13236562801</v>
      </c>
      <c r="CJ119" s="1">
        <f t="shared" si="50"/>
        <v>0</v>
      </c>
      <c r="CK119" s="1">
        <f t="shared" si="51"/>
        <v>0</v>
      </c>
      <c r="CM119" s="1">
        <f t="shared" si="52"/>
        <v>145478.13489255201</v>
      </c>
      <c r="CN119" s="1">
        <f t="shared" si="53"/>
        <v>0</v>
      </c>
      <c r="CO119" s="1">
        <f t="shared" si="54"/>
        <v>67614.196867448016</v>
      </c>
      <c r="CP119" s="1">
        <f t="shared" si="55"/>
        <v>0</v>
      </c>
      <c r="CQ119" s="1">
        <f t="shared" si="56"/>
        <v>0</v>
      </c>
      <c r="CS119" s="1">
        <f t="shared" si="71"/>
        <v>-114152.55110181999</v>
      </c>
      <c r="CT119" s="1">
        <f t="shared" si="72"/>
        <v>0</v>
      </c>
      <c r="CU119" s="1">
        <f t="shared" si="73"/>
        <v>-53054.935498179999</v>
      </c>
      <c r="CV119" s="1">
        <f t="shared" si="74"/>
        <v>0</v>
      </c>
      <c r="CW119" s="1">
        <f t="shared" si="75"/>
        <v>0</v>
      </c>
      <c r="CX119" s="1">
        <f t="shared" si="76"/>
        <v>-167207.4866</v>
      </c>
      <c r="DA119" s="38">
        <f t="shared" si="57"/>
        <v>0</v>
      </c>
      <c r="DB119" s="38">
        <f t="shared" si="58"/>
        <v>0</v>
      </c>
      <c r="DC119" s="38">
        <f t="shared" si="59"/>
        <v>0</v>
      </c>
      <c r="DD119" s="38">
        <f t="shared" si="60"/>
        <v>0</v>
      </c>
      <c r="DE119" s="38">
        <f t="shared" si="61"/>
        <v>0</v>
      </c>
    </row>
    <row r="120" spans="1:109" x14ac:dyDescent="0.2">
      <c r="A120" t="s">
        <v>135</v>
      </c>
      <c r="B120" t="str">
        <f t="shared" si="62"/>
        <v>ED</v>
      </c>
      <c r="C120" t="str">
        <f t="shared" si="63"/>
        <v>AN</v>
      </c>
      <c r="D120">
        <f t="shared" si="64"/>
        <v>392057</v>
      </c>
      <c r="E120" t="s">
        <v>683</v>
      </c>
      <c r="F120" s="1">
        <v>922266.20000000007</v>
      </c>
      <c r="G120" s="1">
        <v>922266.20000000007</v>
      </c>
      <c r="H120" s="1">
        <v>922266.20000000007</v>
      </c>
      <c r="I120" s="1">
        <v>922266.20000000007</v>
      </c>
      <c r="J120" s="1">
        <v>1060014.42</v>
      </c>
      <c r="K120" s="1">
        <v>1060014.42</v>
      </c>
      <c r="L120" s="1">
        <v>943235.57000000007</v>
      </c>
      <c r="M120" s="1">
        <v>943235.57000000007</v>
      </c>
      <c r="N120" s="1">
        <v>943235.57000000007</v>
      </c>
      <c r="O120" s="1">
        <v>943235.57000000007</v>
      </c>
      <c r="P120" s="1">
        <v>943235.57000000007</v>
      </c>
      <c r="Q120" s="1">
        <v>943235.57000000007</v>
      </c>
      <c r="R120" s="1">
        <v>943235.57000000007</v>
      </c>
      <c r="S120" s="1">
        <f t="shared" si="65"/>
        <v>932750.88500000001</v>
      </c>
      <c r="T120" s="1">
        <f t="shared" si="66"/>
        <v>10546240.860000001</v>
      </c>
      <c r="U120" s="1">
        <f t="shared" si="67"/>
        <v>956582.64541666675</v>
      </c>
      <c r="V120" s="1">
        <v>-452293.38</v>
      </c>
      <c r="W120" s="1">
        <v>-459809.85000000003</v>
      </c>
      <c r="X120" s="1">
        <v>-467326.32</v>
      </c>
      <c r="Y120" s="1">
        <v>-474842.79000000004</v>
      </c>
      <c r="Z120" s="1">
        <v>-482920.58</v>
      </c>
      <c r="AA120" s="1">
        <v>-491559.7</v>
      </c>
      <c r="AB120" s="1">
        <v>-382944.09</v>
      </c>
      <c r="AC120" s="1">
        <v>-390631.46</v>
      </c>
      <c r="AD120" s="1">
        <v>-398318.83</v>
      </c>
      <c r="AE120" s="1">
        <v>-406006.2</v>
      </c>
      <c r="AF120" s="1">
        <v>-413693.57</v>
      </c>
      <c r="AG120" s="1">
        <v>-421380.94</v>
      </c>
      <c r="AH120" s="1">
        <v>-429068.31</v>
      </c>
      <c r="AI120" s="1"/>
      <c r="AJ120" s="1">
        <v>-7516.47</v>
      </c>
      <c r="AK120" s="1">
        <v>-7516.47</v>
      </c>
      <c r="AL120" s="1">
        <v>-7516.47</v>
      </c>
      <c r="AM120" s="1">
        <v>-7516.47</v>
      </c>
      <c r="AN120" s="1">
        <v>-8077.79</v>
      </c>
      <c r="AO120" s="1">
        <v>-8639.1200000000008</v>
      </c>
      <c r="AP120" s="1">
        <v>-8163.24</v>
      </c>
      <c r="AQ120" s="1">
        <v>-7687.37</v>
      </c>
      <c r="AR120" s="1">
        <v>-7687.37</v>
      </c>
      <c r="AS120" s="1">
        <v>-7687.37</v>
      </c>
      <c r="AT120" s="1">
        <v>-7687.37</v>
      </c>
      <c r="AU120" s="1">
        <v>-7687.37</v>
      </c>
      <c r="AV120" s="1">
        <v>-7687.37</v>
      </c>
      <c r="AW120" s="1">
        <f t="shared" si="68"/>
        <v>93553.779999999984</v>
      </c>
      <c r="AX120" s="1"/>
      <c r="AY120" s="1">
        <v>469972.82</v>
      </c>
      <c r="AZ120" s="1">
        <v>462456.35000000003</v>
      </c>
      <c r="BA120" s="1">
        <v>454939.88</v>
      </c>
      <c r="BB120" s="1">
        <v>447423.41000000003</v>
      </c>
      <c r="BC120" s="1">
        <v>577093.84</v>
      </c>
      <c r="BD120" s="1">
        <v>568454.72</v>
      </c>
      <c r="BE120" s="1">
        <v>560291.48</v>
      </c>
      <c r="BF120" s="1">
        <v>552604.11</v>
      </c>
      <c r="BG120" s="1">
        <v>544916.74</v>
      </c>
      <c r="BH120" s="1">
        <v>537229.37</v>
      </c>
      <c r="BI120" s="1">
        <v>529542</v>
      </c>
      <c r="BJ120" s="1">
        <v>521854.63</v>
      </c>
      <c r="BK120" s="1">
        <v>514167.26</v>
      </c>
      <c r="BL120" s="2">
        <f t="shared" si="41"/>
        <v>0</v>
      </c>
      <c r="BM120" s="2">
        <f t="shared" si="69"/>
        <v>93553.779999999984</v>
      </c>
      <c r="BN120" s="3">
        <f t="shared" si="77"/>
        <v>9.779999715471524E-2</v>
      </c>
      <c r="BO120" s="37">
        <f>IFERROR(INDEX('Wkpr - Existing Depr Rates'!$G$2:$G$709,MATCH('Wkpr - Plant Balance Detail'!A120,'Wkpr - Existing Depr Rates'!$A$2:$A$709,0),),0)</f>
        <v>9.7799999999999998E-2</v>
      </c>
      <c r="BP120" s="37">
        <f t="shared" si="70"/>
        <v>-2.8452847578019913E-9</v>
      </c>
      <c r="BQ120" s="11">
        <v>5.4800000000000001E-2</v>
      </c>
      <c r="BR120" s="11"/>
      <c r="BS120" s="11"/>
      <c r="BU120" s="31">
        <f>_xlfn.IFNA(IF(AND($B120="ED",$D120&gt;=310000,$D120&lt;360000),INDEX('Wkpr - Allocation_Factors'!$B$16:$F$16,1,MATCH('Wkpr - Plant Balance Detail'!BU$2,'Wkpr - Allocation_Factors'!$B$1:$F$1,0)),IF(AND($B120="GD",$C120="AN",$D120&gt;=350000,$D120&lt;358000),INDEX('Wkpr - Allocation_Factors'!$B$17:$F$17,1,MATCH('Wkpr - Plant Balance Detail'!BU$2,'Wkpr - Allocation_Factors'!$B$1:$F$1,0)),INDEX('Wkpr - Allocation_Factors'!$B$2:$F$15,MATCH(CONCATENATE('Wkpr - Plant Balance Detail'!$B120,'Wkpr - Plant Balance Detail'!$C120),'Wkpr - Allocation_Factors'!$A$2:$A$15,0),MATCH('Wkpr - Plant Balance Detail'!BU$2,'Wkpr - Allocation_Factors'!$B$1:$F$1,0)))),0)</f>
        <v>0.68269999999999997</v>
      </c>
      <c r="BV120" s="31">
        <f>_xlfn.IFNA(IF(AND($B120="ED",$D120&gt;=310000,$D120&lt;360000),INDEX('Wkpr - Allocation_Factors'!$B$16:$F$16,1,MATCH('Wkpr - Plant Balance Detail'!BV$2,'Wkpr - Allocation_Factors'!$B$1:$F$1,0)),IF(AND($B120="GD",$C120="AN",$D120&gt;=350000,$D120&lt;358000),INDEX('Wkpr - Allocation_Factors'!$B$17:$F$17,1,MATCH('Wkpr - Plant Balance Detail'!BV$2,'Wkpr - Allocation_Factors'!$B$1:$F$1,0)),INDEX('Wkpr - Allocation_Factors'!$B$2:$F$15,MATCH(CONCATENATE('Wkpr - Plant Balance Detail'!$B120,'Wkpr - Plant Balance Detail'!$C120),'Wkpr - Allocation_Factors'!$A$2:$A$15,0),MATCH('Wkpr - Plant Balance Detail'!BV$2,'Wkpr - Allocation_Factors'!$B$1:$F$1,0)))),0)</f>
        <v>0</v>
      </c>
      <c r="BW120" s="31">
        <f>_xlfn.IFNA(IF(AND($B120="ED",$D120&gt;=310000,$D120&lt;360000),INDEX('Wkpr - Allocation_Factors'!$B$16:$F$16,1,MATCH('Wkpr - Plant Balance Detail'!BW$2,'Wkpr - Allocation_Factors'!$B$1:$F$1,0)),IF(AND($B120="GD",$C120="AN",$D120&gt;=350000,$D120&lt;358000),INDEX('Wkpr - Allocation_Factors'!$B$17:$F$17,1,MATCH('Wkpr - Plant Balance Detail'!BW$2,'Wkpr - Allocation_Factors'!$B$1:$F$1,0)),INDEX('Wkpr - Allocation_Factors'!$B$2:$F$15,MATCH(CONCATENATE('Wkpr - Plant Balance Detail'!$B120,'Wkpr - Plant Balance Detail'!$C120),'Wkpr - Allocation_Factors'!$A$2:$A$15,0),MATCH('Wkpr - Plant Balance Detail'!BW$2,'Wkpr - Allocation_Factors'!$B$1:$F$1,0)))),0)</f>
        <v>0.31730000000000003</v>
      </c>
      <c r="BX120" s="31">
        <f>_xlfn.IFNA(IF(AND($B120="ED",$D120&gt;=310000,$D120&lt;360000),INDEX('Wkpr - Allocation_Factors'!$B$16:$F$16,1,MATCH('Wkpr - Plant Balance Detail'!BX$2,'Wkpr - Allocation_Factors'!$B$1:$F$1,0)),IF(AND($B120="GD",$C120="AN",$D120&gt;=350000,$D120&lt;358000),INDEX('Wkpr - Allocation_Factors'!$B$17:$F$17,1,MATCH('Wkpr - Plant Balance Detail'!BX$2,'Wkpr - Allocation_Factors'!$B$1:$F$1,0)),INDEX('Wkpr - Allocation_Factors'!$B$2:$F$15,MATCH(CONCATENATE('Wkpr - Plant Balance Detail'!$B120,'Wkpr - Plant Balance Detail'!$C120),'Wkpr - Allocation_Factors'!$A$2:$A$15,0),MATCH('Wkpr - Plant Balance Detail'!BX$2,'Wkpr - Allocation_Factors'!$B$1:$F$1,0)))),0)</f>
        <v>0</v>
      </c>
      <c r="BY120" s="31">
        <f>_xlfn.IFNA(IF(AND($B120="ED",$D120&gt;=310000,$D120&lt;360000),INDEX('Wkpr - Allocation_Factors'!$B$16:$F$16,1,MATCH('Wkpr - Plant Balance Detail'!BY$2,'Wkpr - Allocation_Factors'!$B$1:$F$1,0)),IF(AND($B120="GD",$C120="AN",$D120&gt;=350000,$D120&lt;358000),INDEX('Wkpr - Allocation_Factors'!$B$17:$F$17,1,MATCH('Wkpr - Plant Balance Detail'!BY$2,'Wkpr - Allocation_Factors'!$B$1:$F$1,0)),INDEX('Wkpr - Allocation_Factors'!$B$2:$F$15,MATCH(CONCATENATE('Wkpr - Plant Balance Detail'!$B120,'Wkpr - Plant Balance Detail'!$C120),'Wkpr - Allocation_Factors'!$A$2:$A$15,0),MATCH('Wkpr - Plant Balance Detail'!BY$2,'Wkpr - Allocation_Factors'!$B$1:$F$1,0)))),0)</f>
        <v>0</v>
      </c>
      <c r="CA120" s="1">
        <f t="shared" si="42"/>
        <v>62978.007299681834</v>
      </c>
      <c r="CB120" s="1">
        <f t="shared" si="43"/>
        <v>0</v>
      </c>
      <c r="CC120" s="1">
        <f t="shared" si="44"/>
        <v>29270.428762544383</v>
      </c>
      <c r="CD120" s="1">
        <f t="shared" si="45"/>
        <v>0</v>
      </c>
      <c r="CE120" s="1">
        <f t="shared" si="46"/>
        <v>0</v>
      </c>
      <c r="CF120" s="1"/>
      <c r="CG120" s="1">
        <f t="shared" si="47"/>
        <v>62978.0091318942</v>
      </c>
      <c r="CH120" s="1">
        <f t="shared" si="48"/>
        <v>0</v>
      </c>
      <c r="CI120" s="1">
        <f t="shared" si="49"/>
        <v>29270.429614105804</v>
      </c>
      <c r="CJ120" s="1">
        <f t="shared" si="50"/>
        <v>0</v>
      </c>
      <c r="CK120" s="1">
        <f t="shared" si="51"/>
        <v>0</v>
      </c>
      <c r="CM120" s="1">
        <f t="shared" si="52"/>
        <v>35288.291415417203</v>
      </c>
      <c r="CN120" s="1">
        <f t="shared" si="53"/>
        <v>0</v>
      </c>
      <c r="CO120" s="1">
        <f t="shared" si="54"/>
        <v>16401.017820582805</v>
      </c>
      <c r="CP120" s="1">
        <f t="shared" si="55"/>
        <v>0</v>
      </c>
      <c r="CQ120" s="1">
        <f t="shared" si="56"/>
        <v>0</v>
      </c>
      <c r="CS120" s="1">
        <f t="shared" si="71"/>
        <v>-27689.717716476996</v>
      </c>
      <c r="CT120" s="1">
        <f t="shared" si="72"/>
        <v>0</v>
      </c>
      <c r="CU120" s="1">
        <f t="shared" si="73"/>
        <v>-12869.411793522999</v>
      </c>
      <c r="CV120" s="1">
        <f t="shared" si="74"/>
        <v>0</v>
      </c>
      <c r="CW120" s="1">
        <f t="shared" si="75"/>
        <v>0</v>
      </c>
      <c r="CX120" s="1">
        <f t="shared" si="76"/>
        <v>-40559.129509999999</v>
      </c>
      <c r="DA120" s="38">
        <f t="shared" si="57"/>
        <v>0</v>
      </c>
      <c r="DB120" s="38">
        <f t="shared" si="58"/>
        <v>0</v>
      </c>
      <c r="DC120" s="38">
        <f t="shared" si="59"/>
        <v>0</v>
      </c>
      <c r="DD120" s="38">
        <f t="shared" si="60"/>
        <v>0</v>
      </c>
      <c r="DE120" s="38">
        <f t="shared" si="61"/>
        <v>0</v>
      </c>
    </row>
    <row r="121" spans="1:109" x14ac:dyDescent="0.2">
      <c r="A121" t="s">
        <v>136</v>
      </c>
      <c r="B121" t="str">
        <f t="shared" si="62"/>
        <v>ED</v>
      </c>
      <c r="C121" t="str">
        <f t="shared" si="63"/>
        <v>AN</v>
      </c>
      <c r="D121">
        <f t="shared" si="64"/>
        <v>392058</v>
      </c>
      <c r="E121" t="s">
        <v>683</v>
      </c>
      <c r="F121" s="1">
        <v>1965.99</v>
      </c>
      <c r="G121" s="1">
        <v>1965.99</v>
      </c>
      <c r="H121" s="1">
        <v>1965.99</v>
      </c>
      <c r="I121" s="1">
        <v>1965.99</v>
      </c>
      <c r="J121" s="1">
        <v>1965.99</v>
      </c>
      <c r="K121" s="1">
        <v>1965.99</v>
      </c>
      <c r="L121" s="1">
        <v>1965.99</v>
      </c>
      <c r="M121" s="1">
        <v>1965.99</v>
      </c>
      <c r="N121" s="1">
        <v>1965.99</v>
      </c>
      <c r="O121" s="1">
        <v>1965.99</v>
      </c>
      <c r="P121" s="1">
        <v>1965.99</v>
      </c>
      <c r="Q121" s="1">
        <v>1965.99</v>
      </c>
      <c r="R121" s="1">
        <v>1965.99</v>
      </c>
      <c r="S121" s="1">
        <f t="shared" si="65"/>
        <v>1965.99</v>
      </c>
      <c r="T121" s="1">
        <f t="shared" si="66"/>
        <v>21625.890000000003</v>
      </c>
      <c r="U121" s="1">
        <f t="shared" si="67"/>
        <v>1965.9900000000005</v>
      </c>
      <c r="V121" s="1">
        <v>8376.82</v>
      </c>
      <c r="W121" s="1">
        <v>8366.880000000001</v>
      </c>
      <c r="X121" s="1">
        <v>8356.94</v>
      </c>
      <c r="Y121" s="1">
        <v>8347</v>
      </c>
      <c r="Z121" s="1">
        <v>8337.06</v>
      </c>
      <c r="AA121" s="1">
        <v>8327.1200000000008</v>
      </c>
      <c r="AB121" s="1">
        <v>8317.18</v>
      </c>
      <c r="AC121" s="1">
        <v>8307.24</v>
      </c>
      <c r="AD121" s="1">
        <v>8297.2999999999993</v>
      </c>
      <c r="AE121" s="1">
        <v>8287.36</v>
      </c>
      <c r="AF121" s="1">
        <v>8277.42</v>
      </c>
      <c r="AG121" s="1">
        <v>8267.48</v>
      </c>
      <c r="AH121" s="1">
        <v>-1965.99</v>
      </c>
      <c r="AI121" s="1"/>
      <c r="AJ121" s="1">
        <v>-9.94</v>
      </c>
      <c r="AK121" s="1">
        <v>-9.94</v>
      </c>
      <c r="AL121" s="1">
        <v>-9.94</v>
      </c>
      <c r="AM121" s="1">
        <v>-9.94</v>
      </c>
      <c r="AN121" s="1">
        <v>-9.94</v>
      </c>
      <c r="AO121" s="1">
        <v>-9.94</v>
      </c>
      <c r="AP121" s="1">
        <v>-9.94</v>
      </c>
      <c r="AQ121" s="1">
        <v>-9.94</v>
      </c>
      <c r="AR121" s="1">
        <v>-9.94</v>
      </c>
      <c r="AS121" s="1">
        <v>-9.94</v>
      </c>
      <c r="AT121" s="1">
        <v>-9.94</v>
      </c>
      <c r="AU121" s="1">
        <v>-9.94</v>
      </c>
      <c r="AV121" s="1">
        <v>-10233.469999999999</v>
      </c>
      <c r="AW121" s="1">
        <f t="shared" si="68"/>
        <v>10342.81</v>
      </c>
      <c r="AX121" s="1"/>
      <c r="AY121" s="1">
        <v>10342.81</v>
      </c>
      <c r="AZ121" s="1">
        <v>10332.870000000001</v>
      </c>
      <c r="BA121" s="1">
        <v>10322.93</v>
      </c>
      <c r="BB121" s="1">
        <v>10312.99</v>
      </c>
      <c r="BC121" s="1">
        <v>10303.050000000001</v>
      </c>
      <c r="BD121" s="1">
        <v>10293.11</v>
      </c>
      <c r="BE121" s="1">
        <v>10283.17</v>
      </c>
      <c r="BF121" s="1">
        <v>10273.23</v>
      </c>
      <c r="BG121" s="1">
        <v>10263.290000000001</v>
      </c>
      <c r="BH121" s="1">
        <v>10253.35</v>
      </c>
      <c r="BI121" s="1">
        <v>10243.41</v>
      </c>
      <c r="BJ121" s="1">
        <v>10233.469999999999</v>
      </c>
      <c r="BK121" s="1">
        <v>0</v>
      </c>
      <c r="BL121" s="2">
        <f t="shared" si="41"/>
        <v>0</v>
      </c>
      <c r="BM121" s="2">
        <f t="shared" si="69"/>
        <v>10342.81</v>
      </c>
      <c r="BN121" s="3">
        <f t="shared" si="77"/>
        <v>5.2608660267854859</v>
      </c>
      <c r="BO121" s="37">
        <f>IFERROR(INDEX('Wkpr - Existing Depr Rates'!$G$2:$G$709,MATCH('Wkpr - Plant Balance Detail'!A121,'Wkpr - Existing Depr Rates'!$A$2:$A$709,0),),0)</f>
        <v>6.0699999999999997E-2</v>
      </c>
      <c r="BP121" s="37">
        <f t="shared" si="70"/>
        <v>5.2001660267854861</v>
      </c>
      <c r="BQ121" s="11">
        <v>5.6399999999999999E-2</v>
      </c>
      <c r="BR121" s="11"/>
      <c r="BS121" s="11"/>
      <c r="BU121" s="31">
        <f>_xlfn.IFNA(IF(AND($B121="ED",$D121&gt;=310000,$D121&lt;360000),INDEX('Wkpr - Allocation_Factors'!$B$16:$F$16,1,MATCH('Wkpr - Plant Balance Detail'!BU$2,'Wkpr - Allocation_Factors'!$B$1:$F$1,0)),IF(AND($B121="GD",$C121="AN",$D121&gt;=350000,$D121&lt;358000),INDEX('Wkpr - Allocation_Factors'!$B$17:$F$17,1,MATCH('Wkpr - Plant Balance Detail'!BU$2,'Wkpr - Allocation_Factors'!$B$1:$F$1,0)),INDEX('Wkpr - Allocation_Factors'!$B$2:$F$15,MATCH(CONCATENATE('Wkpr - Plant Balance Detail'!$B121,'Wkpr - Plant Balance Detail'!$C121),'Wkpr - Allocation_Factors'!$A$2:$A$15,0),MATCH('Wkpr - Plant Balance Detail'!BU$2,'Wkpr - Allocation_Factors'!$B$1:$F$1,0)))),0)</f>
        <v>0.68269999999999997</v>
      </c>
      <c r="BV121" s="31">
        <f>_xlfn.IFNA(IF(AND($B121="ED",$D121&gt;=310000,$D121&lt;360000),INDEX('Wkpr - Allocation_Factors'!$B$16:$F$16,1,MATCH('Wkpr - Plant Balance Detail'!BV$2,'Wkpr - Allocation_Factors'!$B$1:$F$1,0)),IF(AND($B121="GD",$C121="AN",$D121&gt;=350000,$D121&lt;358000),INDEX('Wkpr - Allocation_Factors'!$B$17:$F$17,1,MATCH('Wkpr - Plant Balance Detail'!BV$2,'Wkpr - Allocation_Factors'!$B$1:$F$1,0)),INDEX('Wkpr - Allocation_Factors'!$B$2:$F$15,MATCH(CONCATENATE('Wkpr - Plant Balance Detail'!$B121,'Wkpr - Plant Balance Detail'!$C121),'Wkpr - Allocation_Factors'!$A$2:$A$15,0),MATCH('Wkpr - Plant Balance Detail'!BV$2,'Wkpr - Allocation_Factors'!$B$1:$F$1,0)))),0)</f>
        <v>0</v>
      </c>
      <c r="BW121" s="31">
        <f>_xlfn.IFNA(IF(AND($B121="ED",$D121&gt;=310000,$D121&lt;360000),INDEX('Wkpr - Allocation_Factors'!$B$16:$F$16,1,MATCH('Wkpr - Plant Balance Detail'!BW$2,'Wkpr - Allocation_Factors'!$B$1:$F$1,0)),IF(AND($B121="GD",$C121="AN",$D121&gt;=350000,$D121&lt;358000),INDEX('Wkpr - Allocation_Factors'!$B$17:$F$17,1,MATCH('Wkpr - Plant Balance Detail'!BW$2,'Wkpr - Allocation_Factors'!$B$1:$F$1,0)),INDEX('Wkpr - Allocation_Factors'!$B$2:$F$15,MATCH(CONCATENATE('Wkpr - Plant Balance Detail'!$B121,'Wkpr - Plant Balance Detail'!$C121),'Wkpr - Allocation_Factors'!$A$2:$A$15,0),MATCH('Wkpr - Plant Balance Detail'!BW$2,'Wkpr - Allocation_Factors'!$B$1:$F$1,0)))),0)</f>
        <v>0.31730000000000003</v>
      </c>
      <c r="BX121" s="31">
        <f>_xlfn.IFNA(IF(AND($B121="ED",$D121&gt;=310000,$D121&lt;360000),INDEX('Wkpr - Allocation_Factors'!$B$16:$F$16,1,MATCH('Wkpr - Plant Balance Detail'!BX$2,'Wkpr - Allocation_Factors'!$B$1:$F$1,0)),IF(AND($B121="GD",$C121="AN",$D121&gt;=350000,$D121&lt;358000),INDEX('Wkpr - Allocation_Factors'!$B$17:$F$17,1,MATCH('Wkpr - Plant Balance Detail'!BX$2,'Wkpr - Allocation_Factors'!$B$1:$F$1,0)),INDEX('Wkpr - Allocation_Factors'!$B$2:$F$15,MATCH(CONCATENATE('Wkpr - Plant Balance Detail'!$B121,'Wkpr - Plant Balance Detail'!$C121),'Wkpr - Allocation_Factors'!$A$2:$A$15,0),MATCH('Wkpr - Plant Balance Detail'!BX$2,'Wkpr - Allocation_Factors'!$B$1:$F$1,0)))),0)</f>
        <v>0</v>
      </c>
      <c r="BY121" s="31">
        <f>_xlfn.IFNA(IF(AND($B121="ED",$D121&gt;=310000,$D121&lt;360000),INDEX('Wkpr - Allocation_Factors'!$B$16:$F$16,1,MATCH('Wkpr - Plant Balance Detail'!BY$2,'Wkpr - Allocation_Factors'!$B$1:$F$1,0)),IF(AND($B121="GD",$C121="AN",$D121&gt;=350000,$D121&lt;358000),INDEX('Wkpr - Allocation_Factors'!$B$17:$F$17,1,MATCH('Wkpr - Plant Balance Detail'!BY$2,'Wkpr - Allocation_Factors'!$B$1:$F$1,0)),INDEX('Wkpr - Allocation_Factors'!$B$2:$F$15,MATCH(CONCATENATE('Wkpr - Plant Balance Detail'!$B121,'Wkpr - Plant Balance Detail'!$C121),'Wkpr - Allocation_Factors'!$A$2:$A$15,0),MATCH('Wkpr - Plant Balance Detail'!BY$2,'Wkpr - Allocation_Factors'!$B$1:$F$1,0)))),0)</f>
        <v>0</v>
      </c>
      <c r="CA121" s="1">
        <f t="shared" si="42"/>
        <v>7061.0363869999983</v>
      </c>
      <c r="CB121" s="1">
        <f t="shared" si="43"/>
        <v>0</v>
      </c>
      <c r="CC121" s="1">
        <f t="shared" si="44"/>
        <v>3281.7736129999994</v>
      </c>
      <c r="CD121" s="1">
        <f t="shared" si="45"/>
        <v>0</v>
      </c>
      <c r="CE121" s="1">
        <f t="shared" si="46"/>
        <v>0</v>
      </c>
      <c r="CF121" s="1"/>
      <c r="CG121" s="1">
        <f t="shared" si="47"/>
        <v>81.470409341099995</v>
      </c>
      <c r="CH121" s="1">
        <f t="shared" si="48"/>
        <v>0</v>
      </c>
      <c r="CI121" s="1">
        <f t="shared" si="49"/>
        <v>37.865183658900001</v>
      </c>
      <c r="CJ121" s="1">
        <f t="shared" si="50"/>
        <v>0</v>
      </c>
      <c r="CK121" s="1">
        <f t="shared" si="51"/>
        <v>0</v>
      </c>
      <c r="CM121" s="1">
        <f t="shared" si="52"/>
        <v>75.699029437199997</v>
      </c>
      <c r="CN121" s="1">
        <f t="shared" si="53"/>
        <v>0</v>
      </c>
      <c r="CO121" s="1">
        <f t="shared" si="54"/>
        <v>35.182806562800003</v>
      </c>
      <c r="CP121" s="1">
        <f t="shared" si="55"/>
        <v>0</v>
      </c>
      <c r="CQ121" s="1">
        <f t="shared" si="56"/>
        <v>0</v>
      </c>
      <c r="CS121" s="1">
        <f t="shared" si="71"/>
        <v>-5.771379903899998</v>
      </c>
      <c r="CT121" s="1">
        <f t="shared" si="72"/>
        <v>0</v>
      </c>
      <c r="CU121" s="1">
        <f t="shared" si="73"/>
        <v>-2.682377096099998</v>
      </c>
      <c r="CV121" s="1">
        <f t="shared" si="74"/>
        <v>0</v>
      </c>
      <c r="CW121" s="1">
        <f t="shared" si="75"/>
        <v>0</v>
      </c>
      <c r="CX121" s="1">
        <f t="shared" si="76"/>
        <v>-8.453756999999996</v>
      </c>
      <c r="DA121" s="38">
        <f t="shared" si="57"/>
        <v>0</v>
      </c>
      <c r="DB121" s="38">
        <f t="shared" si="58"/>
        <v>0</v>
      </c>
      <c r="DC121" s="38">
        <f t="shared" si="59"/>
        <v>0</v>
      </c>
      <c r="DD121" s="38">
        <f t="shared" si="60"/>
        <v>0</v>
      </c>
      <c r="DE121" s="38">
        <f t="shared" si="61"/>
        <v>0</v>
      </c>
    </row>
    <row r="122" spans="1:109" x14ac:dyDescent="0.2">
      <c r="A122" t="s">
        <v>137</v>
      </c>
      <c r="B122" t="str">
        <f t="shared" si="62"/>
        <v>ED</v>
      </c>
      <c r="C122" t="str">
        <f t="shared" si="63"/>
        <v>AN</v>
      </c>
      <c r="D122">
        <f t="shared" si="64"/>
        <v>392065</v>
      </c>
      <c r="E122" t="s">
        <v>683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f t="shared" si="65"/>
        <v>0</v>
      </c>
      <c r="T122" s="1">
        <f t="shared" si="66"/>
        <v>0</v>
      </c>
      <c r="U122" s="1">
        <f t="shared" si="67"/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/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f t="shared" si="68"/>
        <v>0</v>
      </c>
      <c r="AX122" s="1"/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2">
        <f t="shared" si="41"/>
        <v>0</v>
      </c>
      <c r="BM122" s="2">
        <f t="shared" si="69"/>
        <v>0</v>
      </c>
      <c r="BN122" s="3" t="str">
        <f t="shared" si="77"/>
        <v/>
      </c>
      <c r="BO122" s="37">
        <f>IFERROR(INDEX('Wkpr - Existing Depr Rates'!$G$2:$G$709,MATCH('Wkpr - Plant Balance Detail'!A122,'Wkpr - Existing Depr Rates'!$A$2:$A$709,0),),0)</f>
        <v>6.0699999999999997E-2</v>
      </c>
      <c r="BP122" s="37" t="str">
        <f t="shared" si="70"/>
        <v/>
      </c>
      <c r="BQ122" s="11">
        <v>5.6399999999999999E-2</v>
      </c>
      <c r="BR122" s="11"/>
      <c r="BS122" s="11"/>
      <c r="BU122" s="31">
        <f>_xlfn.IFNA(IF(AND($B122="ED",$D122&gt;=310000,$D122&lt;360000),INDEX('Wkpr - Allocation_Factors'!$B$16:$F$16,1,MATCH('Wkpr - Plant Balance Detail'!BU$2,'Wkpr - Allocation_Factors'!$B$1:$F$1,0)),IF(AND($B122="GD",$C122="AN",$D122&gt;=350000,$D122&lt;358000),INDEX('Wkpr - Allocation_Factors'!$B$17:$F$17,1,MATCH('Wkpr - Plant Balance Detail'!BU$2,'Wkpr - Allocation_Factors'!$B$1:$F$1,0)),INDEX('Wkpr - Allocation_Factors'!$B$2:$F$15,MATCH(CONCATENATE('Wkpr - Plant Balance Detail'!$B122,'Wkpr - Plant Balance Detail'!$C122),'Wkpr - Allocation_Factors'!$A$2:$A$15,0),MATCH('Wkpr - Plant Balance Detail'!BU$2,'Wkpr - Allocation_Factors'!$B$1:$F$1,0)))),0)</f>
        <v>0.68269999999999997</v>
      </c>
      <c r="BV122" s="31">
        <f>_xlfn.IFNA(IF(AND($B122="ED",$D122&gt;=310000,$D122&lt;360000),INDEX('Wkpr - Allocation_Factors'!$B$16:$F$16,1,MATCH('Wkpr - Plant Balance Detail'!BV$2,'Wkpr - Allocation_Factors'!$B$1:$F$1,0)),IF(AND($B122="GD",$C122="AN",$D122&gt;=350000,$D122&lt;358000),INDEX('Wkpr - Allocation_Factors'!$B$17:$F$17,1,MATCH('Wkpr - Plant Balance Detail'!BV$2,'Wkpr - Allocation_Factors'!$B$1:$F$1,0)),INDEX('Wkpr - Allocation_Factors'!$B$2:$F$15,MATCH(CONCATENATE('Wkpr - Plant Balance Detail'!$B122,'Wkpr - Plant Balance Detail'!$C122),'Wkpr - Allocation_Factors'!$A$2:$A$15,0),MATCH('Wkpr - Plant Balance Detail'!BV$2,'Wkpr - Allocation_Factors'!$B$1:$F$1,0)))),0)</f>
        <v>0</v>
      </c>
      <c r="BW122" s="31">
        <f>_xlfn.IFNA(IF(AND($B122="ED",$D122&gt;=310000,$D122&lt;360000),INDEX('Wkpr - Allocation_Factors'!$B$16:$F$16,1,MATCH('Wkpr - Plant Balance Detail'!BW$2,'Wkpr - Allocation_Factors'!$B$1:$F$1,0)),IF(AND($B122="GD",$C122="AN",$D122&gt;=350000,$D122&lt;358000),INDEX('Wkpr - Allocation_Factors'!$B$17:$F$17,1,MATCH('Wkpr - Plant Balance Detail'!BW$2,'Wkpr - Allocation_Factors'!$B$1:$F$1,0)),INDEX('Wkpr - Allocation_Factors'!$B$2:$F$15,MATCH(CONCATENATE('Wkpr - Plant Balance Detail'!$B122,'Wkpr - Plant Balance Detail'!$C122),'Wkpr - Allocation_Factors'!$A$2:$A$15,0),MATCH('Wkpr - Plant Balance Detail'!BW$2,'Wkpr - Allocation_Factors'!$B$1:$F$1,0)))),0)</f>
        <v>0.31730000000000003</v>
      </c>
      <c r="BX122" s="31">
        <f>_xlfn.IFNA(IF(AND($B122="ED",$D122&gt;=310000,$D122&lt;360000),INDEX('Wkpr - Allocation_Factors'!$B$16:$F$16,1,MATCH('Wkpr - Plant Balance Detail'!BX$2,'Wkpr - Allocation_Factors'!$B$1:$F$1,0)),IF(AND($B122="GD",$C122="AN",$D122&gt;=350000,$D122&lt;358000),INDEX('Wkpr - Allocation_Factors'!$B$17:$F$17,1,MATCH('Wkpr - Plant Balance Detail'!BX$2,'Wkpr - Allocation_Factors'!$B$1:$F$1,0)),INDEX('Wkpr - Allocation_Factors'!$B$2:$F$15,MATCH(CONCATENATE('Wkpr - Plant Balance Detail'!$B122,'Wkpr - Plant Balance Detail'!$C122),'Wkpr - Allocation_Factors'!$A$2:$A$15,0),MATCH('Wkpr - Plant Balance Detail'!BX$2,'Wkpr - Allocation_Factors'!$B$1:$F$1,0)))),0)</f>
        <v>0</v>
      </c>
      <c r="BY122" s="31">
        <f>_xlfn.IFNA(IF(AND($B122="ED",$D122&gt;=310000,$D122&lt;360000),INDEX('Wkpr - Allocation_Factors'!$B$16:$F$16,1,MATCH('Wkpr - Plant Balance Detail'!BY$2,'Wkpr - Allocation_Factors'!$B$1:$F$1,0)),IF(AND($B122="GD",$C122="AN",$D122&gt;=350000,$D122&lt;358000),INDEX('Wkpr - Allocation_Factors'!$B$17:$F$17,1,MATCH('Wkpr - Plant Balance Detail'!BY$2,'Wkpr - Allocation_Factors'!$B$1:$F$1,0)),INDEX('Wkpr - Allocation_Factors'!$B$2:$F$15,MATCH(CONCATENATE('Wkpr - Plant Balance Detail'!$B122,'Wkpr - Plant Balance Detail'!$C122),'Wkpr - Allocation_Factors'!$A$2:$A$15,0),MATCH('Wkpr - Plant Balance Detail'!BY$2,'Wkpr - Allocation_Factors'!$B$1:$F$1,0)))),0)</f>
        <v>0</v>
      </c>
      <c r="CA122" s="1">
        <f t="shared" si="42"/>
        <v>0</v>
      </c>
      <c r="CB122" s="1">
        <f t="shared" si="43"/>
        <v>0</v>
      </c>
      <c r="CC122" s="1">
        <f t="shared" si="44"/>
        <v>0</v>
      </c>
      <c r="CD122" s="1">
        <f t="shared" si="45"/>
        <v>0</v>
      </c>
      <c r="CE122" s="1">
        <f t="shared" si="46"/>
        <v>0</v>
      </c>
      <c r="CF122" s="1"/>
      <c r="CG122" s="1">
        <f t="shared" si="47"/>
        <v>0</v>
      </c>
      <c r="CH122" s="1">
        <f t="shared" si="48"/>
        <v>0</v>
      </c>
      <c r="CI122" s="1">
        <f t="shared" si="49"/>
        <v>0</v>
      </c>
      <c r="CJ122" s="1">
        <f t="shared" si="50"/>
        <v>0</v>
      </c>
      <c r="CK122" s="1">
        <f t="shared" si="51"/>
        <v>0</v>
      </c>
      <c r="CM122" s="1">
        <f t="shared" si="52"/>
        <v>0</v>
      </c>
      <c r="CN122" s="1">
        <f t="shared" si="53"/>
        <v>0</v>
      </c>
      <c r="CO122" s="1">
        <f t="shared" si="54"/>
        <v>0</v>
      </c>
      <c r="CP122" s="1">
        <f t="shared" si="55"/>
        <v>0</v>
      </c>
      <c r="CQ122" s="1">
        <f t="shared" si="56"/>
        <v>0</v>
      </c>
      <c r="CS122" s="1">
        <f t="shared" si="71"/>
        <v>0</v>
      </c>
      <c r="CT122" s="1">
        <f t="shared" si="72"/>
        <v>0</v>
      </c>
      <c r="CU122" s="1">
        <f t="shared" si="73"/>
        <v>0</v>
      </c>
      <c r="CV122" s="1">
        <f t="shared" si="74"/>
        <v>0</v>
      </c>
      <c r="CW122" s="1">
        <f t="shared" si="75"/>
        <v>0</v>
      </c>
      <c r="CX122" s="1">
        <f t="shared" si="76"/>
        <v>0</v>
      </c>
      <c r="DA122" s="38">
        <f t="shared" si="57"/>
        <v>0</v>
      </c>
      <c r="DB122" s="38">
        <f t="shared" si="58"/>
        <v>0</v>
      </c>
      <c r="DC122" s="38">
        <f t="shared" si="59"/>
        <v>0</v>
      </c>
      <c r="DD122" s="38">
        <f t="shared" si="60"/>
        <v>0</v>
      </c>
      <c r="DE122" s="38">
        <f t="shared" si="61"/>
        <v>0</v>
      </c>
    </row>
    <row r="123" spans="1:109" x14ac:dyDescent="0.2">
      <c r="A123" t="s">
        <v>138</v>
      </c>
      <c r="B123" t="str">
        <f t="shared" si="62"/>
        <v>ED</v>
      </c>
      <c r="C123" t="str">
        <f t="shared" si="63"/>
        <v>AN</v>
      </c>
      <c r="D123">
        <f t="shared" si="64"/>
        <v>392066</v>
      </c>
      <c r="E123" t="s">
        <v>683</v>
      </c>
      <c r="F123" s="1">
        <v>867916.08000000007</v>
      </c>
      <c r="G123" s="1">
        <v>867916.08000000007</v>
      </c>
      <c r="H123" s="1">
        <v>867916.08000000007</v>
      </c>
      <c r="I123" s="1">
        <v>867916.08000000007</v>
      </c>
      <c r="J123" s="1">
        <v>867916.08000000007</v>
      </c>
      <c r="K123" s="1">
        <v>867916.08000000007</v>
      </c>
      <c r="L123" s="1">
        <v>867916.08000000007</v>
      </c>
      <c r="M123" s="1">
        <v>867916.08000000007</v>
      </c>
      <c r="N123" s="1">
        <v>867916.08000000007</v>
      </c>
      <c r="O123" s="1">
        <v>867916.08000000007</v>
      </c>
      <c r="P123" s="1">
        <v>867916.08000000007</v>
      </c>
      <c r="Q123" s="1">
        <v>867916.08000000007</v>
      </c>
      <c r="R123" s="1">
        <v>867916.08000000007</v>
      </c>
      <c r="S123" s="1">
        <f t="shared" si="65"/>
        <v>867916.08000000007</v>
      </c>
      <c r="T123" s="1">
        <f t="shared" si="66"/>
        <v>9547076.8800000008</v>
      </c>
      <c r="U123" s="1">
        <f t="shared" si="67"/>
        <v>867916.08000000007</v>
      </c>
      <c r="V123" s="1">
        <v>-105711.31</v>
      </c>
      <c r="W123" s="1">
        <v>-110101.52</v>
      </c>
      <c r="X123" s="1">
        <v>-114491.73</v>
      </c>
      <c r="Y123" s="1">
        <v>-118881.94</v>
      </c>
      <c r="Z123" s="1">
        <v>-123272.15000000001</v>
      </c>
      <c r="AA123" s="1">
        <v>-127662.36</v>
      </c>
      <c r="AB123" s="1">
        <v>-132052.57</v>
      </c>
      <c r="AC123" s="1">
        <v>-136442.78</v>
      </c>
      <c r="AD123" s="1">
        <v>-140832.99</v>
      </c>
      <c r="AE123" s="1">
        <v>-145223.20000000001</v>
      </c>
      <c r="AF123" s="1">
        <v>-149613.41</v>
      </c>
      <c r="AG123" s="1">
        <v>-154003.62</v>
      </c>
      <c r="AH123" s="1">
        <v>-158393.83000000002</v>
      </c>
      <c r="AI123" s="1"/>
      <c r="AJ123" s="1">
        <v>-4390.21</v>
      </c>
      <c r="AK123" s="1">
        <v>-4390.21</v>
      </c>
      <c r="AL123" s="1">
        <v>-4390.21</v>
      </c>
      <c r="AM123" s="1">
        <v>-4390.21</v>
      </c>
      <c r="AN123" s="1">
        <v>-4390.21</v>
      </c>
      <c r="AO123" s="1">
        <v>-4390.21</v>
      </c>
      <c r="AP123" s="1">
        <v>-4390.21</v>
      </c>
      <c r="AQ123" s="1">
        <v>-4390.21</v>
      </c>
      <c r="AR123" s="1">
        <v>-4390.21</v>
      </c>
      <c r="AS123" s="1">
        <v>-4390.21</v>
      </c>
      <c r="AT123" s="1">
        <v>-4390.21</v>
      </c>
      <c r="AU123" s="1">
        <v>-4390.21</v>
      </c>
      <c r="AV123" s="1">
        <v>-4390.21</v>
      </c>
      <c r="AW123" s="1">
        <f t="shared" si="68"/>
        <v>52682.52</v>
      </c>
      <c r="AX123" s="1"/>
      <c r="AY123" s="1">
        <v>762204.77</v>
      </c>
      <c r="AZ123" s="1">
        <v>757814.56</v>
      </c>
      <c r="BA123" s="1">
        <v>753424.35</v>
      </c>
      <c r="BB123" s="1">
        <v>749034.14</v>
      </c>
      <c r="BC123" s="1">
        <v>744643.93</v>
      </c>
      <c r="BD123" s="1">
        <v>740253.72</v>
      </c>
      <c r="BE123" s="1">
        <v>735863.51</v>
      </c>
      <c r="BF123" s="1">
        <v>731473.3</v>
      </c>
      <c r="BG123" s="1">
        <v>727083.09</v>
      </c>
      <c r="BH123" s="1">
        <v>722692.88</v>
      </c>
      <c r="BI123" s="1">
        <v>718302.67</v>
      </c>
      <c r="BJ123" s="1">
        <v>713912.46</v>
      </c>
      <c r="BK123" s="1">
        <v>709522.25</v>
      </c>
      <c r="BL123" s="2">
        <f t="shared" si="41"/>
        <v>0</v>
      </c>
      <c r="BM123" s="2">
        <f t="shared" si="69"/>
        <v>52682.52</v>
      </c>
      <c r="BN123" s="3">
        <f t="shared" si="77"/>
        <v>6.0700016066069423E-2</v>
      </c>
      <c r="BO123" s="37">
        <f>IFERROR(INDEX('Wkpr - Existing Depr Rates'!$G$2:$G$709,MATCH('Wkpr - Plant Balance Detail'!A123,'Wkpr - Existing Depr Rates'!$A$2:$A$709,0),),0)</f>
        <v>6.0699999999999997E-2</v>
      </c>
      <c r="BP123" s="37">
        <f t="shared" si="70"/>
        <v>1.6066069426223795E-8</v>
      </c>
      <c r="BQ123" s="11">
        <v>5.6399999999999999E-2</v>
      </c>
      <c r="BR123" s="11"/>
      <c r="BS123" s="11"/>
      <c r="BU123" s="31">
        <f>_xlfn.IFNA(IF(AND($B123="ED",$D123&gt;=310000,$D123&lt;360000),INDEX('Wkpr - Allocation_Factors'!$B$16:$F$16,1,MATCH('Wkpr - Plant Balance Detail'!BU$2,'Wkpr - Allocation_Factors'!$B$1:$F$1,0)),IF(AND($B123="GD",$C123="AN",$D123&gt;=350000,$D123&lt;358000),INDEX('Wkpr - Allocation_Factors'!$B$17:$F$17,1,MATCH('Wkpr - Plant Balance Detail'!BU$2,'Wkpr - Allocation_Factors'!$B$1:$F$1,0)),INDEX('Wkpr - Allocation_Factors'!$B$2:$F$15,MATCH(CONCATENATE('Wkpr - Plant Balance Detail'!$B123,'Wkpr - Plant Balance Detail'!$C123),'Wkpr - Allocation_Factors'!$A$2:$A$15,0),MATCH('Wkpr - Plant Balance Detail'!BU$2,'Wkpr - Allocation_Factors'!$B$1:$F$1,0)))),0)</f>
        <v>0.68269999999999997</v>
      </c>
      <c r="BV123" s="31">
        <f>_xlfn.IFNA(IF(AND($B123="ED",$D123&gt;=310000,$D123&lt;360000),INDEX('Wkpr - Allocation_Factors'!$B$16:$F$16,1,MATCH('Wkpr - Plant Balance Detail'!BV$2,'Wkpr - Allocation_Factors'!$B$1:$F$1,0)),IF(AND($B123="GD",$C123="AN",$D123&gt;=350000,$D123&lt;358000),INDEX('Wkpr - Allocation_Factors'!$B$17:$F$17,1,MATCH('Wkpr - Plant Balance Detail'!BV$2,'Wkpr - Allocation_Factors'!$B$1:$F$1,0)),INDEX('Wkpr - Allocation_Factors'!$B$2:$F$15,MATCH(CONCATENATE('Wkpr - Plant Balance Detail'!$B123,'Wkpr - Plant Balance Detail'!$C123),'Wkpr - Allocation_Factors'!$A$2:$A$15,0),MATCH('Wkpr - Plant Balance Detail'!BV$2,'Wkpr - Allocation_Factors'!$B$1:$F$1,0)))),0)</f>
        <v>0</v>
      </c>
      <c r="BW123" s="31">
        <f>_xlfn.IFNA(IF(AND($B123="ED",$D123&gt;=310000,$D123&lt;360000),INDEX('Wkpr - Allocation_Factors'!$B$16:$F$16,1,MATCH('Wkpr - Plant Balance Detail'!BW$2,'Wkpr - Allocation_Factors'!$B$1:$F$1,0)),IF(AND($B123="GD",$C123="AN",$D123&gt;=350000,$D123&lt;358000),INDEX('Wkpr - Allocation_Factors'!$B$17:$F$17,1,MATCH('Wkpr - Plant Balance Detail'!BW$2,'Wkpr - Allocation_Factors'!$B$1:$F$1,0)),INDEX('Wkpr - Allocation_Factors'!$B$2:$F$15,MATCH(CONCATENATE('Wkpr - Plant Balance Detail'!$B123,'Wkpr - Plant Balance Detail'!$C123),'Wkpr - Allocation_Factors'!$A$2:$A$15,0),MATCH('Wkpr - Plant Balance Detail'!BW$2,'Wkpr - Allocation_Factors'!$B$1:$F$1,0)))),0)</f>
        <v>0.31730000000000003</v>
      </c>
      <c r="BX123" s="31">
        <f>_xlfn.IFNA(IF(AND($B123="ED",$D123&gt;=310000,$D123&lt;360000),INDEX('Wkpr - Allocation_Factors'!$B$16:$F$16,1,MATCH('Wkpr - Plant Balance Detail'!BX$2,'Wkpr - Allocation_Factors'!$B$1:$F$1,0)),IF(AND($B123="GD",$C123="AN",$D123&gt;=350000,$D123&lt;358000),INDEX('Wkpr - Allocation_Factors'!$B$17:$F$17,1,MATCH('Wkpr - Plant Balance Detail'!BX$2,'Wkpr - Allocation_Factors'!$B$1:$F$1,0)),INDEX('Wkpr - Allocation_Factors'!$B$2:$F$15,MATCH(CONCATENATE('Wkpr - Plant Balance Detail'!$B123,'Wkpr - Plant Balance Detail'!$C123),'Wkpr - Allocation_Factors'!$A$2:$A$15,0),MATCH('Wkpr - Plant Balance Detail'!BX$2,'Wkpr - Allocation_Factors'!$B$1:$F$1,0)))),0)</f>
        <v>0</v>
      </c>
      <c r="BY123" s="31">
        <f>_xlfn.IFNA(IF(AND($B123="ED",$D123&gt;=310000,$D123&lt;360000),INDEX('Wkpr - Allocation_Factors'!$B$16:$F$16,1,MATCH('Wkpr - Plant Balance Detail'!BY$2,'Wkpr - Allocation_Factors'!$B$1:$F$1,0)),IF(AND($B123="GD",$C123="AN",$D123&gt;=350000,$D123&lt;358000),INDEX('Wkpr - Allocation_Factors'!$B$17:$F$17,1,MATCH('Wkpr - Plant Balance Detail'!BY$2,'Wkpr - Allocation_Factors'!$B$1:$F$1,0)),INDEX('Wkpr - Allocation_Factors'!$B$2:$F$15,MATCH(CONCATENATE('Wkpr - Plant Balance Detail'!$B123,'Wkpr - Plant Balance Detail'!$C123),'Wkpr - Allocation_Factors'!$A$2:$A$15,0),MATCH('Wkpr - Plant Balance Detail'!BY$2,'Wkpr - Allocation_Factors'!$B$1:$F$1,0)))),0)</f>
        <v>0</v>
      </c>
      <c r="CA123" s="1">
        <f t="shared" si="42"/>
        <v>35966.356403999998</v>
      </c>
      <c r="CB123" s="1">
        <f t="shared" si="43"/>
        <v>0</v>
      </c>
      <c r="CC123" s="1">
        <f t="shared" si="44"/>
        <v>16716.163596000002</v>
      </c>
      <c r="CD123" s="1">
        <f t="shared" si="45"/>
        <v>0</v>
      </c>
      <c r="CE123" s="1">
        <f t="shared" si="46"/>
        <v>0</v>
      </c>
      <c r="CF123" s="1"/>
      <c r="CG123" s="1">
        <f t="shared" si="47"/>
        <v>35966.346884431201</v>
      </c>
      <c r="CH123" s="1">
        <f t="shared" si="48"/>
        <v>0</v>
      </c>
      <c r="CI123" s="1">
        <f t="shared" si="49"/>
        <v>16716.159171568801</v>
      </c>
      <c r="CJ123" s="1">
        <f t="shared" si="50"/>
        <v>0</v>
      </c>
      <c r="CK123" s="1">
        <f t="shared" si="51"/>
        <v>0</v>
      </c>
      <c r="CM123" s="1">
        <f t="shared" si="52"/>
        <v>33418.483760822404</v>
      </c>
      <c r="CN123" s="1">
        <f t="shared" si="53"/>
        <v>0</v>
      </c>
      <c r="CO123" s="1">
        <f t="shared" si="54"/>
        <v>15531.983151177603</v>
      </c>
      <c r="CP123" s="1">
        <f t="shared" si="55"/>
        <v>0</v>
      </c>
      <c r="CQ123" s="1">
        <f t="shared" si="56"/>
        <v>0</v>
      </c>
      <c r="CS123" s="1">
        <f t="shared" si="71"/>
        <v>-2547.8631236087967</v>
      </c>
      <c r="CT123" s="1">
        <f t="shared" si="72"/>
        <v>0</v>
      </c>
      <c r="CU123" s="1">
        <f t="shared" si="73"/>
        <v>-1184.1760203911981</v>
      </c>
      <c r="CV123" s="1">
        <f t="shared" si="74"/>
        <v>0</v>
      </c>
      <c r="CW123" s="1">
        <f t="shared" si="75"/>
        <v>0</v>
      </c>
      <c r="CX123" s="1">
        <f t="shared" si="76"/>
        <v>-3732.0391439999948</v>
      </c>
      <c r="DA123" s="38">
        <f t="shared" si="57"/>
        <v>0</v>
      </c>
      <c r="DB123" s="38">
        <f t="shared" si="58"/>
        <v>0</v>
      </c>
      <c r="DC123" s="38">
        <f t="shared" si="59"/>
        <v>0</v>
      </c>
      <c r="DD123" s="38">
        <f t="shared" si="60"/>
        <v>0</v>
      </c>
      <c r="DE123" s="38">
        <f t="shared" si="61"/>
        <v>0</v>
      </c>
    </row>
    <row r="124" spans="1:109" x14ac:dyDescent="0.2">
      <c r="A124" t="s">
        <v>139</v>
      </c>
      <c r="B124" t="str">
        <f t="shared" si="62"/>
        <v>ED</v>
      </c>
      <c r="C124" t="str">
        <f t="shared" si="63"/>
        <v>AN</v>
      </c>
      <c r="D124">
        <f t="shared" si="64"/>
        <v>392067</v>
      </c>
      <c r="E124" t="s">
        <v>683</v>
      </c>
      <c r="F124" s="1">
        <v>1102881.0900000001</v>
      </c>
      <c r="G124" s="1">
        <v>1102881.0900000001</v>
      </c>
      <c r="H124" s="1">
        <v>1102881.0900000001</v>
      </c>
      <c r="I124" s="1">
        <v>1102881.0900000001</v>
      </c>
      <c r="J124" s="1">
        <v>1102881.0900000001</v>
      </c>
      <c r="K124" s="1">
        <v>1102881.0900000001</v>
      </c>
      <c r="L124" s="1">
        <v>1102881.0900000001</v>
      </c>
      <c r="M124" s="1">
        <v>1102881.0900000001</v>
      </c>
      <c r="N124" s="1">
        <v>1102881.0900000001</v>
      </c>
      <c r="O124" s="1">
        <v>1102881.0900000001</v>
      </c>
      <c r="P124" s="1">
        <v>1102881.0900000001</v>
      </c>
      <c r="Q124" s="1">
        <v>1102881.0900000001</v>
      </c>
      <c r="R124" s="1">
        <v>1102881.0900000001</v>
      </c>
      <c r="S124" s="1">
        <f t="shared" si="65"/>
        <v>1102881.0900000001</v>
      </c>
      <c r="T124" s="1">
        <f t="shared" si="66"/>
        <v>12131691.99</v>
      </c>
      <c r="U124" s="1">
        <f t="shared" si="67"/>
        <v>1102881.0900000001</v>
      </c>
      <c r="V124" s="1">
        <v>-166611.51</v>
      </c>
      <c r="W124" s="1">
        <v>-175599.99</v>
      </c>
      <c r="X124" s="1">
        <v>-184588.47</v>
      </c>
      <c r="Y124" s="1">
        <v>-193576.95</v>
      </c>
      <c r="Z124" s="1">
        <v>-202565.43</v>
      </c>
      <c r="AA124" s="1">
        <v>-211553.91</v>
      </c>
      <c r="AB124" s="1">
        <v>-220542.39</v>
      </c>
      <c r="AC124" s="1">
        <v>-229530.87</v>
      </c>
      <c r="AD124" s="1">
        <v>-238519.35</v>
      </c>
      <c r="AE124" s="1">
        <v>-247507.83000000002</v>
      </c>
      <c r="AF124" s="1">
        <v>-256496.31</v>
      </c>
      <c r="AG124" s="1">
        <v>-265484.78999999998</v>
      </c>
      <c r="AH124" s="1">
        <v>-274473.27</v>
      </c>
      <c r="AI124" s="1"/>
      <c r="AJ124" s="1">
        <v>-8988.48</v>
      </c>
      <c r="AK124" s="1">
        <v>-8988.48</v>
      </c>
      <c r="AL124" s="1">
        <v>-8988.48</v>
      </c>
      <c r="AM124" s="1">
        <v>-8988.48</v>
      </c>
      <c r="AN124" s="1">
        <v>-8988.48</v>
      </c>
      <c r="AO124" s="1">
        <v>-8988.48</v>
      </c>
      <c r="AP124" s="1">
        <v>-8988.48</v>
      </c>
      <c r="AQ124" s="1">
        <v>-8988.48</v>
      </c>
      <c r="AR124" s="1">
        <v>-8988.48</v>
      </c>
      <c r="AS124" s="1">
        <v>-8988.48</v>
      </c>
      <c r="AT124" s="1">
        <v>-8988.48</v>
      </c>
      <c r="AU124" s="1">
        <v>-8988.48</v>
      </c>
      <c r="AV124" s="1">
        <v>-8988.48</v>
      </c>
      <c r="AW124" s="1">
        <f t="shared" si="68"/>
        <v>107861.75999999997</v>
      </c>
      <c r="AX124" s="1"/>
      <c r="AY124" s="1">
        <v>936269.58000000007</v>
      </c>
      <c r="AZ124" s="1">
        <v>927281.1</v>
      </c>
      <c r="BA124" s="1">
        <v>918292.62</v>
      </c>
      <c r="BB124" s="1">
        <v>909304.14</v>
      </c>
      <c r="BC124" s="1">
        <v>900315.66</v>
      </c>
      <c r="BD124" s="1">
        <v>891327.18</v>
      </c>
      <c r="BE124" s="1">
        <v>882338.70000000007</v>
      </c>
      <c r="BF124" s="1">
        <v>873350.22</v>
      </c>
      <c r="BG124" s="1">
        <v>864361.74</v>
      </c>
      <c r="BH124" s="1">
        <v>855373.26</v>
      </c>
      <c r="BI124" s="1">
        <v>846384.78</v>
      </c>
      <c r="BJ124" s="1">
        <v>837396.3</v>
      </c>
      <c r="BK124" s="1">
        <v>828407.82000000007</v>
      </c>
      <c r="BL124" s="2">
        <f t="shared" si="41"/>
        <v>0</v>
      </c>
      <c r="BM124" s="2">
        <f t="shared" si="69"/>
        <v>107861.75999999997</v>
      </c>
      <c r="BN124" s="3">
        <f t="shared" si="77"/>
        <v>9.7799990386996258E-2</v>
      </c>
      <c r="BO124" s="37">
        <f>IFERROR(INDEX('Wkpr - Existing Depr Rates'!$G$2:$G$709,MATCH('Wkpr - Plant Balance Detail'!A124,'Wkpr - Existing Depr Rates'!$A$2:$A$709,0),),0)</f>
        <v>9.7799999999999998E-2</v>
      </c>
      <c r="BP124" s="37">
        <f t="shared" si="70"/>
        <v>-9.6130037402497592E-9</v>
      </c>
      <c r="BQ124" s="11">
        <v>5.4800000000000001E-2</v>
      </c>
      <c r="BR124" s="11"/>
      <c r="BS124" s="11"/>
      <c r="BU124" s="31">
        <f>_xlfn.IFNA(IF(AND($B124="ED",$D124&gt;=310000,$D124&lt;360000),INDEX('Wkpr - Allocation_Factors'!$B$16:$F$16,1,MATCH('Wkpr - Plant Balance Detail'!BU$2,'Wkpr - Allocation_Factors'!$B$1:$F$1,0)),IF(AND($B124="GD",$C124="AN",$D124&gt;=350000,$D124&lt;358000),INDEX('Wkpr - Allocation_Factors'!$B$17:$F$17,1,MATCH('Wkpr - Plant Balance Detail'!BU$2,'Wkpr - Allocation_Factors'!$B$1:$F$1,0)),INDEX('Wkpr - Allocation_Factors'!$B$2:$F$15,MATCH(CONCATENATE('Wkpr - Plant Balance Detail'!$B124,'Wkpr - Plant Balance Detail'!$C124),'Wkpr - Allocation_Factors'!$A$2:$A$15,0),MATCH('Wkpr - Plant Balance Detail'!BU$2,'Wkpr - Allocation_Factors'!$B$1:$F$1,0)))),0)</f>
        <v>0.68269999999999997</v>
      </c>
      <c r="BV124" s="31">
        <f>_xlfn.IFNA(IF(AND($B124="ED",$D124&gt;=310000,$D124&lt;360000),INDEX('Wkpr - Allocation_Factors'!$B$16:$F$16,1,MATCH('Wkpr - Plant Balance Detail'!BV$2,'Wkpr - Allocation_Factors'!$B$1:$F$1,0)),IF(AND($B124="GD",$C124="AN",$D124&gt;=350000,$D124&lt;358000),INDEX('Wkpr - Allocation_Factors'!$B$17:$F$17,1,MATCH('Wkpr - Plant Balance Detail'!BV$2,'Wkpr - Allocation_Factors'!$B$1:$F$1,0)),INDEX('Wkpr - Allocation_Factors'!$B$2:$F$15,MATCH(CONCATENATE('Wkpr - Plant Balance Detail'!$B124,'Wkpr - Plant Balance Detail'!$C124),'Wkpr - Allocation_Factors'!$A$2:$A$15,0),MATCH('Wkpr - Plant Balance Detail'!BV$2,'Wkpr - Allocation_Factors'!$B$1:$F$1,0)))),0)</f>
        <v>0</v>
      </c>
      <c r="BW124" s="31">
        <f>_xlfn.IFNA(IF(AND($B124="ED",$D124&gt;=310000,$D124&lt;360000),INDEX('Wkpr - Allocation_Factors'!$B$16:$F$16,1,MATCH('Wkpr - Plant Balance Detail'!BW$2,'Wkpr - Allocation_Factors'!$B$1:$F$1,0)),IF(AND($B124="GD",$C124="AN",$D124&gt;=350000,$D124&lt;358000),INDEX('Wkpr - Allocation_Factors'!$B$17:$F$17,1,MATCH('Wkpr - Plant Balance Detail'!BW$2,'Wkpr - Allocation_Factors'!$B$1:$F$1,0)),INDEX('Wkpr - Allocation_Factors'!$B$2:$F$15,MATCH(CONCATENATE('Wkpr - Plant Balance Detail'!$B124,'Wkpr - Plant Balance Detail'!$C124),'Wkpr - Allocation_Factors'!$A$2:$A$15,0),MATCH('Wkpr - Plant Balance Detail'!BW$2,'Wkpr - Allocation_Factors'!$B$1:$F$1,0)))),0)</f>
        <v>0.31730000000000003</v>
      </c>
      <c r="BX124" s="31">
        <f>_xlfn.IFNA(IF(AND($B124="ED",$D124&gt;=310000,$D124&lt;360000),INDEX('Wkpr - Allocation_Factors'!$B$16:$F$16,1,MATCH('Wkpr - Plant Balance Detail'!BX$2,'Wkpr - Allocation_Factors'!$B$1:$F$1,0)),IF(AND($B124="GD",$C124="AN",$D124&gt;=350000,$D124&lt;358000),INDEX('Wkpr - Allocation_Factors'!$B$17:$F$17,1,MATCH('Wkpr - Plant Balance Detail'!BX$2,'Wkpr - Allocation_Factors'!$B$1:$F$1,0)),INDEX('Wkpr - Allocation_Factors'!$B$2:$F$15,MATCH(CONCATENATE('Wkpr - Plant Balance Detail'!$B124,'Wkpr - Plant Balance Detail'!$C124),'Wkpr - Allocation_Factors'!$A$2:$A$15,0),MATCH('Wkpr - Plant Balance Detail'!BX$2,'Wkpr - Allocation_Factors'!$B$1:$F$1,0)))),0)</f>
        <v>0</v>
      </c>
      <c r="BY124" s="31">
        <f>_xlfn.IFNA(IF(AND($B124="ED",$D124&gt;=310000,$D124&lt;360000),INDEX('Wkpr - Allocation_Factors'!$B$16:$F$16,1,MATCH('Wkpr - Plant Balance Detail'!BY$2,'Wkpr - Allocation_Factors'!$B$1:$F$1,0)),IF(AND($B124="GD",$C124="AN",$D124&gt;=350000,$D124&lt;358000),INDEX('Wkpr - Allocation_Factors'!$B$17:$F$17,1,MATCH('Wkpr - Plant Balance Detail'!BY$2,'Wkpr - Allocation_Factors'!$B$1:$F$1,0)),INDEX('Wkpr - Allocation_Factors'!$B$2:$F$15,MATCH(CONCATENATE('Wkpr - Plant Balance Detail'!$B124,'Wkpr - Plant Balance Detail'!$C124),'Wkpr - Allocation_Factors'!$A$2:$A$15,0),MATCH('Wkpr - Plant Balance Detail'!BY$2,'Wkpr - Allocation_Factors'!$B$1:$F$1,0)))),0)</f>
        <v>0</v>
      </c>
      <c r="CA124" s="1">
        <f t="shared" si="42"/>
        <v>73637.223551999967</v>
      </c>
      <c r="CB124" s="1">
        <f t="shared" si="43"/>
        <v>0</v>
      </c>
      <c r="CC124" s="1">
        <f t="shared" si="44"/>
        <v>34224.536447999992</v>
      </c>
      <c r="CD124" s="1">
        <f t="shared" si="45"/>
        <v>0</v>
      </c>
      <c r="CE124" s="1">
        <f t="shared" si="46"/>
        <v>0</v>
      </c>
      <c r="CF124" s="1"/>
      <c r="CG124" s="1">
        <f t="shared" si="47"/>
        <v>73637.230789985406</v>
      </c>
      <c r="CH124" s="1">
        <f t="shared" si="48"/>
        <v>0</v>
      </c>
      <c r="CI124" s="1">
        <f t="shared" si="49"/>
        <v>34224.539812014606</v>
      </c>
      <c r="CJ124" s="1">
        <f t="shared" si="50"/>
        <v>0</v>
      </c>
      <c r="CK124" s="1">
        <f t="shared" si="51"/>
        <v>0</v>
      </c>
      <c r="CM124" s="1">
        <f t="shared" si="52"/>
        <v>41260.943223836402</v>
      </c>
      <c r="CN124" s="1">
        <f t="shared" si="53"/>
        <v>0</v>
      </c>
      <c r="CO124" s="1">
        <f t="shared" si="54"/>
        <v>19176.940508163603</v>
      </c>
      <c r="CP124" s="1">
        <f t="shared" si="55"/>
        <v>0</v>
      </c>
      <c r="CQ124" s="1">
        <f t="shared" si="56"/>
        <v>0</v>
      </c>
      <c r="CS124" s="1">
        <f t="shared" si="71"/>
        <v>-32376.287566149003</v>
      </c>
      <c r="CT124" s="1">
        <f t="shared" si="72"/>
        <v>0</v>
      </c>
      <c r="CU124" s="1">
        <f t="shared" si="73"/>
        <v>-15047.599303851002</v>
      </c>
      <c r="CV124" s="1">
        <f t="shared" si="74"/>
        <v>0</v>
      </c>
      <c r="CW124" s="1">
        <f t="shared" si="75"/>
        <v>0</v>
      </c>
      <c r="CX124" s="1">
        <f t="shared" si="76"/>
        <v>-47423.886870000002</v>
      </c>
      <c r="DA124" s="38">
        <f t="shared" si="57"/>
        <v>0</v>
      </c>
      <c r="DB124" s="38">
        <f t="shared" si="58"/>
        <v>0</v>
      </c>
      <c r="DC124" s="38">
        <f t="shared" si="59"/>
        <v>0</v>
      </c>
      <c r="DD124" s="38">
        <f t="shared" si="60"/>
        <v>0</v>
      </c>
      <c r="DE124" s="38">
        <f t="shared" si="61"/>
        <v>0</v>
      </c>
    </row>
    <row r="125" spans="1:109" x14ac:dyDescent="0.2">
      <c r="A125" t="s">
        <v>140</v>
      </c>
      <c r="B125" t="str">
        <f t="shared" si="62"/>
        <v>ED</v>
      </c>
      <c r="C125" t="str">
        <f t="shared" si="63"/>
        <v>AN</v>
      </c>
      <c r="D125">
        <f t="shared" si="64"/>
        <v>392068</v>
      </c>
      <c r="E125" t="s">
        <v>683</v>
      </c>
      <c r="F125" s="1">
        <v>662864.65</v>
      </c>
      <c r="G125" s="1">
        <v>662864.65</v>
      </c>
      <c r="H125" s="1">
        <v>662864.65</v>
      </c>
      <c r="I125" s="1">
        <v>662864.65</v>
      </c>
      <c r="J125" s="1">
        <v>662864.65</v>
      </c>
      <c r="K125" s="1">
        <v>662864.65</v>
      </c>
      <c r="L125" s="1">
        <v>662864.65</v>
      </c>
      <c r="M125" s="1">
        <v>662864.65</v>
      </c>
      <c r="N125" s="1">
        <v>662864.65</v>
      </c>
      <c r="O125" s="1">
        <v>662864.65</v>
      </c>
      <c r="P125" s="1">
        <v>662864.65</v>
      </c>
      <c r="Q125" s="1">
        <v>662864.65</v>
      </c>
      <c r="R125" s="1">
        <v>662864.65</v>
      </c>
      <c r="S125" s="1">
        <f t="shared" si="65"/>
        <v>662864.65</v>
      </c>
      <c r="T125" s="1">
        <f t="shared" si="66"/>
        <v>7291511.1500000013</v>
      </c>
      <c r="U125" s="1">
        <f t="shared" si="67"/>
        <v>662864.65000000014</v>
      </c>
      <c r="V125" s="1">
        <v>-56615.73</v>
      </c>
      <c r="W125" s="1">
        <v>-59968.72</v>
      </c>
      <c r="X125" s="1">
        <v>-63321.71</v>
      </c>
      <c r="Y125" s="1">
        <v>-66674.7</v>
      </c>
      <c r="Z125" s="1">
        <v>-70027.69</v>
      </c>
      <c r="AA125" s="1">
        <v>-73380.680000000008</v>
      </c>
      <c r="AB125" s="1">
        <v>-76733.67</v>
      </c>
      <c r="AC125" s="1">
        <v>-80086.66</v>
      </c>
      <c r="AD125" s="1">
        <v>-83439.650000000009</v>
      </c>
      <c r="AE125" s="1">
        <v>-86792.639999999999</v>
      </c>
      <c r="AF125" s="1">
        <v>-90145.63</v>
      </c>
      <c r="AG125" s="1">
        <v>-93498.62</v>
      </c>
      <c r="AH125" s="1">
        <v>-96851.61</v>
      </c>
      <c r="AI125" s="1"/>
      <c r="AJ125" s="1">
        <v>-3352.9900000000002</v>
      </c>
      <c r="AK125" s="1">
        <v>-3352.9900000000002</v>
      </c>
      <c r="AL125" s="1">
        <v>-3352.9900000000002</v>
      </c>
      <c r="AM125" s="1">
        <v>-3352.9900000000002</v>
      </c>
      <c r="AN125" s="1">
        <v>-3352.9900000000002</v>
      </c>
      <c r="AO125" s="1">
        <v>-3352.9900000000002</v>
      </c>
      <c r="AP125" s="1">
        <v>-3352.9900000000002</v>
      </c>
      <c r="AQ125" s="1">
        <v>-3352.9900000000002</v>
      </c>
      <c r="AR125" s="1">
        <v>-3352.9900000000002</v>
      </c>
      <c r="AS125" s="1">
        <v>-3352.9900000000002</v>
      </c>
      <c r="AT125" s="1">
        <v>-3352.9900000000002</v>
      </c>
      <c r="AU125" s="1">
        <v>-3352.9900000000002</v>
      </c>
      <c r="AV125" s="1">
        <v>-3352.9900000000002</v>
      </c>
      <c r="AW125" s="1">
        <f t="shared" si="68"/>
        <v>40235.880000000005</v>
      </c>
      <c r="AX125" s="1"/>
      <c r="AY125" s="1">
        <v>606248.92000000004</v>
      </c>
      <c r="AZ125" s="1">
        <v>602895.93000000005</v>
      </c>
      <c r="BA125" s="1">
        <v>599542.94000000006</v>
      </c>
      <c r="BB125" s="1">
        <v>596189.95000000007</v>
      </c>
      <c r="BC125" s="1">
        <v>592836.96</v>
      </c>
      <c r="BD125" s="1">
        <v>589483.97</v>
      </c>
      <c r="BE125" s="1">
        <v>586130.98</v>
      </c>
      <c r="BF125" s="1">
        <v>582777.99</v>
      </c>
      <c r="BG125" s="1">
        <v>579425</v>
      </c>
      <c r="BH125" s="1">
        <v>576072.01</v>
      </c>
      <c r="BI125" s="1">
        <v>572719.02</v>
      </c>
      <c r="BJ125" s="1">
        <v>569366.03</v>
      </c>
      <c r="BK125" s="1">
        <v>566013.04</v>
      </c>
      <c r="BL125" s="2">
        <f t="shared" si="41"/>
        <v>0</v>
      </c>
      <c r="BM125" s="2">
        <f t="shared" si="69"/>
        <v>40235.880000000005</v>
      </c>
      <c r="BN125" s="3">
        <f t="shared" si="77"/>
        <v>6.0699993580891662E-2</v>
      </c>
      <c r="BO125" s="37">
        <f>IFERROR(INDEX('Wkpr - Existing Depr Rates'!$G$2:$G$709,MATCH('Wkpr - Plant Balance Detail'!A125,'Wkpr - Existing Depr Rates'!$A$2:$A$709,0),),0)</f>
        <v>6.0699999999999997E-2</v>
      </c>
      <c r="BP125" s="37">
        <f t="shared" si="70"/>
        <v>-6.4191083351539113E-9</v>
      </c>
      <c r="BQ125" s="11">
        <v>5.6399999999999999E-2</v>
      </c>
      <c r="BR125" s="11"/>
      <c r="BS125" s="11"/>
      <c r="BU125" s="31">
        <f>_xlfn.IFNA(IF(AND($B125="ED",$D125&gt;=310000,$D125&lt;360000),INDEX('Wkpr - Allocation_Factors'!$B$16:$F$16,1,MATCH('Wkpr - Plant Balance Detail'!BU$2,'Wkpr - Allocation_Factors'!$B$1:$F$1,0)),IF(AND($B125="GD",$C125="AN",$D125&gt;=350000,$D125&lt;358000),INDEX('Wkpr - Allocation_Factors'!$B$17:$F$17,1,MATCH('Wkpr - Plant Balance Detail'!BU$2,'Wkpr - Allocation_Factors'!$B$1:$F$1,0)),INDEX('Wkpr - Allocation_Factors'!$B$2:$F$15,MATCH(CONCATENATE('Wkpr - Plant Balance Detail'!$B125,'Wkpr - Plant Balance Detail'!$C125),'Wkpr - Allocation_Factors'!$A$2:$A$15,0),MATCH('Wkpr - Plant Balance Detail'!BU$2,'Wkpr - Allocation_Factors'!$B$1:$F$1,0)))),0)</f>
        <v>0.68269999999999997</v>
      </c>
      <c r="BV125" s="31">
        <f>_xlfn.IFNA(IF(AND($B125="ED",$D125&gt;=310000,$D125&lt;360000),INDEX('Wkpr - Allocation_Factors'!$B$16:$F$16,1,MATCH('Wkpr - Plant Balance Detail'!BV$2,'Wkpr - Allocation_Factors'!$B$1:$F$1,0)),IF(AND($B125="GD",$C125="AN",$D125&gt;=350000,$D125&lt;358000),INDEX('Wkpr - Allocation_Factors'!$B$17:$F$17,1,MATCH('Wkpr - Plant Balance Detail'!BV$2,'Wkpr - Allocation_Factors'!$B$1:$F$1,0)),INDEX('Wkpr - Allocation_Factors'!$B$2:$F$15,MATCH(CONCATENATE('Wkpr - Plant Balance Detail'!$B125,'Wkpr - Plant Balance Detail'!$C125),'Wkpr - Allocation_Factors'!$A$2:$A$15,0),MATCH('Wkpr - Plant Balance Detail'!BV$2,'Wkpr - Allocation_Factors'!$B$1:$F$1,0)))),0)</f>
        <v>0</v>
      </c>
      <c r="BW125" s="31">
        <f>_xlfn.IFNA(IF(AND($B125="ED",$D125&gt;=310000,$D125&lt;360000),INDEX('Wkpr - Allocation_Factors'!$B$16:$F$16,1,MATCH('Wkpr - Plant Balance Detail'!BW$2,'Wkpr - Allocation_Factors'!$B$1:$F$1,0)),IF(AND($B125="GD",$C125="AN",$D125&gt;=350000,$D125&lt;358000),INDEX('Wkpr - Allocation_Factors'!$B$17:$F$17,1,MATCH('Wkpr - Plant Balance Detail'!BW$2,'Wkpr - Allocation_Factors'!$B$1:$F$1,0)),INDEX('Wkpr - Allocation_Factors'!$B$2:$F$15,MATCH(CONCATENATE('Wkpr - Plant Balance Detail'!$B125,'Wkpr - Plant Balance Detail'!$C125),'Wkpr - Allocation_Factors'!$A$2:$A$15,0),MATCH('Wkpr - Plant Balance Detail'!BW$2,'Wkpr - Allocation_Factors'!$B$1:$F$1,0)))),0)</f>
        <v>0.31730000000000003</v>
      </c>
      <c r="BX125" s="31">
        <f>_xlfn.IFNA(IF(AND($B125="ED",$D125&gt;=310000,$D125&lt;360000),INDEX('Wkpr - Allocation_Factors'!$B$16:$F$16,1,MATCH('Wkpr - Plant Balance Detail'!BX$2,'Wkpr - Allocation_Factors'!$B$1:$F$1,0)),IF(AND($B125="GD",$C125="AN",$D125&gt;=350000,$D125&lt;358000),INDEX('Wkpr - Allocation_Factors'!$B$17:$F$17,1,MATCH('Wkpr - Plant Balance Detail'!BX$2,'Wkpr - Allocation_Factors'!$B$1:$F$1,0)),INDEX('Wkpr - Allocation_Factors'!$B$2:$F$15,MATCH(CONCATENATE('Wkpr - Plant Balance Detail'!$B125,'Wkpr - Plant Balance Detail'!$C125),'Wkpr - Allocation_Factors'!$A$2:$A$15,0),MATCH('Wkpr - Plant Balance Detail'!BX$2,'Wkpr - Allocation_Factors'!$B$1:$F$1,0)))),0)</f>
        <v>0</v>
      </c>
      <c r="BY125" s="31">
        <f>_xlfn.IFNA(IF(AND($B125="ED",$D125&gt;=310000,$D125&lt;360000),INDEX('Wkpr - Allocation_Factors'!$B$16:$F$16,1,MATCH('Wkpr - Plant Balance Detail'!BY$2,'Wkpr - Allocation_Factors'!$B$1:$F$1,0)),IF(AND($B125="GD",$C125="AN",$D125&gt;=350000,$D125&lt;358000),INDEX('Wkpr - Allocation_Factors'!$B$17:$F$17,1,MATCH('Wkpr - Plant Balance Detail'!BY$2,'Wkpr - Allocation_Factors'!$B$1:$F$1,0)),INDEX('Wkpr - Allocation_Factors'!$B$2:$F$15,MATCH(CONCATENATE('Wkpr - Plant Balance Detail'!$B125,'Wkpr - Plant Balance Detail'!$C125),'Wkpr - Allocation_Factors'!$A$2:$A$15,0),MATCH('Wkpr - Plant Balance Detail'!BY$2,'Wkpr - Allocation_Factors'!$B$1:$F$1,0)))),0)</f>
        <v>0</v>
      </c>
      <c r="CA125" s="1">
        <f t="shared" si="42"/>
        <v>27469.035275999999</v>
      </c>
      <c r="CB125" s="1">
        <f t="shared" si="43"/>
        <v>0</v>
      </c>
      <c r="CC125" s="1">
        <f t="shared" si="44"/>
        <v>12766.844724</v>
      </c>
      <c r="CD125" s="1">
        <f t="shared" si="45"/>
        <v>0</v>
      </c>
      <c r="CE125" s="1">
        <f t="shared" si="46"/>
        <v>0</v>
      </c>
      <c r="CF125" s="1"/>
      <c r="CG125" s="1">
        <f t="shared" si="47"/>
        <v>27469.038180888496</v>
      </c>
      <c r="CH125" s="1">
        <f t="shared" si="48"/>
        <v>0</v>
      </c>
      <c r="CI125" s="1">
        <f t="shared" si="49"/>
        <v>12766.8460741115</v>
      </c>
      <c r="CJ125" s="1">
        <f t="shared" si="50"/>
        <v>0</v>
      </c>
      <c r="CK125" s="1">
        <f t="shared" si="51"/>
        <v>0</v>
      </c>
      <c r="CM125" s="1">
        <f t="shared" si="52"/>
        <v>25523.126085701999</v>
      </c>
      <c r="CN125" s="1">
        <f t="shared" si="53"/>
        <v>0</v>
      </c>
      <c r="CO125" s="1">
        <f t="shared" si="54"/>
        <v>11862.440174298001</v>
      </c>
      <c r="CP125" s="1">
        <f t="shared" si="55"/>
        <v>0</v>
      </c>
      <c r="CQ125" s="1">
        <f t="shared" si="56"/>
        <v>0</v>
      </c>
      <c r="CS125" s="1">
        <f t="shared" si="71"/>
        <v>-1945.912095186497</v>
      </c>
      <c r="CT125" s="1">
        <f t="shared" si="72"/>
        <v>0</v>
      </c>
      <c r="CU125" s="1">
        <f t="shared" si="73"/>
        <v>-904.40589981349876</v>
      </c>
      <c r="CV125" s="1">
        <f t="shared" si="74"/>
        <v>0</v>
      </c>
      <c r="CW125" s="1">
        <f t="shared" si="75"/>
        <v>0</v>
      </c>
      <c r="CX125" s="1">
        <f t="shared" si="76"/>
        <v>-2850.3179949999958</v>
      </c>
      <c r="DA125" s="38">
        <f t="shared" si="57"/>
        <v>0</v>
      </c>
      <c r="DB125" s="38">
        <f t="shared" si="58"/>
        <v>0</v>
      </c>
      <c r="DC125" s="38">
        <f t="shared" si="59"/>
        <v>0</v>
      </c>
      <c r="DD125" s="38">
        <f t="shared" si="60"/>
        <v>0</v>
      </c>
      <c r="DE125" s="38">
        <f t="shared" si="61"/>
        <v>0</v>
      </c>
    </row>
    <row r="126" spans="1:109" x14ac:dyDescent="0.2">
      <c r="A126" t="s">
        <v>141</v>
      </c>
      <c r="B126" t="str">
        <f t="shared" si="62"/>
        <v>ED</v>
      </c>
      <c r="C126" t="str">
        <f t="shared" si="63"/>
        <v>AN</v>
      </c>
      <c r="D126">
        <f t="shared" si="64"/>
        <v>392200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f t="shared" si="65"/>
        <v>0</v>
      </c>
      <c r="T126" s="1">
        <f t="shared" si="66"/>
        <v>0</v>
      </c>
      <c r="U126" s="1">
        <f t="shared" si="67"/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/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f t="shared" si="68"/>
        <v>0</v>
      </c>
      <c r="AX126" s="1"/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2">
        <f t="shared" si="41"/>
        <v>0</v>
      </c>
      <c r="BM126" s="2">
        <f t="shared" si="69"/>
        <v>0</v>
      </c>
      <c r="BN126" s="3" t="str">
        <f t="shared" si="77"/>
        <v/>
      </c>
      <c r="BO126" s="37">
        <f>IFERROR(INDEX('Wkpr - Existing Depr Rates'!$G$2:$G$709,MATCH('Wkpr - Plant Balance Detail'!A126,'Wkpr - Existing Depr Rates'!$A$2:$A$709,0),),0)</f>
        <v>0.2</v>
      </c>
      <c r="BP126" s="37" t="str">
        <f t="shared" si="70"/>
        <v/>
      </c>
      <c r="BQ126">
        <v>0</v>
      </c>
      <c r="BU126" s="31">
        <f>_xlfn.IFNA(IF(AND($B126="ED",$D126&gt;=310000,$D126&lt;360000),INDEX('Wkpr - Allocation_Factors'!$B$16:$F$16,1,MATCH('Wkpr - Plant Balance Detail'!BU$2,'Wkpr - Allocation_Factors'!$B$1:$F$1,0)),IF(AND($B126="GD",$C126="AN",$D126&gt;=350000,$D126&lt;358000),INDEX('Wkpr - Allocation_Factors'!$B$17:$F$17,1,MATCH('Wkpr - Plant Balance Detail'!BU$2,'Wkpr - Allocation_Factors'!$B$1:$F$1,0)),INDEX('Wkpr - Allocation_Factors'!$B$2:$F$15,MATCH(CONCATENATE('Wkpr - Plant Balance Detail'!$B126,'Wkpr - Plant Balance Detail'!$C126),'Wkpr - Allocation_Factors'!$A$2:$A$15,0),MATCH('Wkpr - Plant Balance Detail'!BU$2,'Wkpr - Allocation_Factors'!$B$1:$F$1,0)))),0)</f>
        <v>0.68269999999999997</v>
      </c>
      <c r="BV126" s="31">
        <f>_xlfn.IFNA(IF(AND($B126="ED",$D126&gt;=310000,$D126&lt;360000),INDEX('Wkpr - Allocation_Factors'!$B$16:$F$16,1,MATCH('Wkpr - Plant Balance Detail'!BV$2,'Wkpr - Allocation_Factors'!$B$1:$F$1,0)),IF(AND($B126="GD",$C126="AN",$D126&gt;=350000,$D126&lt;358000),INDEX('Wkpr - Allocation_Factors'!$B$17:$F$17,1,MATCH('Wkpr - Plant Balance Detail'!BV$2,'Wkpr - Allocation_Factors'!$B$1:$F$1,0)),INDEX('Wkpr - Allocation_Factors'!$B$2:$F$15,MATCH(CONCATENATE('Wkpr - Plant Balance Detail'!$B126,'Wkpr - Plant Balance Detail'!$C126),'Wkpr - Allocation_Factors'!$A$2:$A$15,0),MATCH('Wkpr - Plant Balance Detail'!BV$2,'Wkpr - Allocation_Factors'!$B$1:$F$1,0)))),0)</f>
        <v>0</v>
      </c>
      <c r="BW126" s="31">
        <f>_xlfn.IFNA(IF(AND($B126="ED",$D126&gt;=310000,$D126&lt;360000),INDEX('Wkpr - Allocation_Factors'!$B$16:$F$16,1,MATCH('Wkpr - Plant Balance Detail'!BW$2,'Wkpr - Allocation_Factors'!$B$1:$F$1,0)),IF(AND($B126="GD",$C126="AN",$D126&gt;=350000,$D126&lt;358000),INDEX('Wkpr - Allocation_Factors'!$B$17:$F$17,1,MATCH('Wkpr - Plant Balance Detail'!BW$2,'Wkpr - Allocation_Factors'!$B$1:$F$1,0)),INDEX('Wkpr - Allocation_Factors'!$B$2:$F$15,MATCH(CONCATENATE('Wkpr - Plant Balance Detail'!$B126,'Wkpr - Plant Balance Detail'!$C126),'Wkpr - Allocation_Factors'!$A$2:$A$15,0),MATCH('Wkpr - Plant Balance Detail'!BW$2,'Wkpr - Allocation_Factors'!$B$1:$F$1,0)))),0)</f>
        <v>0.31730000000000003</v>
      </c>
      <c r="BX126" s="31">
        <f>_xlfn.IFNA(IF(AND($B126="ED",$D126&gt;=310000,$D126&lt;360000),INDEX('Wkpr - Allocation_Factors'!$B$16:$F$16,1,MATCH('Wkpr - Plant Balance Detail'!BX$2,'Wkpr - Allocation_Factors'!$B$1:$F$1,0)),IF(AND($B126="GD",$C126="AN",$D126&gt;=350000,$D126&lt;358000),INDEX('Wkpr - Allocation_Factors'!$B$17:$F$17,1,MATCH('Wkpr - Plant Balance Detail'!BX$2,'Wkpr - Allocation_Factors'!$B$1:$F$1,0)),INDEX('Wkpr - Allocation_Factors'!$B$2:$F$15,MATCH(CONCATENATE('Wkpr - Plant Balance Detail'!$B126,'Wkpr - Plant Balance Detail'!$C126),'Wkpr - Allocation_Factors'!$A$2:$A$15,0),MATCH('Wkpr - Plant Balance Detail'!BX$2,'Wkpr - Allocation_Factors'!$B$1:$F$1,0)))),0)</f>
        <v>0</v>
      </c>
      <c r="BY126" s="31">
        <f>_xlfn.IFNA(IF(AND($B126="ED",$D126&gt;=310000,$D126&lt;360000),INDEX('Wkpr - Allocation_Factors'!$B$16:$F$16,1,MATCH('Wkpr - Plant Balance Detail'!BY$2,'Wkpr - Allocation_Factors'!$B$1:$F$1,0)),IF(AND($B126="GD",$C126="AN",$D126&gt;=350000,$D126&lt;358000),INDEX('Wkpr - Allocation_Factors'!$B$17:$F$17,1,MATCH('Wkpr - Plant Balance Detail'!BY$2,'Wkpr - Allocation_Factors'!$B$1:$F$1,0)),INDEX('Wkpr - Allocation_Factors'!$B$2:$F$15,MATCH(CONCATENATE('Wkpr - Plant Balance Detail'!$B126,'Wkpr - Plant Balance Detail'!$C126),'Wkpr - Allocation_Factors'!$A$2:$A$15,0),MATCH('Wkpr - Plant Balance Detail'!BY$2,'Wkpr - Allocation_Factors'!$B$1:$F$1,0)))),0)</f>
        <v>0</v>
      </c>
      <c r="CA126" s="1">
        <f t="shared" si="42"/>
        <v>0</v>
      </c>
      <c r="CB126" s="1">
        <f t="shared" si="43"/>
        <v>0</v>
      </c>
      <c r="CC126" s="1">
        <f t="shared" si="44"/>
        <v>0</v>
      </c>
      <c r="CD126" s="1">
        <f t="shared" si="45"/>
        <v>0</v>
      </c>
      <c r="CE126" s="1">
        <f t="shared" si="46"/>
        <v>0</v>
      </c>
      <c r="CF126" s="1"/>
      <c r="CG126" s="1">
        <f t="shared" si="47"/>
        <v>0</v>
      </c>
      <c r="CH126" s="1">
        <f t="shared" si="48"/>
        <v>0</v>
      </c>
      <c r="CI126" s="1">
        <f t="shared" si="49"/>
        <v>0</v>
      </c>
      <c r="CJ126" s="1">
        <f t="shared" si="50"/>
        <v>0</v>
      </c>
      <c r="CK126" s="1">
        <f t="shared" si="51"/>
        <v>0</v>
      </c>
      <c r="CM126" s="1">
        <f t="shared" si="52"/>
        <v>0</v>
      </c>
      <c r="CN126" s="1">
        <f t="shared" si="53"/>
        <v>0</v>
      </c>
      <c r="CO126" s="1">
        <f t="shared" si="54"/>
        <v>0</v>
      </c>
      <c r="CP126" s="1">
        <f t="shared" si="55"/>
        <v>0</v>
      </c>
      <c r="CQ126" s="1">
        <f t="shared" si="56"/>
        <v>0</v>
      </c>
      <c r="CS126" s="1">
        <f t="shared" si="71"/>
        <v>0</v>
      </c>
      <c r="CT126" s="1">
        <f t="shared" si="72"/>
        <v>0</v>
      </c>
      <c r="CU126" s="1">
        <f t="shared" si="73"/>
        <v>0</v>
      </c>
      <c r="CV126" s="1">
        <f t="shared" si="74"/>
        <v>0</v>
      </c>
      <c r="CW126" s="1">
        <f t="shared" si="75"/>
        <v>0</v>
      </c>
      <c r="CX126" s="1">
        <f t="shared" si="76"/>
        <v>0</v>
      </c>
      <c r="DA126" s="38">
        <f t="shared" si="57"/>
        <v>0</v>
      </c>
      <c r="DB126" s="38">
        <f t="shared" si="58"/>
        <v>0</v>
      </c>
      <c r="DC126" s="38">
        <f t="shared" si="59"/>
        <v>0</v>
      </c>
      <c r="DD126" s="38">
        <f t="shared" si="60"/>
        <v>0</v>
      </c>
      <c r="DE126" s="38">
        <f t="shared" si="61"/>
        <v>0</v>
      </c>
    </row>
    <row r="127" spans="1:109" x14ac:dyDescent="0.2">
      <c r="A127" s="12" t="s">
        <v>142</v>
      </c>
      <c r="B127" s="12" t="str">
        <f t="shared" si="62"/>
        <v>ED</v>
      </c>
      <c r="C127" s="12" t="str">
        <f t="shared" si="63"/>
        <v>AN</v>
      </c>
      <c r="D127" s="12">
        <f t="shared" si="64"/>
        <v>392230</v>
      </c>
      <c r="E127" s="12" t="s">
        <v>1345</v>
      </c>
      <c r="F127" s="13">
        <v>106623</v>
      </c>
      <c r="G127" s="13">
        <v>146798.39999999999</v>
      </c>
      <c r="H127" s="13">
        <v>24940.240000000002</v>
      </c>
      <c r="I127" s="13">
        <v>24940.240000000002</v>
      </c>
      <c r="J127" s="13">
        <v>24940.240000000002</v>
      </c>
      <c r="K127" s="13">
        <v>24940.240000000002</v>
      </c>
      <c r="L127" s="13">
        <v>65115.64</v>
      </c>
      <c r="M127" s="13">
        <v>65115.64</v>
      </c>
      <c r="N127" s="13">
        <v>132954.56</v>
      </c>
      <c r="O127" s="13">
        <v>132954.56</v>
      </c>
      <c r="P127" s="13">
        <v>132954.56</v>
      </c>
      <c r="Q127" s="13">
        <v>132954.56</v>
      </c>
      <c r="R127" s="13">
        <v>132954.56</v>
      </c>
      <c r="S127" s="13">
        <f t="shared" si="65"/>
        <v>119788.78</v>
      </c>
      <c r="T127" s="13">
        <f t="shared" si="66"/>
        <v>908608.88000000012</v>
      </c>
      <c r="U127" s="13">
        <f t="shared" si="67"/>
        <v>85699.805000000008</v>
      </c>
      <c r="V127" s="1">
        <v>-4953.97</v>
      </c>
      <c r="W127" s="1">
        <v>-7065.92</v>
      </c>
      <c r="X127" s="1">
        <v>-3157.9900000000002</v>
      </c>
      <c r="Y127" s="1">
        <v>-3306.8</v>
      </c>
      <c r="Z127" s="1">
        <v>-3455.61</v>
      </c>
      <c r="AA127" s="1">
        <v>-3604.42</v>
      </c>
      <c r="AB127" s="1">
        <v>-3873.09</v>
      </c>
      <c r="AC127" s="1">
        <v>-4261.6099999999997</v>
      </c>
      <c r="AD127" s="1">
        <v>-14463.04</v>
      </c>
      <c r="AE127" s="1">
        <v>-15256.34</v>
      </c>
      <c r="AF127" s="1">
        <v>-16870.560000000001</v>
      </c>
      <c r="AG127" s="1">
        <v>-17663.86</v>
      </c>
      <c r="AH127" s="13">
        <v>-18457.16</v>
      </c>
      <c r="AI127" s="13"/>
      <c r="AJ127" s="13">
        <v>-1777.15</v>
      </c>
      <c r="AK127" s="13">
        <v>-2111.9499999999998</v>
      </c>
      <c r="AL127" s="13">
        <v>-74.41</v>
      </c>
      <c r="AM127" s="13">
        <v>-148.81</v>
      </c>
      <c r="AN127" s="13">
        <v>-148.81</v>
      </c>
      <c r="AO127" s="13">
        <v>-148.81</v>
      </c>
      <c r="AP127" s="13">
        <v>-268.67</v>
      </c>
      <c r="AQ127" s="13">
        <v>-388.52</v>
      </c>
      <c r="AR127" s="13">
        <v>-10201.43</v>
      </c>
      <c r="AS127" s="13">
        <v>-793.30000000000007</v>
      </c>
      <c r="AT127" s="13">
        <v>256.17</v>
      </c>
      <c r="AU127" s="13">
        <v>-793.30000000000007</v>
      </c>
      <c r="AV127" s="13">
        <v>-793.30000000000007</v>
      </c>
      <c r="AW127" s="13">
        <f t="shared" si="68"/>
        <v>15615.139999999998</v>
      </c>
      <c r="AX127" s="13"/>
      <c r="AY127" s="1">
        <v>101669.03</v>
      </c>
      <c r="AZ127" s="1">
        <v>139732.48000000001</v>
      </c>
      <c r="BA127" s="1">
        <v>21782.25</v>
      </c>
      <c r="BB127" s="1">
        <v>21633.439999999999</v>
      </c>
      <c r="BC127" s="1">
        <v>21484.63</v>
      </c>
      <c r="BD127" s="1">
        <v>21335.82</v>
      </c>
      <c r="BE127" s="1">
        <v>61242.55</v>
      </c>
      <c r="BF127" s="1">
        <v>60854.03</v>
      </c>
      <c r="BG127" s="1">
        <v>118491.52</v>
      </c>
      <c r="BH127" s="1">
        <v>117698.22</v>
      </c>
      <c r="BI127" s="1">
        <v>116084</v>
      </c>
      <c r="BJ127" s="1">
        <v>115290.7</v>
      </c>
      <c r="BK127" s="1">
        <v>114497.40000000001</v>
      </c>
      <c r="BL127" s="14">
        <f t="shared" si="41"/>
        <v>0</v>
      </c>
      <c r="BM127" s="14">
        <f t="shared" si="69"/>
        <v>15615.139999999998</v>
      </c>
      <c r="BN127" s="15">
        <f t="shared" si="77"/>
        <v>0.18220741575783045</v>
      </c>
      <c r="BO127" s="37">
        <f>IFERROR(INDEX('Wkpr - Existing Depr Rates'!$G$2:$G$709,MATCH('Wkpr - Plant Balance Detail'!A127,'Wkpr - Existing Depr Rates'!$A$2:$A$709,0),),0)</f>
        <v>7.1599999999999997E-2</v>
      </c>
      <c r="BP127" s="37">
        <f t="shared" si="70"/>
        <v>0.11060741575783045</v>
      </c>
      <c r="BQ127" s="12"/>
      <c r="BR127" s="12"/>
      <c r="BS127" s="12"/>
      <c r="BT127" s="12"/>
      <c r="BU127" s="30">
        <f>_xlfn.IFNA(IF(AND($B127="ED",$D127&gt;=310000,$D127&lt;360000),INDEX('Wkpr - Allocation_Factors'!$B$16:$F$16,1,MATCH('Wkpr - Plant Balance Detail'!BU$2,'Wkpr - Allocation_Factors'!$B$1:$F$1,0)),IF(AND($B127="GD",$C127="AN",$D127&gt;=350000,$D127&lt;358000),INDEX('Wkpr - Allocation_Factors'!$B$17:$F$17,1,MATCH('Wkpr - Plant Balance Detail'!BU$2,'Wkpr - Allocation_Factors'!$B$1:$F$1,0)),INDEX('Wkpr - Allocation_Factors'!$B$2:$F$15,MATCH(CONCATENATE('Wkpr - Plant Balance Detail'!$B127,'Wkpr - Plant Balance Detail'!$C127),'Wkpr - Allocation_Factors'!$A$2:$A$15,0),MATCH('Wkpr - Plant Balance Detail'!BU$2,'Wkpr - Allocation_Factors'!$B$1:$F$1,0)))),0)</f>
        <v>0.68269999999999997</v>
      </c>
      <c r="BV127" s="30">
        <f>_xlfn.IFNA(IF(AND($B127="ED",$D127&gt;=310000,$D127&lt;360000),INDEX('Wkpr - Allocation_Factors'!$B$16:$F$16,1,MATCH('Wkpr - Plant Balance Detail'!BV$2,'Wkpr - Allocation_Factors'!$B$1:$F$1,0)),IF(AND($B127="GD",$C127="AN",$D127&gt;=350000,$D127&lt;358000),INDEX('Wkpr - Allocation_Factors'!$B$17:$F$17,1,MATCH('Wkpr - Plant Balance Detail'!BV$2,'Wkpr - Allocation_Factors'!$B$1:$F$1,0)),INDEX('Wkpr - Allocation_Factors'!$B$2:$F$15,MATCH(CONCATENATE('Wkpr - Plant Balance Detail'!$B127,'Wkpr - Plant Balance Detail'!$C127),'Wkpr - Allocation_Factors'!$A$2:$A$15,0),MATCH('Wkpr - Plant Balance Detail'!BV$2,'Wkpr - Allocation_Factors'!$B$1:$F$1,0)))),0)</f>
        <v>0</v>
      </c>
      <c r="BW127" s="30">
        <f>_xlfn.IFNA(IF(AND($B127="ED",$D127&gt;=310000,$D127&lt;360000),INDEX('Wkpr - Allocation_Factors'!$B$16:$F$16,1,MATCH('Wkpr - Plant Balance Detail'!BW$2,'Wkpr - Allocation_Factors'!$B$1:$F$1,0)),IF(AND($B127="GD",$C127="AN",$D127&gt;=350000,$D127&lt;358000),INDEX('Wkpr - Allocation_Factors'!$B$17:$F$17,1,MATCH('Wkpr - Plant Balance Detail'!BW$2,'Wkpr - Allocation_Factors'!$B$1:$F$1,0)),INDEX('Wkpr - Allocation_Factors'!$B$2:$F$15,MATCH(CONCATENATE('Wkpr - Plant Balance Detail'!$B127,'Wkpr - Plant Balance Detail'!$C127),'Wkpr - Allocation_Factors'!$A$2:$A$15,0),MATCH('Wkpr - Plant Balance Detail'!BW$2,'Wkpr - Allocation_Factors'!$B$1:$F$1,0)))),0)</f>
        <v>0.31730000000000003</v>
      </c>
      <c r="BX127" s="30">
        <f>_xlfn.IFNA(IF(AND($B127="ED",$D127&gt;=310000,$D127&lt;360000),INDEX('Wkpr - Allocation_Factors'!$B$16:$F$16,1,MATCH('Wkpr - Plant Balance Detail'!BX$2,'Wkpr - Allocation_Factors'!$B$1:$F$1,0)),IF(AND($B127="GD",$C127="AN",$D127&gt;=350000,$D127&lt;358000),INDEX('Wkpr - Allocation_Factors'!$B$17:$F$17,1,MATCH('Wkpr - Plant Balance Detail'!BX$2,'Wkpr - Allocation_Factors'!$B$1:$F$1,0)),INDEX('Wkpr - Allocation_Factors'!$B$2:$F$15,MATCH(CONCATENATE('Wkpr - Plant Balance Detail'!$B127,'Wkpr - Plant Balance Detail'!$C127),'Wkpr - Allocation_Factors'!$A$2:$A$15,0),MATCH('Wkpr - Plant Balance Detail'!BX$2,'Wkpr - Allocation_Factors'!$B$1:$F$1,0)))),0)</f>
        <v>0</v>
      </c>
      <c r="BY127" s="30">
        <f>_xlfn.IFNA(IF(AND($B127="ED",$D127&gt;=310000,$D127&lt;360000),INDEX('Wkpr - Allocation_Factors'!$B$16:$F$16,1,MATCH('Wkpr - Plant Balance Detail'!BY$2,'Wkpr - Allocation_Factors'!$B$1:$F$1,0)),IF(AND($B127="GD",$C127="AN",$D127&gt;=350000,$D127&lt;358000),INDEX('Wkpr - Allocation_Factors'!$B$17:$F$17,1,MATCH('Wkpr - Plant Balance Detail'!BY$2,'Wkpr - Allocation_Factors'!$B$1:$F$1,0)),INDEX('Wkpr - Allocation_Factors'!$B$2:$F$15,MATCH(CONCATENATE('Wkpr - Plant Balance Detail'!$B127,'Wkpr - Plant Balance Detail'!$C127),'Wkpr - Allocation_Factors'!$A$2:$A$15,0),MATCH('Wkpr - Plant Balance Detail'!BY$2,'Wkpr - Allocation_Factors'!$B$1:$F$1,0)))),0)</f>
        <v>0</v>
      </c>
      <c r="CA127" s="1">
        <f t="shared" si="42"/>
        <v>16538.616946092414</v>
      </c>
      <c r="CB127" s="1">
        <f t="shared" si="43"/>
        <v>0</v>
      </c>
      <c r="CC127" s="1">
        <f t="shared" si="44"/>
        <v>7686.6898447270005</v>
      </c>
      <c r="CD127" s="1">
        <f t="shared" si="45"/>
        <v>0</v>
      </c>
      <c r="CE127" s="1">
        <f t="shared" si="46"/>
        <v>0</v>
      </c>
      <c r="CF127" s="1"/>
      <c r="CG127" s="1">
        <f t="shared" si="47"/>
        <v>0</v>
      </c>
      <c r="CH127" s="1">
        <f t="shared" si="48"/>
        <v>0</v>
      </c>
      <c r="CI127" s="1">
        <f t="shared" si="49"/>
        <v>0</v>
      </c>
      <c r="CJ127" s="1">
        <f t="shared" si="50"/>
        <v>0</v>
      </c>
      <c r="CK127" s="1">
        <f t="shared" si="51"/>
        <v>0</v>
      </c>
      <c r="CM127" s="1">
        <f t="shared" si="52"/>
        <v>0</v>
      </c>
      <c r="CN127" s="1">
        <f t="shared" si="53"/>
        <v>0</v>
      </c>
      <c r="CO127" s="1">
        <f t="shared" si="54"/>
        <v>0</v>
      </c>
      <c r="CP127" s="1">
        <f t="shared" si="55"/>
        <v>0</v>
      </c>
      <c r="CQ127" s="1">
        <f t="shared" si="56"/>
        <v>0</v>
      </c>
      <c r="CS127" s="1">
        <f t="shared" si="71"/>
        <v>0</v>
      </c>
      <c r="CT127" s="1">
        <f t="shared" si="72"/>
        <v>0</v>
      </c>
      <c r="CU127" s="1">
        <f t="shared" si="73"/>
        <v>0</v>
      </c>
      <c r="CV127" s="1">
        <f t="shared" si="74"/>
        <v>0</v>
      </c>
      <c r="CW127" s="1">
        <f t="shared" si="75"/>
        <v>0</v>
      </c>
      <c r="CX127" s="1">
        <f t="shared" si="76"/>
        <v>0</v>
      </c>
      <c r="DA127" s="38">
        <f t="shared" si="57"/>
        <v>0</v>
      </c>
      <c r="DB127" s="38">
        <f t="shared" si="58"/>
        <v>0</v>
      </c>
      <c r="DC127" s="38">
        <f t="shared" si="59"/>
        <v>0</v>
      </c>
      <c r="DD127" s="38">
        <f t="shared" si="60"/>
        <v>0</v>
      </c>
      <c r="DE127" s="38">
        <f t="shared" si="61"/>
        <v>0</v>
      </c>
    </row>
    <row r="128" spans="1:109" x14ac:dyDescent="0.2">
      <c r="A128" t="s">
        <v>143</v>
      </c>
      <c r="B128" t="str">
        <f t="shared" si="62"/>
        <v>ED</v>
      </c>
      <c r="C128" t="str">
        <f t="shared" si="63"/>
        <v>AN</v>
      </c>
      <c r="D128">
        <f t="shared" si="64"/>
        <v>393000</v>
      </c>
      <c r="F128" s="1">
        <v>375022.48</v>
      </c>
      <c r="G128" s="1">
        <v>375022.48</v>
      </c>
      <c r="H128" s="1">
        <v>375022.48</v>
      </c>
      <c r="I128" s="1">
        <v>375022.48</v>
      </c>
      <c r="J128" s="1">
        <v>375022.48</v>
      </c>
      <c r="K128" s="1">
        <v>375022.48</v>
      </c>
      <c r="L128" s="1">
        <v>375022.48</v>
      </c>
      <c r="M128" s="1">
        <v>375022.48</v>
      </c>
      <c r="N128" s="1">
        <v>375022.48</v>
      </c>
      <c r="O128" s="1">
        <v>375022.48</v>
      </c>
      <c r="P128" s="1">
        <v>375022.48</v>
      </c>
      <c r="Q128" s="1">
        <v>375022.48</v>
      </c>
      <c r="R128" s="1">
        <v>375022.48</v>
      </c>
      <c r="S128" s="1">
        <f t="shared" si="65"/>
        <v>375022.48</v>
      </c>
      <c r="T128" s="1">
        <f t="shared" si="66"/>
        <v>4125247.28</v>
      </c>
      <c r="U128" s="1">
        <f t="shared" si="67"/>
        <v>375022.48</v>
      </c>
      <c r="V128" s="1">
        <v>-99874.930000000008</v>
      </c>
      <c r="W128" s="1">
        <v>-101306.27</v>
      </c>
      <c r="X128" s="1">
        <v>-102737.61</v>
      </c>
      <c r="Y128" s="1">
        <v>-104168.95</v>
      </c>
      <c r="Z128" s="1">
        <v>-105600.29000000001</v>
      </c>
      <c r="AA128" s="1">
        <v>-107031.63</v>
      </c>
      <c r="AB128" s="1">
        <v>-108462.97</v>
      </c>
      <c r="AC128" s="1">
        <v>-109894.31</v>
      </c>
      <c r="AD128" s="1">
        <v>-111325.65000000001</v>
      </c>
      <c r="AE128" s="1">
        <v>-112756.99</v>
      </c>
      <c r="AF128" s="1">
        <v>-114188.33</v>
      </c>
      <c r="AG128" s="1">
        <v>-115619.67</v>
      </c>
      <c r="AH128" s="1">
        <v>-117051.01000000001</v>
      </c>
      <c r="AI128" s="1"/>
      <c r="AJ128" s="1">
        <v>-1431.34</v>
      </c>
      <c r="AK128" s="1">
        <v>-1431.34</v>
      </c>
      <c r="AL128" s="1">
        <v>-1431.34</v>
      </c>
      <c r="AM128" s="1">
        <v>-1431.34</v>
      </c>
      <c r="AN128" s="1">
        <v>-1431.34</v>
      </c>
      <c r="AO128" s="1">
        <v>-1431.34</v>
      </c>
      <c r="AP128" s="1">
        <v>-1431.34</v>
      </c>
      <c r="AQ128" s="1">
        <v>-1431.34</v>
      </c>
      <c r="AR128" s="1">
        <v>-1431.34</v>
      </c>
      <c r="AS128" s="1">
        <v>-1431.34</v>
      </c>
      <c r="AT128" s="1">
        <v>-1431.34</v>
      </c>
      <c r="AU128" s="1">
        <v>-1431.34</v>
      </c>
      <c r="AV128" s="1">
        <v>-1431.34</v>
      </c>
      <c r="AW128" s="1">
        <f t="shared" si="68"/>
        <v>17176.079999999998</v>
      </c>
      <c r="AX128" s="1"/>
      <c r="AY128" s="1">
        <v>275147.55</v>
      </c>
      <c r="AZ128" s="1">
        <v>273716.21000000002</v>
      </c>
      <c r="BA128" s="1">
        <v>272284.87</v>
      </c>
      <c r="BB128" s="1">
        <v>270853.53000000003</v>
      </c>
      <c r="BC128" s="1">
        <v>269422.19</v>
      </c>
      <c r="BD128" s="1">
        <v>267990.84999999998</v>
      </c>
      <c r="BE128" s="1">
        <v>266559.51</v>
      </c>
      <c r="BF128" s="1">
        <v>265128.17</v>
      </c>
      <c r="BG128" s="1">
        <v>263696.83</v>
      </c>
      <c r="BH128" s="1">
        <v>262265.49</v>
      </c>
      <c r="BI128" s="1">
        <v>260834.15</v>
      </c>
      <c r="BJ128" s="1">
        <v>259402.81</v>
      </c>
      <c r="BK128" s="1">
        <v>257971.47</v>
      </c>
      <c r="BL128" s="2">
        <f t="shared" si="41"/>
        <v>0</v>
      </c>
      <c r="BM128" s="2">
        <f t="shared" si="69"/>
        <v>17176.079999999998</v>
      </c>
      <c r="BN128" s="3">
        <f t="shared" si="77"/>
        <v>4.5800134434607759E-2</v>
      </c>
      <c r="BO128" s="37">
        <f>IFERROR(INDEX('Wkpr - Existing Depr Rates'!$G$2:$G$709,MATCH('Wkpr - Plant Balance Detail'!A128,'Wkpr - Existing Depr Rates'!$A$2:$A$709,0),),0)</f>
        <v>4.58E-2</v>
      </c>
      <c r="BP128" s="37">
        <f t="shared" si="70"/>
        <v>1.3443460775836025E-7</v>
      </c>
      <c r="BQ128" s="11">
        <v>0.04</v>
      </c>
      <c r="BR128" s="11"/>
      <c r="BS128" s="11"/>
      <c r="BU128" s="31">
        <f>_xlfn.IFNA(IF(AND($B128="ED",$D128&gt;=310000,$D128&lt;360000),INDEX('Wkpr - Allocation_Factors'!$B$16:$F$16,1,MATCH('Wkpr - Plant Balance Detail'!BU$2,'Wkpr - Allocation_Factors'!$B$1:$F$1,0)),IF(AND($B128="GD",$C128="AN",$D128&gt;=350000,$D128&lt;358000),INDEX('Wkpr - Allocation_Factors'!$B$17:$F$17,1,MATCH('Wkpr - Plant Balance Detail'!BU$2,'Wkpr - Allocation_Factors'!$B$1:$F$1,0)),INDEX('Wkpr - Allocation_Factors'!$B$2:$F$15,MATCH(CONCATENATE('Wkpr - Plant Balance Detail'!$B128,'Wkpr - Plant Balance Detail'!$C128),'Wkpr - Allocation_Factors'!$A$2:$A$15,0),MATCH('Wkpr - Plant Balance Detail'!BU$2,'Wkpr - Allocation_Factors'!$B$1:$F$1,0)))),0)</f>
        <v>0.68269999999999997</v>
      </c>
      <c r="BV128" s="31">
        <f>_xlfn.IFNA(IF(AND($B128="ED",$D128&gt;=310000,$D128&lt;360000),INDEX('Wkpr - Allocation_Factors'!$B$16:$F$16,1,MATCH('Wkpr - Plant Balance Detail'!BV$2,'Wkpr - Allocation_Factors'!$B$1:$F$1,0)),IF(AND($B128="GD",$C128="AN",$D128&gt;=350000,$D128&lt;358000),INDEX('Wkpr - Allocation_Factors'!$B$17:$F$17,1,MATCH('Wkpr - Plant Balance Detail'!BV$2,'Wkpr - Allocation_Factors'!$B$1:$F$1,0)),INDEX('Wkpr - Allocation_Factors'!$B$2:$F$15,MATCH(CONCATENATE('Wkpr - Plant Balance Detail'!$B128,'Wkpr - Plant Balance Detail'!$C128),'Wkpr - Allocation_Factors'!$A$2:$A$15,0),MATCH('Wkpr - Plant Balance Detail'!BV$2,'Wkpr - Allocation_Factors'!$B$1:$F$1,0)))),0)</f>
        <v>0</v>
      </c>
      <c r="BW128" s="31">
        <f>_xlfn.IFNA(IF(AND($B128="ED",$D128&gt;=310000,$D128&lt;360000),INDEX('Wkpr - Allocation_Factors'!$B$16:$F$16,1,MATCH('Wkpr - Plant Balance Detail'!BW$2,'Wkpr - Allocation_Factors'!$B$1:$F$1,0)),IF(AND($B128="GD",$C128="AN",$D128&gt;=350000,$D128&lt;358000),INDEX('Wkpr - Allocation_Factors'!$B$17:$F$17,1,MATCH('Wkpr - Plant Balance Detail'!BW$2,'Wkpr - Allocation_Factors'!$B$1:$F$1,0)),INDEX('Wkpr - Allocation_Factors'!$B$2:$F$15,MATCH(CONCATENATE('Wkpr - Plant Balance Detail'!$B128,'Wkpr - Plant Balance Detail'!$C128),'Wkpr - Allocation_Factors'!$A$2:$A$15,0),MATCH('Wkpr - Plant Balance Detail'!BW$2,'Wkpr - Allocation_Factors'!$B$1:$F$1,0)))),0)</f>
        <v>0.31730000000000003</v>
      </c>
      <c r="BX128" s="31">
        <f>_xlfn.IFNA(IF(AND($B128="ED",$D128&gt;=310000,$D128&lt;360000),INDEX('Wkpr - Allocation_Factors'!$B$16:$F$16,1,MATCH('Wkpr - Plant Balance Detail'!BX$2,'Wkpr - Allocation_Factors'!$B$1:$F$1,0)),IF(AND($B128="GD",$C128="AN",$D128&gt;=350000,$D128&lt;358000),INDEX('Wkpr - Allocation_Factors'!$B$17:$F$17,1,MATCH('Wkpr - Plant Balance Detail'!BX$2,'Wkpr - Allocation_Factors'!$B$1:$F$1,0)),INDEX('Wkpr - Allocation_Factors'!$B$2:$F$15,MATCH(CONCATENATE('Wkpr - Plant Balance Detail'!$B128,'Wkpr - Plant Balance Detail'!$C128),'Wkpr - Allocation_Factors'!$A$2:$A$15,0),MATCH('Wkpr - Plant Balance Detail'!BX$2,'Wkpr - Allocation_Factors'!$B$1:$F$1,0)))),0)</f>
        <v>0</v>
      </c>
      <c r="BY128" s="31">
        <f>_xlfn.IFNA(IF(AND($B128="ED",$D128&gt;=310000,$D128&lt;360000),INDEX('Wkpr - Allocation_Factors'!$B$16:$F$16,1,MATCH('Wkpr - Plant Balance Detail'!BY$2,'Wkpr - Allocation_Factors'!$B$1:$F$1,0)),IF(AND($B128="GD",$C128="AN",$D128&gt;=350000,$D128&lt;358000),INDEX('Wkpr - Allocation_Factors'!$B$17:$F$17,1,MATCH('Wkpr - Plant Balance Detail'!BY$2,'Wkpr - Allocation_Factors'!$B$1:$F$1,0)),INDEX('Wkpr - Allocation_Factors'!$B$2:$F$15,MATCH(CONCATENATE('Wkpr - Plant Balance Detail'!$B128,'Wkpr - Plant Balance Detail'!$C128),'Wkpr - Allocation_Factors'!$A$2:$A$15,0),MATCH('Wkpr - Plant Balance Detail'!BY$2,'Wkpr - Allocation_Factors'!$B$1:$F$1,0)))),0)</f>
        <v>0</v>
      </c>
      <c r="CA128" s="1">
        <f t="shared" si="42"/>
        <v>11726.109815999998</v>
      </c>
      <c r="CB128" s="1">
        <f t="shared" si="43"/>
        <v>0</v>
      </c>
      <c r="CC128" s="1">
        <f t="shared" si="44"/>
        <v>5449.9701839999998</v>
      </c>
      <c r="CD128" s="1">
        <f t="shared" si="45"/>
        <v>0</v>
      </c>
      <c r="CE128" s="1">
        <f t="shared" si="46"/>
        <v>0</v>
      </c>
      <c r="CF128" s="1"/>
      <c r="CG128" s="1">
        <f t="shared" si="47"/>
        <v>11726.075396996799</v>
      </c>
      <c r="CH128" s="1">
        <f t="shared" si="48"/>
        <v>0</v>
      </c>
      <c r="CI128" s="1">
        <f t="shared" si="49"/>
        <v>5449.9541870032008</v>
      </c>
      <c r="CJ128" s="1">
        <f t="shared" si="50"/>
        <v>0</v>
      </c>
      <c r="CK128" s="1">
        <f t="shared" si="51"/>
        <v>0</v>
      </c>
      <c r="CM128" s="1">
        <f t="shared" si="52"/>
        <v>10241.11388384</v>
      </c>
      <c r="CN128" s="1">
        <f t="shared" si="53"/>
        <v>0</v>
      </c>
      <c r="CO128" s="1">
        <f t="shared" si="54"/>
        <v>4759.7853161600005</v>
      </c>
      <c r="CP128" s="1">
        <f t="shared" si="55"/>
        <v>0</v>
      </c>
      <c r="CQ128" s="1">
        <f t="shared" si="56"/>
        <v>0</v>
      </c>
      <c r="CS128" s="1">
        <f t="shared" si="71"/>
        <v>-1484.9615131567989</v>
      </c>
      <c r="CT128" s="1">
        <f t="shared" si="72"/>
        <v>0</v>
      </c>
      <c r="CU128" s="1">
        <f t="shared" si="73"/>
        <v>-690.16887084320024</v>
      </c>
      <c r="CV128" s="1">
        <f t="shared" si="74"/>
        <v>0</v>
      </c>
      <c r="CW128" s="1">
        <f t="shared" si="75"/>
        <v>0</v>
      </c>
      <c r="CX128" s="1">
        <f t="shared" si="76"/>
        <v>-2175.1303839999991</v>
      </c>
      <c r="DA128" s="38">
        <f t="shared" si="57"/>
        <v>0</v>
      </c>
      <c r="DB128" s="38">
        <f t="shared" si="58"/>
        <v>0</v>
      </c>
      <c r="DC128" s="38">
        <f t="shared" si="59"/>
        <v>0</v>
      </c>
      <c r="DD128" s="38">
        <f t="shared" si="60"/>
        <v>0</v>
      </c>
      <c r="DE128" s="38">
        <f t="shared" si="61"/>
        <v>0</v>
      </c>
    </row>
    <row r="129" spans="1:109" x14ac:dyDescent="0.2">
      <c r="A129" t="s">
        <v>144</v>
      </c>
      <c r="B129" t="str">
        <f t="shared" si="62"/>
        <v>ED</v>
      </c>
      <c r="C129" t="str">
        <f t="shared" si="63"/>
        <v>AN</v>
      </c>
      <c r="D129">
        <f t="shared" si="64"/>
        <v>394000</v>
      </c>
      <c r="F129" s="1">
        <v>2497895.2200000002</v>
      </c>
      <c r="G129" s="1">
        <v>2497895.2200000002</v>
      </c>
      <c r="H129" s="1">
        <v>2497895.2200000002</v>
      </c>
      <c r="I129" s="1">
        <v>2497895.2200000002</v>
      </c>
      <c r="J129" s="1">
        <v>2498172.84</v>
      </c>
      <c r="K129" s="1">
        <v>2498172.84</v>
      </c>
      <c r="L129" s="1">
        <v>2506733.15</v>
      </c>
      <c r="M129" s="1">
        <v>2460501.15</v>
      </c>
      <c r="N129" s="1">
        <v>2468205.21</v>
      </c>
      <c r="O129" s="1">
        <v>2481497.84</v>
      </c>
      <c r="P129" s="1">
        <v>2481482.0099999998</v>
      </c>
      <c r="Q129" s="1">
        <v>2556106.7400000002</v>
      </c>
      <c r="R129" s="1">
        <v>2556106.7400000002</v>
      </c>
      <c r="S129" s="1">
        <f t="shared" si="65"/>
        <v>2527000.9800000004</v>
      </c>
      <c r="T129" s="1">
        <f t="shared" si="66"/>
        <v>27444557.440000005</v>
      </c>
      <c r="U129" s="1">
        <f t="shared" si="67"/>
        <v>2497629.8683333336</v>
      </c>
      <c r="V129" s="1">
        <v>-782923.55</v>
      </c>
      <c r="W129" s="1">
        <v>-792873.5</v>
      </c>
      <c r="X129" s="1">
        <v>-802823.45000000007</v>
      </c>
      <c r="Y129" s="1">
        <v>-812773.4</v>
      </c>
      <c r="Z129" s="1">
        <v>-822723.9</v>
      </c>
      <c r="AA129" s="1">
        <v>-832674.96</v>
      </c>
      <c r="AB129" s="1">
        <v>-842643.06</v>
      </c>
      <c r="AC129" s="1">
        <v>-803752.14</v>
      </c>
      <c r="AD129" s="1">
        <v>-813988.64</v>
      </c>
      <c r="AE129" s="1">
        <v>-823846.8</v>
      </c>
      <c r="AF129" s="1">
        <v>-833731.4</v>
      </c>
      <c r="AG129" s="1">
        <v>-843764.6</v>
      </c>
      <c r="AH129" s="1">
        <v>-853946.43</v>
      </c>
      <c r="AI129" s="1"/>
      <c r="AJ129" s="1">
        <v>-9276.5</v>
      </c>
      <c r="AK129" s="1">
        <v>-9949.9500000000007</v>
      </c>
      <c r="AL129" s="1">
        <v>-9949.9500000000007</v>
      </c>
      <c r="AM129" s="1">
        <v>-9949.9500000000007</v>
      </c>
      <c r="AN129" s="1">
        <v>-9950.5</v>
      </c>
      <c r="AO129" s="1">
        <v>-9951.06</v>
      </c>
      <c r="AP129" s="1">
        <v>-9968.1</v>
      </c>
      <c r="AQ129" s="1">
        <v>-9893.07</v>
      </c>
      <c r="AR129" s="1">
        <v>-9816.34</v>
      </c>
      <c r="AS129" s="1">
        <v>-9858.16</v>
      </c>
      <c r="AT129" s="1">
        <v>-9884.6</v>
      </c>
      <c r="AU129" s="1">
        <v>-10033.200000000001</v>
      </c>
      <c r="AV129" s="1">
        <v>-10181.83</v>
      </c>
      <c r="AW129" s="1">
        <f t="shared" si="68"/>
        <v>119386.71</v>
      </c>
      <c r="AX129" s="1"/>
      <c r="AY129" s="1">
        <v>1714971.67</v>
      </c>
      <c r="AZ129" s="1">
        <v>1705021.72</v>
      </c>
      <c r="BA129" s="1">
        <v>1695071.77</v>
      </c>
      <c r="BB129" s="1">
        <v>1685121.82</v>
      </c>
      <c r="BC129" s="1">
        <v>1675448.94</v>
      </c>
      <c r="BD129" s="1">
        <v>1665497.88</v>
      </c>
      <c r="BE129" s="1">
        <v>1664090.0899999999</v>
      </c>
      <c r="BF129" s="1">
        <v>1656749.01</v>
      </c>
      <c r="BG129" s="1">
        <v>1654216.57</v>
      </c>
      <c r="BH129" s="1">
        <v>1657651.04</v>
      </c>
      <c r="BI129" s="1">
        <v>1647750.6099999999</v>
      </c>
      <c r="BJ129" s="1">
        <v>1712342.1400000001</v>
      </c>
      <c r="BK129" s="1">
        <v>1702160.31</v>
      </c>
      <c r="BL129" s="2">
        <f t="shared" si="41"/>
        <v>0</v>
      </c>
      <c r="BM129" s="2">
        <f t="shared" si="69"/>
        <v>119386.71</v>
      </c>
      <c r="BN129" s="3">
        <f t="shared" si="77"/>
        <v>4.7800000918337297E-2</v>
      </c>
      <c r="BO129" s="37">
        <f>IFERROR(INDEX('Wkpr - Existing Depr Rates'!$G$2:$G$709,MATCH('Wkpr - Plant Balance Detail'!A129,'Wkpr - Existing Depr Rates'!$A$2:$A$709,0),),0)</f>
        <v>4.7800000000000002E-2</v>
      </c>
      <c r="BP129" s="37">
        <f t="shared" si="70"/>
        <v>9.1833729509716022E-10</v>
      </c>
      <c r="BQ129" s="11">
        <v>0.05</v>
      </c>
      <c r="BR129" s="11"/>
      <c r="BS129" s="11"/>
      <c r="BU129" s="31">
        <f>_xlfn.IFNA(IF(AND($B129="ED",$D129&gt;=310000,$D129&lt;360000),INDEX('Wkpr - Allocation_Factors'!$B$16:$F$16,1,MATCH('Wkpr - Plant Balance Detail'!BU$2,'Wkpr - Allocation_Factors'!$B$1:$F$1,0)),IF(AND($B129="GD",$C129="AN",$D129&gt;=350000,$D129&lt;358000),INDEX('Wkpr - Allocation_Factors'!$B$17:$F$17,1,MATCH('Wkpr - Plant Balance Detail'!BU$2,'Wkpr - Allocation_Factors'!$B$1:$F$1,0)),INDEX('Wkpr - Allocation_Factors'!$B$2:$F$15,MATCH(CONCATENATE('Wkpr - Plant Balance Detail'!$B129,'Wkpr - Plant Balance Detail'!$C129),'Wkpr - Allocation_Factors'!$A$2:$A$15,0),MATCH('Wkpr - Plant Balance Detail'!BU$2,'Wkpr - Allocation_Factors'!$B$1:$F$1,0)))),0)</f>
        <v>0.68269999999999997</v>
      </c>
      <c r="BV129" s="31">
        <f>_xlfn.IFNA(IF(AND($B129="ED",$D129&gt;=310000,$D129&lt;360000),INDEX('Wkpr - Allocation_Factors'!$B$16:$F$16,1,MATCH('Wkpr - Plant Balance Detail'!BV$2,'Wkpr - Allocation_Factors'!$B$1:$F$1,0)),IF(AND($B129="GD",$C129="AN",$D129&gt;=350000,$D129&lt;358000),INDEX('Wkpr - Allocation_Factors'!$B$17:$F$17,1,MATCH('Wkpr - Plant Balance Detail'!BV$2,'Wkpr - Allocation_Factors'!$B$1:$F$1,0)),INDEX('Wkpr - Allocation_Factors'!$B$2:$F$15,MATCH(CONCATENATE('Wkpr - Plant Balance Detail'!$B129,'Wkpr - Plant Balance Detail'!$C129),'Wkpr - Allocation_Factors'!$A$2:$A$15,0),MATCH('Wkpr - Plant Balance Detail'!BV$2,'Wkpr - Allocation_Factors'!$B$1:$F$1,0)))),0)</f>
        <v>0</v>
      </c>
      <c r="BW129" s="31">
        <f>_xlfn.IFNA(IF(AND($B129="ED",$D129&gt;=310000,$D129&lt;360000),INDEX('Wkpr - Allocation_Factors'!$B$16:$F$16,1,MATCH('Wkpr - Plant Balance Detail'!BW$2,'Wkpr - Allocation_Factors'!$B$1:$F$1,0)),IF(AND($B129="GD",$C129="AN",$D129&gt;=350000,$D129&lt;358000),INDEX('Wkpr - Allocation_Factors'!$B$17:$F$17,1,MATCH('Wkpr - Plant Balance Detail'!BW$2,'Wkpr - Allocation_Factors'!$B$1:$F$1,0)),INDEX('Wkpr - Allocation_Factors'!$B$2:$F$15,MATCH(CONCATENATE('Wkpr - Plant Balance Detail'!$B129,'Wkpr - Plant Balance Detail'!$C129),'Wkpr - Allocation_Factors'!$A$2:$A$15,0),MATCH('Wkpr - Plant Balance Detail'!BW$2,'Wkpr - Allocation_Factors'!$B$1:$F$1,0)))),0)</f>
        <v>0.31730000000000003</v>
      </c>
      <c r="BX129" s="31">
        <f>_xlfn.IFNA(IF(AND($B129="ED",$D129&gt;=310000,$D129&lt;360000),INDEX('Wkpr - Allocation_Factors'!$B$16:$F$16,1,MATCH('Wkpr - Plant Balance Detail'!BX$2,'Wkpr - Allocation_Factors'!$B$1:$F$1,0)),IF(AND($B129="GD",$C129="AN",$D129&gt;=350000,$D129&lt;358000),INDEX('Wkpr - Allocation_Factors'!$B$17:$F$17,1,MATCH('Wkpr - Plant Balance Detail'!BX$2,'Wkpr - Allocation_Factors'!$B$1:$F$1,0)),INDEX('Wkpr - Allocation_Factors'!$B$2:$F$15,MATCH(CONCATENATE('Wkpr - Plant Balance Detail'!$B129,'Wkpr - Plant Balance Detail'!$C129),'Wkpr - Allocation_Factors'!$A$2:$A$15,0),MATCH('Wkpr - Plant Balance Detail'!BX$2,'Wkpr - Allocation_Factors'!$B$1:$F$1,0)))),0)</f>
        <v>0</v>
      </c>
      <c r="BY129" s="31">
        <f>_xlfn.IFNA(IF(AND($B129="ED",$D129&gt;=310000,$D129&lt;360000),INDEX('Wkpr - Allocation_Factors'!$B$16:$F$16,1,MATCH('Wkpr - Plant Balance Detail'!BY$2,'Wkpr - Allocation_Factors'!$B$1:$F$1,0)),IF(AND($B129="GD",$C129="AN",$D129&gt;=350000,$D129&lt;358000),INDEX('Wkpr - Allocation_Factors'!$B$17:$F$17,1,MATCH('Wkpr - Plant Balance Detail'!BY$2,'Wkpr - Allocation_Factors'!$B$1:$F$1,0)),INDEX('Wkpr - Allocation_Factors'!$B$2:$F$15,MATCH(CONCATENATE('Wkpr - Plant Balance Detail'!$B129,'Wkpr - Plant Balance Detail'!$C129),'Wkpr - Allocation_Factors'!$A$2:$A$15,0),MATCH('Wkpr - Plant Balance Detail'!BY$2,'Wkpr - Allocation_Factors'!$B$1:$F$1,0)))),0)</f>
        <v>0</v>
      </c>
      <c r="CA129" s="1">
        <f t="shared" si="42"/>
        <v>83413.586215372648</v>
      </c>
      <c r="CB129" s="1">
        <f t="shared" si="43"/>
        <v>0</v>
      </c>
      <c r="CC129" s="1">
        <f t="shared" si="44"/>
        <v>38768.318303995526</v>
      </c>
      <c r="CD129" s="1">
        <f t="shared" si="45"/>
        <v>0</v>
      </c>
      <c r="CE129" s="1">
        <f t="shared" si="46"/>
        <v>0</v>
      </c>
      <c r="CF129" s="1"/>
      <c r="CG129" s="1">
        <f t="shared" si="47"/>
        <v>83413.584612824401</v>
      </c>
      <c r="CH129" s="1">
        <f t="shared" si="48"/>
        <v>0</v>
      </c>
      <c r="CI129" s="1">
        <f t="shared" si="49"/>
        <v>38768.317559175608</v>
      </c>
      <c r="CJ129" s="1">
        <f t="shared" si="50"/>
        <v>0</v>
      </c>
      <c r="CK129" s="1">
        <f t="shared" si="51"/>
        <v>0</v>
      </c>
      <c r="CM129" s="1">
        <f t="shared" si="52"/>
        <v>87252.703569900012</v>
      </c>
      <c r="CN129" s="1">
        <f t="shared" si="53"/>
        <v>0</v>
      </c>
      <c r="CO129" s="1">
        <f t="shared" si="54"/>
        <v>40552.63343010001</v>
      </c>
      <c r="CP129" s="1">
        <f t="shared" si="55"/>
        <v>0</v>
      </c>
      <c r="CQ129" s="1">
        <f t="shared" si="56"/>
        <v>0</v>
      </c>
      <c r="CS129" s="1">
        <f t="shared" si="71"/>
        <v>3839.1189570756105</v>
      </c>
      <c r="CT129" s="1">
        <f t="shared" si="72"/>
        <v>0</v>
      </c>
      <c r="CU129" s="1">
        <f t="shared" si="73"/>
        <v>1784.3158709244017</v>
      </c>
      <c r="CV129" s="1">
        <f t="shared" si="74"/>
        <v>0</v>
      </c>
      <c r="CW129" s="1">
        <f t="shared" si="75"/>
        <v>0</v>
      </c>
      <c r="CX129" s="1">
        <f t="shared" si="76"/>
        <v>5623.4348280000122</v>
      </c>
      <c r="DA129" s="38">
        <f t="shared" si="57"/>
        <v>0</v>
      </c>
      <c r="DB129" s="38">
        <f t="shared" si="58"/>
        <v>0</v>
      </c>
      <c r="DC129" s="38">
        <f t="shared" si="59"/>
        <v>0</v>
      </c>
      <c r="DD129" s="38">
        <f t="shared" si="60"/>
        <v>0</v>
      </c>
      <c r="DE129" s="38">
        <f t="shared" si="61"/>
        <v>0</v>
      </c>
    </row>
    <row r="130" spans="1:109" x14ac:dyDescent="0.2">
      <c r="A130" t="s">
        <v>145</v>
      </c>
      <c r="B130" t="str">
        <f t="shared" si="62"/>
        <v>ED</v>
      </c>
      <c r="C130" t="str">
        <f t="shared" si="63"/>
        <v>AN</v>
      </c>
      <c r="D130">
        <f t="shared" si="64"/>
        <v>394100</v>
      </c>
      <c r="F130" s="1">
        <v>49167.4</v>
      </c>
      <c r="G130" s="1">
        <v>51019.97</v>
      </c>
      <c r="H130" s="1">
        <v>51019.97</v>
      </c>
      <c r="I130" s="1">
        <v>51258.01</v>
      </c>
      <c r="J130" s="1">
        <v>51258.01</v>
      </c>
      <c r="K130" s="1">
        <v>51258.01</v>
      </c>
      <c r="L130" s="1">
        <v>51258.01</v>
      </c>
      <c r="M130" s="1">
        <v>51258.01</v>
      </c>
      <c r="N130" s="1">
        <v>51258.01</v>
      </c>
      <c r="O130" s="1">
        <v>51258.01</v>
      </c>
      <c r="P130" s="1">
        <v>51258.01</v>
      </c>
      <c r="Q130" s="1">
        <v>51258.01</v>
      </c>
      <c r="R130" s="1">
        <v>51258.01</v>
      </c>
      <c r="S130" s="1">
        <f t="shared" si="65"/>
        <v>50212.705000000002</v>
      </c>
      <c r="T130" s="1">
        <f t="shared" si="66"/>
        <v>563362.03</v>
      </c>
      <c r="U130" s="1">
        <f t="shared" si="67"/>
        <v>51131.227916666663</v>
      </c>
      <c r="V130" s="1">
        <v>-204.86</v>
      </c>
      <c r="W130" s="1">
        <v>-622.31000000000006</v>
      </c>
      <c r="X130" s="1">
        <v>-1047.48</v>
      </c>
      <c r="Y130" s="1">
        <v>-1473.64</v>
      </c>
      <c r="Z130" s="1">
        <v>-1900.79</v>
      </c>
      <c r="AA130" s="1">
        <v>-2327.94</v>
      </c>
      <c r="AB130" s="1">
        <v>-2755.09</v>
      </c>
      <c r="AC130" s="1">
        <v>-3182.2400000000002</v>
      </c>
      <c r="AD130" s="1">
        <v>-3609.39</v>
      </c>
      <c r="AE130" s="1">
        <v>-4036.54</v>
      </c>
      <c r="AF130" s="1">
        <v>-4463.6900000000005</v>
      </c>
      <c r="AG130" s="1">
        <v>-4890.84</v>
      </c>
      <c r="AH130" s="1">
        <v>-5317.99</v>
      </c>
      <c r="AI130" s="1"/>
      <c r="AJ130" s="1">
        <v>-204.86</v>
      </c>
      <c r="AK130" s="1">
        <v>-417.45</v>
      </c>
      <c r="AL130" s="1">
        <v>-425.17</v>
      </c>
      <c r="AM130" s="1">
        <v>-426.16</v>
      </c>
      <c r="AN130" s="1">
        <v>-427.15000000000003</v>
      </c>
      <c r="AO130" s="1">
        <v>-427.15000000000003</v>
      </c>
      <c r="AP130" s="1">
        <v>-427.15000000000003</v>
      </c>
      <c r="AQ130" s="1">
        <v>-427.15000000000003</v>
      </c>
      <c r="AR130" s="1">
        <v>-427.15000000000003</v>
      </c>
      <c r="AS130" s="1">
        <v>-427.15000000000003</v>
      </c>
      <c r="AT130" s="1">
        <v>-427.15000000000003</v>
      </c>
      <c r="AU130" s="1">
        <v>-427.15000000000003</v>
      </c>
      <c r="AV130" s="1">
        <v>-427.15000000000003</v>
      </c>
      <c r="AW130" s="1">
        <f t="shared" si="68"/>
        <v>5113.1299999999992</v>
      </c>
      <c r="AX130" s="1"/>
      <c r="AY130" s="1">
        <v>48962.54</v>
      </c>
      <c r="AZ130" s="1">
        <v>50397.66</v>
      </c>
      <c r="BA130" s="1">
        <v>49972.49</v>
      </c>
      <c r="BB130" s="1">
        <v>49784.37</v>
      </c>
      <c r="BC130" s="1">
        <v>49357.22</v>
      </c>
      <c r="BD130" s="1">
        <v>48930.07</v>
      </c>
      <c r="BE130" s="1">
        <v>48502.92</v>
      </c>
      <c r="BF130" s="1">
        <v>48075.770000000004</v>
      </c>
      <c r="BG130" s="1">
        <v>47648.62</v>
      </c>
      <c r="BH130" s="1">
        <v>47221.47</v>
      </c>
      <c r="BI130" s="1">
        <v>46794.32</v>
      </c>
      <c r="BJ130" s="1">
        <v>46367.17</v>
      </c>
      <c r="BK130" s="1">
        <v>45940.020000000004</v>
      </c>
      <c r="BL130" s="2">
        <f t="shared" si="41"/>
        <v>0</v>
      </c>
      <c r="BM130" s="2">
        <f t="shared" si="69"/>
        <v>5113.1299999999992</v>
      </c>
      <c r="BN130" s="3">
        <f t="shared" si="77"/>
        <v>0.10000014097712155</v>
      </c>
      <c r="BO130" s="37">
        <f>IFERROR(INDEX('Wkpr - Existing Depr Rates'!$G$2:$G$709,MATCH('Wkpr - Plant Balance Detail'!A130,'Wkpr - Existing Depr Rates'!$A$2:$A$709,0),),0)</f>
        <v>0.1</v>
      </c>
      <c r="BP130" s="37">
        <f t="shared" si="70"/>
        <v>1.4097712154603759E-7</v>
      </c>
      <c r="BQ130" s="11">
        <v>0.10539999999999999</v>
      </c>
      <c r="BR130" s="11"/>
      <c r="BS130" s="11"/>
      <c r="BU130" s="31">
        <f>_xlfn.IFNA(IF(AND($B130="ED",$D130&gt;=310000,$D130&lt;360000),INDEX('Wkpr - Allocation_Factors'!$B$16:$F$16,1,MATCH('Wkpr - Plant Balance Detail'!BU$2,'Wkpr - Allocation_Factors'!$B$1:$F$1,0)),IF(AND($B130="GD",$C130="AN",$D130&gt;=350000,$D130&lt;358000),INDEX('Wkpr - Allocation_Factors'!$B$17:$F$17,1,MATCH('Wkpr - Plant Balance Detail'!BU$2,'Wkpr - Allocation_Factors'!$B$1:$F$1,0)),INDEX('Wkpr - Allocation_Factors'!$B$2:$F$15,MATCH(CONCATENATE('Wkpr - Plant Balance Detail'!$B130,'Wkpr - Plant Balance Detail'!$C130),'Wkpr - Allocation_Factors'!$A$2:$A$15,0),MATCH('Wkpr - Plant Balance Detail'!BU$2,'Wkpr - Allocation_Factors'!$B$1:$F$1,0)))),0)</f>
        <v>0.68269999999999997</v>
      </c>
      <c r="BV130" s="31">
        <f>_xlfn.IFNA(IF(AND($B130="ED",$D130&gt;=310000,$D130&lt;360000),INDEX('Wkpr - Allocation_Factors'!$B$16:$F$16,1,MATCH('Wkpr - Plant Balance Detail'!BV$2,'Wkpr - Allocation_Factors'!$B$1:$F$1,0)),IF(AND($B130="GD",$C130="AN",$D130&gt;=350000,$D130&lt;358000),INDEX('Wkpr - Allocation_Factors'!$B$17:$F$17,1,MATCH('Wkpr - Plant Balance Detail'!BV$2,'Wkpr - Allocation_Factors'!$B$1:$F$1,0)),INDEX('Wkpr - Allocation_Factors'!$B$2:$F$15,MATCH(CONCATENATE('Wkpr - Plant Balance Detail'!$B130,'Wkpr - Plant Balance Detail'!$C130),'Wkpr - Allocation_Factors'!$A$2:$A$15,0),MATCH('Wkpr - Plant Balance Detail'!BV$2,'Wkpr - Allocation_Factors'!$B$1:$F$1,0)))),0)</f>
        <v>0</v>
      </c>
      <c r="BW130" s="31">
        <f>_xlfn.IFNA(IF(AND($B130="ED",$D130&gt;=310000,$D130&lt;360000),INDEX('Wkpr - Allocation_Factors'!$B$16:$F$16,1,MATCH('Wkpr - Plant Balance Detail'!BW$2,'Wkpr - Allocation_Factors'!$B$1:$F$1,0)),IF(AND($B130="GD",$C130="AN",$D130&gt;=350000,$D130&lt;358000),INDEX('Wkpr - Allocation_Factors'!$B$17:$F$17,1,MATCH('Wkpr - Plant Balance Detail'!BW$2,'Wkpr - Allocation_Factors'!$B$1:$F$1,0)),INDEX('Wkpr - Allocation_Factors'!$B$2:$F$15,MATCH(CONCATENATE('Wkpr - Plant Balance Detail'!$B130,'Wkpr - Plant Balance Detail'!$C130),'Wkpr - Allocation_Factors'!$A$2:$A$15,0),MATCH('Wkpr - Plant Balance Detail'!BW$2,'Wkpr - Allocation_Factors'!$B$1:$F$1,0)))),0)</f>
        <v>0.31730000000000003</v>
      </c>
      <c r="BX130" s="31">
        <f>_xlfn.IFNA(IF(AND($B130="ED",$D130&gt;=310000,$D130&lt;360000),INDEX('Wkpr - Allocation_Factors'!$B$16:$F$16,1,MATCH('Wkpr - Plant Balance Detail'!BX$2,'Wkpr - Allocation_Factors'!$B$1:$F$1,0)),IF(AND($B130="GD",$C130="AN",$D130&gt;=350000,$D130&lt;358000),INDEX('Wkpr - Allocation_Factors'!$B$17:$F$17,1,MATCH('Wkpr - Plant Balance Detail'!BX$2,'Wkpr - Allocation_Factors'!$B$1:$F$1,0)),INDEX('Wkpr - Allocation_Factors'!$B$2:$F$15,MATCH(CONCATENATE('Wkpr - Plant Balance Detail'!$B130,'Wkpr - Plant Balance Detail'!$C130),'Wkpr - Allocation_Factors'!$A$2:$A$15,0),MATCH('Wkpr - Plant Balance Detail'!BX$2,'Wkpr - Allocation_Factors'!$B$1:$F$1,0)))),0)</f>
        <v>0</v>
      </c>
      <c r="BY130" s="31">
        <f>_xlfn.IFNA(IF(AND($B130="ED",$D130&gt;=310000,$D130&lt;360000),INDEX('Wkpr - Allocation_Factors'!$B$16:$F$16,1,MATCH('Wkpr - Plant Balance Detail'!BY$2,'Wkpr - Allocation_Factors'!$B$1:$F$1,0)),IF(AND($B130="GD",$C130="AN",$D130&gt;=350000,$D130&lt;358000),INDEX('Wkpr - Allocation_Factors'!$B$17:$F$17,1,MATCH('Wkpr - Plant Balance Detail'!BY$2,'Wkpr - Allocation_Factors'!$B$1:$F$1,0)),INDEX('Wkpr - Allocation_Factors'!$B$2:$F$15,MATCH(CONCATENATE('Wkpr - Plant Balance Detail'!$B130,'Wkpr - Plant Balance Detail'!$C130),'Wkpr - Allocation_Factors'!$A$2:$A$15,0),MATCH('Wkpr - Plant Balance Detail'!BY$2,'Wkpr - Allocation_Factors'!$B$1:$F$1,0)))),0)</f>
        <v>0</v>
      </c>
      <c r="CA130" s="1">
        <f t="shared" si="42"/>
        <v>3499.3892760313183</v>
      </c>
      <c r="CB130" s="1">
        <f t="shared" si="43"/>
        <v>0</v>
      </c>
      <c r="CC130" s="1">
        <f t="shared" si="44"/>
        <v>1626.4189501753881</v>
      </c>
      <c r="CD130" s="1">
        <f t="shared" si="45"/>
        <v>0</v>
      </c>
      <c r="CE130" s="1">
        <f t="shared" si="46"/>
        <v>0</v>
      </c>
      <c r="CF130" s="1"/>
      <c r="CG130" s="1">
        <f t="shared" si="47"/>
        <v>3499.3843427000002</v>
      </c>
      <c r="CH130" s="1">
        <f t="shared" si="48"/>
        <v>0</v>
      </c>
      <c r="CI130" s="1">
        <f t="shared" si="49"/>
        <v>1626.4166573000002</v>
      </c>
      <c r="CJ130" s="1">
        <f t="shared" si="50"/>
        <v>0</v>
      </c>
      <c r="CK130" s="1">
        <f t="shared" si="51"/>
        <v>0</v>
      </c>
      <c r="CM130" s="1">
        <f t="shared" si="52"/>
        <v>3688.3510972057998</v>
      </c>
      <c r="CN130" s="1">
        <f t="shared" si="53"/>
        <v>0</v>
      </c>
      <c r="CO130" s="1">
        <f t="shared" si="54"/>
        <v>1714.2431567942001</v>
      </c>
      <c r="CP130" s="1">
        <f t="shared" si="55"/>
        <v>0</v>
      </c>
      <c r="CQ130" s="1">
        <f t="shared" si="56"/>
        <v>0</v>
      </c>
      <c r="CS130" s="1">
        <f t="shared" si="71"/>
        <v>188.9667545057996</v>
      </c>
      <c r="CT130" s="1">
        <f t="shared" si="72"/>
        <v>0</v>
      </c>
      <c r="CU130" s="1">
        <f t="shared" si="73"/>
        <v>87.826499494199879</v>
      </c>
      <c r="CV130" s="1">
        <f t="shared" si="74"/>
        <v>0</v>
      </c>
      <c r="CW130" s="1">
        <f t="shared" si="75"/>
        <v>0</v>
      </c>
      <c r="CX130" s="1">
        <f t="shared" si="76"/>
        <v>276.79325399999948</v>
      </c>
      <c r="DA130" s="38">
        <f t="shared" si="57"/>
        <v>0</v>
      </c>
      <c r="DB130" s="38">
        <f t="shared" si="58"/>
        <v>0</v>
      </c>
      <c r="DC130" s="38">
        <f t="shared" si="59"/>
        <v>0</v>
      </c>
      <c r="DD130" s="38">
        <f t="shared" si="60"/>
        <v>0</v>
      </c>
      <c r="DE130" s="38">
        <f t="shared" si="61"/>
        <v>0</v>
      </c>
    </row>
    <row r="131" spans="1:109" x14ac:dyDescent="0.2">
      <c r="A131" t="s">
        <v>146</v>
      </c>
      <c r="B131" t="str">
        <f t="shared" si="62"/>
        <v>ED</v>
      </c>
      <c r="C131" t="str">
        <f t="shared" si="63"/>
        <v>AN</v>
      </c>
      <c r="D131">
        <f t="shared" si="64"/>
        <v>395000</v>
      </c>
      <c r="F131" s="1">
        <v>331693.25</v>
      </c>
      <c r="G131" s="1">
        <v>331693.25</v>
      </c>
      <c r="H131" s="1">
        <v>331693.25</v>
      </c>
      <c r="I131" s="1">
        <v>331693.25</v>
      </c>
      <c r="J131" s="1">
        <v>331970.86</v>
      </c>
      <c r="K131" s="1">
        <v>331970.86</v>
      </c>
      <c r="L131" s="1">
        <v>340530.86</v>
      </c>
      <c r="M131" s="1">
        <v>288431.67</v>
      </c>
      <c r="N131" s="1">
        <v>295715.32</v>
      </c>
      <c r="O131" s="1">
        <v>309007.47000000003</v>
      </c>
      <c r="P131" s="1">
        <v>308991.65000000002</v>
      </c>
      <c r="Q131" s="1">
        <v>383613.75</v>
      </c>
      <c r="R131" s="1">
        <v>383613.75</v>
      </c>
      <c r="S131" s="1">
        <f t="shared" si="65"/>
        <v>357653.5</v>
      </c>
      <c r="T131" s="1">
        <f t="shared" si="66"/>
        <v>3585312.1899999995</v>
      </c>
      <c r="U131" s="1">
        <f t="shared" si="67"/>
        <v>328580.47416666662</v>
      </c>
      <c r="V131" s="1">
        <v>-217019.58000000002</v>
      </c>
      <c r="W131" s="1">
        <v>-220814.7</v>
      </c>
      <c r="X131" s="1">
        <v>-224609.82</v>
      </c>
      <c r="Y131" s="1">
        <v>-228404.94</v>
      </c>
      <c r="Z131" s="1">
        <v>-232201.65</v>
      </c>
      <c r="AA131" s="1">
        <v>-235999.95</v>
      </c>
      <c r="AB131" s="1">
        <v>-239847.22</v>
      </c>
      <c r="AC131" s="1">
        <v>-188794.32</v>
      </c>
      <c r="AD131" s="1">
        <v>-192136.13</v>
      </c>
      <c r="AE131" s="1">
        <v>-195595.65</v>
      </c>
      <c r="AF131" s="1">
        <v>-199131.12</v>
      </c>
      <c r="AG131" s="1">
        <v>-203093.4</v>
      </c>
      <c r="AH131" s="1">
        <v>-207482.58000000002</v>
      </c>
      <c r="AI131" s="1"/>
      <c r="AJ131" s="1">
        <v>-4262.67</v>
      </c>
      <c r="AK131" s="1">
        <v>-3795.12</v>
      </c>
      <c r="AL131" s="1">
        <v>-3795.12</v>
      </c>
      <c r="AM131" s="1">
        <v>-3795.12</v>
      </c>
      <c r="AN131" s="1">
        <v>-3796.71</v>
      </c>
      <c r="AO131" s="1">
        <v>-3798.3</v>
      </c>
      <c r="AP131" s="1">
        <v>-3847.27</v>
      </c>
      <c r="AQ131" s="1">
        <v>-3598.19</v>
      </c>
      <c r="AR131" s="1">
        <v>-3341.81</v>
      </c>
      <c r="AS131" s="1">
        <v>-3459.52</v>
      </c>
      <c r="AT131" s="1">
        <v>-3535.4700000000003</v>
      </c>
      <c r="AU131" s="1">
        <v>-3962.28</v>
      </c>
      <c r="AV131" s="1">
        <v>-4389.18</v>
      </c>
      <c r="AW131" s="1">
        <f t="shared" si="68"/>
        <v>45114.09</v>
      </c>
      <c r="AX131" s="1"/>
      <c r="AY131" s="1">
        <v>114673.67</v>
      </c>
      <c r="AZ131" s="1">
        <v>110878.55</v>
      </c>
      <c r="BA131" s="1">
        <v>107083.43000000001</v>
      </c>
      <c r="BB131" s="1">
        <v>103288.31</v>
      </c>
      <c r="BC131" s="1">
        <v>99769.21</v>
      </c>
      <c r="BD131" s="1">
        <v>95970.91</v>
      </c>
      <c r="BE131" s="1">
        <v>100683.64</v>
      </c>
      <c r="BF131" s="1">
        <v>99637.35</v>
      </c>
      <c r="BG131" s="1">
        <v>103579.19</v>
      </c>
      <c r="BH131" s="1">
        <v>113411.82</v>
      </c>
      <c r="BI131" s="1">
        <v>109860.53</v>
      </c>
      <c r="BJ131" s="1">
        <v>180520.35</v>
      </c>
      <c r="BK131" s="1">
        <v>176131.17</v>
      </c>
      <c r="BL131" s="2">
        <f t="shared" ref="BL131:BL194" si="78">IF(D131&lt;=303999,AW131,)</f>
        <v>0</v>
      </c>
      <c r="BM131" s="2">
        <f t="shared" si="69"/>
        <v>45114.09</v>
      </c>
      <c r="BN131" s="3">
        <f t="shared" si="77"/>
        <v>0.13729997229572646</v>
      </c>
      <c r="BO131" s="37">
        <f>IFERROR(INDEX('Wkpr - Existing Depr Rates'!$G$2:$G$709,MATCH('Wkpr - Plant Balance Detail'!A131,'Wkpr - Existing Depr Rates'!$A$2:$A$709,0),),0)</f>
        <v>0.13730000000000001</v>
      </c>
      <c r="BP131" s="37">
        <f t="shared" si="70"/>
        <v>-2.7704273541928615E-8</v>
      </c>
      <c r="BQ131" s="11">
        <v>6.6699999999999995E-2</v>
      </c>
      <c r="BR131" s="11"/>
      <c r="BS131" s="11"/>
      <c r="BU131" s="31">
        <f>_xlfn.IFNA(IF(AND($B131="ED",$D131&gt;=310000,$D131&lt;360000),INDEX('Wkpr - Allocation_Factors'!$B$16:$F$16,1,MATCH('Wkpr - Plant Balance Detail'!BU$2,'Wkpr - Allocation_Factors'!$B$1:$F$1,0)),IF(AND($B131="GD",$C131="AN",$D131&gt;=350000,$D131&lt;358000),INDEX('Wkpr - Allocation_Factors'!$B$17:$F$17,1,MATCH('Wkpr - Plant Balance Detail'!BU$2,'Wkpr - Allocation_Factors'!$B$1:$F$1,0)),INDEX('Wkpr - Allocation_Factors'!$B$2:$F$15,MATCH(CONCATENATE('Wkpr - Plant Balance Detail'!$B131,'Wkpr - Plant Balance Detail'!$C131),'Wkpr - Allocation_Factors'!$A$2:$A$15,0),MATCH('Wkpr - Plant Balance Detail'!BU$2,'Wkpr - Allocation_Factors'!$B$1:$F$1,0)))),0)</f>
        <v>0.68269999999999997</v>
      </c>
      <c r="BV131" s="31">
        <f>_xlfn.IFNA(IF(AND($B131="ED",$D131&gt;=310000,$D131&lt;360000),INDEX('Wkpr - Allocation_Factors'!$B$16:$F$16,1,MATCH('Wkpr - Plant Balance Detail'!BV$2,'Wkpr - Allocation_Factors'!$B$1:$F$1,0)),IF(AND($B131="GD",$C131="AN",$D131&gt;=350000,$D131&lt;358000),INDEX('Wkpr - Allocation_Factors'!$B$17:$F$17,1,MATCH('Wkpr - Plant Balance Detail'!BV$2,'Wkpr - Allocation_Factors'!$B$1:$F$1,0)),INDEX('Wkpr - Allocation_Factors'!$B$2:$F$15,MATCH(CONCATENATE('Wkpr - Plant Balance Detail'!$B131,'Wkpr - Plant Balance Detail'!$C131),'Wkpr - Allocation_Factors'!$A$2:$A$15,0),MATCH('Wkpr - Plant Balance Detail'!BV$2,'Wkpr - Allocation_Factors'!$B$1:$F$1,0)))),0)</f>
        <v>0</v>
      </c>
      <c r="BW131" s="31">
        <f>_xlfn.IFNA(IF(AND($B131="ED",$D131&gt;=310000,$D131&lt;360000),INDEX('Wkpr - Allocation_Factors'!$B$16:$F$16,1,MATCH('Wkpr - Plant Balance Detail'!BW$2,'Wkpr - Allocation_Factors'!$B$1:$F$1,0)),IF(AND($B131="GD",$C131="AN",$D131&gt;=350000,$D131&lt;358000),INDEX('Wkpr - Allocation_Factors'!$B$17:$F$17,1,MATCH('Wkpr - Plant Balance Detail'!BW$2,'Wkpr - Allocation_Factors'!$B$1:$F$1,0)),INDEX('Wkpr - Allocation_Factors'!$B$2:$F$15,MATCH(CONCATENATE('Wkpr - Plant Balance Detail'!$B131,'Wkpr - Plant Balance Detail'!$C131),'Wkpr - Allocation_Factors'!$A$2:$A$15,0),MATCH('Wkpr - Plant Balance Detail'!BW$2,'Wkpr - Allocation_Factors'!$B$1:$F$1,0)))),0)</f>
        <v>0.31730000000000003</v>
      </c>
      <c r="BX131" s="31">
        <f>_xlfn.IFNA(IF(AND($B131="ED",$D131&gt;=310000,$D131&lt;360000),INDEX('Wkpr - Allocation_Factors'!$B$16:$F$16,1,MATCH('Wkpr - Plant Balance Detail'!BX$2,'Wkpr - Allocation_Factors'!$B$1:$F$1,0)),IF(AND($B131="GD",$C131="AN",$D131&gt;=350000,$D131&lt;358000),INDEX('Wkpr - Allocation_Factors'!$B$17:$F$17,1,MATCH('Wkpr - Plant Balance Detail'!BX$2,'Wkpr - Allocation_Factors'!$B$1:$F$1,0)),INDEX('Wkpr - Allocation_Factors'!$B$2:$F$15,MATCH(CONCATENATE('Wkpr - Plant Balance Detail'!$B131,'Wkpr - Plant Balance Detail'!$C131),'Wkpr - Allocation_Factors'!$A$2:$A$15,0),MATCH('Wkpr - Plant Balance Detail'!BX$2,'Wkpr - Allocation_Factors'!$B$1:$F$1,0)))),0)</f>
        <v>0</v>
      </c>
      <c r="BY131" s="31">
        <f>_xlfn.IFNA(IF(AND($B131="ED",$D131&gt;=310000,$D131&lt;360000),INDEX('Wkpr - Allocation_Factors'!$B$16:$F$16,1,MATCH('Wkpr - Plant Balance Detail'!BY$2,'Wkpr - Allocation_Factors'!$B$1:$F$1,0)),IF(AND($B131="GD",$C131="AN",$D131&gt;=350000,$D131&lt;358000),INDEX('Wkpr - Allocation_Factors'!$B$17:$F$17,1,MATCH('Wkpr - Plant Balance Detail'!BY$2,'Wkpr - Allocation_Factors'!$B$1:$F$1,0)),INDEX('Wkpr - Allocation_Factors'!$B$2:$F$15,MATCH(CONCATENATE('Wkpr - Plant Balance Detail'!$B131,'Wkpr - Plant Balance Detail'!$C131),'Wkpr - Allocation_Factors'!$A$2:$A$15,0),MATCH('Wkpr - Plant Balance Detail'!BY$2,'Wkpr - Allocation_Factors'!$B$1:$F$1,0)))),0)</f>
        <v>0</v>
      </c>
      <c r="CA131" s="1">
        <f t="shared" ref="CA131:CA194" si="79">IFERROR($R131*$BN131*BU131,0)</f>
        <v>35957.916352704226</v>
      </c>
      <c r="CB131" s="1">
        <f t="shared" ref="CB131:CB194" si="80">IFERROR($R131*$BN131*BV131,0)</f>
        <v>0</v>
      </c>
      <c r="CC131" s="1">
        <f t="shared" ref="CC131:CC194" si="81">IFERROR($R131*$BN131*BW131,0)</f>
        <v>16712.240894555518</v>
      </c>
      <c r="CD131" s="1">
        <f t="shared" ref="CD131:CD194" si="82">IFERROR($R131*$BN131*BX131,0)</f>
        <v>0</v>
      </c>
      <c r="CE131" s="1">
        <f t="shared" ref="CE131:CE194" si="83">IFERROR($R131*$BN131*BY131,0)</f>
        <v>0</v>
      </c>
      <c r="CF131" s="1"/>
      <c r="CG131" s="1">
        <f t="shared" ref="CG131:CG194" si="84">IFERROR(IF(OR($BQ131&gt;0,$BQ131&lt;0),$R131*$BO131*BU131,0),0)</f>
        <v>35957.923608262499</v>
      </c>
      <c r="CH131" s="1">
        <f t="shared" ref="CH131:CH194" si="85">IFERROR(IF(OR($BQ131&gt;0,$BQ131&lt;0),$R131*$BO131*BV131,0),0)</f>
        <v>0</v>
      </c>
      <c r="CI131" s="1">
        <f t="shared" ref="CI131:CI194" si="86">IFERROR(IF(OR($BQ131&gt;0,$BQ131&lt;0),$R131*$BO131*BW131,0),0)</f>
        <v>16712.2442667375</v>
      </c>
      <c r="CJ131" s="1">
        <f t="shared" ref="CJ131:CJ194" si="87">IFERROR(IF(OR($BQ131&gt;0,$BQ131&lt;0),$R131*$BO131*BX131,0),0)</f>
        <v>0</v>
      </c>
      <c r="CK131" s="1">
        <f t="shared" ref="CK131:CK194" si="88">IFERROR(IF(OR($BQ131&gt;0,$BQ131&lt;0),$R131*$BO131*BY131,0),0)</f>
        <v>0</v>
      </c>
      <c r="CM131" s="1">
        <f t="shared" ref="CM131:CM194" si="89">IF($D131&lt;&gt;397000,$R131*$BQ131*BU131,($R131-$BS131)*$BQ131*BU131)</f>
        <v>17468.270245237498</v>
      </c>
      <c r="CN131" s="1">
        <f t="shared" ref="CN131:CN194" si="90">IF($D131&lt;&gt;397000,$R131*$BQ131*BV131,($R131-$BS131)*$BQ131*BV131)</f>
        <v>0</v>
      </c>
      <c r="CO131" s="1">
        <f t="shared" ref="CO131:CO194" si="91">IF($D131&lt;&gt;397000,$R131*$BQ131*BW131,($R131-$BS131)*$BQ131*BW131)</f>
        <v>8118.7668797625001</v>
      </c>
      <c r="CP131" s="1">
        <f t="shared" ref="CP131:CP194" si="92">IF($D131&lt;&gt;397000,$R131*$BQ131*BX131,($R131-$BS131)*$BQ131*BX131)</f>
        <v>0</v>
      </c>
      <c r="CQ131" s="1">
        <f t="shared" ref="CQ131:CQ194" si="93">IF($D131&lt;&gt;397000,$R131*$BQ131*BY131,($R131-$BS131)*$BQ131*BY131)</f>
        <v>0</v>
      </c>
      <c r="CS131" s="1">
        <f t="shared" si="71"/>
        <v>-18489.653363025001</v>
      </c>
      <c r="CT131" s="1">
        <f t="shared" si="72"/>
        <v>0</v>
      </c>
      <c r="CU131" s="1">
        <f t="shared" si="73"/>
        <v>-8593.4773869749988</v>
      </c>
      <c r="CV131" s="1">
        <f t="shared" si="74"/>
        <v>0</v>
      </c>
      <c r="CW131" s="1">
        <f t="shared" si="75"/>
        <v>0</v>
      </c>
      <c r="CX131" s="1">
        <f t="shared" si="76"/>
        <v>-27083.13075</v>
      </c>
      <c r="DA131" s="38">
        <f t="shared" ref="DA131:DA194" si="94">IF($E131="Amortizable",($R131*$BO131*BU131),0)</f>
        <v>0</v>
      </c>
      <c r="DB131" s="38">
        <f t="shared" ref="DB131:DB194" si="95">IF($E131="Amortizable",($R131*$BO131*BV131),0)</f>
        <v>0</v>
      </c>
      <c r="DC131" s="38">
        <f t="shared" ref="DC131:DC194" si="96">IF($E131="Amortizable",($R131*$BO131*BW131),0)</f>
        <v>0</v>
      </c>
      <c r="DD131" s="38">
        <f t="shared" ref="DD131:DD194" si="97">IF($E131="Amortizable",($R131*$BO131*BX131),0)</f>
        <v>0</v>
      </c>
      <c r="DE131" s="38">
        <f t="shared" ref="DE131:DE194" si="98">IF($E131="Amortizable",($R131*$BO131*BY131),0)</f>
        <v>0</v>
      </c>
    </row>
    <row r="132" spans="1:109" x14ac:dyDescent="0.2">
      <c r="A132" t="s">
        <v>147</v>
      </c>
      <c r="B132" t="str">
        <f t="shared" ref="B132:B195" si="99">LEFT(A132,2)</f>
        <v>ED</v>
      </c>
      <c r="C132" t="str">
        <f t="shared" ref="C132:C195" si="100">RIGHT(LEFT(A132,5),2)</f>
        <v>AN</v>
      </c>
      <c r="D132">
        <f t="shared" ref="D132:D195" si="101">VALUE(RIGHT(A132,6))</f>
        <v>396000</v>
      </c>
      <c r="E132" t="s">
        <v>683</v>
      </c>
      <c r="F132" s="1">
        <v>685606.21</v>
      </c>
      <c r="G132" s="1">
        <v>685606.21</v>
      </c>
      <c r="H132" s="1">
        <v>685606.21</v>
      </c>
      <c r="I132" s="1">
        <v>685606.21</v>
      </c>
      <c r="J132" s="1">
        <v>685606.21</v>
      </c>
      <c r="K132" s="1">
        <v>685606.21</v>
      </c>
      <c r="L132" s="1">
        <v>681952.4</v>
      </c>
      <c r="M132" s="1">
        <v>681952.4</v>
      </c>
      <c r="N132" s="1">
        <v>681952.4</v>
      </c>
      <c r="O132" s="1">
        <v>681952.4</v>
      </c>
      <c r="P132" s="1">
        <v>681952.4</v>
      </c>
      <c r="Q132" s="1">
        <v>681952.4</v>
      </c>
      <c r="R132" s="1">
        <v>681952.4</v>
      </c>
      <c r="S132" s="1">
        <f t="shared" ref="S132:S195" si="102">(F132+R132)/2</f>
        <v>683779.30499999993</v>
      </c>
      <c r="T132" s="1">
        <f t="shared" ref="T132:T195" si="103">SUM(G132:Q132)</f>
        <v>7519745.4500000011</v>
      </c>
      <c r="U132" s="1">
        <f t="shared" ref="U132:U195" si="104">(S132+T132)/12</f>
        <v>683627.06291666673</v>
      </c>
      <c r="V132" s="1">
        <v>-183292.37</v>
      </c>
      <c r="W132" s="1">
        <v>-186389.02</v>
      </c>
      <c r="X132" s="1">
        <v>-189485.67</v>
      </c>
      <c r="Y132" s="1">
        <v>-192582.32</v>
      </c>
      <c r="Z132" s="1">
        <v>-195678.97</v>
      </c>
      <c r="AA132" s="1">
        <v>-198775.62</v>
      </c>
      <c r="AB132" s="1">
        <v>-198210.21</v>
      </c>
      <c r="AC132" s="1">
        <v>-201290.36000000002</v>
      </c>
      <c r="AD132" s="1">
        <v>-204370.51</v>
      </c>
      <c r="AE132" s="1">
        <v>-207450.66</v>
      </c>
      <c r="AF132" s="1">
        <v>-210530.81</v>
      </c>
      <c r="AG132" s="1">
        <v>-213610.96</v>
      </c>
      <c r="AH132" s="1">
        <v>-216691.11000000002</v>
      </c>
      <c r="AI132" s="1"/>
      <c r="AJ132" s="1">
        <v>-3096.65</v>
      </c>
      <c r="AK132" s="1">
        <v>-3096.65</v>
      </c>
      <c r="AL132" s="1">
        <v>-3096.65</v>
      </c>
      <c r="AM132" s="1">
        <v>-3096.65</v>
      </c>
      <c r="AN132" s="1">
        <v>-3096.65</v>
      </c>
      <c r="AO132" s="1">
        <v>-3096.65</v>
      </c>
      <c r="AP132" s="1">
        <v>-3088.4</v>
      </c>
      <c r="AQ132" s="1">
        <v>-3080.15</v>
      </c>
      <c r="AR132" s="1">
        <v>-3080.15</v>
      </c>
      <c r="AS132" s="1">
        <v>-3080.15</v>
      </c>
      <c r="AT132" s="1">
        <v>-3080.15</v>
      </c>
      <c r="AU132" s="1">
        <v>-3080.15</v>
      </c>
      <c r="AV132" s="1">
        <v>-3080.15</v>
      </c>
      <c r="AW132" s="1">
        <f t="shared" ref="AW132:AW195" si="105">-SUM(AK132:AV132)</f>
        <v>37052.55000000001</v>
      </c>
      <c r="AX132" s="1"/>
      <c r="AY132" s="1">
        <v>502313.84</v>
      </c>
      <c r="AZ132" s="1">
        <v>499217.19</v>
      </c>
      <c r="BA132" s="1">
        <v>496120.54000000004</v>
      </c>
      <c r="BB132" s="1">
        <v>493023.89</v>
      </c>
      <c r="BC132" s="1">
        <v>489927.24</v>
      </c>
      <c r="BD132" s="1">
        <v>486830.59</v>
      </c>
      <c r="BE132" s="1">
        <v>483742.19</v>
      </c>
      <c r="BF132" s="1">
        <v>480662.04000000004</v>
      </c>
      <c r="BG132" s="1">
        <v>477581.89</v>
      </c>
      <c r="BH132" s="1">
        <v>474501.74</v>
      </c>
      <c r="BI132" s="1">
        <v>471421.59</v>
      </c>
      <c r="BJ132" s="1">
        <v>468341.44</v>
      </c>
      <c r="BK132" s="1">
        <v>465261.29000000004</v>
      </c>
      <c r="BL132" s="2">
        <f t="shared" si="78"/>
        <v>0</v>
      </c>
      <c r="BM132" s="2">
        <f t="shared" ref="BM132:BM195" si="106">AW132-BL132</f>
        <v>37052.55000000001</v>
      </c>
      <c r="BN132" s="3">
        <f t="shared" si="77"/>
        <v>5.4199946154730665E-2</v>
      </c>
      <c r="BO132" s="37">
        <f>IFERROR(INDEX('Wkpr - Existing Depr Rates'!$G$2:$G$709,MATCH('Wkpr - Plant Balance Detail'!A132,'Wkpr - Existing Depr Rates'!$A$2:$A$709,0),),0)</f>
        <v>5.4199999999999998E-2</v>
      </c>
      <c r="BP132" s="37">
        <f t="shared" ref="BP132:BP195" si="107">IFERROR(BN132-BO132,"")</f>
        <v>-5.384526933355227E-8</v>
      </c>
      <c r="BQ132" s="11">
        <v>8.1799999999999998E-2</v>
      </c>
      <c r="BR132" s="11"/>
      <c r="BS132" s="11"/>
      <c r="BU132" s="31">
        <f>_xlfn.IFNA(IF(AND($B132="ED",$D132&gt;=310000,$D132&lt;360000),INDEX('Wkpr - Allocation_Factors'!$B$16:$F$16,1,MATCH('Wkpr - Plant Balance Detail'!BU$2,'Wkpr - Allocation_Factors'!$B$1:$F$1,0)),IF(AND($B132="GD",$C132="AN",$D132&gt;=350000,$D132&lt;358000),INDEX('Wkpr - Allocation_Factors'!$B$17:$F$17,1,MATCH('Wkpr - Plant Balance Detail'!BU$2,'Wkpr - Allocation_Factors'!$B$1:$F$1,0)),INDEX('Wkpr - Allocation_Factors'!$B$2:$F$15,MATCH(CONCATENATE('Wkpr - Plant Balance Detail'!$B132,'Wkpr - Plant Balance Detail'!$C132),'Wkpr - Allocation_Factors'!$A$2:$A$15,0),MATCH('Wkpr - Plant Balance Detail'!BU$2,'Wkpr - Allocation_Factors'!$B$1:$F$1,0)))),0)</f>
        <v>0.68269999999999997</v>
      </c>
      <c r="BV132" s="31">
        <f>_xlfn.IFNA(IF(AND($B132="ED",$D132&gt;=310000,$D132&lt;360000),INDEX('Wkpr - Allocation_Factors'!$B$16:$F$16,1,MATCH('Wkpr - Plant Balance Detail'!BV$2,'Wkpr - Allocation_Factors'!$B$1:$F$1,0)),IF(AND($B132="GD",$C132="AN",$D132&gt;=350000,$D132&lt;358000),INDEX('Wkpr - Allocation_Factors'!$B$17:$F$17,1,MATCH('Wkpr - Plant Balance Detail'!BV$2,'Wkpr - Allocation_Factors'!$B$1:$F$1,0)),INDEX('Wkpr - Allocation_Factors'!$B$2:$F$15,MATCH(CONCATENATE('Wkpr - Plant Balance Detail'!$B132,'Wkpr - Plant Balance Detail'!$C132),'Wkpr - Allocation_Factors'!$A$2:$A$15,0),MATCH('Wkpr - Plant Balance Detail'!BV$2,'Wkpr - Allocation_Factors'!$B$1:$F$1,0)))),0)</f>
        <v>0</v>
      </c>
      <c r="BW132" s="31">
        <f>_xlfn.IFNA(IF(AND($B132="ED",$D132&gt;=310000,$D132&lt;360000),INDEX('Wkpr - Allocation_Factors'!$B$16:$F$16,1,MATCH('Wkpr - Plant Balance Detail'!BW$2,'Wkpr - Allocation_Factors'!$B$1:$F$1,0)),IF(AND($B132="GD",$C132="AN",$D132&gt;=350000,$D132&lt;358000),INDEX('Wkpr - Allocation_Factors'!$B$17:$F$17,1,MATCH('Wkpr - Plant Balance Detail'!BW$2,'Wkpr - Allocation_Factors'!$B$1:$F$1,0)),INDEX('Wkpr - Allocation_Factors'!$B$2:$F$15,MATCH(CONCATENATE('Wkpr - Plant Balance Detail'!$B132,'Wkpr - Plant Balance Detail'!$C132),'Wkpr - Allocation_Factors'!$A$2:$A$15,0),MATCH('Wkpr - Plant Balance Detail'!BW$2,'Wkpr - Allocation_Factors'!$B$1:$F$1,0)))),0)</f>
        <v>0.31730000000000003</v>
      </c>
      <c r="BX132" s="31">
        <f>_xlfn.IFNA(IF(AND($B132="ED",$D132&gt;=310000,$D132&lt;360000),INDEX('Wkpr - Allocation_Factors'!$B$16:$F$16,1,MATCH('Wkpr - Plant Balance Detail'!BX$2,'Wkpr - Allocation_Factors'!$B$1:$F$1,0)),IF(AND($B132="GD",$C132="AN",$D132&gt;=350000,$D132&lt;358000),INDEX('Wkpr - Allocation_Factors'!$B$17:$F$17,1,MATCH('Wkpr - Plant Balance Detail'!BX$2,'Wkpr - Allocation_Factors'!$B$1:$F$1,0)),INDEX('Wkpr - Allocation_Factors'!$B$2:$F$15,MATCH(CONCATENATE('Wkpr - Plant Balance Detail'!$B132,'Wkpr - Plant Balance Detail'!$C132),'Wkpr - Allocation_Factors'!$A$2:$A$15,0),MATCH('Wkpr - Plant Balance Detail'!BX$2,'Wkpr - Allocation_Factors'!$B$1:$F$1,0)))),0)</f>
        <v>0</v>
      </c>
      <c r="BY132" s="31">
        <f>_xlfn.IFNA(IF(AND($B132="ED",$D132&gt;=310000,$D132&lt;360000),INDEX('Wkpr - Allocation_Factors'!$B$16:$F$16,1,MATCH('Wkpr - Plant Balance Detail'!BY$2,'Wkpr - Allocation_Factors'!$B$1:$F$1,0)),IF(AND($B132="GD",$C132="AN",$D132&gt;=350000,$D132&lt;358000),INDEX('Wkpr - Allocation_Factors'!$B$17:$F$17,1,MATCH('Wkpr - Plant Balance Detail'!BY$2,'Wkpr - Allocation_Factors'!$B$1:$F$1,0)),INDEX('Wkpr - Allocation_Factors'!$B$2:$F$15,MATCH(CONCATENATE('Wkpr - Plant Balance Detail'!$B132,'Wkpr - Plant Balance Detail'!$C132),'Wkpr - Allocation_Factors'!$A$2:$A$15,0),MATCH('Wkpr - Plant Balance Detail'!BY$2,'Wkpr - Allocation_Factors'!$B$1:$F$1,0)))),0)</f>
        <v>0</v>
      </c>
      <c r="CA132" s="1">
        <f t="shared" si="79"/>
        <v>25233.809499932999</v>
      </c>
      <c r="CB132" s="1">
        <f t="shared" si="80"/>
        <v>0</v>
      </c>
      <c r="CC132" s="1">
        <f t="shared" si="81"/>
        <v>11727.973860156351</v>
      </c>
      <c r="CD132" s="1">
        <f t="shared" si="82"/>
        <v>0</v>
      </c>
      <c r="CE132" s="1">
        <f t="shared" si="83"/>
        <v>0</v>
      </c>
      <c r="CF132" s="1"/>
      <c r="CG132" s="1">
        <f t="shared" si="84"/>
        <v>25233.834568615999</v>
      </c>
      <c r="CH132" s="1">
        <f t="shared" si="85"/>
        <v>0</v>
      </c>
      <c r="CI132" s="1">
        <f t="shared" si="86"/>
        <v>11727.985511384</v>
      </c>
      <c r="CJ132" s="1">
        <f t="shared" si="87"/>
        <v>0</v>
      </c>
      <c r="CK132" s="1">
        <f t="shared" si="88"/>
        <v>0</v>
      </c>
      <c r="CM132" s="1">
        <f t="shared" si="89"/>
        <v>38083.536304663998</v>
      </c>
      <c r="CN132" s="1">
        <f t="shared" si="90"/>
        <v>0</v>
      </c>
      <c r="CO132" s="1">
        <f t="shared" si="91"/>
        <v>17700.170015336</v>
      </c>
      <c r="CP132" s="1">
        <f t="shared" si="92"/>
        <v>0</v>
      </c>
      <c r="CQ132" s="1">
        <f t="shared" si="93"/>
        <v>0</v>
      </c>
      <c r="CS132" s="1">
        <f t="shared" ref="CS132:CS195" si="108">CM132-CG132</f>
        <v>12849.701736047999</v>
      </c>
      <c r="CT132" s="1">
        <f t="shared" ref="CT132:CT195" si="109">CN132-CH132</f>
        <v>0</v>
      </c>
      <c r="CU132" s="1">
        <f t="shared" ref="CU132:CU195" si="110">CO132-CI132</f>
        <v>5972.1845039519994</v>
      </c>
      <c r="CV132" s="1">
        <f t="shared" ref="CV132:CV195" si="111">CP132-CJ132</f>
        <v>0</v>
      </c>
      <c r="CW132" s="1">
        <f t="shared" ref="CW132:CW195" si="112">CQ132-CK132</f>
        <v>0</v>
      </c>
      <c r="CX132" s="1">
        <f t="shared" ref="CX132:CX195" si="113">SUM(CS132:CW132)</f>
        <v>18821.88624</v>
      </c>
      <c r="DA132" s="38">
        <f t="shared" si="94"/>
        <v>0</v>
      </c>
      <c r="DB132" s="38">
        <f t="shared" si="95"/>
        <v>0</v>
      </c>
      <c r="DC132" s="38">
        <f t="shared" si="96"/>
        <v>0</v>
      </c>
      <c r="DD132" s="38">
        <f t="shared" si="97"/>
        <v>0</v>
      </c>
      <c r="DE132" s="38">
        <f t="shared" si="98"/>
        <v>0</v>
      </c>
    </row>
    <row r="133" spans="1:109" x14ac:dyDescent="0.2">
      <c r="A133" t="s">
        <v>148</v>
      </c>
      <c r="B133" t="str">
        <f t="shared" si="99"/>
        <v>ED</v>
      </c>
      <c r="C133" t="str">
        <f t="shared" si="100"/>
        <v>AN</v>
      </c>
      <c r="D133">
        <f t="shared" si="101"/>
        <v>396055</v>
      </c>
      <c r="E133" t="s">
        <v>683</v>
      </c>
      <c r="F133" s="1">
        <v>104265.66</v>
      </c>
      <c r="G133" s="1">
        <v>104265.66</v>
      </c>
      <c r="H133" s="1">
        <v>104265.66</v>
      </c>
      <c r="I133" s="1">
        <v>104265.66</v>
      </c>
      <c r="J133" s="1">
        <v>104265.66</v>
      </c>
      <c r="K133" s="1">
        <v>104265.66</v>
      </c>
      <c r="L133" s="1">
        <v>104265.66</v>
      </c>
      <c r="M133" s="1">
        <v>104265.66</v>
      </c>
      <c r="N133" s="1">
        <v>104265.66</v>
      </c>
      <c r="O133" s="1">
        <v>104265.66</v>
      </c>
      <c r="P133" s="1">
        <v>104265.66</v>
      </c>
      <c r="Q133" s="1">
        <v>104265.66</v>
      </c>
      <c r="R133" s="1">
        <v>104265.66</v>
      </c>
      <c r="S133" s="1">
        <f t="shared" si="102"/>
        <v>104265.66</v>
      </c>
      <c r="T133" s="1">
        <f t="shared" si="103"/>
        <v>1146922.2600000002</v>
      </c>
      <c r="U133" s="1">
        <f t="shared" si="104"/>
        <v>104265.66000000002</v>
      </c>
      <c r="V133" s="1">
        <v>-7769.46</v>
      </c>
      <c r="W133" s="1">
        <v>-8368.99</v>
      </c>
      <c r="X133" s="1">
        <v>-8968.52</v>
      </c>
      <c r="Y133" s="1">
        <v>-9568.0500000000011</v>
      </c>
      <c r="Z133" s="1">
        <v>-10167.58</v>
      </c>
      <c r="AA133" s="1">
        <v>-10767.11</v>
      </c>
      <c r="AB133" s="1">
        <v>-11366.64</v>
      </c>
      <c r="AC133" s="1">
        <v>-11966.17</v>
      </c>
      <c r="AD133" s="1">
        <v>-12565.7</v>
      </c>
      <c r="AE133" s="1">
        <v>-13165.23</v>
      </c>
      <c r="AF133" s="1">
        <v>-13764.76</v>
      </c>
      <c r="AG133" s="1">
        <v>-14364.29</v>
      </c>
      <c r="AH133" s="1">
        <v>-14963.82</v>
      </c>
      <c r="AI133" s="1"/>
      <c r="AJ133" s="1">
        <v>-599.53</v>
      </c>
      <c r="AK133" s="1">
        <v>-599.53</v>
      </c>
      <c r="AL133" s="1">
        <v>-599.53</v>
      </c>
      <c r="AM133" s="1">
        <v>-599.53</v>
      </c>
      <c r="AN133" s="1">
        <v>-599.53</v>
      </c>
      <c r="AO133" s="1">
        <v>-599.53</v>
      </c>
      <c r="AP133" s="1">
        <v>-599.53</v>
      </c>
      <c r="AQ133" s="1">
        <v>-599.53</v>
      </c>
      <c r="AR133" s="1">
        <v>-599.53</v>
      </c>
      <c r="AS133" s="1">
        <v>-599.53</v>
      </c>
      <c r="AT133" s="1">
        <v>-599.53</v>
      </c>
      <c r="AU133" s="1">
        <v>-599.53</v>
      </c>
      <c r="AV133" s="1">
        <v>-599.53</v>
      </c>
      <c r="AW133" s="1">
        <f t="shared" si="105"/>
        <v>7194.3599999999979</v>
      </c>
      <c r="AX133" s="1"/>
      <c r="AY133" s="1">
        <v>96496.2</v>
      </c>
      <c r="AZ133" s="1">
        <v>95896.67</v>
      </c>
      <c r="BA133" s="1">
        <v>95297.14</v>
      </c>
      <c r="BB133" s="1">
        <v>94697.61</v>
      </c>
      <c r="BC133" s="1">
        <v>94098.08</v>
      </c>
      <c r="BD133" s="1">
        <v>93498.55</v>
      </c>
      <c r="BE133" s="1">
        <v>92899.02</v>
      </c>
      <c r="BF133" s="1">
        <v>92299.49</v>
      </c>
      <c r="BG133" s="1">
        <v>91699.96</v>
      </c>
      <c r="BH133" s="1">
        <v>91100.430000000008</v>
      </c>
      <c r="BI133" s="1">
        <v>90500.900000000009</v>
      </c>
      <c r="BJ133" s="1">
        <v>89901.37</v>
      </c>
      <c r="BK133" s="1">
        <v>89301.84</v>
      </c>
      <c r="BL133" s="2">
        <f t="shared" si="78"/>
        <v>0</v>
      </c>
      <c r="BM133" s="2">
        <f t="shared" si="106"/>
        <v>7194.3599999999979</v>
      </c>
      <c r="BN133" s="3">
        <f t="shared" si="77"/>
        <v>6.9000282547484915E-2</v>
      </c>
      <c r="BO133" s="37">
        <f>IFERROR(INDEX('Wkpr - Existing Depr Rates'!$G$2:$G$709,MATCH('Wkpr - Plant Balance Detail'!A133,'Wkpr - Existing Depr Rates'!$A$2:$A$709,0),),0)</f>
        <v>6.9000000000000006E-2</v>
      </c>
      <c r="BP133" s="37">
        <f t="shared" si="107"/>
        <v>2.8254748490885717E-7</v>
      </c>
      <c r="BQ133" s="11">
        <v>7.5800000000000006E-2</v>
      </c>
      <c r="BR133" s="11"/>
      <c r="BS133" s="11"/>
      <c r="BU133" s="31">
        <f>_xlfn.IFNA(IF(AND($B133="ED",$D133&gt;=310000,$D133&lt;360000),INDEX('Wkpr - Allocation_Factors'!$B$16:$F$16,1,MATCH('Wkpr - Plant Balance Detail'!BU$2,'Wkpr - Allocation_Factors'!$B$1:$F$1,0)),IF(AND($B133="GD",$C133="AN",$D133&gt;=350000,$D133&lt;358000),INDEX('Wkpr - Allocation_Factors'!$B$17:$F$17,1,MATCH('Wkpr - Plant Balance Detail'!BU$2,'Wkpr - Allocation_Factors'!$B$1:$F$1,0)),INDEX('Wkpr - Allocation_Factors'!$B$2:$F$15,MATCH(CONCATENATE('Wkpr - Plant Balance Detail'!$B133,'Wkpr - Plant Balance Detail'!$C133),'Wkpr - Allocation_Factors'!$A$2:$A$15,0),MATCH('Wkpr - Plant Balance Detail'!BU$2,'Wkpr - Allocation_Factors'!$B$1:$F$1,0)))),0)</f>
        <v>0.68269999999999997</v>
      </c>
      <c r="BV133" s="31">
        <f>_xlfn.IFNA(IF(AND($B133="ED",$D133&gt;=310000,$D133&lt;360000),INDEX('Wkpr - Allocation_Factors'!$B$16:$F$16,1,MATCH('Wkpr - Plant Balance Detail'!BV$2,'Wkpr - Allocation_Factors'!$B$1:$F$1,0)),IF(AND($B133="GD",$C133="AN",$D133&gt;=350000,$D133&lt;358000),INDEX('Wkpr - Allocation_Factors'!$B$17:$F$17,1,MATCH('Wkpr - Plant Balance Detail'!BV$2,'Wkpr - Allocation_Factors'!$B$1:$F$1,0)),INDEX('Wkpr - Allocation_Factors'!$B$2:$F$15,MATCH(CONCATENATE('Wkpr - Plant Balance Detail'!$B133,'Wkpr - Plant Balance Detail'!$C133),'Wkpr - Allocation_Factors'!$A$2:$A$15,0),MATCH('Wkpr - Plant Balance Detail'!BV$2,'Wkpr - Allocation_Factors'!$B$1:$F$1,0)))),0)</f>
        <v>0</v>
      </c>
      <c r="BW133" s="31">
        <f>_xlfn.IFNA(IF(AND($B133="ED",$D133&gt;=310000,$D133&lt;360000),INDEX('Wkpr - Allocation_Factors'!$B$16:$F$16,1,MATCH('Wkpr - Plant Balance Detail'!BW$2,'Wkpr - Allocation_Factors'!$B$1:$F$1,0)),IF(AND($B133="GD",$C133="AN",$D133&gt;=350000,$D133&lt;358000),INDEX('Wkpr - Allocation_Factors'!$B$17:$F$17,1,MATCH('Wkpr - Plant Balance Detail'!BW$2,'Wkpr - Allocation_Factors'!$B$1:$F$1,0)),INDEX('Wkpr - Allocation_Factors'!$B$2:$F$15,MATCH(CONCATENATE('Wkpr - Plant Balance Detail'!$B133,'Wkpr - Plant Balance Detail'!$C133),'Wkpr - Allocation_Factors'!$A$2:$A$15,0),MATCH('Wkpr - Plant Balance Detail'!BW$2,'Wkpr - Allocation_Factors'!$B$1:$F$1,0)))),0)</f>
        <v>0.31730000000000003</v>
      </c>
      <c r="BX133" s="31">
        <f>_xlfn.IFNA(IF(AND($B133="ED",$D133&gt;=310000,$D133&lt;360000),INDEX('Wkpr - Allocation_Factors'!$B$16:$F$16,1,MATCH('Wkpr - Plant Balance Detail'!BX$2,'Wkpr - Allocation_Factors'!$B$1:$F$1,0)),IF(AND($B133="GD",$C133="AN",$D133&gt;=350000,$D133&lt;358000),INDEX('Wkpr - Allocation_Factors'!$B$17:$F$17,1,MATCH('Wkpr - Plant Balance Detail'!BX$2,'Wkpr - Allocation_Factors'!$B$1:$F$1,0)),INDEX('Wkpr - Allocation_Factors'!$B$2:$F$15,MATCH(CONCATENATE('Wkpr - Plant Balance Detail'!$B133,'Wkpr - Plant Balance Detail'!$C133),'Wkpr - Allocation_Factors'!$A$2:$A$15,0),MATCH('Wkpr - Plant Balance Detail'!BX$2,'Wkpr - Allocation_Factors'!$B$1:$F$1,0)))),0)</f>
        <v>0</v>
      </c>
      <c r="BY133" s="31">
        <f>_xlfn.IFNA(IF(AND($B133="ED",$D133&gt;=310000,$D133&lt;360000),INDEX('Wkpr - Allocation_Factors'!$B$16:$F$16,1,MATCH('Wkpr - Plant Balance Detail'!BY$2,'Wkpr - Allocation_Factors'!$B$1:$F$1,0)),IF(AND($B133="GD",$C133="AN",$D133&gt;=350000,$D133&lt;358000),INDEX('Wkpr - Allocation_Factors'!$B$17:$F$17,1,MATCH('Wkpr - Plant Balance Detail'!BY$2,'Wkpr - Allocation_Factors'!$B$1:$F$1,0)),INDEX('Wkpr - Allocation_Factors'!$B$2:$F$15,MATCH(CONCATENATE('Wkpr - Plant Balance Detail'!$B133,'Wkpr - Plant Balance Detail'!$C133),'Wkpr - Allocation_Factors'!$A$2:$A$15,0),MATCH('Wkpr - Plant Balance Detail'!BY$2,'Wkpr - Allocation_Factors'!$B$1:$F$1,0)))),0)</f>
        <v>0</v>
      </c>
      <c r="CA133" s="1">
        <f t="shared" si="79"/>
        <v>4911.5895719999971</v>
      </c>
      <c r="CB133" s="1">
        <f t="shared" si="80"/>
        <v>0</v>
      </c>
      <c r="CC133" s="1">
        <f t="shared" si="81"/>
        <v>2282.7704279999989</v>
      </c>
      <c r="CD133" s="1">
        <f t="shared" si="82"/>
        <v>0</v>
      </c>
      <c r="CE133" s="1">
        <f t="shared" si="83"/>
        <v>0</v>
      </c>
      <c r="CF133" s="1"/>
      <c r="CG133" s="1">
        <f t="shared" si="84"/>
        <v>4911.5694596580006</v>
      </c>
      <c r="CH133" s="1">
        <f t="shared" si="85"/>
        <v>0</v>
      </c>
      <c r="CI133" s="1">
        <f t="shared" si="86"/>
        <v>2282.7610803420002</v>
      </c>
      <c r="CJ133" s="1">
        <f t="shared" si="87"/>
        <v>0</v>
      </c>
      <c r="CK133" s="1">
        <f t="shared" si="88"/>
        <v>0</v>
      </c>
      <c r="CM133" s="1">
        <f t="shared" si="89"/>
        <v>5395.6081890156001</v>
      </c>
      <c r="CN133" s="1">
        <f t="shared" si="90"/>
        <v>0</v>
      </c>
      <c r="CO133" s="1">
        <f t="shared" si="91"/>
        <v>2507.7288389844007</v>
      </c>
      <c r="CP133" s="1">
        <f t="shared" si="92"/>
        <v>0</v>
      </c>
      <c r="CQ133" s="1">
        <f t="shared" si="93"/>
        <v>0</v>
      </c>
      <c r="CS133" s="1">
        <f t="shared" si="108"/>
        <v>484.03872935759955</v>
      </c>
      <c r="CT133" s="1">
        <f t="shared" si="109"/>
        <v>0</v>
      </c>
      <c r="CU133" s="1">
        <f t="shared" si="110"/>
        <v>224.96775864240044</v>
      </c>
      <c r="CV133" s="1">
        <f t="shared" si="111"/>
        <v>0</v>
      </c>
      <c r="CW133" s="1">
        <f t="shared" si="112"/>
        <v>0</v>
      </c>
      <c r="CX133" s="1">
        <f t="shared" si="113"/>
        <v>709.00648799999999</v>
      </c>
      <c r="DA133" s="38">
        <f t="shared" si="94"/>
        <v>0</v>
      </c>
      <c r="DB133" s="38">
        <f t="shared" si="95"/>
        <v>0</v>
      </c>
      <c r="DC133" s="38">
        <f t="shared" si="96"/>
        <v>0</v>
      </c>
      <c r="DD133" s="38">
        <f t="shared" si="97"/>
        <v>0</v>
      </c>
      <c r="DE133" s="38">
        <f t="shared" si="98"/>
        <v>0</v>
      </c>
    </row>
    <row r="134" spans="1:109" x14ac:dyDescent="0.2">
      <c r="A134" t="s">
        <v>149</v>
      </c>
      <c r="B134" t="str">
        <f t="shared" si="99"/>
        <v>ED</v>
      </c>
      <c r="C134" t="str">
        <f t="shared" si="100"/>
        <v>AN</v>
      </c>
      <c r="D134">
        <f t="shared" si="101"/>
        <v>396056</v>
      </c>
      <c r="E134" t="s">
        <v>683</v>
      </c>
      <c r="F134" s="1">
        <v>7969.9000000000005</v>
      </c>
      <c r="G134" s="1">
        <v>7969.9000000000005</v>
      </c>
      <c r="H134" s="1">
        <v>7969.9000000000005</v>
      </c>
      <c r="I134" s="1">
        <v>7969.9000000000005</v>
      </c>
      <c r="J134" s="1">
        <v>7969.9000000000005</v>
      </c>
      <c r="K134" s="1">
        <v>7969.9000000000005</v>
      </c>
      <c r="L134" s="1">
        <v>7969.9000000000005</v>
      </c>
      <c r="M134" s="1">
        <v>7969.9000000000005</v>
      </c>
      <c r="N134" s="1">
        <v>7969.9000000000005</v>
      </c>
      <c r="O134" s="1">
        <v>7969.9000000000005</v>
      </c>
      <c r="P134" s="1">
        <v>7969.9000000000005</v>
      </c>
      <c r="Q134" s="1">
        <v>7969.9000000000005</v>
      </c>
      <c r="R134" s="1">
        <v>7969.9000000000005</v>
      </c>
      <c r="S134" s="1">
        <f t="shared" si="102"/>
        <v>7969.9000000000005</v>
      </c>
      <c r="T134" s="1">
        <f t="shared" si="103"/>
        <v>87668.9</v>
      </c>
      <c r="U134" s="1">
        <f t="shared" si="104"/>
        <v>7969.8999999999987</v>
      </c>
      <c r="V134" s="1">
        <v>-5480.84</v>
      </c>
      <c r="W134" s="1">
        <v>-5526.67</v>
      </c>
      <c r="X134" s="1">
        <v>-5572.5</v>
      </c>
      <c r="Y134" s="1">
        <v>-5618.33</v>
      </c>
      <c r="Z134" s="1">
        <v>-5664.16</v>
      </c>
      <c r="AA134" s="1">
        <v>-5709.99</v>
      </c>
      <c r="AB134" s="1">
        <v>-5755.82</v>
      </c>
      <c r="AC134" s="1">
        <v>-5801.6500000000005</v>
      </c>
      <c r="AD134" s="1">
        <v>-5847.4800000000005</v>
      </c>
      <c r="AE134" s="1">
        <v>-5893.31</v>
      </c>
      <c r="AF134" s="1">
        <v>-5939.14</v>
      </c>
      <c r="AG134" s="1">
        <v>-5984.97</v>
      </c>
      <c r="AH134" s="1">
        <v>-6030.8</v>
      </c>
      <c r="AI134" s="1"/>
      <c r="AJ134" s="1">
        <v>-45.83</v>
      </c>
      <c r="AK134" s="1">
        <v>-45.83</v>
      </c>
      <c r="AL134" s="1">
        <v>-45.83</v>
      </c>
      <c r="AM134" s="1">
        <v>-45.83</v>
      </c>
      <c r="AN134" s="1">
        <v>-45.83</v>
      </c>
      <c r="AO134" s="1">
        <v>-45.83</v>
      </c>
      <c r="AP134" s="1">
        <v>-45.83</v>
      </c>
      <c r="AQ134" s="1">
        <v>-45.83</v>
      </c>
      <c r="AR134" s="1">
        <v>-45.83</v>
      </c>
      <c r="AS134" s="1">
        <v>-45.83</v>
      </c>
      <c r="AT134" s="1">
        <v>-45.83</v>
      </c>
      <c r="AU134" s="1">
        <v>-45.83</v>
      </c>
      <c r="AV134" s="1">
        <v>-45.83</v>
      </c>
      <c r="AW134" s="1">
        <f t="shared" si="105"/>
        <v>549.95999999999992</v>
      </c>
      <c r="AX134" s="1"/>
      <c r="AY134" s="1">
        <v>2489.06</v>
      </c>
      <c r="AZ134" s="1">
        <v>2443.23</v>
      </c>
      <c r="BA134" s="1">
        <v>2397.4</v>
      </c>
      <c r="BB134" s="1">
        <v>2351.5700000000002</v>
      </c>
      <c r="BC134" s="1">
        <v>2305.7400000000002</v>
      </c>
      <c r="BD134" s="1">
        <v>2259.91</v>
      </c>
      <c r="BE134" s="1">
        <v>2214.08</v>
      </c>
      <c r="BF134" s="1">
        <v>2168.25</v>
      </c>
      <c r="BG134" s="1">
        <v>2122.42</v>
      </c>
      <c r="BH134" s="1">
        <v>2076.59</v>
      </c>
      <c r="BI134" s="1">
        <v>2030.76</v>
      </c>
      <c r="BJ134" s="1">
        <v>1984.93</v>
      </c>
      <c r="BK134" s="1">
        <v>1939.1000000000001</v>
      </c>
      <c r="BL134" s="2">
        <f t="shared" si="78"/>
        <v>0</v>
      </c>
      <c r="BM134" s="2">
        <f t="shared" si="106"/>
        <v>549.95999999999992</v>
      </c>
      <c r="BN134" s="3">
        <f t="shared" si="77"/>
        <v>6.9004629920074279E-2</v>
      </c>
      <c r="BO134" s="37">
        <f>IFERROR(INDEX('Wkpr - Existing Depr Rates'!$G$2:$G$709,MATCH('Wkpr - Plant Balance Detail'!A134,'Wkpr - Existing Depr Rates'!$A$2:$A$709,0),),0)</f>
        <v>6.9000000000000006E-2</v>
      </c>
      <c r="BP134" s="37">
        <f t="shared" si="107"/>
        <v>4.6299200742727642E-6</v>
      </c>
      <c r="BQ134" s="11">
        <v>7.5800000000000006E-2</v>
      </c>
      <c r="BR134" s="11"/>
      <c r="BS134" s="11"/>
      <c r="BU134" s="31">
        <f>_xlfn.IFNA(IF(AND($B134="ED",$D134&gt;=310000,$D134&lt;360000),INDEX('Wkpr - Allocation_Factors'!$B$16:$F$16,1,MATCH('Wkpr - Plant Balance Detail'!BU$2,'Wkpr - Allocation_Factors'!$B$1:$F$1,0)),IF(AND($B134="GD",$C134="AN",$D134&gt;=350000,$D134&lt;358000),INDEX('Wkpr - Allocation_Factors'!$B$17:$F$17,1,MATCH('Wkpr - Plant Balance Detail'!BU$2,'Wkpr - Allocation_Factors'!$B$1:$F$1,0)),INDEX('Wkpr - Allocation_Factors'!$B$2:$F$15,MATCH(CONCATENATE('Wkpr - Plant Balance Detail'!$B134,'Wkpr - Plant Balance Detail'!$C134),'Wkpr - Allocation_Factors'!$A$2:$A$15,0),MATCH('Wkpr - Plant Balance Detail'!BU$2,'Wkpr - Allocation_Factors'!$B$1:$F$1,0)))),0)</f>
        <v>0.68269999999999997</v>
      </c>
      <c r="BV134" s="31">
        <f>_xlfn.IFNA(IF(AND($B134="ED",$D134&gt;=310000,$D134&lt;360000),INDEX('Wkpr - Allocation_Factors'!$B$16:$F$16,1,MATCH('Wkpr - Plant Balance Detail'!BV$2,'Wkpr - Allocation_Factors'!$B$1:$F$1,0)),IF(AND($B134="GD",$C134="AN",$D134&gt;=350000,$D134&lt;358000),INDEX('Wkpr - Allocation_Factors'!$B$17:$F$17,1,MATCH('Wkpr - Plant Balance Detail'!BV$2,'Wkpr - Allocation_Factors'!$B$1:$F$1,0)),INDEX('Wkpr - Allocation_Factors'!$B$2:$F$15,MATCH(CONCATENATE('Wkpr - Plant Balance Detail'!$B134,'Wkpr - Plant Balance Detail'!$C134),'Wkpr - Allocation_Factors'!$A$2:$A$15,0),MATCH('Wkpr - Plant Balance Detail'!BV$2,'Wkpr - Allocation_Factors'!$B$1:$F$1,0)))),0)</f>
        <v>0</v>
      </c>
      <c r="BW134" s="31">
        <f>_xlfn.IFNA(IF(AND($B134="ED",$D134&gt;=310000,$D134&lt;360000),INDEX('Wkpr - Allocation_Factors'!$B$16:$F$16,1,MATCH('Wkpr - Plant Balance Detail'!BW$2,'Wkpr - Allocation_Factors'!$B$1:$F$1,0)),IF(AND($B134="GD",$C134="AN",$D134&gt;=350000,$D134&lt;358000),INDEX('Wkpr - Allocation_Factors'!$B$17:$F$17,1,MATCH('Wkpr - Plant Balance Detail'!BW$2,'Wkpr - Allocation_Factors'!$B$1:$F$1,0)),INDEX('Wkpr - Allocation_Factors'!$B$2:$F$15,MATCH(CONCATENATE('Wkpr - Plant Balance Detail'!$B134,'Wkpr - Plant Balance Detail'!$C134),'Wkpr - Allocation_Factors'!$A$2:$A$15,0),MATCH('Wkpr - Plant Balance Detail'!BW$2,'Wkpr - Allocation_Factors'!$B$1:$F$1,0)))),0)</f>
        <v>0.31730000000000003</v>
      </c>
      <c r="BX134" s="31">
        <f>_xlfn.IFNA(IF(AND($B134="ED",$D134&gt;=310000,$D134&lt;360000),INDEX('Wkpr - Allocation_Factors'!$B$16:$F$16,1,MATCH('Wkpr - Plant Balance Detail'!BX$2,'Wkpr - Allocation_Factors'!$B$1:$F$1,0)),IF(AND($B134="GD",$C134="AN",$D134&gt;=350000,$D134&lt;358000),INDEX('Wkpr - Allocation_Factors'!$B$17:$F$17,1,MATCH('Wkpr - Plant Balance Detail'!BX$2,'Wkpr - Allocation_Factors'!$B$1:$F$1,0)),INDEX('Wkpr - Allocation_Factors'!$B$2:$F$15,MATCH(CONCATENATE('Wkpr - Plant Balance Detail'!$B134,'Wkpr - Plant Balance Detail'!$C134),'Wkpr - Allocation_Factors'!$A$2:$A$15,0),MATCH('Wkpr - Plant Balance Detail'!BX$2,'Wkpr - Allocation_Factors'!$B$1:$F$1,0)))),0)</f>
        <v>0</v>
      </c>
      <c r="BY134" s="31">
        <f>_xlfn.IFNA(IF(AND($B134="ED",$D134&gt;=310000,$D134&lt;360000),INDEX('Wkpr - Allocation_Factors'!$B$16:$F$16,1,MATCH('Wkpr - Plant Balance Detail'!BY$2,'Wkpr - Allocation_Factors'!$B$1:$F$1,0)),IF(AND($B134="GD",$C134="AN",$D134&gt;=350000,$D134&lt;358000),INDEX('Wkpr - Allocation_Factors'!$B$17:$F$17,1,MATCH('Wkpr - Plant Balance Detail'!BY$2,'Wkpr - Allocation_Factors'!$B$1:$F$1,0)),INDEX('Wkpr - Allocation_Factors'!$B$2:$F$15,MATCH(CONCATENATE('Wkpr - Plant Balance Detail'!$B134,'Wkpr - Plant Balance Detail'!$C134),'Wkpr - Allocation_Factors'!$A$2:$A$15,0),MATCH('Wkpr - Plant Balance Detail'!BY$2,'Wkpr - Allocation_Factors'!$B$1:$F$1,0)))),0)</f>
        <v>0</v>
      </c>
      <c r="CA134" s="1">
        <f t="shared" si="79"/>
        <v>375.45769200000001</v>
      </c>
      <c r="CB134" s="1">
        <f t="shared" si="80"/>
        <v>0</v>
      </c>
      <c r="CC134" s="1">
        <f t="shared" si="81"/>
        <v>174.50230800000003</v>
      </c>
      <c r="CD134" s="1">
        <f t="shared" si="82"/>
        <v>0</v>
      </c>
      <c r="CE134" s="1">
        <f t="shared" si="83"/>
        <v>0</v>
      </c>
      <c r="CF134" s="1"/>
      <c r="CG134" s="1">
        <f t="shared" si="84"/>
        <v>375.43250037000007</v>
      </c>
      <c r="CH134" s="1">
        <f t="shared" si="85"/>
        <v>0</v>
      </c>
      <c r="CI134" s="1">
        <f t="shared" si="86"/>
        <v>174.49059963000005</v>
      </c>
      <c r="CJ134" s="1">
        <f t="shared" si="87"/>
        <v>0</v>
      </c>
      <c r="CK134" s="1">
        <f t="shared" si="88"/>
        <v>0</v>
      </c>
      <c r="CM134" s="1">
        <f t="shared" si="89"/>
        <v>412.43164533400005</v>
      </c>
      <c r="CN134" s="1">
        <f t="shared" si="90"/>
        <v>0</v>
      </c>
      <c r="CO134" s="1">
        <f t="shared" si="91"/>
        <v>191.68677466600005</v>
      </c>
      <c r="CP134" s="1">
        <f t="shared" si="92"/>
        <v>0</v>
      </c>
      <c r="CQ134" s="1">
        <f t="shared" si="93"/>
        <v>0</v>
      </c>
      <c r="CS134" s="1">
        <f t="shared" si="108"/>
        <v>36.999144963999981</v>
      </c>
      <c r="CT134" s="1">
        <f t="shared" si="109"/>
        <v>0</v>
      </c>
      <c r="CU134" s="1">
        <f t="shared" si="110"/>
        <v>17.196175036</v>
      </c>
      <c r="CV134" s="1">
        <f t="shared" si="111"/>
        <v>0</v>
      </c>
      <c r="CW134" s="1">
        <f t="shared" si="112"/>
        <v>0</v>
      </c>
      <c r="CX134" s="1">
        <f t="shared" si="113"/>
        <v>54.195319999999981</v>
      </c>
      <c r="DA134" s="38">
        <f t="shared" si="94"/>
        <v>0</v>
      </c>
      <c r="DB134" s="38">
        <f t="shared" si="95"/>
        <v>0</v>
      </c>
      <c r="DC134" s="38">
        <f t="shared" si="96"/>
        <v>0</v>
      </c>
      <c r="DD134" s="38">
        <f t="shared" si="97"/>
        <v>0</v>
      </c>
      <c r="DE134" s="38">
        <f t="shared" si="98"/>
        <v>0</v>
      </c>
    </row>
    <row r="135" spans="1:109" x14ac:dyDescent="0.2">
      <c r="A135" t="s">
        <v>150</v>
      </c>
      <c r="B135" t="str">
        <f t="shared" si="99"/>
        <v>ED</v>
      </c>
      <c r="C135" t="str">
        <f t="shared" si="100"/>
        <v>AN</v>
      </c>
      <c r="D135">
        <f t="shared" si="101"/>
        <v>396058</v>
      </c>
      <c r="E135" t="s">
        <v>683</v>
      </c>
      <c r="F135" s="1">
        <v>282890.28000000003</v>
      </c>
      <c r="G135" s="1">
        <v>282890.28000000003</v>
      </c>
      <c r="H135" s="1">
        <v>282890.28000000003</v>
      </c>
      <c r="I135" s="1">
        <v>282890.28000000003</v>
      </c>
      <c r="J135" s="1">
        <v>282890.28000000003</v>
      </c>
      <c r="K135" s="1">
        <v>282890.28000000003</v>
      </c>
      <c r="L135" s="1">
        <v>282890.28000000003</v>
      </c>
      <c r="M135" s="1">
        <v>282890.28000000003</v>
      </c>
      <c r="N135" s="1">
        <v>282890.28000000003</v>
      </c>
      <c r="O135" s="1">
        <v>282890.28000000003</v>
      </c>
      <c r="P135" s="1">
        <v>282890.28000000003</v>
      </c>
      <c r="Q135" s="1">
        <v>282890.28000000003</v>
      </c>
      <c r="R135" s="1">
        <v>282890.28000000003</v>
      </c>
      <c r="S135" s="1">
        <f t="shared" si="102"/>
        <v>282890.28000000003</v>
      </c>
      <c r="T135" s="1">
        <f t="shared" si="103"/>
        <v>3111793.080000001</v>
      </c>
      <c r="U135" s="1">
        <f t="shared" si="104"/>
        <v>282890.28000000009</v>
      </c>
      <c r="V135" s="1">
        <v>-57157.03</v>
      </c>
      <c r="W135" s="1">
        <v>-59219.770000000004</v>
      </c>
      <c r="X135" s="1">
        <v>-61282.51</v>
      </c>
      <c r="Y135" s="1">
        <v>-63345.25</v>
      </c>
      <c r="Z135" s="1">
        <v>-65407.99</v>
      </c>
      <c r="AA135" s="1">
        <v>-67470.73</v>
      </c>
      <c r="AB135" s="1">
        <v>-69533.47</v>
      </c>
      <c r="AC135" s="1">
        <v>-71596.210000000006</v>
      </c>
      <c r="AD135" s="1">
        <v>-73658.95</v>
      </c>
      <c r="AE135" s="1">
        <v>-75721.69</v>
      </c>
      <c r="AF135" s="1">
        <v>-77784.430000000008</v>
      </c>
      <c r="AG135" s="1">
        <v>-79847.17</v>
      </c>
      <c r="AH135" s="1">
        <v>-81909.91</v>
      </c>
      <c r="AI135" s="1"/>
      <c r="AJ135" s="1">
        <v>-2062.7400000000002</v>
      </c>
      <c r="AK135" s="1">
        <v>-2062.7400000000002</v>
      </c>
      <c r="AL135" s="1">
        <v>-2062.7400000000002</v>
      </c>
      <c r="AM135" s="1">
        <v>-2062.7400000000002</v>
      </c>
      <c r="AN135" s="1">
        <v>-2062.7400000000002</v>
      </c>
      <c r="AO135" s="1">
        <v>-2062.7400000000002</v>
      </c>
      <c r="AP135" s="1">
        <v>-2062.7400000000002</v>
      </c>
      <c r="AQ135" s="1">
        <v>-2062.7400000000002</v>
      </c>
      <c r="AR135" s="1">
        <v>-2062.7400000000002</v>
      </c>
      <c r="AS135" s="1">
        <v>-2062.7400000000002</v>
      </c>
      <c r="AT135" s="1">
        <v>-2062.7400000000002</v>
      </c>
      <c r="AU135" s="1">
        <v>-2062.7400000000002</v>
      </c>
      <c r="AV135" s="1">
        <v>-2062.7400000000002</v>
      </c>
      <c r="AW135" s="1">
        <f t="shared" si="105"/>
        <v>24752.880000000008</v>
      </c>
      <c r="AX135" s="1"/>
      <c r="AY135" s="1">
        <v>225733.25</v>
      </c>
      <c r="AZ135" s="1">
        <v>223670.51</v>
      </c>
      <c r="BA135" s="1">
        <v>221607.77000000002</v>
      </c>
      <c r="BB135" s="1">
        <v>219545.03</v>
      </c>
      <c r="BC135" s="1">
        <v>217482.29</v>
      </c>
      <c r="BD135" s="1">
        <v>215419.55000000002</v>
      </c>
      <c r="BE135" s="1">
        <v>213356.81</v>
      </c>
      <c r="BF135" s="1">
        <v>211294.07</v>
      </c>
      <c r="BG135" s="1">
        <v>209231.33000000002</v>
      </c>
      <c r="BH135" s="1">
        <v>207168.59</v>
      </c>
      <c r="BI135" s="1">
        <v>205105.85</v>
      </c>
      <c r="BJ135" s="1">
        <v>203043.11000000002</v>
      </c>
      <c r="BK135" s="1">
        <v>200980.37</v>
      </c>
      <c r="BL135" s="2">
        <f t="shared" si="78"/>
        <v>0</v>
      </c>
      <c r="BM135" s="2">
        <f t="shared" si="106"/>
        <v>24752.880000000008</v>
      </c>
      <c r="BN135" s="3">
        <f t="shared" si="77"/>
        <v>8.7499931068681466E-2</v>
      </c>
      <c r="BO135" s="37">
        <f>IFERROR(INDEX('Wkpr - Existing Depr Rates'!$G$2:$G$709,MATCH('Wkpr - Plant Balance Detail'!A135,'Wkpr - Existing Depr Rates'!$A$2:$A$709,0),),0)</f>
        <v>8.7499999999999994E-2</v>
      </c>
      <c r="BP135" s="37">
        <f t="shared" si="107"/>
        <v>-6.8931318528142604E-8</v>
      </c>
      <c r="BQ135" s="11">
        <v>3.7499999999999999E-2</v>
      </c>
      <c r="BR135" s="11"/>
      <c r="BS135" s="11"/>
      <c r="BU135" s="31">
        <f>_xlfn.IFNA(IF(AND($B135="ED",$D135&gt;=310000,$D135&lt;360000),INDEX('Wkpr - Allocation_Factors'!$B$16:$F$16,1,MATCH('Wkpr - Plant Balance Detail'!BU$2,'Wkpr - Allocation_Factors'!$B$1:$F$1,0)),IF(AND($B135="GD",$C135="AN",$D135&gt;=350000,$D135&lt;358000),INDEX('Wkpr - Allocation_Factors'!$B$17:$F$17,1,MATCH('Wkpr - Plant Balance Detail'!BU$2,'Wkpr - Allocation_Factors'!$B$1:$F$1,0)),INDEX('Wkpr - Allocation_Factors'!$B$2:$F$15,MATCH(CONCATENATE('Wkpr - Plant Balance Detail'!$B135,'Wkpr - Plant Balance Detail'!$C135),'Wkpr - Allocation_Factors'!$A$2:$A$15,0),MATCH('Wkpr - Plant Balance Detail'!BU$2,'Wkpr - Allocation_Factors'!$B$1:$F$1,0)))),0)</f>
        <v>0.68269999999999997</v>
      </c>
      <c r="BV135" s="31">
        <f>_xlfn.IFNA(IF(AND($B135="ED",$D135&gt;=310000,$D135&lt;360000),INDEX('Wkpr - Allocation_Factors'!$B$16:$F$16,1,MATCH('Wkpr - Plant Balance Detail'!BV$2,'Wkpr - Allocation_Factors'!$B$1:$F$1,0)),IF(AND($B135="GD",$C135="AN",$D135&gt;=350000,$D135&lt;358000),INDEX('Wkpr - Allocation_Factors'!$B$17:$F$17,1,MATCH('Wkpr - Plant Balance Detail'!BV$2,'Wkpr - Allocation_Factors'!$B$1:$F$1,0)),INDEX('Wkpr - Allocation_Factors'!$B$2:$F$15,MATCH(CONCATENATE('Wkpr - Plant Balance Detail'!$B135,'Wkpr - Plant Balance Detail'!$C135),'Wkpr - Allocation_Factors'!$A$2:$A$15,0),MATCH('Wkpr - Plant Balance Detail'!BV$2,'Wkpr - Allocation_Factors'!$B$1:$F$1,0)))),0)</f>
        <v>0</v>
      </c>
      <c r="BW135" s="31">
        <f>_xlfn.IFNA(IF(AND($B135="ED",$D135&gt;=310000,$D135&lt;360000),INDEX('Wkpr - Allocation_Factors'!$B$16:$F$16,1,MATCH('Wkpr - Plant Balance Detail'!BW$2,'Wkpr - Allocation_Factors'!$B$1:$F$1,0)),IF(AND($B135="GD",$C135="AN",$D135&gt;=350000,$D135&lt;358000),INDEX('Wkpr - Allocation_Factors'!$B$17:$F$17,1,MATCH('Wkpr - Plant Balance Detail'!BW$2,'Wkpr - Allocation_Factors'!$B$1:$F$1,0)),INDEX('Wkpr - Allocation_Factors'!$B$2:$F$15,MATCH(CONCATENATE('Wkpr - Plant Balance Detail'!$B135,'Wkpr - Plant Balance Detail'!$C135),'Wkpr - Allocation_Factors'!$A$2:$A$15,0),MATCH('Wkpr - Plant Balance Detail'!BW$2,'Wkpr - Allocation_Factors'!$B$1:$F$1,0)))),0)</f>
        <v>0.31730000000000003</v>
      </c>
      <c r="BX135" s="31">
        <f>_xlfn.IFNA(IF(AND($B135="ED",$D135&gt;=310000,$D135&lt;360000),INDEX('Wkpr - Allocation_Factors'!$B$16:$F$16,1,MATCH('Wkpr - Plant Balance Detail'!BX$2,'Wkpr - Allocation_Factors'!$B$1:$F$1,0)),IF(AND($B135="GD",$C135="AN",$D135&gt;=350000,$D135&lt;358000),INDEX('Wkpr - Allocation_Factors'!$B$17:$F$17,1,MATCH('Wkpr - Plant Balance Detail'!BX$2,'Wkpr - Allocation_Factors'!$B$1:$F$1,0)),INDEX('Wkpr - Allocation_Factors'!$B$2:$F$15,MATCH(CONCATENATE('Wkpr - Plant Balance Detail'!$B135,'Wkpr - Plant Balance Detail'!$C135),'Wkpr - Allocation_Factors'!$A$2:$A$15,0),MATCH('Wkpr - Plant Balance Detail'!BX$2,'Wkpr - Allocation_Factors'!$B$1:$F$1,0)))),0)</f>
        <v>0</v>
      </c>
      <c r="BY135" s="31">
        <f>_xlfn.IFNA(IF(AND($B135="ED",$D135&gt;=310000,$D135&lt;360000),INDEX('Wkpr - Allocation_Factors'!$B$16:$F$16,1,MATCH('Wkpr - Plant Balance Detail'!BY$2,'Wkpr - Allocation_Factors'!$B$1:$F$1,0)),IF(AND($B135="GD",$C135="AN",$D135&gt;=350000,$D135&lt;358000),INDEX('Wkpr - Allocation_Factors'!$B$17:$F$17,1,MATCH('Wkpr - Plant Balance Detail'!BY$2,'Wkpr - Allocation_Factors'!$B$1:$F$1,0)),INDEX('Wkpr - Allocation_Factors'!$B$2:$F$15,MATCH(CONCATENATE('Wkpr - Plant Balance Detail'!$B135,'Wkpr - Plant Balance Detail'!$C135),'Wkpr - Allocation_Factors'!$A$2:$A$15,0),MATCH('Wkpr - Plant Balance Detail'!BY$2,'Wkpr - Allocation_Factors'!$B$1:$F$1,0)))),0)</f>
        <v>0</v>
      </c>
      <c r="CA135" s="1">
        <f t="shared" si="79"/>
        <v>16898.791175999999</v>
      </c>
      <c r="CB135" s="1">
        <f t="shared" si="80"/>
        <v>0</v>
      </c>
      <c r="CC135" s="1">
        <f t="shared" si="81"/>
        <v>7854.0888240000013</v>
      </c>
      <c r="CD135" s="1">
        <f t="shared" si="82"/>
        <v>0</v>
      </c>
      <c r="CE135" s="1">
        <f t="shared" si="83"/>
        <v>0</v>
      </c>
      <c r="CF135" s="1"/>
      <c r="CG135" s="1">
        <f t="shared" si="84"/>
        <v>16898.804488649999</v>
      </c>
      <c r="CH135" s="1">
        <f t="shared" si="85"/>
        <v>0</v>
      </c>
      <c r="CI135" s="1">
        <f t="shared" si="86"/>
        <v>7854.0950113500003</v>
      </c>
      <c r="CJ135" s="1">
        <f t="shared" si="87"/>
        <v>0</v>
      </c>
      <c r="CK135" s="1">
        <f t="shared" si="88"/>
        <v>0</v>
      </c>
      <c r="CM135" s="1">
        <f t="shared" si="89"/>
        <v>7242.3447808499996</v>
      </c>
      <c r="CN135" s="1">
        <f t="shared" si="90"/>
        <v>0</v>
      </c>
      <c r="CO135" s="1">
        <f t="shared" si="91"/>
        <v>3366.0407191500003</v>
      </c>
      <c r="CP135" s="1">
        <f t="shared" si="92"/>
        <v>0</v>
      </c>
      <c r="CQ135" s="1">
        <f t="shared" si="93"/>
        <v>0</v>
      </c>
      <c r="CS135" s="1">
        <f t="shared" si="108"/>
        <v>-9656.4597078000006</v>
      </c>
      <c r="CT135" s="1">
        <f t="shared" si="109"/>
        <v>0</v>
      </c>
      <c r="CU135" s="1">
        <f t="shared" si="110"/>
        <v>-4488.0542922000004</v>
      </c>
      <c r="CV135" s="1">
        <f t="shared" si="111"/>
        <v>0</v>
      </c>
      <c r="CW135" s="1">
        <f t="shared" si="112"/>
        <v>0</v>
      </c>
      <c r="CX135" s="1">
        <f t="shared" si="113"/>
        <v>-14144.514000000001</v>
      </c>
      <c r="DA135" s="38">
        <f t="shared" si="94"/>
        <v>0</v>
      </c>
      <c r="DB135" s="38">
        <f t="shared" si="95"/>
        <v>0</v>
      </c>
      <c r="DC135" s="38">
        <f t="shared" si="96"/>
        <v>0</v>
      </c>
      <c r="DD135" s="38">
        <f t="shared" si="97"/>
        <v>0</v>
      </c>
      <c r="DE135" s="38">
        <f t="shared" si="98"/>
        <v>0</v>
      </c>
    </row>
    <row r="136" spans="1:109" x14ac:dyDescent="0.2">
      <c r="A136" t="s">
        <v>151</v>
      </c>
      <c r="B136" t="str">
        <f t="shared" si="99"/>
        <v>ED</v>
      </c>
      <c r="C136" t="str">
        <f t="shared" si="100"/>
        <v>AN</v>
      </c>
      <c r="D136">
        <f t="shared" si="101"/>
        <v>396066</v>
      </c>
      <c r="E136" t="s">
        <v>683</v>
      </c>
      <c r="F136" s="1">
        <v>3426438.44</v>
      </c>
      <c r="G136" s="1">
        <v>3426438.44</v>
      </c>
      <c r="H136" s="1">
        <v>3426438.44</v>
      </c>
      <c r="I136" s="1">
        <v>3426438.44</v>
      </c>
      <c r="J136" s="1">
        <v>3426438.44</v>
      </c>
      <c r="K136" s="1">
        <v>3426438.44</v>
      </c>
      <c r="L136" s="1">
        <v>3426438.44</v>
      </c>
      <c r="M136" s="1">
        <v>3426438.44</v>
      </c>
      <c r="N136" s="1">
        <v>3426438.44</v>
      </c>
      <c r="O136" s="1">
        <v>3426438.44</v>
      </c>
      <c r="P136" s="1">
        <v>3426438.44</v>
      </c>
      <c r="Q136" s="1">
        <v>3426438.44</v>
      </c>
      <c r="R136" s="1">
        <v>3426438.44</v>
      </c>
      <c r="S136" s="1">
        <f t="shared" si="102"/>
        <v>3426438.44</v>
      </c>
      <c r="T136" s="1">
        <f t="shared" si="103"/>
        <v>37690822.840000004</v>
      </c>
      <c r="U136" s="1">
        <f t="shared" si="104"/>
        <v>3426438.44</v>
      </c>
      <c r="V136" s="1">
        <v>-1162872.57</v>
      </c>
      <c r="W136" s="1">
        <v>-1187857.02</v>
      </c>
      <c r="X136" s="1">
        <v>-1212841.47</v>
      </c>
      <c r="Y136" s="1">
        <v>-1237825.92</v>
      </c>
      <c r="Z136" s="1">
        <v>-1262810.3700000001</v>
      </c>
      <c r="AA136" s="1">
        <v>-1287794.82</v>
      </c>
      <c r="AB136" s="1">
        <v>-1312779.27</v>
      </c>
      <c r="AC136" s="1">
        <v>-1337763.72</v>
      </c>
      <c r="AD136" s="1">
        <v>-1362748.17</v>
      </c>
      <c r="AE136" s="1">
        <v>-1387732.62</v>
      </c>
      <c r="AF136" s="1">
        <v>-1412717.07</v>
      </c>
      <c r="AG136" s="1">
        <v>-1437701.52</v>
      </c>
      <c r="AH136" s="1">
        <v>-1462685.97</v>
      </c>
      <c r="AI136" s="1"/>
      <c r="AJ136" s="1">
        <v>-24984.45</v>
      </c>
      <c r="AK136" s="1">
        <v>-24984.45</v>
      </c>
      <c r="AL136" s="1">
        <v>-24984.45</v>
      </c>
      <c r="AM136" s="1">
        <v>-24984.45</v>
      </c>
      <c r="AN136" s="1">
        <v>-24984.45</v>
      </c>
      <c r="AO136" s="1">
        <v>-24984.45</v>
      </c>
      <c r="AP136" s="1">
        <v>-24984.45</v>
      </c>
      <c r="AQ136" s="1">
        <v>-24984.45</v>
      </c>
      <c r="AR136" s="1">
        <v>-24984.45</v>
      </c>
      <c r="AS136" s="1">
        <v>-24984.45</v>
      </c>
      <c r="AT136" s="1">
        <v>-24984.45</v>
      </c>
      <c r="AU136" s="1">
        <v>-24984.45</v>
      </c>
      <c r="AV136" s="1">
        <v>-24984.45</v>
      </c>
      <c r="AW136" s="1">
        <f t="shared" si="105"/>
        <v>299813.40000000008</v>
      </c>
      <c r="AX136" s="1"/>
      <c r="AY136" s="1">
        <v>2263565.87</v>
      </c>
      <c r="AZ136" s="1">
        <v>2238581.42</v>
      </c>
      <c r="BA136" s="1">
        <v>2213596.9700000002</v>
      </c>
      <c r="BB136" s="1">
        <v>2188612.52</v>
      </c>
      <c r="BC136" s="1">
        <v>2163628.0699999998</v>
      </c>
      <c r="BD136" s="1">
        <v>2138643.62</v>
      </c>
      <c r="BE136" s="1">
        <v>2113659.17</v>
      </c>
      <c r="BF136" s="1">
        <v>2088674.72</v>
      </c>
      <c r="BG136" s="1">
        <v>2063690.27</v>
      </c>
      <c r="BH136" s="1">
        <v>2038705.82</v>
      </c>
      <c r="BI136" s="1">
        <v>2013721.37</v>
      </c>
      <c r="BJ136" s="1">
        <v>1988736.92</v>
      </c>
      <c r="BK136" s="1">
        <v>1963752.47</v>
      </c>
      <c r="BL136" s="2">
        <f t="shared" si="78"/>
        <v>0</v>
      </c>
      <c r="BM136" s="2">
        <f t="shared" si="106"/>
        <v>299813.40000000008</v>
      </c>
      <c r="BN136" s="3">
        <f t="shared" si="77"/>
        <v>8.7500010652460491E-2</v>
      </c>
      <c r="BO136" s="37">
        <f>IFERROR(INDEX('Wkpr - Existing Depr Rates'!$G$2:$G$709,MATCH('Wkpr - Plant Balance Detail'!A136,'Wkpr - Existing Depr Rates'!$A$2:$A$709,0),),0)</f>
        <v>8.7499999999999994E-2</v>
      </c>
      <c r="BP136" s="37">
        <f t="shared" si="107"/>
        <v>1.0652460497029281E-8</v>
      </c>
      <c r="BQ136" s="11">
        <v>3.7499999999999999E-2</v>
      </c>
      <c r="BR136" s="11"/>
      <c r="BS136" s="11"/>
      <c r="BU136" s="31">
        <f>_xlfn.IFNA(IF(AND($B136="ED",$D136&gt;=310000,$D136&lt;360000),INDEX('Wkpr - Allocation_Factors'!$B$16:$F$16,1,MATCH('Wkpr - Plant Balance Detail'!BU$2,'Wkpr - Allocation_Factors'!$B$1:$F$1,0)),IF(AND($B136="GD",$C136="AN",$D136&gt;=350000,$D136&lt;358000),INDEX('Wkpr - Allocation_Factors'!$B$17:$F$17,1,MATCH('Wkpr - Plant Balance Detail'!BU$2,'Wkpr - Allocation_Factors'!$B$1:$F$1,0)),INDEX('Wkpr - Allocation_Factors'!$B$2:$F$15,MATCH(CONCATENATE('Wkpr - Plant Balance Detail'!$B136,'Wkpr - Plant Balance Detail'!$C136),'Wkpr - Allocation_Factors'!$A$2:$A$15,0),MATCH('Wkpr - Plant Balance Detail'!BU$2,'Wkpr - Allocation_Factors'!$B$1:$F$1,0)))),0)</f>
        <v>0.68269999999999997</v>
      </c>
      <c r="BV136" s="31">
        <f>_xlfn.IFNA(IF(AND($B136="ED",$D136&gt;=310000,$D136&lt;360000),INDEX('Wkpr - Allocation_Factors'!$B$16:$F$16,1,MATCH('Wkpr - Plant Balance Detail'!BV$2,'Wkpr - Allocation_Factors'!$B$1:$F$1,0)),IF(AND($B136="GD",$C136="AN",$D136&gt;=350000,$D136&lt;358000),INDEX('Wkpr - Allocation_Factors'!$B$17:$F$17,1,MATCH('Wkpr - Plant Balance Detail'!BV$2,'Wkpr - Allocation_Factors'!$B$1:$F$1,0)),INDEX('Wkpr - Allocation_Factors'!$B$2:$F$15,MATCH(CONCATENATE('Wkpr - Plant Balance Detail'!$B136,'Wkpr - Plant Balance Detail'!$C136),'Wkpr - Allocation_Factors'!$A$2:$A$15,0),MATCH('Wkpr - Plant Balance Detail'!BV$2,'Wkpr - Allocation_Factors'!$B$1:$F$1,0)))),0)</f>
        <v>0</v>
      </c>
      <c r="BW136" s="31">
        <f>_xlfn.IFNA(IF(AND($B136="ED",$D136&gt;=310000,$D136&lt;360000),INDEX('Wkpr - Allocation_Factors'!$B$16:$F$16,1,MATCH('Wkpr - Plant Balance Detail'!BW$2,'Wkpr - Allocation_Factors'!$B$1:$F$1,0)),IF(AND($B136="GD",$C136="AN",$D136&gt;=350000,$D136&lt;358000),INDEX('Wkpr - Allocation_Factors'!$B$17:$F$17,1,MATCH('Wkpr - Plant Balance Detail'!BW$2,'Wkpr - Allocation_Factors'!$B$1:$F$1,0)),INDEX('Wkpr - Allocation_Factors'!$B$2:$F$15,MATCH(CONCATENATE('Wkpr - Plant Balance Detail'!$B136,'Wkpr - Plant Balance Detail'!$C136),'Wkpr - Allocation_Factors'!$A$2:$A$15,0),MATCH('Wkpr - Plant Balance Detail'!BW$2,'Wkpr - Allocation_Factors'!$B$1:$F$1,0)))),0)</f>
        <v>0.31730000000000003</v>
      </c>
      <c r="BX136" s="31">
        <f>_xlfn.IFNA(IF(AND($B136="ED",$D136&gt;=310000,$D136&lt;360000),INDEX('Wkpr - Allocation_Factors'!$B$16:$F$16,1,MATCH('Wkpr - Plant Balance Detail'!BX$2,'Wkpr - Allocation_Factors'!$B$1:$F$1,0)),IF(AND($B136="GD",$C136="AN",$D136&gt;=350000,$D136&lt;358000),INDEX('Wkpr - Allocation_Factors'!$B$17:$F$17,1,MATCH('Wkpr - Plant Balance Detail'!BX$2,'Wkpr - Allocation_Factors'!$B$1:$F$1,0)),INDEX('Wkpr - Allocation_Factors'!$B$2:$F$15,MATCH(CONCATENATE('Wkpr - Plant Balance Detail'!$B136,'Wkpr - Plant Balance Detail'!$C136),'Wkpr - Allocation_Factors'!$A$2:$A$15,0),MATCH('Wkpr - Plant Balance Detail'!BX$2,'Wkpr - Allocation_Factors'!$B$1:$F$1,0)))),0)</f>
        <v>0</v>
      </c>
      <c r="BY136" s="31">
        <f>_xlfn.IFNA(IF(AND($B136="ED",$D136&gt;=310000,$D136&lt;360000),INDEX('Wkpr - Allocation_Factors'!$B$16:$F$16,1,MATCH('Wkpr - Plant Balance Detail'!BY$2,'Wkpr - Allocation_Factors'!$B$1:$F$1,0)),IF(AND($B136="GD",$C136="AN",$D136&gt;=350000,$D136&lt;358000),INDEX('Wkpr - Allocation_Factors'!$B$17:$F$17,1,MATCH('Wkpr - Plant Balance Detail'!BY$2,'Wkpr - Allocation_Factors'!$B$1:$F$1,0)),INDEX('Wkpr - Allocation_Factors'!$B$2:$F$15,MATCH(CONCATENATE('Wkpr - Plant Balance Detail'!$B136,'Wkpr - Plant Balance Detail'!$C136),'Wkpr - Allocation_Factors'!$A$2:$A$15,0),MATCH('Wkpr - Plant Balance Detail'!BY$2,'Wkpr - Allocation_Factors'!$B$1:$F$1,0)))),0)</f>
        <v>0</v>
      </c>
      <c r="CA136" s="1">
        <f t="shared" si="79"/>
        <v>204682.60818000004</v>
      </c>
      <c r="CB136" s="1">
        <f t="shared" si="80"/>
        <v>0</v>
      </c>
      <c r="CC136" s="1">
        <f t="shared" si="81"/>
        <v>95130.791820000028</v>
      </c>
      <c r="CD136" s="1">
        <f t="shared" si="82"/>
        <v>0</v>
      </c>
      <c r="CE136" s="1">
        <f t="shared" si="83"/>
        <v>0</v>
      </c>
      <c r="CF136" s="1"/>
      <c r="CG136" s="1">
        <f t="shared" si="84"/>
        <v>204682.58326144997</v>
      </c>
      <c r="CH136" s="1">
        <f t="shared" si="85"/>
        <v>0</v>
      </c>
      <c r="CI136" s="1">
        <f t="shared" si="86"/>
        <v>95130.780238549996</v>
      </c>
      <c r="CJ136" s="1">
        <f t="shared" si="87"/>
        <v>0</v>
      </c>
      <c r="CK136" s="1">
        <f t="shared" si="88"/>
        <v>0</v>
      </c>
      <c r="CM136" s="1">
        <f t="shared" si="89"/>
        <v>87721.107112049984</v>
      </c>
      <c r="CN136" s="1">
        <f t="shared" si="90"/>
        <v>0</v>
      </c>
      <c r="CO136" s="1">
        <f t="shared" si="91"/>
        <v>40770.334387950003</v>
      </c>
      <c r="CP136" s="1">
        <f t="shared" si="92"/>
        <v>0</v>
      </c>
      <c r="CQ136" s="1">
        <f t="shared" si="93"/>
        <v>0</v>
      </c>
      <c r="CS136" s="1">
        <f t="shared" si="108"/>
        <v>-116961.47614939998</v>
      </c>
      <c r="CT136" s="1">
        <f t="shared" si="109"/>
        <v>0</v>
      </c>
      <c r="CU136" s="1">
        <f t="shared" si="110"/>
        <v>-54360.445850599994</v>
      </c>
      <c r="CV136" s="1">
        <f t="shared" si="111"/>
        <v>0</v>
      </c>
      <c r="CW136" s="1">
        <f t="shared" si="112"/>
        <v>0</v>
      </c>
      <c r="CX136" s="1">
        <f t="shared" si="113"/>
        <v>-171321.92199999996</v>
      </c>
      <c r="DA136" s="38">
        <f t="shared" si="94"/>
        <v>0</v>
      </c>
      <c r="DB136" s="38">
        <f t="shared" si="95"/>
        <v>0</v>
      </c>
      <c r="DC136" s="38">
        <f t="shared" si="96"/>
        <v>0</v>
      </c>
      <c r="DD136" s="38">
        <f t="shared" si="97"/>
        <v>0</v>
      </c>
      <c r="DE136" s="38">
        <f t="shared" si="98"/>
        <v>0</v>
      </c>
    </row>
    <row r="137" spans="1:109" x14ac:dyDescent="0.2">
      <c r="A137" t="s">
        <v>152</v>
      </c>
      <c r="B137" t="str">
        <f t="shared" si="99"/>
        <v>ED</v>
      </c>
      <c r="C137" t="str">
        <f t="shared" si="100"/>
        <v>AN</v>
      </c>
      <c r="D137">
        <f t="shared" si="101"/>
        <v>396067</v>
      </c>
      <c r="E137" t="s">
        <v>683</v>
      </c>
      <c r="F137" s="1">
        <v>1385895.4</v>
      </c>
      <c r="G137" s="1">
        <v>1385895.4</v>
      </c>
      <c r="H137" s="1">
        <v>1385895.4</v>
      </c>
      <c r="I137" s="1">
        <v>1385895.4</v>
      </c>
      <c r="J137" s="1">
        <v>1385895.4</v>
      </c>
      <c r="K137" s="1">
        <v>1385895.4</v>
      </c>
      <c r="L137" s="1">
        <v>1385895.4</v>
      </c>
      <c r="M137" s="1">
        <v>1385895.4</v>
      </c>
      <c r="N137" s="1">
        <v>1385895.4</v>
      </c>
      <c r="O137" s="1">
        <v>1239288.1299999999</v>
      </c>
      <c r="P137" s="1">
        <v>1239288.1299999999</v>
      </c>
      <c r="Q137" s="1">
        <v>1239288.1299999999</v>
      </c>
      <c r="R137" s="1">
        <v>1239288.1299999999</v>
      </c>
      <c r="S137" s="1">
        <f t="shared" si="102"/>
        <v>1312591.7649999999</v>
      </c>
      <c r="T137" s="1">
        <f t="shared" si="103"/>
        <v>14805027.59</v>
      </c>
      <c r="U137" s="1">
        <f t="shared" si="104"/>
        <v>1343134.94625</v>
      </c>
      <c r="V137" s="1">
        <v>-338739.78</v>
      </c>
      <c r="W137" s="1">
        <v>-346708.68</v>
      </c>
      <c r="X137" s="1">
        <v>-354677.58</v>
      </c>
      <c r="Y137" s="1">
        <v>-362646.48</v>
      </c>
      <c r="Z137" s="1">
        <v>-370615.38</v>
      </c>
      <c r="AA137" s="1">
        <v>-378584.28</v>
      </c>
      <c r="AB137" s="1">
        <v>-386553.18</v>
      </c>
      <c r="AC137" s="1">
        <v>-394522.08</v>
      </c>
      <c r="AD137" s="1">
        <v>-402490.98</v>
      </c>
      <c r="AE137" s="1">
        <v>-263431.11</v>
      </c>
      <c r="AF137" s="1">
        <v>-270557.02</v>
      </c>
      <c r="AG137" s="1">
        <v>-277682.93</v>
      </c>
      <c r="AH137" s="1">
        <v>-284808.84000000003</v>
      </c>
      <c r="AI137" s="1"/>
      <c r="AJ137" s="1">
        <v>-7968.9000000000005</v>
      </c>
      <c r="AK137" s="1">
        <v>-7968.9000000000005</v>
      </c>
      <c r="AL137" s="1">
        <v>-7968.9000000000005</v>
      </c>
      <c r="AM137" s="1">
        <v>-7968.9000000000005</v>
      </c>
      <c r="AN137" s="1">
        <v>-7968.9000000000005</v>
      </c>
      <c r="AO137" s="1">
        <v>-7968.9000000000005</v>
      </c>
      <c r="AP137" s="1">
        <v>-7968.9000000000005</v>
      </c>
      <c r="AQ137" s="1">
        <v>-7968.9000000000005</v>
      </c>
      <c r="AR137" s="1">
        <v>-7968.9000000000005</v>
      </c>
      <c r="AS137" s="1">
        <v>-7547.4000000000005</v>
      </c>
      <c r="AT137" s="1">
        <v>-7125.91</v>
      </c>
      <c r="AU137" s="1">
        <v>-7125.91</v>
      </c>
      <c r="AV137" s="1">
        <v>-7125.91</v>
      </c>
      <c r="AW137" s="1">
        <f t="shared" si="105"/>
        <v>92676.330000000016</v>
      </c>
      <c r="AX137" s="1"/>
      <c r="AY137" s="1">
        <v>1047155.62</v>
      </c>
      <c r="AZ137" s="1">
        <v>1039186.72</v>
      </c>
      <c r="BA137" s="1">
        <v>1031217.82</v>
      </c>
      <c r="BB137" s="1">
        <v>1023248.92</v>
      </c>
      <c r="BC137" s="1">
        <v>1015280.02</v>
      </c>
      <c r="BD137" s="1">
        <v>1007311.12</v>
      </c>
      <c r="BE137" s="1">
        <v>999342.22</v>
      </c>
      <c r="BF137" s="1">
        <v>991373.32000000007</v>
      </c>
      <c r="BG137" s="1">
        <v>983404.42</v>
      </c>
      <c r="BH137" s="1">
        <v>975857.02</v>
      </c>
      <c r="BI137" s="1">
        <v>968731.11</v>
      </c>
      <c r="BJ137" s="1">
        <v>961605.20000000007</v>
      </c>
      <c r="BK137" s="1">
        <v>954479.29</v>
      </c>
      <c r="BL137" s="2">
        <f t="shared" si="78"/>
        <v>0</v>
      </c>
      <c r="BM137" s="2">
        <f t="shared" si="106"/>
        <v>92676.330000000016</v>
      </c>
      <c r="BN137" s="3">
        <f t="shared" si="77"/>
        <v>6.9000013929166285E-2</v>
      </c>
      <c r="BO137" s="37">
        <f>IFERROR(INDEX('Wkpr - Existing Depr Rates'!$G$2:$G$709,MATCH('Wkpr - Plant Balance Detail'!A137,'Wkpr - Existing Depr Rates'!$A$2:$A$709,0),),0)</f>
        <v>6.9000000000000006E-2</v>
      </c>
      <c r="BP137" s="37">
        <f t="shared" si="107"/>
        <v>1.3929166278736638E-8</v>
      </c>
      <c r="BQ137" s="11">
        <v>7.5800000000000006E-2</v>
      </c>
      <c r="BR137" s="11"/>
      <c r="BS137" s="11"/>
      <c r="BU137" s="31">
        <f>_xlfn.IFNA(IF(AND($B137="ED",$D137&gt;=310000,$D137&lt;360000),INDEX('Wkpr - Allocation_Factors'!$B$16:$F$16,1,MATCH('Wkpr - Plant Balance Detail'!BU$2,'Wkpr - Allocation_Factors'!$B$1:$F$1,0)),IF(AND($B137="GD",$C137="AN",$D137&gt;=350000,$D137&lt;358000),INDEX('Wkpr - Allocation_Factors'!$B$17:$F$17,1,MATCH('Wkpr - Plant Balance Detail'!BU$2,'Wkpr - Allocation_Factors'!$B$1:$F$1,0)),INDEX('Wkpr - Allocation_Factors'!$B$2:$F$15,MATCH(CONCATENATE('Wkpr - Plant Balance Detail'!$B137,'Wkpr - Plant Balance Detail'!$C137),'Wkpr - Allocation_Factors'!$A$2:$A$15,0),MATCH('Wkpr - Plant Balance Detail'!BU$2,'Wkpr - Allocation_Factors'!$B$1:$F$1,0)))),0)</f>
        <v>0.68269999999999997</v>
      </c>
      <c r="BV137" s="31">
        <f>_xlfn.IFNA(IF(AND($B137="ED",$D137&gt;=310000,$D137&lt;360000),INDEX('Wkpr - Allocation_Factors'!$B$16:$F$16,1,MATCH('Wkpr - Plant Balance Detail'!BV$2,'Wkpr - Allocation_Factors'!$B$1:$F$1,0)),IF(AND($B137="GD",$C137="AN",$D137&gt;=350000,$D137&lt;358000),INDEX('Wkpr - Allocation_Factors'!$B$17:$F$17,1,MATCH('Wkpr - Plant Balance Detail'!BV$2,'Wkpr - Allocation_Factors'!$B$1:$F$1,0)),INDEX('Wkpr - Allocation_Factors'!$B$2:$F$15,MATCH(CONCATENATE('Wkpr - Plant Balance Detail'!$B137,'Wkpr - Plant Balance Detail'!$C137),'Wkpr - Allocation_Factors'!$A$2:$A$15,0),MATCH('Wkpr - Plant Balance Detail'!BV$2,'Wkpr - Allocation_Factors'!$B$1:$F$1,0)))),0)</f>
        <v>0</v>
      </c>
      <c r="BW137" s="31">
        <f>_xlfn.IFNA(IF(AND($B137="ED",$D137&gt;=310000,$D137&lt;360000),INDEX('Wkpr - Allocation_Factors'!$B$16:$F$16,1,MATCH('Wkpr - Plant Balance Detail'!BW$2,'Wkpr - Allocation_Factors'!$B$1:$F$1,0)),IF(AND($B137="GD",$C137="AN",$D137&gt;=350000,$D137&lt;358000),INDEX('Wkpr - Allocation_Factors'!$B$17:$F$17,1,MATCH('Wkpr - Plant Balance Detail'!BW$2,'Wkpr - Allocation_Factors'!$B$1:$F$1,0)),INDEX('Wkpr - Allocation_Factors'!$B$2:$F$15,MATCH(CONCATENATE('Wkpr - Plant Balance Detail'!$B137,'Wkpr - Plant Balance Detail'!$C137),'Wkpr - Allocation_Factors'!$A$2:$A$15,0),MATCH('Wkpr - Plant Balance Detail'!BW$2,'Wkpr - Allocation_Factors'!$B$1:$F$1,0)))),0)</f>
        <v>0.31730000000000003</v>
      </c>
      <c r="BX137" s="31">
        <f>_xlfn.IFNA(IF(AND($B137="ED",$D137&gt;=310000,$D137&lt;360000),INDEX('Wkpr - Allocation_Factors'!$B$16:$F$16,1,MATCH('Wkpr - Plant Balance Detail'!BX$2,'Wkpr - Allocation_Factors'!$B$1:$F$1,0)),IF(AND($B137="GD",$C137="AN",$D137&gt;=350000,$D137&lt;358000),INDEX('Wkpr - Allocation_Factors'!$B$17:$F$17,1,MATCH('Wkpr - Plant Balance Detail'!BX$2,'Wkpr - Allocation_Factors'!$B$1:$F$1,0)),INDEX('Wkpr - Allocation_Factors'!$B$2:$F$15,MATCH(CONCATENATE('Wkpr - Plant Balance Detail'!$B137,'Wkpr - Plant Balance Detail'!$C137),'Wkpr - Allocation_Factors'!$A$2:$A$15,0),MATCH('Wkpr - Plant Balance Detail'!BX$2,'Wkpr - Allocation_Factors'!$B$1:$F$1,0)))),0)</f>
        <v>0</v>
      </c>
      <c r="BY137" s="31">
        <f>_xlfn.IFNA(IF(AND($B137="ED",$D137&gt;=310000,$D137&lt;360000),INDEX('Wkpr - Allocation_Factors'!$B$16:$F$16,1,MATCH('Wkpr - Plant Balance Detail'!BY$2,'Wkpr - Allocation_Factors'!$B$1:$F$1,0)),IF(AND($B137="GD",$C137="AN",$D137&gt;=350000,$D137&lt;358000),INDEX('Wkpr - Allocation_Factors'!$B$17:$F$17,1,MATCH('Wkpr - Plant Balance Detail'!BY$2,'Wkpr - Allocation_Factors'!$B$1:$F$1,0)),INDEX('Wkpr - Allocation_Factors'!$B$2:$F$15,MATCH(CONCATENATE('Wkpr - Plant Balance Detail'!$B137,'Wkpr - Plant Balance Detail'!$C137),'Wkpr - Allocation_Factors'!$A$2:$A$15,0),MATCH('Wkpr - Plant Balance Detail'!BY$2,'Wkpr - Allocation_Factors'!$B$1:$F$1,0)))),0)</f>
        <v>0</v>
      </c>
      <c r="CA137" s="1">
        <f t="shared" si="79"/>
        <v>58378.290223157368</v>
      </c>
      <c r="CB137" s="1">
        <f t="shared" si="80"/>
        <v>0</v>
      </c>
      <c r="CC137" s="1">
        <f t="shared" si="81"/>
        <v>27132.608009093063</v>
      </c>
      <c r="CD137" s="1">
        <f t="shared" si="82"/>
        <v>0</v>
      </c>
      <c r="CE137" s="1">
        <f t="shared" si="83"/>
        <v>0</v>
      </c>
      <c r="CF137" s="1"/>
      <c r="CG137" s="1">
        <f t="shared" si="84"/>
        <v>58378.278438219</v>
      </c>
      <c r="CH137" s="1">
        <f t="shared" si="85"/>
        <v>0</v>
      </c>
      <c r="CI137" s="1">
        <f t="shared" si="86"/>
        <v>27132.602531781002</v>
      </c>
      <c r="CJ137" s="1">
        <f t="shared" si="87"/>
        <v>0</v>
      </c>
      <c r="CK137" s="1">
        <f t="shared" si="88"/>
        <v>0</v>
      </c>
      <c r="CM137" s="1">
        <f t="shared" si="89"/>
        <v>64131.500081405793</v>
      </c>
      <c r="CN137" s="1">
        <f t="shared" si="90"/>
        <v>0</v>
      </c>
      <c r="CO137" s="1">
        <f t="shared" si="91"/>
        <v>29806.540172594199</v>
      </c>
      <c r="CP137" s="1">
        <f t="shared" si="92"/>
        <v>0</v>
      </c>
      <c r="CQ137" s="1">
        <f t="shared" si="93"/>
        <v>0</v>
      </c>
      <c r="CS137" s="1">
        <f t="shared" si="108"/>
        <v>5753.2216431867928</v>
      </c>
      <c r="CT137" s="1">
        <f t="shared" si="109"/>
        <v>0</v>
      </c>
      <c r="CU137" s="1">
        <f t="shared" si="110"/>
        <v>2673.9376408131975</v>
      </c>
      <c r="CV137" s="1">
        <f t="shared" si="111"/>
        <v>0</v>
      </c>
      <c r="CW137" s="1">
        <f t="shared" si="112"/>
        <v>0</v>
      </c>
      <c r="CX137" s="1">
        <f t="shared" si="113"/>
        <v>8427.1592839999903</v>
      </c>
      <c r="DA137" s="38">
        <f t="shared" si="94"/>
        <v>0</v>
      </c>
      <c r="DB137" s="38">
        <f t="shared" si="95"/>
        <v>0</v>
      </c>
      <c r="DC137" s="38">
        <f t="shared" si="96"/>
        <v>0</v>
      </c>
      <c r="DD137" s="38">
        <f t="shared" si="97"/>
        <v>0</v>
      </c>
      <c r="DE137" s="38">
        <f t="shared" si="98"/>
        <v>0</v>
      </c>
    </row>
    <row r="138" spans="1:109" x14ac:dyDescent="0.2">
      <c r="A138" t="s">
        <v>153</v>
      </c>
      <c r="B138" t="str">
        <f t="shared" si="99"/>
        <v>ED</v>
      </c>
      <c r="C138" t="str">
        <f t="shared" si="100"/>
        <v>AN</v>
      </c>
      <c r="D138">
        <f t="shared" si="101"/>
        <v>396068</v>
      </c>
      <c r="E138" t="s">
        <v>683</v>
      </c>
      <c r="F138" s="1">
        <v>2130602.96</v>
      </c>
      <c r="G138" s="1">
        <v>2130602.96</v>
      </c>
      <c r="H138" s="1">
        <v>2130602.96</v>
      </c>
      <c r="I138" s="1">
        <v>2130602.96</v>
      </c>
      <c r="J138" s="1">
        <v>2130602.96</v>
      </c>
      <c r="K138" s="1">
        <v>2130602.96</v>
      </c>
      <c r="L138" s="1">
        <v>2130602.96</v>
      </c>
      <c r="M138" s="1">
        <v>2130602.96</v>
      </c>
      <c r="N138" s="1">
        <v>2130602.96</v>
      </c>
      <c r="O138" s="1">
        <v>2130602.96</v>
      </c>
      <c r="P138" s="1">
        <v>2130602.96</v>
      </c>
      <c r="Q138" s="1">
        <v>2130602.96</v>
      </c>
      <c r="R138" s="1">
        <v>2130602.96</v>
      </c>
      <c r="S138" s="1">
        <f t="shared" si="102"/>
        <v>2130602.96</v>
      </c>
      <c r="T138" s="1">
        <f t="shared" si="103"/>
        <v>23436632.560000006</v>
      </c>
      <c r="U138" s="1">
        <f t="shared" si="104"/>
        <v>2130602.9600000004</v>
      </c>
      <c r="V138" s="1">
        <v>-525596.66</v>
      </c>
      <c r="W138" s="1">
        <v>-541132.31000000006</v>
      </c>
      <c r="X138" s="1">
        <v>-556667.96</v>
      </c>
      <c r="Y138" s="1">
        <v>-572203.61</v>
      </c>
      <c r="Z138" s="1">
        <v>-587739.26</v>
      </c>
      <c r="AA138" s="1">
        <v>-603274.91</v>
      </c>
      <c r="AB138" s="1">
        <v>-618810.56000000006</v>
      </c>
      <c r="AC138" s="1">
        <v>-634346.21</v>
      </c>
      <c r="AD138" s="1">
        <v>-649881.86</v>
      </c>
      <c r="AE138" s="1">
        <v>-665417.51</v>
      </c>
      <c r="AF138" s="1">
        <v>-680953.16</v>
      </c>
      <c r="AG138" s="1">
        <v>-696488.81</v>
      </c>
      <c r="AH138" s="1">
        <v>-712024.46</v>
      </c>
      <c r="AI138" s="1"/>
      <c r="AJ138" s="1">
        <v>-15535.65</v>
      </c>
      <c r="AK138" s="1">
        <v>-15535.65</v>
      </c>
      <c r="AL138" s="1">
        <v>-15535.65</v>
      </c>
      <c r="AM138" s="1">
        <v>-15535.65</v>
      </c>
      <c r="AN138" s="1">
        <v>-15535.65</v>
      </c>
      <c r="AO138" s="1">
        <v>-15535.65</v>
      </c>
      <c r="AP138" s="1">
        <v>-15535.65</v>
      </c>
      <c r="AQ138" s="1">
        <v>-15535.65</v>
      </c>
      <c r="AR138" s="1">
        <v>-15535.65</v>
      </c>
      <c r="AS138" s="1">
        <v>-15535.65</v>
      </c>
      <c r="AT138" s="1">
        <v>-15535.65</v>
      </c>
      <c r="AU138" s="1">
        <v>-15535.65</v>
      </c>
      <c r="AV138" s="1">
        <v>-15535.65</v>
      </c>
      <c r="AW138" s="1">
        <f t="shared" si="105"/>
        <v>186427.79999999996</v>
      </c>
      <c r="AX138" s="1"/>
      <c r="AY138" s="1">
        <v>1605006.3</v>
      </c>
      <c r="AZ138" s="1">
        <v>1589470.65</v>
      </c>
      <c r="BA138" s="1">
        <v>1573935</v>
      </c>
      <c r="BB138" s="1">
        <v>1558399.35</v>
      </c>
      <c r="BC138" s="1">
        <v>1542863.7</v>
      </c>
      <c r="BD138" s="1">
        <v>1527328.05</v>
      </c>
      <c r="BE138" s="1">
        <v>1511792.4</v>
      </c>
      <c r="BF138" s="1">
        <v>1496256.75</v>
      </c>
      <c r="BG138" s="1">
        <v>1480721.1</v>
      </c>
      <c r="BH138" s="1">
        <v>1465185.45</v>
      </c>
      <c r="BI138" s="1">
        <v>1449649.8</v>
      </c>
      <c r="BJ138" s="1">
        <v>1434114.15</v>
      </c>
      <c r="BK138" s="1">
        <v>1418578.5</v>
      </c>
      <c r="BL138" s="2">
        <f t="shared" si="78"/>
        <v>0</v>
      </c>
      <c r="BM138" s="2">
        <f t="shared" si="106"/>
        <v>186427.79999999996</v>
      </c>
      <c r="BN138" s="3">
        <f t="shared" si="77"/>
        <v>8.7500019243378843E-2</v>
      </c>
      <c r="BO138" s="37">
        <f>IFERROR(INDEX('Wkpr - Existing Depr Rates'!$G$2:$G$709,MATCH('Wkpr - Plant Balance Detail'!A138,'Wkpr - Existing Depr Rates'!$A$2:$A$709,0),),0)</f>
        <v>8.7499999999999994E-2</v>
      </c>
      <c r="BP138" s="37">
        <f t="shared" si="107"/>
        <v>1.9243378848732284E-8</v>
      </c>
      <c r="BQ138" s="11">
        <v>3.7499999999999999E-2</v>
      </c>
      <c r="BR138" s="11"/>
      <c r="BS138" s="11"/>
      <c r="BU138" s="31">
        <f>_xlfn.IFNA(IF(AND($B138="ED",$D138&gt;=310000,$D138&lt;360000),INDEX('Wkpr - Allocation_Factors'!$B$16:$F$16,1,MATCH('Wkpr - Plant Balance Detail'!BU$2,'Wkpr - Allocation_Factors'!$B$1:$F$1,0)),IF(AND($B138="GD",$C138="AN",$D138&gt;=350000,$D138&lt;358000),INDEX('Wkpr - Allocation_Factors'!$B$17:$F$17,1,MATCH('Wkpr - Plant Balance Detail'!BU$2,'Wkpr - Allocation_Factors'!$B$1:$F$1,0)),INDEX('Wkpr - Allocation_Factors'!$B$2:$F$15,MATCH(CONCATENATE('Wkpr - Plant Balance Detail'!$B138,'Wkpr - Plant Balance Detail'!$C138),'Wkpr - Allocation_Factors'!$A$2:$A$15,0),MATCH('Wkpr - Plant Balance Detail'!BU$2,'Wkpr - Allocation_Factors'!$B$1:$F$1,0)))),0)</f>
        <v>0.68269999999999997</v>
      </c>
      <c r="BV138" s="31">
        <f>_xlfn.IFNA(IF(AND($B138="ED",$D138&gt;=310000,$D138&lt;360000),INDEX('Wkpr - Allocation_Factors'!$B$16:$F$16,1,MATCH('Wkpr - Plant Balance Detail'!BV$2,'Wkpr - Allocation_Factors'!$B$1:$F$1,0)),IF(AND($B138="GD",$C138="AN",$D138&gt;=350000,$D138&lt;358000),INDEX('Wkpr - Allocation_Factors'!$B$17:$F$17,1,MATCH('Wkpr - Plant Balance Detail'!BV$2,'Wkpr - Allocation_Factors'!$B$1:$F$1,0)),INDEX('Wkpr - Allocation_Factors'!$B$2:$F$15,MATCH(CONCATENATE('Wkpr - Plant Balance Detail'!$B138,'Wkpr - Plant Balance Detail'!$C138),'Wkpr - Allocation_Factors'!$A$2:$A$15,0),MATCH('Wkpr - Plant Balance Detail'!BV$2,'Wkpr - Allocation_Factors'!$B$1:$F$1,0)))),0)</f>
        <v>0</v>
      </c>
      <c r="BW138" s="31">
        <f>_xlfn.IFNA(IF(AND($B138="ED",$D138&gt;=310000,$D138&lt;360000),INDEX('Wkpr - Allocation_Factors'!$B$16:$F$16,1,MATCH('Wkpr - Plant Balance Detail'!BW$2,'Wkpr - Allocation_Factors'!$B$1:$F$1,0)),IF(AND($B138="GD",$C138="AN",$D138&gt;=350000,$D138&lt;358000),INDEX('Wkpr - Allocation_Factors'!$B$17:$F$17,1,MATCH('Wkpr - Plant Balance Detail'!BW$2,'Wkpr - Allocation_Factors'!$B$1:$F$1,0)),INDEX('Wkpr - Allocation_Factors'!$B$2:$F$15,MATCH(CONCATENATE('Wkpr - Plant Balance Detail'!$B138,'Wkpr - Plant Balance Detail'!$C138),'Wkpr - Allocation_Factors'!$A$2:$A$15,0),MATCH('Wkpr - Plant Balance Detail'!BW$2,'Wkpr - Allocation_Factors'!$B$1:$F$1,0)))),0)</f>
        <v>0.31730000000000003</v>
      </c>
      <c r="BX138" s="31">
        <f>_xlfn.IFNA(IF(AND($B138="ED",$D138&gt;=310000,$D138&lt;360000),INDEX('Wkpr - Allocation_Factors'!$B$16:$F$16,1,MATCH('Wkpr - Plant Balance Detail'!BX$2,'Wkpr - Allocation_Factors'!$B$1:$F$1,0)),IF(AND($B138="GD",$C138="AN",$D138&gt;=350000,$D138&lt;358000),INDEX('Wkpr - Allocation_Factors'!$B$17:$F$17,1,MATCH('Wkpr - Plant Balance Detail'!BX$2,'Wkpr - Allocation_Factors'!$B$1:$F$1,0)),INDEX('Wkpr - Allocation_Factors'!$B$2:$F$15,MATCH(CONCATENATE('Wkpr - Plant Balance Detail'!$B138,'Wkpr - Plant Balance Detail'!$C138),'Wkpr - Allocation_Factors'!$A$2:$A$15,0),MATCH('Wkpr - Plant Balance Detail'!BX$2,'Wkpr - Allocation_Factors'!$B$1:$F$1,0)))),0)</f>
        <v>0</v>
      </c>
      <c r="BY138" s="31">
        <f>_xlfn.IFNA(IF(AND($B138="ED",$D138&gt;=310000,$D138&lt;360000),INDEX('Wkpr - Allocation_Factors'!$B$16:$F$16,1,MATCH('Wkpr - Plant Balance Detail'!BY$2,'Wkpr - Allocation_Factors'!$B$1:$F$1,0)),IF(AND($B138="GD",$C138="AN",$D138&gt;=350000,$D138&lt;358000),INDEX('Wkpr - Allocation_Factors'!$B$17:$F$17,1,MATCH('Wkpr - Plant Balance Detail'!BY$2,'Wkpr - Allocation_Factors'!$B$1:$F$1,0)),INDEX('Wkpr - Allocation_Factors'!$B$2:$F$15,MATCH(CONCATENATE('Wkpr - Plant Balance Detail'!$B138,'Wkpr - Plant Balance Detail'!$C138),'Wkpr - Allocation_Factors'!$A$2:$A$15,0),MATCH('Wkpr - Plant Balance Detail'!BY$2,'Wkpr - Allocation_Factors'!$B$1:$F$1,0)))),0)</f>
        <v>0</v>
      </c>
      <c r="CA138" s="1">
        <f t="shared" si="79"/>
        <v>127274.25905999995</v>
      </c>
      <c r="CB138" s="1">
        <f t="shared" si="80"/>
        <v>0</v>
      </c>
      <c r="CC138" s="1">
        <f t="shared" si="81"/>
        <v>59153.540939999984</v>
      </c>
      <c r="CD138" s="1">
        <f t="shared" si="82"/>
        <v>0</v>
      </c>
      <c r="CE138" s="1">
        <f t="shared" si="83"/>
        <v>0</v>
      </c>
      <c r="CF138" s="1"/>
      <c r="CG138" s="1">
        <f t="shared" si="84"/>
        <v>127274.23106929999</v>
      </c>
      <c r="CH138" s="1">
        <f t="shared" si="85"/>
        <v>0</v>
      </c>
      <c r="CI138" s="1">
        <f t="shared" si="86"/>
        <v>59153.527930700002</v>
      </c>
      <c r="CJ138" s="1">
        <f t="shared" si="87"/>
        <v>0</v>
      </c>
      <c r="CK138" s="1">
        <f t="shared" si="88"/>
        <v>0</v>
      </c>
      <c r="CM138" s="1">
        <f t="shared" si="89"/>
        <v>54546.099029699988</v>
      </c>
      <c r="CN138" s="1">
        <f t="shared" si="90"/>
        <v>0</v>
      </c>
      <c r="CO138" s="1">
        <f t="shared" si="91"/>
        <v>25351.511970299998</v>
      </c>
      <c r="CP138" s="1">
        <f t="shared" si="92"/>
        <v>0</v>
      </c>
      <c r="CQ138" s="1">
        <f t="shared" si="93"/>
        <v>0</v>
      </c>
      <c r="CS138" s="1">
        <f t="shared" si="108"/>
        <v>-72728.132039599994</v>
      </c>
      <c r="CT138" s="1">
        <f t="shared" si="109"/>
        <v>0</v>
      </c>
      <c r="CU138" s="1">
        <f t="shared" si="110"/>
        <v>-33802.015960400007</v>
      </c>
      <c r="CV138" s="1">
        <f t="shared" si="111"/>
        <v>0</v>
      </c>
      <c r="CW138" s="1">
        <f t="shared" si="112"/>
        <v>0</v>
      </c>
      <c r="CX138" s="1">
        <f t="shared" si="113"/>
        <v>-106530.148</v>
      </c>
      <c r="DA138" s="38">
        <f t="shared" si="94"/>
        <v>0</v>
      </c>
      <c r="DB138" s="38">
        <f t="shared" si="95"/>
        <v>0</v>
      </c>
      <c r="DC138" s="38">
        <f t="shared" si="96"/>
        <v>0</v>
      </c>
      <c r="DD138" s="38">
        <f t="shared" si="97"/>
        <v>0</v>
      </c>
      <c r="DE138" s="38">
        <f t="shared" si="98"/>
        <v>0</v>
      </c>
    </row>
    <row r="139" spans="1:109" x14ac:dyDescent="0.2">
      <c r="A139" t="s">
        <v>154</v>
      </c>
      <c r="B139" t="str">
        <f t="shared" si="99"/>
        <v>ED</v>
      </c>
      <c r="C139" t="str">
        <f t="shared" si="100"/>
        <v>AN</v>
      </c>
      <c r="D139">
        <f t="shared" si="101"/>
        <v>396200</v>
      </c>
      <c r="F139" s="1">
        <v>432.40000000000003</v>
      </c>
      <c r="G139" s="1">
        <v>432.40000000000003</v>
      </c>
      <c r="H139" s="1">
        <v>432.40000000000003</v>
      </c>
      <c r="I139" s="1">
        <v>432.40000000000003</v>
      </c>
      <c r="J139" s="1">
        <v>432.40000000000003</v>
      </c>
      <c r="K139" s="1">
        <v>432.40000000000003</v>
      </c>
      <c r="L139" s="1">
        <v>432.40000000000003</v>
      </c>
      <c r="M139" s="1">
        <v>432.40000000000003</v>
      </c>
      <c r="N139" s="1">
        <v>432.40000000000003</v>
      </c>
      <c r="O139" s="1">
        <v>432.40000000000003</v>
      </c>
      <c r="P139" s="1">
        <v>432.40000000000003</v>
      </c>
      <c r="Q139" s="1">
        <v>0</v>
      </c>
      <c r="R139" s="1">
        <v>0</v>
      </c>
      <c r="S139" s="1">
        <f t="shared" si="102"/>
        <v>216.20000000000002</v>
      </c>
      <c r="T139" s="1">
        <f t="shared" si="103"/>
        <v>4324</v>
      </c>
      <c r="U139" s="1">
        <f t="shared" si="104"/>
        <v>378.34999999999997</v>
      </c>
      <c r="V139" s="1">
        <v>-432.40000000000003</v>
      </c>
      <c r="W139" s="1">
        <v>-432.40000000000003</v>
      </c>
      <c r="X139" s="1">
        <v>-432.40000000000003</v>
      </c>
      <c r="Y139" s="1">
        <v>-432.40000000000003</v>
      </c>
      <c r="Z139" s="1">
        <v>-432.40000000000003</v>
      </c>
      <c r="AA139" s="1">
        <v>-432.40000000000003</v>
      </c>
      <c r="AB139" s="1">
        <v>-432.40000000000003</v>
      </c>
      <c r="AC139" s="1">
        <v>-432.40000000000003</v>
      </c>
      <c r="AD139" s="1">
        <v>-432.40000000000003</v>
      </c>
      <c r="AE139" s="1">
        <v>-432.40000000000003</v>
      </c>
      <c r="AF139" s="1">
        <v>-432.40000000000003</v>
      </c>
      <c r="AG139" s="1">
        <v>0</v>
      </c>
      <c r="AH139" s="1">
        <v>0</v>
      </c>
      <c r="AI139" s="1"/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f t="shared" si="105"/>
        <v>0</v>
      </c>
      <c r="AX139" s="1"/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2">
        <f t="shared" si="78"/>
        <v>0</v>
      </c>
      <c r="BM139" s="2">
        <f t="shared" si="106"/>
        <v>0</v>
      </c>
      <c r="BN139" s="3" t="str">
        <f t="shared" si="77"/>
        <v/>
      </c>
      <c r="BO139" s="37">
        <f>IFERROR(INDEX('Wkpr - Existing Depr Rates'!$G$2:$G$709,MATCH('Wkpr - Plant Balance Detail'!A139,'Wkpr - Existing Depr Rates'!$A$2:$A$709,0),),0)</f>
        <v>0.2</v>
      </c>
      <c r="BP139" s="37" t="str">
        <f t="shared" si="107"/>
        <v/>
      </c>
      <c r="BQ139">
        <v>0</v>
      </c>
      <c r="BU139" s="31">
        <f>_xlfn.IFNA(IF(AND($B139="ED",$D139&gt;=310000,$D139&lt;360000),INDEX('Wkpr - Allocation_Factors'!$B$16:$F$16,1,MATCH('Wkpr - Plant Balance Detail'!BU$2,'Wkpr - Allocation_Factors'!$B$1:$F$1,0)),IF(AND($B139="GD",$C139="AN",$D139&gt;=350000,$D139&lt;358000),INDEX('Wkpr - Allocation_Factors'!$B$17:$F$17,1,MATCH('Wkpr - Plant Balance Detail'!BU$2,'Wkpr - Allocation_Factors'!$B$1:$F$1,0)),INDEX('Wkpr - Allocation_Factors'!$B$2:$F$15,MATCH(CONCATENATE('Wkpr - Plant Balance Detail'!$B139,'Wkpr - Plant Balance Detail'!$C139),'Wkpr - Allocation_Factors'!$A$2:$A$15,0),MATCH('Wkpr - Plant Balance Detail'!BU$2,'Wkpr - Allocation_Factors'!$B$1:$F$1,0)))),0)</f>
        <v>0.68269999999999997</v>
      </c>
      <c r="BV139" s="31">
        <f>_xlfn.IFNA(IF(AND($B139="ED",$D139&gt;=310000,$D139&lt;360000),INDEX('Wkpr - Allocation_Factors'!$B$16:$F$16,1,MATCH('Wkpr - Plant Balance Detail'!BV$2,'Wkpr - Allocation_Factors'!$B$1:$F$1,0)),IF(AND($B139="GD",$C139="AN",$D139&gt;=350000,$D139&lt;358000),INDEX('Wkpr - Allocation_Factors'!$B$17:$F$17,1,MATCH('Wkpr - Plant Balance Detail'!BV$2,'Wkpr - Allocation_Factors'!$B$1:$F$1,0)),INDEX('Wkpr - Allocation_Factors'!$B$2:$F$15,MATCH(CONCATENATE('Wkpr - Plant Balance Detail'!$B139,'Wkpr - Plant Balance Detail'!$C139),'Wkpr - Allocation_Factors'!$A$2:$A$15,0),MATCH('Wkpr - Plant Balance Detail'!BV$2,'Wkpr - Allocation_Factors'!$B$1:$F$1,0)))),0)</f>
        <v>0</v>
      </c>
      <c r="BW139" s="31">
        <f>_xlfn.IFNA(IF(AND($B139="ED",$D139&gt;=310000,$D139&lt;360000),INDEX('Wkpr - Allocation_Factors'!$B$16:$F$16,1,MATCH('Wkpr - Plant Balance Detail'!BW$2,'Wkpr - Allocation_Factors'!$B$1:$F$1,0)),IF(AND($B139="GD",$C139="AN",$D139&gt;=350000,$D139&lt;358000),INDEX('Wkpr - Allocation_Factors'!$B$17:$F$17,1,MATCH('Wkpr - Plant Balance Detail'!BW$2,'Wkpr - Allocation_Factors'!$B$1:$F$1,0)),INDEX('Wkpr - Allocation_Factors'!$B$2:$F$15,MATCH(CONCATENATE('Wkpr - Plant Balance Detail'!$B139,'Wkpr - Plant Balance Detail'!$C139),'Wkpr - Allocation_Factors'!$A$2:$A$15,0),MATCH('Wkpr - Plant Balance Detail'!BW$2,'Wkpr - Allocation_Factors'!$B$1:$F$1,0)))),0)</f>
        <v>0.31730000000000003</v>
      </c>
      <c r="BX139" s="31">
        <f>_xlfn.IFNA(IF(AND($B139="ED",$D139&gt;=310000,$D139&lt;360000),INDEX('Wkpr - Allocation_Factors'!$B$16:$F$16,1,MATCH('Wkpr - Plant Balance Detail'!BX$2,'Wkpr - Allocation_Factors'!$B$1:$F$1,0)),IF(AND($B139="GD",$C139="AN",$D139&gt;=350000,$D139&lt;358000),INDEX('Wkpr - Allocation_Factors'!$B$17:$F$17,1,MATCH('Wkpr - Plant Balance Detail'!BX$2,'Wkpr - Allocation_Factors'!$B$1:$F$1,0)),INDEX('Wkpr - Allocation_Factors'!$B$2:$F$15,MATCH(CONCATENATE('Wkpr - Plant Balance Detail'!$B139,'Wkpr - Plant Balance Detail'!$C139),'Wkpr - Allocation_Factors'!$A$2:$A$15,0),MATCH('Wkpr - Plant Balance Detail'!BX$2,'Wkpr - Allocation_Factors'!$B$1:$F$1,0)))),0)</f>
        <v>0</v>
      </c>
      <c r="BY139" s="31">
        <f>_xlfn.IFNA(IF(AND($B139="ED",$D139&gt;=310000,$D139&lt;360000),INDEX('Wkpr - Allocation_Factors'!$B$16:$F$16,1,MATCH('Wkpr - Plant Balance Detail'!BY$2,'Wkpr - Allocation_Factors'!$B$1:$F$1,0)),IF(AND($B139="GD",$C139="AN",$D139&gt;=350000,$D139&lt;358000),INDEX('Wkpr - Allocation_Factors'!$B$17:$F$17,1,MATCH('Wkpr - Plant Balance Detail'!BY$2,'Wkpr - Allocation_Factors'!$B$1:$F$1,0)),INDEX('Wkpr - Allocation_Factors'!$B$2:$F$15,MATCH(CONCATENATE('Wkpr - Plant Balance Detail'!$B139,'Wkpr - Plant Balance Detail'!$C139),'Wkpr - Allocation_Factors'!$A$2:$A$15,0),MATCH('Wkpr - Plant Balance Detail'!BY$2,'Wkpr - Allocation_Factors'!$B$1:$F$1,0)))),0)</f>
        <v>0</v>
      </c>
      <c r="CA139" s="1">
        <f t="shared" si="79"/>
        <v>0</v>
      </c>
      <c r="CB139" s="1">
        <f t="shared" si="80"/>
        <v>0</v>
      </c>
      <c r="CC139" s="1">
        <f t="shared" si="81"/>
        <v>0</v>
      </c>
      <c r="CD139" s="1">
        <f t="shared" si="82"/>
        <v>0</v>
      </c>
      <c r="CE139" s="1">
        <f t="shared" si="83"/>
        <v>0</v>
      </c>
      <c r="CF139" s="1"/>
      <c r="CG139" s="1">
        <f t="shared" si="84"/>
        <v>0</v>
      </c>
      <c r="CH139" s="1">
        <f t="shared" si="85"/>
        <v>0</v>
      </c>
      <c r="CI139" s="1">
        <f t="shared" si="86"/>
        <v>0</v>
      </c>
      <c r="CJ139" s="1">
        <f t="shared" si="87"/>
        <v>0</v>
      </c>
      <c r="CK139" s="1">
        <f t="shared" si="88"/>
        <v>0</v>
      </c>
      <c r="CM139" s="1">
        <f t="shared" si="89"/>
        <v>0</v>
      </c>
      <c r="CN139" s="1">
        <f t="shared" si="90"/>
        <v>0</v>
      </c>
      <c r="CO139" s="1">
        <f t="shared" si="91"/>
        <v>0</v>
      </c>
      <c r="CP139" s="1">
        <f t="shared" si="92"/>
        <v>0</v>
      </c>
      <c r="CQ139" s="1">
        <f t="shared" si="93"/>
        <v>0</v>
      </c>
      <c r="CS139" s="1">
        <f t="shared" si="108"/>
        <v>0</v>
      </c>
      <c r="CT139" s="1">
        <f t="shared" si="109"/>
        <v>0</v>
      </c>
      <c r="CU139" s="1">
        <f t="shared" si="110"/>
        <v>0</v>
      </c>
      <c r="CV139" s="1">
        <f t="shared" si="111"/>
        <v>0</v>
      </c>
      <c r="CW139" s="1">
        <f t="shared" si="112"/>
        <v>0</v>
      </c>
      <c r="CX139" s="1">
        <f t="shared" si="113"/>
        <v>0</v>
      </c>
      <c r="DA139" s="38">
        <f t="shared" si="94"/>
        <v>0</v>
      </c>
      <c r="DB139" s="38">
        <f t="shared" si="95"/>
        <v>0</v>
      </c>
      <c r="DC139" s="38">
        <f t="shared" si="96"/>
        <v>0</v>
      </c>
      <c r="DD139" s="38">
        <f t="shared" si="97"/>
        <v>0</v>
      </c>
      <c r="DE139" s="38">
        <f t="shared" si="98"/>
        <v>0</v>
      </c>
    </row>
    <row r="140" spans="1:109" x14ac:dyDescent="0.2">
      <c r="A140" t="s">
        <v>155</v>
      </c>
      <c r="B140" t="str">
        <f t="shared" si="99"/>
        <v>ED</v>
      </c>
      <c r="C140" t="str">
        <f t="shared" si="100"/>
        <v>AN</v>
      </c>
      <c r="D140">
        <f t="shared" si="101"/>
        <v>397000</v>
      </c>
      <c r="F140" s="1">
        <v>44163058.399999999</v>
      </c>
      <c r="G140" s="1">
        <v>44023956.5</v>
      </c>
      <c r="H140" s="1">
        <v>44036742.060000002</v>
      </c>
      <c r="I140" s="1">
        <v>44010220.060000002</v>
      </c>
      <c r="J140" s="1">
        <v>44169392.890000001</v>
      </c>
      <c r="K140" s="1">
        <v>44366276.119999997</v>
      </c>
      <c r="L140" s="1">
        <v>44389788.07</v>
      </c>
      <c r="M140" s="1">
        <v>44404692.460000001</v>
      </c>
      <c r="N140" s="1">
        <v>44736450.07</v>
      </c>
      <c r="O140" s="1">
        <v>44714460.869999997</v>
      </c>
      <c r="P140" s="1">
        <v>44612941.460000001</v>
      </c>
      <c r="Q140" s="1">
        <v>44621526.829999998</v>
      </c>
      <c r="R140" s="1">
        <v>44901630.009999998</v>
      </c>
      <c r="S140" s="1">
        <f t="shared" si="102"/>
        <v>44532344.204999998</v>
      </c>
      <c r="T140" s="1">
        <f t="shared" si="103"/>
        <v>488086447.38999993</v>
      </c>
      <c r="U140" s="1">
        <f t="shared" si="104"/>
        <v>44384899.299583323</v>
      </c>
      <c r="V140" s="1">
        <v>-28929239.449999999</v>
      </c>
      <c r="W140" s="1">
        <v>-28906460.219999999</v>
      </c>
      <c r="X140" s="1">
        <v>-29009564.620000001</v>
      </c>
      <c r="Y140" s="1">
        <v>-29071511.18</v>
      </c>
      <c r="Z140" s="1">
        <v>-29174754.809999999</v>
      </c>
      <c r="AA140" s="1">
        <v>-29157459.050000001</v>
      </c>
      <c r="AB140" s="1">
        <v>-29261377.609999999</v>
      </c>
      <c r="AC140" s="1">
        <v>-29365341.149999999</v>
      </c>
      <c r="AD140" s="1">
        <v>-29469710.57</v>
      </c>
      <c r="AE140" s="1">
        <v>-29538647.699999999</v>
      </c>
      <c r="AF140" s="1">
        <v>-29503040.91</v>
      </c>
      <c r="AG140" s="1">
        <v>-29607519.600000001</v>
      </c>
      <c r="AH140" s="1">
        <v>-29656561.539999999</v>
      </c>
      <c r="AI140" s="1"/>
      <c r="AJ140" s="1">
        <v>-103129.88</v>
      </c>
      <c r="AK140" s="1">
        <v>-103252.3</v>
      </c>
      <c r="AL140" s="1">
        <v>-103104.40000000001</v>
      </c>
      <c r="AM140" s="1">
        <v>-103088.32000000001</v>
      </c>
      <c r="AN140" s="1">
        <v>-103243.63</v>
      </c>
      <c r="AO140" s="1">
        <v>-103660.51000000001</v>
      </c>
      <c r="AP140" s="1">
        <v>-103918.56</v>
      </c>
      <c r="AQ140" s="1">
        <v>-103963.54000000001</v>
      </c>
      <c r="AR140" s="1">
        <v>-104369.42</v>
      </c>
      <c r="AS140" s="1">
        <v>-104732.11</v>
      </c>
      <c r="AT140" s="1">
        <v>-104587.5</v>
      </c>
      <c r="AU140" s="1">
        <v>-104478.69</v>
      </c>
      <c r="AV140" s="1">
        <v>-104816.7</v>
      </c>
      <c r="AW140" s="1">
        <f t="shared" si="105"/>
        <v>1247215.68</v>
      </c>
      <c r="AX140" s="1"/>
      <c r="AY140" s="1">
        <v>15233818.949999999</v>
      </c>
      <c r="AZ140" s="1">
        <v>15117496.279999999</v>
      </c>
      <c r="BA140" s="1">
        <v>15027177.439999999</v>
      </c>
      <c r="BB140" s="1">
        <v>14938708.880000001</v>
      </c>
      <c r="BC140" s="1">
        <v>14994638.08</v>
      </c>
      <c r="BD140" s="1">
        <v>15208817.07</v>
      </c>
      <c r="BE140" s="1">
        <v>15128410.460000001</v>
      </c>
      <c r="BF140" s="1">
        <v>15039351.310000001</v>
      </c>
      <c r="BG140" s="1">
        <v>15266739.5</v>
      </c>
      <c r="BH140" s="1">
        <v>15175813.17</v>
      </c>
      <c r="BI140" s="1">
        <v>15109900.550000001</v>
      </c>
      <c r="BJ140" s="1">
        <v>15014007.23</v>
      </c>
      <c r="BK140" s="1">
        <v>15245068.470000001</v>
      </c>
      <c r="BL140" s="2">
        <f t="shared" si="78"/>
        <v>0</v>
      </c>
      <c r="BM140" s="2">
        <f t="shared" si="106"/>
        <v>1247215.68</v>
      </c>
      <c r="BN140" s="3">
        <f t="shared" si="77"/>
        <v>2.8100000218130687E-2</v>
      </c>
      <c r="BO140" s="37">
        <f>IFERROR(INDEX('Wkpr - Existing Depr Rates'!$G$2:$G$709,MATCH('Wkpr - Plant Balance Detail'!A140,'Wkpr - Existing Depr Rates'!$A$2:$A$709,0),),0)</f>
        <v>2.81E-2</v>
      </c>
      <c r="BP140" s="37">
        <f t="shared" si="107"/>
        <v>2.1813068712406292E-10</v>
      </c>
      <c r="BQ140" s="11">
        <v>6.6699999999999995E-2</v>
      </c>
      <c r="BR140" s="11"/>
      <c r="BS140" s="2">
        <v>11925277.85</v>
      </c>
      <c r="BU140" s="31">
        <f>_xlfn.IFNA(IF(AND($B140="ED",$D140&gt;=310000,$D140&lt;360000),INDEX('Wkpr - Allocation_Factors'!$B$16:$F$16,1,MATCH('Wkpr - Plant Balance Detail'!BU$2,'Wkpr - Allocation_Factors'!$B$1:$F$1,0)),IF(AND($B140="GD",$C140="AN",$D140&gt;=350000,$D140&lt;358000),INDEX('Wkpr - Allocation_Factors'!$B$17:$F$17,1,MATCH('Wkpr - Plant Balance Detail'!BU$2,'Wkpr - Allocation_Factors'!$B$1:$F$1,0)),INDEX('Wkpr - Allocation_Factors'!$B$2:$F$15,MATCH(CONCATENATE('Wkpr - Plant Balance Detail'!$B140,'Wkpr - Plant Balance Detail'!$C140),'Wkpr - Allocation_Factors'!$A$2:$A$15,0),MATCH('Wkpr - Plant Balance Detail'!BU$2,'Wkpr - Allocation_Factors'!$B$1:$F$1,0)))),0)</f>
        <v>0.68269999999999997</v>
      </c>
      <c r="BV140" s="31">
        <f>_xlfn.IFNA(IF(AND($B140="ED",$D140&gt;=310000,$D140&lt;360000),INDEX('Wkpr - Allocation_Factors'!$B$16:$F$16,1,MATCH('Wkpr - Plant Balance Detail'!BV$2,'Wkpr - Allocation_Factors'!$B$1:$F$1,0)),IF(AND($B140="GD",$C140="AN",$D140&gt;=350000,$D140&lt;358000),INDEX('Wkpr - Allocation_Factors'!$B$17:$F$17,1,MATCH('Wkpr - Plant Balance Detail'!BV$2,'Wkpr - Allocation_Factors'!$B$1:$F$1,0)),INDEX('Wkpr - Allocation_Factors'!$B$2:$F$15,MATCH(CONCATENATE('Wkpr - Plant Balance Detail'!$B140,'Wkpr - Plant Balance Detail'!$C140),'Wkpr - Allocation_Factors'!$A$2:$A$15,0),MATCH('Wkpr - Plant Balance Detail'!BV$2,'Wkpr - Allocation_Factors'!$B$1:$F$1,0)))),0)</f>
        <v>0</v>
      </c>
      <c r="BW140" s="31">
        <f>_xlfn.IFNA(IF(AND($B140="ED",$D140&gt;=310000,$D140&lt;360000),INDEX('Wkpr - Allocation_Factors'!$B$16:$F$16,1,MATCH('Wkpr - Plant Balance Detail'!BW$2,'Wkpr - Allocation_Factors'!$B$1:$F$1,0)),IF(AND($B140="GD",$C140="AN",$D140&gt;=350000,$D140&lt;358000),INDEX('Wkpr - Allocation_Factors'!$B$17:$F$17,1,MATCH('Wkpr - Plant Balance Detail'!BW$2,'Wkpr - Allocation_Factors'!$B$1:$F$1,0)),INDEX('Wkpr - Allocation_Factors'!$B$2:$F$15,MATCH(CONCATENATE('Wkpr - Plant Balance Detail'!$B140,'Wkpr - Plant Balance Detail'!$C140),'Wkpr - Allocation_Factors'!$A$2:$A$15,0),MATCH('Wkpr - Plant Balance Detail'!BW$2,'Wkpr - Allocation_Factors'!$B$1:$F$1,0)))),0)</f>
        <v>0.31730000000000003</v>
      </c>
      <c r="BX140" s="31">
        <f>_xlfn.IFNA(IF(AND($B140="ED",$D140&gt;=310000,$D140&lt;360000),INDEX('Wkpr - Allocation_Factors'!$B$16:$F$16,1,MATCH('Wkpr - Plant Balance Detail'!BX$2,'Wkpr - Allocation_Factors'!$B$1:$F$1,0)),IF(AND($B140="GD",$C140="AN",$D140&gt;=350000,$D140&lt;358000),INDEX('Wkpr - Allocation_Factors'!$B$17:$F$17,1,MATCH('Wkpr - Plant Balance Detail'!BX$2,'Wkpr - Allocation_Factors'!$B$1:$F$1,0)),INDEX('Wkpr - Allocation_Factors'!$B$2:$F$15,MATCH(CONCATENATE('Wkpr - Plant Balance Detail'!$B140,'Wkpr - Plant Balance Detail'!$C140),'Wkpr - Allocation_Factors'!$A$2:$A$15,0),MATCH('Wkpr - Plant Balance Detail'!BX$2,'Wkpr - Allocation_Factors'!$B$1:$F$1,0)))),0)</f>
        <v>0</v>
      </c>
      <c r="BY140" s="31">
        <f>_xlfn.IFNA(IF(AND($B140="ED",$D140&gt;=310000,$D140&lt;360000),INDEX('Wkpr - Allocation_Factors'!$B$16:$F$16,1,MATCH('Wkpr - Plant Balance Detail'!BY$2,'Wkpr - Allocation_Factors'!$B$1:$F$1,0)),IF(AND($B140="GD",$C140="AN",$D140&gt;=350000,$D140&lt;358000),INDEX('Wkpr - Allocation_Factors'!$B$17:$F$17,1,MATCH('Wkpr - Plant Balance Detail'!BY$2,'Wkpr - Allocation_Factors'!$B$1:$F$1,0)),INDEX('Wkpr - Allocation_Factors'!$B$2:$F$15,MATCH(CONCATENATE('Wkpr - Plant Balance Detail'!$B140,'Wkpr - Plant Balance Detail'!$C140),'Wkpr - Allocation_Factors'!$A$2:$A$15,0),MATCH('Wkpr - Plant Balance Detail'!BY$2,'Wkpr - Allocation_Factors'!$B$1:$F$1,0)))),0)</f>
        <v>0</v>
      </c>
      <c r="CA140" s="1">
        <f t="shared" si="79"/>
        <v>861387.03958659142</v>
      </c>
      <c r="CB140" s="1">
        <f t="shared" si="80"/>
        <v>0</v>
      </c>
      <c r="CC140" s="1">
        <f t="shared" si="81"/>
        <v>400348.77348883182</v>
      </c>
      <c r="CD140" s="1">
        <f t="shared" si="82"/>
        <v>0</v>
      </c>
      <c r="CE140" s="1">
        <f t="shared" si="83"/>
        <v>0</v>
      </c>
      <c r="CF140" s="1"/>
      <c r="CG140" s="1">
        <f t="shared" si="84"/>
        <v>861387.03289993864</v>
      </c>
      <c r="CH140" s="1">
        <f t="shared" si="85"/>
        <v>0</v>
      </c>
      <c r="CI140" s="1">
        <f t="shared" si="86"/>
        <v>400348.7703810613</v>
      </c>
      <c r="CJ140" s="1">
        <f t="shared" si="87"/>
        <v>0</v>
      </c>
      <c r="CK140" s="1">
        <f t="shared" si="88"/>
        <v>0</v>
      </c>
      <c r="CM140" s="1">
        <f t="shared" si="89"/>
        <v>1501614.139829454</v>
      </c>
      <c r="CN140" s="1">
        <f t="shared" si="90"/>
        <v>0</v>
      </c>
      <c r="CO140" s="1">
        <f t="shared" si="91"/>
        <v>697908.5492425455</v>
      </c>
      <c r="CP140" s="1">
        <f t="shared" si="92"/>
        <v>0</v>
      </c>
      <c r="CQ140" s="1">
        <f t="shared" si="93"/>
        <v>0</v>
      </c>
      <c r="CS140" s="1">
        <f t="shared" si="108"/>
        <v>640227.10692951537</v>
      </c>
      <c r="CT140" s="1">
        <f t="shared" si="109"/>
        <v>0</v>
      </c>
      <c r="CU140" s="1">
        <f t="shared" si="110"/>
        <v>297559.7788614842</v>
      </c>
      <c r="CV140" s="1">
        <f t="shared" si="111"/>
        <v>0</v>
      </c>
      <c r="CW140" s="1">
        <f t="shared" si="112"/>
        <v>0</v>
      </c>
      <c r="CX140" s="1">
        <f t="shared" si="113"/>
        <v>937786.88579099951</v>
      </c>
      <c r="DA140" s="38">
        <f t="shared" si="94"/>
        <v>0</v>
      </c>
      <c r="DB140" s="38">
        <f t="shared" si="95"/>
        <v>0</v>
      </c>
      <c r="DC140" s="38">
        <f t="shared" si="96"/>
        <v>0</v>
      </c>
      <c r="DD140" s="38">
        <f t="shared" si="97"/>
        <v>0</v>
      </c>
      <c r="DE140" s="38">
        <f t="shared" si="98"/>
        <v>0</v>
      </c>
    </row>
    <row r="141" spans="1:109" x14ac:dyDescent="0.2">
      <c r="A141" t="s">
        <v>156</v>
      </c>
      <c r="B141" t="str">
        <f t="shared" si="99"/>
        <v>ED</v>
      </c>
      <c r="C141" t="str">
        <f t="shared" si="100"/>
        <v>AN</v>
      </c>
      <c r="D141">
        <f t="shared" si="101"/>
        <v>398000</v>
      </c>
      <c r="F141" s="1">
        <v>78598.94</v>
      </c>
      <c r="G141" s="1">
        <v>84425.37</v>
      </c>
      <c r="H141" s="1">
        <v>84425.37</v>
      </c>
      <c r="I141" s="1">
        <v>84425.37</v>
      </c>
      <c r="J141" s="1">
        <v>84425.37</v>
      </c>
      <c r="K141" s="1">
        <v>84425.37</v>
      </c>
      <c r="L141" s="1">
        <v>84425.37</v>
      </c>
      <c r="M141" s="1">
        <v>84425.37</v>
      </c>
      <c r="N141" s="1">
        <v>84425.37</v>
      </c>
      <c r="O141" s="1">
        <v>139407.65</v>
      </c>
      <c r="P141" s="1">
        <v>139407.65</v>
      </c>
      <c r="Q141" s="1">
        <v>141144.81</v>
      </c>
      <c r="R141" s="1">
        <v>141144.81</v>
      </c>
      <c r="S141" s="1">
        <f t="shared" si="102"/>
        <v>109871.875</v>
      </c>
      <c r="T141" s="1">
        <f t="shared" si="103"/>
        <v>1095363.07</v>
      </c>
      <c r="U141" s="1">
        <f t="shared" si="104"/>
        <v>100436.24541666667</v>
      </c>
      <c r="V141" s="1">
        <v>-25042.23</v>
      </c>
      <c r="W141" s="1">
        <v>-25946.34</v>
      </c>
      <c r="X141" s="1">
        <v>-26882.760000000002</v>
      </c>
      <c r="Y141" s="1">
        <v>-27819.18</v>
      </c>
      <c r="Z141" s="1">
        <v>-28755.600000000002</v>
      </c>
      <c r="AA141" s="1">
        <v>-29692.02</v>
      </c>
      <c r="AB141" s="1">
        <v>-30628.440000000002</v>
      </c>
      <c r="AC141" s="1">
        <v>-31564.86</v>
      </c>
      <c r="AD141" s="1">
        <v>-32501.280000000002</v>
      </c>
      <c r="AE141" s="1">
        <v>-32813.75</v>
      </c>
      <c r="AF141" s="1">
        <v>-34360.01</v>
      </c>
      <c r="AG141" s="1">
        <v>-35915.910000000003</v>
      </c>
      <c r="AH141" s="1">
        <v>-37481.440000000002</v>
      </c>
      <c r="AI141" s="1"/>
      <c r="AJ141" s="1">
        <v>-871.79</v>
      </c>
      <c r="AK141" s="1">
        <v>-904.11</v>
      </c>
      <c r="AL141" s="1">
        <v>-936.42000000000007</v>
      </c>
      <c r="AM141" s="1">
        <v>-936.42000000000007</v>
      </c>
      <c r="AN141" s="1">
        <v>-936.42000000000007</v>
      </c>
      <c r="AO141" s="1">
        <v>-936.42000000000007</v>
      </c>
      <c r="AP141" s="1">
        <v>-936.42000000000007</v>
      </c>
      <c r="AQ141" s="1">
        <v>-936.42000000000007</v>
      </c>
      <c r="AR141" s="1">
        <v>-936.42000000000007</v>
      </c>
      <c r="AS141" s="1">
        <v>-1241.3399999999999</v>
      </c>
      <c r="AT141" s="1">
        <v>-1546.26</v>
      </c>
      <c r="AU141" s="1">
        <v>-1555.9</v>
      </c>
      <c r="AV141" s="1">
        <v>-1565.53</v>
      </c>
      <c r="AW141" s="1">
        <f t="shared" si="105"/>
        <v>13368.080000000002</v>
      </c>
      <c r="AX141" s="1"/>
      <c r="AY141" s="1">
        <v>53556.71</v>
      </c>
      <c r="AZ141" s="1">
        <v>58479.03</v>
      </c>
      <c r="BA141" s="1">
        <v>57542.61</v>
      </c>
      <c r="BB141" s="1">
        <v>56606.19</v>
      </c>
      <c r="BC141" s="1">
        <v>55669.770000000004</v>
      </c>
      <c r="BD141" s="1">
        <v>54733.35</v>
      </c>
      <c r="BE141" s="1">
        <v>53796.93</v>
      </c>
      <c r="BF141" s="1">
        <v>52860.51</v>
      </c>
      <c r="BG141" s="1">
        <v>51924.090000000004</v>
      </c>
      <c r="BH141" s="1">
        <v>106593.90000000001</v>
      </c>
      <c r="BI141" s="1">
        <v>105047.64</v>
      </c>
      <c r="BJ141" s="1">
        <v>105228.90000000001</v>
      </c>
      <c r="BK141" s="1">
        <v>103663.37</v>
      </c>
      <c r="BL141" s="2">
        <f t="shared" si="78"/>
        <v>0</v>
      </c>
      <c r="BM141" s="2">
        <f t="shared" si="106"/>
        <v>13368.080000000002</v>
      </c>
      <c r="BN141" s="3">
        <f t="shared" si="77"/>
        <v>0.13310015666696423</v>
      </c>
      <c r="BO141" s="37">
        <f>IFERROR(INDEX('Wkpr - Existing Depr Rates'!$G$2:$G$709,MATCH('Wkpr - Plant Balance Detail'!A141,'Wkpr - Existing Depr Rates'!$A$2:$A$709,0),),0)</f>
        <v>0.1331</v>
      </c>
      <c r="BP141" s="37">
        <f t="shared" si="107"/>
        <v>1.5666696423499715E-7</v>
      </c>
      <c r="BQ141" s="11">
        <v>0.1</v>
      </c>
      <c r="BR141" s="11"/>
      <c r="BS141" s="11"/>
      <c r="BU141" s="31">
        <f>_xlfn.IFNA(IF(AND($B141="ED",$D141&gt;=310000,$D141&lt;360000),INDEX('Wkpr - Allocation_Factors'!$B$16:$F$16,1,MATCH('Wkpr - Plant Balance Detail'!BU$2,'Wkpr - Allocation_Factors'!$B$1:$F$1,0)),IF(AND($B141="GD",$C141="AN",$D141&gt;=350000,$D141&lt;358000),INDEX('Wkpr - Allocation_Factors'!$B$17:$F$17,1,MATCH('Wkpr - Plant Balance Detail'!BU$2,'Wkpr - Allocation_Factors'!$B$1:$F$1,0)),INDEX('Wkpr - Allocation_Factors'!$B$2:$F$15,MATCH(CONCATENATE('Wkpr - Plant Balance Detail'!$B141,'Wkpr - Plant Balance Detail'!$C141),'Wkpr - Allocation_Factors'!$A$2:$A$15,0),MATCH('Wkpr - Plant Balance Detail'!BU$2,'Wkpr - Allocation_Factors'!$B$1:$F$1,0)))),0)</f>
        <v>0.68269999999999997</v>
      </c>
      <c r="BV141" s="31">
        <f>_xlfn.IFNA(IF(AND($B141="ED",$D141&gt;=310000,$D141&lt;360000),INDEX('Wkpr - Allocation_Factors'!$B$16:$F$16,1,MATCH('Wkpr - Plant Balance Detail'!BV$2,'Wkpr - Allocation_Factors'!$B$1:$F$1,0)),IF(AND($B141="GD",$C141="AN",$D141&gt;=350000,$D141&lt;358000),INDEX('Wkpr - Allocation_Factors'!$B$17:$F$17,1,MATCH('Wkpr - Plant Balance Detail'!BV$2,'Wkpr - Allocation_Factors'!$B$1:$F$1,0)),INDEX('Wkpr - Allocation_Factors'!$B$2:$F$15,MATCH(CONCATENATE('Wkpr - Plant Balance Detail'!$B141,'Wkpr - Plant Balance Detail'!$C141),'Wkpr - Allocation_Factors'!$A$2:$A$15,0),MATCH('Wkpr - Plant Balance Detail'!BV$2,'Wkpr - Allocation_Factors'!$B$1:$F$1,0)))),0)</f>
        <v>0</v>
      </c>
      <c r="BW141" s="31">
        <f>_xlfn.IFNA(IF(AND($B141="ED",$D141&gt;=310000,$D141&lt;360000),INDEX('Wkpr - Allocation_Factors'!$B$16:$F$16,1,MATCH('Wkpr - Plant Balance Detail'!BW$2,'Wkpr - Allocation_Factors'!$B$1:$F$1,0)),IF(AND($B141="GD",$C141="AN",$D141&gt;=350000,$D141&lt;358000),INDEX('Wkpr - Allocation_Factors'!$B$17:$F$17,1,MATCH('Wkpr - Plant Balance Detail'!BW$2,'Wkpr - Allocation_Factors'!$B$1:$F$1,0)),INDEX('Wkpr - Allocation_Factors'!$B$2:$F$15,MATCH(CONCATENATE('Wkpr - Plant Balance Detail'!$B141,'Wkpr - Plant Balance Detail'!$C141),'Wkpr - Allocation_Factors'!$A$2:$A$15,0),MATCH('Wkpr - Plant Balance Detail'!BW$2,'Wkpr - Allocation_Factors'!$B$1:$F$1,0)))),0)</f>
        <v>0.31730000000000003</v>
      </c>
      <c r="BX141" s="31">
        <f>_xlfn.IFNA(IF(AND($B141="ED",$D141&gt;=310000,$D141&lt;360000),INDEX('Wkpr - Allocation_Factors'!$B$16:$F$16,1,MATCH('Wkpr - Plant Balance Detail'!BX$2,'Wkpr - Allocation_Factors'!$B$1:$F$1,0)),IF(AND($B141="GD",$C141="AN",$D141&gt;=350000,$D141&lt;358000),INDEX('Wkpr - Allocation_Factors'!$B$17:$F$17,1,MATCH('Wkpr - Plant Balance Detail'!BX$2,'Wkpr - Allocation_Factors'!$B$1:$F$1,0)),INDEX('Wkpr - Allocation_Factors'!$B$2:$F$15,MATCH(CONCATENATE('Wkpr - Plant Balance Detail'!$B141,'Wkpr - Plant Balance Detail'!$C141),'Wkpr - Allocation_Factors'!$A$2:$A$15,0),MATCH('Wkpr - Plant Balance Detail'!BX$2,'Wkpr - Allocation_Factors'!$B$1:$F$1,0)))),0)</f>
        <v>0</v>
      </c>
      <c r="BY141" s="31">
        <f>_xlfn.IFNA(IF(AND($B141="ED",$D141&gt;=310000,$D141&lt;360000),INDEX('Wkpr - Allocation_Factors'!$B$16:$F$16,1,MATCH('Wkpr - Plant Balance Detail'!BY$2,'Wkpr - Allocation_Factors'!$B$1:$F$1,0)),IF(AND($B141="GD",$C141="AN",$D141&gt;=350000,$D141&lt;358000),INDEX('Wkpr - Allocation_Factors'!$B$17:$F$17,1,MATCH('Wkpr - Plant Balance Detail'!BY$2,'Wkpr - Allocation_Factors'!$B$1:$F$1,0)),INDEX('Wkpr - Allocation_Factors'!$B$2:$F$15,MATCH(CONCATENATE('Wkpr - Plant Balance Detail'!$B141,'Wkpr - Plant Balance Detail'!$C141),'Wkpr - Allocation_Factors'!$A$2:$A$15,0),MATCH('Wkpr - Plant Balance Detail'!BY$2,'Wkpr - Allocation_Factors'!$B$1:$F$1,0)))),0)</f>
        <v>0</v>
      </c>
      <c r="CA141" s="1">
        <f t="shared" si="79"/>
        <v>12825.472770209719</v>
      </c>
      <c r="CB141" s="1">
        <f t="shared" si="80"/>
        <v>0</v>
      </c>
      <c r="CC141" s="1">
        <f t="shared" si="81"/>
        <v>5960.9235535191801</v>
      </c>
      <c r="CD141" s="1">
        <f t="shared" si="82"/>
        <v>0</v>
      </c>
      <c r="CE141" s="1">
        <f t="shared" si="83"/>
        <v>0</v>
      </c>
      <c r="CF141" s="1"/>
      <c r="CG141" s="1">
        <f t="shared" si="84"/>
        <v>12825.457673849698</v>
      </c>
      <c r="CH141" s="1">
        <f t="shared" si="85"/>
        <v>0</v>
      </c>
      <c r="CI141" s="1">
        <f t="shared" si="86"/>
        <v>5960.9165371503004</v>
      </c>
      <c r="CJ141" s="1">
        <f t="shared" si="87"/>
        <v>0</v>
      </c>
      <c r="CK141" s="1">
        <f t="shared" si="88"/>
        <v>0</v>
      </c>
      <c r="CM141" s="1">
        <f t="shared" si="89"/>
        <v>9635.9561787000002</v>
      </c>
      <c r="CN141" s="1">
        <f t="shared" si="90"/>
        <v>0</v>
      </c>
      <c r="CO141" s="1">
        <f t="shared" si="91"/>
        <v>4478.5248213000004</v>
      </c>
      <c r="CP141" s="1">
        <f t="shared" si="92"/>
        <v>0</v>
      </c>
      <c r="CQ141" s="1">
        <f t="shared" si="93"/>
        <v>0</v>
      </c>
      <c r="CS141" s="1">
        <f t="shared" si="108"/>
        <v>-3189.5014951496978</v>
      </c>
      <c r="CT141" s="1">
        <f t="shared" si="109"/>
        <v>0</v>
      </c>
      <c r="CU141" s="1">
        <f t="shared" si="110"/>
        <v>-1482.3917158503</v>
      </c>
      <c r="CV141" s="1">
        <f t="shared" si="111"/>
        <v>0</v>
      </c>
      <c r="CW141" s="1">
        <f t="shared" si="112"/>
        <v>0</v>
      </c>
      <c r="CX141" s="1">
        <f t="shared" si="113"/>
        <v>-4671.8932109999978</v>
      </c>
      <c r="DA141" s="38">
        <f t="shared" si="94"/>
        <v>0</v>
      </c>
      <c r="DB141" s="38">
        <f t="shared" si="95"/>
        <v>0</v>
      </c>
      <c r="DC141" s="38">
        <f t="shared" si="96"/>
        <v>0</v>
      </c>
      <c r="DD141" s="38">
        <f t="shared" si="97"/>
        <v>0</v>
      </c>
      <c r="DE141" s="38">
        <f t="shared" si="98"/>
        <v>0</v>
      </c>
    </row>
    <row r="142" spans="1:109" x14ac:dyDescent="0.2">
      <c r="A142" t="s">
        <v>157</v>
      </c>
      <c r="B142" t="str">
        <f t="shared" si="99"/>
        <v>ED</v>
      </c>
      <c r="C142" t="str">
        <f t="shared" si="100"/>
        <v>BP</v>
      </c>
      <c r="D142">
        <f t="shared" si="101"/>
        <v>340105</v>
      </c>
      <c r="E142" t="s">
        <v>685</v>
      </c>
      <c r="F142" s="1">
        <v>40896.120000000003</v>
      </c>
      <c r="G142" s="1">
        <v>40896.120000000003</v>
      </c>
      <c r="H142" s="1">
        <v>40896.120000000003</v>
      </c>
      <c r="I142" s="1">
        <v>40896.120000000003</v>
      </c>
      <c r="J142" s="1">
        <v>40896.120000000003</v>
      </c>
      <c r="K142" s="1">
        <v>40896.120000000003</v>
      </c>
      <c r="L142" s="1">
        <v>40896.120000000003</v>
      </c>
      <c r="M142" s="1">
        <v>40896.120000000003</v>
      </c>
      <c r="N142" s="1">
        <v>40896.120000000003</v>
      </c>
      <c r="O142" s="1">
        <v>40896.120000000003</v>
      </c>
      <c r="P142" s="1">
        <v>40896.120000000003</v>
      </c>
      <c r="Q142" s="1">
        <v>40896.120000000003</v>
      </c>
      <c r="R142" s="1">
        <v>40896.120000000003</v>
      </c>
      <c r="S142" s="1">
        <f t="shared" si="102"/>
        <v>40896.120000000003</v>
      </c>
      <c r="T142" s="1">
        <f t="shared" si="103"/>
        <v>449857.32</v>
      </c>
      <c r="U142" s="1">
        <f t="shared" si="104"/>
        <v>40896.120000000003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/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f t="shared" si="105"/>
        <v>0</v>
      </c>
      <c r="AX142" s="1"/>
      <c r="AY142" s="1">
        <v>40896.120000000003</v>
      </c>
      <c r="AZ142" s="1">
        <v>40896.120000000003</v>
      </c>
      <c r="BA142" s="1">
        <v>40896.120000000003</v>
      </c>
      <c r="BB142" s="1">
        <v>40896.120000000003</v>
      </c>
      <c r="BC142" s="1">
        <v>40896.120000000003</v>
      </c>
      <c r="BD142" s="1">
        <v>40896.120000000003</v>
      </c>
      <c r="BE142" s="1">
        <v>40896.120000000003</v>
      </c>
      <c r="BF142" s="1">
        <v>40896.120000000003</v>
      </c>
      <c r="BG142" s="1">
        <v>40896.120000000003</v>
      </c>
      <c r="BH142" s="1">
        <v>40896.120000000003</v>
      </c>
      <c r="BI142" s="1">
        <v>40896.120000000003</v>
      </c>
      <c r="BJ142" s="1">
        <v>40896.120000000003</v>
      </c>
      <c r="BK142" s="1">
        <v>40896.120000000003</v>
      </c>
      <c r="BL142" s="2">
        <f t="shared" si="78"/>
        <v>0</v>
      </c>
      <c r="BM142" s="2">
        <f t="shared" si="106"/>
        <v>0</v>
      </c>
      <c r="BN142" s="3" t="str">
        <f t="shared" si="77"/>
        <v/>
      </c>
      <c r="BO142" s="37">
        <f>IFERROR(INDEX('Wkpr - Existing Depr Rates'!$G$2:$G$709,MATCH('Wkpr - Plant Balance Detail'!A142,'Wkpr - Existing Depr Rates'!$A$2:$A$709,0),),0)</f>
        <v>0</v>
      </c>
      <c r="BP142" s="37" t="str">
        <f t="shared" si="107"/>
        <v/>
      </c>
      <c r="BQ142">
        <v>0</v>
      </c>
      <c r="BU142" s="31">
        <f>_xlfn.IFNA(IF(AND($B142="ED",$D142&gt;=310000,$D142&lt;360000),INDEX('Wkpr - Allocation_Factors'!$B$16:$F$16,1,MATCH('Wkpr - Plant Balance Detail'!BU$2,'Wkpr - Allocation_Factors'!$B$1:$F$1,0)),IF(AND($B142="GD",$C142="AN",$D142&gt;=350000,$D142&lt;358000),INDEX('Wkpr - Allocation_Factors'!$B$17:$F$17,1,MATCH('Wkpr - Plant Balance Detail'!BU$2,'Wkpr - Allocation_Factors'!$B$1:$F$1,0)),INDEX('Wkpr - Allocation_Factors'!$B$2:$F$15,MATCH(CONCATENATE('Wkpr - Plant Balance Detail'!$B142,'Wkpr - Plant Balance Detail'!$C142),'Wkpr - Allocation_Factors'!$A$2:$A$15,0),MATCH('Wkpr - Plant Balance Detail'!BU$2,'Wkpr - Allocation_Factors'!$B$1:$F$1,0)))),0)</f>
        <v>0.6573</v>
      </c>
      <c r="BV142" s="31">
        <f>_xlfn.IFNA(IF(AND($B142="ED",$D142&gt;=310000,$D142&lt;360000),INDEX('Wkpr - Allocation_Factors'!$B$16:$F$16,1,MATCH('Wkpr - Plant Balance Detail'!BV$2,'Wkpr - Allocation_Factors'!$B$1:$F$1,0)),IF(AND($B142="GD",$C142="AN",$D142&gt;=350000,$D142&lt;358000),INDEX('Wkpr - Allocation_Factors'!$B$17:$F$17,1,MATCH('Wkpr - Plant Balance Detail'!BV$2,'Wkpr - Allocation_Factors'!$B$1:$F$1,0)),INDEX('Wkpr - Allocation_Factors'!$B$2:$F$15,MATCH(CONCATENATE('Wkpr - Plant Balance Detail'!$B142,'Wkpr - Plant Balance Detail'!$C142),'Wkpr - Allocation_Factors'!$A$2:$A$15,0),MATCH('Wkpr - Plant Balance Detail'!BV$2,'Wkpr - Allocation_Factors'!$B$1:$F$1,0)))),0)</f>
        <v>0</v>
      </c>
      <c r="BW142" s="31">
        <f>_xlfn.IFNA(IF(AND($B142="ED",$D142&gt;=310000,$D142&lt;360000),INDEX('Wkpr - Allocation_Factors'!$B$16:$F$16,1,MATCH('Wkpr - Plant Balance Detail'!BW$2,'Wkpr - Allocation_Factors'!$B$1:$F$1,0)),IF(AND($B142="GD",$C142="AN",$D142&gt;=350000,$D142&lt;358000),INDEX('Wkpr - Allocation_Factors'!$B$17:$F$17,1,MATCH('Wkpr - Plant Balance Detail'!BW$2,'Wkpr - Allocation_Factors'!$B$1:$F$1,0)),INDEX('Wkpr - Allocation_Factors'!$B$2:$F$15,MATCH(CONCATENATE('Wkpr - Plant Balance Detail'!$B142,'Wkpr - Plant Balance Detail'!$C142),'Wkpr - Allocation_Factors'!$A$2:$A$15,0),MATCH('Wkpr - Plant Balance Detail'!BW$2,'Wkpr - Allocation_Factors'!$B$1:$F$1,0)))),0)</f>
        <v>0.3427</v>
      </c>
      <c r="BX142" s="31">
        <f>_xlfn.IFNA(IF(AND($B142="ED",$D142&gt;=310000,$D142&lt;360000),INDEX('Wkpr - Allocation_Factors'!$B$16:$F$16,1,MATCH('Wkpr - Plant Balance Detail'!BX$2,'Wkpr - Allocation_Factors'!$B$1:$F$1,0)),IF(AND($B142="GD",$C142="AN",$D142&gt;=350000,$D142&lt;358000),INDEX('Wkpr - Allocation_Factors'!$B$17:$F$17,1,MATCH('Wkpr - Plant Balance Detail'!BX$2,'Wkpr - Allocation_Factors'!$B$1:$F$1,0)),INDEX('Wkpr - Allocation_Factors'!$B$2:$F$15,MATCH(CONCATENATE('Wkpr - Plant Balance Detail'!$B142,'Wkpr - Plant Balance Detail'!$C142),'Wkpr - Allocation_Factors'!$A$2:$A$15,0),MATCH('Wkpr - Plant Balance Detail'!BX$2,'Wkpr - Allocation_Factors'!$B$1:$F$1,0)))),0)</f>
        <v>0</v>
      </c>
      <c r="BY142" s="31">
        <f>_xlfn.IFNA(IF(AND($B142="ED",$D142&gt;=310000,$D142&lt;360000),INDEX('Wkpr - Allocation_Factors'!$B$16:$F$16,1,MATCH('Wkpr - Plant Balance Detail'!BY$2,'Wkpr - Allocation_Factors'!$B$1:$F$1,0)),IF(AND($B142="GD",$C142="AN",$D142&gt;=350000,$D142&lt;358000),INDEX('Wkpr - Allocation_Factors'!$B$17:$F$17,1,MATCH('Wkpr - Plant Balance Detail'!BY$2,'Wkpr - Allocation_Factors'!$B$1:$F$1,0)),INDEX('Wkpr - Allocation_Factors'!$B$2:$F$15,MATCH(CONCATENATE('Wkpr - Plant Balance Detail'!$B142,'Wkpr - Plant Balance Detail'!$C142),'Wkpr - Allocation_Factors'!$A$2:$A$15,0),MATCH('Wkpr - Plant Balance Detail'!BY$2,'Wkpr - Allocation_Factors'!$B$1:$F$1,0)))),0)</f>
        <v>0</v>
      </c>
      <c r="CA142" s="1">
        <f t="shared" si="79"/>
        <v>0</v>
      </c>
      <c r="CB142" s="1">
        <f t="shared" si="80"/>
        <v>0</v>
      </c>
      <c r="CC142" s="1">
        <f t="shared" si="81"/>
        <v>0</v>
      </c>
      <c r="CD142" s="1">
        <f t="shared" si="82"/>
        <v>0</v>
      </c>
      <c r="CE142" s="1">
        <f t="shared" si="83"/>
        <v>0</v>
      </c>
      <c r="CF142" s="1"/>
      <c r="CG142" s="1">
        <f t="shared" si="84"/>
        <v>0</v>
      </c>
      <c r="CH142" s="1">
        <f t="shared" si="85"/>
        <v>0</v>
      </c>
      <c r="CI142" s="1">
        <f t="shared" si="86"/>
        <v>0</v>
      </c>
      <c r="CJ142" s="1">
        <f t="shared" si="87"/>
        <v>0</v>
      </c>
      <c r="CK142" s="1">
        <f t="shared" si="88"/>
        <v>0</v>
      </c>
      <c r="CM142" s="1">
        <f t="shared" si="89"/>
        <v>0</v>
      </c>
      <c r="CN142" s="1">
        <f t="shared" si="90"/>
        <v>0</v>
      </c>
      <c r="CO142" s="1">
        <f t="shared" si="91"/>
        <v>0</v>
      </c>
      <c r="CP142" s="1">
        <f t="shared" si="92"/>
        <v>0</v>
      </c>
      <c r="CQ142" s="1">
        <f t="shared" si="93"/>
        <v>0</v>
      </c>
      <c r="CS142" s="1">
        <f t="shared" si="108"/>
        <v>0</v>
      </c>
      <c r="CT142" s="1">
        <f t="shared" si="109"/>
        <v>0</v>
      </c>
      <c r="CU142" s="1">
        <f t="shared" si="110"/>
        <v>0</v>
      </c>
      <c r="CV142" s="1">
        <f t="shared" si="111"/>
        <v>0</v>
      </c>
      <c r="CW142" s="1">
        <f t="shared" si="112"/>
        <v>0</v>
      </c>
      <c r="CX142" s="1">
        <f t="shared" si="113"/>
        <v>0</v>
      </c>
      <c r="DA142" s="38">
        <f t="shared" si="94"/>
        <v>0</v>
      </c>
      <c r="DB142" s="38">
        <f t="shared" si="95"/>
        <v>0</v>
      </c>
      <c r="DC142" s="38">
        <f t="shared" si="96"/>
        <v>0</v>
      </c>
      <c r="DD142" s="38">
        <f t="shared" si="97"/>
        <v>0</v>
      </c>
      <c r="DE142" s="38">
        <f t="shared" si="98"/>
        <v>0</v>
      </c>
    </row>
    <row r="143" spans="1:109" x14ac:dyDescent="0.2">
      <c r="A143" s="12" t="s">
        <v>158</v>
      </c>
      <c r="B143" s="12" t="str">
        <f t="shared" si="99"/>
        <v>ED</v>
      </c>
      <c r="C143" s="12" t="str">
        <f t="shared" si="100"/>
        <v>BP</v>
      </c>
      <c r="D143" s="12">
        <f t="shared" si="101"/>
        <v>340200</v>
      </c>
      <c r="E143" s="12" t="s">
        <v>1142</v>
      </c>
      <c r="F143" s="1">
        <v>144732.66</v>
      </c>
      <c r="G143" s="1">
        <v>144732.66</v>
      </c>
      <c r="H143" s="1">
        <v>144732.66</v>
      </c>
      <c r="I143" s="1">
        <v>144732.66</v>
      </c>
      <c r="J143" s="1">
        <v>144732.66</v>
      </c>
      <c r="K143" s="1">
        <v>144732.66</v>
      </c>
      <c r="L143" s="1">
        <v>144732.66</v>
      </c>
      <c r="M143" s="1">
        <v>144732.66</v>
      </c>
      <c r="N143" s="1">
        <v>144732.66</v>
      </c>
      <c r="O143" s="1">
        <v>144732.66</v>
      </c>
      <c r="P143" s="1">
        <v>144732.66</v>
      </c>
      <c r="Q143" s="1">
        <v>144732.66</v>
      </c>
      <c r="R143" s="13">
        <v>144732.66</v>
      </c>
      <c r="S143" s="13">
        <f t="shared" si="102"/>
        <v>144732.66</v>
      </c>
      <c r="T143" s="13">
        <f t="shared" si="103"/>
        <v>1592059.2599999998</v>
      </c>
      <c r="U143" s="13">
        <f t="shared" si="104"/>
        <v>144732.65999999997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3">
        <v>0</v>
      </c>
      <c r="AI143" s="13"/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f t="shared" si="105"/>
        <v>0</v>
      </c>
      <c r="AX143" s="13"/>
      <c r="AY143" s="1">
        <v>144732.66</v>
      </c>
      <c r="AZ143" s="1">
        <v>144732.66</v>
      </c>
      <c r="BA143" s="1">
        <v>144732.66</v>
      </c>
      <c r="BB143" s="1">
        <v>144732.66</v>
      </c>
      <c r="BC143" s="1">
        <v>144732.66</v>
      </c>
      <c r="BD143" s="1">
        <v>144732.66</v>
      </c>
      <c r="BE143" s="1">
        <v>144732.66</v>
      </c>
      <c r="BF143" s="1">
        <v>144732.66</v>
      </c>
      <c r="BG143" s="1">
        <v>144732.66</v>
      </c>
      <c r="BH143" s="1">
        <v>144732.66</v>
      </c>
      <c r="BI143" s="1">
        <v>144732.66</v>
      </c>
      <c r="BJ143" s="1">
        <v>144732.66</v>
      </c>
      <c r="BK143" s="1">
        <v>144732.66</v>
      </c>
      <c r="BL143" s="14">
        <f t="shared" si="78"/>
        <v>0</v>
      </c>
      <c r="BM143" s="14">
        <f t="shared" si="106"/>
        <v>0</v>
      </c>
      <c r="BN143" s="15" t="str">
        <f t="shared" si="77"/>
        <v/>
      </c>
      <c r="BO143" s="15">
        <f>IFERROR(INDEX('Wkpr - Existing Depr Rates'!$G$2:$G$709,MATCH('Wkpr - Plant Balance Detail'!A143,'Wkpr - Existing Depr Rates'!$A$2:$A$709,0),),0)</f>
        <v>0</v>
      </c>
      <c r="BP143" s="15" t="str">
        <f t="shared" si="107"/>
        <v/>
      </c>
      <c r="BQ143" s="12">
        <v>0</v>
      </c>
      <c r="BR143" s="12"/>
      <c r="BS143" s="12"/>
      <c r="BT143" s="12"/>
      <c r="BU143" s="30">
        <f>_xlfn.IFNA(IF(AND($B143="ED",$D143&gt;=310000,$D143&lt;360000),INDEX('Wkpr - Allocation_Factors'!$B$16:$F$16,1,MATCH('Wkpr - Plant Balance Detail'!BU$2,'Wkpr - Allocation_Factors'!$B$1:$F$1,0)),IF(AND($B143="GD",$C143="AN",$D143&gt;=350000,$D143&lt;358000),INDEX('Wkpr - Allocation_Factors'!$B$17:$F$17,1,MATCH('Wkpr - Plant Balance Detail'!BU$2,'Wkpr - Allocation_Factors'!$B$1:$F$1,0)),INDEX('Wkpr - Allocation_Factors'!$B$2:$F$15,MATCH(CONCATENATE('Wkpr - Plant Balance Detail'!$B143,'Wkpr - Plant Balance Detail'!$C143),'Wkpr - Allocation_Factors'!$A$2:$A$15,0),MATCH('Wkpr - Plant Balance Detail'!BU$2,'Wkpr - Allocation_Factors'!$B$1:$F$1,0)))),0)</f>
        <v>0.6573</v>
      </c>
      <c r="BV143" s="30">
        <f>_xlfn.IFNA(IF(AND($B143="ED",$D143&gt;=310000,$D143&lt;360000),INDEX('Wkpr - Allocation_Factors'!$B$16:$F$16,1,MATCH('Wkpr - Plant Balance Detail'!BV$2,'Wkpr - Allocation_Factors'!$B$1:$F$1,0)),IF(AND($B143="GD",$C143="AN",$D143&gt;=350000,$D143&lt;358000),INDEX('Wkpr - Allocation_Factors'!$B$17:$F$17,1,MATCH('Wkpr - Plant Balance Detail'!BV$2,'Wkpr - Allocation_Factors'!$B$1:$F$1,0)),INDEX('Wkpr - Allocation_Factors'!$B$2:$F$15,MATCH(CONCATENATE('Wkpr - Plant Balance Detail'!$B143,'Wkpr - Plant Balance Detail'!$C143),'Wkpr - Allocation_Factors'!$A$2:$A$15,0),MATCH('Wkpr - Plant Balance Detail'!BV$2,'Wkpr - Allocation_Factors'!$B$1:$F$1,0)))),0)</f>
        <v>0</v>
      </c>
      <c r="BW143" s="30">
        <f>_xlfn.IFNA(IF(AND($B143="ED",$D143&gt;=310000,$D143&lt;360000),INDEX('Wkpr - Allocation_Factors'!$B$16:$F$16,1,MATCH('Wkpr - Plant Balance Detail'!BW$2,'Wkpr - Allocation_Factors'!$B$1:$F$1,0)),IF(AND($B143="GD",$C143="AN",$D143&gt;=350000,$D143&lt;358000),INDEX('Wkpr - Allocation_Factors'!$B$17:$F$17,1,MATCH('Wkpr - Plant Balance Detail'!BW$2,'Wkpr - Allocation_Factors'!$B$1:$F$1,0)),INDEX('Wkpr - Allocation_Factors'!$B$2:$F$15,MATCH(CONCATENATE('Wkpr - Plant Balance Detail'!$B143,'Wkpr - Plant Balance Detail'!$C143),'Wkpr - Allocation_Factors'!$A$2:$A$15,0),MATCH('Wkpr - Plant Balance Detail'!BW$2,'Wkpr - Allocation_Factors'!$B$1:$F$1,0)))),0)</f>
        <v>0.3427</v>
      </c>
      <c r="BX143" s="30">
        <f>_xlfn.IFNA(IF(AND($B143="ED",$D143&gt;=310000,$D143&lt;360000),INDEX('Wkpr - Allocation_Factors'!$B$16:$F$16,1,MATCH('Wkpr - Plant Balance Detail'!BX$2,'Wkpr - Allocation_Factors'!$B$1:$F$1,0)),IF(AND($B143="GD",$C143="AN",$D143&gt;=350000,$D143&lt;358000),INDEX('Wkpr - Allocation_Factors'!$B$17:$F$17,1,MATCH('Wkpr - Plant Balance Detail'!BX$2,'Wkpr - Allocation_Factors'!$B$1:$F$1,0)),INDEX('Wkpr - Allocation_Factors'!$B$2:$F$15,MATCH(CONCATENATE('Wkpr - Plant Balance Detail'!$B143,'Wkpr - Plant Balance Detail'!$C143),'Wkpr - Allocation_Factors'!$A$2:$A$15,0),MATCH('Wkpr - Plant Balance Detail'!BX$2,'Wkpr - Allocation_Factors'!$B$1:$F$1,0)))),0)</f>
        <v>0</v>
      </c>
      <c r="BY143" s="30">
        <f>_xlfn.IFNA(IF(AND($B143="ED",$D143&gt;=310000,$D143&lt;360000),INDEX('Wkpr - Allocation_Factors'!$B$16:$F$16,1,MATCH('Wkpr - Plant Balance Detail'!BY$2,'Wkpr - Allocation_Factors'!$B$1:$F$1,0)),IF(AND($B143="GD",$C143="AN",$D143&gt;=350000,$D143&lt;358000),INDEX('Wkpr - Allocation_Factors'!$B$17:$F$17,1,MATCH('Wkpr - Plant Balance Detail'!BY$2,'Wkpr - Allocation_Factors'!$B$1:$F$1,0)),INDEX('Wkpr - Allocation_Factors'!$B$2:$F$15,MATCH(CONCATENATE('Wkpr - Plant Balance Detail'!$B143,'Wkpr - Plant Balance Detail'!$C143),'Wkpr - Allocation_Factors'!$A$2:$A$15,0),MATCH('Wkpr - Plant Balance Detail'!BY$2,'Wkpr - Allocation_Factors'!$B$1:$F$1,0)))),0)</f>
        <v>0</v>
      </c>
      <c r="CA143" s="1">
        <f t="shared" si="79"/>
        <v>0</v>
      </c>
      <c r="CB143" s="1">
        <f t="shared" si="80"/>
        <v>0</v>
      </c>
      <c r="CC143" s="1">
        <f t="shared" si="81"/>
        <v>0</v>
      </c>
      <c r="CD143" s="1">
        <f t="shared" si="82"/>
        <v>0</v>
      </c>
      <c r="CE143" s="1">
        <f t="shared" si="83"/>
        <v>0</v>
      </c>
      <c r="CF143" s="1"/>
      <c r="CG143" s="1">
        <f t="shared" si="84"/>
        <v>0</v>
      </c>
      <c r="CH143" s="1">
        <f t="shared" si="85"/>
        <v>0</v>
      </c>
      <c r="CI143" s="1">
        <f t="shared" si="86"/>
        <v>0</v>
      </c>
      <c r="CJ143" s="1">
        <f t="shared" si="87"/>
        <v>0</v>
      </c>
      <c r="CK143" s="1">
        <f t="shared" si="88"/>
        <v>0</v>
      </c>
      <c r="CM143" s="1">
        <f t="shared" si="89"/>
        <v>0</v>
      </c>
      <c r="CN143" s="1">
        <f t="shared" si="90"/>
        <v>0</v>
      </c>
      <c r="CO143" s="1">
        <f t="shared" si="91"/>
        <v>0</v>
      </c>
      <c r="CP143" s="1">
        <f t="shared" si="92"/>
        <v>0</v>
      </c>
      <c r="CQ143" s="1">
        <f t="shared" si="93"/>
        <v>0</v>
      </c>
      <c r="CS143" s="1">
        <f t="shared" si="108"/>
        <v>0</v>
      </c>
      <c r="CT143" s="1">
        <f t="shared" si="109"/>
        <v>0</v>
      </c>
      <c r="CU143" s="1">
        <f t="shared" si="110"/>
        <v>0</v>
      </c>
      <c r="CV143" s="1">
        <f t="shared" si="111"/>
        <v>0</v>
      </c>
      <c r="CW143" s="1">
        <f t="shared" si="112"/>
        <v>0</v>
      </c>
      <c r="CX143" s="1">
        <f t="shared" si="113"/>
        <v>0</v>
      </c>
      <c r="DA143" s="38">
        <f t="shared" si="94"/>
        <v>0</v>
      </c>
      <c r="DB143" s="38">
        <f t="shared" si="95"/>
        <v>0</v>
      </c>
      <c r="DC143" s="38">
        <f t="shared" si="96"/>
        <v>0</v>
      </c>
      <c r="DD143" s="38">
        <f t="shared" si="97"/>
        <v>0</v>
      </c>
      <c r="DE143" s="38">
        <f t="shared" si="98"/>
        <v>0</v>
      </c>
    </row>
    <row r="144" spans="1:109" x14ac:dyDescent="0.2">
      <c r="A144" t="s">
        <v>159</v>
      </c>
      <c r="B144" t="str">
        <f t="shared" si="99"/>
        <v>ED</v>
      </c>
      <c r="C144" t="str">
        <f t="shared" si="100"/>
        <v>BP</v>
      </c>
      <c r="D144">
        <f t="shared" si="101"/>
        <v>341000</v>
      </c>
      <c r="F144" s="1">
        <v>1204873.54</v>
      </c>
      <c r="G144" s="1">
        <v>1204873.54</v>
      </c>
      <c r="H144" s="1">
        <v>1204873.54</v>
      </c>
      <c r="I144" s="1">
        <v>1204873.54</v>
      </c>
      <c r="J144" s="1">
        <v>1261397.3999999999</v>
      </c>
      <c r="K144" s="1">
        <v>1261397.3999999999</v>
      </c>
      <c r="L144" s="1">
        <v>1261397.3999999999</v>
      </c>
      <c r="M144" s="1">
        <v>1261397.3999999999</v>
      </c>
      <c r="N144" s="1">
        <v>1261397.3999999999</v>
      </c>
      <c r="O144" s="1">
        <v>1261397.3999999999</v>
      </c>
      <c r="P144" s="1">
        <v>1261397.3999999999</v>
      </c>
      <c r="Q144" s="1">
        <v>1261397.3999999999</v>
      </c>
      <c r="R144" s="1">
        <v>1266745.71</v>
      </c>
      <c r="S144" s="1">
        <f t="shared" si="102"/>
        <v>1235809.625</v>
      </c>
      <c r="T144" s="1">
        <f t="shared" si="103"/>
        <v>13705799.820000002</v>
      </c>
      <c r="U144" s="1">
        <f t="shared" si="104"/>
        <v>1245134.1204166668</v>
      </c>
      <c r="V144" s="1">
        <v>-419999.22000000003</v>
      </c>
      <c r="W144" s="1">
        <v>-422549.54000000004</v>
      </c>
      <c r="X144" s="1">
        <v>-425099.86</v>
      </c>
      <c r="Y144" s="1">
        <v>-427650.18</v>
      </c>
      <c r="Z144" s="1">
        <v>-430260.32</v>
      </c>
      <c r="AA144" s="1">
        <v>-432930.28</v>
      </c>
      <c r="AB144" s="1">
        <v>-435600.24</v>
      </c>
      <c r="AC144" s="1">
        <v>-438270.2</v>
      </c>
      <c r="AD144" s="1">
        <v>-440940.16000000003</v>
      </c>
      <c r="AE144" s="1">
        <v>-443610.12</v>
      </c>
      <c r="AF144" s="1">
        <v>-446280.08</v>
      </c>
      <c r="AG144" s="1">
        <v>-448950.04000000004</v>
      </c>
      <c r="AH144" s="1">
        <v>-451625.66000000003</v>
      </c>
      <c r="AI144" s="1"/>
      <c r="AJ144" s="1">
        <v>-2550.3200000000002</v>
      </c>
      <c r="AK144" s="1">
        <v>-2550.3200000000002</v>
      </c>
      <c r="AL144" s="1">
        <v>-2550.3200000000002</v>
      </c>
      <c r="AM144" s="1">
        <v>-2550.3200000000002</v>
      </c>
      <c r="AN144" s="1">
        <v>-2610.14</v>
      </c>
      <c r="AO144" s="1">
        <v>-2669.96</v>
      </c>
      <c r="AP144" s="1">
        <v>-2669.96</v>
      </c>
      <c r="AQ144" s="1">
        <v>-2669.96</v>
      </c>
      <c r="AR144" s="1">
        <v>-2669.96</v>
      </c>
      <c r="AS144" s="1">
        <v>-2669.96</v>
      </c>
      <c r="AT144" s="1">
        <v>-2669.96</v>
      </c>
      <c r="AU144" s="1">
        <v>-2669.96</v>
      </c>
      <c r="AV144" s="1">
        <v>-2675.62</v>
      </c>
      <c r="AW144" s="1">
        <f t="shared" si="105"/>
        <v>31626.439999999995</v>
      </c>
      <c r="AX144" s="1"/>
      <c r="AY144" s="1">
        <v>784874.32000000007</v>
      </c>
      <c r="AZ144" s="1">
        <v>782324</v>
      </c>
      <c r="BA144" s="1">
        <v>779773.68</v>
      </c>
      <c r="BB144" s="1">
        <v>777223.36</v>
      </c>
      <c r="BC144" s="1">
        <v>831137.08000000007</v>
      </c>
      <c r="BD144" s="1">
        <v>828467.12</v>
      </c>
      <c r="BE144" s="1">
        <v>825797.16</v>
      </c>
      <c r="BF144" s="1">
        <v>823127.20000000007</v>
      </c>
      <c r="BG144" s="1">
        <v>820457.24</v>
      </c>
      <c r="BH144" s="1">
        <v>817787.28</v>
      </c>
      <c r="BI144" s="1">
        <v>815117.32000000007</v>
      </c>
      <c r="BJ144" s="1">
        <v>812447.36</v>
      </c>
      <c r="BK144" s="1">
        <v>815120.05</v>
      </c>
      <c r="BL144" s="2">
        <f t="shared" si="78"/>
        <v>0</v>
      </c>
      <c r="BM144" s="2">
        <f t="shared" si="106"/>
        <v>31626.439999999995</v>
      </c>
      <c r="BN144" s="3">
        <f t="shared" si="77"/>
        <v>2.5400026777369692E-2</v>
      </c>
      <c r="BO144" s="37">
        <f>IFERROR(INDEX('Wkpr - Existing Depr Rates'!$G$2:$G$709,MATCH('Wkpr - Plant Balance Detail'!A144,'Wkpr - Existing Depr Rates'!$A$2:$A$709,0),),0)</f>
        <v>2.5399999999999999E-2</v>
      </c>
      <c r="BP144" s="37">
        <f t="shared" si="107"/>
        <v>2.6777369693115061E-8</v>
      </c>
      <c r="BQ144" s="11">
        <v>2.5600000000000001E-2</v>
      </c>
      <c r="BR144" s="11"/>
      <c r="BS144" s="11"/>
      <c r="BU144" s="31">
        <f>_xlfn.IFNA(IF(AND($B144="ED",$D144&gt;=310000,$D144&lt;360000),INDEX('Wkpr - Allocation_Factors'!$B$16:$F$16,1,MATCH('Wkpr - Plant Balance Detail'!BU$2,'Wkpr - Allocation_Factors'!$B$1:$F$1,0)),IF(AND($B144="GD",$C144="AN",$D144&gt;=350000,$D144&lt;358000),INDEX('Wkpr - Allocation_Factors'!$B$17:$F$17,1,MATCH('Wkpr - Plant Balance Detail'!BU$2,'Wkpr - Allocation_Factors'!$B$1:$F$1,0)),INDEX('Wkpr - Allocation_Factors'!$B$2:$F$15,MATCH(CONCATENATE('Wkpr - Plant Balance Detail'!$B144,'Wkpr - Plant Balance Detail'!$C144),'Wkpr - Allocation_Factors'!$A$2:$A$15,0),MATCH('Wkpr - Plant Balance Detail'!BU$2,'Wkpr - Allocation_Factors'!$B$1:$F$1,0)))),0)</f>
        <v>0.6573</v>
      </c>
      <c r="BV144" s="31">
        <f>_xlfn.IFNA(IF(AND($B144="ED",$D144&gt;=310000,$D144&lt;360000),INDEX('Wkpr - Allocation_Factors'!$B$16:$F$16,1,MATCH('Wkpr - Plant Balance Detail'!BV$2,'Wkpr - Allocation_Factors'!$B$1:$F$1,0)),IF(AND($B144="GD",$C144="AN",$D144&gt;=350000,$D144&lt;358000),INDEX('Wkpr - Allocation_Factors'!$B$17:$F$17,1,MATCH('Wkpr - Plant Balance Detail'!BV$2,'Wkpr - Allocation_Factors'!$B$1:$F$1,0)),INDEX('Wkpr - Allocation_Factors'!$B$2:$F$15,MATCH(CONCATENATE('Wkpr - Plant Balance Detail'!$B144,'Wkpr - Plant Balance Detail'!$C144),'Wkpr - Allocation_Factors'!$A$2:$A$15,0),MATCH('Wkpr - Plant Balance Detail'!BV$2,'Wkpr - Allocation_Factors'!$B$1:$F$1,0)))),0)</f>
        <v>0</v>
      </c>
      <c r="BW144" s="31">
        <f>_xlfn.IFNA(IF(AND($B144="ED",$D144&gt;=310000,$D144&lt;360000),INDEX('Wkpr - Allocation_Factors'!$B$16:$F$16,1,MATCH('Wkpr - Plant Balance Detail'!BW$2,'Wkpr - Allocation_Factors'!$B$1:$F$1,0)),IF(AND($B144="GD",$C144="AN",$D144&gt;=350000,$D144&lt;358000),INDEX('Wkpr - Allocation_Factors'!$B$17:$F$17,1,MATCH('Wkpr - Plant Balance Detail'!BW$2,'Wkpr - Allocation_Factors'!$B$1:$F$1,0)),INDEX('Wkpr - Allocation_Factors'!$B$2:$F$15,MATCH(CONCATENATE('Wkpr - Plant Balance Detail'!$B144,'Wkpr - Plant Balance Detail'!$C144),'Wkpr - Allocation_Factors'!$A$2:$A$15,0),MATCH('Wkpr - Plant Balance Detail'!BW$2,'Wkpr - Allocation_Factors'!$B$1:$F$1,0)))),0)</f>
        <v>0.3427</v>
      </c>
      <c r="BX144" s="31">
        <f>_xlfn.IFNA(IF(AND($B144="ED",$D144&gt;=310000,$D144&lt;360000),INDEX('Wkpr - Allocation_Factors'!$B$16:$F$16,1,MATCH('Wkpr - Plant Balance Detail'!BX$2,'Wkpr - Allocation_Factors'!$B$1:$F$1,0)),IF(AND($B144="GD",$C144="AN",$D144&gt;=350000,$D144&lt;358000),INDEX('Wkpr - Allocation_Factors'!$B$17:$F$17,1,MATCH('Wkpr - Plant Balance Detail'!BX$2,'Wkpr - Allocation_Factors'!$B$1:$F$1,0)),INDEX('Wkpr - Allocation_Factors'!$B$2:$F$15,MATCH(CONCATENATE('Wkpr - Plant Balance Detail'!$B144,'Wkpr - Plant Balance Detail'!$C144),'Wkpr - Allocation_Factors'!$A$2:$A$15,0),MATCH('Wkpr - Plant Balance Detail'!BX$2,'Wkpr - Allocation_Factors'!$B$1:$F$1,0)))),0)</f>
        <v>0</v>
      </c>
      <c r="BY144" s="31">
        <f>_xlfn.IFNA(IF(AND($B144="ED",$D144&gt;=310000,$D144&lt;360000),INDEX('Wkpr - Allocation_Factors'!$B$16:$F$16,1,MATCH('Wkpr - Plant Balance Detail'!BY$2,'Wkpr - Allocation_Factors'!$B$1:$F$1,0)),IF(AND($B144="GD",$C144="AN",$D144&gt;=350000,$D144&lt;358000),INDEX('Wkpr - Allocation_Factors'!$B$17:$F$17,1,MATCH('Wkpr - Plant Balance Detail'!BY$2,'Wkpr - Allocation_Factors'!$B$1:$F$1,0)),INDEX('Wkpr - Allocation_Factors'!$B$2:$F$15,MATCH(CONCATENATE('Wkpr - Plant Balance Detail'!$B144,'Wkpr - Plant Balance Detail'!$C144),'Wkpr - Allocation_Factors'!$A$2:$A$15,0),MATCH('Wkpr - Plant Balance Detail'!BY$2,'Wkpr - Allocation_Factors'!$B$1:$F$1,0)))),0)</f>
        <v>0</v>
      </c>
      <c r="CA144" s="1">
        <f t="shared" si="79"/>
        <v>21148.873957341882</v>
      </c>
      <c r="CB144" s="1">
        <f t="shared" si="80"/>
        <v>0</v>
      </c>
      <c r="CC144" s="1">
        <f t="shared" si="81"/>
        <v>11026.500996776302</v>
      </c>
      <c r="CD144" s="1">
        <f t="shared" si="82"/>
        <v>0</v>
      </c>
      <c r="CE144" s="1">
        <f t="shared" si="83"/>
        <v>0</v>
      </c>
      <c r="CF144" s="1"/>
      <c r="CG144" s="1">
        <f t="shared" si="84"/>
        <v>21148.851661648197</v>
      </c>
      <c r="CH144" s="1">
        <f t="shared" si="85"/>
        <v>0</v>
      </c>
      <c r="CI144" s="1">
        <f t="shared" si="86"/>
        <v>11026.4893723518</v>
      </c>
      <c r="CJ144" s="1">
        <f t="shared" si="87"/>
        <v>0</v>
      </c>
      <c r="CK144" s="1">
        <f t="shared" si="88"/>
        <v>0</v>
      </c>
      <c r="CM144" s="1">
        <f t="shared" si="89"/>
        <v>21315.378052684799</v>
      </c>
      <c r="CN144" s="1">
        <f t="shared" si="90"/>
        <v>0</v>
      </c>
      <c r="CO144" s="1">
        <f t="shared" si="91"/>
        <v>11113.3121233152</v>
      </c>
      <c r="CP144" s="1">
        <f t="shared" si="92"/>
        <v>0</v>
      </c>
      <c r="CQ144" s="1">
        <f t="shared" si="93"/>
        <v>0</v>
      </c>
      <c r="CS144" s="1">
        <f t="shared" si="108"/>
        <v>166.52639103660113</v>
      </c>
      <c r="CT144" s="1">
        <f t="shared" si="109"/>
        <v>0</v>
      </c>
      <c r="CU144" s="1">
        <f t="shared" si="110"/>
        <v>86.822750963399812</v>
      </c>
      <c r="CV144" s="1">
        <f t="shared" si="111"/>
        <v>0</v>
      </c>
      <c r="CW144" s="1">
        <f t="shared" si="112"/>
        <v>0</v>
      </c>
      <c r="CX144" s="1">
        <f t="shared" si="113"/>
        <v>253.34914200000094</v>
      </c>
      <c r="DA144" s="38">
        <f t="shared" si="94"/>
        <v>0</v>
      </c>
      <c r="DB144" s="38">
        <f t="shared" si="95"/>
        <v>0</v>
      </c>
      <c r="DC144" s="38">
        <f t="shared" si="96"/>
        <v>0</v>
      </c>
      <c r="DD144" s="38">
        <f t="shared" si="97"/>
        <v>0</v>
      </c>
      <c r="DE144" s="38">
        <f t="shared" si="98"/>
        <v>0</v>
      </c>
    </row>
    <row r="145" spans="1:109" x14ac:dyDescent="0.2">
      <c r="A145" t="s">
        <v>160</v>
      </c>
      <c r="B145" t="str">
        <f t="shared" si="99"/>
        <v>ED</v>
      </c>
      <c r="C145" t="str">
        <f t="shared" si="100"/>
        <v>BP</v>
      </c>
      <c r="D145">
        <f t="shared" si="101"/>
        <v>342000</v>
      </c>
      <c r="F145" s="1">
        <v>115969.66</v>
      </c>
      <c r="G145" s="1">
        <v>115969.66</v>
      </c>
      <c r="H145" s="1">
        <v>115969.66</v>
      </c>
      <c r="I145" s="1">
        <v>115969.66</v>
      </c>
      <c r="J145" s="1">
        <v>115969.66</v>
      </c>
      <c r="K145" s="1">
        <v>115969.66</v>
      </c>
      <c r="L145" s="1">
        <v>115969.66</v>
      </c>
      <c r="M145" s="1">
        <v>115969.66</v>
      </c>
      <c r="N145" s="1">
        <v>115969.66</v>
      </c>
      <c r="O145" s="1">
        <v>115969.66</v>
      </c>
      <c r="P145" s="1">
        <v>115969.66</v>
      </c>
      <c r="Q145" s="1">
        <v>115969.66</v>
      </c>
      <c r="R145" s="1">
        <v>166324.21</v>
      </c>
      <c r="S145" s="1">
        <f t="shared" si="102"/>
        <v>141146.935</v>
      </c>
      <c r="T145" s="1">
        <f t="shared" si="103"/>
        <v>1275666.26</v>
      </c>
      <c r="U145" s="1">
        <f t="shared" si="104"/>
        <v>118067.76625</v>
      </c>
      <c r="V145" s="1">
        <v>-57686.36</v>
      </c>
      <c r="W145" s="1">
        <v>-57939.56</v>
      </c>
      <c r="X145" s="1">
        <v>-58192.76</v>
      </c>
      <c r="Y145" s="1">
        <v>-58445.96</v>
      </c>
      <c r="Z145" s="1">
        <v>-58699.16</v>
      </c>
      <c r="AA145" s="1">
        <v>-58952.36</v>
      </c>
      <c r="AB145" s="1">
        <v>-59205.56</v>
      </c>
      <c r="AC145" s="1">
        <v>-59458.76</v>
      </c>
      <c r="AD145" s="1">
        <v>-59711.96</v>
      </c>
      <c r="AE145" s="1">
        <v>-59965.16</v>
      </c>
      <c r="AF145" s="1">
        <v>-60218.36</v>
      </c>
      <c r="AG145" s="1">
        <v>-60471.56</v>
      </c>
      <c r="AH145" s="1">
        <v>-60779.73</v>
      </c>
      <c r="AI145" s="1"/>
      <c r="AJ145" s="1">
        <v>-253.20000000000002</v>
      </c>
      <c r="AK145" s="1">
        <v>-253.20000000000002</v>
      </c>
      <c r="AL145" s="1">
        <v>-253.20000000000002</v>
      </c>
      <c r="AM145" s="1">
        <v>-253.20000000000002</v>
      </c>
      <c r="AN145" s="1">
        <v>-253.20000000000002</v>
      </c>
      <c r="AO145" s="1">
        <v>-253.20000000000002</v>
      </c>
      <c r="AP145" s="1">
        <v>-253.20000000000002</v>
      </c>
      <c r="AQ145" s="1">
        <v>-253.20000000000002</v>
      </c>
      <c r="AR145" s="1">
        <v>-253.20000000000002</v>
      </c>
      <c r="AS145" s="1">
        <v>-253.20000000000002</v>
      </c>
      <c r="AT145" s="1">
        <v>-253.20000000000002</v>
      </c>
      <c r="AU145" s="1">
        <v>-253.20000000000002</v>
      </c>
      <c r="AV145" s="1">
        <v>-308.17</v>
      </c>
      <c r="AW145" s="1">
        <f t="shared" si="105"/>
        <v>3093.37</v>
      </c>
      <c r="AX145" s="1"/>
      <c r="AY145" s="1">
        <v>58283.3</v>
      </c>
      <c r="AZ145" s="1">
        <v>58030.1</v>
      </c>
      <c r="BA145" s="1">
        <v>57776.9</v>
      </c>
      <c r="BB145" s="1">
        <v>57523.700000000004</v>
      </c>
      <c r="BC145" s="1">
        <v>57270.5</v>
      </c>
      <c r="BD145" s="1">
        <v>57017.3</v>
      </c>
      <c r="BE145" s="1">
        <v>56764.1</v>
      </c>
      <c r="BF145" s="1">
        <v>56510.9</v>
      </c>
      <c r="BG145" s="1">
        <v>56257.700000000004</v>
      </c>
      <c r="BH145" s="1">
        <v>56004.5</v>
      </c>
      <c r="BI145" s="1">
        <v>55751.3</v>
      </c>
      <c r="BJ145" s="1">
        <v>55498.1</v>
      </c>
      <c r="BK145" s="1">
        <v>105544.48</v>
      </c>
      <c r="BL145" s="2">
        <f t="shared" si="78"/>
        <v>0</v>
      </c>
      <c r="BM145" s="2">
        <f t="shared" si="106"/>
        <v>3093.37</v>
      </c>
      <c r="BN145" s="3">
        <f t="shared" si="77"/>
        <v>2.6199953621973429E-2</v>
      </c>
      <c r="BO145" s="37">
        <f>IFERROR(INDEX('Wkpr - Existing Depr Rates'!$G$2:$G$709,MATCH('Wkpr - Plant Balance Detail'!A145,'Wkpr - Existing Depr Rates'!$A$2:$A$709,0),),0)</f>
        <v>2.6200000000000001E-2</v>
      </c>
      <c r="BP145" s="37">
        <f t="shared" si="107"/>
        <v>-4.6378026571924913E-8</v>
      </c>
      <c r="BQ145" s="11">
        <v>2.6200000000000001E-2</v>
      </c>
      <c r="BR145" s="11"/>
      <c r="BS145" s="11"/>
      <c r="BU145" s="31">
        <f>_xlfn.IFNA(IF(AND($B145="ED",$D145&gt;=310000,$D145&lt;360000),INDEX('Wkpr - Allocation_Factors'!$B$16:$F$16,1,MATCH('Wkpr - Plant Balance Detail'!BU$2,'Wkpr - Allocation_Factors'!$B$1:$F$1,0)),IF(AND($B145="GD",$C145="AN",$D145&gt;=350000,$D145&lt;358000),INDEX('Wkpr - Allocation_Factors'!$B$17:$F$17,1,MATCH('Wkpr - Plant Balance Detail'!BU$2,'Wkpr - Allocation_Factors'!$B$1:$F$1,0)),INDEX('Wkpr - Allocation_Factors'!$B$2:$F$15,MATCH(CONCATENATE('Wkpr - Plant Balance Detail'!$B145,'Wkpr - Plant Balance Detail'!$C145),'Wkpr - Allocation_Factors'!$A$2:$A$15,0),MATCH('Wkpr - Plant Balance Detail'!BU$2,'Wkpr - Allocation_Factors'!$B$1:$F$1,0)))),0)</f>
        <v>0.6573</v>
      </c>
      <c r="BV145" s="31">
        <f>_xlfn.IFNA(IF(AND($B145="ED",$D145&gt;=310000,$D145&lt;360000),INDEX('Wkpr - Allocation_Factors'!$B$16:$F$16,1,MATCH('Wkpr - Plant Balance Detail'!BV$2,'Wkpr - Allocation_Factors'!$B$1:$F$1,0)),IF(AND($B145="GD",$C145="AN",$D145&gt;=350000,$D145&lt;358000),INDEX('Wkpr - Allocation_Factors'!$B$17:$F$17,1,MATCH('Wkpr - Plant Balance Detail'!BV$2,'Wkpr - Allocation_Factors'!$B$1:$F$1,0)),INDEX('Wkpr - Allocation_Factors'!$B$2:$F$15,MATCH(CONCATENATE('Wkpr - Plant Balance Detail'!$B145,'Wkpr - Plant Balance Detail'!$C145),'Wkpr - Allocation_Factors'!$A$2:$A$15,0),MATCH('Wkpr - Plant Balance Detail'!BV$2,'Wkpr - Allocation_Factors'!$B$1:$F$1,0)))),0)</f>
        <v>0</v>
      </c>
      <c r="BW145" s="31">
        <f>_xlfn.IFNA(IF(AND($B145="ED",$D145&gt;=310000,$D145&lt;360000),INDEX('Wkpr - Allocation_Factors'!$B$16:$F$16,1,MATCH('Wkpr - Plant Balance Detail'!BW$2,'Wkpr - Allocation_Factors'!$B$1:$F$1,0)),IF(AND($B145="GD",$C145="AN",$D145&gt;=350000,$D145&lt;358000),INDEX('Wkpr - Allocation_Factors'!$B$17:$F$17,1,MATCH('Wkpr - Plant Balance Detail'!BW$2,'Wkpr - Allocation_Factors'!$B$1:$F$1,0)),INDEX('Wkpr - Allocation_Factors'!$B$2:$F$15,MATCH(CONCATENATE('Wkpr - Plant Balance Detail'!$B145,'Wkpr - Plant Balance Detail'!$C145),'Wkpr - Allocation_Factors'!$A$2:$A$15,0),MATCH('Wkpr - Plant Balance Detail'!BW$2,'Wkpr - Allocation_Factors'!$B$1:$F$1,0)))),0)</f>
        <v>0.3427</v>
      </c>
      <c r="BX145" s="31">
        <f>_xlfn.IFNA(IF(AND($B145="ED",$D145&gt;=310000,$D145&lt;360000),INDEX('Wkpr - Allocation_Factors'!$B$16:$F$16,1,MATCH('Wkpr - Plant Balance Detail'!BX$2,'Wkpr - Allocation_Factors'!$B$1:$F$1,0)),IF(AND($B145="GD",$C145="AN",$D145&gt;=350000,$D145&lt;358000),INDEX('Wkpr - Allocation_Factors'!$B$17:$F$17,1,MATCH('Wkpr - Plant Balance Detail'!BX$2,'Wkpr - Allocation_Factors'!$B$1:$F$1,0)),INDEX('Wkpr - Allocation_Factors'!$B$2:$F$15,MATCH(CONCATENATE('Wkpr - Plant Balance Detail'!$B145,'Wkpr - Plant Balance Detail'!$C145),'Wkpr - Allocation_Factors'!$A$2:$A$15,0),MATCH('Wkpr - Plant Balance Detail'!BX$2,'Wkpr - Allocation_Factors'!$B$1:$F$1,0)))),0)</f>
        <v>0</v>
      </c>
      <c r="BY145" s="31">
        <f>_xlfn.IFNA(IF(AND($B145="ED",$D145&gt;=310000,$D145&lt;360000),INDEX('Wkpr - Allocation_Factors'!$B$16:$F$16,1,MATCH('Wkpr - Plant Balance Detail'!BY$2,'Wkpr - Allocation_Factors'!$B$1:$F$1,0)),IF(AND($B145="GD",$C145="AN",$D145&gt;=350000,$D145&lt;358000),INDEX('Wkpr - Allocation_Factors'!$B$17:$F$17,1,MATCH('Wkpr - Plant Balance Detail'!BY$2,'Wkpr - Allocation_Factors'!$B$1:$F$1,0)),INDEX('Wkpr - Allocation_Factors'!$B$2:$F$15,MATCH(CONCATENATE('Wkpr - Plant Balance Detail'!$B145,'Wkpr - Plant Balance Detail'!$C145),'Wkpr - Allocation_Factors'!$A$2:$A$15,0),MATCH('Wkpr - Plant Balance Detail'!BY$2,'Wkpr - Allocation_Factors'!$B$1:$F$1,0)))),0)</f>
        <v>0</v>
      </c>
      <c r="CA145" s="1">
        <f t="shared" si="79"/>
        <v>2864.3073944313328</v>
      </c>
      <c r="CB145" s="1">
        <f t="shared" si="80"/>
        <v>0</v>
      </c>
      <c r="CC145" s="1">
        <f t="shared" si="81"/>
        <v>1493.3791937800361</v>
      </c>
      <c r="CD145" s="1">
        <f t="shared" si="82"/>
        <v>0</v>
      </c>
      <c r="CE145" s="1">
        <f t="shared" si="83"/>
        <v>0</v>
      </c>
      <c r="CF145" s="1"/>
      <c r="CG145" s="1">
        <f t="shared" si="84"/>
        <v>2864.3124647045997</v>
      </c>
      <c r="CH145" s="1">
        <f t="shared" si="85"/>
        <v>0</v>
      </c>
      <c r="CI145" s="1">
        <f t="shared" si="86"/>
        <v>1493.3818372953999</v>
      </c>
      <c r="CJ145" s="1">
        <f t="shared" si="87"/>
        <v>0</v>
      </c>
      <c r="CK145" s="1">
        <f t="shared" si="88"/>
        <v>0</v>
      </c>
      <c r="CM145" s="1">
        <f t="shared" si="89"/>
        <v>2864.3124647045997</v>
      </c>
      <c r="CN145" s="1">
        <f t="shared" si="90"/>
        <v>0</v>
      </c>
      <c r="CO145" s="1">
        <f t="shared" si="91"/>
        <v>1493.3818372953999</v>
      </c>
      <c r="CP145" s="1">
        <f t="shared" si="92"/>
        <v>0</v>
      </c>
      <c r="CQ145" s="1">
        <f t="shared" si="93"/>
        <v>0</v>
      </c>
      <c r="CS145" s="1">
        <f t="shared" si="108"/>
        <v>0</v>
      </c>
      <c r="CT145" s="1">
        <f t="shared" si="109"/>
        <v>0</v>
      </c>
      <c r="CU145" s="1">
        <f t="shared" si="110"/>
        <v>0</v>
      </c>
      <c r="CV145" s="1">
        <f t="shared" si="111"/>
        <v>0</v>
      </c>
      <c r="CW145" s="1">
        <f t="shared" si="112"/>
        <v>0</v>
      </c>
      <c r="CX145" s="1">
        <f t="shared" si="113"/>
        <v>0</v>
      </c>
      <c r="DA145" s="38">
        <f t="shared" si="94"/>
        <v>0</v>
      </c>
      <c r="DB145" s="38">
        <f t="shared" si="95"/>
        <v>0</v>
      </c>
      <c r="DC145" s="38">
        <f t="shared" si="96"/>
        <v>0</v>
      </c>
      <c r="DD145" s="38">
        <f t="shared" si="97"/>
        <v>0</v>
      </c>
      <c r="DE145" s="38">
        <f t="shared" si="98"/>
        <v>0</v>
      </c>
    </row>
    <row r="146" spans="1:109" x14ac:dyDescent="0.2">
      <c r="A146" t="s">
        <v>161</v>
      </c>
      <c r="B146" t="str">
        <f t="shared" si="99"/>
        <v>ED</v>
      </c>
      <c r="C146" t="str">
        <f t="shared" si="100"/>
        <v>BP</v>
      </c>
      <c r="D146">
        <f t="shared" si="101"/>
        <v>343000</v>
      </c>
      <c r="F146" s="1">
        <v>57216.28</v>
      </c>
      <c r="G146" s="1">
        <v>57216.28</v>
      </c>
      <c r="H146" s="1">
        <v>57216.28</v>
      </c>
      <c r="I146" s="1">
        <v>57216.28</v>
      </c>
      <c r="J146" s="1">
        <v>57216.28</v>
      </c>
      <c r="K146" s="1">
        <v>57216.28</v>
      </c>
      <c r="L146" s="1">
        <v>57216.28</v>
      </c>
      <c r="M146" s="1">
        <v>57216.28</v>
      </c>
      <c r="N146" s="1">
        <v>57216.28</v>
      </c>
      <c r="O146" s="1">
        <v>57216.28</v>
      </c>
      <c r="P146" s="1">
        <v>57216.28</v>
      </c>
      <c r="Q146" s="1">
        <v>57216.28</v>
      </c>
      <c r="R146" s="1">
        <v>57216.28</v>
      </c>
      <c r="S146" s="1">
        <f t="shared" si="102"/>
        <v>57216.28</v>
      </c>
      <c r="T146" s="1">
        <f t="shared" si="103"/>
        <v>629379.08000000019</v>
      </c>
      <c r="U146" s="1">
        <f t="shared" si="104"/>
        <v>57216.280000000021</v>
      </c>
      <c r="V146" s="1">
        <v>-22420.3</v>
      </c>
      <c r="W146" s="1">
        <v>-22540.45</v>
      </c>
      <c r="X146" s="1">
        <v>-22660.600000000002</v>
      </c>
      <c r="Y146" s="1">
        <v>-22780.75</v>
      </c>
      <c r="Z146" s="1">
        <v>-22900.9</v>
      </c>
      <c r="AA146" s="1">
        <v>-23021.05</v>
      </c>
      <c r="AB146" s="1">
        <v>-23141.200000000001</v>
      </c>
      <c r="AC146" s="1">
        <v>-23261.350000000002</v>
      </c>
      <c r="AD146" s="1">
        <v>-23381.5</v>
      </c>
      <c r="AE146" s="1">
        <v>-23501.65</v>
      </c>
      <c r="AF146" s="1">
        <v>-23621.8</v>
      </c>
      <c r="AG146" s="1">
        <v>-23741.95</v>
      </c>
      <c r="AH146" s="1">
        <v>-23862.100000000002</v>
      </c>
      <c r="AI146" s="1"/>
      <c r="AJ146" s="1">
        <v>-120.15</v>
      </c>
      <c r="AK146" s="1">
        <v>-120.15</v>
      </c>
      <c r="AL146" s="1">
        <v>-120.15</v>
      </c>
      <c r="AM146" s="1">
        <v>-120.15</v>
      </c>
      <c r="AN146" s="1">
        <v>-120.15</v>
      </c>
      <c r="AO146" s="1">
        <v>-120.15</v>
      </c>
      <c r="AP146" s="1">
        <v>-120.15</v>
      </c>
      <c r="AQ146" s="1">
        <v>-120.15</v>
      </c>
      <c r="AR146" s="1">
        <v>-120.15</v>
      </c>
      <c r="AS146" s="1">
        <v>-120.15</v>
      </c>
      <c r="AT146" s="1">
        <v>-120.15</v>
      </c>
      <c r="AU146" s="1">
        <v>-120.15</v>
      </c>
      <c r="AV146" s="1">
        <v>-120.15</v>
      </c>
      <c r="AW146" s="1">
        <f t="shared" si="105"/>
        <v>1441.8000000000002</v>
      </c>
      <c r="AX146" s="1"/>
      <c r="AY146" s="1">
        <v>34795.980000000003</v>
      </c>
      <c r="AZ146" s="1">
        <v>34675.83</v>
      </c>
      <c r="BA146" s="1">
        <v>34555.68</v>
      </c>
      <c r="BB146" s="1">
        <v>34435.53</v>
      </c>
      <c r="BC146" s="1">
        <v>34315.379999999997</v>
      </c>
      <c r="BD146" s="1">
        <v>34195.230000000003</v>
      </c>
      <c r="BE146" s="1">
        <v>34075.08</v>
      </c>
      <c r="BF146" s="1">
        <v>33954.93</v>
      </c>
      <c r="BG146" s="1">
        <v>33834.78</v>
      </c>
      <c r="BH146" s="1">
        <v>33714.629999999997</v>
      </c>
      <c r="BI146" s="1">
        <v>33594.480000000003</v>
      </c>
      <c r="BJ146" s="1">
        <v>33474.33</v>
      </c>
      <c r="BK146" s="1">
        <v>33354.18</v>
      </c>
      <c r="BL146" s="2">
        <f t="shared" si="78"/>
        <v>0</v>
      </c>
      <c r="BM146" s="2">
        <f t="shared" si="106"/>
        <v>1441.8000000000002</v>
      </c>
      <c r="BN146" s="3">
        <f t="shared" si="77"/>
        <v>2.5199121648593715E-2</v>
      </c>
      <c r="BO146" s="37">
        <f>IFERROR(INDEX('Wkpr - Existing Depr Rates'!$G$2:$G$709,MATCH('Wkpr - Plant Balance Detail'!A146,'Wkpr - Existing Depr Rates'!$A$2:$A$709,0),),0)</f>
        <v>2.52E-2</v>
      </c>
      <c r="BP146" s="37">
        <f t="shared" si="107"/>
        <v>-8.7835140628531039E-7</v>
      </c>
      <c r="BQ146" s="11">
        <v>2.3800000000000002E-2</v>
      </c>
      <c r="BR146" s="11"/>
      <c r="BS146" s="11"/>
      <c r="BU146" s="31">
        <f>_xlfn.IFNA(IF(AND($B146="ED",$D146&gt;=310000,$D146&lt;360000),INDEX('Wkpr - Allocation_Factors'!$B$16:$F$16,1,MATCH('Wkpr - Plant Balance Detail'!BU$2,'Wkpr - Allocation_Factors'!$B$1:$F$1,0)),IF(AND($B146="GD",$C146="AN",$D146&gt;=350000,$D146&lt;358000),INDEX('Wkpr - Allocation_Factors'!$B$17:$F$17,1,MATCH('Wkpr - Plant Balance Detail'!BU$2,'Wkpr - Allocation_Factors'!$B$1:$F$1,0)),INDEX('Wkpr - Allocation_Factors'!$B$2:$F$15,MATCH(CONCATENATE('Wkpr - Plant Balance Detail'!$B146,'Wkpr - Plant Balance Detail'!$C146),'Wkpr - Allocation_Factors'!$A$2:$A$15,0),MATCH('Wkpr - Plant Balance Detail'!BU$2,'Wkpr - Allocation_Factors'!$B$1:$F$1,0)))),0)</f>
        <v>0.6573</v>
      </c>
      <c r="BV146" s="31">
        <f>_xlfn.IFNA(IF(AND($B146="ED",$D146&gt;=310000,$D146&lt;360000),INDEX('Wkpr - Allocation_Factors'!$B$16:$F$16,1,MATCH('Wkpr - Plant Balance Detail'!BV$2,'Wkpr - Allocation_Factors'!$B$1:$F$1,0)),IF(AND($B146="GD",$C146="AN",$D146&gt;=350000,$D146&lt;358000),INDEX('Wkpr - Allocation_Factors'!$B$17:$F$17,1,MATCH('Wkpr - Plant Balance Detail'!BV$2,'Wkpr - Allocation_Factors'!$B$1:$F$1,0)),INDEX('Wkpr - Allocation_Factors'!$B$2:$F$15,MATCH(CONCATENATE('Wkpr - Plant Balance Detail'!$B146,'Wkpr - Plant Balance Detail'!$C146),'Wkpr - Allocation_Factors'!$A$2:$A$15,0),MATCH('Wkpr - Plant Balance Detail'!BV$2,'Wkpr - Allocation_Factors'!$B$1:$F$1,0)))),0)</f>
        <v>0</v>
      </c>
      <c r="BW146" s="31">
        <f>_xlfn.IFNA(IF(AND($B146="ED",$D146&gt;=310000,$D146&lt;360000),INDEX('Wkpr - Allocation_Factors'!$B$16:$F$16,1,MATCH('Wkpr - Plant Balance Detail'!BW$2,'Wkpr - Allocation_Factors'!$B$1:$F$1,0)),IF(AND($B146="GD",$C146="AN",$D146&gt;=350000,$D146&lt;358000),INDEX('Wkpr - Allocation_Factors'!$B$17:$F$17,1,MATCH('Wkpr - Plant Balance Detail'!BW$2,'Wkpr - Allocation_Factors'!$B$1:$F$1,0)),INDEX('Wkpr - Allocation_Factors'!$B$2:$F$15,MATCH(CONCATENATE('Wkpr - Plant Balance Detail'!$B146,'Wkpr - Plant Balance Detail'!$C146),'Wkpr - Allocation_Factors'!$A$2:$A$15,0),MATCH('Wkpr - Plant Balance Detail'!BW$2,'Wkpr - Allocation_Factors'!$B$1:$F$1,0)))),0)</f>
        <v>0.3427</v>
      </c>
      <c r="BX146" s="31">
        <f>_xlfn.IFNA(IF(AND($B146="ED",$D146&gt;=310000,$D146&lt;360000),INDEX('Wkpr - Allocation_Factors'!$B$16:$F$16,1,MATCH('Wkpr - Plant Balance Detail'!BX$2,'Wkpr - Allocation_Factors'!$B$1:$F$1,0)),IF(AND($B146="GD",$C146="AN",$D146&gt;=350000,$D146&lt;358000),INDEX('Wkpr - Allocation_Factors'!$B$17:$F$17,1,MATCH('Wkpr - Plant Balance Detail'!BX$2,'Wkpr - Allocation_Factors'!$B$1:$F$1,0)),INDEX('Wkpr - Allocation_Factors'!$B$2:$F$15,MATCH(CONCATENATE('Wkpr - Plant Balance Detail'!$B146,'Wkpr - Plant Balance Detail'!$C146),'Wkpr - Allocation_Factors'!$A$2:$A$15,0),MATCH('Wkpr - Plant Balance Detail'!BX$2,'Wkpr - Allocation_Factors'!$B$1:$F$1,0)))),0)</f>
        <v>0</v>
      </c>
      <c r="BY146" s="31">
        <f>_xlfn.IFNA(IF(AND($B146="ED",$D146&gt;=310000,$D146&lt;360000),INDEX('Wkpr - Allocation_Factors'!$B$16:$F$16,1,MATCH('Wkpr - Plant Balance Detail'!BY$2,'Wkpr - Allocation_Factors'!$B$1:$F$1,0)),IF(AND($B146="GD",$C146="AN",$D146&gt;=350000,$D146&lt;358000),INDEX('Wkpr - Allocation_Factors'!$B$17:$F$17,1,MATCH('Wkpr - Plant Balance Detail'!BY$2,'Wkpr - Allocation_Factors'!$B$1:$F$1,0)),INDEX('Wkpr - Allocation_Factors'!$B$2:$F$15,MATCH(CONCATENATE('Wkpr - Plant Balance Detail'!$B146,'Wkpr - Plant Balance Detail'!$C146),'Wkpr - Allocation_Factors'!$A$2:$A$15,0),MATCH('Wkpr - Plant Balance Detail'!BY$2,'Wkpr - Allocation_Factors'!$B$1:$F$1,0)))),0)</f>
        <v>0</v>
      </c>
      <c r="CA146" s="1">
        <f t="shared" si="79"/>
        <v>947.6951399999997</v>
      </c>
      <c r="CB146" s="1">
        <f t="shared" si="80"/>
        <v>0</v>
      </c>
      <c r="CC146" s="1">
        <f t="shared" si="81"/>
        <v>494.10485999999986</v>
      </c>
      <c r="CD146" s="1">
        <f t="shared" si="82"/>
        <v>0</v>
      </c>
      <c r="CE146" s="1">
        <f t="shared" si="83"/>
        <v>0</v>
      </c>
      <c r="CF146" s="1"/>
      <c r="CG146" s="1">
        <f t="shared" si="84"/>
        <v>947.72817326879999</v>
      </c>
      <c r="CH146" s="1">
        <f t="shared" si="85"/>
        <v>0</v>
      </c>
      <c r="CI146" s="1">
        <f t="shared" si="86"/>
        <v>494.12208273120001</v>
      </c>
      <c r="CJ146" s="1">
        <f t="shared" si="87"/>
        <v>0</v>
      </c>
      <c r="CK146" s="1">
        <f t="shared" si="88"/>
        <v>0</v>
      </c>
      <c r="CM146" s="1">
        <f t="shared" si="89"/>
        <v>895.07660808720004</v>
      </c>
      <c r="CN146" s="1">
        <f t="shared" si="90"/>
        <v>0</v>
      </c>
      <c r="CO146" s="1">
        <f t="shared" si="91"/>
        <v>466.67085591279999</v>
      </c>
      <c r="CP146" s="1">
        <f t="shared" si="92"/>
        <v>0</v>
      </c>
      <c r="CQ146" s="1">
        <f t="shared" si="93"/>
        <v>0</v>
      </c>
      <c r="CS146" s="1">
        <f t="shared" si="108"/>
        <v>-52.651565181599949</v>
      </c>
      <c r="CT146" s="1">
        <f t="shared" si="109"/>
        <v>0</v>
      </c>
      <c r="CU146" s="1">
        <f t="shared" si="110"/>
        <v>-27.451226818400016</v>
      </c>
      <c r="CV146" s="1">
        <f t="shared" si="111"/>
        <v>0</v>
      </c>
      <c r="CW146" s="1">
        <f t="shared" si="112"/>
        <v>0</v>
      </c>
      <c r="CX146" s="1">
        <f t="shared" si="113"/>
        <v>-80.102791999999965</v>
      </c>
      <c r="DA146" s="38">
        <f t="shared" si="94"/>
        <v>0</v>
      </c>
      <c r="DB146" s="38">
        <f t="shared" si="95"/>
        <v>0</v>
      </c>
      <c r="DC146" s="38">
        <f t="shared" si="96"/>
        <v>0</v>
      </c>
      <c r="DD146" s="38">
        <f t="shared" si="97"/>
        <v>0</v>
      </c>
      <c r="DE146" s="38">
        <f t="shared" si="98"/>
        <v>0</v>
      </c>
    </row>
    <row r="147" spans="1:109" x14ac:dyDescent="0.2">
      <c r="A147" t="s">
        <v>162</v>
      </c>
      <c r="B147" t="str">
        <f t="shared" si="99"/>
        <v>ED</v>
      </c>
      <c r="C147" t="str">
        <f t="shared" si="100"/>
        <v>BP</v>
      </c>
      <c r="D147">
        <f t="shared" si="101"/>
        <v>344000</v>
      </c>
      <c r="F147" s="1">
        <v>30610885.129999999</v>
      </c>
      <c r="G147" s="1">
        <v>30610885.129999999</v>
      </c>
      <c r="H147" s="1">
        <v>30610885.129999999</v>
      </c>
      <c r="I147" s="1">
        <v>30610885.129999999</v>
      </c>
      <c r="J147" s="1">
        <v>30610885.129999999</v>
      </c>
      <c r="K147" s="1">
        <v>30610885.129999999</v>
      </c>
      <c r="L147" s="1">
        <v>30610885.129999999</v>
      </c>
      <c r="M147" s="1">
        <v>30610885.129999999</v>
      </c>
      <c r="N147" s="1">
        <v>31114431.23</v>
      </c>
      <c r="O147" s="1">
        <v>31122613.030000001</v>
      </c>
      <c r="P147" s="1">
        <v>31053373.129999999</v>
      </c>
      <c r="Q147" s="1">
        <v>31053373.129999999</v>
      </c>
      <c r="R147" s="1">
        <v>30877177.129999999</v>
      </c>
      <c r="S147" s="1">
        <f t="shared" si="102"/>
        <v>30744031.129999999</v>
      </c>
      <c r="T147" s="1">
        <f t="shared" si="103"/>
        <v>338619986.42999995</v>
      </c>
      <c r="U147" s="1">
        <f t="shared" si="104"/>
        <v>30780334.796666663</v>
      </c>
      <c r="V147" s="1">
        <v>-14199675.92</v>
      </c>
      <c r="W147" s="1">
        <v>-14274672.59</v>
      </c>
      <c r="X147" s="1">
        <v>-14349669.26</v>
      </c>
      <c r="Y147" s="1">
        <v>-14424665.93</v>
      </c>
      <c r="Z147" s="1">
        <v>-14499662.6</v>
      </c>
      <c r="AA147" s="1">
        <v>-14574659.27</v>
      </c>
      <c r="AB147" s="1">
        <v>-14649655.939999999</v>
      </c>
      <c r="AC147" s="1">
        <v>-14724652.609999999</v>
      </c>
      <c r="AD147" s="1">
        <v>-14800266.119999999</v>
      </c>
      <c r="AE147" s="1">
        <v>-14876506.5</v>
      </c>
      <c r="AF147" s="1">
        <v>-14883355.08</v>
      </c>
      <c r="AG147" s="1">
        <v>-14959435.84</v>
      </c>
      <c r="AH147" s="1">
        <v>-14848049.810000001</v>
      </c>
      <c r="AI147" s="1"/>
      <c r="AJ147" s="1">
        <v>-74996.67</v>
      </c>
      <c r="AK147" s="1">
        <v>-74996.67</v>
      </c>
      <c r="AL147" s="1">
        <v>-74996.67</v>
      </c>
      <c r="AM147" s="1">
        <v>-74996.67</v>
      </c>
      <c r="AN147" s="1">
        <v>-74996.67</v>
      </c>
      <c r="AO147" s="1">
        <v>-74996.67</v>
      </c>
      <c r="AP147" s="1">
        <v>-74996.67</v>
      </c>
      <c r="AQ147" s="1">
        <v>-74996.67</v>
      </c>
      <c r="AR147" s="1">
        <v>-75613.509999999995</v>
      </c>
      <c r="AS147" s="1">
        <v>-76240.38</v>
      </c>
      <c r="AT147" s="1">
        <v>-76165.58</v>
      </c>
      <c r="AU147" s="1">
        <v>-76080.759999999995</v>
      </c>
      <c r="AV147" s="1">
        <v>-75864.92</v>
      </c>
      <c r="AW147" s="1">
        <f t="shared" si="105"/>
        <v>904941.84</v>
      </c>
      <c r="AX147" s="1"/>
      <c r="AY147" s="1">
        <v>16411209.210000001</v>
      </c>
      <c r="AZ147" s="1">
        <v>16336212.539999999</v>
      </c>
      <c r="BA147" s="1">
        <v>16261215.869999999</v>
      </c>
      <c r="BB147" s="1">
        <v>16186219.199999999</v>
      </c>
      <c r="BC147" s="1">
        <v>16111222.529999999</v>
      </c>
      <c r="BD147" s="1">
        <v>16036225.859999999</v>
      </c>
      <c r="BE147" s="1">
        <v>15961229.189999999</v>
      </c>
      <c r="BF147" s="1">
        <v>15886232.52</v>
      </c>
      <c r="BG147" s="1">
        <v>16314165.109999999</v>
      </c>
      <c r="BH147" s="1">
        <v>16246106.529999999</v>
      </c>
      <c r="BI147" s="1">
        <v>16170018.050000001</v>
      </c>
      <c r="BJ147" s="1">
        <v>16093937.289999999</v>
      </c>
      <c r="BK147" s="1">
        <v>16029127.32</v>
      </c>
      <c r="BL147" s="2">
        <f t="shared" si="78"/>
        <v>0</v>
      </c>
      <c r="BM147" s="2">
        <f t="shared" si="106"/>
        <v>904941.84</v>
      </c>
      <c r="BN147" s="3">
        <f t="shared" si="77"/>
        <v>2.9399999901820434E-2</v>
      </c>
      <c r="BO147" s="37">
        <f>IFERROR(INDEX('Wkpr - Existing Depr Rates'!$G$2:$G$709,MATCH('Wkpr - Plant Balance Detail'!A147,'Wkpr - Existing Depr Rates'!$A$2:$A$709,0),),0)</f>
        <v>2.9399999999999999E-2</v>
      </c>
      <c r="BP147" s="37">
        <f t="shared" si="107"/>
        <v>-9.8179565172218375E-11</v>
      </c>
      <c r="BQ147" s="11">
        <v>2.4299999999999999E-2</v>
      </c>
      <c r="BR147" s="11"/>
      <c r="BS147" s="11"/>
      <c r="BU147" s="31">
        <f>_xlfn.IFNA(IF(AND($B147="ED",$D147&gt;=310000,$D147&lt;360000),INDEX('Wkpr - Allocation_Factors'!$B$16:$F$16,1,MATCH('Wkpr - Plant Balance Detail'!BU$2,'Wkpr - Allocation_Factors'!$B$1:$F$1,0)),IF(AND($B147="GD",$C147="AN",$D147&gt;=350000,$D147&lt;358000),INDEX('Wkpr - Allocation_Factors'!$B$17:$F$17,1,MATCH('Wkpr - Plant Balance Detail'!BU$2,'Wkpr - Allocation_Factors'!$B$1:$F$1,0)),INDEX('Wkpr - Allocation_Factors'!$B$2:$F$15,MATCH(CONCATENATE('Wkpr - Plant Balance Detail'!$B147,'Wkpr - Plant Balance Detail'!$C147),'Wkpr - Allocation_Factors'!$A$2:$A$15,0),MATCH('Wkpr - Plant Balance Detail'!BU$2,'Wkpr - Allocation_Factors'!$B$1:$F$1,0)))),0)</f>
        <v>0.6573</v>
      </c>
      <c r="BV147" s="31">
        <f>_xlfn.IFNA(IF(AND($B147="ED",$D147&gt;=310000,$D147&lt;360000),INDEX('Wkpr - Allocation_Factors'!$B$16:$F$16,1,MATCH('Wkpr - Plant Balance Detail'!BV$2,'Wkpr - Allocation_Factors'!$B$1:$F$1,0)),IF(AND($B147="GD",$C147="AN",$D147&gt;=350000,$D147&lt;358000),INDEX('Wkpr - Allocation_Factors'!$B$17:$F$17,1,MATCH('Wkpr - Plant Balance Detail'!BV$2,'Wkpr - Allocation_Factors'!$B$1:$F$1,0)),INDEX('Wkpr - Allocation_Factors'!$B$2:$F$15,MATCH(CONCATENATE('Wkpr - Plant Balance Detail'!$B147,'Wkpr - Plant Balance Detail'!$C147),'Wkpr - Allocation_Factors'!$A$2:$A$15,0),MATCH('Wkpr - Plant Balance Detail'!BV$2,'Wkpr - Allocation_Factors'!$B$1:$F$1,0)))),0)</f>
        <v>0</v>
      </c>
      <c r="BW147" s="31">
        <f>_xlfn.IFNA(IF(AND($B147="ED",$D147&gt;=310000,$D147&lt;360000),INDEX('Wkpr - Allocation_Factors'!$B$16:$F$16,1,MATCH('Wkpr - Plant Balance Detail'!BW$2,'Wkpr - Allocation_Factors'!$B$1:$F$1,0)),IF(AND($B147="GD",$C147="AN",$D147&gt;=350000,$D147&lt;358000),INDEX('Wkpr - Allocation_Factors'!$B$17:$F$17,1,MATCH('Wkpr - Plant Balance Detail'!BW$2,'Wkpr - Allocation_Factors'!$B$1:$F$1,0)),INDEX('Wkpr - Allocation_Factors'!$B$2:$F$15,MATCH(CONCATENATE('Wkpr - Plant Balance Detail'!$B147,'Wkpr - Plant Balance Detail'!$C147),'Wkpr - Allocation_Factors'!$A$2:$A$15,0),MATCH('Wkpr - Plant Balance Detail'!BW$2,'Wkpr - Allocation_Factors'!$B$1:$F$1,0)))),0)</f>
        <v>0.3427</v>
      </c>
      <c r="BX147" s="31">
        <f>_xlfn.IFNA(IF(AND($B147="ED",$D147&gt;=310000,$D147&lt;360000),INDEX('Wkpr - Allocation_Factors'!$B$16:$F$16,1,MATCH('Wkpr - Plant Balance Detail'!BX$2,'Wkpr - Allocation_Factors'!$B$1:$F$1,0)),IF(AND($B147="GD",$C147="AN",$D147&gt;=350000,$D147&lt;358000),INDEX('Wkpr - Allocation_Factors'!$B$17:$F$17,1,MATCH('Wkpr - Plant Balance Detail'!BX$2,'Wkpr - Allocation_Factors'!$B$1:$F$1,0)),INDEX('Wkpr - Allocation_Factors'!$B$2:$F$15,MATCH(CONCATENATE('Wkpr - Plant Balance Detail'!$B147,'Wkpr - Plant Balance Detail'!$C147),'Wkpr - Allocation_Factors'!$A$2:$A$15,0),MATCH('Wkpr - Plant Balance Detail'!BX$2,'Wkpr - Allocation_Factors'!$B$1:$F$1,0)))),0)</f>
        <v>0</v>
      </c>
      <c r="BY147" s="31">
        <f>_xlfn.IFNA(IF(AND($B147="ED",$D147&gt;=310000,$D147&lt;360000),INDEX('Wkpr - Allocation_Factors'!$B$16:$F$16,1,MATCH('Wkpr - Plant Balance Detail'!BY$2,'Wkpr - Allocation_Factors'!$B$1:$F$1,0)),IF(AND($B147="GD",$C147="AN",$D147&gt;=350000,$D147&lt;358000),INDEX('Wkpr - Allocation_Factors'!$B$17:$F$17,1,MATCH('Wkpr - Plant Balance Detail'!BY$2,'Wkpr - Allocation_Factors'!$B$1:$F$1,0)),INDEX('Wkpr - Allocation_Factors'!$B$2:$F$15,MATCH(CONCATENATE('Wkpr - Plant Balance Detail'!$B147,'Wkpr - Plant Balance Detail'!$C147),'Wkpr - Allocation_Factors'!$A$2:$A$15,0),MATCH('Wkpr - Plant Balance Detail'!BY$2,'Wkpr - Allocation_Factors'!$B$1:$F$1,0)))),0)</f>
        <v>0</v>
      </c>
      <c r="CA147" s="1">
        <f t="shared" si="79"/>
        <v>596689.71271733043</v>
      </c>
      <c r="CB147" s="1">
        <f t="shared" si="80"/>
        <v>0</v>
      </c>
      <c r="CC147" s="1">
        <f t="shared" si="81"/>
        <v>311099.29187316162</v>
      </c>
      <c r="CD147" s="1">
        <f t="shared" si="82"/>
        <v>0</v>
      </c>
      <c r="CE147" s="1">
        <f t="shared" si="83"/>
        <v>0</v>
      </c>
      <c r="CF147" s="1"/>
      <c r="CG147" s="1">
        <f t="shared" si="84"/>
        <v>596689.7147099406</v>
      </c>
      <c r="CH147" s="1">
        <f t="shared" si="85"/>
        <v>0</v>
      </c>
      <c r="CI147" s="1">
        <f t="shared" si="86"/>
        <v>311099.29291205941</v>
      </c>
      <c r="CJ147" s="1">
        <f t="shared" si="87"/>
        <v>0</v>
      </c>
      <c r="CK147" s="1">
        <f t="shared" si="88"/>
        <v>0</v>
      </c>
      <c r="CM147" s="1">
        <f t="shared" si="89"/>
        <v>493182.31521944067</v>
      </c>
      <c r="CN147" s="1">
        <f t="shared" si="90"/>
        <v>0</v>
      </c>
      <c r="CO147" s="1">
        <f t="shared" si="91"/>
        <v>257133.0890395593</v>
      </c>
      <c r="CP147" s="1">
        <f t="shared" si="92"/>
        <v>0</v>
      </c>
      <c r="CQ147" s="1">
        <f t="shared" si="93"/>
        <v>0</v>
      </c>
      <c r="CS147" s="1">
        <f t="shared" si="108"/>
        <v>-103507.39949049993</v>
      </c>
      <c r="CT147" s="1">
        <f t="shared" si="109"/>
        <v>0</v>
      </c>
      <c r="CU147" s="1">
        <f t="shared" si="110"/>
        <v>-53966.203872500104</v>
      </c>
      <c r="CV147" s="1">
        <f t="shared" si="111"/>
        <v>0</v>
      </c>
      <c r="CW147" s="1">
        <f t="shared" si="112"/>
        <v>0</v>
      </c>
      <c r="CX147" s="1">
        <f t="shared" si="113"/>
        <v>-157473.60336300003</v>
      </c>
      <c r="DA147" s="38">
        <f t="shared" si="94"/>
        <v>0</v>
      </c>
      <c r="DB147" s="38">
        <f t="shared" si="95"/>
        <v>0</v>
      </c>
      <c r="DC147" s="38">
        <f t="shared" si="96"/>
        <v>0</v>
      </c>
      <c r="DD147" s="38">
        <f t="shared" si="97"/>
        <v>0</v>
      </c>
      <c r="DE147" s="38">
        <f t="shared" si="98"/>
        <v>0</v>
      </c>
    </row>
    <row r="148" spans="1:109" x14ac:dyDescent="0.2">
      <c r="A148" t="s">
        <v>163</v>
      </c>
      <c r="B148" t="str">
        <f t="shared" si="99"/>
        <v>ED</v>
      </c>
      <c r="C148" t="str">
        <f t="shared" si="100"/>
        <v>BP</v>
      </c>
      <c r="D148">
        <f t="shared" si="101"/>
        <v>345000</v>
      </c>
      <c r="F148" s="1">
        <v>646152.56000000006</v>
      </c>
      <c r="G148" s="1">
        <v>646152.56000000006</v>
      </c>
      <c r="H148" s="1">
        <v>646152.56000000006</v>
      </c>
      <c r="I148" s="1">
        <v>646152.56000000006</v>
      </c>
      <c r="J148" s="1">
        <v>646152.56000000006</v>
      </c>
      <c r="K148" s="1">
        <v>646152.56000000006</v>
      </c>
      <c r="L148" s="1">
        <v>646152.56000000006</v>
      </c>
      <c r="M148" s="1">
        <v>646152.56000000006</v>
      </c>
      <c r="N148" s="1">
        <v>646152.56000000006</v>
      </c>
      <c r="O148" s="1">
        <v>646152.56000000006</v>
      </c>
      <c r="P148" s="1">
        <v>646152.56000000006</v>
      </c>
      <c r="Q148" s="1">
        <v>646152.56000000006</v>
      </c>
      <c r="R148" s="1">
        <v>646152.56000000006</v>
      </c>
      <c r="S148" s="1">
        <f t="shared" si="102"/>
        <v>646152.56000000006</v>
      </c>
      <c r="T148" s="1">
        <f t="shared" si="103"/>
        <v>7107678.160000002</v>
      </c>
      <c r="U148" s="1">
        <f t="shared" si="104"/>
        <v>646152.56000000017</v>
      </c>
      <c r="V148" s="1">
        <v>10474.290000000001</v>
      </c>
      <c r="W148" s="1">
        <v>7227.37</v>
      </c>
      <c r="X148" s="1">
        <v>3980.4500000000003</v>
      </c>
      <c r="Y148" s="1">
        <v>733.53</v>
      </c>
      <c r="Z148" s="1">
        <v>-2513.39</v>
      </c>
      <c r="AA148" s="1">
        <v>-5760.31</v>
      </c>
      <c r="AB148" s="1">
        <v>-9007.23</v>
      </c>
      <c r="AC148" s="1">
        <v>-12254.15</v>
      </c>
      <c r="AD148" s="1">
        <v>-18142.07</v>
      </c>
      <c r="AE148" s="1">
        <v>-21388.99</v>
      </c>
      <c r="AF148" s="1">
        <v>-24635.91</v>
      </c>
      <c r="AG148" s="1">
        <v>-27882.83</v>
      </c>
      <c r="AH148" s="1">
        <v>-31129.75</v>
      </c>
      <c r="AI148" s="1"/>
      <c r="AJ148" s="1">
        <v>-3246.92</v>
      </c>
      <c r="AK148" s="1">
        <v>-3246.92</v>
      </c>
      <c r="AL148" s="1">
        <v>-3246.92</v>
      </c>
      <c r="AM148" s="1">
        <v>-3246.92</v>
      </c>
      <c r="AN148" s="1">
        <v>-3246.92</v>
      </c>
      <c r="AO148" s="1">
        <v>-3246.92</v>
      </c>
      <c r="AP148" s="1">
        <v>-3246.92</v>
      </c>
      <c r="AQ148" s="1">
        <v>-3246.92</v>
      </c>
      <c r="AR148" s="1">
        <v>-3246.92</v>
      </c>
      <c r="AS148" s="1">
        <v>-3246.92</v>
      </c>
      <c r="AT148" s="1">
        <v>-3246.92</v>
      </c>
      <c r="AU148" s="1">
        <v>-3246.92</v>
      </c>
      <c r="AV148" s="1">
        <v>-3246.92</v>
      </c>
      <c r="AW148" s="1">
        <f t="shared" si="105"/>
        <v>38963.039999999994</v>
      </c>
      <c r="AX148" s="1"/>
      <c r="AY148" s="1">
        <v>656626.85</v>
      </c>
      <c r="AZ148" s="1">
        <v>653379.93000000005</v>
      </c>
      <c r="BA148" s="1">
        <v>650133.01</v>
      </c>
      <c r="BB148" s="1">
        <v>646886.09</v>
      </c>
      <c r="BC148" s="1">
        <v>643639.17000000004</v>
      </c>
      <c r="BD148" s="1">
        <v>640392.25</v>
      </c>
      <c r="BE148" s="1">
        <v>637145.32999999996</v>
      </c>
      <c r="BF148" s="1">
        <v>633898.41</v>
      </c>
      <c r="BG148" s="1">
        <v>628010.49</v>
      </c>
      <c r="BH148" s="1">
        <v>624763.57000000007</v>
      </c>
      <c r="BI148" s="1">
        <v>621516.65</v>
      </c>
      <c r="BJ148" s="1">
        <v>618269.73</v>
      </c>
      <c r="BK148" s="1">
        <v>615022.81000000006</v>
      </c>
      <c r="BL148" s="2">
        <f t="shared" si="78"/>
        <v>0</v>
      </c>
      <c r="BM148" s="2">
        <f t="shared" si="106"/>
        <v>38963.039999999994</v>
      </c>
      <c r="BN148" s="3">
        <f t="shared" si="77"/>
        <v>6.0300062882982286E-2</v>
      </c>
      <c r="BO148" s="37">
        <f>IFERROR(INDEX('Wkpr - Existing Depr Rates'!$G$2:$G$709,MATCH('Wkpr - Plant Balance Detail'!A148,'Wkpr - Existing Depr Rates'!$A$2:$A$709,0),),0)</f>
        <v>6.0299999999999999E-2</v>
      </c>
      <c r="BP148" s="37">
        <f t="shared" si="107"/>
        <v>6.2882982286571742E-8</v>
      </c>
      <c r="BQ148" s="11">
        <v>6.4199999999999993E-2</v>
      </c>
      <c r="BR148" s="11"/>
      <c r="BS148" s="11"/>
      <c r="BU148" s="31">
        <f>_xlfn.IFNA(IF(AND($B148="ED",$D148&gt;=310000,$D148&lt;360000),INDEX('Wkpr - Allocation_Factors'!$B$16:$F$16,1,MATCH('Wkpr - Plant Balance Detail'!BU$2,'Wkpr - Allocation_Factors'!$B$1:$F$1,0)),IF(AND($B148="GD",$C148="AN",$D148&gt;=350000,$D148&lt;358000),INDEX('Wkpr - Allocation_Factors'!$B$17:$F$17,1,MATCH('Wkpr - Plant Balance Detail'!BU$2,'Wkpr - Allocation_Factors'!$B$1:$F$1,0)),INDEX('Wkpr - Allocation_Factors'!$B$2:$F$15,MATCH(CONCATENATE('Wkpr - Plant Balance Detail'!$B148,'Wkpr - Plant Balance Detail'!$C148),'Wkpr - Allocation_Factors'!$A$2:$A$15,0),MATCH('Wkpr - Plant Balance Detail'!BU$2,'Wkpr - Allocation_Factors'!$B$1:$F$1,0)))),0)</f>
        <v>0.6573</v>
      </c>
      <c r="BV148" s="31">
        <f>_xlfn.IFNA(IF(AND($B148="ED",$D148&gt;=310000,$D148&lt;360000),INDEX('Wkpr - Allocation_Factors'!$B$16:$F$16,1,MATCH('Wkpr - Plant Balance Detail'!BV$2,'Wkpr - Allocation_Factors'!$B$1:$F$1,0)),IF(AND($B148="GD",$C148="AN",$D148&gt;=350000,$D148&lt;358000),INDEX('Wkpr - Allocation_Factors'!$B$17:$F$17,1,MATCH('Wkpr - Plant Balance Detail'!BV$2,'Wkpr - Allocation_Factors'!$B$1:$F$1,0)),INDEX('Wkpr - Allocation_Factors'!$B$2:$F$15,MATCH(CONCATENATE('Wkpr - Plant Balance Detail'!$B148,'Wkpr - Plant Balance Detail'!$C148),'Wkpr - Allocation_Factors'!$A$2:$A$15,0),MATCH('Wkpr - Plant Balance Detail'!BV$2,'Wkpr - Allocation_Factors'!$B$1:$F$1,0)))),0)</f>
        <v>0</v>
      </c>
      <c r="BW148" s="31">
        <f>_xlfn.IFNA(IF(AND($B148="ED",$D148&gt;=310000,$D148&lt;360000),INDEX('Wkpr - Allocation_Factors'!$B$16:$F$16,1,MATCH('Wkpr - Plant Balance Detail'!BW$2,'Wkpr - Allocation_Factors'!$B$1:$F$1,0)),IF(AND($B148="GD",$C148="AN",$D148&gt;=350000,$D148&lt;358000),INDEX('Wkpr - Allocation_Factors'!$B$17:$F$17,1,MATCH('Wkpr - Plant Balance Detail'!BW$2,'Wkpr - Allocation_Factors'!$B$1:$F$1,0)),INDEX('Wkpr - Allocation_Factors'!$B$2:$F$15,MATCH(CONCATENATE('Wkpr - Plant Balance Detail'!$B148,'Wkpr - Plant Balance Detail'!$C148),'Wkpr - Allocation_Factors'!$A$2:$A$15,0),MATCH('Wkpr - Plant Balance Detail'!BW$2,'Wkpr - Allocation_Factors'!$B$1:$F$1,0)))),0)</f>
        <v>0.3427</v>
      </c>
      <c r="BX148" s="31">
        <f>_xlfn.IFNA(IF(AND($B148="ED",$D148&gt;=310000,$D148&lt;360000),INDEX('Wkpr - Allocation_Factors'!$B$16:$F$16,1,MATCH('Wkpr - Plant Balance Detail'!BX$2,'Wkpr - Allocation_Factors'!$B$1:$F$1,0)),IF(AND($B148="GD",$C148="AN",$D148&gt;=350000,$D148&lt;358000),INDEX('Wkpr - Allocation_Factors'!$B$17:$F$17,1,MATCH('Wkpr - Plant Balance Detail'!BX$2,'Wkpr - Allocation_Factors'!$B$1:$F$1,0)),INDEX('Wkpr - Allocation_Factors'!$B$2:$F$15,MATCH(CONCATENATE('Wkpr - Plant Balance Detail'!$B148,'Wkpr - Plant Balance Detail'!$C148),'Wkpr - Allocation_Factors'!$A$2:$A$15,0),MATCH('Wkpr - Plant Balance Detail'!BX$2,'Wkpr - Allocation_Factors'!$B$1:$F$1,0)))),0)</f>
        <v>0</v>
      </c>
      <c r="BY148" s="31">
        <f>_xlfn.IFNA(IF(AND($B148="ED",$D148&gt;=310000,$D148&lt;360000),INDEX('Wkpr - Allocation_Factors'!$B$16:$F$16,1,MATCH('Wkpr - Plant Balance Detail'!BY$2,'Wkpr - Allocation_Factors'!$B$1:$F$1,0)),IF(AND($B148="GD",$C148="AN",$D148&gt;=350000,$D148&lt;358000),INDEX('Wkpr - Allocation_Factors'!$B$17:$F$17,1,MATCH('Wkpr - Plant Balance Detail'!BY$2,'Wkpr - Allocation_Factors'!$B$1:$F$1,0)),INDEX('Wkpr - Allocation_Factors'!$B$2:$F$15,MATCH(CONCATENATE('Wkpr - Plant Balance Detail'!$B148,'Wkpr - Plant Balance Detail'!$C148),'Wkpr - Allocation_Factors'!$A$2:$A$15,0),MATCH('Wkpr - Plant Balance Detail'!BY$2,'Wkpr - Allocation_Factors'!$B$1:$F$1,0)))),0)</f>
        <v>0</v>
      </c>
      <c r="CA148" s="1">
        <f t="shared" si="79"/>
        <v>25610.406191999991</v>
      </c>
      <c r="CB148" s="1">
        <f t="shared" si="80"/>
        <v>0</v>
      </c>
      <c r="CC148" s="1">
        <f t="shared" si="81"/>
        <v>13352.633807999995</v>
      </c>
      <c r="CD148" s="1">
        <f t="shared" si="82"/>
        <v>0</v>
      </c>
      <c r="CE148" s="1">
        <f t="shared" si="83"/>
        <v>0</v>
      </c>
      <c r="CF148" s="1"/>
      <c r="CG148" s="1">
        <f t="shared" si="84"/>
        <v>25610.379484586403</v>
      </c>
      <c r="CH148" s="1">
        <f t="shared" si="85"/>
        <v>0</v>
      </c>
      <c r="CI148" s="1">
        <f t="shared" si="86"/>
        <v>13352.619883413601</v>
      </c>
      <c r="CJ148" s="1">
        <f t="shared" si="87"/>
        <v>0</v>
      </c>
      <c r="CK148" s="1">
        <f t="shared" si="88"/>
        <v>0</v>
      </c>
      <c r="CM148" s="1">
        <f t="shared" si="89"/>
        <v>27266.772187569601</v>
      </c>
      <c r="CN148" s="1">
        <f t="shared" si="90"/>
        <v>0</v>
      </c>
      <c r="CO148" s="1">
        <f t="shared" si="91"/>
        <v>14216.222164430401</v>
      </c>
      <c r="CP148" s="1">
        <f t="shared" si="92"/>
        <v>0</v>
      </c>
      <c r="CQ148" s="1">
        <f t="shared" si="93"/>
        <v>0</v>
      </c>
      <c r="CS148" s="1">
        <f t="shared" si="108"/>
        <v>1656.3927029831975</v>
      </c>
      <c r="CT148" s="1">
        <f t="shared" si="109"/>
        <v>0</v>
      </c>
      <c r="CU148" s="1">
        <f t="shared" si="110"/>
        <v>863.60228101679968</v>
      </c>
      <c r="CV148" s="1">
        <f t="shared" si="111"/>
        <v>0</v>
      </c>
      <c r="CW148" s="1">
        <f t="shared" si="112"/>
        <v>0</v>
      </c>
      <c r="CX148" s="1">
        <f t="shared" si="113"/>
        <v>2519.9949839999972</v>
      </c>
      <c r="DA148" s="38">
        <f t="shared" si="94"/>
        <v>0</v>
      </c>
      <c r="DB148" s="38">
        <f t="shared" si="95"/>
        <v>0</v>
      </c>
      <c r="DC148" s="38">
        <f t="shared" si="96"/>
        <v>0</v>
      </c>
      <c r="DD148" s="38">
        <f t="shared" si="97"/>
        <v>0</v>
      </c>
      <c r="DE148" s="38">
        <f t="shared" si="98"/>
        <v>0</v>
      </c>
    </row>
    <row r="149" spans="1:109" x14ac:dyDescent="0.2">
      <c r="A149" t="s">
        <v>164</v>
      </c>
      <c r="B149" t="str">
        <f t="shared" si="99"/>
        <v>ED</v>
      </c>
      <c r="C149" t="str">
        <f t="shared" si="100"/>
        <v>BP</v>
      </c>
      <c r="D149">
        <f t="shared" si="101"/>
        <v>346000</v>
      </c>
      <c r="F149" s="1">
        <v>47875.54</v>
      </c>
      <c r="G149" s="1">
        <v>47875.54</v>
      </c>
      <c r="H149" s="1">
        <v>47875.54</v>
      </c>
      <c r="I149" s="1">
        <v>47875.54</v>
      </c>
      <c r="J149" s="1">
        <v>47875.54</v>
      </c>
      <c r="K149" s="1">
        <v>47875.54</v>
      </c>
      <c r="L149" s="1">
        <v>47875.54</v>
      </c>
      <c r="M149" s="1">
        <v>47875.54</v>
      </c>
      <c r="N149" s="1">
        <v>18281.97</v>
      </c>
      <c r="O149" s="1">
        <v>18281.97</v>
      </c>
      <c r="P149" s="1">
        <v>18281.97</v>
      </c>
      <c r="Q149" s="1">
        <v>18281.97</v>
      </c>
      <c r="R149" s="1">
        <v>40763.590000000004</v>
      </c>
      <c r="S149" s="1">
        <f t="shared" si="102"/>
        <v>44319.565000000002</v>
      </c>
      <c r="T149" s="1">
        <f t="shared" si="103"/>
        <v>408256.65999999992</v>
      </c>
      <c r="U149" s="1">
        <f t="shared" si="104"/>
        <v>37714.68541666666</v>
      </c>
      <c r="V149" s="1">
        <v>-2236.15</v>
      </c>
      <c r="W149" s="1">
        <v>-2350.65</v>
      </c>
      <c r="X149" s="1">
        <v>-2465.15</v>
      </c>
      <c r="Y149" s="1">
        <v>-2579.65</v>
      </c>
      <c r="Z149" s="1">
        <v>-2694.15</v>
      </c>
      <c r="AA149" s="1">
        <v>-2808.65</v>
      </c>
      <c r="AB149" s="1">
        <v>-2923.15</v>
      </c>
      <c r="AC149" s="1">
        <v>-3037.65</v>
      </c>
      <c r="AD149" s="1">
        <v>-2865.68</v>
      </c>
      <c r="AE149" s="1">
        <v>-2909.4</v>
      </c>
      <c r="AF149" s="1">
        <v>-2953.12</v>
      </c>
      <c r="AG149" s="1">
        <v>-2996.84</v>
      </c>
      <c r="AH149" s="1">
        <v>-3067.4500000000003</v>
      </c>
      <c r="AI149" s="1"/>
      <c r="AJ149" s="1">
        <v>-114.5</v>
      </c>
      <c r="AK149" s="1">
        <v>-114.5</v>
      </c>
      <c r="AL149" s="1">
        <v>-114.5</v>
      </c>
      <c r="AM149" s="1">
        <v>-114.5</v>
      </c>
      <c r="AN149" s="1">
        <v>-114.5</v>
      </c>
      <c r="AO149" s="1">
        <v>-114.5</v>
      </c>
      <c r="AP149" s="1">
        <v>-114.5</v>
      </c>
      <c r="AQ149" s="1">
        <v>-114.5</v>
      </c>
      <c r="AR149" s="1">
        <v>-79.11</v>
      </c>
      <c r="AS149" s="1">
        <v>-43.72</v>
      </c>
      <c r="AT149" s="1">
        <v>-43.72</v>
      </c>
      <c r="AU149" s="1">
        <v>-43.72</v>
      </c>
      <c r="AV149" s="1">
        <v>-70.61</v>
      </c>
      <c r="AW149" s="1">
        <f t="shared" si="105"/>
        <v>1082.3800000000001</v>
      </c>
      <c r="AX149" s="1"/>
      <c r="AY149" s="1">
        <v>45639.39</v>
      </c>
      <c r="AZ149" s="1">
        <v>45524.89</v>
      </c>
      <c r="BA149" s="1">
        <v>45410.39</v>
      </c>
      <c r="BB149" s="1">
        <v>45295.89</v>
      </c>
      <c r="BC149" s="1">
        <v>45181.39</v>
      </c>
      <c r="BD149" s="1">
        <v>45066.89</v>
      </c>
      <c r="BE149" s="1">
        <v>44952.39</v>
      </c>
      <c r="BF149" s="1">
        <v>44837.89</v>
      </c>
      <c r="BG149" s="1">
        <v>15416.29</v>
      </c>
      <c r="BH149" s="1">
        <v>15372.57</v>
      </c>
      <c r="BI149" s="1">
        <v>15328.85</v>
      </c>
      <c r="BJ149" s="1">
        <v>15285.130000000001</v>
      </c>
      <c r="BK149" s="1">
        <v>37696.14</v>
      </c>
      <c r="BL149" s="2">
        <f t="shared" si="78"/>
        <v>0</v>
      </c>
      <c r="BM149" s="2">
        <f t="shared" si="106"/>
        <v>1082.3800000000001</v>
      </c>
      <c r="BN149" s="3">
        <f t="shared" si="77"/>
        <v>2.8699165538357663E-2</v>
      </c>
      <c r="BO149" s="37">
        <f>IFERROR(INDEX('Wkpr - Existing Depr Rates'!$G$2:$G$709,MATCH('Wkpr - Plant Balance Detail'!A149,'Wkpr - Existing Depr Rates'!$A$2:$A$709,0),),0)</f>
        <v>2.87E-2</v>
      </c>
      <c r="BP149" s="37">
        <f t="shared" si="107"/>
        <v>-8.3446164233710873E-7</v>
      </c>
      <c r="BQ149" s="11">
        <v>3.9899999999999998E-2</v>
      </c>
      <c r="BR149" s="11"/>
      <c r="BS149" s="11"/>
      <c r="BU149" s="31">
        <f>_xlfn.IFNA(IF(AND($B149="ED",$D149&gt;=310000,$D149&lt;360000),INDEX('Wkpr - Allocation_Factors'!$B$16:$F$16,1,MATCH('Wkpr - Plant Balance Detail'!BU$2,'Wkpr - Allocation_Factors'!$B$1:$F$1,0)),IF(AND($B149="GD",$C149="AN",$D149&gt;=350000,$D149&lt;358000),INDEX('Wkpr - Allocation_Factors'!$B$17:$F$17,1,MATCH('Wkpr - Plant Balance Detail'!BU$2,'Wkpr - Allocation_Factors'!$B$1:$F$1,0)),INDEX('Wkpr - Allocation_Factors'!$B$2:$F$15,MATCH(CONCATENATE('Wkpr - Plant Balance Detail'!$B149,'Wkpr - Plant Balance Detail'!$C149),'Wkpr - Allocation_Factors'!$A$2:$A$15,0),MATCH('Wkpr - Plant Balance Detail'!BU$2,'Wkpr - Allocation_Factors'!$B$1:$F$1,0)))),0)</f>
        <v>0.6573</v>
      </c>
      <c r="BV149" s="31">
        <f>_xlfn.IFNA(IF(AND($B149="ED",$D149&gt;=310000,$D149&lt;360000),INDEX('Wkpr - Allocation_Factors'!$B$16:$F$16,1,MATCH('Wkpr - Plant Balance Detail'!BV$2,'Wkpr - Allocation_Factors'!$B$1:$F$1,0)),IF(AND($B149="GD",$C149="AN",$D149&gt;=350000,$D149&lt;358000),INDEX('Wkpr - Allocation_Factors'!$B$17:$F$17,1,MATCH('Wkpr - Plant Balance Detail'!BV$2,'Wkpr - Allocation_Factors'!$B$1:$F$1,0)),INDEX('Wkpr - Allocation_Factors'!$B$2:$F$15,MATCH(CONCATENATE('Wkpr - Plant Balance Detail'!$B149,'Wkpr - Plant Balance Detail'!$C149),'Wkpr - Allocation_Factors'!$A$2:$A$15,0),MATCH('Wkpr - Plant Balance Detail'!BV$2,'Wkpr - Allocation_Factors'!$B$1:$F$1,0)))),0)</f>
        <v>0</v>
      </c>
      <c r="BW149" s="31">
        <f>_xlfn.IFNA(IF(AND($B149="ED",$D149&gt;=310000,$D149&lt;360000),INDEX('Wkpr - Allocation_Factors'!$B$16:$F$16,1,MATCH('Wkpr - Plant Balance Detail'!BW$2,'Wkpr - Allocation_Factors'!$B$1:$F$1,0)),IF(AND($B149="GD",$C149="AN",$D149&gt;=350000,$D149&lt;358000),INDEX('Wkpr - Allocation_Factors'!$B$17:$F$17,1,MATCH('Wkpr - Plant Balance Detail'!BW$2,'Wkpr - Allocation_Factors'!$B$1:$F$1,0)),INDEX('Wkpr - Allocation_Factors'!$B$2:$F$15,MATCH(CONCATENATE('Wkpr - Plant Balance Detail'!$B149,'Wkpr - Plant Balance Detail'!$C149),'Wkpr - Allocation_Factors'!$A$2:$A$15,0),MATCH('Wkpr - Plant Balance Detail'!BW$2,'Wkpr - Allocation_Factors'!$B$1:$F$1,0)))),0)</f>
        <v>0.3427</v>
      </c>
      <c r="BX149" s="31">
        <f>_xlfn.IFNA(IF(AND($B149="ED",$D149&gt;=310000,$D149&lt;360000),INDEX('Wkpr - Allocation_Factors'!$B$16:$F$16,1,MATCH('Wkpr - Plant Balance Detail'!BX$2,'Wkpr - Allocation_Factors'!$B$1:$F$1,0)),IF(AND($B149="GD",$C149="AN",$D149&gt;=350000,$D149&lt;358000),INDEX('Wkpr - Allocation_Factors'!$B$17:$F$17,1,MATCH('Wkpr - Plant Balance Detail'!BX$2,'Wkpr - Allocation_Factors'!$B$1:$F$1,0)),INDEX('Wkpr - Allocation_Factors'!$B$2:$F$15,MATCH(CONCATENATE('Wkpr - Plant Balance Detail'!$B149,'Wkpr - Plant Balance Detail'!$C149),'Wkpr - Allocation_Factors'!$A$2:$A$15,0),MATCH('Wkpr - Plant Balance Detail'!BX$2,'Wkpr - Allocation_Factors'!$B$1:$F$1,0)))),0)</f>
        <v>0</v>
      </c>
      <c r="BY149" s="31">
        <f>_xlfn.IFNA(IF(AND($B149="ED",$D149&gt;=310000,$D149&lt;360000),INDEX('Wkpr - Allocation_Factors'!$B$16:$F$16,1,MATCH('Wkpr - Plant Balance Detail'!BY$2,'Wkpr - Allocation_Factors'!$B$1:$F$1,0)),IF(AND($B149="GD",$C149="AN",$D149&gt;=350000,$D149&lt;358000),INDEX('Wkpr - Allocation_Factors'!$B$17:$F$17,1,MATCH('Wkpr - Plant Balance Detail'!BY$2,'Wkpr - Allocation_Factors'!$B$1:$F$1,0)),INDEX('Wkpr - Allocation_Factors'!$B$2:$F$15,MATCH(CONCATENATE('Wkpr - Plant Balance Detail'!$B149,'Wkpr - Plant Balance Detail'!$C149),'Wkpr - Allocation_Factors'!$A$2:$A$15,0),MATCH('Wkpr - Plant Balance Detail'!BY$2,'Wkpr - Allocation_Factors'!$B$1:$F$1,0)))),0)</f>
        <v>0</v>
      </c>
      <c r="CA149" s="1">
        <f t="shared" si="79"/>
        <v>768.9627927026703</v>
      </c>
      <c r="CB149" s="1">
        <f t="shared" si="80"/>
        <v>0</v>
      </c>
      <c r="CC149" s="1">
        <f t="shared" si="81"/>
        <v>400.91822464507089</v>
      </c>
      <c r="CD149" s="1">
        <f t="shared" si="82"/>
        <v>0</v>
      </c>
      <c r="CE149" s="1">
        <f t="shared" si="83"/>
        <v>0</v>
      </c>
      <c r="CF149" s="1"/>
      <c r="CG149" s="1">
        <f t="shared" si="84"/>
        <v>768.98515119089996</v>
      </c>
      <c r="CH149" s="1">
        <f t="shared" si="85"/>
        <v>0</v>
      </c>
      <c r="CI149" s="1">
        <f t="shared" si="86"/>
        <v>400.92988180909998</v>
      </c>
      <c r="CJ149" s="1">
        <f t="shared" si="87"/>
        <v>0</v>
      </c>
      <c r="CK149" s="1">
        <f t="shared" si="88"/>
        <v>0</v>
      </c>
      <c r="CM149" s="1">
        <f t="shared" si="89"/>
        <v>1069.0769175093001</v>
      </c>
      <c r="CN149" s="1">
        <f t="shared" si="90"/>
        <v>0</v>
      </c>
      <c r="CO149" s="1">
        <f t="shared" si="91"/>
        <v>557.39032349069998</v>
      </c>
      <c r="CP149" s="1">
        <f t="shared" si="92"/>
        <v>0</v>
      </c>
      <c r="CQ149" s="1">
        <f t="shared" si="93"/>
        <v>0</v>
      </c>
      <c r="CS149" s="1">
        <f t="shared" si="108"/>
        <v>300.09176631840012</v>
      </c>
      <c r="CT149" s="1">
        <f t="shared" si="109"/>
        <v>0</v>
      </c>
      <c r="CU149" s="1">
        <f t="shared" si="110"/>
        <v>156.4604416816</v>
      </c>
      <c r="CV149" s="1">
        <f t="shared" si="111"/>
        <v>0</v>
      </c>
      <c r="CW149" s="1">
        <f t="shared" si="112"/>
        <v>0</v>
      </c>
      <c r="CX149" s="1">
        <f t="shared" si="113"/>
        <v>456.55220800000012</v>
      </c>
      <c r="DA149" s="38">
        <f t="shared" si="94"/>
        <v>0</v>
      </c>
      <c r="DB149" s="38">
        <f t="shared" si="95"/>
        <v>0</v>
      </c>
      <c r="DC149" s="38">
        <f t="shared" si="96"/>
        <v>0</v>
      </c>
      <c r="DD149" s="38">
        <f t="shared" si="97"/>
        <v>0</v>
      </c>
      <c r="DE149" s="38">
        <f t="shared" si="98"/>
        <v>0</v>
      </c>
    </row>
    <row r="150" spans="1:109" x14ac:dyDescent="0.2">
      <c r="A150" t="s">
        <v>165</v>
      </c>
      <c r="B150" t="str">
        <f t="shared" si="99"/>
        <v>ED</v>
      </c>
      <c r="C150" t="str">
        <f t="shared" si="100"/>
        <v>C3</v>
      </c>
      <c r="D150">
        <f t="shared" si="101"/>
        <v>310200</v>
      </c>
      <c r="E150" t="s">
        <v>1142</v>
      </c>
      <c r="F150" s="1">
        <v>1270362.49</v>
      </c>
      <c r="G150" s="1">
        <v>1270362.49</v>
      </c>
      <c r="H150" s="1">
        <v>1270362.49</v>
      </c>
      <c r="I150" s="1">
        <v>1270362.49</v>
      </c>
      <c r="J150" s="1">
        <v>1270362.49</v>
      </c>
      <c r="K150" s="1">
        <v>1270362.49</v>
      </c>
      <c r="L150" s="1">
        <v>1270362.49</v>
      </c>
      <c r="M150" s="1">
        <v>1270362.49</v>
      </c>
      <c r="N150" s="1">
        <v>1270362.49</v>
      </c>
      <c r="O150" s="1">
        <v>1270362.49</v>
      </c>
      <c r="P150" s="1">
        <v>1270362.49</v>
      </c>
      <c r="Q150" s="1">
        <v>1270362.49</v>
      </c>
      <c r="R150" s="1">
        <v>1269973.51</v>
      </c>
      <c r="S150" s="1">
        <f t="shared" si="102"/>
        <v>1270168</v>
      </c>
      <c r="T150" s="1">
        <f t="shared" si="103"/>
        <v>13973987.390000001</v>
      </c>
      <c r="U150" s="1">
        <f t="shared" si="104"/>
        <v>1270346.2825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/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f t="shared" si="105"/>
        <v>0</v>
      </c>
      <c r="AX150" s="1"/>
      <c r="AY150" s="1">
        <v>1270362.49</v>
      </c>
      <c r="AZ150" s="1">
        <v>1270362.49</v>
      </c>
      <c r="BA150" s="1">
        <v>1270362.49</v>
      </c>
      <c r="BB150" s="1">
        <v>1270362.49</v>
      </c>
      <c r="BC150" s="1">
        <v>1270362.49</v>
      </c>
      <c r="BD150" s="1">
        <v>1270362.49</v>
      </c>
      <c r="BE150" s="1">
        <v>1270362.49</v>
      </c>
      <c r="BF150" s="1">
        <v>1270362.49</v>
      </c>
      <c r="BG150" s="1">
        <v>1270362.49</v>
      </c>
      <c r="BH150" s="1">
        <v>1270362.49</v>
      </c>
      <c r="BI150" s="1">
        <v>1270362.49</v>
      </c>
      <c r="BJ150" s="1">
        <v>1270362.49</v>
      </c>
      <c r="BK150" s="1">
        <v>1269973.51</v>
      </c>
      <c r="BL150" s="2">
        <f t="shared" si="78"/>
        <v>0</v>
      </c>
      <c r="BM150" s="2">
        <f t="shared" si="106"/>
        <v>0</v>
      </c>
      <c r="BN150" s="3" t="str">
        <f t="shared" si="77"/>
        <v/>
      </c>
      <c r="BO150" s="37">
        <f>IFERROR(INDEX('Wkpr - Existing Depr Rates'!$G$2:$G$709,MATCH('Wkpr - Plant Balance Detail'!A150,'Wkpr - Existing Depr Rates'!$A$2:$A$709,0),),0)</f>
        <v>0</v>
      </c>
      <c r="BP150" s="37" t="str">
        <f t="shared" si="107"/>
        <v/>
      </c>
      <c r="BQ150" s="11">
        <v>0</v>
      </c>
      <c r="BR150" s="11"/>
      <c r="BS150" s="11"/>
      <c r="BU150" s="31">
        <f>_xlfn.IFNA(IF(AND($B150="ED",$D150&gt;=310000,$D150&lt;360000),INDEX('Wkpr - Allocation_Factors'!$B$16:$F$16,1,MATCH('Wkpr - Plant Balance Detail'!BU$2,'Wkpr - Allocation_Factors'!$B$1:$F$1,0)),IF(AND($B150="GD",$C150="AN",$D150&gt;=350000,$D150&lt;358000),INDEX('Wkpr - Allocation_Factors'!$B$17:$F$17,1,MATCH('Wkpr - Plant Balance Detail'!BU$2,'Wkpr - Allocation_Factors'!$B$1:$F$1,0)),INDEX('Wkpr - Allocation_Factors'!$B$2:$F$15,MATCH(CONCATENATE('Wkpr - Plant Balance Detail'!$B150,'Wkpr - Plant Balance Detail'!$C150),'Wkpr - Allocation_Factors'!$A$2:$A$15,0),MATCH('Wkpr - Plant Balance Detail'!BU$2,'Wkpr - Allocation_Factors'!$B$1:$F$1,0)))),0)</f>
        <v>0.6573</v>
      </c>
      <c r="BV150" s="31">
        <f>_xlfn.IFNA(IF(AND($B150="ED",$D150&gt;=310000,$D150&lt;360000),INDEX('Wkpr - Allocation_Factors'!$B$16:$F$16,1,MATCH('Wkpr - Plant Balance Detail'!BV$2,'Wkpr - Allocation_Factors'!$B$1:$F$1,0)),IF(AND($B150="GD",$C150="AN",$D150&gt;=350000,$D150&lt;358000),INDEX('Wkpr - Allocation_Factors'!$B$17:$F$17,1,MATCH('Wkpr - Plant Balance Detail'!BV$2,'Wkpr - Allocation_Factors'!$B$1:$F$1,0)),INDEX('Wkpr - Allocation_Factors'!$B$2:$F$15,MATCH(CONCATENATE('Wkpr - Plant Balance Detail'!$B150,'Wkpr - Plant Balance Detail'!$C150),'Wkpr - Allocation_Factors'!$A$2:$A$15,0),MATCH('Wkpr - Plant Balance Detail'!BV$2,'Wkpr - Allocation_Factors'!$B$1:$F$1,0)))),0)</f>
        <v>0</v>
      </c>
      <c r="BW150" s="31">
        <f>_xlfn.IFNA(IF(AND($B150="ED",$D150&gt;=310000,$D150&lt;360000),INDEX('Wkpr - Allocation_Factors'!$B$16:$F$16,1,MATCH('Wkpr - Plant Balance Detail'!BW$2,'Wkpr - Allocation_Factors'!$B$1:$F$1,0)),IF(AND($B150="GD",$C150="AN",$D150&gt;=350000,$D150&lt;358000),INDEX('Wkpr - Allocation_Factors'!$B$17:$F$17,1,MATCH('Wkpr - Plant Balance Detail'!BW$2,'Wkpr - Allocation_Factors'!$B$1:$F$1,0)),INDEX('Wkpr - Allocation_Factors'!$B$2:$F$15,MATCH(CONCATENATE('Wkpr - Plant Balance Detail'!$B150,'Wkpr - Plant Balance Detail'!$C150),'Wkpr - Allocation_Factors'!$A$2:$A$15,0),MATCH('Wkpr - Plant Balance Detail'!BW$2,'Wkpr - Allocation_Factors'!$B$1:$F$1,0)))),0)</f>
        <v>0.3427</v>
      </c>
      <c r="BX150" s="31">
        <f>_xlfn.IFNA(IF(AND($B150="ED",$D150&gt;=310000,$D150&lt;360000),INDEX('Wkpr - Allocation_Factors'!$B$16:$F$16,1,MATCH('Wkpr - Plant Balance Detail'!BX$2,'Wkpr - Allocation_Factors'!$B$1:$F$1,0)),IF(AND($B150="GD",$C150="AN",$D150&gt;=350000,$D150&lt;358000),INDEX('Wkpr - Allocation_Factors'!$B$17:$F$17,1,MATCH('Wkpr - Plant Balance Detail'!BX$2,'Wkpr - Allocation_Factors'!$B$1:$F$1,0)),INDEX('Wkpr - Allocation_Factors'!$B$2:$F$15,MATCH(CONCATENATE('Wkpr - Plant Balance Detail'!$B150,'Wkpr - Plant Balance Detail'!$C150),'Wkpr - Allocation_Factors'!$A$2:$A$15,0),MATCH('Wkpr - Plant Balance Detail'!BX$2,'Wkpr - Allocation_Factors'!$B$1:$F$1,0)))),0)</f>
        <v>0</v>
      </c>
      <c r="BY150" s="31">
        <f>_xlfn.IFNA(IF(AND($B150="ED",$D150&gt;=310000,$D150&lt;360000),INDEX('Wkpr - Allocation_Factors'!$B$16:$F$16,1,MATCH('Wkpr - Plant Balance Detail'!BY$2,'Wkpr - Allocation_Factors'!$B$1:$F$1,0)),IF(AND($B150="GD",$C150="AN",$D150&gt;=350000,$D150&lt;358000),INDEX('Wkpr - Allocation_Factors'!$B$17:$F$17,1,MATCH('Wkpr - Plant Balance Detail'!BY$2,'Wkpr - Allocation_Factors'!$B$1:$F$1,0)),INDEX('Wkpr - Allocation_Factors'!$B$2:$F$15,MATCH(CONCATENATE('Wkpr - Plant Balance Detail'!$B150,'Wkpr - Plant Balance Detail'!$C150),'Wkpr - Allocation_Factors'!$A$2:$A$15,0),MATCH('Wkpr - Plant Balance Detail'!BY$2,'Wkpr - Allocation_Factors'!$B$1:$F$1,0)))),0)</f>
        <v>0</v>
      </c>
      <c r="CA150" s="1">
        <f t="shared" si="79"/>
        <v>0</v>
      </c>
      <c r="CB150" s="1">
        <f t="shared" si="80"/>
        <v>0</v>
      </c>
      <c r="CC150" s="1">
        <f t="shared" si="81"/>
        <v>0</v>
      </c>
      <c r="CD150" s="1">
        <f t="shared" si="82"/>
        <v>0</v>
      </c>
      <c r="CE150" s="1">
        <f t="shared" si="83"/>
        <v>0</v>
      </c>
      <c r="CF150" s="1"/>
      <c r="CG150" s="1">
        <f t="shared" si="84"/>
        <v>0</v>
      </c>
      <c r="CH150" s="1">
        <f t="shared" si="85"/>
        <v>0</v>
      </c>
      <c r="CI150" s="1">
        <f t="shared" si="86"/>
        <v>0</v>
      </c>
      <c r="CJ150" s="1">
        <f t="shared" si="87"/>
        <v>0</v>
      </c>
      <c r="CK150" s="1">
        <f t="shared" si="88"/>
        <v>0</v>
      </c>
      <c r="CM150" s="1">
        <f t="shared" si="89"/>
        <v>0</v>
      </c>
      <c r="CN150" s="1">
        <f t="shared" si="90"/>
        <v>0</v>
      </c>
      <c r="CO150" s="1">
        <f t="shared" si="91"/>
        <v>0</v>
      </c>
      <c r="CP150" s="1">
        <f t="shared" si="92"/>
        <v>0</v>
      </c>
      <c r="CQ150" s="1">
        <f t="shared" si="93"/>
        <v>0</v>
      </c>
      <c r="CS150" s="1">
        <f t="shared" si="108"/>
        <v>0</v>
      </c>
      <c r="CT150" s="1">
        <f t="shared" si="109"/>
        <v>0</v>
      </c>
      <c r="CU150" s="1">
        <f t="shared" si="110"/>
        <v>0</v>
      </c>
      <c r="CV150" s="1">
        <f t="shared" si="111"/>
        <v>0</v>
      </c>
      <c r="CW150" s="1">
        <f t="shared" si="112"/>
        <v>0</v>
      </c>
      <c r="CX150" s="1">
        <f t="shared" si="113"/>
        <v>0</v>
      </c>
      <c r="DA150" s="38">
        <f t="shared" si="94"/>
        <v>0</v>
      </c>
      <c r="DB150" s="38">
        <f t="shared" si="95"/>
        <v>0</v>
      </c>
      <c r="DC150" s="38">
        <f t="shared" si="96"/>
        <v>0</v>
      </c>
      <c r="DD150" s="38">
        <f t="shared" si="97"/>
        <v>0</v>
      </c>
      <c r="DE150" s="38">
        <f t="shared" si="98"/>
        <v>0</v>
      </c>
    </row>
    <row r="151" spans="1:109" x14ac:dyDescent="0.2">
      <c r="A151" t="s">
        <v>166</v>
      </c>
      <c r="B151" t="str">
        <f t="shared" si="99"/>
        <v>ED</v>
      </c>
      <c r="C151" t="str">
        <f t="shared" si="100"/>
        <v>C3</v>
      </c>
      <c r="D151">
        <f t="shared" si="101"/>
        <v>311000</v>
      </c>
      <c r="F151" s="1">
        <v>51650287.590000004</v>
      </c>
      <c r="G151" s="1">
        <v>51660162.710000001</v>
      </c>
      <c r="H151" s="1">
        <v>51667431.140000001</v>
      </c>
      <c r="I151" s="1">
        <v>51669290.149999999</v>
      </c>
      <c r="J151" s="1">
        <v>51673206.32</v>
      </c>
      <c r="K151" s="1">
        <v>51682735.479999997</v>
      </c>
      <c r="L151" s="1">
        <v>51706140.259999998</v>
      </c>
      <c r="M151" s="1">
        <v>51734401.609999999</v>
      </c>
      <c r="N151" s="1">
        <v>51736997.009999998</v>
      </c>
      <c r="O151" s="1">
        <v>51773056.939999998</v>
      </c>
      <c r="P151" s="1">
        <v>51808350.530000001</v>
      </c>
      <c r="Q151" s="1">
        <v>51824520.509999998</v>
      </c>
      <c r="R151" s="1">
        <v>51804125.960000001</v>
      </c>
      <c r="S151" s="1">
        <f t="shared" si="102"/>
        <v>51727206.775000006</v>
      </c>
      <c r="T151" s="1">
        <f t="shared" si="103"/>
        <v>568936292.65999997</v>
      </c>
      <c r="U151" s="1">
        <f t="shared" si="104"/>
        <v>51721958.286249995</v>
      </c>
      <c r="V151" s="1">
        <v>-43529791.729999997</v>
      </c>
      <c r="W151" s="1">
        <v>-43596943.859999999</v>
      </c>
      <c r="X151" s="1">
        <v>-43664107.140000001</v>
      </c>
      <c r="Y151" s="1">
        <v>-43731276.350000001</v>
      </c>
      <c r="Z151" s="1">
        <v>-43798449.32</v>
      </c>
      <c r="AA151" s="1">
        <v>-43865631.030000001</v>
      </c>
      <c r="AB151" s="1">
        <v>-43932834.140000001</v>
      </c>
      <c r="AC151" s="1">
        <v>-44000070.840000004</v>
      </c>
      <c r="AD151" s="1">
        <v>-44067327.600000001</v>
      </c>
      <c r="AE151" s="1">
        <v>-44134609.479999997</v>
      </c>
      <c r="AF151" s="1">
        <v>-44201937.740000002</v>
      </c>
      <c r="AG151" s="1">
        <v>-44269299.450000003</v>
      </c>
      <c r="AH151" s="1">
        <v>-44316263.869999997</v>
      </c>
      <c r="AI151" s="1"/>
      <c r="AJ151" s="1">
        <v>-67176.88</v>
      </c>
      <c r="AK151" s="1">
        <v>-67152.13</v>
      </c>
      <c r="AL151" s="1">
        <v>-67163.28</v>
      </c>
      <c r="AM151" s="1">
        <v>-67169.210000000006</v>
      </c>
      <c r="AN151" s="1">
        <v>-67172.97</v>
      </c>
      <c r="AO151" s="1">
        <v>-67181.710000000006</v>
      </c>
      <c r="AP151" s="1">
        <v>-67203.11</v>
      </c>
      <c r="AQ151" s="1">
        <v>-67236.7</v>
      </c>
      <c r="AR151" s="1">
        <v>-67256.759999999995</v>
      </c>
      <c r="AS151" s="1">
        <v>-67281.88</v>
      </c>
      <c r="AT151" s="1">
        <v>-67328.259999999995</v>
      </c>
      <c r="AU151" s="1">
        <v>-67361.710000000006</v>
      </c>
      <c r="AV151" s="1">
        <v>-67358.97</v>
      </c>
      <c r="AW151" s="1">
        <f t="shared" si="105"/>
        <v>806866.69</v>
      </c>
      <c r="AX151" s="1"/>
      <c r="AY151" s="1">
        <v>8120495.8600000003</v>
      </c>
      <c r="AZ151" s="1">
        <v>8063218.8499999996</v>
      </c>
      <c r="BA151" s="1">
        <v>8003324</v>
      </c>
      <c r="BB151" s="1">
        <v>7938013.7999999998</v>
      </c>
      <c r="BC151" s="1">
        <v>7874757</v>
      </c>
      <c r="BD151" s="1">
        <v>7817104.4500000002</v>
      </c>
      <c r="BE151" s="1">
        <v>7773306.1200000001</v>
      </c>
      <c r="BF151" s="1">
        <v>7734330.7699999996</v>
      </c>
      <c r="BG151" s="1">
        <v>7669669.4100000001</v>
      </c>
      <c r="BH151" s="1">
        <v>7638447.46</v>
      </c>
      <c r="BI151" s="1">
        <v>7606412.79</v>
      </c>
      <c r="BJ151" s="1">
        <v>7555221.0600000005</v>
      </c>
      <c r="BK151" s="1">
        <v>7487862.0899999999</v>
      </c>
      <c r="BL151" s="2">
        <f t="shared" si="78"/>
        <v>0</v>
      </c>
      <c r="BM151" s="2">
        <f t="shared" si="106"/>
        <v>806866.69</v>
      </c>
      <c r="BN151" s="3">
        <f t="shared" si="77"/>
        <v>1.5600080057573944E-2</v>
      </c>
      <c r="BO151" s="37">
        <f>IFERROR(INDEX('Wkpr - Existing Depr Rates'!$G$2:$G$709,MATCH('Wkpr - Plant Balance Detail'!A151,'Wkpr - Existing Depr Rates'!$A$2:$A$709,0),),0)</f>
        <v>1.5600080000000001E-2</v>
      </c>
      <c r="BP151" s="37">
        <f t="shared" si="107"/>
        <v>5.7573943876287892E-11</v>
      </c>
      <c r="BQ151" s="11">
        <v>1.2200000000000001E-2</v>
      </c>
      <c r="BR151" s="11"/>
      <c r="BS151" s="11"/>
      <c r="BU151" s="31">
        <f>_xlfn.IFNA(IF(AND($B151="ED",$D151&gt;=310000,$D151&lt;360000),INDEX('Wkpr - Allocation_Factors'!$B$16:$F$16,1,MATCH('Wkpr - Plant Balance Detail'!BU$2,'Wkpr - Allocation_Factors'!$B$1:$F$1,0)),IF(AND($B151="GD",$C151="AN",$D151&gt;=350000,$D151&lt;358000),INDEX('Wkpr - Allocation_Factors'!$B$17:$F$17,1,MATCH('Wkpr - Plant Balance Detail'!BU$2,'Wkpr - Allocation_Factors'!$B$1:$F$1,0)),INDEX('Wkpr - Allocation_Factors'!$B$2:$F$15,MATCH(CONCATENATE('Wkpr - Plant Balance Detail'!$B151,'Wkpr - Plant Balance Detail'!$C151),'Wkpr - Allocation_Factors'!$A$2:$A$15,0),MATCH('Wkpr - Plant Balance Detail'!BU$2,'Wkpr - Allocation_Factors'!$B$1:$F$1,0)))),0)</f>
        <v>0.6573</v>
      </c>
      <c r="BV151" s="31">
        <f>_xlfn.IFNA(IF(AND($B151="ED",$D151&gt;=310000,$D151&lt;360000),INDEX('Wkpr - Allocation_Factors'!$B$16:$F$16,1,MATCH('Wkpr - Plant Balance Detail'!BV$2,'Wkpr - Allocation_Factors'!$B$1:$F$1,0)),IF(AND($B151="GD",$C151="AN",$D151&gt;=350000,$D151&lt;358000),INDEX('Wkpr - Allocation_Factors'!$B$17:$F$17,1,MATCH('Wkpr - Plant Balance Detail'!BV$2,'Wkpr - Allocation_Factors'!$B$1:$F$1,0)),INDEX('Wkpr - Allocation_Factors'!$B$2:$F$15,MATCH(CONCATENATE('Wkpr - Plant Balance Detail'!$B151,'Wkpr - Plant Balance Detail'!$C151),'Wkpr - Allocation_Factors'!$A$2:$A$15,0),MATCH('Wkpr - Plant Balance Detail'!BV$2,'Wkpr - Allocation_Factors'!$B$1:$F$1,0)))),0)</f>
        <v>0</v>
      </c>
      <c r="BW151" s="31">
        <f>_xlfn.IFNA(IF(AND($B151="ED",$D151&gt;=310000,$D151&lt;360000),INDEX('Wkpr - Allocation_Factors'!$B$16:$F$16,1,MATCH('Wkpr - Plant Balance Detail'!BW$2,'Wkpr - Allocation_Factors'!$B$1:$F$1,0)),IF(AND($B151="GD",$C151="AN",$D151&gt;=350000,$D151&lt;358000),INDEX('Wkpr - Allocation_Factors'!$B$17:$F$17,1,MATCH('Wkpr - Plant Balance Detail'!BW$2,'Wkpr - Allocation_Factors'!$B$1:$F$1,0)),INDEX('Wkpr - Allocation_Factors'!$B$2:$F$15,MATCH(CONCATENATE('Wkpr - Plant Balance Detail'!$B151,'Wkpr - Plant Balance Detail'!$C151),'Wkpr - Allocation_Factors'!$A$2:$A$15,0),MATCH('Wkpr - Plant Balance Detail'!BW$2,'Wkpr - Allocation_Factors'!$B$1:$F$1,0)))),0)</f>
        <v>0.3427</v>
      </c>
      <c r="BX151" s="31">
        <f>_xlfn.IFNA(IF(AND($B151="ED",$D151&gt;=310000,$D151&lt;360000),INDEX('Wkpr - Allocation_Factors'!$B$16:$F$16,1,MATCH('Wkpr - Plant Balance Detail'!BX$2,'Wkpr - Allocation_Factors'!$B$1:$F$1,0)),IF(AND($B151="GD",$C151="AN",$D151&gt;=350000,$D151&lt;358000),INDEX('Wkpr - Allocation_Factors'!$B$17:$F$17,1,MATCH('Wkpr - Plant Balance Detail'!BX$2,'Wkpr - Allocation_Factors'!$B$1:$F$1,0)),INDEX('Wkpr - Allocation_Factors'!$B$2:$F$15,MATCH(CONCATENATE('Wkpr - Plant Balance Detail'!$B151,'Wkpr - Plant Balance Detail'!$C151),'Wkpr - Allocation_Factors'!$A$2:$A$15,0),MATCH('Wkpr - Plant Balance Detail'!BX$2,'Wkpr - Allocation_Factors'!$B$1:$F$1,0)))),0)</f>
        <v>0</v>
      </c>
      <c r="BY151" s="31">
        <f>_xlfn.IFNA(IF(AND($B151="ED",$D151&gt;=310000,$D151&lt;360000),INDEX('Wkpr - Allocation_Factors'!$B$16:$F$16,1,MATCH('Wkpr - Plant Balance Detail'!BY$2,'Wkpr - Allocation_Factors'!$B$1:$F$1,0)),IF(AND($B151="GD",$C151="AN",$D151&gt;=350000,$D151&lt;358000),INDEX('Wkpr - Allocation_Factors'!$B$17:$F$17,1,MATCH('Wkpr - Plant Balance Detail'!BY$2,'Wkpr - Allocation_Factors'!$B$1:$F$1,0)),INDEX('Wkpr - Allocation_Factors'!$B$2:$F$15,MATCH(CONCATENATE('Wkpr - Plant Balance Detail'!$B151,'Wkpr - Plant Balance Detail'!$C151),'Wkpr - Allocation_Factors'!$A$2:$A$15,0),MATCH('Wkpr - Plant Balance Detail'!BY$2,'Wkpr - Allocation_Factors'!$B$1:$F$1,0)))),0)</f>
        <v>0</v>
      </c>
      <c r="CA151" s="1">
        <f t="shared" si="79"/>
        <v>531196.01712732611</v>
      </c>
      <c r="CB151" s="1">
        <f t="shared" si="80"/>
        <v>0</v>
      </c>
      <c r="CC151" s="1">
        <f t="shared" si="81"/>
        <v>276952.49516131851</v>
      </c>
      <c r="CD151" s="1">
        <f t="shared" si="82"/>
        <v>0</v>
      </c>
      <c r="CE151" s="1">
        <f t="shared" si="83"/>
        <v>0</v>
      </c>
      <c r="CF151" s="1"/>
      <c r="CG151" s="1">
        <f t="shared" si="84"/>
        <v>531196.01516688429</v>
      </c>
      <c r="CH151" s="1">
        <f t="shared" si="85"/>
        <v>0</v>
      </c>
      <c r="CI151" s="1">
        <f t="shared" si="86"/>
        <v>276952.49413919251</v>
      </c>
      <c r="CJ151" s="1">
        <f t="shared" si="87"/>
        <v>0</v>
      </c>
      <c r="CK151" s="1">
        <f t="shared" si="88"/>
        <v>0</v>
      </c>
      <c r="CM151" s="1">
        <f t="shared" si="89"/>
        <v>415420.39432079764</v>
      </c>
      <c r="CN151" s="1">
        <f t="shared" si="90"/>
        <v>0</v>
      </c>
      <c r="CO151" s="1">
        <f t="shared" si="91"/>
        <v>216589.94239120244</v>
      </c>
      <c r="CP151" s="1">
        <f t="shared" si="92"/>
        <v>0</v>
      </c>
      <c r="CQ151" s="1">
        <f t="shared" si="93"/>
        <v>0</v>
      </c>
      <c r="CS151" s="1">
        <f t="shared" si="108"/>
        <v>-115775.62084608665</v>
      </c>
      <c r="CT151" s="1">
        <f t="shared" si="109"/>
        <v>0</v>
      </c>
      <c r="CU151" s="1">
        <f t="shared" si="110"/>
        <v>-60362.551747990074</v>
      </c>
      <c r="CV151" s="1">
        <f t="shared" si="111"/>
        <v>0</v>
      </c>
      <c r="CW151" s="1">
        <f t="shared" si="112"/>
        <v>0</v>
      </c>
      <c r="CX151" s="1">
        <f t="shared" si="113"/>
        <v>-176138.17259407672</v>
      </c>
      <c r="DA151" s="38">
        <f t="shared" si="94"/>
        <v>0</v>
      </c>
      <c r="DB151" s="38">
        <f t="shared" si="95"/>
        <v>0</v>
      </c>
      <c r="DC151" s="38">
        <f t="shared" si="96"/>
        <v>0</v>
      </c>
      <c r="DD151" s="38">
        <f t="shared" si="97"/>
        <v>0</v>
      </c>
      <c r="DE151" s="38">
        <f t="shared" si="98"/>
        <v>0</v>
      </c>
    </row>
    <row r="152" spans="1:109" x14ac:dyDescent="0.2">
      <c r="A152" t="s">
        <v>167</v>
      </c>
      <c r="B152" t="str">
        <f t="shared" si="99"/>
        <v>ED</v>
      </c>
      <c r="C152" t="str">
        <f t="shared" si="100"/>
        <v>C3</v>
      </c>
      <c r="D152">
        <f t="shared" si="101"/>
        <v>312000</v>
      </c>
      <c r="F152" s="1">
        <v>76664552.519999996</v>
      </c>
      <c r="G152" s="1">
        <v>76685676.319999993</v>
      </c>
      <c r="H152" s="1">
        <v>77089294.030000001</v>
      </c>
      <c r="I152" s="1">
        <v>77093270.620000005</v>
      </c>
      <c r="J152" s="1">
        <v>77101647.670000002</v>
      </c>
      <c r="K152" s="1">
        <v>77120334.489999995</v>
      </c>
      <c r="L152" s="1">
        <v>77170399.489999995</v>
      </c>
      <c r="M152" s="1">
        <v>77230853.140000001</v>
      </c>
      <c r="N152" s="1">
        <v>77236404.950000003</v>
      </c>
      <c r="O152" s="1">
        <v>77313540.489999995</v>
      </c>
      <c r="P152" s="1">
        <v>77389036.760000005</v>
      </c>
      <c r="Q152" s="1">
        <v>77423625.849999994</v>
      </c>
      <c r="R152" s="1">
        <v>77199082.849999994</v>
      </c>
      <c r="S152" s="1">
        <f t="shared" si="102"/>
        <v>76931817.685000002</v>
      </c>
      <c r="T152" s="1">
        <f t="shared" si="103"/>
        <v>848854083.81000006</v>
      </c>
      <c r="U152" s="1">
        <f t="shared" si="104"/>
        <v>77148825.124583349</v>
      </c>
      <c r="V152" s="1">
        <v>-60888661.490000002</v>
      </c>
      <c r="W152" s="1">
        <v>-61011980.630000003</v>
      </c>
      <c r="X152" s="1">
        <v>-61135641.329999998</v>
      </c>
      <c r="Y152" s="1">
        <v>-61259629.810000002</v>
      </c>
      <c r="Z152" s="1">
        <v>-61383628.219999999</v>
      </c>
      <c r="AA152" s="1">
        <v>-61507648.399999999</v>
      </c>
      <c r="AB152" s="1">
        <v>-61631723.869999997</v>
      </c>
      <c r="AC152" s="1">
        <v>-61755888.210000001</v>
      </c>
      <c r="AD152" s="1">
        <v>-61880105.630000003</v>
      </c>
      <c r="AE152" s="1">
        <v>-62004389.539999999</v>
      </c>
      <c r="AF152" s="1">
        <v>-62128796.200000003</v>
      </c>
      <c r="AG152" s="1">
        <v>-62253291.380000003</v>
      </c>
      <c r="AH152" s="1">
        <v>-62153090.810000002</v>
      </c>
      <c r="AI152" s="1"/>
      <c r="AJ152" s="1">
        <v>-125616.84</v>
      </c>
      <c r="AK152" s="1">
        <v>-123319.14</v>
      </c>
      <c r="AL152" s="1">
        <v>-123660.7</v>
      </c>
      <c r="AM152" s="1">
        <v>-123988.48</v>
      </c>
      <c r="AN152" s="1">
        <v>-123998.41</v>
      </c>
      <c r="AO152" s="1">
        <v>-124020.18000000001</v>
      </c>
      <c r="AP152" s="1">
        <v>-124075.47</v>
      </c>
      <c r="AQ152" s="1">
        <v>-124164.34</v>
      </c>
      <c r="AR152" s="1">
        <v>-124217.42</v>
      </c>
      <c r="AS152" s="1">
        <v>-124283.91</v>
      </c>
      <c r="AT152" s="1">
        <v>-124406.66</v>
      </c>
      <c r="AU152" s="1">
        <v>-124495.18000000001</v>
      </c>
      <c r="AV152" s="1">
        <v>-124342.43000000001</v>
      </c>
      <c r="AW152" s="1">
        <f t="shared" si="105"/>
        <v>1488972.3199999998</v>
      </c>
      <c r="AX152" s="1"/>
      <c r="AY152" s="1">
        <v>15775891.029999999</v>
      </c>
      <c r="AZ152" s="1">
        <v>15673695.689999999</v>
      </c>
      <c r="BA152" s="1">
        <v>15953652.699999999</v>
      </c>
      <c r="BB152" s="1">
        <v>15833640.810000001</v>
      </c>
      <c r="BC152" s="1">
        <v>15718019.449999999</v>
      </c>
      <c r="BD152" s="1">
        <v>15612686.09</v>
      </c>
      <c r="BE152" s="1">
        <v>15538675.619999999</v>
      </c>
      <c r="BF152" s="1">
        <v>15474964.93</v>
      </c>
      <c r="BG152" s="1">
        <v>15356299.32</v>
      </c>
      <c r="BH152" s="1">
        <v>15309150.949999999</v>
      </c>
      <c r="BI152" s="1">
        <v>15260240.560000001</v>
      </c>
      <c r="BJ152" s="1">
        <v>15170334.470000001</v>
      </c>
      <c r="BK152" s="1">
        <v>15045992.039999999</v>
      </c>
      <c r="BL152" s="2">
        <f t="shared" si="78"/>
        <v>0</v>
      </c>
      <c r="BM152" s="2">
        <f t="shared" si="106"/>
        <v>1488972.3199999998</v>
      </c>
      <c r="BN152" s="3">
        <f t="shared" si="77"/>
        <v>1.92999999364286E-2</v>
      </c>
      <c r="BO152" s="37">
        <f>IFERROR(INDEX('Wkpr - Existing Depr Rates'!$G$2:$G$709,MATCH('Wkpr - Plant Balance Detail'!A152,'Wkpr - Existing Depr Rates'!$A$2:$A$709,0),),0)</f>
        <v>1.9300000000000001E-2</v>
      </c>
      <c r="BP152" s="37">
        <f t="shared" si="107"/>
        <v>-6.3571401615059031E-11</v>
      </c>
      <c r="BQ152" s="11">
        <v>1.5699999999999999E-2</v>
      </c>
      <c r="BR152" s="11"/>
      <c r="BS152" s="11"/>
      <c r="BU152" s="31">
        <f>_xlfn.IFNA(IF(AND($B152="ED",$D152&gt;=310000,$D152&lt;360000),INDEX('Wkpr - Allocation_Factors'!$B$16:$F$16,1,MATCH('Wkpr - Plant Balance Detail'!BU$2,'Wkpr - Allocation_Factors'!$B$1:$F$1,0)),IF(AND($B152="GD",$C152="AN",$D152&gt;=350000,$D152&lt;358000),INDEX('Wkpr - Allocation_Factors'!$B$17:$F$17,1,MATCH('Wkpr - Plant Balance Detail'!BU$2,'Wkpr - Allocation_Factors'!$B$1:$F$1,0)),INDEX('Wkpr - Allocation_Factors'!$B$2:$F$15,MATCH(CONCATENATE('Wkpr - Plant Balance Detail'!$B152,'Wkpr - Plant Balance Detail'!$C152),'Wkpr - Allocation_Factors'!$A$2:$A$15,0),MATCH('Wkpr - Plant Balance Detail'!BU$2,'Wkpr - Allocation_Factors'!$B$1:$F$1,0)))),0)</f>
        <v>0.6573</v>
      </c>
      <c r="BV152" s="31">
        <f>_xlfn.IFNA(IF(AND($B152="ED",$D152&gt;=310000,$D152&lt;360000),INDEX('Wkpr - Allocation_Factors'!$B$16:$F$16,1,MATCH('Wkpr - Plant Balance Detail'!BV$2,'Wkpr - Allocation_Factors'!$B$1:$F$1,0)),IF(AND($B152="GD",$C152="AN",$D152&gt;=350000,$D152&lt;358000),INDEX('Wkpr - Allocation_Factors'!$B$17:$F$17,1,MATCH('Wkpr - Plant Balance Detail'!BV$2,'Wkpr - Allocation_Factors'!$B$1:$F$1,0)),INDEX('Wkpr - Allocation_Factors'!$B$2:$F$15,MATCH(CONCATENATE('Wkpr - Plant Balance Detail'!$B152,'Wkpr - Plant Balance Detail'!$C152),'Wkpr - Allocation_Factors'!$A$2:$A$15,0),MATCH('Wkpr - Plant Balance Detail'!BV$2,'Wkpr - Allocation_Factors'!$B$1:$F$1,0)))),0)</f>
        <v>0</v>
      </c>
      <c r="BW152" s="31">
        <f>_xlfn.IFNA(IF(AND($B152="ED",$D152&gt;=310000,$D152&lt;360000),INDEX('Wkpr - Allocation_Factors'!$B$16:$F$16,1,MATCH('Wkpr - Plant Balance Detail'!BW$2,'Wkpr - Allocation_Factors'!$B$1:$F$1,0)),IF(AND($B152="GD",$C152="AN",$D152&gt;=350000,$D152&lt;358000),INDEX('Wkpr - Allocation_Factors'!$B$17:$F$17,1,MATCH('Wkpr - Plant Balance Detail'!BW$2,'Wkpr - Allocation_Factors'!$B$1:$F$1,0)),INDEX('Wkpr - Allocation_Factors'!$B$2:$F$15,MATCH(CONCATENATE('Wkpr - Plant Balance Detail'!$B152,'Wkpr - Plant Balance Detail'!$C152),'Wkpr - Allocation_Factors'!$A$2:$A$15,0),MATCH('Wkpr - Plant Balance Detail'!BW$2,'Wkpr - Allocation_Factors'!$B$1:$F$1,0)))),0)</f>
        <v>0.3427</v>
      </c>
      <c r="BX152" s="31">
        <f>_xlfn.IFNA(IF(AND($B152="ED",$D152&gt;=310000,$D152&lt;360000),INDEX('Wkpr - Allocation_Factors'!$B$16:$F$16,1,MATCH('Wkpr - Plant Balance Detail'!BX$2,'Wkpr - Allocation_Factors'!$B$1:$F$1,0)),IF(AND($B152="GD",$C152="AN",$D152&gt;=350000,$D152&lt;358000),INDEX('Wkpr - Allocation_Factors'!$B$17:$F$17,1,MATCH('Wkpr - Plant Balance Detail'!BX$2,'Wkpr - Allocation_Factors'!$B$1:$F$1,0)),INDEX('Wkpr - Allocation_Factors'!$B$2:$F$15,MATCH(CONCATENATE('Wkpr - Plant Balance Detail'!$B152,'Wkpr - Plant Balance Detail'!$C152),'Wkpr - Allocation_Factors'!$A$2:$A$15,0),MATCH('Wkpr - Plant Balance Detail'!BX$2,'Wkpr - Allocation_Factors'!$B$1:$F$1,0)))),0)</f>
        <v>0</v>
      </c>
      <c r="BY152" s="31">
        <f>_xlfn.IFNA(IF(AND($B152="ED",$D152&gt;=310000,$D152&lt;360000),INDEX('Wkpr - Allocation_Factors'!$B$16:$F$16,1,MATCH('Wkpr - Plant Balance Detail'!BY$2,'Wkpr - Allocation_Factors'!$B$1:$F$1,0)),IF(AND($B152="GD",$C152="AN",$D152&gt;=350000,$D152&lt;358000),INDEX('Wkpr - Allocation_Factors'!$B$17:$F$17,1,MATCH('Wkpr - Plant Balance Detail'!BY$2,'Wkpr - Allocation_Factors'!$B$1:$F$1,0)),INDEX('Wkpr - Allocation_Factors'!$B$2:$F$15,MATCH(CONCATENATE('Wkpr - Plant Balance Detail'!$B152,'Wkpr - Plant Balance Detail'!$C152),'Wkpr - Allocation_Factors'!$A$2:$A$15,0),MATCH('Wkpr - Plant Balance Detail'!BY$2,'Wkpr - Allocation_Factors'!$B$1:$F$1,0)))),0)</f>
        <v>0</v>
      </c>
      <c r="CA152" s="1">
        <f t="shared" si="79"/>
        <v>979339.06991018553</v>
      </c>
      <c r="CB152" s="1">
        <f t="shared" si="80"/>
        <v>0</v>
      </c>
      <c r="CC152" s="1">
        <f t="shared" si="81"/>
        <v>510603.22418716049</v>
      </c>
      <c r="CD152" s="1">
        <f t="shared" si="82"/>
        <v>0</v>
      </c>
      <c r="CE152" s="1">
        <f t="shared" si="83"/>
        <v>0</v>
      </c>
      <c r="CF152" s="1"/>
      <c r="CG152" s="1">
        <f t="shared" si="84"/>
        <v>979339.07313598646</v>
      </c>
      <c r="CH152" s="1">
        <f t="shared" si="85"/>
        <v>0</v>
      </c>
      <c r="CI152" s="1">
        <f t="shared" si="86"/>
        <v>510603.22586901346</v>
      </c>
      <c r="CJ152" s="1">
        <f t="shared" si="87"/>
        <v>0</v>
      </c>
      <c r="CK152" s="1">
        <f t="shared" si="88"/>
        <v>0</v>
      </c>
      <c r="CM152" s="1">
        <f t="shared" si="89"/>
        <v>796664.42736968829</v>
      </c>
      <c r="CN152" s="1">
        <f t="shared" si="90"/>
        <v>0</v>
      </c>
      <c r="CO152" s="1">
        <f t="shared" si="91"/>
        <v>415361.17337531142</v>
      </c>
      <c r="CP152" s="1">
        <f t="shared" si="92"/>
        <v>0</v>
      </c>
      <c r="CQ152" s="1">
        <f t="shared" si="93"/>
        <v>0</v>
      </c>
      <c r="CS152" s="1">
        <f t="shared" si="108"/>
        <v>-182674.64576629817</v>
      </c>
      <c r="CT152" s="1">
        <f t="shared" si="109"/>
        <v>0</v>
      </c>
      <c r="CU152" s="1">
        <f t="shared" si="110"/>
        <v>-95242.052493702038</v>
      </c>
      <c r="CV152" s="1">
        <f t="shared" si="111"/>
        <v>0</v>
      </c>
      <c r="CW152" s="1">
        <f t="shared" si="112"/>
        <v>0</v>
      </c>
      <c r="CX152" s="1">
        <f t="shared" si="113"/>
        <v>-277916.69826000021</v>
      </c>
      <c r="DA152" s="38">
        <f t="shared" si="94"/>
        <v>0</v>
      </c>
      <c r="DB152" s="38">
        <f t="shared" si="95"/>
        <v>0</v>
      </c>
      <c r="DC152" s="38">
        <f t="shared" si="96"/>
        <v>0</v>
      </c>
      <c r="DD152" s="38">
        <f t="shared" si="97"/>
        <v>0</v>
      </c>
      <c r="DE152" s="38">
        <f t="shared" si="98"/>
        <v>0</v>
      </c>
    </row>
    <row r="153" spans="1:109" x14ac:dyDescent="0.2">
      <c r="A153" t="s">
        <v>168</v>
      </c>
      <c r="B153" t="str">
        <f t="shared" si="99"/>
        <v>ED</v>
      </c>
      <c r="C153" t="str">
        <f t="shared" si="100"/>
        <v>C3</v>
      </c>
      <c r="D153">
        <f t="shared" si="101"/>
        <v>313000</v>
      </c>
      <c r="F153" s="1">
        <v>3385</v>
      </c>
      <c r="G153" s="1">
        <v>3385</v>
      </c>
      <c r="H153" s="1">
        <v>3385</v>
      </c>
      <c r="I153" s="1">
        <v>3385</v>
      </c>
      <c r="J153" s="1">
        <v>3385</v>
      </c>
      <c r="K153" s="1">
        <v>3385</v>
      </c>
      <c r="L153" s="1">
        <v>3385</v>
      </c>
      <c r="M153" s="1">
        <v>3385</v>
      </c>
      <c r="N153" s="1">
        <v>3385</v>
      </c>
      <c r="O153" s="1">
        <v>3385</v>
      </c>
      <c r="P153" s="1">
        <v>3385</v>
      </c>
      <c r="Q153" s="1">
        <v>3385</v>
      </c>
      <c r="R153" s="1">
        <v>3385</v>
      </c>
      <c r="S153" s="1">
        <f t="shared" si="102"/>
        <v>3385</v>
      </c>
      <c r="T153" s="1">
        <f t="shared" si="103"/>
        <v>37235</v>
      </c>
      <c r="U153" s="1">
        <f t="shared" si="104"/>
        <v>3385</v>
      </c>
      <c r="V153" s="1">
        <v>-484.1</v>
      </c>
      <c r="W153" s="1">
        <v>-492.34000000000003</v>
      </c>
      <c r="X153" s="1">
        <v>-500.58</v>
      </c>
      <c r="Y153" s="1">
        <v>-508.82</v>
      </c>
      <c r="Z153" s="1">
        <v>-517.06000000000006</v>
      </c>
      <c r="AA153" s="1">
        <v>-525.29999999999995</v>
      </c>
      <c r="AB153" s="1">
        <v>-533.54</v>
      </c>
      <c r="AC153" s="1">
        <v>-541.78</v>
      </c>
      <c r="AD153" s="1">
        <v>-550.02</v>
      </c>
      <c r="AE153" s="1">
        <v>-558.26</v>
      </c>
      <c r="AF153" s="1">
        <v>-566.5</v>
      </c>
      <c r="AG153" s="1">
        <v>-574.74</v>
      </c>
      <c r="AH153" s="1">
        <v>-582.98</v>
      </c>
      <c r="AI153" s="1"/>
      <c r="AJ153" s="1">
        <v>-8.24</v>
      </c>
      <c r="AK153" s="1">
        <v>-8.24</v>
      </c>
      <c r="AL153" s="1">
        <v>-8.24</v>
      </c>
      <c r="AM153" s="1">
        <v>-8.24</v>
      </c>
      <c r="AN153" s="1">
        <v>-8.24</v>
      </c>
      <c r="AO153" s="1">
        <v>-8.24</v>
      </c>
      <c r="AP153" s="1">
        <v>-8.24</v>
      </c>
      <c r="AQ153" s="1">
        <v>-8.24</v>
      </c>
      <c r="AR153" s="1">
        <v>-8.24</v>
      </c>
      <c r="AS153" s="1">
        <v>-8.24</v>
      </c>
      <c r="AT153" s="1">
        <v>-8.24</v>
      </c>
      <c r="AU153" s="1">
        <v>-8.24</v>
      </c>
      <c r="AV153" s="1">
        <v>-8.24</v>
      </c>
      <c r="AW153" s="1">
        <f t="shared" si="105"/>
        <v>98.879999999999981</v>
      </c>
      <c r="AX153" s="1"/>
      <c r="AY153" s="1">
        <v>2900.9</v>
      </c>
      <c r="AZ153" s="1">
        <v>2892.66</v>
      </c>
      <c r="BA153" s="1">
        <v>2884.42</v>
      </c>
      <c r="BB153" s="1">
        <v>2876.18</v>
      </c>
      <c r="BC153" s="1">
        <v>2867.94</v>
      </c>
      <c r="BD153" s="1">
        <v>2859.7000000000003</v>
      </c>
      <c r="BE153" s="1">
        <v>2851.46</v>
      </c>
      <c r="BF153" s="1">
        <v>2843.2200000000003</v>
      </c>
      <c r="BG153" s="1">
        <v>2834.98</v>
      </c>
      <c r="BH153" s="1">
        <v>2826.7400000000002</v>
      </c>
      <c r="BI153" s="1">
        <v>2818.5</v>
      </c>
      <c r="BJ153" s="1">
        <v>2810.26</v>
      </c>
      <c r="BK153" s="1">
        <v>2802.02</v>
      </c>
      <c r="BL153" s="2">
        <f t="shared" si="78"/>
        <v>0</v>
      </c>
      <c r="BM153" s="2">
        <f t="shared" si="106"/>
        <v>98.879999999999981</v>
      </c>
      <c r="BN153" s="3">
        <f t="shared" si="77"/>
        <v>2.9211225997045783E-2</v>
      </c>
      <c r="BO153" s="37">
        <f>IFERROR(INDEX('Wkpr - Existing Depr Rates'!$G$2:$G$709,MATCH('Wkpr - Plant Balance Detail'!A153,'Wkpr - Existing Depr Rates'!$A$2:$A$709,0),),0)</f>
        <v>2.92E-2</v>
      </c>
      <c r="BP153" s="37">
        <f t="shared" si="107"/>
        <v>1.1225997045782865E-5</v>
      </c>
      <c r="BQ153" s="11">
        <v>5.0500000000000003E-2</v>
      </c>
      <c r="BR153" s="11"/>
      <c r="BS153" s="11"/>
      <c r="BU153" s="31">
        <f>_xlfn.IFNA(IF(AND($B153="ED",$D153&gt;=310000,$D153&lt;360000),INDEX('Wkpr - Allocation_Factors'!$B$16:$F$16,1,MATCH('Wkpr - Plant Balance Detail'!BU$2,'Wkpr - Allocation_Factors'!$B$1:$F$1,0)),IF(AND($B153="GD",$C153="AN",$D153&gt;=350000,$D153&lt;358000),INDEX('Wkpr - Allocation_Factors'!$B$17:$F$17,1,MATCH('Wkpr - Plant Balance Detail'!BU$2,'Wkpr - Allocation_Factors'!$B$1:$F$1,0)),INDEX('Wkpr - Allocation_Factors'!$B$2:$F$15,MATCH(CONCATENATE('Wkpr - Plant Balance Detail'!$B153,'Wkpr - Plant Balance Detail'!$C153),'Wkpr - Allocation_Factors'!$A$2:$A$15,0),MATCH('Wkpr - Plant Balance Detail'!BU$2,'Wkpr - Allocation_Factors'!$B$1:$F$1,0)))),0)</f>
        <v>0.6573</v>
      </c>
      <c r="BV153" s="31">
        <f>_xlfn.IFNA(IF(AND($B153="ED",$D153&gt;=310000,$D153&lt;360000),INDEX('Wkpr - Allocation_Factors'!$B$16:$F$16,1,MATCH('Wkpr - Plant Balance Detail'!BV$2,'Wkpr - Allocation_Factors'!$B$1:$F$1,0)),IF(AND($B153="GD",$C153="AN",$D153&gt;=350000,$D153&lt;358000),INDEX('Wkpr - Allocation_Factors'!$B$17:$F$17,1,MATCH('Wkpr - Plant Balance Detail'!BV$2,'Wkpr - Allocation_Factors'!$B$1:$F$1,0)),INDEX('Wkpr - Allocation_Factors'!$B$2:$F$15,MATCH(CONCATENATE('Wkpr - Plant Balance Detail'!$B153,'Wkpr - Plant Balance Detail'!$C153),'Wkpr - Allocation_Factors'!$A$2:$A$15,0),MATCH('Wkpr - Plant Balance Detail'!BV$2,'Wkpr - Allocation_Factors'!$B$1:$F$1,0)))),0)</f>
        <v>0</v>
      </c>
      <c r="BW153" s="31">
        <f>_xlfn.IFNA(IF(AND($B153="ED",$D153&gt;=310000,$D153&lt;360000),INDEX('Wkpr - Allocation_Factors'!$B$16:$F$16,1,MATCH('Wkpr - Plant Balance Detail'!BW$2,'Wkpr - Allocation_Factors'!$B$1:$F$1,0)),IF(AND($B153="GD",$C153="AN",$D153&gt;=350000,$D153&lt;358000),INDEX('Wkpr - Allocation_Factors'!$B$17:$F$17,1,MATCH('Wkpr - Plant Balance Detail'!BW$2,'Wkpr - Allocation_Factors'!$B$1:$F$1,0)),INDEX('Wkpr - Allocation_Factors'!$B$2:$F$15,MATCH(CONCATENATE('Wkpr - Plant Balance Detail'!$B153,'Wkpr - Plant Balance Detail'!$C153),'Wkpr - Allocation_Factors'!$A$2:$A$15,0),MATCH('Wkpr - Plant Balance Detail'!BW$2,'Wkpr - Allocation_Factors'!$B$1:$F$1,0)))),0)</f>
        <v>0.3427</v>
      </c>
      <c r="BX153" s="31">
        <f>_xlfn.IFNA(IF(AND($B153="ED",$D153&gt;=310000,$D153&lt;360000),INDEX('Wkpr - Allocation_Factors'!$B$16:$F$16,1,MATCH('Wkpr - Plant Balance Detail'!BX$2,'Wkpr - Allocation_Factors'!$B$1:$F$1,0)),IF(AND($B153="GD",$C153="AN",$D153&gt;=350000,$D153&lt;358000),INDEX('Wkpr - Allocation_Factors'!$B$17:$F$17,1,MATCH('Wkpr - Plant Balance Detail'!BX$2,'Wkpr - Allocation_Factors'!$B$1:$F$1,0)),INDEX('Wkpr - Allocation_Factors'!$B$2:$F$15,MATCH(CONCATENATE('Wkpr - Plant Balance Detail'!$B153,'Wkpr - Plant Balance Detail'!$C153),'Wkpr - Allocation_Factors'!$A$2:$A$15,0),MATCH('Wkpr - Plant Balance Detail'!BX$2,'Wkpr - Allocation_Factors'!$B$1:$F$1,0)))),0)</f>
        <v>0</v>
      </c>
      <c r="BY153" s="31">
        <f>_xlfn.IFNA(IF(AND($B153="ED",$D153&gt;=310000,$D153&lt;360000),INDEX('Wkpr - Allocation_Factors'!$B$16:$F$16,1,MATCH('Wkpr - Plant Balance Detail'!BY$2,'Wkpr - Allocation_Factors'!$B$1:$F$1,0)),IF(AND($B153="GD",$C153="AN",$D153&gt;=350000,$D153&lt;358000),INDEX('Wkpr - Allocation_Factors'!$B$17:$F$17,1,MATCH('Wkpr - Plant Balance Detail'!BY$2,'Wkpr - Allocation_Factors'!$B$1:$F$1,0)),INDEX('Wkpr - Allocation_Factors'!$B$2:$F$15,MATCH(CONCATENATE('Wkpr - Plant Balance Detail'!$B153,'Wkpr - Plant Balance Detail'!$C153),'Wkpr - Allocation_Factors'!$A$2:$A$15,0),MATCH('Wkpr - Plant Balance Detail'!BY$2,'Wkpr - Allocation_Factors'!$B$1:$F$1,0)))),0)</f>
        <v>0</v>
      </c>
      <c r="CA153" s="1">
        <f t="shared" si="79"/>
        <v>64.993823999999989</v>
      </c>
      <c r="CB153" s="1">
        <f t="shared" si="80"/>
        <v>0</v>
      </c>
      <c r="CC153" s="1">
        <f t="shared" si="81"/>
        <v>33.886175999999992</v>
      </c>
      <c r="CD153" s="1">
        <f t="shared" si="82"/>
        <v>0</v>
      </c>
      <c r="CE153" s="1">
        <f t="shared" si="83"/>
        <v>0</v>
      </c>
      <c r="CF153" s="1"/>
      <c r="CG153" s="1">
        <f t="shared" si="84"/>
        <v>64.968846599999992</v>
      </c>
      <c r="CH153" s="1">
        <f t="shared" si="85"/>
        <v>0</v>
      </c>
      <c r="CI153" s="1">
        <f t="shared" si="86"/>
        <v>33.8731534</v>
      </c>
      <c r="CJ153" s="1">
        <f t="shared" si="87"/>
        <v>0</v>
      </c>
      <c r="CK153" s="1">
        <f t="shared" si="88"/>
        <v>0</v>
      </c>
      <c r="CM153" s="1">
        <f t="shared" si="89"/>
        <v>112.36050525000002</v>
      </c>
      <c r="CN153" s="1">
        <f t="shared" si="90"/>
        <v>0</v>
      </c>
      <c r="CO153" s="1">
        <f t="shared" si="91"/>
        <v>58.581994750000007</v>
      </c>
      <c r="CP153" s="1">
        <f t="shared" si="92"/>
        <v>0</v>
      </c>
      <c r="CQ153" s="1">
        <f t="shared" si="93"/>
        <v>0</v>
      </c>
      <c r="CS153" s="1">
        <f t="shared" si="108"/>
        <v>47.391658650000025</v>
      </c>
      <c r="CT153" s="1">
        <f t="shared" si="109"/>
        <v>0</v>
      </c>
      <c r="CU153" s="1">
        <f t="shared" si="110"/>
        <v>24.708841350000007</v>
      </c>
      <c r="CV153" s="1">
        <f t="shared" si="111"/>
        <v>0</v>
      </c>
      <c r="CW153" s="1">
        <f t="shared" si="112"/>
        <v>0</v>
      </c>
      <c r="CX153" s="1">
        <f t="shared" si="113"/>
        <v>72.100500000000039</v>
      </c>
      <c r="DA153" s="38">
        <f t="shared" si="94"/>
        <v>0</v>
      </c>
      <c r="DB153" s="38">
        <f t="shared" si="95"/>
        <v>0</v>
      </c>
      <c r="DC153" s="38">
        <f t="shared" si="96"/>
        <v>0</v>
      </c>
      <c r="DD153" s="38">
        <f t="shared" si="97"/>
        <v>0</v>
      </c>
      <c r="DE153" s="38">
        <f t="shared" si="98"/>
        <v>0</v>
      </c>
    </row>
    <row r="154" spans="1:109" x14ac:dyDescent="0.2">
      <c r="A154" t="s">
        <v>169</v>
      </c>
      <c r="B154" t="str">
        <f t="shared" si="99"/>
        <v>ED</v>
      </c>
      <c r="C154" t="str">
        <f t="shared" si="100"/>
        <v>C3</v>
      </c>
      <c r="D154">
        <f t="shared" si="101"/>
        <v>314000</v>
      </c>
      <c r="F154" s="1">
        <v>26840495.91</v>
      </c>
      <c r="G154" s="1">
        <v>26897619.489999998</v>
      </c>
      <c r="H154" s="1">
        <v>26939664.41</v>
      </c>
      <c r="I154" s="1">
        <v>26950418.010000002</v>
      </c>
      <c r="J154" s="1">
        <v>26973071.469999999</v>
      </c>
      <c r="K154" s="1">
        <v>27028193.829999998</v>
      </c>
      <c r="L154" s="1">
        <v>27163581.010000002</v>
      </c>
      <c r="M154" s="1">
        <v>27327061.48</v>
      </c>
      <c r="N154" s="1">
        <v>27342074.829999998</v>
      </c>
      <c r="O154" s="1">
        <v>27550666.920000002</v>
      </c>
      <c r="P154" s="1">
        <v>27754826.059999999</v>
      </c>
      <c r="Q154" s="1">
        <v>27848362.859999999</v>
      </c>
      <c r="R154" s="1">
        <v>27848362.859999999</v>
      </c>
      <c r="S154" s="1">
        <f t="shared" si="102"/>
        <v>27344429.384999998</v>
      </c>
      <c r="T154" s="1">
        <f t="shared" si="103"/>
        <v>299775540.37</v>
      </c>
      <c r="U154" s="1">
        <f t="shared" si="104"/>
        <v>27259997.479583334</v>
      </c>
      <c r="V154" s="1">
        <v>-11143927.93</v>
      </c>
      <c r="W154" s="1">
        <v>-11206398.49</v>
      </c>
      <c r="X154" s="1">
        <v>-11268984.33</v>
      </c>
      <c r="Y154" s="1">
        <v>-11331631.550000001</v>
      </c>
      <c r="Z154" s="1">
        <v>-11394317.6</v>
      </c>
      <c r="AA154" s="1">
        <v>-11457094.07</v>
      </c>
      <c r="AB154" s="1">
        <v>-11520092.01</v>
      </c>
      <c r="AC154" s="1">
        <v>-11583437.380000001</v>
      </c>
      <c r="AD154" s="1">
        <v>-11646990.25</v>
      </c>
      <c r="AE154" s="1">
        <v>-11710803.060000001</v>
      </c>
      <c r="AF154" s="1">
        <v>-11775095.689999999</v>
      </c>
      <c r="AG154" s="1">
        <v>-11839734.4</v>
      </c>
      <c r="AH154" s="1">
        <v>-11904481.84</v>
      </c>
      <c r="AI154" s="1"/>
      <c r="AJ154" s="1">
        <v>-62667.05</v>
      </c>
      <c r="AK154" s="1">
        <v>-62470.559999999998</v>
      </c>
      <c r="AL154" s="1">
        <v>-62585.840000000004</v>
      </c>
      <c r="AM154" s="1">
        <v>-62647.22</v>
      </c>
      <c r="AN154" s="1">
        <v>-62686.05</v>
      </c>
      <c r="AO154" s="1">
        <v>-62776.47</v>
      </c>
      <c r="AP154" s="1">
        <v>-62997.94</v>
      </c>
      <c r="AQ154" s="1">
        <v>-63345.37</v>
      </c>
      <c r="AR154" s="1">
        <v>-63552.87</v>
      </c>
      <c r="AS154" s="1">
        <v>-63812.810000000005</v>
      </c>
      <c r="AT154" s="1">
        <v>-64292.630000000005</v>
      </c>
      <c r="AU154" s="1">
        <v>-64638.71</v>
      </c>
      <c r="AV154" s="1">
        <v>-64747.44</v>
      </c>
      <c r="AW154" s="1">
        <f t="shared" si="105"/>
        <v>760553.90999999992</v>
      </c>
      <c r="AX154" s="1"/>
      <c r="AY154" s="1">
        <v>15696567.98</v>
      </c>
      <c r="AZ154" s="1">
        <v>15691221</v>
      </c>
      <c r="BA154" s="1">
        <v>15670680.08</v>
      </c>
      <c r="BB154" s="1">
        <v>15618786.460000001</v>
      </c>
      <c r="BC154" s="1">
        <v>15578753.869999999</v>
      </c>
      <c r="BD154" s="1">
        <v>15571099.76</v>
      </c>
      <c r="BE154" s="1">
        <v>15643489</v>
      </c>
      <c r="BF154" s="1">
        <v>15743624.1</v>
      </c>
      <c r="BG154" s="1">
        <v>15695084.58</v>
      </c>
      <c r="BH154" s="1">
        <v>15839863.859999999</v>
      </c>
      <c r="BI154" s="1">
        <v>15979730.369999999</v>
      </c>
      <c r="BJ154" s="1">
        <v>16008628.460000001</v>
      </c>
      <c r="BK154" s="1">
        <v>15943881.02</v>
      </c>
      <c r="BL154" s="2">
        <f t="shared" si="78"/>
        <v>0</v>
      </c>
      <c r="BM154" s="2">
        <f t="shared" si="106"/>
        <v>760553.90999999992</v>
      </c>
      <c r="BN154" s="3">
        <f t="shared" si="77"/>
        <v>2.7899999278049269E-2</v>
      </c>
      <c r="BO154" s="37">
        <f>IFERROR(INDEX('Wkpr - Existing Depr Rates'!$G$2:$G$709,MATCH('Wkpr - Plant Balance Detail'!A154,'Wkpr - Existing Depr Rates'!$A$2:$A$709,0),),0)</f>
        <v>2.7900000000000001E-2</v>
      </c>
      <c r="BP154" s="37">
        <f t="shared" si="107"/>
        <v>-7.2195073183567438E-10</v>
      </c>
      <c r="BQ154" s="11">
        <v>4.24E-2</v>
      </c>
      <c r="BR154" s="11"/>
      <c r="BS154" s="11"/>
      <c r="BU154" s="31">
        <f>_xlfn.IFNA(IF(AND($B154="ED",$D154&gt;=310000,$D154&lt;360000),INDEX('Wkpr - Allocation_Factors'!$B$16:$F$16,1,MATCH('Wkpr - Plant Balance Detail'!BU$2,'Wkpr - Allocation_Factors'!$B$1:$F$1,0)),IF(AND($B154="GD",$C154="AN",$D154&gt;=350000,$D154&lt;358000),INDEX('Wkpr - Allocation_Factors'!$B$17:$F$17,1,MATCH('Wkpr - Plant Balance Detail'!BU$2,'Wkpr - Allocation_Factors'!$B$1:$F$1,0)),INDEX('Wkpr - Allocation_Factors'!$B$2:$F$15,MATCH(CONCATENATE('Wkpr - Plant Balance Detail'!$B154,'Wkpr - Plant Balance Detail'!$C154),'Wkpr - Allocation_Factors'!$A$2:$A$15,0),MATCH('Wkpr - Plant Balance Detail'!BU$2,'Wkpr - Allocation_Factors'!$B$1:$F$1,0)))),0)</f>
        <v>0.6573</v>
      </c>
      <c r="BV154" s="31">
        <f>_xlfn.IFNA(IF(AND($B154="ED",$D154&gt;=310000,$D154&lt;360000),INDEX('Wkpr - Allocation_Factors'!$B$16:$F$16,1,MATCH('Wkpr - Plant Balance Detail'!BV$2,'Wkpr - Allocation_Factors'!$B$1:$F$1,0)),IF(AND($B154="GD",$C154="AN",$D154&gt;=350000,$D154&lt;358000),INDEX('Wkpr - Allocation_Factors'!$B$17:$F$17,1,MATCH('Wkpr - Plant Balance Detail'!BV$2,'Wkpr - Allocation_Factors'!$B$1:$F$1,0)),INDEX('Wkpr - Allocation_Factors'!$B$2:$F$15,MATCH(CONCATENATE('Wkpr - Plant Balance Detail'!$B154,'Wkpr - Plant Balance Detail'!$C154),'Wkpr - Allocation_Factors'!$A$2:$A$15,0),MATCH('Wkpr - Plant Balance Detail'!BV$2,'Wkpr - Allocation_Factors'!$B$1:$F$1,0)))),0)</f>
        <v>0</v>
      </c>
      <c r="BW154" s="31">
        <f>_xlfn.IFNA(IF(AND($B154="ED",$D154&gt;=310000,$D154&lt;360000),INDEX('Wkpr - Allocation_Factors'!$B$16:$F$16,1,MATCH('Wkpr - Plant Balance Detail'!BW$2,'Wkpr - Allocation_Factors'!$B$1:$F$1,0)),IF(AND($B154="GD",$C154="AN",$D154&gt;=350000,$D154&lt;358000),INDEX('Wkpr - Allocation_Factors'!$B$17:$F$17,1,MATCH('Wkpr - Plant Balance Detail'!BW$2,'Wkpr - Allocation_Factors'!$B$1:$F$1,0)),INDEX('Wkpr - Allocation_Factors'!$B$2:$F$15,MATCH(CONCATENATE('Wkpr - Plant Balance Detail'!$B154,'Wkpr - Plant Balance Detail'!$C154),'Wkpr - Allocation_Factors'!$A$2:$A$15,0),MATCH('Wkpr - Plant Balance Detail'!BW$2,'Wkpr - Allocation_Factors'!$B$1:$F$1,0)))),0)</f>
        <v>0.3427</v>
      </c>
      <c r="BX154" s="31">
        <f>_xlfn.IFNA(IF(AND($B154="ED",$D154&gt;=310000,$D154&lt;360000),INDEX('Wkpr - Allocation_Factors'!$B$16:$F$16,1,MATCH('Wkpr - Plant Balance Detail'!BX$2,'Wkpr - Allocation_Factors'!$B$1:$F$1,0)),IF(AND($B154="GD",$C154="AN",$D154&gt;=350000,$D154&lt;358000),INDEX('Wkpr - Allocation_Factors'!$B$17:$F$17,1,MATCH('Wkpr - Plant Balance Detail'!BX$2,'Wkpr - Allocation_Factors'!$B$1:$F$1,0)),INDEX('Wkpr - Allocation_Factors'!$B$2:$F$15,MATCH(CONCATENATE('Wkpr - Plant Balance Detail'!$B154,'Wkpr - Plant Balance Detail'!$C154),'Wkpr - Allocation_Factors'!$A$2:$A$15,0),MATCH('Wkpr - Plant Balance Detail'!BX$2,'Wkpr - Allocation_Factors'!$B$1:$F$1,0)))),0)</f>
        <v>0</v>
      </c>
      <c r="BY154" s="31">
        <f>_xlfn.IFNA(IF(AND($B154="ED",$D154&gt;=310000,$D154&lt;360000),INDEX('Wkpr - Allocation_Factors'!$B$16:$F$16,1,MATCH('Wkpr - Plant Balance Detail'!BY$2,'Wkpr - Allocation_Factors'!$B$1:$F$1,0)),IF(AND($B154="GD",$C154="AN",$D154&gt;=350000,$D154&lt;358000),INDEX('Wkpr - Allocation_Factors'!$B$17:$F$17,1,MATCH('Wkpr - Plant Balance Detail'!BY$2,'Wkpr - Allocation_Factors'!$B$1:$F$1,0)),INDEX('Wkpr - Allocation_Factors'!$B$2:$F$15,MATCH(CONCATENATE('Wkpr - Plant Balance Detail'!$B154,'Wkpr - Plant Balance Detail'!$C154),'Wkpr - Allocation_Factors'!$A$2:$A$15,0),MATCH('Wkpr - Plant Balance Detail'!BY$2,'Wkpr - Allocation_Factors'!$B$1:$F$1,0)))),0)</f>
        <v>0</v>
      </c>
      <c r="CA154" s="1">
        <f t="shared" si="79"/>
        <v>510701.92331468378</v>
      </c>
      <c r="CB154" s="1">
        <f t="shared" si="80"/>
        <v>0</v>
      </c>
      <c r="CC154" s="1">
        <f t="shared" si="81"/>
        <v>266267.38037417032</v>
      </c>
      <c r="CD154" s="1">
        <f t="shared" si="82"/>
        <v>0</v>
      </c>
      <c r="CE154" s="1">
        <f t="shared" si="83"/>
        <v>0</v>
      </c>
      <c r="CF154" s="1"/>
      <c r="CG154" s="1">
        <f t="shared" si="84"/>
        <v>510701.93652979616</v>
      </c>
      <c r="CH154" s="1">
        <f t="shared" si="85"/>
        <v>0</v>
      </c>
      <c r="CI154" s="1">
        <f t="shared" si="86"/>
        <v>266267.3872642038</v>
      </c>
      <c r="CJ154" s="1">
        <f t="shared" si="87"/>
        <v>0</v>
      </c>
      <c r="CK154" s="1">
        <f t="shared" si="88"/>
        <v>0</v>
      </c>
      <c r="CM154" s="1">
        <f t="shared" si="89"/>
        <v>776120.50569402706</v>
      </c>
      <c r="CN154" s="1">
        <f t="shared" si="90"/>
        <v>0</v>
      </c>
      <c r="CO154" s="1">
        <f t="shared" si="91"/>
        <v>404650.07956997276</v>
      </c>
      <c r="CP154" s="1">
        <f t="shared" si="92"/>
        <v>0</v>
      </c>
      <c r="CQ154" s="1">
        <f t="shared" si="93"/>
        <v>0</v>
      </c>
      <c r="CS154" s="1">
        <f t="shared" si="108"/>
        <v>265418.5691642309</v>
      </c>
      <c r="CT154" s="1">
        <f t="shared" si="109"/>
        <v>0</v>
      </c>
      <c r="CU154" s="1">
        <f t="shared" si="110"/>
        <v>138382.69230576896</v>
      </c>
      <c r="CV154" s="1">
        <f t="shared" si="111"/>
        <v>0</v>
      </c>
      <c r="CW154" s="1">
        <f t="shared" si="112"/>
        <v>0</v>
      </c>
      <c r="CX154" s="1">
        <f t="shared" si="113"/>
        <v>403801.26146999985</v>
      </c>
      <c r="DA154" s="38">
        <f t="shared" si="94"/>
        <v>0</v>
      </c>
      <c r="DB154" s="38">
        <f t="shared" si="95"/>
        <v>0</v>
      </c>
      <c r="DC154" s="38">
        <f t="shared" si="96"/>
        <v>0</v>
      </c>
      <c r="DD154" s="38">
        <f t="shared" si="97"/>
        <v>0</v>
      </c>
      <c r="DE154" s="38">
        <f t="shared" si="98"/>
        <v>0</v>
      </c>
    </row>
    <row r="155" spans="1:109" x14ac:dyDescent="0.2">
      <c r="A155" t="s">
        <v>170</v>
      </c>
      <c r="B155" t="str">
        <f t="shared" si="99"/>
        <v>ED</v>
      </c>
      <c r="C155" t="str">
        <f t="shared" si="100"/>
        <v>C3</v>
      </c>
      <c r="D155">
        <f t="shared" si="101"/>
        <v>315000</v>
      </c>
      <c r="F155" s="1">
        <v>9541361.5299999993</v>
      </c>
      <c r="G155" s="1">
        <v>9541385.1300000008</v>
      </c>
      <c r="H155" s="1">
        <v>9541402.5099999998</v>
      </c>
      <c r="I155" s="1">
        <v>9541406.9499999993</v>
      </c>
      <c r="J155" s="1">
        <v>9541416.3000000007</v>
      </c>
      <c r="K155" s="1">
        <v>9541439.0800000001</v>
      </c>
      <c r="L155" s="1">
        <v>9541495.0199999996</v>
      </c>
      <c r="M155" s="1">
        <v>9541562.5600000005</v>
      </c>
      <c r="N155" s="1">
        <v>9541568.75</v>
      </c>
      <c r="O155" s="1">
        <v>9541654.9199999999</v>
      </c>
      <c r="P155" s="1">
        <v>9541739.2599999998</v>
      </c>
      <c r="Q155" s="1">
        <v>9541777.9000000004</v>
      </c>
      <c r="R155" s="1">
        <v>9540813.9000000004</v>
      </c>
      <c r="S155" s="1">
        <f t="shared" si="102"/>
        <v>9541087.7149999999</v>
      </c>
      <c r="T155" s="1">
        <f t="shared" si="103"/>
        <v>104956848.38000001</v>
      </c>
      <c r="U155" s="1">
        <f t="shared" si="104"/>
        <v>9541494.6745833345</v>
      </c>
      <c r="V155" s="1">
        <v>-7252019.29</v>
      </c>
      <c r="W155" s="1">
        <v>-7265774.7699999996</v>
      </c>
      <c r="X155" s="1">
        <v>-7279530.2800000003</v>
      </c>
      <c r="Y155" s="1">
        <v>-7293285.8099999996</v>
      </c>
      <c r="Z155" s="1">
        <v>-7307041.3499999996</v>
      </c>
      <c r="AA155" s="1">
        <v>-7320796.9100000001</v>
      </c>
      <c r="AB155" s="1">
        <v>-7334552.5199999996</v>
      </c>
      <c r="AC155" s="1">
        <v>-7348308.2199999997</v>
      </c>
      <c r="AD155" s="1">
        <v>-7362063.9800000004</v>
      </c>
      <c r="AE155" s="1">
        <v>-7375819.7999999998</v>
      </c>
      <c r="AF155" s="1">
        <v>-7389575.75</v>
      </c>
      <c r="AG155" s="1">
        <v>-7403331.79</v>
      </c>
      <c r="AH155" s="1">
        <v>-7416123.1600000001</v>
      </c>
      <c r="AI155" s="1"/>
      <c r="AJ155" s="1">
        <v>-13756.550000000001</v>
      </c>
      <c r="AK155" s="1">
        <v>-13755.48</v>
      </c>
      <c r="AL155" s="1">
        <v>-13755.51</v>
      </c>
      <c r="AM155" s="1">
        <v>-13755.53</v>
      </c>
      <c r="AN155" s="1">
        <v>-13755.54</v>
      </c>
      <c r="AO155" s="1">
        <v>-13755.56</v>
      </c>
      <c r="AP155" s="1">
        <v>-13755.61</v>
      </c>
      <c r="AQ155" s="1">
        <v>-13755.7</v>
      </c>
      <c r="AR155" s="1">
        <v>-13755.76</v>
      </c>
      <c r="AS155" s="1">
        <v>-13755.82</v>
      </c>
      <c r="AT155" s="1">
        <v>-13755.95</v>
      </c>
      <c r="AU155" s="1">
        <v>-13756.04</v>
      </c>
      <c r="AV155" s="1">
        <v>-13755.37</v>
      </c>
      <c r="AW155" s="1">
        <f t="shared" si="105"/>
        <v>165067.87</v>
      </c>
      <c r="AX155" s="1"/>
      <c r="AY155" s="1">
        <v>2289342.2400000002</v>
      </c>
      <c r="AZ155" s="1">
        <v>2275610.36</v>
      </c>
      <c r="BA155" s="1">
        <v>2261872.23</v>
      </c>
      <c r="BB155" s="1">
        <v>2248121.14</v>
      </c>
      <c r="BC155" s="1">
        <v>2234374.9500000002</v>
      </c>
      <c r="BD155" s="1">
        <v>2220642.17</v>
      </c>
      <c r="BE155" s="1">
        <v>2206942.5</v>
      </c>
      <c r="BF155" s="1">
        <v>2193254.34</v>
      </c>
      <c r="BG155" s="1">
        <v>2179504.77</v>
      </c>
      <c r="BH155" s="1">
        <v>2165835.12</v>
      </c>
      <c r="BI155" s="1">
        <v>2152163.5099999998</v>
      </c>
      <c r="BJ155" s="1">
        <v>2138446.11</v>
      </c>
      <c r="BK155" s="1">
        <v>2124690.7400000002</v>
      </c>
      <c r="BL155" s="2">
        <f t="shared" si="78"/>
        <v>0</v>
      </c>
      <c r="BM155" s="2">
        <f t="shared" si="106"/>
        <v>165067.87</v>
      </c>
      <c r="BN155" s="3">
        <f t="shared" si="77"/>
        <v>1.7300001271258719E-2</v>
      </c>
      <c r="BO155" s="37">
        <f>IFERROR(INDEX('Wkpr - Existing Depr Rates'!$G$2:$G$709,MATCH('Wkpr - Plant Balance Detail'!A155,'Wkpr - Existing Depr Rates'!$A$2:$A$709,0),),0)</f>
        <v>1.7299999999999999E-2</v>
      </c>
      <c r="BP155" s="37">
        <f t="shared" si="107"/>
        <v>1.2712587198204783E-9</v>
      </c>
      <c r="BQ155" s="11">
        <v>1.7899999999999999E-2</v>
      </c>
      <c r="BR155" s="11"/>
      <c r="BS155" s="11"/>
      <c r="BU155" s="31">
        <f>_xlfn.IFNA(IF(AND($B155="ED",$D155&gt;=310000,$D155&lt;360000),INDEX('Wkpr - Allocation_Factors'!$B$16:$F$16,1,MATCH('Wkpr - Plant Balance Detail'!BU$2,'Wkpr - Allocation_Factors'!$B$1:$F$1,0)),IF(AND($B155="GD",$C155="AN",$D155&gt;=350000,$D155&lt;358000),INDEX('Wkpr - Allocation_Factors'!$B$17:$F$17,1,MATCH('Wkpr - Plant Balance Detail'!BU$2,'Wkpr - Allocation_Factors'!$B$1:$F$1,0)),INDEX('Wkpr - Allocation_Factors'!$B$2:$F$15,MATCH(CONCATENATE('Wkpr - Plant Balance Detail'!$B155,'Wkpr - Plant Balance Detail'!$C155),'Wkpr - Allocation_Factors'!$A$2:$A$15,0),MATCH('Wkpr - Plant Balance Detail'!BU$2,'Wkpr - Allocation_Factors'!$B$1:$F$1,0)))),0)</f>
        <v>0.6573</v>
      </c>
      <c r="BV155" s="31">
        <f>_xlfn.IFNA(IF(AND($B155="ED",$D155&gt;=310000,$D155&lt;360000),INDEX('Wkpr - Allocation_Factors'!$B$16:$F$16,1,MATCH('Wkpr - Plant Balance Detail'!BV$2,'Wkpr - Allocation_Factors'!$B$1:$F$1,0)),IF(AND($B155="GD",$C155="AN",$D155&gt;=350000,$D155&lt;358000),INDEX('Wkpr - Allocation_Factors'!$B$17:$F$17,1,MATCH('Wkpr - Plant Balance Detail'!BV$2,'Wkpr - Allocation_Factors'!$B$1:$F$1,0)),INDEX('Wkpr - Allocation_Factors'!$B$2:$F$15,MATCH(CONCATENATE('Wkpr - Plant Balance Detail'!$B155,'Wkpr - Plant Balance Detail'!$C155),'Wkpr - Allocation_Factors'!$A$2:$A$15,0),MATCH('Wkpr - Plant Balance Detail'!BV$2,'Wkpr - Allocation_Factors'!$B$1:$F$1,0)))),0)</f>
        <v>0</v>
      </c>
      <c r="BW155" s="31">
        <f>_xlfn.IFNA(IF(AND($B155="ED",$D155&gt;=310000,$D155&lt;360000),INDEX('Wkpr - Allocation_Factors'!$B$16:$F$16,1,MATCH('Wkpr - Plant Balance Detail'!BW$2,'Wkpr - Allocation_Factors'!$B$1:$F$1,0)),IF(AND($B155="GD",$C155="AN",$D155&gt;=350000,$D155&lt;358000),INDEX('Wkpr - Allocation_Factors'!$B$17:$F$17,1,MATCH('Wkpr - Plant Balance Detail'!BW$2,'Wkpr - Allocation_Factors'!$B$1:$F$1,0)),INDEX('Wkpr - Allocation_Factors'!$B$2:$F$15,MATCH(CONCATENATE('Wkpr - Plant Balance Detail'!$B155,'Wkpr - Plant Balance Detail'!$C155),'Wkpr - Allocation_Factors'!$A$2:$A$15,0),MATCH('Wkpr - Plant Balance Detail'!BW$2,'Wkpr - Allocation_Factors'!$B$1:$F$1,0)))),0)</f>
        <v>0.3427</v>
      </c>
      <c r="BX155" s="31">
        <f>_xlfn.IFNA(IF(AND($B155="ED",$D155&gt;=310000,$D155&lt;360000),INDEX('Wkpr - Allocation_Factors'!$B$16:$F$16,1,MATCH('Wkpr - Plant Balance Detail'!BX$2,'Wkpr - Allocation_Factors'!$B$1:$F$1,0)),IF(AND($B155="GD",$C155="AN",$D155&gt;=350000,$D155&lt;358000),INDEX('Wkpr - Allocation_Factors'!$B$17:$F$17,1,MATCH('Wkpr - Plant Balance Detail'!BX$2,'Wkpr - Allocation_Factors'!$B$1:$F$1,0)),INDEX('Wkpr - Allocation_Factors'!$B$2:$F$15,MATCH(CONCATENATE('Wkpr - Plant Balance Detail'!$B155,'Wkpr - Plant Balance Detail'!$C155),'Wkpr - Allocation_Factors'!$A$2:$A$15,0),MATCH('Wkpr - Plant Balance Detail'!BX$2,'Wkpr - Allocation_Factors'!$B$1:$F$1,0)))),0)</f>
        <v>0</v>
      </c>
      <c r="BY155" s="31">
        <f>_xlfn.IFNA(IF(AND($B155="ED",$D155&gt;=310000,$D155&lt;360000),INDEX('Wkpr - Allocation_Factors'!$B$16:$F$16,1,MATCH('Wkpr - Plant Balance Detail'!BY$2,'Wkpr - Allocation_Factors'!$B$1:$F$1,0)),IF(AND($B155="GD",$C155="AN",$D155&gt;=350000,$D155&lt;358000),INDEX('Wkpr - Allocation_Factors'!$B$17:$F$17,1,MATCH('Wkpr - Plant Balance Detail'!BY$2,'Wkpr - Allocation_Factors'!$B$1:$F$1,0)),INDEX('Wkpr - Allocation_Factors'!$B$2:$F$15,MATCH(CONCATENATE('Wkpr - Plant Balance Detail'!$B155,'Wkpr - Plant Balance Detail'!$C155),'Wkpr - Allocation_Factors'!$A$2:$A$15,0),MATCH('Wkpr - Plant Balance Detail'!BY$2,'Wkpr - Allocation_Factors'!$B$1:$F$1,0)))),0)</f>
        <v>0</v>
      </c>
      <c r="CA155" s="1">
        <f t="shared" si="79"/>
        <v>108491.36966521942</v>
      </c>
      <c r="CB155" s="1">
        <f t="shared" si="80"/>
        <v>0</v>
      </c>
      <c r="CC155" s="1">
        <f t="shared" si="81"/>
        <v>56564.722933623452</v>
      </c>
      <c r="CD155" s="1">
        <f t="shared" si="82"/>
        <v>0</v>
      </c>
      <c r="CE155" s="1">
        <f t="shared" si="83"/>
        <v>0</v>
      </c>
      <c r="CF155" s="1"/>
      <c r="CG155" s="1">
        <f t="shared" si="84"/>
        <v>108491.36169293099</v>
      </c>
      <c r="CH155" s="1">
        <f t="shared" si="85"/>
        <v>0</v>
      </c>
      <c r="CI155" s="1">
        <f t="shared" si="86"/>
        <v>56564.718777068992</v>
      </c>
      <c r="CJ155" s="1">
        <f t="shared" si="87"/>
        <v>0</v>
      </c>
      <c r="CK155" s="1">
        <f t="shared" si="88"/>
        <v>0</v>
      </c>
      <c r="CM155" s="1">
        <f t="shared" si="89"/>
        <v>112254.067878813</v>
      </c>
      <c r="CN155" s="1">
        <f t="shared" si="90"/>
        <v>0</v>
      </c>
      <c r="CO155" s="1">
        <f t="shared" si="91"/>
        <v>58526.500931187002</v>
      </c>
      <c r="CP155" s="1">
        <f t="shared" si="92"/>
        <v>0</v>
      </c>
      <c r="CQ155" s="1">
        <f t="shared" si="93"/>
        <v>0</v>
      </c>
      <c r="CS155" s="1">
        <f t="shared" si="108"/>
        <v>3762.7061858820089</v>
      </c>
      <c r="CT155" s="1">
        <f t="shared" si="109"/>
        <v>0</v>
      </c>
      <c r="CU155" s="1">
        <f t="shared" si="110"/>
        <v>1961.7821541180092</v>
      </c>
      <c r="CV155" s="1">
        <f t="shared" si="111"/>
        <v>0</v>
      </c>
      <c r="CW155" s="1">
        <f t="shared" si="112"/>
        <v>0</v>
      </c>
      <c r="CX155" s="1">
        <f t="shared" si="113"/>
        <v>5724.4883400000181</v>
      </c>
      <c r="DA155" s="38">
        <f t="shared" si="94"/>
        <v>0</v>
      </c>
      <c r="DB155" s="38">
        <f t="shared" si="95"/>
        <v>0</v>
      </c>
      <c r="DC155" s="38">
        <f t="shared" si="96"/>
        <v>0</v>
      </c>
      <c r="DD155" s="38">
        <f t="shared" si="97"/>
        <v>0</v>
      </c>
      <c r="DE155" s="38">
        <f t="shared" si="98"/>
        <v>0</v>
      </c>
    </row>
    <row r="156" spans="1:109" x14ac:dyDescent="0.2">
      <c r="A156" t="s">
        <v>171</v>
      </c>
      <c r="B156" t="str">
        <f t="shared" si="99"/>
        <v>ED</v>
      </c>
      <c r="C156" t="str">
        <f t="shared" si="100"/>
        <v>C3</v>
      </c>
      <c r="D156">
        <f t="shared" si="101"/>
        <v>316000</v>
      </c>
      <c r="F156" s="1">
        <v>9915221.5500000007</v>
      </c>
      <c r="G156" s="1">
        <v>9926267.4800000004</v>
      </c>
      <c r="H156" s="1">
        <v>9984877.8599999994</v>
      </c>
      <c r="I156" s="1">
        <v>9986992.0600000005</v>
      </c>
      <c r="J156" s="1">
        <v>9991372.5399999991</v>
      </c>
      <c r="K156" s="1">
        <v>10002031.49</v>
      </c>
      <c r="L156" s="1">
        <v>10028211.17</v>
      </c>
      <c r="M156" s="1">
        <v>10059823.220000001</v>
      </c>
      <c r="N156" s="1">
        <v>10062726.34</v>
      </c>
      <c r="O156" s="1">
        <v>10103061.58</v>
      </c>
      <c r="P156" s="1">
        <v>10142539.619999999</v>
      </c>
      <c r="Q156" s="1">
        <v>10160626.73</v>
      </c>
      <c r="R156" s="1">
        <v>10129067.73</v>
      </c>
      <c r="S156" s="1">
        <f t="shared" si="102"/>
        <v>10022144.640000001</v>
      </c>
      <c r="T156" s="1">
        <f t="shared" si="103"/>
        <v>110448530.09000002</v>
      </c>
      <c r="U156" s="1">
        <f t="shared" si="104"/>
        <v>10039222.894166669</v>
      </c>
      <c r="V156" s="1">
        <v>-7208849.8499999996</v>
      </c>
      <c r="W156" s="1">
        <v>-7220920.0899999999</v>
      </c>
      <c r="X156" s="1">
        <v>-7233032.7000000002</v>
      </c>
      <c r="Y156" s="1">
        <v>-7245182.25</v>
      </c>
      <c r="Z156" s="1">
        <v>-7257335.7599999998</v>
      </c>
      <c r="AA156" s="1">
        <v>-7269498.4100000001</v>
      </c>
      <c r="AB156" s="1">
        <v>-7281683.4699999997</v>
      </c>
      <c r="AC156" s="1">
        <v>-7293903.6900000004</v>
      </c>
      <c r="AD156" s="1">
        <v>-7306144.9100000001</v>
      </c>
      <c r="AE156" s="1">
        <v>-7318412.4299999997</v>
      </c>
      <c r="AF156" s="1">
        <v>-7330728.5</v>
      </c>
      <c r="AG156" s="1">
        <v>-7343079.5899999999</v>
      </c>
      <c r="AH156" s="1">
        <v>-7323863.4900000002</v>
      </c>
      <c r="AI156" s="1"/>
      <c r="AJ156" s="1">
        <v>-12057.67</v>
      </c>
      <c r="AK156" s="1">
        <v>-12070.24</v>
      </c>
      <c r="AL156" s="1">
        <v>-12112.61</v>
      </c>
      <c r="AM156" s="1">
        <v>-12149.550000000001</v>
      </c>
      <c r="AN156" s="1">
        <v>-12153.51</v>
      </c>
      <c r="AO156" s="1">
        <v>-12162.65</v>
      </c>
      <c r="AP156" s="1">
        <v>-12185.06</v>
      </c>
      <c r="AQ156" s="1">
        <v>-12220.22</v>
      </c>
      <c r="AR156" s="1">
        <v>-12241.220000000001</v>
      </c>
      <c r="AS156" s="1">
        <v>-12267.52</v>
      </c>
      <c r="AT156" s="1">
        <v>-12316.07</v>
      </c>
      <c r="AU156" s="1">
        <v>-12351.09</v>
      </c>
      <c r="AV156" s="1">
        <v>-12342.9</v>
      </c>
      <c r="AW156" s="1">
        <f t="shared" si="105"/>
        <v>146572.64000000001</v>
      </c>
      <c r="AX156" s="1"/>
      <c r="AY156" s="1">
        <v>2706371.7</v>
      </c>
      <c r="AZ156" s="1">
        <v>2705347.39</v>
      </c>
      <c r="BA156" s="1">
        <v>2751845.16</v>
      </c>
      <c r="BB156" s="1">
        <v>2741809.81</v>
      </c>
      <c r="BC156" s="1">
        <v>2734036.7800000003</v>
      </c>
      <c r="BD156" s="1">
        <v>2732533.08</v>
      </c>
      <c r="BE156" s="1">
        <v>2746527.7</v>
      </c>
      <c r="BF156" s="1">
        <v>2765919.5300000003</v>
      </c>
      <c r="BG156" s="1">
        <v>2756581.43</v>
      </c>
      <c r="BH156" s="1">
        <v>2784649.15</v>
      </c>
      <c r="BI156" s="1">
        <v>2811811.12</v>
      </c>
      <c r="BJ156" s="1">
        <v>2817547.14</v>
      </c>
      <c r="BK156" s="1">
        <v>2805204.24</v>
      </c>
      <c r="BL156" s="2">
        <f t="shared" si="78"/>
        <v>0</v>
      </c>
      <c r="BM156" s="2">
        <f t="shared" si="106"/>
        <v>146572.64000000001</v>
      </c>
      <c r="BN156" s="3">
        <f t="shared" si="77"/>
        <v>1.4599998580085979E-2</v>
      </c>
      <c r="BO156" s="37">
        <f>IFERROR(INDEX('Wkpr - Existing Depr Rates'!$G$2:$G$709,MATCH('Wkpr - Plant Balance Detail'!A156,'Wkpr - Existing Depr Rates'!$A$2:$A$709,0),),0)</f>
        <v>1.46E-2</v>
      </c>
      <c r="BP156" s="37">
        <f t="shared" si="107"/>
        <v>-1.4199140214304906E-9</v>
      </c>
      <c r="BQ156" s="11">
        <v>2.0400000000000001E-2</v>
      </c>
      <c r="BR156" s="11"/>
      <c r="BS156" s="11"/>
      <c r="BU156" s="31">
        <f>_xlfn.IFNA(IF(AND($B156="ED",$D156&gt;=310000,$D156&lt;360000),INDEX('Wkpr - Allocation_Factors'!$B$16:$F$16,1,MATCH('Wkpr - Plant Balance Detail'!BU$2,'Wkpr - Allocation_Factors'!$B$1:$F$1,0)),IF(AND($B156="GD",$C156="AN",$D156&gt;=350000,$D156&lt;358000),INDEX('Wkpr - Allocation_Factors'!$B$17:$F$17,1,MATCH('Wkpr - Plant Balance Detail'!BU$2,'Wkpr - Allocation_Factors'!$B$1:$F$1,0)),INDEX('Wkpr - Allocation_Factors'!$B$2:$F$15,MATCH(CONCATENATE('Wkpr - Plant Balance Detail'!$B156,'Wkpr - Plant Balance Detail'!$C156),'Wkpr - Allocation_Factors'!$A$2:$A$15,0),MATCH('Wkpr - Plant Balance Detail'!BU$2,'Wkpr - Allocation_Factors'!$B$1:$F$1,0)))),0)</f>
        <v>0.6573</v>
      </c>
      <c r="BV156" s="31">
        <f>_xlfn.IFNA(IF(AND($B156="ED",$D156&gt;=310000,$D156&lt;360000),INDEX('Wkpr - Allocation_Factors'!$B$16:$F$16,1,MATCH('Wkpr - Plant Balance Detail'!BV$2,'Wkpr - Allocation_Factors'!$B$1:$F$1,0)),IF(AND($B156="GD",$C156="AN",$D156&gt;=350000,$D156&lt;358000),INDEX('Wkpr - Allocation_Factors'!$B$17:$F$17,1,MATCH('Wkpr - Plant Balance Detail'!BV$2,'Wkpr - Allocation_Factors'!$B$1:$F$1,0)),INDEX('Wkpr - Allocation_Factors'!$B$2:$F$15,MATCH(CONCATENATE('Wkpr - Plant Balance Detail'!$B156,'Wkpr - Plant Balance Detail'!$C156),'Wkpr - Allocation_Factors'!$A$2:$A$15,0),MATCH('Wkpr - Plant Balance Detail'!BV$2,'Wkpr - Allocation_Factors'!$B$1:$F$1,0)))),0)</f>
        <v>0</v>
      </c>
      <c r="BW156" s="31">
        <f>_xlfn.IFNA(IF(AND($B156="ED",$D156&gt;=310000,$D156&lt;360000),INDEX('Wkpr - Allocation_Factors'!$B$16:$F$16,1,MATCH('Wkpr - Plant Balance Detail'!BW$2,'Wkpr - Allocation_Factors'!$B$1:$F$1,0)),IF(AND($B156="GD",$C156="AN",$D156&gt;=350000,$D156&lt;358000),INDEX('Wkpr - Allocation_Factors'!$B$17:$F$17,1,MATCH('Wkpr - Plant Balance Detail'!BW$2,'Wkpr - Allocation_Factors'!$B$1:$F$1,0)),INDEX('Wkpr - Allocation_Factors'!$B$2:$F$15,MATCH(CONCATENATE('Wkpr - Plant Balance Detail'!$B156,'Wkpr - Plant Balance Detail'!$C156),'Wkpr - Allocation_Factors'!$A$2:$A$15,0),MATCH('Wkpr - Plant Balance Detail'!BW$2,'Wkpr - Allocation_Factors'!$B$1:$F$1,0)))),0)</f>
        <v>0.3427</v>
      </c>
      <c r="BX156" s="31">
        <f>_xlfn.IFNA(IF(AND($B156="ED",$D156&gt;=310000,$D156&lt;360000),INDEX('Wkpr - Allocation_Factors'!$B$16:$F$16,1,MATCH('Wkpr - Plant Balance Detail'!BX$2,'Wkpr - Allocation_Factors'!$B$1:$F$1,0)),IF(AND($B156="GD",$C156="AN",$D156&gt;=350000,$D156&lt;358000),INDEX('Wkpr - Allocation_Factors'!$B$17:$F$17,1,MATCH('Wkpr - Plant Balance Detail'!BX$2,'Wkpr - Allocation_Factors'!$B$1:$F$1,0)),INDEX('Wkpr - Allocation_Factors'!$B$2:$F$15,MATCH(CONCATENATE('Wkpr - Plant Balance Detail'!$B156,'Wkpr - Plant Balance Detail'!$C156),'Wkpr - Allocation_Factors'!$A$2:$A$15,0),MATCH('Wkpr - Plant Balance Detail'!BX$2,'Wkpr - Allocation_Factors'!$B$1:$F$1,0)))),0)</f>
        <v>0</v>
      </c>
      <c r="BY156" s="31">
        <f>_xlfn.IFNA(IF(AND($B156="ED",$D156&gt;=310000,$D156&lt;360000),INDEX('Wkpr - Allocation_Factors'!$B$16:$F$16,1,MATCH('Wkpr - Plant Balance Detail'!BY$2,'Wkpr - Allocation_Factors'!$B$1:$F$1,0)),IF(AND($B156="GD",$C156="AN",$D156&gt;=350000,$D156&lt;358000),INDEX('Wkpr - Allocation_Factors'!$B$17:$F$17,1,MATCH('Wkpr - Plant Balance Detail'!BY$2,'Wkpr - Allocation_Factors'!$B$1:$F$1,0)),INDEX('Wkpr - Allocation_Factors'!$B$2:$F$15,MATCH(CONCATENATE('Wkpr - Plant Balance Detail'!$B156,'Wkpr - Plant Balance Detail'!$C156),'Wkpr - Allocation_Factors'!$A$2:$A$15,0),MATCH('Wkpr - Plant Balance Detail'!BY$2,'Wkpr - Allocation_Factors'!$B$1:$F$1,0)))),0)</f>
        <v>0</v>
      </c>
      <c r="CA156" s="1">
        <f t="shared" si="79"/>
        <v>97204.399342808407</v>
      </c>
      <c r="CB156" s="1">
        <f t="shared" si="80"/>
        <v>0</v>
      </c>
      <c r="CC156" s="1">
        <f t="shared" si="81"/>
        <v>50679.975132786312</v>
      </c>
      <c r="CD156" s="1">
        <f t="shared" si="82"/>
        <v>0</v>
      </c>
      <c r="CE156" s="1">
        <f t="shared" si="83"/>
        <v>0</v>
      </c>
      <c r="CF156" s="1"/>
      <c r="CG156" s="1">
        <f t="shared" si="84"/>
        <v>97204.408796363408</v>
      </c>
      <c r="CH156" s="1">
        <f t="shared" si="85"/>
        <v>0</v>
      </c>
      <c r="CI156" s="1">
        <f t="shared" si="86"/>
        <v>50679.980061636605</v>
      </c>
      <c r="CJ156" s="1">
        <f t="shared" si="87"/>
        <v>0</v>
      </c>
      <c r="CK156" s="1">
        <f t="shared" si="88"/>
        <v>0</v>
      </c>
      <c r="CM156" s="1">
        <f t="shared" si="89"/>
        <v>135819.85886615163</v>
      </c>
      <c r="CN156" s="1">
        <f t="shared" si="90"/>
        <v>0</v>
      </c>
      <c r="CO156" s="1">
        <f t="shared" si="91"/>
        <v>70813.122825848404</v>
      </c>
      <c r="CP156" s="1">
        <f t="shared" si="92"/>
        <v>0</v>
      </c>
      <c r="CQ156" s="1">
        <f t="shared" si="93"/>
        <v>0</v>
      </c>
      <c r="CS156" s="1">
        <f t="shared" si="108"/>
        <v>38615.450069788218</v>
      </c>
      <c r="CT156" s="1">
        <f t="shared" si="109"/>
        <v>0</v>
      </c>
      <c r="CU156" s="1">
        <f t="shared" si="110"/>
        <v>20133.1427642118</v>
      </c>
      <c r="CV156" s="1">
        <f t="shared" si="111"/>
        <v>0</v>
      </c>
      <c r="CW156" s="1">
        <f t="shared" si="112"/>
        <v>0</v>
      </c>
      <c r="CX156" s="1">
        <f t="shared" si="113"/>
        <v>58748.592834000017</v>
      </c>
      <c r="DA156" s="38">
        <f t="shared" si="94"/>
        <v>0</v>
      </c>
      <c r="DB156" s="38">
        <f t="shared" si="95"/>
        <v>0</v>
      </c>
      <c r="DC156" s="38">
        <f t="shared" si="96"/>
        <v>0</v>
      </c>
      <c r="DD156" s="38">
        <f t="shared" si="97"/>
        <v>0</v>
      </c>
      <c r="DE156" s="38">
        <f t="shared" si="98"/>
        <v>0</v>
      </c>
    </row>
    <row r="157" spans="1:109" x14ac:dyDescent="0.2">
      <c r="A157" s="18" t="s">
        <v>172</v>
      </c>
      <c r="B157" s="18" t="str">
        <f t="shared" si="99"/>
        <v>ED</v>
      </c>
      <c r="C157" s="18" t="str">
        <f t="shared" si="100"/>
        <v>C3</v>
      </c>
      <c r="D157" s="18">
        <f t="shared" si="101"/>
        <v>317000</v>
      </c>
      <c r="E157" s="18" t="s">
        <v>684</v>
      </c>
      <c r="F157" s="19">
        <v>6336883.9699999997</v>
      </c>
      <c r="G157" s="19">
        <v>6336883.9699999997</v>
      </c>
      <c r="H157" s="19">
        <v>6336883.9699999997</v>
      </c>
      <c r="I157" s="19">
        <v>6336883.9699999997</v>
      </c>
      <c r="J157" s="19">
        <v>6336883.9699999997</v>
      </c>
      <c r="K157" s="19">
        <v>6336883.9699999997</v>
      </c>
      <c r="L157" s="19">
        <v>5990248.7199999997</v>
      </c>
      <c r="M157" s="19">
        <v>5990248.7199999997</v>
      </c>
      <c r="N157" s="19">
        <v>5990248.7199999997</v>
      </c>
      <c r="O157" s="19">
        <v>5990248.7199999997</v>
      </c>
      <c r="P157" s="19">
        <v>5990248.7199999997</v>
      </c>
      <c r="Q157" s="19">
        <v>5990248.7199999997</v>
      </c>
      <c r="R157" s="19">
        <v>5922954</v>
      </c>
      <c r="S157" s="19">
        <f t="shared" si="102"/>
        <v>6129918.9849999994</v>
      </c>
      <c r="T157" s="19">
        <f t="shared" si="103"/>
        <v>67625912.170000002</v>
      </c>
      <c r="U157" s="19">
        <f t="shared" si="104"/>
        <v>6146319.2629166665</v>
      </c>
      <c r="V157" s="1">
        <v>-110681.28</v>
      </c>
      <c r="W157" s="1">
        <v>-123927.76000000001</v>
      </c>
      <c r="X157" s="1">
        <v>-137174.24</v>
      </c>
      <c r="Y157" s="1">
        <v>-139581.73000000001</v>
      </c>
      <c r="Z157" s="1">
        <v>-149217.07</v>
      </c>
      <c r="AA157" s="1">
        <v>-158852.43</v>
      </c>
      <c r="AB157" s="1">
        <v>-161660.49</v>
      </c>
      <c r="AC157" s="1">
        <v>-170578.55000000002</v>
      </c>
      <c r="AD157" s="1">
        <v>-179493.2</v>
      </c>
      <c r="AE157" s="1">
        <v>-188407.87</v>
      </c>
      <c r="AF157" s="1">
        <v>-197322.53</v>
      </c>
      <c r="AG157" s="1">
        <v>-206237.19</v>
      </c>
      <c r="AH157" s="19">
        <v>-165184.42000000001</v>
      </c>
      <c r="AI157" s="19"/>
      <c r="AJ157" s="19">
        <v>-39474.200000000004</v>
      </c>
      <c r="AK157" s="19">
        <v>-13246.48</v>
      </c>
      <c r="AL157" s="19">
        <v>-13246.48</v>
      </c>
      <c r="AM157" s="19">
        <v>-2407.4900000000002</v>
      </c>
      <c r="AN157" s="19">
        <v>-9635.34</v>
      </c>
      <c r="AO157" s="19">
        <v>-9635.36</v>
      </c>
      <c r="AP157" s="19">
        <v>-2808.06</v>
      </c>
      <c r="AQ157" s="19">
        <v>-8918.06</v>
      </c>
      <c r="AR157" s="19">
        <v>-8914.65</v>
      </c>
      <c r="AS157" s="19">
        <v>-8914.67</v>
      </c>
      <c r="AT157" s="19">
        <v>-8914.66</v>
      </c>
      <c r="AU157" s="19">
        <v>-8914.66</v>
      </c>
      <c r="AV157" s="19">
        <v>-8878.6200000000008</v>
      </c>
      <c r="AW157" s="19">
        <f t="shared" si="105"/>
        <v>104434.53</v>
      </c>
      <c r="AX157" s="19"/>
      <c r="AY157" s="1">
        <v>6226202.6900000004</v>
      </c>
      <c r="AZ157" s="1">
        <v>6212956.21</v>
      </c>
      <c r="BA157" s="1">
        <v>6199709.7300000004</v>
      </c>
      <c r="BB157" s="1">
        <v>6197302.2400000002</v>
      </c>
      <c r="BC157" s="1">
        <v>6187666.9000000004</v>
      </c>
      <c r="BD157" s="1">
        <v>6178031.54</v>
      </c>
      <c r="BE157" s="1">
        <v>5828588.2300000004</v>
      </c>
      <c r="BF157" s="1">
        <v>5819670.1699999999</v>
      </c>
      <c r="BG157" s="1">
        <v>5810755.5199999996</v>
      </c>
      <c r="BH157" s="1">
        <v>5801840.8499999996</v>
      </c>
      <c r="BI157" s="1">
        <v>5792926.1900000004</v>
      </c>
      <c r="BJ157" s="1">
        <v>5784011.5300000003</v>
      </c>
      <c r="BK157" s="1">
        <v>5757769.5800000001</v>
      </c>
      <c r="BL157" s="20">
        <f t="shared" si="78"/>
        <v>0</v>
      </c>
      <c r="BM157" s="20">
        <f t="shared" si="106"/>
        <v>104434.53</v>
      </c>
      <c r="BN157" s="21">
        <f t="shared" si="77"/>
        <v>1.6991393634576961E-2</v>
      </c>
      <c r="BO157" s="37">
        <f>IFERROR(INDEX('Wkpr - Existing Depr Rates'!$G$2:$G$709,MATCH('Wkpr - Plant Balance Detail'!A157,'Wkpr - Existing Depr Rates'!$A$2:$A$709,0),),0)</f>
        <v>0</v>
      </c>
      <c r="BP157" s="37">
        <f t="shared" si="107"/>
        <v>1.6991393634576961E-2</v>
      </c>
      <c r="BQ157" s="18"/>
      <c r="BR157" s="18"/>
      <c r="BS157" s="18"/>
      <c r="BT157" s="18"/>
      <c r="BU157" s="33">
        <f>_xlfn.IFNA(IF(AND($B157="ED",$D157&gt;=310000,$D157&lt;360000),INDEX('Wkpr - Allocation_Factors'!$B$16:$F$16,1,MATCH('Wkpr - Plant Balance Detail'!BU$2,'Wkpr - Allocation_Factors'!$B$1:$F$1,0)),IF(AND($B157="GD",$C157="AN",$D157&gt;=350000,$D157&lt;358000),INDEX('Wkpr - Allocation_Factors'!$B$17:$F$17,1,MATCH('Wkpr - Plant Balance Detail'!BU$2,'Wkpr - Allocation_Factors'!$B$1:$F$1,0)),INDEX('Wkpr - Allocation_Factors'!$B$2:$F$15,MATCH(CONCATENATE('Wkpr - Plant Balance Detail'!$B157,'Wkpr - Plant Balance Detail'!$C157),'Wkpr - Allocation_Factors'!$A$2:$A$15,0),MATCH('Wkpr - Plant Balance Detail'!BU$2,'Wkpr - Allocation_Factors'!$B$1:$F$1,0)))),0)</f>
        <v>0.6573</v>
      </c>
      <c r="BV157" s="33">
        <f>_xlfn.IFNA(IF(AND($B157="ED",$D157&gt;=310000,$D157&lt;360000),INDEX('Wkpr - Allocation_Factors'!$B$16:$F$16,1,MATCH('Wkpr - Plant Balance Detail'!BV$2,'Wkpr - Allocation_Factors'!$B$1:$F$1,0)),IF(AND($B157="GD",$C157="AN",$D157&gt;=350000,$D157&lt;358000),INDEX('Wkpr - Allocation_Factors'!$B$17:$F$17,1,MATCH('Wkpr - Plant Balance Detail'!BV$2,'Wkpr - Allocation_Factors'!$B$1:$F$1,0)),INDEX('Wkpr - Allocation_Factors'!$B$2:$F$15,MATCH(CONCATENATE('Wkpr - Plant Balance Detail'!$B157,'Wkpr - Plant Balance Detail'!$C157),'Wkpr - Allocation_Factors'!$A$2:$A$15,0),MATCH('Wkpr - Plant Balance Detail'!BV$2,'Wkpr - Allocation_Factors'!$B$1:$F$1,0)))),0)</f>
        <v>0</v>
      </c>
      <c r="BW157" s="33">
        <f>_xlfn.IFNA(IF(AND($B157="ED",$D157&gt;=310000,$D157&lt;360000),INDEX('Wkpr - Allocation_Factors'!$B$16:$F$16,1,MATCH('Wkpr - Plant Balance Detail'!BW$2,'Wkpr - Allocation_Factors'!$B$1:$F$1,0)),IF(AND($B157="GD",$C157="AN",$D157&gt;=350000,$D157&lt;358000),INDEX('Wkpr - Allocation_Factors'!$B$17:$F$17,1,MATCH('Wkpr - Plant Balance Detail'!BW$2,'Wkpr - Allocation_Factors'!$B$1:$F$1,0)),INDEX('Wkpr - Allocation_Factors'!$B$2:$F$15,MATCH(CONCATENATE('Wkpr - Plant Balance Detail'!$B157,'Wkpr - Plant Balance Detail'!$C157),'Wkpr - Allocation_Factors'!$A$2:$A$15,0),MATCH('Wkpr - Plant Balance Detail'!BW$2,'Wkpr - Allocation_Factors'!$B$1:$F$1,0)))),0)</f>
        <v>0.3427</v>
      </c>
      <c r="BX157" s="33">
        <f>_xlfn.IFNA(IF(AND($B157="ED",$D157&gt;=310000,$D157&lt;360000),INDEX('Wkpr - Allocation_Factors'!$B$16:$F$16,1,MATCH('Wkpr - Plant Balance Detail'!BX$2,'Wkpr - Allocation_Factors'!$B$1:$F$1,0)),IF(AND($B157="GD",$C157="AN",$D157&gt;=350000,$D157&lt;358000),INDEX('Wkpr - Allocation_Factors'!$B$17:$F$17,1,MATCH('Wkpr - Plant Balance Detail'!BX$2,'Wkpr - Allocation_Factors'!$B$1:$F$1,0)),INDEX('Wkpr - Allocation_Factors'!$B$2:$F$15,MATCH(CONCATENATE('Wkpr - Plant Balance Detail'!$B157,'Wkpr - Plant Balance Detail'!$C157),'Wkpr - Allocation_Factors'!$A$2:$A$15,0),MATCH('Wkpr - Plant Balance Detail'!BX$2,'Wkpr - Allocation_Factors'!$B$1:$F$1,0)))),0)</f>
        <v>0</v>
      </c>
      <c r="BY157" s="33">
        <f>_xlfn.IFNA(IF(AND($B157="ED",$D157&gt;=310000,$D157&lt;360000),INDEX('Wkpr - Allocation_Factors'!$B$16:$F$16,1,MATCH('Wkpr - Plant Balance Detail'!BY$2,'Wkpr - Allocation_Factors'!$B$1:$F$1,0)),IF(AND($B157="GD",$C157="AN",$D157&gt;=350000,$D157&lt;358000),INDEX('Wkpr - Allocation_Factors'!$B$17:$F$17,1,MATCH('Wkpr - Plant Balance Detail'!BY$2,'Wkpr - Allocation_Factors'!$B$1:$F$1,0)),INDEX('Wkpr - Allocation_Factors'!$B$2:$F$15,MATCH(CONCATENATE('Wkpr - Plant Balance Detail'!$B157,'Wkpr - Plant Balance Detail'!$C157),'Wkpr - Allocation_Factors'!$A$2:$A$15,0),MATCH('Wkpr - Plant Balance Detail'!BY$2,'Wkpr - Allocation_Factors'!$B$1:$F$1,0)))),0)</f>
        <v>0</v>
      </c>
      <c r="CA157" s="1">
        <f t="shared" si="79"/>
        <v>66150.174353892391</v>
      </c>
      <c r="CB157" s="1">
        <f t="shared" si="80"/>
        <v>0</v>
      </c>
      <c r="CC157" s="1">
        <f t="shared" si="81"/>
        <v>34489.068539599757</v>
      </c>
      <c r="CD157" s="1">
        <f t="shared" si="82"/>
        <v>0</v>
      </c>
      <c r="CE157" s="1">
        <f t="shared" si="83"/>
        <v>0</v>
      </c>
      <c r="CF157" s="1"/>
      <c r="CG157" s="1">
        <f t="shared" si="84"/>
        <v>0</v>
      </c>
      <c r="CH157" s="1">
        <f t="shared" si="85"/>
        <v>0</v>
      </c>
      <c r="CI157" s="1">
        <f t="shared" si="86"/>
        <v>0</v>
      </c>
      <c r="CJ157" s="1">
        <f t="shared" si="87"/>
        <v>0</v>
      </c>
      <c r="CK157" s="1">
        <f t="shared" si="88"/>
        <v>0</v>
      </c>
      <c r="CM157" s="1">
        <f t="shared" si="89"/>
        <v>0</v>
      </c>
      <c r="CN157" s="1">
        <f t="shared" si="90"/>
        <v>0</v>
      </c>
      <c r="CO157" s="1">
        <f t="shared" si="91"/>
        <v>0</v>
      </c>
      <c r="CP157" s="1">
        <f t="shared" si="92"/>
        <v>0</v>
      </c>
      <c r="CQ157" s="1">
        <f t="shared" si="93"/>
        <v>0</v>
      </c>
      <c r="CS157" s="1">
        <f t="shared" si="108"/>
        <v>0</v>
      </c>
      <c r="CT157" s="1">
        <f t="shared" si="109"/>
        <v>0</v>
      </c>
      <c r="CU157" s="1">
        <f t="shared" si="110"/>
        <v>0</v>
      </c>
      <c r="CV157" s="1">
        <f t="shared" si="111"/>
        <v>0</v>
      </c>
      <c r="CW157" s="1">
        <f t="shared" si="112"/>
        <v>0</v>
      </c>
      <c r="CX157" s="1">
        <f t="shared" si="113"/>
        <v>0</v>
      </c>
      <c r="DA157" s="38">
        <f t="shared" si="94"/>
        <v>0</v>
      </c>
      <c r="DB157" s="38">
        <f t="shared" si="95"/>
        <v>0</v>
      </c>
      <c r="DC157" s="38">
        <f t="shared" si="96"/>
        <v>0</v>
      </c>
      <c r="DD157" s="38">
        <f t="shared" si="97"/>
        <v>0</v>
      </c>
      <c r="DE157" s="38">
        <f t="shared" si="98"/>
        <v>0</v>
      </c>
    </row>
    <row r="158" spans="1:109" x14ac:dyDescent="0.2">
      <c r="A158" t="s">
        <v>173</v>
      </c>
      <c r="B158" t="str">
        <f t="shared" si="99"/>
        <v>ED</v>
      </c>
      <c r="C158" t="str">
        <f t="shared" si="100"/>
        <v>C4</v>
      </c>
      <c r="D158">
        <f t="shared" si="101"/>
        <v>310200</v>
      </c>
      <c r="E158" t="s">
        <v>1142</v>
      </c>
      <c r="F158" s="1">
        <v>18732.23</v>
      </c>
      <c r="G158" s="1">
        <v>18732.23</v>
      </c>
      <c r="H158" s="1">
        <v>18732.23</v>
      </c>
      <c r="I158" s="1">
        <v>18732.23</v>
      </c>
      <c r="J158" s="1">
        <v>18732.23</v>
      </c>
      <c r="K158" s="1">
        <v>18732.23</v>
      </c>
      <c r="L158" s="1">
        <v>18732.23</v>
      </c>
      <c r="M158" s="1">
        <v>18732.23</v>
      </c>
      <c r="N158" s="1">
        <v>18732.23</v>
      </c>
      <c r="O158" s="1">
        <v>18732.23</v>
      </c>
      <c r="P158" s="1">
        <v>18732.23</v>
      </c>
      <c r="Q158" s="1">
        <v>18732.23</v>
      </c>
      <c r="R158" s="1">
        <v>18732.23</v>
      </c>
      <c r="S158" s="1">
        <f t="shared" si="102"/>
        <v>18732.23</v>
      </c>
      <c r="T158" s="1">
        <f t="shared" si="103"/>
        <v>206054.53000000003</v>
      </c>
      <c r="U158" s="1">
        <f t="shared" si="104"/>
        <v>18732.230000000003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/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f t="shared" si="105"/>
        <v>0</v>
      </c>
      <c r="AX158" s="1"/>
      <c r="AY158" s="1">
        <v>18732.23</v>
      </c>
      <c r="AZ158" s="1">
        <v>18732.23</v>
      </c>
      <c r="BA158" s="1">
        <v>18732.23</v>
      </c>
      <c r="BB158" s="1">
        <v>18732.23</v>
      </c>
      <c r="BC158" s="1">
        <v>18732.23</v>
      </c>
      <c r="BD158" s="1">
        <v>18732.23</v>
      </c>
      <c r="BE158" s="1">
        <v>18732.23</v>
      </c>
      <c r="BF158" s="1">
        <v>18732.23</v>
      </c>
      <c r="BG158" s="1">
        <v>18732.23</v>
      </c>
      <c r="BH158" s="1">
        <v>18732.23</v>
      </c>
      <c r="BI158" s="1">
        <v>18732.23</v>
      </c>
      <c r="BJ158" s="1">
        <v>18732.23</v>
      </c>
      <c r="BK158" s="1">
        <v>18732.23</v>
      </c>
      <c r="BL158" s="2">
        <f t="shared" si="78"/>
        <v>0</v>
      </c>
      <c r="BM158" s="2">
        <f t="shared" si="106"/>
        <v>0</v>
      </c>
      <c r="BN158" s="3" t="str">
        <f t="shared" si="77"/>
        <v/>
      </c>
      <c r="BO158" s="37">
        <f>IFERROR(INDEX('Wkpr - Existing Depr Rates'!$G$2:$G$709,MATCH('Wkpr - Plant Balance Detail'!A158,'Wkpr - Existing Depr Rates'!$A$2:$A$709,0),),0)</f>
        <v>0</v>
      </c>
      <c r="BP158" s="37" t="str">
        <f t="shared" si="107"/>
        <v/>
      </c>
      <c r="BQ158" s="11">
        <v>0</v>
      </c>
      <c r="BR158" s="11"/>
      <c r="BS158" s="11"/>
      <c r="BU158" s="31">
        <f>_xlfn.IFNA(IF(AND($B158="ED",$D158&gt;=310000,$D158&lt;360000),INDEX('Wkpr - Allocation_Factors'!$B$16:$F$16,1,MATCH('Wkpr - Plant Balance Detail'!BU$2,'Wkpr - Allocation_Factors'!$B$1:$F$1,0)),IF(AND($B158="GD",$C158="AN",$D158&gt;=350000,$D158&lt;358000),INDEX('Wkpr - Allocation_Factors'!$B$17:$F$17,1,MATCH('Wkpr - Plant Balance Detail'!BU$2,'Wkpr - Allocation_Factors'!$B$1:$F$1,0)),INDEX('Wkpr - Allocation_Factors'!$B$2:$F$15,MATCH(CONCATENATE('Wkpr - Plant Balance Detail'!$B158,'Wkpr - Plant Balance Detail'!$C158),'Wkpr - Allocation_Factors'!$A$2:$A$15,0),MATCH('Wkpr - Plant Balance Detail'!BU$2,'Wkpr - Allocation_Factors'!$B$1:$F$1,0)))),0)</f>
        <v>0.6573</v>
      </c>
      <c r="BV158" s="31">
        <f>_xlfn.IFNA(IF(AND($B158="ED",$D158&gt;=310000,$D158&lt;360000),INDEX('Wkpr - Allocation_Factors'!$B$16:$F$16,1,MATCH('Wkpr - Plant Balance Detail'!BV$2,'Wkpr - Allocation_Factors'!$B$1:$F$1,0)),IF(AND($B158="GD",$C158="AN",$D158&gt;=350000,$D158&lt;358000),INDEX('Wkpr - Allocation_Factors'!$B$17:$F$17,1,MATCH('Wkpr - Plant Balance Detail'!BV$2,'Wkpr - Allocation_Factors'!$B$1:$F$1,0)),INDEX('Wkpr - Allocation_Factors'!$B$2:$F$15,MATCH(CONCATENATE('Wkpr - Plant Balance Detail'!$B158,'Wkpr - Plant Balance Detail'!$C158),'Wkpr - Allocation_Factors'!$A$2:$A$15,0),MATCH('Wkpr - Plant Balance Detail'!BV$2,'Wkpr - Allocation_Factors'!$B$1:$F$1,0)))),0)</f>
        <v>0</v>
      </c>
      <c r="BW158" s="31">
        <f>_xlfn.IFNA(IF(AND($B158="ED",$D158&gt;=310000,$D158&lt;360000),INDEX('Wkpr - Allocation_Factors'!$B$16:$F$16,1,MATCH('Wkpr - Plant Balance Detail'!BW$2,'Wkpr - Allocation_Factors'!$B$1:$F$1,0)),IF(AND($B158="GD",$C158="AN",$D158&gt;=350000,$D158&lt;358000),INDEX('Wkpr - Allocation_Factors'!$B$17:$F$17,1,MATCH('Wkpr - Plant Balance Detail'!BW$2,'Wkpr - Allocation_Factors'!$B$1:$F$1,0)),INDEX('Wkpr - Allocation_Factors'!$B$2:$F$15,MATCH(CONCATENATE('Wkpr - Plant Balance Detail'!$B158,'Wkpr - Plant Balance Detail'!$C158),'Wkpr - Allocation_Factors'!$A$2:$A$15,0),MATCH('Wkpr - Plant Balance Detail'!BW$2,'Wkpr - Allocation_Factors'!$B$1:$F$1,0)))),0)</f>
        <v>0.3427</v>
      </c>
      <c r="BX158" s="31">
        <f>_xlfn.IFNA(IF(AND($B158="ED",$D158&gt;=310000,$D158&lt;360000),INDEX('Wkpr - Allocation_Factors'!$B$16:$F$16,1,MATCH('Wkpr - Plant Balance Detail'!BX$2,'Wkpr - Allocation_Factors'!$B$1:$F$1,0)),IF(AND($B158="GD",$C158="AN",$D158&gt;=350000,$D158&lt;358000),INDEX('Wkpr - Allocation_Factors'!$B$17:$F$17,1,MATCH('Wkpr - Plant Balance Detail'!BX$2,'Wkpr - Allocation_Factors'!$B$1:$F$1,0)),INDEX('Wkpr - Allocation_Factors'!$B$2:$F$15,MATCH(CONCATENATE('Wkpr - Plant Balance Detail'!$B158,'Wkpr - Plant Balance Detail'!$C158),'Wkpr - Allocation_Factors'!$A$2:$A$15,0),MATCH('Wkpr - Plant Balance Detail'!BX$2,'Wkpr - Allocation_Factors'!$B$1:$F$1,0)))),0)</f>
        <v>0</v>
      </c>
      <c r="BY158" s="31">
        <f>_xlfn.IFNA(IF(AND($B158="ED",$D158&gt;=310000,$D158&lt;360000),INDEX('Wkpr - Allocation_Factors'!$B$16:$F$16,1,MATCH('Wkpr - Plant Balance Detail'!BY$2,'Wkpr - Allocation_Factors'!$B$1:$F$1,0)),IF(AND($B158="GD",$C158="AN",$D158&gt;=350000,$D158&lt;358000),INDEX('Wkpr - Allocation_Factors'!$B$17:$F$17,1,MATCH('Wkpr - Plant Balance Detail'!BY$2,'Wkpr - Allocation_Factors'!$B$1:$F$1,0)),INDEX('Wkpr - Allocation_Factors'!$B$2:$F$15,MATCH(CONCATENATE('Wkpr - Plant Balance Detail'!$B158,'Wkpr - Plant Balance Detail'!$C158),'Wkpr - Allocation_Factors'!$A$2:$A$15,0),MATCH('Wkpr - Plant Balance Detail'!BY$2,'Wkpr - Allocation_Factors'!$B$1:$F$1,0)))),0)</f>
        <v>0</v>
      </c>
      <c r="CA158" s="1">
        <f t="shared" si="79"/>
        <v>0</v>
      </c>
      <c r="CB158" s="1">
        <f t="shared" si="80"/>
        <v>0</v>
      </c>
      <c r="CC158" s="1">
        <f t="shared" si="81"/>
        <v>0</v>
      </c>
      <c r="CD158" s="1">
        <f t="shared" si="82"/>
        <v>0</v>
      </c>
      <c r="CE158" s="1">
        <f t="shared" si="83"/>
        <v>0</v>
      </c>
      <c r="CF158" s="1"/>
      <c r="CG158" s="1">
        <f t="shared" si="84"/>
        <v>0</v>
      </c>
      <c r="CH158" s="1">
        <f t="shared" si="85"/>
        <v>0</v>
      </c>
      <c r="CI158" s="1">
        <f t="shared" si="86"/>
        <v>0</v>
      </c>
      <c r="CJ158" s="1">
        <f t="shared" si="87"/>
        <v>0</v>
      </c>
      <c r="CK158" s="1">
        <f t="shared" si="88"/>
        <v>0</v>
      </c>
      <c r="CM158" s="1">
        <f t="shared" si="89"/>
        <v>0</v>
      </c>
      <c r="CN158" s="1">
        <f t="shared" si="90"/>
        <v>0</v>
      </c>
      <c r="CO158" s="1">
        <f t="shared" si="91"/>
        <v>0</v>
      </c>
      <c r="CP158" s="1">
        <f t="shared" si="92"/>
        <v>0</v>
      </c>
      <c r="CQ158" s="1">
        <f t="shared" si="93"/>
        <v>0</v>
      </c>
      <c r="CS158" s="1">
        <f t="shared" si="108"/>
        <v>0</v>
      </c>
      <c r="CT158" s="1">
        <f t="shared" si="109"/>
        <v>0</v>
      </c>
      <c r="CU158" s="1">
        <f t="shared" si="110"/>
        <v>0</v>
      </c>
      <c r="CV158" s="1">
        <f t="shared" si="111"/>
        <v>0</v>
      </c>
      <c r="CW158" s="1">
        <f t="shared" si="112"/>
        <v>0</v>
      </c>
      <c r="CX158" s="1">
        <f t="shared" si="113"/>
        <v>0</v>
      </c>
      <c r="DA158" s="38">
        <f t="shared" si="94"/>
        <v>0</v>
      </c>
      <c r="DB158" s="38">
        <f t="shared" si="95"/>
        <v>0</v>
      </c>
      <c r="DC158" s="38">
        <f t="shared" si="96"/>
        <v>0</v>
      </c>
      <c r="DD158" s="38">
        <f t="shared" si="97"/>
        <v>0</v>
      </c>
      <c r="DE158" s="38">
        <f t="shared" si="98"/>
        <v>0</v>
      </c>
    </row>
    <row r="159" spans="1:109" x14ac:dyDescent="0.2">
      <c r="A159" t="s">
        <v>174</v>
      </c>
      <c r="B159" t="str">
        <f t="shared" si="99"/>
        <v>ED</v>
      </c>
      <c r="C159" t="str">
        <f t="shared" si="100"/>
        <v>C4</v>
      </c>
      <c r="D159">
        <f t="shared" si="101"/>
        <v>311000</v>
      </c>
      <c r="F159" s="1">
        <v>51591751.350000001</v>
      </c>
      <c r="G159" s="1">
        <v>51764576.560000002</v>
      </c>
      <c r="H159" s="1">
        <v>51764861.420000002</v>
      </c>
      <c r="I159" s="1">
        <v>51871949.740000002</v>
      </c>
      <c r="J159" s="1">
        <v>51933028.780000001</v>
      </c>
      <c r="K159" s="1">
        <v>51990300.799999997</v>
      </c>
      <c r="L159" s="1">
        <v>52243541.950000003</v>
      </c>
      <c r="M159" s="1">
        <v>52643882.259999998</v>
      </c>
      <c r="N159" s="1">
        <v>52660978.009999998</v>
      </c>
      <c r="O159" s="1">
        <v>52816405.530000001</v>
      </c>
      <c r="P159" s="1">
        <v>52941916.509999998</v>
      </c>
      <c r="Q159" s="1">
        <v>52973472.770000003</v>
      </c>
      <c r="R159" s="1">
        <v>52928786.770000003</v>
      </c>
      <c r="S159" s="1">
        <f t="shared" si="102"/>
        <v>52260269.060000002</v>
      </c>
      <c r="T159" s="1">
        <f t="shared" si="103"/>
        <v>575604914.32999992</v>
      </c>
      <c r="U159" s="1">
        <f t="shared" si="104"/>
        <v>52322098.61583332</v>
      </c>
      <c r="V159" s="1">
        <v>-40415652.090000004</v>
      </c>
      <c r="W159" s="1">
        <v>-40488001.520000003</v>
      </c>
      <c r="X159" s="1">
        <v>-40560472.130000003</v>
      </c>
      <c r="Y159" s="1">
        <v>-40633017.899999999</v>
      </c>
      <c r="Z159" s="1">
        <v>-40705681.390000001</v>
      </c>
      <c r="AA159" s="1">
        <v>-40778427.719999999</v>
      </c>
      <c r="AB159" s="1">
        <v>-40851391.409999996</v>
      </c>
      <c r="AC159" s="1">
        <v>-40924812.609999999</v>
      </c>
      <c r="AD159" s="1">
        <v>-40998526.009999998</v>
      </c>
      <c r="AE159" s="1">
        <v>-41072360.18</v>
      </c>
      <c r="AF159" s="1">
        <v>-41146391</v>
      </c>
      <c r="AG159" s="1">
        <v>-41220531.780000001</v>
      </c>
      <c r="AH159" s="1">
        <v>-41249977.359999999</v>
      </c>
      <c r="AI159" s="1"/>
      <c r="AJ159" s="1">
        <v>-72200.210000000006</v>
      </c>
      <c r="AK159" s="1">
        <v>-72349.430000000008</v>
      </c>
      <c r="AL159" s="1">
        <v>-72470.61</v>
      </c>
      <c r="AM159" s="1">
        <v>-72545.77</v>
      </c>
      <c r="AN159" s="1">
        <v>-72663.490000000005</v>
      </c>
      <c r="AO159" s="1">
        <v>-72746.33</v>
      </c>
      <c r="AP159" s="1">
        <v>-72963.69</v>
      </c>
      <c r="AQ159" s="1">
        <v>-73421.2</v>
      </c>
      <c r="AR159" s="1">
        <v>-73713.400000000009</v>
      </c>
      <c r="AS159" s="1">
        <v>-73834.17</v>
      </c>
      <c r="AT159" s="1">
        <v>-74030.820000000007</v>
      </c>
      <c r="AU159" s="1">
        <v>-74140.78</v>
      </c>
      <c r="AV159" s="1">
        <v>-74131.58</v>
      </c>
      <c r="AW159" s="1">
        <f t="shared" si="105"/>
        <v>879011.27000000014</v>
      </c>
      <c r="AX159" s="1"/>
      <c r="AY159" s="1">
        <v>11176099.26</v>
      </c>
      <c r="AZ159" s="1">
        <v>11276575.039999999</v>
      </c>
      <c r="BA159" s="1">
        <v>11204389.289999999</v>
      </c>
      <c r="BB159" s="1">
        <v>11238931.84</v>
      </c>
      <c r="BC159" s="1">
        <v>11227347.390000001</v>
      </c>
      <c r="BD159" s="1">
        <v>11211873.08</v>
      </c>
      <c r="BE159" s="1">
        <v>11392150.539999999</v>
      </c>
      <c r="BF159" s="1">
        <v>11719069.65</v>
      </c>
      <c r="BG159" s="1">
        <v>11662452</v>
      </c>
      <c r="BH159" s="1">
        <v>11744045.35</v>
      </c>
      <c r="BI159" s="1">
        <v>11795525.51</v>
      </c>
      <c r="BJ159" s="1">
        <v>11752940.99</v>
      </c>
      <c r="BK159" s="1">
        <v>11678809.41</v>
      </c>
      <c r="BL159" s="2">
        <f t="shared" si="78"/>
        <v>0</v>
      </c>
      <c r="BM159" s="2">
        <f t="shared" si="106"/>
        <v>879011.27000000014</v>
      </c>
      <c r="BN159" s="3">
        <f t="shared" si="77"/>
        <v>1.6800000253315534E-2</v>
      </c>
      <c r="BO159" s="37">
        <f>IFERROR(INDEX('Wkpr - Existing Depr Rates'!$G$2:$G$709,MATCH('Wkpr - Plant Balance Detail'!A159,'Wkpr - Existing Depr Rates'!$A$2:$A$709,0),),0)</f>
        <v>1.6799999999999999E-2</v>
      </c>
      <c r="BP159" s="37">
        <f t="shared" si="107"/>
        <v>2.5331553521468209E-10</v>
      </c>
      <c r="BQ159" s="11">
        <v>1.55E-2</v>
      </c>
      <c r="BR159" s="11"/>
      <c r="BS159" s="11"/>
      <c r="BU159" s="31">
        <f>_xlfn.IFNA(IF(AND($B159="ED",$D159&gt;=310000,$D159&lt;360000),INDEX('Wkpr - Allocation_Factors'!$B$16:$F$16,1,MATCH('Wkpr - Plant Balance Detail'!BU$2,'Wkpr - Allocation_Factors'!$B$1:$F$1,0)),IF(AND($B159="GD",$C159="AN",$D159&gt;=350000,$D159&lt;358000),INDEX('Wkpr - Allocation_Factors'!$B$17:$F$17,1,MATCH('Wkpr - Plant Balance Detail'!BU$2,'Wkpr - Allocation_Factors'!$B$1:$F$1,0)),INDEX('Wkpr - Allocation_Factors'!$B$2:$F$15,MATCH(CONCATENATE('Wkpr - Plant Balance Detail'!$B159,'Wkpr - Plant Balance Detail'!$C159),'Wkpr - Allocation_Factors'!$A$2:$A$15,0),MATCH('Wkpr - Plant Balance Detail'!BU$2,'Wkpr - Allocation_Factors'!$B$1:$F$1,0)))),0)</f>
        <v>0.6573</v>
      </c>
      <c r="BV159" s="31">
        <f>_xlfn.IFNA(IF(AND($B159="ED",$D159&gt;=310000,$D159&lt;360000),INDEX('Wkpr - Allocation_Factors'!$B$16:$F$16,1,MATCH('Wkpr - Plant Balance Detail'!BV$2,'Wkpr - Allocation_Factors'!$B$1:$F$1,0)),IF(AND($B159="GD",$C159="AN",$D159&gt;=350000,$D159&lt;358000),INDEX('Wkpr - Allocation_Factors'!$B$17:$F$17,1,MATCH('Wkpr - Plant Balance Detail'!BV$2,'Wkpr - Allocation_Factors'!$B$1:$F$1,0)),INDEX('Wkpr - Allocation_Factors'!$B$2:$F$15,MATCH(CONCATENATE('Wkpr - Plant Balance Detail'!$B159,'Wkpr - Plant Balance Detail'!$C159),'Wkpr - Allocation_Factors'!$A$2:$A$15,0),MATCH('Wkpr - Plant Balance Detail'!BV$2,'Wkpr - Allocation_Factors'!$B$1:$F$1,0)))),0)</f>
        <v>0</v>
      </c>
      <c r="BW159" s="31">
        <f>_xlfn.IFNA(IF(AND($B159="ED",$D159&gt;=310000,$D159&lt;360000),INDEX('Wkpr - Allocation_Factors'!$B$16:$F$16,1,MATCH('Wkpr - Plant Balance Detail'!BW$2,'Wkpr - Allocation_Factors'!$B$1:$F$1,0)),IF(AND($B159="GD",$C159="AN",$D159&gt;=350000,$D159&lt;358000),INDEX('Wkpr - Allocation_Factors'!$B$17:$F$17,1,MATCH('Wkpr - Plant Balance Detail'!BW$2,'Wkpr - Allocation_Factors'!$B$1:$F$1,0)),INDEX('Wkpr - Allocation_Factors'!$B$2:$F$15,MATCH(CONCATENATE('Wkpr - Plant Balance Detail'!$B159,'Wkpr - Plant Balance Detail'!$C159),'Wkpr - Allocation_Factors'!$A$2:$A$15,0),MATCH('Wkpr - Plant Balance Detail'!BW$2,'Wkpr - Allocation_Factors'!$B$1:$F$1,0)))),0)</f>
        <v>0.3427</v>
      </c>
      <c r="BX159" s="31">
        <f>_xlfn.IFNA(IF(AND($B159="ED",$D159&gt;=310000,$D159&lt;360000),INDEX('Wkpr - Allocation_Factors'!$B$16:$F$16,1,MATCH('Wkpr - Plant Balance Detail'!BX$2,'Wkpr - Allocation_Factors'!$B$1:$F$1,0)),IF(AND($B159="GD",$C159="AN",$D159&gt;=350000,$D159&lt;358000),INDEX('Wkpr - Allocation_Factors'!$B$17:$F$17,1,MATCH('Wkpr - Plant Balance Detail'!BX$2,'Wkpr - Allocation_Factors'!$B$1:$F$1,0)),INDEX('Wkpr - Allocation_Factors'!$B$2:$F$15,MATCH(CONCATENATE('Wkpr - Plant Balance Detail'!$B159,'Wkpr - Plant Balance Detail'!$C159),'Wkpr - Allocation_Factors'!$A$2:$A$15,0),MATCH('Wkpr - Plant Balance Detail'!BX$2,'Wkpr - Allocation_Factors'!$B$1:$F$1,0)))),0)</f>
        <v>0</v>
      </c>
      <c r="BY159" s="31">
        <f>_xlfn.IFNA(IF(AND($B159="ED",$D159&gt;=310000,$D159&lt;360000),INDEX('Wkpr - Allocation_Factors'!$B$16:$F$16,1,MATCH('Wkpr - Plant Balance Detail'!BY$2,'Wkpr - Allocation_Factors'!$B$1:$F$1,0)),IF(AND($B159="GD",$C159="AN",$D159&gt;=350000,$D159&lt;358000),INDEX('Wkpr - Allocation_Factors'!$B$17:$F$17,1,MATCH('Wkpr - Plant Balance Detail'!BY$2,'Wkpr - Allocation_Factors'!$B$1:$F$1,0)),INDEX('Wkpr - Allocation_Factors'!$B$2:$F$15,MATCH(CONCATENATE('Wkpr - Plant Balance Detail'!$B159,'Wkpr - Plant Balance Detail'!$C159),'Wkpr - Allocation_Factors'!$A$2:$A$15,0),MATCH('Wkpr - Plant Balance Detail'!BY$2,'Wkpr - Allocation_Factors'!$B$1:$F$1,0)))),0)</f>
        <v>0</v>
      </c>
      <c r="CA159" s="1">
        <f t="shared" si="79"/>
        <v>584473.54675074341</v>
      </c>
      <c r="CB159" s="1">
        <f t="shared" si="80"/>
        <v>0</v>
      </c>
      <c r="CC159" s="1">
        <f t="shared" si="81"/>
        <v>304730.08439294051</v>
      </c>
      <c r="CD159" s="1">
        <f t="shared" si="82"/>
        <v>0</v>
      </c>
      <c r="CE159" s="1">
        <f t="shared" si="83"/>
        <v>0</v>
      </c>
      <c r="CF159" s="1"/>
      <c r="CG159" s="1">
        <f t="shared" si="84"/>
        <v>584473.53793787281</v>
      </c>
      <c r="CH159" s="1">
        <f t="shared" si="85"/>
        <v>0</v>
      </c>
      <c r="CI159" s="1">
        <f t="shared" si="86"/>
        <v>304730.07979812718</v>
      </c>
      <c r="CJ159" s="1">
        <f t="shared" si="87"/>
        <v>0</v>
      </c>
      <c r="CK159" s="1">
        <f t="shared" si="88"/>
        <v>0</v>
      </c>
      <c r="CM159" s="1">
        <f t="shared" si="89"/>
        <v>539246.41893077549</v>
      </c>
      <c r="CN159" s="1">
        <f t="shared" si="90"/>
        <v>0</v>
      </c>
      <c r="CO159" s="1">
        <f t="shared" si="91"/>
        <v>281149.77600422449</v>
      </c>
      <c r="CP159" s="1">
        <f t="shared" si="92"/>
        <v>0</v>
      </c>
      <c r="CQ159" s="1">
        <f t="shared" si="93"/>
        <v>0</v>
      </c>
      <c r="CS159" s="1">
        <f t="shared" si="108"/>
        <v>-45227.119007097324</v>
      </c>
      <c r="CT159" s="1">
        <f t="shared" si="109"/>
        <v>0</v>
      </c>
      <c r="CU159" s="1">
        <f t="shared" si="110"/>
        <v>-23580.303793902684</v>
      </c>
      <c r="CV159" s="1">
        <f t="shared" si="111"/>
        <v>0</v>
      </c>
      <c r="CW159" s="1">
        <f t="shared" si="112"/>
        <v>0</v>
      </c>
      <c r="CX159" s="1">
        <f t="shared" si="113"/>
        <v>-68807.422801000008</v>
      </c>
      <c r="DA159" s="38">
        <f t="shared" si="94"/>
        <v>0</v>
      </c>
      <c r="DB159" s="38">
        <f t="shared" si="95"/>
        <v>0</v>
      </c>
      <c r="DC159" s="38">
        <f t="shared" si="96"/>
        <v>0</v>
      </c>
      <c r="DD159" s="38">
        <f t="shared" si="97"/>
        <v>0</v>
      </c>
      <c r="DE159" s="38">
        <f t="shared" si="98"/>
        <v>0</v>
      </c>
    </row>
    <row r="160" spans="1:109" x14ac:dyDescent="0.2">
      <c r="A160" t="s">
        <v>175</v>
      </c>
      <c r="B160" t="str">
        <f t="shared" si="99"/>
        <v>ED</v>
      </c>
      <c r="C160" t="str">
        <f t="shared" si="100"/>
        <v>C4</v>
      </c>
      <c r="D160">
        <f t="shared" si="101"/>
        <v>312000</v>
      </c>
      <c r="F160" s="1">
        <v>52347216.659999996</v>
      </c>
      <c r="G160" s="1">
        <v>52722396.380000003</v>
      </c>
      <c r="H160" s="1">
        <v>53111340.530000001</v>
      </c>
      <c r="I160" s="1">
        <v>53343814.509999998</v>
      </c>
      <c r="J160" s="1">
        <v>53476408.689999998</v>
      </c>
      <c r="K160" s="1">
        <v>53599041.420000002</v>
      </c>
      <c r="L160" s="1">
        <v>54148793.07</v>
      </c>
      <c r="M160" s="1">
        <v>55017876.719999999</v>
      </c>
      <c r="N160" s="1">
        <v>55850693.259999998</v>
      </c>
      <c r="O160" s="1">
        <v>56188104.979999997</v>
      </c>
      <c r="P160" s="1">
        <v>56464901.68</v>
      </c>
      <c r="Q160" s="1">
        <v>56538318.140000001</v>
      </c>
      <c r="R160" s="1">
        <v>56047116.450000003</v>
      </c>
      <c r="S160" s="1">
        <f t="shared" si="102"/>
        <v>54197166.555</v>
      </c>
      <c r="T160" s="1">
        <f t="shared" si="103"/>
        <v>600461689.37999988</v>
      </c>
      <c r="U160" s="1">
        <f t="shared" si="104"/>
        <v>54554904.661249988</v>
      </c>
      <c r="V160" s="1">
        <v>-35164847.740000002</v>
      </c>
      <c r="W160" s="1">
        <v>-35261161.549999997</v>
      </c>
      <c r="X160" s="1">
        <v>-35358175.810000002</v>
      </c>
      <c r="Y160" s="1">
        <v>-35455759.700000003</v>
      </c>
      <c r="Z160" s="1">
        <v>-35553678.229999997</v>
      </c>
      <c r="AA160" s="1">
        <v>-35651830.729999997</v>
      </c>
      <c r="AB160" s="1">
        <v>-35750599.57</v>
      </c>
      <c r="AC160" s="1">
        <v>-35850669.009999998</v>
      </c>
      <c r="AD160" s="1">
        <v>-35952298.530000001</v>
      </c>
      <c r="AE160" s="1">
        <v>-36055000.759999998</v>
      </c>
      <c r="AF160" s="1">
        <v>-36158266.020000003</v>
      </c>
      <c r="AG160" s="1">
        <v>-36261852.310000002</v>
      </c>
      <c r="AH160" s="1">
        <v>-35700911.619999997</v>
      </c>
      <c r="AI160" s="1"/>
      <c r="AJ160" s="1">
        <v>-95987.82</v>
      </c>
      <c r="AK160" s="1">
        <v>-96313.81</v>
      </c>
      <c r="AL160" s="1">
        <v>-97014.26</v>
      </c>
      <c r="AM160" s="1">
        <v>-97583.89</v>
      </c>
      <c r="AN160" s="1">
        <v>-97918.53</v>
      </c>
      <c r="AO160" s="1">
        <v>-98152.5</v>
      </c>
      <c r="AP160" s="1">
        <v>-98768.84</v>
      </c>
      <c r="AQ160" s="1">
        <v>-100069.44</v>
      </c>
      <c r="AR160" s="1">
        <v>-101629.52</v>
      </c>
      <c r="AS160" s="1">
        <v>-102702.23</v>
      </c>
      <c r="AT160" s="1">
        <v>-103265.26000000001</v>
      </c>
      <c r="AU160" s="1">
        <v>-103586.29000000001</v>
      </c>
      <c r="AV160" s="1">
        <v>-103203.31</v>
      </c>
      <c r="AW160" s="1">
        <f t="shared" si="105"/>
        <v>1200207.8800000001</v>
      </c>
      <c r="AX160" s="1"/>
      <c r="AY160" s="1">
        <v>17182368.920000002</v>
      </c>
      <c r="AZ160" s="1">
        <v>17461234.829999998</v>
      </c>
      <c r="BA160" s="1">
        <v>17753164.719999999</v>
      </c>
      <c r="BB160" s="1">
        <v>17888054.809999999</v>
      </c>
      <c r="BC160" s="1">
        <v>17922730.460000001</v>
      </c>
      <c r="BD160" s="1">
        <v>17947210.690000001</v>
      </c>
      <c r="BE160" s="1">
        <v>18398193.5</v>
      </c>
      <c r="BF160" s="1">
        <v>19167207.710000001</v>
      </c>
      <c r="BG160" s="1">
        <v>19898394.73</v>
      </c>
      <c r="BH160" s="1">
        <v>20133104.219999999</v>
      </c>
      <c r="BI160" s="1">
        <v>20306635.66</v>
      </c>
      <c r="BJ160" s="1">
        <v>20276465.829999998</v>
      </c>
      <c r="BK160" s="1">
        <v>20346204.829999998</v>
      </c>
      <c r="BL160" s="2">
        <f t="shared" si="78"/>
        <v>0</v>
      </c>
      <c r="BM160" s="2">
        <f t="shared" si="106"/>
        <v>1200207.8800000001</v>
      </c>
      <c r="BN160" s="3">
        <f t="shared" si="77"/>
        <v>2.1999999586700777E-2</v>
      </c>
      <c r="BO160" s="37">
        <f>IFERROR(INDEX('Wkpr - Existing Depr Rates'!$G$2:$G$709,MATCH('Wkpr - Plant Balance Detail'!A160,'Wkpr - Existing Depr Rates'!$A$2:$A$709,0),),0)</f>
        <v>2.2000000000000002E-2</v>
      </c>
      <c r="BP160" s="37">
        <f t="shared" si="107"/>
        <v>-4.132992247052325E-10</v>
      </c>
      <c r="BQ160" s="11">
        <v>2.3800000000000002E-2</v>
      </c>
      <c r="BR160" s="11"/>
      <c r="BS160" s="11"/>
      <c r="BU160" s="31">
        <f>_xlfn.IFNA(IF(AND($B160="ED",$D160&gt;=310000,$D160&lt;360000),INDEX('Wkpr - Allocation_Factors'!$B$16:$F$16,1,MATCH('Wkpr - Plant Balance Detail'!BU$2,'Wkpr - Allocation_Factors'!$B$1:$F$1,0)),IF(AND($B160="GD",$C160="AN",$D160&gt;=350000,$D160&lt;358000),INDEX('Wkpr - Allocation_Factors'!$B$17:$F$17,1,MATCH('Wkpr - Plant Balance Detail'!BU$2,'Wkpr - Allocation_Factors'!$B$1:$F$1,0)),INDEX('Wkpr - Allocation_Factors'!$B$2:$F$15,MATCH(CONCATENATE('Wkpr - Plant Balance Detail'!$B160,'Wkpr - Plant Balance Detail'!$C160),'Wkpr - Allocation_Factors'!$A$2:$A$15,0),MATCH('Wkpr - Plant Balance Detail'!BU$2,'Wkpr - Allocation_Factors'!$B$1:$F$1,0)))),0)</f>
        <v>0.6573</v>
      </c>
      <c r="BV160" s="31">
        <f>_xlfn.IFNA(IF(AND($B160="ED",$D160&gt;=310000,$D160&lt;360000),INDEX('Wkpr - Allocation_Factors'!$B$16:$F$16,1,MATCH('Wkpr - Plant Balance Detail'!BV$2,'Wkpr - Allocation_Factors'!$B$1:$F$1,0)),IF(AND($B160="GD",$C160="AN",$D160&gt;=350000,$D160&lt;358000),INDEX('Wkpr - Allocation_Factors'!$B$17:$F$17,1,MATCH('Wkpr - Plant Balance Detail'!BV$2,'Wkpr - Allocation_Factors'!$B$1:$F$1,0)),INDEX('Wkpr - Allocation_Factors'!$B$2:$F$15,MATCH(CONCATENATE('Wkpr - Plant Balance Detail'!$B160,'Wkpr - Plant Balance Detail'!$C160),'Wkpr - Allocation_Factors'!$A$2:$A$15,0),MATCH('Wkpr - Plant Balance Detail'!BV$2,'Wkpr - Allocation_Factors'!$B$1:$F$1,0)))),0)</f>
        <v>0</v>
      </c>
      <c r="BW160" s="31">
        <f>_xlfn.IFNA(IF(AND($B160="ED",$D160&gt;=310000,$D160&lt;360000),INDEX('Wkpr - Allocation_Factors'!$B$16:$F$16,1,MATCH('Wkpr - Plant Balance Detail'!BW$2,'Wkpr - Allocation_Factors'!$B$1:$F$1,0)),IF(AND($B160="GD",$C160="AN",$D160&gt;=350000,$D160&lt;358000),INDEX('Wkpr - Allocation_Factors'!$B$17:$F$17,1,MATCH('Wkpr - Plant Balance Detail'!BW$2,'Wkpr - Allocation_Factors'!$B$1:$F$1,0)),INDEX('Wkpr - Allocation_Factors'!$B$2:$F$15,MATCH(CONCATENATE('Wkpr - Plant Balance Detail'!$B160,'Wkpr - Plant Balance Detail'!$C160),'Wkpr - Allocation_Factors'!$A$2:$A$15,0),MATCH('Wkpr - Plant Balance Detail'!BW$2,'Wkpr - Allocation_Factors'!$B$1:$F$1,0)))),0)</f>
        <v>0.3427</v>
      </c>
      <c r="BX160" s="31">
        <f>_xlfn.IFNA(IF(AND($B160="ED",$D160&gt;=310000,$D160&lt;360000),INDEX('Wkpr - Allocation_Factors'!$B$16:$F$16,1,MATCH('Wkpr - Plant Balance Detail'!BX$2,'Wkpr - Allocation_Factors'!$B$1:$F$1,0)),IF(AND($B160="GD",$C160="AN",$D160&gt;=350000,$D160&lt;358000),INDEX('Wkpr - Allocation_Factors'!$B$17:$F$17,1,MATCH('Wkpr - Plant Balance Detail'!BX$2,'Wkpr - Allocation_Factors'!$B$1:$F$1,0)),INDEX('Wkpr - Allocation_Factors'!$B$2:$F$15,MATCH(CONCATENATE('Wkpr - Plant Balance Detail'!$B160,'Wkpr - Plant Balance Detail'!$C160),'Wkpr - Allocation_Factors'!$A$2:$A$15,0),MATCH('Wkpr - Plant Balance Detail'!BX$2,'Wkpr - Allocation_Factors'!$B$1:$F$1,0)))),0)</f>
        <v>0</v>
      </c>
      <c r="BY160" s="31">
        <f>_xlfn.IFNA(IF(AND($B160="ED",$D160&gt;=310000,$D160&lt;360000),INDEX('Wkpr - Allocation_Factors'!$B$16:$F$16,1,MATCH('Wkpr - Plant Balance Detail'!BY$2,'Wkpr - Allocation_Factors'!$B$1:$F$1,0)),IF(AND($B160="GD",$C160="AN",$D160&gt;=350000,$D160&lt;358000),INDEX('Wkpr - Allocation_Factors'!$B$17:$F$17,1,MATCH('Wkpr - Plant Balance Detail'!BY$2,'Wkpr - Allocation_Factors'!$B$1:$F$1,0)),INDEX('Wkpr - Allocation_Factors'!$B$2:$F$15,MATCH(CONCATENATE('Wkpr - Plant Balance Detail'!$B160,'Wkpr - Plant Balance Detail'!$C160),'Wkpr - Allocation_Factors'!$A$2:$A$15,0),MATCH('Wkpr - Plant Balance Detail'!BY$2,'Wkpr - Allocation_Factors'!$B$1:$F$1,0)))),0)</f>
        <v>0</v>
      </c>
      <c r="CA160" s="1">
        <f t="shared" si="79"/>
        <v>810474.91691102192</v>
      </c>
      <c r="CB160" s="1">
        <f t="shared" si="80"/>
        <v>0</v>
      </c>
      <c r="CC160" s="1">
        <f t="shared" si="81"/>
        <v>422561.62182474852</v>
      </c>
      <c r="CD160" s="1">
        <f t="shared" si="82"/>
        <v>0</v>
      </c>
      <c r="CE160" s="1">
        <f t="shared" si="83"/>
        <v>0</v>
      </c>
      <c r="CF160" s="1"/>
      <c r="CG160" s="1">
        <f t="shared" si="84"/>
        <v>810474.93213687011</v>
      </c>
      <c r="CH160" s="1">
        <f t="shared" si="85"/>
        <v>0</v>
      </c>
      <c r="CI160" s="1">
        <f t="shared" si="86"/>
        <v>422561.62976313004</v>
      </c>
      <c r="CJ160" s="1">
        <f t="shared" si="87"/>
        <v>0</v>
      </c>
      <c r="CK160" s="1">
        <f t="shared" si="88"/>
        <v>0</v>
      </c>
      <c r="CM160" s="1">
        <f t="shared" si="89"/>
        <v>876786.51749352308</v>
      </c>
      <c r="CN160" s="1">
        <f t="shared" si="90"/>
        <v>0</v>
      </c>
      <c r="CO160" s="1">
        <f t="shared" si="91"/>
        <v>457134.85401647707</v>
      </c>
      <c r="CP160" s="1">
        <f t="shared" si="92"/>
        <v>0</v>
      </c>
      <c r="CQ160" s="1">
        <f t="shared" si="93"/>
        <v>0</v>
      </c>
      <c r="CS160" s="1">
        <f t="shared" si="108"/>
        <v>66311.585356652969</v>
      </c>
      <c r="CT160" s="1">
        <f t="shared" si="109"/>
        <v>0</v>
      </c>
      <c r="CU160" s="1">
        <f t="shared" si="110"/>
        <v>34573.224253347027</v>
      </c>
      <c r="CV160" s="1">
        <f t="shared" si="111"/>
        <v>0</v>
      </c>
      <c r="CW160" s="1">
        <f t="shared" si="112"/>
        <v>0</v>
      </c>
      <c r="CX160" s="1">
        <f t="shared" si="113"/>
        <v>100884.80961</v>
      </c>
      <c r="DA160" s="38">
        <f t="shared" si="94"/>
        <v>0</v>
      </c>
      <c r="DB160" s="38">
        <f t="shared" si="95"/>
        <v>0</v>
      </c>
      <c r="DC160" s="38">
        <f t="shared" si="96"/>
        <v>0</v>
      </c>
      <c r="DD160" s="38">
        <f t="shared" si="97"/>
        <v>0</v>
      </c>
      <c r="DE160" s="38">
        <f t="shared" si="98"/>
        <v>0</v>
      </c>
    </row>
    <row r="161" spans="1:109" x14ac:dyDescent="0.2">
      <c r="A161" t="s">
        <v>176</v>
      </c>
      <c r="B161" t="str">
        <f t="shared" si="99"/>
        <v>ED</v>
      </c>
      <c r="C161" t="str">
        <f t="shared" si="100"/>
        <v>C4</v>
      </c>
      <c r="D161">
        <f t="shared" si="101"/>
        <v>313000</v>
      </c>
      <c r="F161" s="1">
        <v>3385</v>
      </c>
      <c r="G161" s="1">
        <v>3385</v>
      </c>
      <c r="H161" s="1">
        <v>3385</v>
      </c>
      <c r="I161" s="1">
        <v>3385</v>
      </c>
      <c r="J161" s="1">
        <v>3385</v>
      </c>
      <c r="K161" s="1">
        <v>3385</v>
      </c>
      <c r="L161" s="1">
        <v>3385</v>
      </c>
      <c r="M161" s="1">
        <v>3385</v>
      </c>
      <c r="N161" s="1">
        <v>3385</v>
      </c>
      <c r="O161" s="1">
        <v>3385</v>
      </c>
      <c r="P161" s="1">
        <v>3385</v>
      </c>
      <c r="Q161" s="1">
        <v>3385</v>
      </c>
      <c r="R161" s="1">
        <v>3385</v>
      </c>
      <c r="S161" s="1">
        <f t="shared" si="102"/>
        <v>3385</v>
      </c>
      <c r="T161" s="1">
        <f t="shared" si="103"/>
        <v>37235</v>
      </c>
      <c r="U161" s="1">
        <f t="shared" si="104"/>
        <v>3385</v>
      </c>
      <c r="V161" s="1">
        <v>-482.04</v>
      </c>
      <c r="W161" s="1">
        <v>-490.28000000000003</v>
      </c>
      <c r="X161" s="1">
        <v>-498.52000000000004</v>
      </c>
      <c r="Y161" s="1">
        <v>-506.76</v>
      </c>
      <c r="Z161" s="1">
        <v>-515</v>
      </c>
      <c r="AA161" s="1">
        <v>-523.24</v>
      </c>
      <c r="AB161" s="1">
        <v>-531.48</v>
      </c>
      <c r="AC161" s="1">
        <v>-539.72</v>
      </c>
      <c r="AD161" s="1">
        <v>-547.96</v>
      </c>
      <c r="AE161" s="1">
        <v>-556.20000000000005</v>
      </c>
      <c r="AF161" s="1">
        <v>-564.44000000000005</v>
      </c>
      <c r="AG161" s="1">
        <v>-572.68000000000006</v>
      </c>
      <c r="AH161" s="1">
        <v>-580.91999999999996</v>
      </c>
      <c r="AI161" s="1"/>
      <c r="AJ161" s="1">
        <v>-8.24</v>
      </c>
      <c r="AK161" s="1">
        <v>-8.24</v>
      </c>
      <c r="AL161" s="1">
        <v>-8.24</v>
      </c>
      <c r="AM161" s="1">
        <v>-8.24</v>
      </c>
      <c r="AN161" s="1">
        <v>-8.24</v>
      </c>
      <c r="AO161" s="1">
        <v>-8.24</v>
      </c>
      <c r="AP161" s="1">
        <v>-8.24</v>
      </c>
      <c r="AQ161" s="1">
        <v>-8.24</v>
      </c>
      <c r="AR161" s="1">
        <v>-8.24</v>
      </c>
      <c r="AS161" s="1">
        <v>-8.24</v>
      </c>
      <c r="AT161" s="1">
        <v>-8.24</v>
      </c>
      <c r="AU161" s="1">
        <v>-8.24</v>
      </c>
      <c r="AV161" s="1">
        <v>-8.24</v>
      </c>
      <c r="AW161" s="1">
        <f t="shared" si="105"/>
        <v>98.879999999999981</v>
      </c>
      <c r="AX161" s="1"/>
      <c r="AY161" s="1">
        <v>2902.96</v>
      </c>
      <c r="AZ161" s="1">
        <v>2894.7200000000003</v>
      </c>
      <c r="BA161" s="1">
        <v>2886.48</v>
      </c>
      <c r="BB161" s="1">
        <v>2878.2400000000002</v>
      </c>
      <c r="BC161" s="1">
        <v>2870</v>
      </c>
      <c r="BD161" s="1">
        <v>2861.76</v>
      </c>
      <c r="BE161" s="1">
        <v>2853.52</v>
      </c>
      <c r="BF161" s="1">
        <v>2845.28</v>
      </c>
      <c r="BG161" s="1">
        <v>2837.04</v>
      </c>
      <c r="BH161" s="1">
        <v>2828.8</v>
      </c>
      <c r="BI161" s="1">
        <v>2820.56</v>
      </c>
      <c r="BJ161" s="1">
        <v>2812.32</v>
      </c>
      <c r="BK161" s="1">
        <v>2804.08</v>
      </c>
      <c r="BL161" s="2">
        <f t="shared" si="78"/>
        <v>0</v>
      </c>
      <c r="BM161" s="2">
        <f t="shared" si="106"/>
        <v>98.879999999999981</v>
      </c>
      <c r="BN161" s="3">
        <f t="shared" si="77"/>
        <v>2.9211225997045783E-2</v>
      </c>
      <c r="BO161" s="37">
        <f>IFERROR(INDEX('Wkpr - Existing Depr Rates'!$G$2:$G$709,MATCH('Wkpr - Plant Balance Detail'!A161,'Wkpr - Existing Depr Rates'!$A$2:$A$709,0),),0)</f>
        <v>2.92E-2</v>
      </c>
      <c r="BP161" s="37">
        <f t="shared" si="107"/>
        <v>1.1225997045782865E-5</v>
      </c>
      <c r="BQ161" s="11">
        <v>4.6399999999999997E-2</v>
      </c>
      <c r="BR161" s="11"/>
      <c r="BS161" s="11"/>
      <c r="BU161" s="31">
        <f>_xlfn.IFNA(IF(AND($B161="ED",$D161&gt;=310000,$D161&lt;360000),INDEX('Wkpr - Allocation_Factors'!$B$16:$F$16,1,MATCH('Wkpr - Plant Balance Detail'!BU$2,'Wkpr - Allocation_Factors'!$B$1:$F$1,0)),IF(AND($B161="GD",$C161="AN",$D161&gt;=350000,$D161&lt;358000),INDEX('Wkpr - Allocation_Factors'!$B$17:$F$17,1,MATCH('Wkpr - Plant Balance Detail'!BU$2,'Wkpr - Allocation_Factors'!$B$1:$F$1,0)),INDEX('Wkpr - Allocation_Factors'!$B$2:$F$15,MATCH(CONCATENATE('Wkpr - Plant Balance Detail'!$B161,'Wkpr - Plant Balance Detail'!$C161),'Wkpr - Allocation_Factors'!$A$2:$A$15,0),MATCH('Wkpr - Plant Balance Detail'!BU$2,'Wkpr - Allocation_Factors'!$B$1:$F$1,0)))),0)</f>
        <v>0.6573</v>
      </c>
      <c r="BV161" s="31">
        <f>_xlfn.IFNA(IF(AND($B161="ED",$D161&gt;=310000,$D161&lt;360000),INDEX('Wkpr - Allocation_Factors'!$B$16:$F$16,1,MATCH('Wkpr - Plant Balance Detail'!BV$2,'Wkpr - Allocation_Factors'!$B$1:$F$1,0)),IF(AND($B161="GD",$C161="AN",$D161&gt;=350000,$D161&lt;358000),INDEX('Wkpr - Allocation_Factors'!$B$17:$F$17,1,MATCH('Wkpr - Plant Balance Detail'!BV$2,'Wkpr - Allocation_Factors'!$B$1:$F$1,0)),INDEX('Wkpr - Allocation_Factors'!$B$2:$F$15,MATCH(CONCATENATE('Wkpr - Plant Balance Detail'!$B161,'Wkpr - Plant Balance Detail'!$C161),'Wkpr - Allocation_Factors'!$A$2:$A$15,0),MATCH('Wkpr - Plant Balance Detail'!BV$2,'Wkpr - Allocation_Factors'!$B$1:$F$1,0)))),0)</f>
        <v>0</v>
      </c>
      <c r="BW161" s="31">
        <f>_xlfn.IFNA(IF(AND($B161="ED",$D161&gt;=310000,$D161&lt;360000),INDEX('Wkpr - Allocation_Factors'!$B$16:$F$16,1,MATCH('Wkpr - Plant Balance Detail'!BW$2,'Wkpr - Allocation_Factors'!$B$1:$F$1,0)),IF(AND($B161="GD",$C161="AN",$D161&gt;=350000,$D161&lt;358000),INDEX('Wkpr - Allocation_Factors'!$B$17:$F$17,1,MATCH('Wkpr - Plant Balance Detail'!BW$2,'Wkpr - Allocation_Factors'!$B$1:$F$1,0)),INDEX('Wkpr - Allocation_Factors'!$B$2:$F$15,MATCH(CONCATENATE('Wkpr - Plant Balance Detail'!$B161,'Wkpr - Plant Balance Detail'!$C161),'Wkpr - Allocation_Factors'!$A$2:$A$15,0),MATCH('Wkpr - Plant Balance Detail'!BW$2,'Wkpr - Allocation_Factors'!$B$1:$F$1,0)))),0)</f>
        <v>0.3427</v>
      </c>
      <c r="BX161" s="31">
        <f>_xlfn.IFNA(IF(AND($B161="ED",$D161&gt;=310000,$D161&lt;360000),INDEX('Wkpr - Allocation_Factors'!$B$16:$F$16,1,MATCH('Wkpr - Plant Balance Detail'!BX$2,'Wkpr - Allocation_Factors'!$B$1:$F$1,0)),IF(AND($B161="GD",$C161="AN",$D161&gt;=350000,$D161&lt;358000),INDEX('Wkpr - Allocation_Factors'!$B$17:$F$17,1,MATCH('Wkpr - Plant Balance Detail'!BX$2,'Wkpr - Allocation_Factors'!$B$1:$F$1,0)),INDEX('Wkpr - Allocation_Factors'!$B$2:$F$15,MATCH(CONCATENATE('Wkpr - Plant Balance Detail'!$B161,'Wkpr - Plant Balance Detail'!$C161),'Wkpr - Allocation_Factors'!$A$2:$A$15,0),MATCH('Wkpr - Plant Balance Detail'!BX$2,'Wkpr - Allocation_Factors'!$B$1:$F$1,0)))),0)</f>
        <v>0</v>
      </c>
      <c r="BY161" s="31">
        <f>_xlfn.IFNA(IF(AND($B161="ED",$D161&gt;=310000,$D161&lt;360000),INDEX('Wkpr - Allocation_Factors'!$B$16:$F$16,1,MATCH('Wkpr - Plant Balance Detail'!BY$2,'Wkpr - Allocation_Factors'!$B$1:$F$1,0)),IF(AND($B161="GD",$C161="AN",$D161&gt;=350000,$D161&lt;358000),INDEX('Wkpr - Allocation_Factors'!$B$17:$F$17,1,MATCH('Wkpr - Plant Balance Detail'!BY$2,'Wkpr - Allocation_Factors'!$B$1:$F$1,0)),INDEX('Wkpr - Allocation_Factors'!$B$2:$F$15,MATCH(CONCATENATE('Wkpr - Plant Balance Detail'!$B161,'Wkpr - Plant Balance Detail'!$C161),'Wkpr - Allocation_Factors'!$A$2:$A$15,0),MATCH('Wkpr - Plant Balance Detail'!BY$2,'Wkpr - Allocation_Factors'!$B$1:$F$1,0)))),0)</f>
        <v>0</v>
      </c>
      <c r="CA161" s="1">
        <f t="shared" si="79"/>
        <v>64.993823999999989</v>
      </c>
      <c r="CB161" s="1">
        <f t="shared" si="80"/>
        <v>0</v>
      </c>
      <c r="CC161" s="1">
        <f t="shared" si="81"/>
        <v>33.886175999999992</v>
      </c>
      <c r="CD161" s="1">
        <f t="shared" si="82"/>
        <v>0</v>
      </c>
      <c r="CE161" s="1">
        <f t="shared" si="83"/>
        <v>0</v>
      </c>
      <c r="CF161" s="1"/>
      <c r="CG161" s="1">
        <f t="shared" si="84"/>
        <v>64.968846599999992</v>
      </c>
      <c r="CH161" s="1">
        <f t="shared" si="85"/>
        <v>0</v>
      </c>
      <c r="CI161" s="1">
        <f t="shared" si="86"/>
        <v>33.8731534</v>
      </c>
      <c r="CJ161" s="1">
        <f t="shared" si="87"/>
        <v>0</v>
      </c>
      <c r="CK161" s="1">
        <f t="shared" si="88"/>
        <v>0</v>
      </c>
      <c r="CM161" s="1">
        <f t="shared" si="89"/>
        <v>103.23816719999999</v>
      </c>
      <c r="CN161" s="1">
        <f t="shared" si="90"/>
        <v>0</v>
      </c>
      <c r="CO161" s="1">
        <f t="shared" si="91"/>
        <v>53.825832800000001</v>
      </c>
      <c r="CP161" s="1">
        <f t="shared" si="92"/>
        <v>0</v>
      </c>
      <c r="CQ161" s="1">
        <f t="shared" si="93"/>
        <v>0</v>
      </c>
      <c r="CS161" s="1">
        <f t="shared" si="108"/>
        <v>38.2693206</v>
      </c>
      <c r="CT161" s="1">
        <f t="shared" si="109"/>
        <v>0</v>
      </c>
      <c r="CU161" s="1">
        <f t="shared" si="110"/>
        <v>19.952679400000001</v>
      </c>
      <c r="CV161" s="1">
        <f t="shared" si="111"/>
        <v>0</v>
      </c>
      <c r="CW161" s="1">
        <f t="shared" si="112"/>
        <v>0</v>
      </c>
      <c r="CX161" s="1">
        <f t="shared" si="113"/>
        <v>58.222000000000001</v>
      </c>
      <c r="DA161" s="38">
        <f t="shared" si="94"/>
        <v>0</v>
      </c>
      <c r="DB161" s="38">
        <f t="shared" si="95"/>
        <v>0</v>
      </c>
      <c r="DC161" s="38">
        <f t="shared" si="96"/>
        <v>0</v>
      </c>
      <c r="DD161" s="38">
        <f t="shared" si="97"/>
        <v>0</v>
      </c>
      <c r="DE161" s="38">
        <f t="shared" si="98"/>
        <v>0</v>
      </c>
    </row>
    <row r="162" spans="1:109" x14ac:dyDescent="0.2">
      <c r="A162" t="s">
        <v>177</v>
      </c>
      <c r="B162" t="str">
        <f t="shared" si="99"/>
        <v>ED</v>
      </c>
      <c r="C162" t="str">
        <f t="shared" si="100"/>
        <v>C4</v>
      </c>
      <c r="D162">
        <f t="shared" si="101"/>
        <v>314000</v>
      </c>
      <c r="F162" s="1">
        <v>13518936.9</v>
      </c>
      <c r="G162" s="1">
        <v>13554858.029999999</v>
      </c>
      <c r="H162" s="1">
        <v>13554917.24</v>
      </c>
      <c r="I162" s="1">
        <v>13577175.18</v>
      </c>
      <c r="J162" s="1">
        <v>13589870.25</v>
      </c>
      <c r="K162" s="1">
        <v>13601774.039999999</v>
      </c>
      <c r="L162" s="1">
        <v>13654409.35</v>
      </c>
      <c r="M162" s="1">
        <v>13737618.720000001</v>
      </c>
      <c r="N162" s="1">
        <v>13741172.01</v>
      </c>
      <c r="O162" s="1">
        <v>13773477.09</v>
      </c>
      <c r="P162" s="1">
        <v>13799564.119999999</v>
      </c>
      <c r="Q162" s="1">
        <v>13806122.98</v>
      </c>
      <c r="R162" s="1">
        <v>13749303.98</v>
      </c>
      <c r="S162" s="1">
        <f t="shared" si="102"/>
        <v>13634120.440000001</v>
      </c>
      <c r="T162" s="1">
        <f t="shared" si="103"/>
        <v>150390959.00999999</v>
      </c>
      <c r="U162" s="1">
        <f t="shared" si="104"/>
        <v>13668756.620833332</v>
      </c>
      <c r="V162" s="1">
        <v>-6117074.4900000002</v>
      </c>
      <c r="W162" s="1">
        <v>-6149563.0499999998</v>
      </c>
      <c r="X162" s="1">
        <v>-6182094.7800000003</v>
      </c>
      <c r="Y162" s="1">
        <v>-6214653.2999999998</v>
      </c>
      <c r="Z162" s="1">
        <v>-6247253.75</v>
      </c>
      <c r="AA162" s="1">
        <v>-6279883.7199999997</v>
      </c>
      <c r="AB162" s="1">
        <v>-6312591.1399999997</v>
      </c>
      <c r="AC162" s="1">
        <v>-6345461.5700000003</v>
      </c>
      <c r="AD162" s="1">
        <v>-6378436.1200000001</v>
      </c>
      <c r="AE162" s="1">
        <v>-6411453.7000000002</v>
      </c>
      <c r="AF162" s="1">
        <v>-6444541.3499999996</v>
      </c>
      <c r="AG162" s="1">
        <v>-6477668.1699999999</v>
      </c>
      <c r="AH162" s="1">
        <v>-6453915.6900000004</v>
      </c>
      <c r="AI162" s="1"/>
      <c r="AJ162" s="1">
        <v>-32424.59</v>
      </c>
      <c r="AK162" s="1">
        <v>-32488.560000000001</v>
      </c>
      <c r="AL162" s="1">
        <v>-32531.73</v>
      </c>
      <c r="AM162" s="1">
        <v>-32558.52</v>
      </c>
      <c r="AN162" s="1">
        <v>-32600.45</v>
      </c>
      <c r="AO162" s="1">
        <v>-32629.97</v>
      </c>
      <c r="AP162" s="1">
        <v>-32707.420000000002</v>
      </c>
      <c r="AQ162" s="1">
        <v>-32870.43</v>
      </c>
      <c r="AR162" s="1">
        <v>-32974.550000000003</v>
      </c>
      <c r="AS162" s="1">
        <v>-33017.58</v>
      </c>
      <c r="AT162" s="1">
        <v>-33087.65</v>
      </c>
      <c r="AU162" s="1">
        <v>-33126.82</v>
      </c>
      <c r="AV162" s="1">
        <v>-33066.520000000004</v>
      </c>
      <c r="AW162" s="1">
        <f t="shared" si="105"/>
        <v>393660.20000000007</v>
      </c>
      <c r="AX162" s="1"/>
      <c r="AY162" s="1">
        <v>7401862.4100000001</v>
      </c>
      <c r="AZ162" s="1">
        <v>7405294.9800000004</v>
      </c>
      <c r="BA162" s="1">
        <v>7372822.46</v>
      </c>
      <c r="BB162" s="1">
        <v>7362521.8799999999</v>
      </c>
      <c r="BC162" s="1">
        <v>7342616.5</v>
      </c>
      <c r="BD162" s="1">
        <v>7321890.3200000003</v>
      </c>
      <c r="BE162" s="1">
        <v>7341818.21</v>
      </c>
      <c r="BF162" s="1">
        <v>7392157.1500000004</v>
      </c>
      <c r="BG162" s="1">
        <v>7362735.8899999997</v>
      </c>
      <c r="BH162" s="1">
        <v>7362023.3899999997</v>
      </c>
      <c r="BI162" s="1">
        <v>7355022.7699999996</v>
      </c>
      <c r="BJ162" s="1">
        <v>7328454.8099999996</v>
      </c>
      <c r="BK162" s="1">
        <v>7295388.29</v>
      </c>
      <c r="BL162" s="2">
        <f t="shared" si="78"/>
        <v>0</v>
      </c>
      <c r="BM162" s="2">
        <f t="shared" si="106"/>
        <v>393660.20000000007</v>
      </c>
      <c r="BN162" s="3">
        <f t="shared" si="77"/>
        <v>2.8800000681846957E-2</v>
      </c>
      <c r="BO162" s="37">
        <f>IFERROR(INDEX('Wkpr - Existing Depr Rates'!$G$2:$G$709,MATCH('Wkpr - Plant Balance Detail'!A162,'Wkpr - Existing Depr Rates'!$A$2:$A$709,0),),0)</f>
        <v>2.8799999999999999E-2</v>
      </c>
      <c r="BP162" s="37">
        <f t="shared" si="107"/>
        <v>6.818469573677266E-10</v>
      </c>
      <c r="BQ162" s="11">
        <v>3.85E-2</v>
      </c>
      <c r="BR162" s="11"/>
      <c r="BS162" s="11"/>
      <c r="BU162" s="31">
        <f>_xlfn.IFNA(IF(AND($B162="ED",$D162&gt;=310000,$D162&lt;360000),INDEX('Wkpr - Allocation_Factors'!$B$16:$F$16,1,MATCH('Wkpr - Plant Balance Detail'!BU$2,'Wkpr - Allocation_Factors'!$B$1:$F$1,0)),IF(AND($B162="GD",$C162="AN",$D162&gt;=350000,$D162&lt;358000),INDEX('Wkpr - Allocation_Factors'!$B$17:$F$17,1,MATCH('Wkpr - Plant Balance Detail'!BU$2,'Wkpr - Allocation_Factors'!$B$1:$F$1,0)),INDEX('Wkpr - Allocation_Factors'!$B$2:$F$15,MATCH(CONCATENATE('Wkpr - Plant Balance Detail'!$B162,'Wkpr - Plant Balance Detail'!$C162),'Wkpr - Allocation_Factors'!$A$2:$A$15,0),MATCH('Wkpr - Plant Balance Detail'!BU$2,'Wkpr - Allocation_Factors'!$B$1:$F$1,0)))),0)</f>
        <v>0.6573</v>
      </c>
      <c r="BV162" s="31">
        <f>_xlfn.IFNA(IF(AND($B162="ED",$D162&gt;=310000,$D162&lt;360000),INDEX('Wkpr - Allocation_Factors'!$B$16:$F$16,1,MATCH('Wkpr - Plant Balance Detail'!BV$2,'Wkpr - Allocation_Factors'!$B$1:$F$1,0)),IF(AND($B162="GD",$C162="AN",$D162&gt;=350000,$D162&lt;358000),INDEX('Wkpr - Allocation_Factors'!$B$17:$F$17,1,MATCH('Wkpr - Plant Balance Detail'!BV$2,'Wkpr - Allocation_Factors'!$B$1:$F$1,0)),INDEX('Wkpr - Allocation_Factors'!$B$2:$F$15,MATCH(CONCATENATE('Wkpr - Plant Balance Detail'!$B162,'Wkpr - Plant Balance Detail'!$C162),'Wkpr - Allocation_Factors'!$A$2:$A$15,0),MATCH('Wkpr - Plant Balance Detail'!BV$2,'Wkpr - Allocation_Factors'!$B$1:$F$1,0)))),0)</f>
        <v>0</v>
      </c>
      <c r="BW162" s="31">
        <f>_xlfn.IFNA(IF(AND($B162="ED",$D162&gt;=310000,$D162&lt;360000),INDEX('Wkpr - Allocation_Factors'!$B$16:$F$16,1,MATCH('Wkpr - Plant Balance Detail'!BW$2,'Wkpr - Allocation_Factors'!$B$1:$F$1,0)),IF(AND($B162="GD",$C162="AN",$D162&gt;=350000,$D162&lt;358000),INDEX('Wkpr - Allocation_Factors'!$B$17:$F$17,1,MATCH('Wkpr - Plant Balance Detail'!BW$2,'Wkpr - Allocation_Factors'!$B$1:$F$1,0)),INDEX('Wkpr - Allocation_Factors'!$B$2:$F$15,MATCH(CONCATENATE('Wkpr - Plant Balance Detail'!$B162,'Wkpr - Plant Balance Detail'!$C162),'Wkpr - Allocation_Factors'!$A$2:$A$15,0),MATCH('Wkpr - Plant Balance Detail'!BW$2,'Wkpr - Allocation_Factors'!$B$1:$F$1,0)))),0)</f>
        <v>0.3427</v>
      </c>
      <c r="BX162" s="31">
        <f>_xlfn.IFNA(IF(AND($B162="ED",$D162&gt;=310000,$D162&lt;360000),INDEX('Wkpr - Allocation_Factors'!$B$16:$F$16,1,MATCH('Wkpr - Plant Balance Detail'!BX$2,'Wkpr - Allocation_Factors'!$B$1:$F$1,0)),IF(AND($B162="GD",$C162="AN",$D162&gt;=350000,$D162&lt;358000),INDEX('Wkpr - Allocation_Factors'!$B$17:$F$17,1,MATCH('Wkpr - Plant Balance Detail'!BX$2,'Wkpr - Allocation_Factors'!$B$1:$F$1,0)),INDEX('Wkpr - Allocation_Factors'!$B$2:$F$15,MATCH(CONCATENATE('Wkpr - Plant Balance Detail'!$B162,'Wkpr - Plant Balance Detail'!$C162),'Wkpr - Allocation_Factors'!$A$2:$A$15,0),MATCH('Wkpr - Plant Balance Detail'!BX$2,'Wkpr - Allocation_Factors'!$B$1:$F$1,0)))),0)</f>
        <v>0</v>
      </c>
      <c r="BY162" s="31">
        <f>_xlfn.IFNA(IF(AND($B162="ED",$D162&gt;=310000,$D162&lt;360000),INDEX('Wkpr - Allocation_Factors'!$B$16:$F$16,1,MATCH('Wkpr - Plant Balance Detail'!BY$2,'Wkpr - Allocation_Factors'!$B$1:$F$1,0)),IF(AND($B162="GD",$C162="AN",$D162&gt;=350000,$D162&lt;358000),INDEX('Wkpr - Allocation_Factors'!$B$17:$F$17,1,MATCH('Wkpr - Plant Balance Detail'!BY$2,'Wkpr - Allocation_Factors'!$B$1:$F$1,0)),INDEX('Wkpr - Allocation_Factors'!$B$2:$F$15,MATCH(CONCATENATE('Wkpr - Plant Balance Detail'!$B162,'Wkpr - Plant Balance Detail'!$C162),'Wkpr - Allocation_Factors'!$A$2:$A$15,0),MATCH('Wkpr - Plant Balance Detail'!BY$2,'Wkpr - Allocation_Factors'!$B$1:$F$1,0)))),0)</f>
        <v>0</v>
      </c>
      <c r="CA162" s="1">
        <f t="shared" si="79"/>
        <v>260277.63033649084</v>
      </c>
      <c r="CB162" s="1">
        <f t="shared" si="80"/>
        <v>0</v>
      </c>
      <c r="CC162" s="1">
        <f t="shared" si="81"/>
        <v>135702.33366243026</v>
      </c>
      <c r="CD162" s="1">
        <f t="shared" si="82"/>
        <v>0</v>
      </c>
      <c r="CE162" s="1">
        <f t="shared" si="83"/>
        <v>0</v>
      </c>
      <c r="CF162" s="1"/>
      <c r="CG162" s="1">
        <f t="shared" si="84"/>
        <v>260277.62417435521</v>
      </c>
      <c r="CH162" s="1">
        <f t="shared" si="85"/>
        <v>0</v>
      </c>
      <c r="CI162" s="1">
        <f t="shared" si="86"/>
        <v>135702.3304496448</v>
      </c>
      <c r="CJ162" s="1">
        <f t="shared" si="87"/>
        <v>0</v>
      </c>
      <c r="CK162" s="1">
        <f t="shared" si="88"/>
        <v>0</v>
      </c>
      <c r="CM162" s="1">
        <f t="shared" si="89"/>
        <v>347940.573983079</v>
      </c>
      <c r="CN162" s="1">
        <f t="shared" si="90"/>
        <v>0</v>
      </c>
      <c r="CO162" s="1">
        <f t="shared" si="91"/>
        <v>181407.62924692099</v>
      </c>
      <c r="CP162" s="1">
        <f t="shared" si="92"/>
        <v>0</v>
      </c>
      <c r="CQ162" s="1">
        <f t="shared" si="93"/>
        <v>0</v>
      </c>
      <c r="CS162" s="1">
        <f t="shared" si="108"/>
        <v>87662.949808723788</v>
      </c>
      <c r="CT162" s="1">
        <f t="shared" si="109"/>
        <v>0</v>
      </c>
      <c r="CU162" s="1">
        <f t="shared" si="110"/>
        <v>45705.298797276191</v>
      </c>
      <c r="CV162" s="1">
        <f t="shared" si="111"/>
        <v>0</v>
      </c>
      <c r="CW162" s="1">
        <f t="shared" si="112"/>
        <v>0</v>
      </c>
      <c r="CX162" s="1">
        <f t="shared" si="113"/>
        <v>133368.24860599998</v>
      </c>
      <c r="DA162" s="38">
        <f t="shared" si="94"/>
        <v>0</v>
      </c>
      <c r="DB162" s="38">
        <f t="shared" si="95"/>
        <v>0</v>
      </c>
      <c r="DC162" s="38">
        <f t="shared" si="96"/>
        <v>0</v>
      </c>
      <c r="DD162" s="38">
        <f t="shared" si="97"/>
        <v>0</v>
      </c>
      <c r="DE162" s="38">
        <f t="shared" si="98"/>
        <v>0</v>
      </c>
    </row>
    <row r="163" spans="1:109" x14ac:dyDescent="0.2">
      <c r="A163" t="s">
        <v>178</v>
      </c>
      <c r="B163" t="str">
        <f t="shared" si="99"/>
        <v>ED</v>
      </c>
      <c r="C163" t="str">
        <f t="shared" si="100"/>
        <v>C4</v>
      </c>
      <c r="D163">
        <f t="shared" si="101"/>
        <v>315000</v>
      </c>
      <c r="F163" s="1">
        <v>6672776.5300000003</v>
      </c>
      <c r="G163" s="1">
        <v>6672776.5300000003</v>
      </c>
      <c r="H163" s="1">
        <v>6672776.5300000003</v>
      </c>
      <c r="I163" s="1">
        <v>6672776.5300000003</v>
      </c>
      <c r="J163" s="1">
        <v>6672776.5300000003</v>
      </c>
      <c r="K163" s="1">
        <v>6672776.5300000003</v>
      </c>
      <c r="L163" s="1">
        <v>6672776.5300000003</v>
      </c>
      <c r="M163" s="1">
        <v>6672776.5300000003</v>
      </c>
      <c r="N163" s="1">
        <v>6672776.5300000003</v>
      </c>
      <c r="O163" s="1">
        <v>6672776.5300000003</v>
      </c>
      <c r="P163" s="1">
        <v>6672776.5300000003</v>
      </c>
      <c r="Q163" s="1">
        <v>6672776.5300000003</v>
      </c>
      <c r="R163" s="1">
        <v>6672776.5300000003</v>
      </c>
      <c r="S163" s="1">
        <f t="shared" si="102"/>
        <v>6672776.5300000003</v>
      </c>
      <c r="T163" s="1">
        <f t="shared" si="103"/>
        <v>73400541.829999998</v>
      </c>
      <c r="U163" s="1">
        <f t="shared" si="104"/>
        <v>6672776.5300000003</v>
      </c>
      <c r="V163" s="1">
        <v>-4671774.68</v>
      </c>
      <c r="W163" s="1">
        <v>-4682228.7</v>
      </c>
      <c r="X163" s="1">
        <v>-4692682.72</v>
      </c>
      <c r="Y163" s="1">
        <v>-4703136.74</v>
      </c>
      <c r="Z163" s="1">
        <v>-4713590.76</v>
      </c>
      <c r="AA163" s="1">
        <v>-4724044.78</v>
      </c>
      <c r="AB163" s="1">
        <v>-4734498.8</v>
      </c>
      <c r="AC163" s="1">
        <v>-4744952.82</v>
      </c>
      <c r="AD163" s="1">
        <v>-4755406.84</v>
      </c>
      <c r="AE163" s="1">
        <v>-4765860.8600000003</v>
      </c>
      <c r="AF163" s="1">
        <v>-4776314.8799999999</v>
      </c>
      <c r="AG163" s="1">
        <v>-4786768.9000000004</v>
      </c>
      <c r="AH163" s="1">
        <v>-4797222.92</v>
      </c>
      <c r="AI163" s="1"/>
      <c r="AJ163" s="1">
        <v>-10454.02</v>
      </c>
      <c r="AK163" s="1">
        <v>-10454.02</v>
      </c>
      <c r="AL163" s="1">
        <v>-10454.02</v>
      </c>
      <c r="AM163" s="1">
        <v>-10454.02</v>
      </c>
      <c r="AN163" s="1">
        <v>-10454.02</v>
      </c>
      <c r="AO163" s="1">
        <v>-10454.02</v>
      </c>
      <c r="AP163" s="1">
        <v>-10454.02</v>
      </c>
      <c r="AQ163" s="1">
        <v>-10454.02</v>
      </c>
      <c r="AR163" s="1">
        <v>-10454.02</v>
      </c>
      <c r="AS163" s="1">
        <v>-10454.02</v>
      </c>
      <c r="AT163" s="1">
        <v>-10454.02</v>
      </c>
      <c r="AU163" s="1">
        <v>-10454.02</v>
      </c>
      <c r="AV163" s="1">
        <v>-10454.02</v>
      </c>
      <c r="AW163" s="1">
        <f t="shared" si="105"/>
        <v>125448.24000000003</v>
      </c>
      <c r="AX163" s="1"/>
      <c r="AY163" s="1">
        <v>2001001.85</v>
      </c>
      <c r="AZ163" s="1">
        <v>1990547.83</v>
      </c>
      <c r="BA163" s="1">
        <v>1980093.81</v>
      </c>
      <c r="BB163" s="1">
        <v>1969639.79</v>
      </c>
      <c r="BC163" s="1">
        <v>1959185.77</v>
      </c>
      <c r="BD163" s="1">
        <v>1948731.75</v>
      </c>
      <c r="BE163" s="1">
        <v>1938277.73</v>
      </c>
      <c r="BF163" s="1">
        <v>1927823.71</v>
      </c>
      <c r="BG163" s="1">
        <v>1917369.69</v>
      </c>
      <c r="BH163" s="1">
        <v>1906915.67</v>
      </c>
      <c r="BI163" s="1">
        <v>1896461.65</v>
      </c>
      <c r="BJ163" s="1">
        <v>1886007.63</v>
      </c>
      <c r="BK163" s="1">
        <v>1875553.6099999999</v>
      </c>
      <c r="BL163" s="2">
        <f t="shared" si="78"/>
        <v>0</v>
      </c>
      <c r="BM163" s="2">
        <f t="shared" si="106"/>
        <v>125448.24000000003</v>
      </c>
      <c r="BN163" s="3">
        <f t="shared" si="77"/>
        <v>1.8800006179736404E-2</v>
      </c>
      <c r="BO163" s="37">
        <f>IFERROR(INDEX('Wkpr - Existing Depr Rates'!$G$2:$G$709,MATCH('Wkpr - Plant Balance Detail'!A163,'Wkpr - Existing Depr Rates'!$A$2:$A$709,0),),0)</f>
        <v>1.8800000000000001E-2</v>
      </c>
      <c r="BP163" s="37">
        <f t="shared" si="107"/>
        <v>6.1797364031557223E-9</v>
      </c>
      <c r="BQ163" s="11">
        <v>0.02</v>
      </c>
      <c r="BR163" s="11"/>
      <c r="BS163" s="11"/>
      <c r="BU163" s="31">
        <f>_xlfn.IFNA(IF(AND($B163="ED",$D163&gt;=310000,$D163&lt;360000),INDEX('Wkpr - Allocation_Factors'!$B$16:$F$16,1,MATCH('Wkpr - Plant Balance Detail'!BU$2,'Wkpr - Allocation_Factors'!$B$1:$F$1,0)),IF(AND($B163="GD",$C163="AN",$D163&gt;=350000,$D163&lt;358000),INDEX('Wkpr - Allocation_Factors'!$B$17:$F$17,1,MATCH('Wkpr - Plant Balance Detail'!BU$2,'Wkpr - Allocation_Factors'!$B$1:$F$1,0)),INDEX('Wkpr - Allocation_Factors'!$B$2:$F$15,MATCH(CONCATENATE('Wkpr - Plant Balance Detail'!$B163,'Wkpr - Plant Balance Detail'!$C163),'Wkpr - Allocation_Factors'!$A$2:$A$15,0),MATCH('Wkpr - Plant Balance Detail'!BU$2,'Wkpr - Allocation_Factors'!$B$1:$F$1,0)))),0)</f>
        <v>0.6573</v>
      </c>
      <c r="BV163" s="31">
        <f>_xlfn.IFNA(IF(AND($B163="ED",$D163&gt;=310000,$D163&lt;360000),INDEX('Wkpr - Allocation_Factors'!$B$16:$F$16,1,MATCH('Wkpr - Plant Balance Detail'!BV$2,'Wkpr - Allocation_Factors'!$B$1:$F$1,0)),IF(AND($B163="GD",$C163="AN",$D163&gt;=350000,$D163&lt;358000),INDEX('Wkpr - Allocation_Factors'!$B$17:$F$17,1,MATCH('Wkpr - Plant Balance Detail'!BV$2,'Wkpr - Allocation_Factors'!$B$1:$F$1,0)),INDEX('Wkpr - Allocation_Factors'!$B$2:$F$15,MATCH(CONCATENATE('Wkpr - Plant Balance Detail'!$B163,'Wkpr - Plant Balance Detail'!$C163),'Wkpr - Allocation_Factors'!$A$2:$A$15,0),MATCH('Wkpr - Plant Balance Detail'!BV$2,'Wkpr - Allocation_Factors'!$B$1:$F$1,0)))),0)</f>
        <v>0</v>
      </c>
      <c r="BW163" s="31">
        <f>_xlfn.IFNA(IF(AND($B163="ED",$D163&gt;=310000,$D163&lt;360000),INDEX('Wkpr - Allocation_Factors'!$B$16:$F$16,1,MATCH('Wkpr - Plant Balance Detail'!BW$2,'Wkpr - Allocation_Factors'!$B$1:$F$1,0)),IF(AND($B163="GD",$C163="AN",$D163&gt;=350000,$D163&lt;358000),INDEX('Wkpr - Allocation_Factors'!$B$17:$F$17,1,MATCH('Wkpr - Plant Balance Detail'!BW$2,'Wkpr - Allocation_Factors'!$B$1:$F$1,0)),INDEX('Wkpr - Allocation_Factors'!$B$2:$F$15,MATCH(CONCATENATE('Wkpr - Plant Balance Detail'!$B163,'Wkpr - Plant Balance Detail'!$C163),'Wkpr - Allocation_Factors'!$A$2:$A$15,0),MATCH('Wkpr - Plant Balance Detail'!BW$2,'Wkpr - Allocation_Factors'!$B$1:$F$1,0)))),0)</f>
        <v>0.3427</v>
      </c>
      <c r="BX163" s="31">
        <f>_xlfn.IFNA(IF(AND($B163="ED",$D163&gt;=310000,$D163&lt;360000),INDEX('Wkpr - Allocation_Factors'!$B$16:$F$16,1,MATCH('Wkpr - Plant Balance Detail'!BX$2,'Wkpr - Allocation_Factors'!$B$1:$F$1,0)),IF(AND($B163="GD",$C163="AN",$D163&gt;=350000,$D163&lt;358000),INDEX('Wkpr - Allocation_Factors'!$B$17:$F$17,1,MATCH('Wkpr - Plant Balance Detail'!BX$2,'Wkpr - Allocation_Factors'!$B$1:$F$1,0)),INDEX('Wkpr - Allocation_Factors'!$B$2:$F$15,MATCH(CONCATENATE('Wkpr - Plant Balance Detail'!$B163,'Wkpr - Plant Balance Detail'!$C163),'Wkpr - Allocation_Factors'!$A$2:$A$15,0),MATCH('Wkpr - Plant Balance Detail'!BX$2,'Wkpr - Allocation_Factors'!$B$1:$F$1,0)))),0)</f>
        <v>0</v>
      </c>
      <c r="BY163" s="31">
        <f>_xlfn.IFNA(IF(AND($B163="ED",$D163&gt;=310000,$D163&lt;360000),INDEX('Wkpr - Allocation_Factors'!$B$16:$F$16,1,MATCH('Wkpr - Plant Balance Detail'!BY$2,'Wkpr - Allocation_Factors'!$B$1:$F$1,0)),IF(AND($B163="GD",$C163="AN",$D163&gt;=350000,$D163&lt;358000),INDEX('Wkpr - Allocation_Factors'!$B$17:$F$17,1,MATCH('Wkpr - Plant Balance Detail'!BY$2,'Wkpr - Allocation_Factors'!$B$1:$F$1,0)),INDEX('Wkpr - Allocation_Factors'!$B$2:$F$15,MATCH(CONCATENATE('Wkpr - Plant Balance Detail'!$B163,'Wkpr - Plant Balance Detail'!$C163),'Wkpr - Allocation_Factors'!$A$2:$A$15,0),MATCH('Wkpr - Plant Balance Detail'!BY$2,'Wkpr - Allocation_Factors'!$B$1:$F$1,0)))),0)</f>
        <v>0</v>
      </c>
      <c r="CA163" s="1">
        <f t="shared" si="79"/>
        <v>82457.128152000034</v>
      </c>
      <c r="CB163" s="1">
        <f t="shared" si="80"/>
        <v>0</v>
      </c>
      <c r="CC163" s="1">
        <f t="shared" si="81"/>
        <v>42991.111848000015</v>
      </c>
      <c r="CD163" s="1">
        <f t="shared" si="82"/>
        <v>0</v>
      </c>
      <c r="CE163" s="1">
        <f t="shared" si="83"/>
        <v>0</v>
      </c>
      <c r="CF163" s="1"/>
      <c r="CG163" s="1">
        <f t="shared" si="84"/>
        <v>82457.101047577205</v>
      </c>
      <c r="CH163" s="1">
        <f t="shared" si="85"/>
        <v>0</v>
      </c>
      <c r="CI163" s="1">
        <f t="shared" si="86"/>
        <v>42991.097716422802</v>
      </c>
      <c r="CJ163" s="1">
        <f t="shared" si="87"/>
        <v>0</v>
      </c>
      <c r="CK163" s="1">
        <f t="shared" si="88"/>
        <v>0</v>
      </c>
      <c r="CM163" s="1">
        <f t="shared" si="89"/>
        <v>87720.320263379996</v>
      </c>
      <c r="CN163" s="1">
        <f t="shared" si="90"/>
        <v>0</v>
      </c>
      <c r="CO163" s="1">
        <f t="shared" si="91"/>
        <v>45735.210336620003</v>
      </c>
      <c r="CP163" s="1">
        <f t="shared" si="92"/>
        <v>0</v>
      </c>
      <c r="CQ163" s="1">
        <f t="shared" si="93"/>
        <v>0</v>
      </c>
      <c r="CS163" s="1">
        <f t="shared" si="108"/>
        <v>5263.2192158027901</v>
      </c>
      <c r="CT163" s="1">
        <f t="shared" si="109"/>
        <v>0</v>
      </c>
      <c r="CU163" s="1">
        <f t="shared" si="110"/>
        <v>2744.1126201972002</v>
      </c>
      <c r="CV163" s="1">
        <f t="shared" si="111"/>
        <v>0</v>
      </c>
      <c r="CW163" s="1">
        <f t="shared" si="112"/>
        <v>0</v>
      </c>
      <c r="CX163" s="1">
        <f t="shared" si="113"/>
        <v>8007.3318359999903</v>
      </c>
      <c r="DA163" s="38">
        <f t="shared" si="94"/>
        <v>0</v>
      </c>
      <c r="DB163" s="38">
        <f t="shared" si="95"/>
        <v>0</v>
      </c>
      <c r="DC163" s="38">
        <f t="shared" si="96"/>
        <v>0</v>
      </c>
      <c r="DD163" s="38">
        <f t="shared" si="97"/>
        <v>0</v>
      </c>
      <c r="DE163" s="38">
        <f t="shared" si="98"/>
        <v>0</v>
      </c>
    </row>
    <row r="164" spans="1:109" x14ac:dyDescent="0.2">
      <c r="A164" t="s">
        <v>179</v>
      </c>
      <c r="B164" t="str">
        <f t="shared" si="99"/>
        <v>ED</v>
      </c>
      <c r="C164" t="str">
        <f t="shared" si="100"/>
        <v>C4</v>
      </c>
      <c r="D164">
        <f t="shared" si="101"/>
        <v>316000</v>
      </c>
      <c r="F164" s="1">
        <v>4599986.1100000003</v>
      </c>
      <c r="G164" s="1">
        <v>4634922.34</v>
      </c>
      <c r="H164" s="1">
        <v>4685204.25</v>
      </c>
      <c r="I164" s="1">
        <v>4706886.7</v>
      </c>
      <c r="J164" s="1">
        <v>4719233.6900000004</v>
      </c>
      <c r="K164" s="1">
        <v>4730811.0999999996</v>
      </c>
      <c r="L164" s="1">
        <v>4782003.2300000004</v>
      </c>
      <c r="M164" s="1">
        <v>4862931.12</v>
      </c>
      <c r="N164" s="1">
        <v>4866386.99</v>
      </c>
      <c r="O164" s="1">
        <v>4897806.3100000005</v>
      </c>
      <c r="P164" s="1">
        <v>4923178.07</v>
      </c>
      <c r="Q164" s="1">
        <v>4929557.0999999996</v>
      </c>
      <c r="R164" s="1">
        <v>4929557.0999999996</v>
      </c>
      <c r="S164" s="1">
        <f t="shared" si="102"/>
        <v>4764771.6050000004</v>
      </c>
      <c r="T164" s="1">
        <f t="shared" si="103"/>
        <v>52738920.900000006</v>
      </c>
      <c r="U164" s="1">
        <f t="shared" si="104"/>
        <v>4791974.3754166672</v>
      </c>
      <c r="V164" s="1">
        <v>-3135756.01</v>
      </c>
      <c r="W164" s="1">
        <v>-3141989.57</v>
      </c>
      <c r="X164" s="1">
        <v>-3148280.66</v>
      </c>
      <c r="Y164" s="1">
        <v>-3154620.32</v>
      </c>
      <c r="Z164" s="1">
        <v>-3160982.95</v>
      </c>
      <c r="AA164" s="1">
        <v>-3167361.73</v>
      </c>
      <c r="AB164" s="1">
        <v>-3173782.88</v>
      </c>
      <c r="AC164" s="1">
        <v>-3180293.21</v>
      </c>
      <c r="AD164" s="1">
        <v>-3186860.5</v>
      </c>
      <c r="AE164" s="1">
        <v>-3193451.33</v>
      </c>
      <c r="AF164" s="1">
        <v>-3200080.49</v>
      </c>
      <c r="AG164" s="1">
        <v>-3206731.09</v>
      </c>
      <c r="AH164" s="1">
        <v>-3213385.99</v>
      </c>
      <c r="AI164" s="1"/>
      <c r="AJ164" s="1">
        <v>-6200.3600000000006</v>
      </c>
      <c r="AK164" s="1">
        <v>-6233.56</v>
      </c>
      <c r="AL164" s="1">
        <v>-6291.09</v>
      </c>
      <c r="AM164" s="1">
        <v>-6339.66</v>
      </c>
      <c r="AN164" s="1">
        <v>-6362.63</v>
      </c>
      <c r="AO164" s="1">
        <v>-6378.78</v>
      </c>
      <c r="AP164" s="1">
        <v>-6421.1500000000005</v>
      </c>
      <c r="AQ164" s="1">
        <v>-6510.33</v>
      </c>
      <c r="AR164" s="1">
        <v>-6567.29</v>
      </c>
      <c r="AS164" s="1">
        <v>-6590.83</v>
      </c>
      <c r="AT164" s="1">
        <v>-6629.16</v>
      </c>
      <c r="AU164" s="1">
        <v>-6650.6</v>
      </c>
      <c r="AV164" s="1">
        <v>-6654.9000000000005</v>
      </c>
      <c r="AW164" s="1">
        <f t="shared" si="105"/>
        <v>77629.98000000001</v>
      </c>
      <c r="AX164" s="1"/>
      <c r="AY164" s="1">
        <v>1464230.1</v>
      </c>
      <c r="AZ164" s="1">
        <v>1492932.77</v>
      </c>
      <c r="BA164" s="1">
        <v>1536923.5899999999</v>
      </c>
      <c r="BB164" s="1">
        <v>1552266.38</v>
      </c>
      <c r="BC164" s="1">
        <v>1558250.74</v>
      </c>
      <c r="BD164" s="1">
        <v>1563449.37</v>
      </c>
      <c r="BE164" s="1">
        <v>1608220.35</v>
      </c>
      <c r="BF164" s="1">
        <v>1682637.9100000001</v>
      </c>
      <c r="BG164" s="1">
        <v>1679526.49</v>
      </c>
      <c r="BH164" s="1">
        <v>1704354.98</v>
      </c>
      <c r="BI164" s="1">
        <v>1723097.58</v>
      </c>
      <c r="BJ164" s="1">
        <v>1722826.01</v>
      </c>
      <c r="BK164" s="1">
        <v>1716171.1099999999</v>
      </c>
      <c r="BL164" s="2">
        <f t="shared" si="78"/>
        <v>0</v>
      </c>
      <c r="BM164" s="2">
        <f t="shared" si="106"/>
        <v>77629.98000000001</v>
      </c>
      <c r="BN164" s="3">
        <f t="shared" si="77"/>
        <v>1.619999898126542E-2</v>
      </c>
      <c r="BO164" s="37">
        <f>IFERROR(INDEX('Wkpr - Existing Depr Rates'!$G$2:$G$709,MATCH('Wkpr - Plant Balance Detail'!A164,'Wkpr - Existing Depr Rates'!$A$2:$A$709,0),),0)</f>
        <v>1.6199999999999999E-2</v>
      </c>
      <c r="BP164" s="37">
        <f t="shared" si="107"/>
        <v>-1.0187345793333247E-9</v>
      </c>
      <c r="BQ164" s="11">
        <v>2.29E-2</v>
      </c>
      <c r="BR164" s="11"/>
      <c r="BS164" s="11"/>
      <c r="BU164" s="31">
        <f>_xlfn.IFNA(IF(AND($B164="ED",$D164&gt;=310000,$D164&lt;360000),INDEX('Wkpr - Allocation_Factors'!$B$16:$F$16,1,MATCH('Wkpr - Plant Balance Detail'!BU$2,'Wkpr - Allocation_Factors'!$B$1:$F$1,0)),IF(AND($B164="GD",$C164="AN",$D164&gt;=350000,$D164&lt;358000),INDEX('Wkpr - Allocation_Factors'!$B$17:$F$17,1,MATCH('Wkpr - Plant Balance Detail'!BU$2,'Wkpr - Allocation_Factors'!$B$1:$F$1,0)),INDEX('Wkpr - Allocation_Factors'!$B$2:$F$15,MATCH(CONCATENATE('Wkpr - Plant Balance Detail'!$B164,'Wkpr - Plant Balance Detail'!$C164),'Wkpr - Allocation_Factors'!$A$2:$A$15,0),MATCH('Wkpr - Plant Balance Detail'!BU$2,'Wkpr - Allocation_Factors'!$B$1:$F$1,0)))),0)</f>
        <v>0.6573</v>
      </c>
      <c r="BV164" s="31">
        <f>_xlfn.IFNA(IF(AND($B164="ED",$D164&gt;=310000,$D164&lt;360000),INDEX('Wkpr - Allocation_Factors'!$B$16:$F$16,1,MATCH('Wkpr - Plant Balance Detail'!BV$2,'Wkpr - Allocation_Factors'!$B$1:$F$1,0)),IF(AND($B164="GD",$C164="AN",$D164&gt;=350000,$D164&lt;358000),INDEX('Wkpr - Allocation_Factors'!$B$17:$F$17,1,MATCH('Wkpr - Plant Balance Detail'!BV$2,'Wkpr - Allocation_Factors'!$B$1:$F$1,0)),INDEX('Wkpr - Allocation_Factors'!$B$2:$F$15,MATCH(CONCATENATE('Wkpr - Plant Balance Detail'!$B164,'Wkpr - Plant Balance Detail'!$C164),'Wkpr - Allocation_Factors'!$A$2:$A$15,0),MATCH('Wkpr - Plant Balance Detail'!BV$2,'Wkpr - Allocation_Factors'!$B$1:$F$1,0)))),0)</f>
        <v>0</v>
      </c>
      <c r="BW164" s="31">
        <f>_xlfn.IFNA(IF(AND($B164="ED",$D164&gt;=310000,$D164&lt;360000),INDEX('Wkpr - Allocation_Factors'!$B$16:$F$16,1,MATCH('Wkpr - Plant Balance Detail'!BW$2,'Wkpr - Allocation_Factors'!$B$1:$F$1,0)),IF(AND($B164="GD",$C164="AN",$D164&gt;=350000,$D164&lt;358000),INDEX('Wkpr - Allocation_Factors'!$B$17:$F$17,1,MATCH('Wkpr - Plant Balance Detail'!BW$2,'Wkpr - Allocation_Factors'!$B$1:$F$1,0)),INDEX('Wkpr - Allocation_Factors'!$B$2:$F$15,MATCH(CONCATENATE('Wkpr - Plant Balance Detail'!$B164,'Wkpr - Plant Balance Detail'!$C164),'Wkpr - Allocation_Factors'!$A$2:$A$15,0),MATCH('Wkpr - Plant Balance Detail'!BW$2,'Wkpr - Allocation_Factors'!$B$1:$F$1,0)))),0)</f>
        <v>0.3427</v>
      </c>
      <c r="BX164" s="31">
        <f>_xlfn.IFNA(IF(AND($B164="ED",$D164&gt;=310000,$D164&lt;360000),INDEX('Wkpr - Allocation_Factors'!$B$16:$F$16,1,MATCH('Wkpr - Plant Balance Detail'!BX$2,'Wkpr - Allocation_Factors'!$B$1:$F$1,0)),IF(AND($B164="GD",$C164="AN",$D164&gt;=350000,$D164&lt;358000),INDEX('Wkpr - Allocation_Factors'!$B$17:$F$17,1,MATCH('Wkpr - Plant Balance Detail'!BX$2,'Wkpr - Allocation_Factors'!$B$1:$F$1,0)),INDEX('Wkpr - Allocation_Factors'!$B$2:$F$15,MATCH(CONCATENATE('Wkpr - Plant Balance Detail'!$B164,'Wkpr - Plant Balance Detail'!$C164),'Wkpr - Allocation_Factors'!$A$2:$A$15,0),MATCH('Wkpr - Plant Balance Detail'!BX$2,'Wkpr - Allocation_Factors'!$B$1:$F$1,0)))),0)</f>
        <v>0</v>
      </c>
      <c r="BY164" s="31">
        <f>_xlfn.IFNA(IF(AND($B164="ED",$D164&gt;=310000,$D164&lt;360000),INDEX('Wkpr - Allocation_Factors'!$B$16:$F$16,1,MATCH('Wkpr - Plant Balance Detail'!BY$2,'Wkpr - Allocation_Factors'!$B$1:$F$1,0)),IF(AND($B164="GD",$C164="AN",$D164&gt;=350000,$D164&lt;358000),INDEX('Wkpr - Allocation_Factors'!$B$17:$F$17,1,MATCH('Wkpr - Plant Balance Detail'!BY$2,'Wkpr - Allocation_Factors'!$B$1:$F$1,0)),INDEX('Wkpr - Allocation_Factors'!$B$2:$F$15,MATCH(CONCATENATE('Wkpr - Plant Balance Detail'!$B164,'Wkpr - Plant Balance Detail'!$C164),'Wkpr - Allocation_Factors'!$A$2:$A$15,0),MATCH('Wkpr - Plant Balance Detail'!BY$2,'Wkpr - Allocation_Factors'!$B$1:$F$1,0)))),0)</f>
        <v>0</v>
      </c>
      <c r="CA164" s="1">
        <f t="shared" si="79"/>
        <v>52491.202384744363</v>
      </c>
      <c r="CB164" s="1">
        <f t="shared" si="80"/>
        <v>0</v>
      </c>
      <c r="CC164" s="1">
        <f t="shared" si="81"/>
        <v>27367.617613345341</v>
      </c>
      <c r="CD164" s="1">
        <f t="shared" si="82"/>
        <v>0</v>
      </c>
      <c r="CE164" s="1">
        <f t="shared" si="83"/>
        <v>0</v>
      </c>
      <c r="CF164" s="1"/>
      <c r="CG164" s="1">
        <f t="shared" si="84"/>
        <v>52491.205685645989</v>
      </c>
      <c r="CH164" s="1">
        <f t="shared" si="85"/>
        <v>0</v>
      </c>
      <c r="CI164" s="1">
        <f t="shared" si="86"/>
        <v>27367.619334353996</v>
      </c>
      <c r="CJ164" s="1">
        <f t="shared" si="87"/>
        <v>0</v>
      </c>
      <c r="CK164" s="1">
        <f t="shared" si="88"/>
        <v>0</v>
      </c>
      <c r="CM164" s="1">
        <f t="shared" si="89"/>
        <v>74200.531493906994</v>
      </c>
      <c r="CN164" s="1">
        <f t="shared" si="90"/>
        <v>0</v>
      </c>
      <c r="CO164" s="1">
        <f t="shared" si="91"/>
        <v>38686.326096092998</v>
      </c>
      <c r="CP164" s="1">
        <f t="shared" si="92"/>
        <v>0</v>
      </c>
      <c r="CQ164" s="1">
        <f t="shared" si="93"/>
        <v>0</v>
      </c>
      <c r="CS164" s="1">
        <f t="shared" si="108"/>
        <v>21709.325808261005</v>
      </c>
      <c r="CT164" s="1">
        <f t="shared" si="109"/>
        <v>0</v>
      </c>
      <c r="CU164" s="1">
        <f t="shared" si="110"/>
        <v>11318.706761739002</v>
      </c>
      <c r="CV164" s="1">
        <f t="shared" si="111"/>
        <v>0</v>
      </c>
      <c r="CW164" s="1">
        <f t="shared" si="112"/>
        <v>0</v>
      </c>
      <c r="CX164" s="1">
        <f t="shared" si="113"/>
        <v>33028.03257000001</v>
      </c>
      <c r="DA164" s="38">
        <f t="shared" si="94"/>
        <v>0</v>
      </c>
      <c r="DB164" s="38">
        <f t="shared" si="95"/>
        <v>0</v>
      </c>
      <c r="DC164" s="38">
        <f t="shared" si="96"/>
        <v>0</v>
      </c>
      <c r="DD164" s="38">
        <f t="shared" si="97"/>
        <v>0</v>
      </c>
      <c r="DE164" s="38">
        <f t="shared" si="98"/>
        <v>0</v>
      </c>
    </row>
    <row r="165" spans="1:109" x14ac:dyDescent="0.2">
      <c r="A165" s="18" t="s">
        <v>180</v>
      </c>
      <c r="B165" s="18" t="str">
        <f t="shared" si="99"/>
        <v>ED</v>
      </c>
      <c r="C165" s="18" t="str">
        <f t="shared" si="100"/>
        <v>C4</v>
      </c>
      <c r="D165" s="18">
        <f t="shared" si="101"/>
        <v>317000</v>
      </c>
      <c r="E165" s="18" t="s">
        <v>684</v>
      </c>
      <c r="F165" s="19">
        <v>6336883.9699999997</v>
      </c>
      <c r="G165" s="19">
        <v>6336883.9699999997</v>
      </c>
      <c r="H165" s="19">
        <v>6336883.9699999997</v>
      </c>
      <c r="I165" s="19">
        <v>6336883.9699999997</v>
      </c>
      <c r="J165" s="19">
        <v>6336883.9699999997</v>
      </c>
      <c r="K165" s="19">
        <v>6336883.9699999997</v>
      </c>
      <c r="L165" s="19">
        <v>5990248.7199999997</v>
      </c>
      <c r="M165" s="19">
        <v>5990248.7199999997</v>
      </c>
      <c r="N165" s="19">
        <v>5990248.7199999997</v>
      </c>
      <c r="O165" s="19">
        <v>5990248.7199999997</v>
      </c>
      <c r="P165" s="19">
        <v>5990248.7199999997</v>
      </c>
      <c r="Q165" s="19">
        <v>5990248.7199999997</v>
      </c>
      <c r="R165" s="19">
        <v>5922954</v>
      </c>
      <c r="S165" s="19">
        <f t="shared" si="102"/>
        <v>6129918.9849999994</v>
      </c>
      <c r="T165" s="19">
        <f t="shared" si="103"/>
        <v>67625912.170000002</v>
      </c>
      <c r="U165" s="19">
        <f t="shared" si="104"/>
        <v>6146319.2629166665</v>
      </c>
      <c r="V165" s="1">
        <v>-110681.28</v>
      </c>
      <c r="W165" s="1">
        <v>-123927.76000000001</v>
      </c>
      <c r="X165" s="1">
        <v>-137174.24</v>
      </c>
      <c r="Y165" s="1">
        <v>-139581.73000000001</v>
      </c>
      <c r="Z165" s="1">
        <v>-149217.07</v>
      </c>
      <c r="AA165" s="1">
        <v>-158852.43</v>
      </c>
      <c r="AB165" s="1">
        <v>-161660.49</v>
      </c>
      <c r="AC165" s="1">
        <v>-170578.55000000002</v>
      </c>
      <c r="AD165" s="1">
        <v>-179493.2</v>
      </c>
      <c r="AE165" s="1">
        <v>-188407.87</v>
      </c>
      <c r="AF165" s="1">
        <v>-197322.53</v>
      </c>
      <c r="AG165" s="1">
        <v>-206237.19</v>
      </c>
      <c r="AH165" s="19">
        <v>-165184.42000000001</v>
      </c>
      <c r="AI165" s="19"/>
      <c r="AJ165" s="19">
        <v>-39474.200000000004</v>
      </c>
      <c r="AK165" s="19">
        <v>-13246.48</v>
      </c>
      <c r="AL165" s="19">
        <v>-13246.48</v>
      </c>
      <c r="AM165" s="19">
        <v>-2407.4900000000002</v>
      </c>
      <c r="AN165" s="19">
        <v>-9635.34</v>
      </c>
      <c r="AO165" s="19">
        <v>-9635.36</v>
      </c>
      <c r="AP165" s="19">
        <v>-2808.06</v>
      </c>
      <c r="AQ165" s="19">
        <v>-8918.06</v>
      </c>
      <c r="AR165" s="19">
        <v>-8914.65</v>
      </c>
      <c r="AS165" s="19">
        <v>-8914.67</v>
      </c>
      <c r="AT165" s="19">
        <v>-8914.66</v>
      </c>
      <c r="AU165" s="19">
        <v>-8914.66</v>
      </c>
      <c r="AV165" s="19">
        <v>-8878.6200000000008</v>
      </c>
      <c r="AW165" s="19">
        <f t="shared" si="105"/>
        <v>104434.53</v>
      </c>
      <c r="AX165" s="19"/>
      <c r="AY165" s="1">
        <v>6226202.6900000004</v>
      </c>
      <c r="AZ165" s="1">
        <v>6212956.21</v>
      </c>
      <c r="BA165" s="1">
        <v>6199709.7300000004</v>
      </c>
      <c r="BB165" s="1">
        <v>6197302.2400000002</v>
      </c>
      <c r="BC165" s="1">
        <v>6187666.9000000004</v>
      </c>
      <c r="BD165" s="1">
        <v>6178031.54</v>
      </c>
      <c r="BE165" s="1">
        <v>5828588.2300000004</v>
      </c>
      <c r="BF165" s="1">
        <v>5819670.1699999999</v>
      </c>
      <c r="BG165" s="1">
        <v>5810755.5199999996</v>
      </c>
      <c r="BH165" s="1">
        <v>5801840.8499999996</v>
      </c>
      <c r="BI165" s="1">
        <v>5792926.1900000004</v>
      </c>
      <c r="BJ165" s="1">
        <v>5784011.5300000003</v>
      </c>
      <c r="BK165" s="1">
        <v>5757769.5800000001</v>
      </c>
      <c r="BL165" s="20">
        <f t="shared" si="78"/>
        <v>0</v>
      </c>
      <c r="BM165" s="20">
        <f t="shared" si="106"/>
        <v>104434.53</v>
      </c>
      <c r="BN165" s="21">
        <f t="shared" si="77"/>
        <v>1.6991393634576961E-2</v>
      </c>
      <c r="BO165" s="37">
        <f>IFERROR(INDEX('Wkpr - Existing Depr Rates'!$G$2:$G$709,MATCH('Wkpr - Plant Balance Detail'!A165,'Wkpr - Existing Depr Rates'!$A$2:$A$709,0),),0)</f>
        <v>2.5000000000000001E-2</v>
      </c>
      <c r="BP165" s="37">
        <f t="shared" si="107"/>
        <v>-8.0086063654230405E-3</v>
      </c>
      <c r="BQ165" s="18"/>
      <c r="BR165" s="18"/>
      <c r="BS165" s="18"/>
      <c r="BT165" s="18"/>
      <c r="BU165" s="33">
        <f>_xlfn.IFNA(IF(AND($B165="ED",$D165&gt;=310000,$D165&lt;360000),INDEX('Wkpr - Allocation_Factors'!$B$16:$F$16,1,MATCH('Wkpr - Plant Balance Detail'!BU$2,'Wkpr - Allocation_Factors'!$B$1:$F$1,0)),IF(AND($B165="GD",$C165="AN",$D165&gt;=350000,$D165&lt;358000),INDEX('Wkpr - Allocation_Factors'!$B$17:$F$17,1,MATCH('Wkpr - Plant Balance Detail'!BU$2,'Wkpr - Allocation_Factors'!$B$1:$F$1,0)),INDEX('Wkpr - Allocation_Factors'!$B$2:$F$15,MATCH(CONCATENATE('Wkpr - Plant Balance Detail'!$B165,'Wkpr - Plant Balance Detail'!$C165),'Wkpr - Allocation_Factors'!$A$2:$A$15,0),MATCH('Wkpr - Plant Balance Detail'!BU$2,'Wkpr - Allocation_Factors'!$B$1:$F$1,0)))),0)</f>
        <v>0.6573</v>
      </c>
      <c r="BV165" s="33">
        <f>_xlfn.IFNA(IF(AND($B165="ED",$D165&gt;=310000,$D165&lt;360000),INDEX('Wkpr - Allocation_Factors'!$B$16:$F$16,1,MATCH('Wkpr - Plant Balance Detail'!BV$2,'Wkpr - Allocation_Factors'!$B$1:$F$1,0)),IF(AND($B165="GD",$C165="AN",$D165&gt;=350000,$D165&lt;358000),INDEX('Wkpr - Allocation_Factors'!$B$17:$F$17,1,MATCH('Wkpr - Plant Balance Detail'!BV$2,'Wkpr - Allocation_Factors'!$B$1:$F$1,0)),INDEX('Wkpr - Allocation_Factors'!$B$2:$F$15,MATCH(CONCATENATE('Wkpr - Plant Balance Detail'!$B165,'Wkpr - Plant Balance Detail'!$C165),'Wkpr - Allocation_Factors'!$A$2:$A$15,0),MATCH('Wkpr - Plant Balance Detail'!BV$2,'Wkpr - Allocation_Factors'!$B$1:$F$1,0)))),0)</f>
        <v>0</v>
      </c>
      <c r="BW165" s="33">
        <f>_xlfn.IFNA(IF(AND($B165="ED",$D165&gt;=310000,$D165&lt;360000),INDEX('Wkpr - Allocation_Factors'!$B$16:$F$16,1,MATCH('Wkpr - Plant Balance Detail'!BW$2,'Wkpr - Allocation_Factors'!$B$1:$F$1,0)),IF(AND($B165="GD",$C165="AN",$D165&gt;=350000,$D165&lt;358000),INDEX('Wkpr - Allocation_Factors'!$B$17:$F$17,1,MATCH('Wkpr - Plant Balance Detail'!BW$2,'Wkpr - Allocation_Factors'!$B$1:$F$1,0)),INDEX('Wkpr - Allocation_Factors'!$B$2:$F$15,MATCH(CONCATENATE('Wkpr - Plant Balance Detail'!$B165,'Wkpr - Plant Balance Detail'!$C165),'Wkpr - Allocation_Factors'!$A$2:$A$15,0),MATCH('Wkpr - Plant Balance Detail'!BW$2,'Wkpr - Allocation_Factors'!$B$1:$F$1,0)))),0)</f>
        <v>0.3427</v>
      </c>
      <c r="BX165" s="33">
        <f>_xlfn.IFNA(IF(AND($B165="ED",$D165&gt;=310000,$D165&lt;360000),INDEX('Wkpr - Allocation_Factors'!$B$16:$F$16,1,MATCH('Wkpr - Plant Balance Detail'!BX$2,'Wkpr - Allocation_Factors'!$B$1:$F$1,0)),IF(AND($B165="GD",$C165="AN",$D165&gt;=350000,$D165&lt;358000),INDEX('Wkpr - Allocation_Factors'!$B$17:$F$17,1,MATCH('Wkpr - Plant Balance Detail'!BX$2,'Wkpr - Allocation_Factors'!$B$1:$F$1,0)),INDEX('Wkpr - Allocation_Factors'!$B$2:$F$15,MATCH(CONCATENATE('Wkpr - Plant Balance Detail'!$B165,'Wkpr - Plant Balance Detail'!$C165),'Wkpr - Allocation_Factors'!$A$2:$A$15,0),MATCH('Wkpr - Plant Balance Detail'!BX$2,'Wkpr - Allocation_Factors'!$B$1:$F$1,0)))),0)</f>
        <v>0</v>
      </c>
      <c r="BY165" s="33">
        <f>_xlfn.IFNA(IF(AND($B165="ED",$D165&gt;=310000,$D165&lt;360000),INDEX('Wkpr - Allocation_Factors'!$B$16:$F$16,1,MATCH('Wkpr - Plant Balance Detail'!BY$2,'Wkpr - Allocation_Factors'!$B$1:$F$1,0)),IF(AND($B165="GD",$C165="AN",$D165&gt;=350000,$D165&lt;358000),INDEX('Wkpr - Allocation_Factors'!$B$17:$F$17,1,MATCH('Wkpr - Plant Balance Detail'!BY$2,'Wkpr - Allocation_Factors'!$B$1:$F$1,0)),INDEX('Wkpr - Allocation_Factors'!$B$2:$F$15,MATCH(CONCATENATE('Wkpr - Plant Balance Detail'!$B165,'Wkpr - Plant Balance Detail'!$C165),'Wkpr - Allocation_Factors'!$A$2:$A$15,0),MATCH('Wkpr - Plant Balance Detail'!BY$2,'Wkpr - Allocation_Factors'!$B$1:$F$1,0)))),0)</f>
        <v>0</v>
      </c>
      <c r="CA165" s="1">
        <f t="shared" si="79"/>
        <v>66150.174353892391</v>
      </c>
      <c r="CB165" s="1">
        <f t="shared" si="80"/>
        <v>0</v>
      </c>
      <c r="CC165" s="1">
        <f t="shared" si="81"/>
        <v>34489.068539599757</v>
      </c>
      <c r="CD165" s="1">
        <f t="shared" si="82"/>
        <v>0</v>
      </c>
      <c r="CE165" s="1">
        <f t="shared" si="83"/>
        <v>0</v>
      </c>
      <c r="CF165" s="1"/>
      <c r="CG165" s="1">
        <f t="shared" si="84"/>
        <v>0</v>
      </c>
      <c r="CH165" s="1">
        <f t="shared" si="85"/>
        <v>0</v>
      </c>
      <c r="CI165" s="1">
        <f t="shared" si="86"/>
        <v>0</v>
      </c>
      <c r="CJ165" s="1">
        <f t="shared" si="87"/>
        <v>0</v>
      </c>
      <c r="CK165" s="1">
        <f t="shared" si="88"/>
        <v>0</v>
      </c>
      <c r="CM165" s="1">
        <f t="shared" si="89"/>
        <v>0</v>
      </c>
      <c r="CN165" s="1">
        <f t="shared" si="90"/>
        <v>0</v>
      </c>
      <c r="CO165" s="1">
        <f t="shared" si="91"/>
        <v>0</v>
      </c>
      <c r="CP165" s="1">
        <f t="shared" si="92"/>
        <v>0</v>
      </c>
      <c r="CQ165" s="1">
        <f t="shared" si="93"/>
        <v>0</v>
      </c>
      <c r="CS165" s="1">
        <f t="shared" si="108"/>
        <v>0</v>
      </c>
      <c r="CT165" s="1">
        <f t="shared" si="109"/>
        <v>0</v>
      </c>
      <c r="CU165" s="1">
        <f t="shared" si="110"/>
        <v>0</v>
      </c>
      <c r="CV165" s="1">
        <f t="shared" si="111"/>
        <v>0</v>
      </c>
      <c r="CW165" s="1">
        <f t="shared" si="112"/>
        <v>0</v>
      </c>
      <c r="CX165" s="1">
        <f t="shared" si="113"/>
        <v>0</v>
      </c>
      <c r="DA165" s="38">
        <f t="shared" si="94"/>
        <v>0</v>
      </c>
      <c r="DB165" s="38">
        <f t="shared" si="95"/>
        <v>0</v>
      </c>
      <c r="DC165" s="38">
        <f t="shared" si="96"/>
        <v>0</v>
      </c>
      <c r="DD165" s="38">
        <f t="shared" si="97"/>
        <v>0</v>
      </c>
      <c r="DE165" s="38">
        <f t="shared" si="98"/>
        <v>0</v>
      </c>
    </row>
    <row r="166" spans="1:109" x14ac:dyDescent="0.2">
      <c r="A166" s="12" t="s">
        <v>181</v>
      </c>
      <c r="B166" s="12" t="str">
        <f t="shared" si="99"/>
        <v>ED</v>
      </c>
      <c r="C166" s="12" t="str">
        <f t="shared" si="100"/>
        <v>CG</v>
      </c>
      <c r="D166" s="12">
        <f t="shared" si="101"/>
        <v>330200</v>
      </c>
      <c r="E166" s="12" t="s">
        <v>1142</v>
      </c>
      <c r="F166" s="13">
        <v>1111252</v>
      </c>
      <c r="G166" s="13">
        <v>1111252</v>
      </c>
      <c r="H166" s="13">
        <v>1111252</v>
      </c>
      <c r="I166" s="13">
        <v>1111252</v>
      </c>
      <c r="J166" s="13">
        <v>1111252</v>
      </c>
      <c r="K166" s="13">
        <v>1111252</v>
      </c>
      <c r="L166" s="13">
        <v>1111252</v>
      </c>
      <c r="M166" s="13">
        <v>1111252</v>
      </c>
      <c r="N166" s="13">
        <v>1111252</v>
      </c>
      <c r="O166" s="13">
        <v>1111252</v>
      </c>
      <c r="P166" s="13">
        <v>1111252</v>
      </c>
      <c r="Q166" s="13">
        <v>1111252</v>
      </c>
      <c r="R166" s="13">
        <v>1111252</v>
      </c>
      <c r="S166" s="13">
        <f t="shared" si="102"/>
        <v>1111252</v>
      </c>
      <c r="T166" s="13">
        <f t="shared" si="103"/>
        <v>12223772</v>
      </c>
      <c r="U166" s="13">
        <f t="shared" si="104"/>
        <v>1111252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3">
        <v>0</v>
      </c>
      <c r="AI166" s="13"/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13">
        <f t="shared" si="105"/>
        <v>0</v>
      </c>
      <c r="AX166" s="13"/>
      <c r="AY166" s="1">
        <v>1111252</v>
      </c>
      <c r="AZ166" s="1">
        <v>1111252</v>
      </c>
      <c r="BA166" s="1">
        <v>1111252</v>
      </c>
      <c r="BB166" s="1">
        <v>1111252</v>
      </c>
      <c r="BC166" s="1">
        <v>1111252</v>
      </c>
      <c r="BD166" s="1">
        <v>1111252</v>
      </c>
      <c r="BE166" s="1">
        <v>1111252</v>
      </c>
      <c r="BF166" s="1">
        <v>1111252</v>
      </c>
      <c r="BG166" s="1">
        <v>1111252</v>
      </c>
      <c r="BH166" s="1">
        <v>1111252</v>
      </c>
      <c r="BI166" s="1">
        <v>1111252</v>
      </c>
      <c r="BJ166" s="1">
        <v>1111252</v>
      </c>
      <c r="BK166" s="1">
        <v>1111252</v>
      </c>
      <c r="BL166" s="14">
        <f t="shared" si="78"/>
        <v>0</v>
      </c>
      <c r="BM166" s="14">
        <f t="shared" si="106"/>
        <v>0</v>
      </c>
      <c r="BN166" s="15" t="str">
        <f t="shared" si="77"/>
        <v/>
      </c>
      <c r="BO166" s="37">
        <f>IFERROR(INDEX('Wkpr - Existing Depr Rates'!$G$2:$G$709,MATCH('Wkpr - Plant Balance Detail'!A166,'Wkpr - Existing Depr Rates'!$A$2:$A$709,0),),0)</f>
        <v>0</v>
      </c>
      <c r="BP166" s="37" t="str">
        <f t="shared" si="107"/>
        <v/>
      </c>
      <c r="BQ166" s="12"/>
      <c r="BR166" s="12"/>
      <c r="BS166" s="12"/>
      <c r="BT166" s="12"/>
      <c r="BU166" s="30">
        <f>_xlfn.IFNA(IF(AND($B166="ED",$D166&gt;=310000,$D166&lt;360000),INDEX('Wkpr - Allocation_Factors'!$B$16:$F$16,1,MATCH('Wkpr - Plant Balance Detail'!BU$2,'Wkpr - Allocation_Factors'!$B$1:$F$1,0)),IF(AND($B166="GD",$C166="AN",$D166&gt;=350000,$D166&lt;358000),INDEX('Wkpr - Allocation_Factors'!$B$17:$F$17,1,MATCH('Wkpr - Plant Balance Detail'!BU$2,'Wkpr - Allocation_Factors'!$B$1:$F$1,0)),INDEX('Wkpr - Allocation_Factors'!$B$2:$F$15,MATCH(CONCATENATE('Wkpr - Plant Balance Detail'!$B166,'Wkpr - Plant Balance Detail'!$C166),'Wkpr - Allocation_Factors'!$A$2:$A$15,0),MATCH('Wkpr - Plant Balance Detail'!BU$2,'Wkpr - Allocation_Factors'!$B$1:$F$1,0)))),0)</f>
        <v>0.6573</v>
      </c>
      <c r="BV166" s="30">
        <f>_xlfn.IFNA(IF(AND($B166="ED",$D166&gt;=310000,$D166&lt;360000),INDEX('Wkpr - Allocation_Factors'!$B$16:$F$16,1,MATCH('Wkpr - Plant Balance Detail'!BV$2,'Wkpr - Allocation_Factors'!$B$1:$F$1,0)),IF(AND($B166="GD",$C166="AN",$D166&gt;=350000,$D166&lt;358000),INDEX('Wkpr - Allocation_Factors'!$B$17:$F$17,1,MATCH('Wkpr - Plant Balance Detail'!BV$2,'Wkpr - Allocation_Factors'!$B$1:$F$1,0)),INDEX('Wkpr - Allocation_Factors'!$B$2:$F$15,MATCH(CONCATENATE('Wkpr - Plant Balance Detail'!$B166,'Wkpr - Plant Balance Detail'!$C166),'Wkpr - Allocation_Factors'!$A$2:$A$15,0),MATCH('Wkpr - Plant Balance Detail'!BV$2,'Wkpr - Allocation_Factors'!$B$1:$F$1,0)))),0)</f>
        <v>0</v>
      </c>
      <c r="BW166" s="30">
        <f>_xlfn.IFNA(IF(AND($B166="ED",$D166&gt;=310000,$D166&lt;360000),INDEX('Wkpr - Allocation_Factors'!$B$16:$F$16,1,MATCH('Wkpr - Plant Balance Detail'!BW$2,'Wkpr - Allocation_Factors'!$B$1:$F$1,0)),IF(AND($B166="GD",$C166="AN",$D166&gt;=350000,$D166&lt;358000),INDEX('Wkpr - Allocation_Factors'!$B$17:$F$17,1,MATCH('Wkpr - Plant Balance Detail'!BW$2,'Wkpr - Allocation_Factors'!$B$1:$F$1,0)),INDEX('Wkpr - Allocation_Factors'!$B$2:$F$15,MATCH(CONCATENATE('Wkpr - Plant Balance Detail'!$B166,'Wkpr - Plant Balance Detail'!$C166),'Wkpr - Allocation_Factors'!$A$2:$A$15,0),MATCH('Wkpr - Plant Balance Detail'!BW$2,'Wkpr - Allocation_Factors'!$B$1:$F$1,0)))),0)</f>
        <v>0.3427</v>
      </c>
      <c r="BX166" s="30">
        <f>_xlfn.IFNA(IF(AND($B166="ED",$D166&gt;=310000,$D166&lt;360000),INDEX('Wkpr - Allocation_Factors'!$B$16:$F$16,1,MATCH('Wkpr - Plant Balance Detail'!BX$2,'Wkpr - Allocation_Factors'!$B$1:$F$1,0)),IF(AND($B166="GD",$C166="AN",$D166&gt;=350000,$D166&lt;358000),INDEX('Wkpr - Allocation_Factors'!$B$17:$F$17,1,MATCH('Wkpr - Plant Balance Detail'!BX$2,'Wkpr - Allocation_Factors'!$B$1:$F$1,0)),INDEX('Wkpr - Allocation_Factors'!$B$2:$F$15,MATCH(CONCATENATE('Wkpr - Plant Balance Detail'!$B166,'Wkpr - Plant Balance Detail'!$C166),'Wkpr - Allocation_Factors'!$A$2:$A$15,0),MATCH('Wkpr - Plant Balance Detail'!BX$2,'Wkpr - Allocation_Factors'!$B$1:$F$1,0)))),0)</f>
        <v>0</v>
      </c>
      <c r="BY166" s="30">
        <f>_xlfn.IFNA(IF(AND($B166="ED",$D166&gt;=310000,$D166&lt;360000),INDEX('Wkpr - Allocation_Factors'!$B$16:$F$16,1,MATCH('Wkpr - Plant Balance Detail'!BY$2,'Wkpr - Allocation_Factors'!$B$1:$F$1,0)),IF(AND($B166="GD",$C166="AN",$D166&gt;=350000,$D166&lt;358000),INDEX('Wkpr - Allocation_Factors'!$B$17:$F$17,1,MATCH('Wkpr - Plant Balance Detail'!BY$2,'Wkpr - Allocation_Factors'!$B$1:$F$1,0)),INDEX('Wkpr - Allocation_Factors'!$B$2:$F$15,MATCH(CONCATENATE('Wkpr - Plant Balance Detail'!$B166,'Wkpr - Plant Balance Detail'!$C166),'Wkpr - Allocation_Factors'!$A$2:$A$15,0),MATCH('Wkpr - Plant Balance Detail'!BY$2,'Wkpr - Allocation_Factors'!$B$1:$F$1,0)))),0)</f>
        <v>0</v>
      </c>
      <c r="CA166" s="1">
        <f t="shared" si="79"/>
        <v>0</v>
      </c>
      <c r="CB166" s="1">
        <f t="shared" si="80"/>
        <v>0</v>
      </c>
      <c r="CC166" s="1">
        <f t="shared" si="81"/>
        <v>0</v>
      </c>
      <c r="CD166" s="1">
        <f t="shared" si="82"/>
        <v>0</v>
      </c>
      <c r="CE166" s="1">
        <f t="shared" si="83"/>
        <v>0</v>
      </c>
      <c r="CF166" s="1"/>
      <c r="CG166" s="1">
        <f t="shared" si="84"/>
        <v>0</v>
      </c>
      <c r="CH166" s="1">
        <f t="shared" si="85"/>
        <v>0</v>
      </c>
      <c r="CI166" s="1">
        <f t="shared" si="86"/>
        <v>0</v>
      </c>
      <c r="CJ166" s="1">
        <f t="shared" si="87"/>
        <v>0</v>
      </c>
      <c r="CK166" s="1">
        <f t="shared" si="88"/>
        <v>0</v>
      </c>
      <c r="CM166" s="1">
        <f t="shared" si="89"/>
        <v>0</v>
      </c>
      <c r="CN166" s="1">
        <f t="shared" si="90"/>
        <v>0</v>
      </c>
      <c r="CO166" s="1">
        <f t="shared" si="91"/>
        <v>0</v>
      </c>
      <c r="CP166" s="1">
        <f t="shared" si="92"/>
        <v>0</v>
      </c>
      <c r="CQ166" s="1">
        <f t="shared" si="93"/>
        <v>0</v>
      </c>
      <c r="CS166" s="1">
        <f t="shared" si="108"/>
        <v>0</v>
      </c>
      <c r="CT166" s="1">
        <f t="shared" si="109"/>
        <v>0</v>
      </c>
      <c r="CU166" s="1">
        <f t="shared" si="110"/>
        <v>0</v>
      </c>
      <c r="CV166" s="1">
        <f t="shared" si="111"/>
        <v>0</v>
      </c>
      <c r="CW166" s="1">
        <f t="shared" si="112"/>
        <v>0</v>
      </c>
      <c r="CX166" s="1">
        <f t="shared" si="113"/>
        <v>0</v>
      </c>
      <c r="DA166" s="38">
        <f t="shared" si="94"/>
        <v>0</v>
      </c>
      <c r="DB166" s="38">
        <f t="shared" si="95"/>
        <v>0</v>
      </c>
      <c r="DC166" s="38">
        <f t="shared" si="96"/>
        <v>0</v>
      </c>
      <c r="DD166" s="38">
        <f t="shared" si="97"/>
        <v>0</v>
      </c>
      <c r="DE166" s="38">
        <f t="shared" si="98"/>
        <v>0</v>
      </c>
    </row>
    <row r="167" spans="1:109" x14ac:dyDescent="0.2">
      <c r="A167" s="12" t="s">
        <v>182</v>
      </c>
      <c r="B167" s="12" t="str">
        <f t="shared" si="99"/>
        <v>ED</v>
      </c>
      <c r="C167" s="12" t="str">
        <f t="shared" si="100"/>
        <v>CG</v>
      </c>
      <c r="D167" s="12">
        <f t="shared" si="101"/>
        <v>330210</v>
      </c>
      <c r="E167" s="12" t="s">
        <v>1142</v>
      </c>
      <c r="F167" s="13">
        <v>3112994.64</v>
      </c>
      <c r="G167" s="13">
        <v>3113066.9</v>
      </c>
      <c r="H167" s="13">
        <v>3113066.9</v>
      </c>
      <c r="I167" s="13">
        <v>3113066.9</v>
      </c>
      <c r="J167" s="13">
        <v>3113066.9</v>
      </c>
      <c r="K167" s="13">
        <v>3113066.9</v>
      </c>
      <c r="L167" s="13">
        <v>3113066.9</v>
      </c>
      <c r="M167" s="13">
        <v>3113066.9</v>
      </c>
      <c r="N167" s="13">
        <v>3113066.9</v>
      </c>
      <c r="O167" s="13">
        <v>3113066.9</v>
      </c>
      <c r="P167" s="13">
        <v>3113066.9</v>
      </c>
      <c r="Q167" s="13">
        <v>3325898.95</v>
      </c>
      <c r="R167" s="13">
        <v>3325898.95</v>
      </c>
      <c r="S167" s="13">
        <f t="shared" si="102"/>
        <v>3219446.7949999999</v>
      </c>
      <c r="T167" s="13">
        <f t="shared" si="103"/>
        <v>34456567.949999996</v>
      </c>
      <c r="U167" s="13">
        <f t="shared" si="104"/>
        <v>3139667.8954166663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3">
        <v>0</v>
      </c>
      <c r="AI167" s="13"/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f t="shared" si="105"/>
        <v>0</v>
      </c>
      <c r="AX167" s="13"/>
      <c r="AY167" s="1">
        <v>3112994.64</v>
      </c>
      <c r="AZ167" s="1">
        <v>3113066.9</v>
      </c>
      <c r="BA167" s="1">
        <v>3113066.9</v>
      </c>
      <c r="BB167" s="1">
        <v>3113066.9</v>
      </c>
      <c r="BC167" s="1">
        <v>3113066.9</v>
      </c>
      <c r="BD167" s="1">
        <v>3113066.9</v>
      </c>
      <c r="BE167" s="1">
        <v>3113066.9</v>
      </c>
      <c r="BF167" s="1">
        <v>3113066.9</v>
      </c>
      <c r="BG167" s="1">
        <v>3113066.9</v>
      </c>
      <c r="BH167" s="1">
        <v>3113066.9</v>
      </c>
      <c r="BI167" s="1">
        <v>3113066.9</v>
      </c>
      <c r="BJ167" s="1">
        <v>3325898.95</v>
      </c>
      <c r="BK167" s="1">
        <v>3325898.95</v>
      </c>
      <c r="BL167" s="14">
        <f t="shared" si="78"/>
        <v>0</v>
      </c>
      <c r="BM167" s="14">
        <f t="shared" si="106"/>
        <v>0</v>
      </c>
      <c r="BN167" s="15" t="str">
        <f t="shared" si="77"/>
        <v/>
      </c>
      <c r="BO167" s="37">
        <f>IFERROR(INDEX('Wkpr - Existing Depr Rates'!$G$2:$G$709,MATCH('Wkpr - Plant Balance Detail'!A167,'Wkpr - Existing Depr Rates'!$A$2:$A$709,0),),0)</f>
        <v>0</v>
      </c>
      <c r="BP167" s="37" t="str">
        <f t="shared" si="107"/>
        <v/>
      </c>
      <c r="BQ167" s="12"/>
      <c r="BR167" s="12"/>
      <c r="BS167" s="12"/>
      <c r="BT167" s="12"/>
      <c r="BU167" s="30">
        <f>_xlfn.IFNA(IF(AND($B167="ED",$D167&gt;=310000,$D167&lt;360000),INDEX('Wkpr - Allocation_Factors'!$B$16:$F$16,1,MATCH('Wkpr - Plant Balance Detail'!BU$2,'Wkpr - Allocation_Factors'!$B$1:$F$1,0)),IF(AND($B167="GD",$C167="AN",$D167&gt;=350000,$D167&lt;358000),INDEX('Wkpr - Allocation_Factors'!$B$17:$F$17,1,MATCH('Wkpr - Plant Balance Detail'!BU$2,'Wkpr - Allocation_Factors'!$B$1:$F$1,0)),INDEX('Wkpr - Allocation_Factors'!$B$2:$F$15,MATCH(CONCATENATE('Wkpr - Plant Balance Detail'!$B167,'Wkpr - Plant Balance Detail'!$C167),'Wkpr - Allocation_Factors'!$A$2:$A$15,0),MATCH('Wkpr - Plant Balance Detail'!BU$2,'Wkpr - Allocation_Factors'!$B$1:$F$1,0)))),0)</f>
        <v>0.6573</v>
      </c>
      <c r="BV167" s="30">
        <f>_xlfn.IFNA(IF(AND($B167="ED",$D167&gt;=310000,$D167&lt;360000),INDEX('Wkpr - Allocation_Factors'!$B$16:$F$16,1,MATCH('Wkpr - Plant Balance Detail'!BV$2,'Wkpr - Allocation_Factors'!$B$1:$F$1,0)),IF(AND($B167="GD",$C167="AN",$D167&gt;=350000,$D167&lt;358000),INDEX('Wkpr - Allocation_Factors'!$B$17:$F$17,1,MATCH('Wkpr - Plant Balance Detail'!BV$2,'Wkpr - Allocation_Factors'!$B$1:$F$1,0)),INDEX('Wkpr - Allocation_Factors'!$B$2:$F$15,MATCH(CONCATENATE('Wkpr - Plant Balance Detail'!$B167,'Wkpr - Plant Balance Detail'!$C167),'Wkpr - Allocation_Factors'!$A$2:$A$15,0),MATCH('Wkpr - Plant Balance Detail'!BV$2,'Wkpr - Allocation_Factors'!$B$1:$F$1,0)))),0)</f>
        <v>0</v>
      </c>
      <c r="BW167" s="30">
        <f>_xlfn.IFNA(IF(AND($B167="ED",$D167&gt;=310000,$D167&lt;360000),INDEX('Wkpr - Allocation_Factors'!$B$16:$F$16,1,MATCH('Wkpr - Plant Balance Detail'!BW$2,'Wkpr - Allocation_Factors'!$B$1:$F$1,0)),IF(AND($B167="GD",$C167="AN",$D167&gt;=350000,$D167&lt;358000),INDEX('Wkpr - Allocation_Factors'!$B$17:$F$17,1,MATCH('Wkpr - Plant Balance Detail'!BW$2,'Wkpr - Allocation_Factors'!$B$1:$F$1,0)),INDEX('Wkpr - Allocation_Factors'!$B$2:$F$15,MATCH(CONCATENATE('Wkpr - Plant Balance Detail'!$B167,'Wkpr - Plant Balance Detail'!$C167),'Wkpr - Allocation_Factors'!$A$2:$A$15,0),MATCH('Wkpr - Plant Balance Detail'!BW$2,'Wkpr - Allocation_Factors'!$B$1:$F$1,0)))),0)</f>
        <v>0.3427</v>
      </c>
      <c r="BX167" s="30">
        <f>_xlfn.IFNA(IF(AND($B167="ED",$D167&gt;=310000,$D167&lt;360000),INDEX('Wkpr - Allocation_Factors'!$B$16:$F$16,1,MATCH('Wkpr - Plant Balance Detail'!BX$2,'Wkpr - Allocation_Factors'!$B$1:$F$1,0)),IF(AND($B167="GD",$C167="AN",$D167&gt;=350000,$D167&lt;358000),INDEX('Wkpr - Allocation_Factors'!$B$17:$F$17,1,MATCH('Wkpr - Plant Balance Detail'!BX$2,'Wkpr - Allocation_Factors'!$B$1:$F$1,0)),INDEX('Wkpr - Allocation_Factors'!$B$2:$F$15,MATCH(CONCATENATE('Wkpr - Plant Balance Detail'!$B167,'Wkpr - Plant Balance Detail'!$C167),'Wkpr - Allocation_Factors'!$A$2:$A$15,0),MATCH('Wkpr - Plant Balance Detail'!BX$2,'Wkpr - Allocation_Factors'!$B$1:$F$1,0)))),0)</f>
        <v>0</v>
      </c>
      <c r="BY167" s="30">
        <f>_xlfn.IFNA(IF(AND($B167="ED",$D167&gt;=310000,$D167&lt;360000),INDEX('Wkpr - Allocation_Factors'!$B$16:$F$16,1,MATCH('Wkpr - Plant Balance Detail'!BY$2,'Wkpr - Allocation_Factors'!$B$1:$F$1,0)),IF(AND($B167="GD",$C167="AN",$D167&gt;=350000,$D167&lt;358000),INDEX('Wkpr - Allocation_Factors'!$B$17:$F$17,1,MATCH('Wkpr - Plant Balance Detail'!BY$2,'Wkpr - Allocation_Factors'!$B$1:$F$1,0)),INDEX('Wkpr - Allocation_Factors'!$B$2:$F$15,MATCH(CONCATENATE('Wkpr - Plant Balance Detail'!$B167,'Wkpr - Plant Balance Detail'!$C167),'Wkpr - Allocation_Factors'!$A$2:$A$15,0),MATCH('Wkpr - Plant Balance Detail'!BY$2,'Wkpr - Allocation_Factors'!$B$1:$F$1,0)))),0)</f>
        <v>0</v>
      </c>
      <c r="CA167" s="1">
        <f t="shared" si="79"/>
        <v>0</v>
      </c>
      <c r="CB167" s="1">
        <f t="shared" si="80"/>
        <v>0</v>
      </c>
      <c r="CC167" s="1">
        <f t="shared" si="81"/>
        <v>0</v>
      </c>
      <c r="CD167" s="1">
        <f t="shared" si="82"/>
        <v>0</v>
      </c>
      <c r="CE167" s="1">
        <f t="shared" si="83"/>
        <v>0</v>
      </c>
      <c r="CF167" s="1"/>
      <c r="CG167" s="1">
        <f t="shared" si="84"/>
        <v>0</v>
      </c>
      <c r="CH167" s="1">
        <f t="shared" si="85"/>
        <v>0</v>
      </c>
      <c r="CI167" s="1">
        <f t="shared" si="86"/>
        <v>0</v>
      </c>
      <c r="CJ167" s="1">
        <f t="shared" si="87"/>
        <v>0</v>
      </c>
      <c r="CK167" s="1">
        <f t="shared" si="88"/>
        <v>0</v>
      </c>
      <c r="CM167" s="1">
        <f t="shared" si="89"/>
        <v>0</v>
      </c>
      <c r="CN167" s="1">
        <f t="shared" si="90"/>
        <v>0</v>
      </c>
      <c r="CO167" s="1">
        <f t="shared" si="91"/>
        <v>0</v>
      </c>
      <c r="CP167" s="1">
        <f t="shared" si="92"/>
        <v>0</v>
      </c>
      <c r="CQ167" s="1">
        <f t="shared" si="93"/>
        <v>0</v>
      </c>
      <c r="CS167" s="1">
        <f t="shared" si="108"/>
        <v>0</v>
      </c>
      <c r="CT167" s="1">
        <f t="shared" si="109"/>
        <v>0</v>
      </c>
      <c r="CU167" s="1">
        <f t="shared" si="110"/>
        <v>0</v>
      </c>
      <c r="CV167" s="1">
        <f t="shared" si="111"/>
        <v>0</v>
      </c>
      <c r="CW167" s="1">
        <f t="shared" si="112"/>
        <v>0</v>
      </c>
      <c r="CX167" s="1">
        <f t="shared" si="113"/>
        <v>0</v>
      </c>
      <c r="DA167" s="38">
        <f t="shared" si="94"/>
        <v>0</v>
      </c>
      <c r="DB167" s="38">
        <f t="shared" si="95"/>
        <v>0</v>
      </c>
      <c r="DC167" s="38">
        <f t="shared" si="96"/>
        <v>0</v>
      </c>
      <c r="DD167" s="38">
        <f t="shared" si="97"/>
        <v>0</v>
      </c>
      <c r="DE167" s="38">
        <f t="shared" si="98"/>
        <v>0</v>
      </c>
    </row>
    <row r="168" spans="1:109" x14ac:dyDescent="0.2">
      <c r="A168" s="12" t="s">
        <v>183</v>
      </c>
      <c r="B168" s="12" t="str">
        <f t="shared" si="99"/>
        <v>ED</v>
      </c>
      <c r="C168" s="12" t="str">
        <f t="shared" si="100"/>
        <v>CG</v>
      </c>
      <c r="D168" s="12">
        <f t="shared" si="101"/>
        <v>330220</v>
      </c>
      <c r="E168" s="12" t="s">
        <v>1142</v>
      </c>
      <c r="F168" s="13">
        <v>560444.95000000007</v>
      </c>
      <c r="G168" s="13">
        <v>560444.95000000007</v>
      </c>
      <c r="H168" s="13">
        <v>560444.95000000007</v>
      </c>
      <c r="I168" s="13">
        <v>560444.95000000007</v>
      </c>
      <c r="J168" s="13">
        <v>560444.95000000007</v>
      </c>
      <c r="K168" s="13">
        <v>560444.95000000007</v>
      </c>
      <c r="L168" s="13">
        <v>560444.95000000007</v>
      </c>
      <c r="M168" s="13">
        <v>560444.95000000007</v>
      </c>
      <c r="N168" s="13">
        <v>560444.95000000007</v>
      </c>
      <c r="O168" s="13">
        <v>560444.95000000007</v>
      </c>
      <c r="P168" s="13">
        <v>560444.95000000007</v>
      </c>
      <c r="Q168" s="13">
        <v>560444.95000000007</v>
      </c>
      <c r="R168" s="13">
        <v>560444.95000000007</v>
      </c>
      <c r="S168" s="13">
        <f t="shared" si="102"/>
        <v>560444.95000000007</v>
      </c>
      <c r="T168" s="13">
        <f t="shared" si="103"/>
        <v>6164894.4500000011</v>
      </c>
      <c r="U168" s="13">
        <f t="shared" si="104"/>
        <v>560444.95000000007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3">
        <v>0</v>
      </c>
      <c r="AI168" s="13"/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13">
        <f t="shared" si="105"/>
        <v>0</v>
      </c>
      <c r="AX168" s="13"/>
      <c r="AY168" s="1">
        <v>560444.95000000007</v>
      </c>
      <c r="AZ168" s="1">
        <v>560444.95000000007</v>
      </c>
      <c r="BA168" s="1">
        <v>560444.95000000007</v>
      </c>
      <c r="BB168" s="1">
        <v>560444.95000000007</v>
      </c>
      <c r="BC168" s="1">
        <v>560444.95000000007</v>
      </c>
      <c r="BD168" s="1">
        <v>560444.95000000007</v>
      </c>
      <c r="BE168" s="1">
        <v>560444.95000000007</v>
      </c>
      <c r="BF168" s="1">
        <v>560444.95000000007</v>
      </c>
      <c r="BG168" s="1">
        <v>560444.95000000007</v>
      </c>
      <c r="BH168" s="1">
        <v>560444.95000000007</v>
      </c>
      <c r="BI168" s="1">
        <v>560444.95000000007</v>
      </c>
      <c r="BJ168" s="1">
        <v>560444.95000000007</v>
      </c>
      <c r="BK168" s="1">
        <v>560444.95000000007</v>
      </c>
      <c r="BL168" s="14">
        <f t="shared" si="78"/>
        <v>0</v>
      </c>
      <c r="BM168" s="14">
        <f t="shared" si="106"/>
        <v>0</v>
      </c>
      <c r="BN168" s="15" t="str">
        <f t="shared" si="77"/>
        <v/>
      </c>
      <c r="BO168" s="37">
        <f>IFERROR(INDEX('Wkpr - Existing Depr Rates'!$G$2:$G$709,MATCH('Wkpr - Plant Balance Detail'!A168,'Wkpr - Existing Depr Rates'!$A$2:$A$709,0),),0)</f>
        <v>0</v>
      </c>
      <c r="BP168" s="37" t="str">
        <f t="shared" si="107"/>
        <v/>
      </c>
      <c r="BQ168" s="12"/>
      <c r="BR168" s="12"/>
      <c r="BS168" s="12"/>
      <c r="BT168" s="12"/>
      <c r="BU168" s="30">
        <f>_xlfn.IFNA(IF(AND($B168="ED",$D168&gt;=310000,$D168&lt;360000),INDEX('Wkpr - Allocation_Factors'!$B$16:$F$16,1,MATCH('Wkpr - Plant Balance Detail'!BU$2,'Wkpr - Allocation_Factors'!$B$1:$F$1,0)),IF(AND($B168="GD",$C168="AN",$D168&gt;=350000,$D168&lt;358000),INDEX('Wkpr - Allocation_Factors'!$B$17:$F$17,1,MATCH('Wkpr - Plant Balance Detail'!BU$2,'Wkpr - Allocation_Factors'!$B$1:$F$1,0)),INDEX('Wkpr - Allocation_Factors'!$B$2:$F$15,MATCH(CONCATENATE('Wkpr - Plant Balance Detail'!$B168,'Wkpr - Plant Balance Detail'!$C168),'Wkpr - Allocation_Factors'!$A$2:$A$15,0),MATCH('Wkpr - Plant Balance Detail'!BU$2,'Wkpr - Allocation_Factors'!$B$1:$F$1,0)))),0)</f>
        <v>0.6573</v>
      </c>
      <c r="BV168" s="30">
        <f>_xlfn.IFNA(IF(AND($B168="ED",$D168&gt;=310000,$D168&lt;360000),INDEX('Wkpr - Allocation_Factors'!$B$16:$F$16,1,MATCH('Wkpr - Plant Balance Detail'!BV$2,'Wkpr - Allocation_Factors'!$B$1:$F$1,0)),IF(AND($B168="GD",$C168="AN",$D168&gt;=350000,$D168&lt;358000),INDEX('Wkpr - Allocation_Factors'!$B$17:$F$17,1,MATCH('Wkpr - Plant Balance Detail'!BV$2,'Wkpr - Allocation_Factors'!$B$1:$F$1,0)),INDEX('Wkpr - Allocation_Factors'!$B$2:$F$15,MATCH(CONCATENATE('Wkpr - Plant Balance Detail'!$B168,'Wkpr - Plant Balance Detail'!$C168),'Wkpr - Allocation_Factors'!$A$2:$A$15,0),MATCH('Wkpr - Plant Balance Detail'!BV$2,'Wkpr - Allocation_Factors'!$B$1:$F$1,0)))),0)</f>
        <v>0</v>
      </c>
      <c r="BW168" s="30">
        <f>_xlfn.IFNA(IF(AND($B168="ED",$D168&gt;=310000,$D168&lt;360000),INDEX('Wkpr - Allocation_Factors'!$B$16:$F$16,1,MATCH('Wkpr - Plant Balance Detail'!BW$2,'Wkpr - Allocation_Factors'!$B$1:$F$1,0)),IF(AND($B168="GD",$C168="AN",$D168&gt;=350000,$D168&lt;358000),INDEX('Wkpr - Allocation_Factors'!$B$17:$F$17,1,MATCH('Wkpr - Plant Balance Detail'!BW$2,'Wkpr - Allocation_Factors'!$B$1:$F$1,0)),INDEX('Wkpr - Allocation_Factors'!$B$2:$F$15,MATCH(CONCATENATE('Wkpr - Plant Balance Detail'!$B168,'Wkpr - Plant Balance Detail'!$C168),'Wkpr - Allocation_Factors'!$A$2:$A$15,0),MATCH('Wkpr - Plant Balance Detail'!BW$2,'Wkpr - Allocation_Factors'!$B$1:$F$1,0)))),0)</f>
        <v>0.3427</v>
      </c>
      <c r="BX168" s="30">
        <f>_xlfn.IFNA(IF(AND($B168="ED",$D168&gt;=310000,$D168&lt;360000),INDEX('Wkpr - Allocation_Factors'!$B$16:$F$16,1,MATCH('Wkpr - Plant Balance Detail'!BX$2,'Wkpr - Allocation_Factors'!$B$1:$F$1,0)),IF(AND($B168="GD",$C168="AN",$D168&gt;=350000,$D168&lt;358000),INDEX('Wkpr - Allocation_Factors'!$B$17:$F$17,1,MATCH('Wkpr - Plant Balance Detail'!BX$2,'Wkpr - Allocation_Factors'!$B$1:$F$1,0)),INDEX('Wkpr - Allocation_Factors'!$B$2:$F$15,MATCH(CONCATENATE('Wkpr - Plant Balance Detail'!$B168,'Wkpr - Plant Balance Detail'!$C168),'Wkpr - Allocation_Factors'!$A$2:$A$15,0),MATCH('Wkpr - Plant Balance Detail'!BX$2,'Wkpr - Allocation_Factors'!$B$1:$F$1,0)))),0)</f>
        <v>0</v>
      </c>
      <c r="BY168" s="30">
        <f>_xlfn.IFNA(IF(AND($B168="ED",$D168&gt;=310000,$D168&lt;360000),INDEX('Wkpr - Allocation_Factors'!$B$16:$F$16,1,MATCH('Wkpr - Plant Balance Detail'!BY$2,'Wkpr - Allocation_Factors'!$B$1:$F$1,0)),IF(AND($B168="GD",$C168="AN",$D168&gt;=350000,$D168&lt;358000),INDEX('Wkpr - Allocation_Factors'!$B$17:$F$17,1,MATCH('Wkpr - Plant Balance Detail'!BY$2,'Wkpr - Allocation_Factors'!$B$1:$F$1,0)),INDEX('Wkpr - Allocation_Factors'!$B$2:$F$15,MATCH(CONCATENATE('Wkpr - Plant Balance Detail'!$B168,'Wkpr - Plant Balance Detail'!$C168),'Wkpr - Allocation_Factors'!$A$2:$A$15,0),MATCH('Wkpr - Plant Balance Detail'!BY$2,'Wkpr - Allocation_Factors'!$B$1:$F$1,0)))),0)</f>
        <v>0</v>
      </c>
      <c r="CA168" s="1">
        <f t="shared" si="79"/>
        <v>0</v>
      </c>
      <c r="CB168" s="1">
        <f t="shared" si="80"/>
        <v>0</v>
      </c>
      <c r="CC168" s="1">
        <f t="shared" si="81"/>
        <v>0</v>
      </c>
      <c r="CD168" s="1">
        <f t="shared" si="82"/>
        <v>0</v>
      </c>
      <c r="CE168" s="1">
        <f t="shared" si="83"/>
        <v>0</v>
      </c>
      <c r="CF168" s="1"/>
      <c r="CG168" s="1">
        <f t="shared" si="84"/>
        <v>0</v>
      </c>
      <c r="CH168" s="1">
        <f t="shared" si="85"/>
        <v>0</v>
      </c>
      <c r="CI168" s="1">
        <f t="shared" si="86"/>
        <v>0</v>
      </c>
      <c r="CJ168" s="1">
        <f t="shared" si="87"/>
        <v>0</v>
      </c>
      <c r="CK168" s="1">
        <f t="shared" si="88"/>
        <v>0</v>
      </c>
      <c r="CM168" s="1">
        <f t="shared" si="89"/>
        <v>0</v>
      </c>
      <c r="CN168" s="1">
        <f t="shared" si="90"/>
        <v>0</v>
      </c>
      <c r="CO168" s="1">
        <f t="shared" si="91"/>
        <v>0</v>
      </c>
      <c r="CP168" s="1">
        <f t="shared" si="92"/>
        <v>0</v>
      </c>
      <c r="CQ168" s="1">
        <f t="shared" si="93"/>
        <v>0</v>
      </c>
      <c r="CS168" s="1">
        <f t="shared" si="108"/>
        <v>0</v>
      </c>
      <c r="CT168" s="1">
        <f t="shared" si="109"/>
        <v>0</v>
      </c>
      <c r="CU168" s="1">
        <f t="shared" si="110"/>
        <v>0</v>
      </c>
      <c r="CV168" s="1">
        <f t="shared" si="111"/>
        <v>0</v>
      </c>
      <c r="CW168" s="1">
        <f t="shared" si="112"/>
        <v>0</v>
      </c>
      <c r="CX168" s="1">
        <f t="shared" si="113"/>
        <v>0</v>
      </c>
      <c r="DA168" s="38">
        <f t="shared" si="94"/>
        <v>0</v>
      </c>
      <c r="DB168" s="38">
        <f t="shared" si="95"/>
        <v>0</v>
      </c>
      <c r="DC168" s="38">
        <f t="shared" si="96"/>
        <v>0</v>
      </c>
      <c r="DD168" s="38">
        <f t="shared" si="97"/>
        <v>0</v>
      </c>
      <c r="DE168" s="38">
        <f t="shared" si="98"/>
        <v>0</v>
      </c>
    </row>
    <row r="169" spans="1:109" x14ac:dyDescent="0.2">
      <c r="A169" s="12" t="s">
        <v>184</v>
      </c>
      <c r="B169" s="12" t="str">
        <f t="shared" si="99"/>
        <v>ED</v>
      </c>
      <c r="C169" s="12" t="str">
        <f t="shared" si="100"/>
        <v>CG</v>
      </c>
      <c r="D169" s="12">
        <f t="shared" si="101"/>
        <v>330250</v>
      </c>
      <c r="E169" s="12" t="s">
        <v>1142</v>
      </c>
      <c r="F169" s="13">
        <v>9373.02</v>
      </c>
      <c r="G169" s="13">
        <v>9373.02</v>
      </c>
      <c r="H169" s="13">
        <v>9373.02</v>
      </c>
      <c r="I169" s="13">
        <v>9373.02</v>
      </c>
      <c r="J169" s="13">
        <v>9373.02</v>
      </c>
      <c r="K169" s="13">
        <v>9373.02</v>
      </c>
      <c r="L169" s="13">
        <v>9373.02</v>
      </c>
      <c r="M169" s="13">
        <v>9373.02</v>
      </c>
      <c r="N169" s="13">
        <v>9373.02</v>
      </c>
      <c r="O169" s="13">
        <v>9373.02</v>
      </c>
      <c r="P169" s="13">
        <v>9373.02</v>
      </c>
      <c r="Q169" s="13">
        <v>9373.02</v>
      </c>
      <c r="R169" s="13">
        <v>1552096.71</v>
      </c>
      <c r="S169" s="13">
        <f t="shared" si="102"/>
        <v>780734.86499999999</v>
      </c>
      <c r="T169" s="13">
        <f t="shared" si="103"/>
        <v>103103.22000000003</v>
      </c>
      <c r="U169" s="13">
        <f t="shared" si="104"/>
        <v>73653.173750000002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3">
        <v>0</v>
      </c>
      <c r="AI169" s="13"/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13">
        <f t="shared" si="105"/>
        <v>0</v>
      </c>
      <c r="AX169" s="13"/>
      <c r="AY169" s="1">
        <v>9373.02</v>
      </c>
      <c r="AZ169" s="1">
        <v>9373.02</v>
      </c>
      <c r="BA169" s="1">
        <v>9373.02</v>
      </c>
      <c r="BB169" s="1">
        <v>9373.02</v>
      </c>
      <c r="BC169" s="1">
        <v>9373.02</v>
      </c>
      <c r="BD169" s="1">
        <v>9373.02</v>
      </c>
      <c r="BE169" s="1">
        <v>9373.02</v>
      </c>
      <c r="BF169" s="1">
        <v>9373.02</v>
      </c>
      <c r="BG169" s="1">
        <v>9373.02</v>
      </c>
      <c r="BH169" s="1">
        <v>9373.02</v>
      </c>
      <c r="BI169" s="1">
        <v>9373.02</v>
      </c>
      <c r="BJ169" s="1">
        <v>9373.02</v>
      </c>
      <c r="BK169" s="1">
        <v>1552096.71</v>
      </c>
      <c r="BL169" s="14">
        <f t="shared" si="78"/>
        <v>0</v>
      </c>
      <c r="BM169" s="14">
        <f t="shared" si="106"/>
        <v>0</v>
      </c>
      <c r="BN169" s="15" t="str">
        <f t="shared" si="77"/>
        <v/>
      </c>
      <c r="BO169" s="37">
        <f>IFERROR(INDEX('Wkpr - Existing Depr Rates'!$G$2:$G$709,MATCH('Wkpr - Plant Balance Detail'!A169,'Wkpr - Existing Depr Rates'!$A$2:$A$709,0),),0)</f>
        <v>0</v>
      </c>
      <c r="BP169" s="37" t="str">
        <f t="shared" si="107"/>
        <v/>
      </c>
      <c r="BQ169" s="12"/>
      <c r="BR169" s="12"/>
      <c r="BS169" s="12"/>
      <c r="BT169" s="12"/>
      <c r="BU169" s="30">
        <f>_xlfn.IFNA(IF(AND($B169="ED",$D169&gt;=310000,$D169&lt;360000),INDEX('Wkpr - Allocation_Factors'!$B$16:$F$16,1,MATCH('Wkpr - Plant Balance Detail'!BU$2,'Wkpr - Allocation_Factors'!$B$1:$F$1,0)),IF(AND($B169="GD",$C169="AN",$D169&gt;=350000,$D169&lt;358000),INDEX('Wkpr - Allocation_Factors'!$B$17:$F$17,1,MATCH('Wkpr - Plant Balance Detail'!BU$2,'Wkpr - Allocation_Factors'!$B$1:$F$1,0)),INDEX('Wkpr - Allocation_Factors'!$B$2:$F$15,MATCH(CONCATENATE('Wkpr - Plant Balance Detail'!$B169,'Wkpr - Plant Balance Detail'!$C169),'Wkpr - Allocation_Factors'!$A$2:$A$15,0),MATCH('Wkpr - Plant Balance Detail'!BU$2,'Wkpr - Allocation_Factors'!$B$1:$F$1,0)))),0)</f>
        <v>0.6573</v>
      </c>
      <c r="BV169" s="30">
        <f>_xlfn.IFNA(IF(AND($B169="ED",$D169&gt;=310000,$D169&lt;360000),INDEX('Wkpr - Allocation_Factors'!$B$16:$F$16,1,MATCH('Wkpr - Plant Balance Detail'!BV$2,'Wkpr - Allocation_Factors'!$B$1:$F$1,0)),IF(AND($B169="GD",$C169="AN",$D169&gt;=350000,$D169&lt;358000),INDEX('Wkpr - Allocation_Factors'!$B$17:$F$17,1,MATCH('Wkpr - Plant Balance Detail'!BV$2,'Wkpr - Allocation_Factors'!$B$1:$F$1,0)),INDEX('Wkpr - Allocation_Factors'!$B$2:$F$15,MATCH(CONCATENATE('Wkpr - Plant Balance Detail'!$B169,'Wkpr - Plant Balance Detail'!$C169),'Wkpr - Allocation_Factors'!$A$2:$A$15,0),MATCH('Wkpr - Plant Balance Detail'!BV$2,'Wkpr - Allocation_Factors'!$B$1:$F$1,0)))),0)</f>
        <v>0</v>
      </c>
      <c r="BW169" s="30">
        <f>_xlfn.IFNA(IF(AND($B169="ED",$D169&gt;=310000,$D169&lt;360000),INDEX('Wkpr - Allocation_Factors'!$B$16:$F$16,1,MATCH('Wkpr - Plant Balance Detail'!BW$2,'Wkpr - Allocation_Factors'!$B$1:$F$1,0)),IF(AND($B169="GD",$C169="AN",$D169&gt;=350000,$D169&lt;358000),INDEX('Wkpr - Allocation_Factors'!$B$17:$F$17,1,MATCH('Wkpr - Plant Balance Detail'!BW$2,'Wkpr - Allocation_Factors'!$B$1:$F$1,0)),INDEX('Wkpr - Allocation_Factors'!$B$2:$F$15,MATCH(CONCATENATE('Wkpr - Plant Balance Detail'!$B169,'Wkpr - Plant Balance Detail'!$C169),'Wkpr - Allocation_Factors'!$A$2:$A$15,0),MATCH('Wkpr - Plant Balance Detail'!BW$2,'Wkpr - Allocation_Factors'!$B$1:$F$1,0)))),0)</f>
        <v>0.3427</v>
      </c>
      <c r="BX169" s="30">
        <f>_xlfn.IFNA(IF(AND($B169="ED",$D169&gt;=310000,$D169&lt;360000),INDEX('Wkpr - Allocation_Factors'!$B$16:$F$16,1,MATCH('Wkpr - Plant Balance Detail'!BX$2,'Wkpr - Allocation_Factors'!$B$1:$F$1,0)),IF(AND($B169="GD",$C169="AN",$D169&gt;=350000,$D169&lt;358000),INDEX('Wkpr - Allocation_Factors'!$B$17:$F$17,1,MATCH('Wkpr - Plant Balance Detail'!BX$2,'Wkpr - Allocation_Factors'!$B$1:$F$1,0)),INDEX('Wkpr - Allocation_Factors'!$B$2:$F$15,MATCH(CONCATENATE('Wkpr - Plant Balance Detail'!$B169,'Wkpr - Plant Balance Detail'!$C169),'Wkpr - Allocation_Factors'!$A$2:$A$15,0),MATCH('Wkpr - Plant Balance Detail'!BX$2,'Wkpr - Allocation_Factors'!$B$1:$F$1,0)))),0)</f>
        <v>0</v>
      </c>
      <c r="BY169" s="30">
        <f>_xlfn.IFNA(IF(AND($B169="ED",$D169&gt;=310000,$D169&lt;360000),INDEX('Wkpr - Allocation_Factors'!$B$16:$F$16,1,MATCH('Wkpr - Plant Balance Detail'!BY$2,'Wkpr - Allocation_Factors'!$B$1:$F$1,0)),IF(AND($B169="GD",$C169="AN",$D169&gt;=350000,$D169&lt;358000),INDEX('Wkpr - Allocation_Factors'!$B$17:$F$17,1,MATCH('Wkpr - Plant Balance Detail'!BY$2,'Wkpr - Allocation_Factors'!$B$1:$F$1,0)),INDEX('Wkpr - Allocation_Factors'!$B$2:$F$15,MATCH(CONCATENATE('Wkpr - Plant Balance Detail'!$B169,'Wkpr - Plant Balance Detail'!$C169),'Wkpr - Allocation_Factors'!$A$2:$A$15,0),MATCH('Wkpr - Plant Balance Detail'!BY$2,'Wkpr - Allocation_Factors'!$B$1:$F$1,0)))),0)</f>
        <v>0</v>
      </c>
      <c r="CA169" s="1">
        <f t="shared" si="79"/>
        <v>0</v>
      </c>
      <c r="CB169" s="1">
        <f t="shared" si="80"/>
        <v>0</v>
      </c>
      <c r="CC169" s="1">
        <f t="shared" si="81"/>
        <v>0</v>
      </c>
      <c r="CD169" s="1">
        <f t="shared" si="82"/>
        <v>0</v>
      </c>
      <c r="CE169" s="1">
        <f t="shared" si="83"/>
        <v>0</v>
      </c>
      <c r="CF169" s="1"/>
      <c r="CG169" s="1">
        <f t="shared" si="84"/>
        <v>0</v>
      </c>
      <c r="CH169" s="1">
        <f t="shared" si="85"/>
        <v>0</v>
      </c>
      <c r="CI169" s="1">
        <f t="shared" si="86"/>
        <v>0</v>
      </c>
      <c r="CJ169" s="1">
        <f t="shared" si="87"/>
        <v>0</v>
      </c>
      <c r="CK169" s="1">
        <f t="shared" si="88"/>
        <v>0</v>
      </c>
      <c r="CM169" s="1">
        <f t="shared" si="89"/>
        <v>0</v>
      </c>
      <c r="CN169" s="1">
        <f t="shared" si="90"/>
        <v>0</v>
      </c>
      <c r="CO169" s="1">
        <f t="shared" si="91"/>
        <v>0</v>
      </c>
      <c r="CP169" s="1">
        <f t="shared" si="92"/>
        <v>0</v>
      </c>
      <c r="CQ169" s="1">
        <f t="shared" si="93"/>
        <v>0</v>
      </c>
      <c r="CS169" s="1">
        <f t="shared" si="108"/>
        <v>0</v>
      </c>
      <c r="CT169" s="1">
        <f t="shared" si="109"/>
        <v>0</v>
      </c>
      <c r="CU169" s="1">
        <f t="shared" si="110"/>
        <v>0</v>
      </c>
      <c r="CV169" s="1">
        <f t="shared" si="111"/>
        <v>0</v>
      </c>
      <c r="CW169" s="1">
        <f t="shared" si="112"/>
        <v>0</v>
      </c>
      <c r="CX169" s="1">
        <f t="shared" si="113"/>
        <v>0</v>
      </c>
      <c r="DA169" s="38">
        <f t="shared" si="94"/>
        <v>0</v>
      </c>
      <c r="DB169" s="38">
        <f t="shared" si="95"/>
        <v>0</v>
      </c>
      <c r="DC169" s="38">
        <f t="shared" si="96"/>
        <v>0</v>
      </c>
      <c r="DD169" s="38">
        <f t="shared" si="97"/>
        <v>0</v>
      </c>
      <c r="DE169" s="38">
        <f t="shared" si="98"/>
        <v>0</v>
      </c>
    </row>
    <row r="170" spans="1:109" x14ac:dyDescent="0.2">
      <c r="A170" t="s">
        <v>185</v>
      </c>
      <c r="B170" t="str">
        <f t="shared" si="99"/>
        <v>ED</v>
      </c>
      <c r="C170" t="str">
        <f t="shared" si="100"/>
        <v>CG</v>
      </c>
      <c r="D170">
        <f t="shared" si="101"/>
        <v>330300</v>
      </c>
      <c r="F170" s="1">
        <v>6783236.8899999997</v>
      </c>
      <c r="G170" s="1">
        <v>6783236.8899999997</v>
      </c>
      <c r="H170" s="1">
        <v>6783236.8899999997</v>
      </c>
      <c r="I170" s="1">
        <v>6783236.8899999997</v>
      </c>
      <c r="J170" s="1">
        <v>6783236.8899999997</v>
      </c>
      <c r="K170" s="1">
        <v>6783236.8899999997</v>
      </c>
      <c r="L170" s="1">
        <v>6783236.8899999997</v>
      </c>
      <c r="M170" s="1">
        <v>6783236.8899999997</v>
      </c>
      <c r="N170" s="1">
        <v>6783236.8899999997</v>
      </c>
      <c r="O170" s="1">
        <v>6783236.8899999997</v>
      </c>
      <c r="P170" s="1">
        <v>6783236.8899999997</v>
      </c>
      <c r="Q170" s="1">
        <v>6783236.8899999997</v>
      </c>
      <c r="R170" s="1">
        <v>6783236.8899999997</v>
      </c>
      <c r="S170" s="1">
        <f t="shared" si="102"/>
        <v>6783236.8899999997</v>
      </c>
      <c r="T170" s="1">
        <f t="shared" si="103"/>
        <v>74615605.789999992</v>
      </c>
      <c r="U170" s="1">
        <f t="shared" si="104"/>
        <v>6783236.8899999997</v>
      </c>
      <c r="V170" s="1">
        <v>-1728824.96</v>
      </c>
      <c r="W170" s="1">
        <v>-1740130.35</v>
      </c>
      <c r="X170" s="1">
        <v>-1751435.74</v>
      </c>
      <c r="Y170" s="1">
        <v>-1762741.13</v>
      </c>
      <c r="Z170" s="1">
        <v>-1774046.52</v>
      </c>
      <c r="AA170" s="1">
        <v>-1785351.9100000001</v>
      </c>
      <c r="AB170" s="1">
        <v>-1796657.3</v>
      </c>
      <c r="AC170" s="1">
        <v>-1807962.69</v>
      </c>
      <c r="AD170" s="1">
        <v>-1819268.08</v>
      </c>
      <c r="AE170" s="1">
        <v>-1830573.47</v>
      </c>
      <c r="AF170" s="1">
        <v>-1841878.8599999999</v>
      </c>
      <c r="AG170" s="1">
        <v>-1853184.25</v>
      </c>
      <c r="AH170" s="1">
        <v>-1864489.6400000001</v>
      </c>
      <c r="AI170" s="1"/>
      <c r="AJ170" s="1">
        <v>-11305.39</v>
      </c>
      <c r="AK170" s="1">
        <v>-11305.39</v>
      </c>
      <c r="AL170" s="1">
        <v>-11305.39</v>
      </c>
      <c r="AM170" s="1">
        <v>-11305.39</v>
      </c>
      <c r="AN170" s="1">
        <v>-11305.39</v>
      </c>
      <c r="AO170" s="1">
        <v>-11305.39</v>
      </c>
      <c r="AP170" s="1">
        <v>-11305.39</v>
      </c>
      <c r="AQ170" s="1">
        <v>-11305.39</v>
      </c>
      <c r="AR170" s="1">
        <v>-11305.39</v>
      </c>
      <c r="AS170" s="1">
        <v>-11305.39</v>
      </c>
      <c r="AT170" s="1">
        <v>-11305.39</v>
      </c>
      <c r="AU170" s="1">
        <v>-11305.39</v>
      </c>
      <c r="AV170" s="1">
        <v>-11305.39</v>
      </c>
      <c r="AW170" s="1">
        <f t="shared" si="105"/>
        <v>135664.68</v>
      </c>
      <c r="AX170" s="1"/>
      <c r="AY170" s="1">
        <v>5054411.93</v>
      </c>
      <c r="AZ170" s="1">
        <v>5043106.54</v>
      </c>
      <c r="BA170" s="1">
        <v>5031801.1500000004</v>
      </c>
      <c r="BB170" s="1">
        <v>5020495.76</v>
      </c>
      <c r="BC170" s="1">
        <v>5009190.37</v>
      </c>
      <c r="BD170" s="1">
        <v>4997884.9800000004</v>
      </c>
      <c r="BE170" s="1">
        <v>4986579.59</v>
      </c>
      <c r="BF170" s="1">
        <v>4975274.2</v>
      </c>
      <c r="BG170" s="1">
        <v>4963968.8100000005</v>
      </c>
      <c r="BH170" s="1">
        <v>4952663.42</v>
      </c>
      <c r="BI170" s="1">
        <v>4941358.03</v>
      </c>
      <c r="BJ170" s="1">
        <v>4930052.6399999997</v>
      </c>
      <c r="BK170" s="1">
        <v>4918747.25</v>
      </c>
      <c r="BL170" s="2">
        <f t="shared" si="78"/>
        <v>0</v>
      </c>
      <c r="BM170" s="2">
        <f t="shared" si="106"/>
        <v>135664.68</v>
      </c>
      <c r="BN170" s="3">
        <f t="shared" si="77"/>
        <v>1.9999991478994329E-2</v>
      </c>
      <c r="BO170" s="37">
        <f>IFERROR(INDEX('Wkpr - Existing Depr Rates'!$G$2:$G$709,MATCH('Wkpr - Plant Balance Detail'!A170,'Wkpr - Existing Depr Rates'!$A$2:$A$709,0),),0)</f>
        <v>0.02</v>
      </c>
      <c r="BP170" s="37">
        <f t="shared" si="107"/>
        <v>-8.5210056718909577E-9</v>
      </c>
      <c r="BQ170" s="11">
        <v>1.9E-2</v>
      </c>
      <c r="BR170" s="11"/>
      <c r="BS170" s="11"/>
      <c r="BU170" s="31">
        <f>_xlfn.IFNA(IF(AND($B170="ED",$D170&gt;=310000,$D170&lt;360000),INDEX('Wkpr - Allocation_Factors'!$B$16:$F$16,1,MATCH('Wkpr - Plant Balance Detail'!BU$2,'Wkpr - Allocation_Factors'!$B$1:$F$1,0)),IF(AND($B170="GD",$C170="AN",$D170&gt;=350000,$D170&lt;358000),INDEX('Wkpr - Allocation_Factors'!$B$17:$F$17,1,MATCH('Wkpr - Plant Balance Detail'!BU$2,'Wkpr - Allocation_Factors'!$B$1:$F$1,0)),INDEX('Wkpr - Allocation_Factors'!$B$2:$F$15,MATCH(CONCATENATE('Wkpr - Plant Balance Detail'!$B170,'Wkpr - Plant Balance Detail'!$C170),'Wkpr - Allocation_Factors'!$A$2:$A$15,0),MATCH('Wkpr - Plant Balance Detail'!BU$2,'Wkpr - Allocation_Factors'!$B$1:$F$1,0)))),0)</f>
        <v>0.6573</v>
      </c>
      <c r="BV170" s="31">
        <f>_xlfn.IFNA(IF(AND($B170="ED",$D170&gt;=310000,$D170&lt;360000),INDEX('Wkpr - Allocation_Factors'!$B$16:$F$16,1,MATCH('Wkpr - Plant Balance Detail'!BV$2,'Wkpr - Allocation_Factors'!$B$1:$F$1,0)),IF(AND($B170="GD",$C170="AN",$D170&gt;=350000,$D170&lt;358000),INDEX('Wkpr - Allocation_Factors'!$B$17:$F$17,1,MATCH('Wkpr - Plant Balance Detail'!BV$2,'Wkpr - Allocation_Factors'!$B$1:$F$1,0)),INDEX('Wkpr - Allocation_Factors'!$B$2:$F$15,MATCH(CONCATENATE('Wkpr - Plant Balance Detail'!$B170,'Wkpr - Plant Balance Detail'!$C170),'Wkpr - Allocation_Factors'!$A$2:$A$15,0),MATCH('Wkpr - Plant Balance Detail'!BV$2,'Wkpr - Allocation_Factors'!$B$1:$F$1,0)))),0)</f>
        <v>0</v>
      </c>
      <c r="BW170" s="31">
        <f>_xlfn.IFNA(IF(AND($B170="ED",$D170&gt;=310000,$D170&lt;360000),INDEX('Wkpr - Allocation_Factors'!$B$16:$F$16,1,MATCH('Wkpr - Plant Balance Detail'!BW$2,'Wkpr - Allocation_Factors'!$B$1:$F$1,0)),IF(AND($B170="GD",$C170="AN",$D170&gt;=350000,$D170&lt;358000),INDEX('Wkpr - Allocation_Factors'!$B$17:$F$17,1,MATCH('Wkpr - Plant Balance Detail'!BW$2,'Wkpr - Allocation_Factors'!$B$1:$F$1,0)),INDEX('Wkpr - Allocation_Factors'!$B$2:$F$15,MATCH(CONCATENATE('Wkpr - Plant Balance Detail'!$B170,'Wkpr - Plant Balance Detail'!$C170),'Wkpr - Allocation_Factors'!$A$2:$A$15,0),MATCH('Wkpr - Plant Balance Detail'!BW$2,'Wkpr - Allocation_Factors'!$B$1:$F$1,0)))),0)</f>
        <v>0.3427</v>
      </c>
      <c r="BX170" s="31">
        <f>_xlfn.IFNA(IF(AND($B170="ED",$D170&gt;=310000,$D170&lt;360000),INDEX('Wkpr - Allocation_Factors'!$B$16:$F$16,1,MATCH('Wkpr - Plant Balance Detail'!BX$2,'Wkpr - Allocation_Factors'!$B$1:$F$1,0)),IF(AND($B170="GD",$C170="AN",$D170&gt;=350000,$D170&lt;358000),INDEX('Wkpr - Allocation_Factors'!$B$17:$F$17,1,MATCH('Wkpr - Plant Balance Detail'!BX$2,'Wkpr - Allocation_Factors'!$B$1:$F$1,0)),INDEX('Wkpr - Allocation_Factors'!$B$2:$F$15,MATCH(CONCATENATE('Wkpr - Plant Balance Detail'!$B170,'Wkpr - Plant Balance Detail'!$C170),'Wkpr - Allocation_Factors'!$A$2:$A$15,0),MATCH('Wkpr - Plant Balance Detail'!BX$2,'Wkpr - Allocation_Factors'!$B$1:$F$1,0)))),0)</f>
        <v>0</v>
      </c>
      <c r="BY170" s="31">
        <f>_xlfn.IFNA(IF(AND($B170="ED",$D170&gt;=310000,$D170&lt;360000),INDEX('Wkpr - Allocation_Factors'!$B$16:$F$16,1,MATCH('Wkpr - Plant Balance Detail'!BY$2,'Wkpr - Allocation_Factors'!$B$1:$F$1,0)),IF(AND($B170="GD",$C170="AN",$D170&gt;=350000,$D170&lt;358000),INDEX('Wkpr - Allocation_Factors'!$B$17:$F$17,1,MATCH('Wkpr - Plant Balance Detail'!BY$2,'Wkpr - Allocation_Factors'!$B$1:$F$1,0)),INDEX('Wkpr - Allocation_Factors'!$B$2:$F$15,MATCH(CONCATENATE('Wkpr - Plant Balance Detail'!$B170,'Wkpr - Plant Balance Detail'!$C170),'Wkpr - Allocation_Factors'!$A$2:$A$15,0),MATCH('Wkpr - Plant Balance Detail'!BY$2,'Wkpr - Allocation_Factors'!$B$1:$F$1,0)))),0)</f>
        <v>0</v>
      </c>
      <c r="CA170" s="1">
        <f t="shared" si="79"/>
        <v>89172.394163999998</v>
      </c>
      <c r="CB170" s="1">
        <f t="shared" si="80"/>
        <v>0</v>
      </c>
      <c r="CC170" s="1">
        <f t="shared" si="81"/>
        <v>46492.285835999995</v>
      </c>
      <c r="CD170" s="1">
        <f t="shared" si="82"/>
        <v>0</v>
      </c>
      <c r="CE170" s="1">
        <f t="shared" si="83"/>
        <v>0</v>
      </c>
      <c r="CF170" s="1"/>
      <c r="CG170" s="1">
        <f t="shared" si="84"/>
        <v>89172.432155939998</v>
      </c>
      <c r="CH170" s="1">
        <f t="shared" si="85"/>
        <v>0</v>
      </c>
      <c r="CI170" s="1">
        <f t="shared" si="86"/>
        <v>46492.305644060005</v>
      </c>
      <c r="CJ170" s="1">
        <f t="shared" si="87"/>
        <v>0</v>
      </c>
      <c r="CK170" s="1">
        <f t="shared" si="88"/>
        <v>0</v>
      </c>
      <c r="CM170" s="1">
        <f t="shared" si="89"/>
        <v>84713.810548142996</v>
      </c>
      <c r="CN170" s="1">
        <f t="shared" si="90"/>
        <v>0</v>
      </c>
      <c r="CO170" s="1">
        <f t="shared" si="91"/>
        <v>44167.690361857</v>
      </c>
      <c r="CP170" s="1">
        <f t="shared" si="92"/>
        <v>0</v>
      </c>
      <c r="CQ170" s="1">
        <f t="shared" si="93"/>
        <v>0</v>
      </c>
      <c r="CS170" s="1">
        <f t="shared" si="108"/>
        <v>-4458.6216077970021</v>
      </c>
      <c r="CT170" s="1">
        <f t="shared" si="109"/>
        <v>0</v>
      </c>
      <c r="CU170" s="1">
        <f t="shared" si="110"/>
        <v>-2324.6152822030053</v>
      </c>
      <c r="CV170" s="1">
        <f t="shared" si="111"/>
        <v>0</v>
      </c>
      <c r="CW170" s="1">
        <f t="shared" si="112"/>
        <v>0</v>
      </c>
      <c r="CX170" s="1">
        <f t="shared" si="113"/>
        <v>-6783.2368900000074</v>
      </c>
      <c r="DA170" s="38">
        <f t="shared" si="94"/>
        <v>0</v>
      </c>
      <c r="DB170" s="38">
        <f t="shared" si="95"/>
        <v>0</v>
      </c>
      <c r="DC170" s="38">
        <f t="shared" si="96"/>
        <v>0</v>
      </c>
      <c r="DD170" s="38">
        <f t="shared" si="97"/>
        <v>0</v>
      </c>
      <c r="DE170" s="38">
        <f t="shared" si="98"/>
        <v>0</v>
      </c>
    </row>
    <row r="171" spans="1:109" x14ac:dyDescent="0.2">
      <c r="A171" t="s">
        <v>186</v>
      </c>
      <c r="B171" t="str">
        <f t="shared" si="99"/>
        <v>ED</v>
      </c>
      <c r="C171" t="str">
        <f t="shared" si="100"/>
        <v>CG</v>
      </c>
      <c r="D171">
        <f t="shared" si="101"/>
        <v>330310</v>
      </c>
      <c r="F171" s="1">
        <v>242033.02000000002</v>
      </c>
      <c r="G171" s="1">
        <v>242033.02000000002</v>
      </c>
      <c r="H171" s="1">
        <v>242033.02000000002</v>
      </c>
      <c r="I171" s="1">
        <v>242033.02000000002</v>
      </c>
      <c r="J171" s="1">
        <v>242033.02000000002</v>
      </c>
      <c r="K171" s="1">
        <v>242033.02000000002</v>
      </c>
      <c r="L171" s="1">
        <v>242033.02000000002</v>
      </c>
      <c r="M171" s="1">
        <v>242033.02000000002</v>
      </c>
      <c r="N171" s="1">
        <v>242033.02000000002</v>
      </c>
      <c r="O171" s="1">
        <v>242033.02000000002</v>
      </c>
      <c r="P171" s="1">
        <v>242033.02000000002</v>
      </c>
      <c r="Q171" s="1">
        <v>242033.02000000002</v>
      </c>
      <c r="R171" s="1">
        <v>242033.02000000002</v>
      </c>
      <c r="S171" s="1">
        <f t="shared" si="102"/>
        <v>242033.02000000002</v>
      </c>
      <c r="T171" s="1">
        <f t="shared" si="103"/>
        <v>2662363.2200000002</v>
      </c>
      <c r="U171" s="1">
        <f t="shared" si="104"/>
        <v>242033.02000000002</v>
      </c>
      <c r="V171" s="1">
        <v>-38589.74</v>
      </c>
      <c r="W171" s="1">
        <v>-38898.33</v>
      </c>
      <c r="X171" s="1">
        <v>-39206.92</v>
      </c>
      <c r="Y171" s="1">
        <v>-39515.51</v>
      </c>
      <c r="Z171" s="1">
        <v>-39824.1</v>
      </c>
      <c r="AA171" s="1">
        <v>-40132.69</v>
      </c>
      <c r="AB171" s="1">
        <v>-40441.279999999999</v>
      </c>
      <c r="AC171" s="1">
        <v>-40749.870000000003</v>
      </c>
      <c r="AD171" s="1">
        <v>-41058.46</v>
      </c>
      <c r="AE171" s="1">
        <v>-41367.050000000003</v>
      </c>
      <c r="AF171" s="1">
        <v>-41675.64</v>
      </c>
      <c r="AG171" s="1">
        <v>-41984.23</v>
      </c>
      <c r="AH171" s="1">
        <v>-42292.82</v>
      </c>
      <c r="AI171" s="1"/>
      <c r="AJ171" s="1">
        <v>-308.59000000000003</v>
      </c>
      <c r="AK171" s="1">
        <v>-308.59000000000003</v>
      </c>
      <c r="AL171" s="1">
        <v>-308.59000000000003</v>
      </c>
      <c r="AM171" s="1">
        <v>-308.59000000000003</v>
      </c>
      <c r="AN171" s="1">
        <v>-308.59000000000003</v>
      </c>
      <c r="AO171" s="1">
        <v>-308.59000000000003</v>
      </c>
      <c r="AP171" s="1">
        <v>-308.59000000000003</v>
      </c>
      <c r="AQ171" s="1">
        <v>-308.59000000000003</v>
      </c>
      <c r="AR171" s="1">
        <v>-308.59000000000003</v>
      </c>
      <c r="AS171" s="1">
        <v>-308.59000000000003</v>
      </c>
      <c r="AT171" s="1">
        <v>-308.59000000000003</v>
      </c>
      <c r="AU171" s="1">
        <v>-308.59000000000003</v>
      </c>
      <c r="AV171" s="1">
        <v>-308.59000000000003</v>
      </c>
      <c r="AW171" s="1">
        <f t="shared" si="105"/>
        <v>3703.0800000000013</v>
      </c>
      <c r="AX171" s="1"/>
      <c r="AY171" s="1">
        <v>203443.28</v>
      </c>
      <c r="AZ171" s="1">
        <v>203134.69</v>
      </c>
      <c r="BA171" s="1">
        <v>202826.1</v>
      </c>
      <c r="BB171" s="1">
        <v>202517.51</v>
      </c>
      <c r="BC171" s="1">
        <v>202208.92</v>
      </c>
      <c r="BD171" s="1">
        <v>201900.33000000002</v>
      </c>
      <c r="BE171" s="1">
        <v>201591.74</v>
      </c>
      <c r="BF171" s="1">
        <v>201283.15</v>
      </c>
      <c r="BG171" s="1">
        <v>200974.56</v>
      </c>
      <c r="BH171" s="1">
        <v>200665.97</v>
      </c>
      <c r="BI171" s="1">
        <v>200357.38</v>
      </c>
      <c r="BJ171" s="1">
        <v>200048.79</v>
      </c>
      <c r="BK171" s="1">
        <v>199740.2</v>
      </c>
      <c r="BL171" s="2">
        <f t="shared" si="78"/>
        <v>0</v>
      </c>
      <c r="BM171" s="2">
        <f t="shared" si="106"/>
        <v>3703.0800000000013</v>
      </c>
      <c r="BN171" s="3">
        <f t="shared" si="77"/>
        <v>1.529989585718511E-2</v>
      </c>
      <c r="BO171" s="37">
        <f>IFERROR(INDEX('Wkpr - Existing Depr Rates'!$G$2:$G$709,MATCH('Wkpr - Plant Balance Detail'!A171,'Wkpr - Existing Depr Rates'!$A$2:$A$709,0),),0)</f>
        <v>1.5299999999999999E-2</v>
      </c>
      <c r="BP171" s="37">
        <f t="shared" si="107"/>
        <v>-1.0414281488915766E-7</v>
      </c>
      <c r="BQ171" s="11">
        <v>1.4999999999999999E-2</v>
      </c>
      <c r="BR171" s="11"/>
      <c r="BS171" s="11"/>
      <c r="BU171" s="31">
        <f>_xlfn.IFNA(IF(AND($B171="ED",$D171&gt;=310000,$D171&lt;360000),INDEX('Wkpr - Allocation_Factors'!$B$16:$F$16,1,MATCH('Wkpr - Plant Balance Detail'!BU$2,'Wkpr - Allocation_Factors'!$B$1:$F$1,0)),IF(AND($B171="GD",$C171="AN",$D171&gt;=350000,$D171&lt;358000),INDEX('Wkpr - Allocation_Factors'!$B$17:$F$17,1,MATCH('Wkpr - Plant Balance Detail'!BU$2,'Wkpr - Allocation_Factors'!$B$1:$F$1,0)),INDEX('Wkpr - Allocation_Factors'!$B$2:$F$15,MATCH(CONCATENATE('Wkpr - Plant Balance Detail'!$B171,'Wkpr - Plant Balance Detail'!$C171),'Wkpr - Allocation_Factors'!$A$2:$A$15,0),MATCH('Wkpr - Plant Balance Detail'!BU$2,'Wkpr - Allocation_Factors'!$B$1:$F$1,0)))),0)</f>
        <v>0.6573</v>
      </c>
      <c r="BV171" s="31">
        <f>_xlfn.IFNA(IF(AND($B171="ED",$D171&gt;=310000,$D171&lt;360000),INDEX('Wkpr - Allocation_Factors'!$B$16:$F$16,1,MATCH('Wkpr - Plant Balance Detail'!BV$2,'Wkpr - Allocation_Factors'!$B$1:$F$1,0)),IF(AND($B171="GD",$C171="AN",$D171&gt;=350000,$D171&lt;358000),INDEX('Wkpr - Allocation_Factors'!$B$17:$F$17,1,MATCH('Wkpr - Plant Balance Detail'!BV$2,'Wkpr - Allocation_Factors'!$B$1:$F$1,0)),INDEX('Wkpr - Allocation_Factors'!$B$2:$F$15,MATCH(CONCATENATE('Wkpr - Plant Balance Detail'!$B171,'Wkpr - Plant Balance Detail'!$C171),'Wkpr - Allocation_Factors'!$A$2:$A$15,0),MATCH('Wkpr - Plant Balance Detail'!BV$2,'Wkpr - Allocation_Factors'!$B$1:$F$1,0)))),0)</f>
        <v>0</v>
      </c>
      <c r="BW171" s="31">
        <f>_xlfn.IFNA(IF(AND($B171="ED",$D171&gt;=310000,$D171&lt;360000),INDEX('Wkpr - Allocation_Factors'!$B$16:$F$16,1,MATCH('Wkpr - Plant Balance Detail'!BW$2,'Wkpr - Allocation_Factors'!$B$1:$F$1,0)),IF(AND($B171="GD",$C171="AN",$D171&gt;=350000,$D171&lt;358000),INDEX('Wkpr - Allocation_Factors'!$B$17:$F$17,1,MATCH('Wkpr - Plant Balance Detail'!BW$2,'Wkpr - Allocation_Factors'!$B$1:$F$1,0)),INDEX('Wkpr - Allocation_Factors'!$B$2:$F$15,MATCH(CONCATENATE('Wkpr - Plant Balance Detail'!$B171,'Wkpr - Plant Balance Detail'!$C171),'Wkpr - Allocation_Factors'!$A$2:$A$15,0),MATCH('Wkpr - Plant Balance Detail'!BW$2,'Wkpr - Allocation_Factors'!$B$1:$F$1,0)))),0)</f>
        <v>0.3427</v>
      </c>
      <c r="BX171" s="31">
        <f>_xlfn.IFNA(IF(AND($B171="ED",$D171&gt;=310000,$D171&lt;360000),INDEX('Wkpr - Allocation_Factors'!$B$16:$F$16,1,MATCH('Wkpr - Plant Balance Detail'!BX$2,'Wkpr - Allocation_Factors'!$B$1:$F$1,0)),IF(AND($B171="GD",$C171="AN",$D171&gt;=350000,$D171&lt;358000),INDEX('Wkpr - Allocation_Factors'!$B$17:$F$17,1,MATCH('Wkpr - Plant Balance Detail'!BX$2,'Wkpr - Allocation_Factors'!$B$1:$F$1,0)),INDEX('Wkpr - Allocation_Factors'!$B$2:$F$15,MATCH(CONCATENATE('Wkpr - Plant Balance Detail'!$B171,'Wkpr - Plant Balance Detail'!$C171),'Wkpr - Allocation_Factors'!$A$2:$A$15,0),MATCH('Wkpr - Plant Balance Detail'!BX$2,'Wkpr - Allocation_Factors'!$B$1:$F$1,0)))),0)</f>
        <v>0</v>
      </c>
      <c r="BY171" s="31">
        <f>_xlfn.IFNA(IF(AND($B171="ED",$D171&gt;=310000,$D171&lt;360000),INDEX('Wkpr - Allocation_Factors'!$B$16:$F$16,1,MATCH('Wkpr - Plant Balance Detail'!BY$2,'Wkpr - Allocation_Factors'!$B$1:$F$1,0)),IF(AND($B171="GD",$C171="AN",$D171&gt;=350000,$D171&lt;358000),INDEX('Wkpr - Allocation_Factors'!$B$17:$F$17,1,MATCH('Wkpr - Plant Balance Detail'!BY$2,'Wkpr - Allocation_Factors'!$B$1:$F$1,0)),INDEX('Wkpr - Allocation_Factors'!$B$2:$F$15,MATCH(CONCATENATE('Wkpr - Plant Balance Detail'!$B171,'Wkpr - Plant Balance Detail'!$C171),'Wkpr - Allocation_Factors'!$A$2:$A$15,0),MATCH('Wkpr - Plant Balance Detail'!BY$2,'Wkpr - Allocation_Factors'!$B$1:$F$1,0)))),0)</f>
        <v>0</v>
      </c>
      <c r="CA171" s="1">
        <f t="shared" si="79"/>
        <v>2434.0344840000007</v>
      </c>
      <c r="CB171" s="1">
        <f t="shared" si="80"/>
        <v>0</v>
      </c>
      <c r="CC171" s="1">
        <f t="shared" si="81"/>
        <v>1269.0455160000004</v>
      </c>
      <c r="CD171" s="1">
        <f t="shared" si="82"/>
        <v>0</v>
      </c>
      <c r="CE171" s="1">
        <f t="shared" si="83"/>
        <v>0</v>
      </c>
      <c r="CF171" s="1"/>
      <c r="CG171" s="1">
        <f t="shared" si="84"/>
        <v>2434.0510519038003</v>
      </c>
      <c r="CH171" s="1">
        <f t="shared" si="85"/>
        <v>0</v>
      </c>
      <c r="CI171" s="1">
        <f t="shared" si="86"/>
        <v>1269.0541540962001</v>
      </c>
      <c r="CJ171" s="1">
        <f t="shared" si="87"/>
        <v>0</v>
      </c>
      <c r="CK171" s="1">
        <f t="shared" si="88"/>
        <v>0</v>
      </c>
      <c r="CM171" s="1">
        <f t="shared" si="89"/>
        <v>2386.32456069</v>
      </c>
      <c r="CN171" s="1">
        <f t="shared" si="90"/>
        <v>0</v>
      </c>
      <c r="CO171" s="1">
        <f t="shared" si="91"/>
        <v>1244.17073931</v>
      </c>
      <c r="CP171" s="1">
        <f t="shared" si="92"/>
        <v>0</v>
      </c>
      <c r="CQ171" s="1">
        <f t="shared" si="93"/>
        <v>0</v>
      </c>
      <c r="CS171" s="1">
        <f t="shared" si="108"/>
        <v>-47.726491213800273</v>
      </c>
      <c r="CT171" s="1">
        <f t="shared" si="109"/>
        <v>0</v>
      </c>
      <c r="CU171" s="1">
        <f t="shared" si="110"/>
        <v>-24.883414786200092</v>
      </c>
      <c r="CV171" s="1">
        <f t="shared" si="111"/>
        <v>0</v>
      </c>
      <c r="CW171" s="1">
        <f t="shared" si="112"/>
        <v>0</v>
      </c>
      <c r="CX171" s="1">
        <f t="shared" si="113"/>
        <v>-72.609906000000365</v>
      </c>
      <c r="DA171" s="38">
        <f t="shared" si="94"/>
        <v>0</v>
      </c>
      <c r="DB171" s="38">
        <f t="shared" si="95"/>
        <v>0</v>
      </c>
      <c r="DC171" s="38">
        <f t="shared" si="96"/>
        <v>0</v>
      </c>
      <c r="DD171" s="38">
        <f t="shared" si="97"/>
        <v>0</v>
      </c>
      <c r="DE171" s="38">
        <f t="shared" si="98"/>
        <v>0</v>
      </c>
    </row>
    <row r="172" spans="1:109" x14ac:dyDescent="0.2">
      <c r="A172" t="s">
        <v>187</v>
      </c>
      <c r="B172" t="str">
        <f t="shared" si="99"/>
        <v>ED</v>
      </c>
      <c r="C172" t="str">
        <f t="shared" si="100"/>
        <v>CG</v>
      </c>
      <c r="D172">
        <f t="shared" si="101"/>
        <v>330400</v>
      </c>
      <c r="F172" s="1">
        <v>365924.35000000003</v>
      </c>
      <c r="G172" s="1">
        <v>365924.35000000003</v>
      </c>
      <c r="H172" s="1">
        <v>365924.35000000003</v>
      </c>
      <c r="I172" s="1">
        <v>365924.35000000003</v>
      </c>
      <c r="J172" s="1">
        <v>365924.35000000003</v>
      </c>
      <c r="K172" s="1">
        <v>365924.35000000003</v>
      </c>
      <c r="L172" s="1">
        <v>365924.35000000003</v>
      </c>
      <c r="M172" s="1">
        <v>365924.35000000003</v>
      </c>
      <c r="N172" s="1">
        <v>365924.35000000003</v>
      </c>
      <c r="O172" s="1">
        <v>365924.35000000003</v>
      </c>
      <c r="P172" s="1">
        <v>365924.35000000003</v>
      </c>
      <c r="Q172" s="1">
        <v>365924.35000000003</v>
      </c>
      <c r="R172" s="1">
        <v>365924.35000000003</v>
      </c>
      <c r="S172" s="1">
        <f t="shared" si="102"/>
        <v>365924.35000000003</v>
      </c>
      <c r="T172" s="1">
        <f t="shared" si="103"/>
        <v>4025167.8500000006</v>
      </c>
      <c r="U172" s="1">
        <f t="shared" si="104"/>
        <v>365924.35000000003</v>
      </c>
      <c r="V172" s="1">
        <v>-105667.06</v>
      </c>
      <c r="W172" s="1">
        <v>-106377.56</v>
      </c>
      <c r="X172" s="1">
        <v>-107088.06</v>
      </c>
      <c r="Y172" s="1">
        <v>-107798.56</v>
      </c>
      <c r="Z172" s="1">
        <v>-108509.06</v>
      </c>
      <c r="AA172" s="1">
        <v>-109219.56</v>
      </c>
      <c r="AB172" s="1">
        <v>-109930.06</v>
      </c>
      <c r="AC172" s="1">
        <v>-110640.56</v>
      </c>
      <c r="AD172" s="1">
        <v>-111351.06</v>
      </c>
      <c r="AE172" s="1">
        <v>-112061.56</v>
      </c>
      <c r="AF172" s="1">
        <v>-112772.06</v>
      </c>
      <c r="AG172" s="1">
        <v>-113482.56</v>
      </c>
      <c r="AH172" s="1">
        <v>-114193.06</v>
      </c>
      <c r="AI172" s="1"/>
      <c r="AJ172" s="1">
        <v>-710.5</v>
      </c>
      <c r="AK172" s="1">
        <v>-710.5</v>
      </c>
      <c r="AL172" s="1">
        <v>-710.5</v>
      </c>
      <c r="AM172" s="1">
        <v>-710.5</v>
      </c>
      <c r="AN172" s="1">
        <v>-710.5</v>
      </c>
      <c r="AO172" s="1">
        <v>-710.5</v>
      </c>
      <c r="AP172" s="1">
        <v>-710.5</v>
      </c>
      <c r="AQ172" s="1">
        <v>-710.5</v>
      </c>
      <c r="AR172" s="1">
        <v>-710.5</v>
      </c>
      <c r="AS172" s="1">
        <v>-710.5</v>
      </c>
      <c r="AT172" s="1">
        <v>-710.5</v>
      </c>
      <c r="AU172" s="1">
        <v>-710.5</v>
      </c>
      <c r="AV172" s="1">
        <v>-710.5</v>
      </c>
      <c r="AW172" s="1">
        <f t="shared" si="105"/>
        <v>8526</v>
      </c>
      <c r="AX172" s="1"/>
      <c r="AY172" s="1">
        <v>260257.29</v>
      </c>
      <c r="AZ172" s="1">
        <v>259546.79</v>
      </c>
      <c r="BA172" s="1">
        <v>258836.29</v>
      </c>
      <c r="BB172" s="1">
        <v>258125.79</v>
      </c>
      <c r="BC172" s="1">
        <v>257415.29</v>
      </c>
      <c r="BD172" s="1">
        <v>256704.79</v>
      </c>
      <c r="BE172" s="1">
        <v>255994.29</v>
      </c>
      <c r="BF172" s="1">
        <v>255283.79</v>
      </c>
      <c r="BG172" s="1">
        <v>254573.29</v>
      </c>
      <c r="BH172" s="1">
        <v>253862.79</v>
      </c>
      <c r="BI172" s="1">
        <v>253152.29</v>
      </c>
      <c r="BJ172" s="1">
        <v>252441.79</v>
      </c>
      <c r="BK172" s="1">
        <v>251731.29</v>
      </c>
      <c r="BL172" s="2">
        <f t="shared" si="78"/>
        <v>0</v>
      </c>
      <c r="BM172" s="2">
        <f t="shared" si="106"/>
        <v>8526</v>
      </c>
      <c r="BN172" s="3">
        <f t="shared" ref="BN172:BN235" si="114">IF(U172=0,"",IF((BM172/U172)=0,"",BM172/U172))</f>
        <v>2.329989791605833E-2</v>
      </c>
      <c r="BO172" s="37">
        <f>IFERROR(INDEX('Wkpr - Existing Depr Rates'!$G$2:$G$709,MATCH('Wkpr - Plant Balance Detail'!A172,'Wkpr - Existing Depr Rates'!$A$2:$A$709,0),),0)</f>
        <v>2.3300000000000001E-2</v>
      </c>
      <c r="BP172" s="37">
        <f t="shared" si="107"/>
        <v>-1.0208394167141033E-7</v>
      </c>
      <c r="BQ172" s="11">
        <v>3.15E-2</v>
      </c>
      <c r="BR172" s="11"/>
      <c r="BS172" s="11"/>
      <c r="BU172" s="31">
        <f>_xlfn.IFNA(IF(AND($B172="ED",$D172&gt;=310000,$D172&lt;360000),INDEX('Wkpr - Allocation_Factors'!$B$16:$F$16,1,MATCH('Wkpr - Plant Balance Detail'!BU$2,'Wkpr - Allocation_Factors'!$B$1:$F$1,0)),IF(AND($B172="GD",$C172="AN",$D172&gt;=350000,$D172&lt;358000),INDEX('Wkpr - Allocation_Factors'!$B$17:$F$17,1,MATCH('Wkpr - Plant Balance Detail'!BU$2,'Wkpr - Allocation_Factors'!$B$1:$F$1,0)),INDEX('Wkpr - Allocation_Factors'!$B$2:$F$15,MATCH(CONCATENATE('Wkpr - Plant Balance Detail'!$B172,'Wkpr - Plant Balance Detail'!$C172),'Wkpr - Allocation_Factors'!$A$2:$A$15,0),MATCH('Wkpr - Plant Balance Detail'!BU$2,'Wkpr - Allocation_Factors'!$B$1:$F$1,0)))),0)</f>
        <v>0.6573</v>
      </c>
      <c r="BV172" s="31">
        <f>_xlfn.IFNA(IF(AND($B172="ED",$D172&gt;=310000,$D172&lt;360000),INDEX('Wkpr - Allocation_Factors'!$B$16:$F$16,1,MATCH('Wkpr - Plant Balance Detail'!BV$2,'Wkpr - Allocation_Factors'!$B$1:$F$1,0)),IF(AND($B172="GD",$C172="AN",$D172&gt;=350000,$D172&lt;358000),INDEX('Wkpr - Allocation_Factors'!$B$17:$F$17,1,MATCH('Wkpr - Plant Balance Detail'!BV$2,'Wkpr - Allocation_Factors'!$B$1:$F$1,0)),INDEX('Wkpr - Allocation_Factors'!$B$2:$F$15,MATCH(CONCATENATE('Wkpr - Plant Balance Detail'!$B172,'Wkpr - Plant Balance Detail'!$C172),'Wkpr - Allocation_Factors'!$A$2:$A$15,0),MATCH('Wkpr - Plant Balance Detail'!BV$2,'Wkpr - Allocation_Factors'!$B$1:$F$1,0)))),0)</f>
        <v>0</v>
      </c>
      <c r="BW172" s="31">
        <f>_xlfn.IFNA(IF(AND($B172="ED",$D172&gt;=310000,$D172&lt;360000),INDEX('Wkpr - Allocation_Factors'!$B$16:$F$16,1,MATCH('Wkpr - Plant Balance Detail'!BW$2,'Wkpr - Allocation_Factors'!$B$1:$F$1,0)),IF(AND($B172="GD",$C172="AN",$D172&gt;=350000,$D172&lt;358000),INDEX('Wkpr - Allocation_Factors'!$B$17:$F$17,1,MATCH('Wkpr - Plant Balance Detail'!BW$2,'Wkpr - Allocation_Factors'!$B$1:$F$1,0)),INDEX('Wkpr - Allocation_Factors'!$B$2:$F$15,MATCH(CONCATENATE('Wkpr - Plant Balance Detail'!$B172,'Wkpr - Plant Balance Detail'!$C172),'Wkpr - Allocation_Factors'!$A$2:$A$15,0),MATCH('Wkpr - Plant Balance Detail'!BW$2,'Wkpr - Allocation_Factors'!$B$1:$F$1,0)))),0)</f>
        <v>0.3427</v>
      </c>
      <c r="BX172" s="31">
        <f>_xlfn.IFNA(IF(AND($B172="ED",$D172&gt;=310000,$D172&lt;360000),INDEX('Wkpr - Allocation_Factors'!$B$16:$F$16,1,MATCH('Wkpr - Plant Balance Detail'!BX$2,'Wkpr - Allocation_Factors'!$B$1:$F$1,0)),IF(AND($B172="GD",$C172="AN",$D172&gt;=350000,$D172&lt;358000),INDEX('Wkpr - Allocation_Factors'!$B$17:$F$17,1,MATCH('Wkpr - Plant Balance Detail'!BX$2,'Wkpr - Allocation_Factors'!$B$1:$F$1,0)),INDEX('Wkpr - Allocation_Factors'!$B$2:$F$15,MATCH(CONCATENATE('Wkpr - Plant Balance Detail'!$B172,'Wkpr - Plant Balance Detail'!$C172),'Wkpr - Allocation_Factors'!$A$2:$A$15,0),MATCH('Wkpr - Plant Balance Detail'!BX$2,'Wkpr - Allocation_Factors'!$B$1:$F$1,0)))),0)</f>
        <v>0</v>
      </c>
      <c r="BY172" s="31">
        <f>_xlfn.IFNA(IF(AND($B172="ED",$D172&gt;=310000,$D172&lt;360000),INDEX('Wkpr - Allocation_Factors'!$B$16:$F$16,1,MATCH('Wkpr - Plant Balance Detail'!BY$2,'Wkpr - Allocation_Factors'!$B$1:$F$1,0)),IF(AND($B172="GD",$C172="AN",$D172&gt;=350000,$D172&lt;358000),INDEX('Wkpr - Allocation_Factors'!$B$17:$F$17,1,MATCH('Wkpr - Plant Balance Detail'!BY$2,'Wkpr - Allocation_Factors'!$B$1:$F$1,0)),INDEX('Wkpr - Allocation_Factors'!$B$2:$F$15,MATCH(CONCATENATE('Wkpr - Plant Balance Detail'!$B172,'Wkpr - Plant Balance Detail'!$C172),'Wkpr - Allocation_Factors'!$A$2:$A$15,0),MATCH('Wkpr - Plant Balance Detail'!BY$2,'Wkpr - Allocation_Factors'!$B$1:$F$1,0)))),0)</f>
        <v>0</v>
      </c>
      <c r="CA172" s="1">
        <f t="shared" si="79"/>
        <v>5604.1397999999999</v>
      </c>
      <c r="CB172" s="1">
        <f t="shared" si="80"/>
        <v>0</v>
      </c>
      <c r="CC172" s="1">
        <f t="shared" si="81"/>
        <v>2921.8602000000001</v>
      </c>
      <c r="CD172" s="1">
        <f t="shared" si="82"/>
        <v>0</v>
      </c>
      <c r="CE172" s="1">
        <f t="shared" si="83"/>
        <v>0</v>
      </c>
      <c r="CF172" s="1"/>
      <c r="CG172" s="1">
        <f t="shared" si="84"/>
        <v>5604.1643534414998</v>
      </c>
      <c r="CH172" s="1">
        <f t="shared" si="85"/>
        <v>0</v>
      </c>
      <c r="CI172" s="1">
        <f t="shared" si="86"/>
        <v>2921.8730015585002</v>
      </c>
      <c r="CJ172" s="1">
        <f t="shared" si="87"/>
        <v>0</v>
      </c>
      <c r="CK172" s="1">
        <f t="shared" si="88"/>
        <v>0</v>
      </c>
      <c r="CM172" s="1">
        <f t="shared" si="89"/>
        <v>7576.4453705325004</v>
      </c>
      <c r="CN172" s="1">
        <f t="shared" si="90"/>
        <v>0</v>
      </c>
      <c r="CO172" s="1">
        <f t="shared" si="91"/>
        <v>3950.1716544675005</v>
      </c>
      <c r="CP172" s="1">
        <f t="shared" si="92"/>
        <v>0</v>
      </c>
      <c r="CQ172" s="1">
        <f t="shared" si="93"/>
        <v>0</v>
      </c>
      <c r="CS172" s="1">
        <f t="shared" si="108"/>
        <v>1972.2810170910006</v>
      </c>
      <c r="CT172" s="1">
        <f t="shared" si="109"/>
        <v>0</v>
      </c>
      <c r="CU172" s="1">
        <f t="shared" si="110"/>
        <v>1028.2986529090003</v>
      </c>
      <c r="CV172" s="1">
        <f t="shared" si="111"/>
        <v>0</v>
      </c>
      <c r="CW172" s="1">
        <f t="shared" si="112"/>
        <v>0</v>
      </c>
      <c r="CX172" s="1">
        <f t="shared" si="113"/>
        <v>3000.579670000001</v>
      </c>
      <c r="DA172" s="38">
        <f t="shared" si="94"/>
        <v>0</v>
      </c>
      <c r="DB172" s="38">
        <f t="shared" si="95"/>
        <v>0</v>
      </c>
      <c r="DC172" s="38">
        <f t="shared" si="96"/>
        <v>0</v>
      </c>
      <c r="DD172" s="38">
        <f t="shared" si="97"/>
        <v>0</v>
      </c>
      <c r="DE172" s="38">
        <f t="shared" si="98"/>
        <v>0</v>
      </c>
    </row>
    <row r="173" spans="1:109" x14ac:dyDescent="0.2">
      <c r="A173" t="s">
        <v>188</v>
      </c>
      <c r="B173" t="str">
        <f t="shared" si="99"/>
        <v>ED</v>
      </c>
      <c r="C173" t="str">
        <f t="shared" si="100"/>
        <v>CG</v>
      </c>
      <c r="D173">
        <f t="shared" si="101"/>
        <v>330410</v>
      </c>
      <c r="F173" s="1">
        <v>841373.44000000006</v>
      </c>
      <c r="G173" s="1">
        <v>841373.44000000006</v>
      </c>
      <c r="H173" s="1">
        <v>841373.44000000006</v>
      </c>
      <c r="I173" s="1">
        <v>841373.44000000006</v>
      </c>
      <c r="J173" s="1">
        <v>841373.44000000006</v>
      </c>
      <c r="K173" s="1">
        <v>841373.44000000006</v>
      </c>
      <c r="L173" s="1">
        <v>841373.44000000006</v>
      </c>
      <c r="M173" s="1">
        <v>841373.44000000006</v>
      </c>
      <c r="N173" s="1">
        <v>841373.44000000006</v>
      </c>
      <c r="O173" s="1">
        <v>841373.44000000006</v>
      </c>
      <c r="P173" s="1">
        <v>841373.44000000006</v>
      </c>
      <c r="Q173" s="1">
        <v>841373.44000000006</v>
      </c>
      <c r="R173" s="1">
        <v>841373.44000000006</v>
      </c>
      <c r="S173" s="1">
        <f t="shared" si="102"/>
        <v>841373.44000000006</v>
      </c>
      <c r="T173" s="1">
        <f t="shared" si="103"/>
        <v>9255107.8400000017</v>
      </c>
      <c r="U173" s="1">
        <f t="shared" si="104"/>
        <v>841373.44000000006</v>
      </c>
      <c r="V173" s="1">
        <v>-68533.600000000006</v>
      </c>
      <c r="W173" s="1">
        <v>-69676.47</v>
      </c>
      <c r="X173" s="1">
        <v>-70819.34</v>
      </c>
      <c r="Y173" s="1">
        <v>-71962.210000000006</v>
      </c>
      <c r="Z173" s="1">
        <v>-73105.08</v>
      </c>
      <c r="AA173" s="1">
        <v>-74247.95</v>
      </c>
      <c r="AB173" s="1">
        <v>-75390.820000000007</v>
      </c>
      <c r="AC173" s="1">
        <v>-76533.69</v>
      </c>
      <c r="AD173" s="1">
        <v>-77676.56</v>
      </c>
      <c r="AE173" s="1">
        <v>-78819.430000000008</v>
      </c>
      <c r="AF173" s="1">
        <v>-79962.3</v>
      </c>
      <c r="AG173" s="1">
        <v>-81105.17</v>
      </c>
      <c r="AH173" s="1">
        <v>-82248.040000000008</v>
      </c>
      <c r="AI173" s="1"/>
      <c r="AJ173" s="1">
        <v>-877.32</v>
      </c>
      <c r="AK173" s="1">
        <v>-1142.8700000000001</v>
      </c>
      <c r="AL173" s="1">
        <v>-1142.8700000000001</v>
      </c>
      <c r="AM173" s="1">
        <v>-1142.8700000000001</v>
      </c>
      <c r="AN173" s="1">
        <v>-1142.8700000000001</v>
      </c>
      <c r="AO173" s="1">
        <v>-1142.8700000000001</v>
      </c>
      <c r="AP173" s="1">
        <v>-1142.8700000000001</v>
      </c>
      <c r="AQ173" s="1">
        <v>-1142.8700000000001</v>
      </c>
      <c r="AR173" s="1">
        <v>-1142.8700000000001</v>
      </c>
      <c r="AS173" s="1">
        <v>-1142.8700000000001</v>
      </c>
      <c r="AT173" s="1">
        <v>-1142.8700000000001</v>
      </c>
      <c r="AU173" s="1">
        <v>-1142.8700000000001</v>
      </c>
      <c r="AV173" s="1">
        <v>-1142.8700000000001</v>
      </c>
      <c r="AW173" s="1">
        <f t="shared" si="105"/>
        <v>13714.440000000004</v>
      </c>
      <c r="AX173" s="1"/>
      <c r="AY173" s="1">
        <v>772839.84</v>
      </c>
      <c r="AZ173" s="1">
        <v>771696.97</v>
      </c>
      <c r="BA173" s="1">
        <v>770554.1</v>
      </c>
      <c r="BB173" s="1">
        <v>769411.23</v>
      </c>
      <c r="BC173" s="1">
        <v>768268.36</v>
      </c>
      <c r="BD173" s="1">
        <v>767125.49</v>
      </c>
      <c r="BE173" s="1">
        <v>765982.62</v>
      </c>
      <c r="BF173" s="1">
        <v>764839.75</v>
      </c>
      <c r="BG173" s="1">
        <v>763696.88</v>
      </c>
      <c r="BH173" s="1">
        <v>762554.01</v>
      </c>
      <c r="BI173" s="1">
        <v>761411.14</v>
      </c>
      <c r="BJ173" s="1">
        <v>760268.27</v>
      </c>
      <c r="BK173" s="1">
        <v>759125.4</v>
      </c>
      <c r="BL173" s="2">
        <f t="shared" si="78"/>
        <v>0</v>
      </c>
      <c r="BM173" s="2">
        <f t="shared" si="106"/>
        <v>13714.440000000004</v>
      </c>
      <c r="BN173" s="3">
        <f t="shared" si="114"/>
        <v>1.6300062906668415E-2</v>
      </c>
      <c r="BO173" s="37">
        <f>IFERROR(INDEX('Wkpr - Existing Depr Rates'!$G$2:$G$709,MATCH('Wkpr - Plant Balance Detail'!A173,'Wkpr - Existing Depr Rates'!$A$2:$A$709,0),),0)</f>
        <v>1.6299999999999999E-2</v>
      </c>
      <c r="BP173" s="37">
        <f t="shared" si="107"/>
        <v>6.2906668416018441E-8</v>
      </c>
      <c r="BQ173" s="11">
        <v>1.66E-2</v>
      </c>
      <c r="BR173" s="11"/>
      <c r="BS173" s="11"/>
      <c r="BU173" s="31">
        <f>_xlfn.IFNA(IF(AND($B173="ED",$D173&gt;=310000,$D173&lt;360000),INDEX('Wkpr - Allocation_Factors'!$B$16:$F$16,1,MATCH('Wkpr - Plant Balance Detail'!BU$2,'Wkpr - Allocation_Factors'!$B$1:$F$1,0)),IF(AND($B173="GD",$C173="AN",$D173&gt;=350000,$D173&lt;358000),INDEX('Wkpr - Allocation_Factors'!$B$17:$F$17,1,MATCH('Wkpr - Plant Balance Detail'!BU$2,'Wkpr - Allocation_Factors'!$B$1:$F$1,0)),INDEX('Wkpr - Allocation_Factors'!$B$2:$F$15,MATCH(CONCATENATE('Wkpr - Plant Balance Detail'!$B173,'Wkpr - Plant Balance Detail'!$C173),'Wkpr - Allocation_Factors'!$A$2:$A$15,0),MATCH('Wkpr - Plant Balance Detail'!BU$2,'Wkpr - Allocation_Factors'!$B$1:$F$1,0)))),0)</f>
        <v>0.6573</v>
      </c>
      <c r="BV173" s="31">
        <f>_xlfn.IFNA(IF(AND($B173="ED",$D173&gt;=310000,$D173&lt;360000),INDEX('Wkpr - Allocation_Factors'!$B$16:$F$16,1,MATCH('Wkpr - Plant Balance Detail'!BV$2,'Wkpr - Allocation_Factors'!$B$1:$F$1,0)),IF(AND($B173="GD",$C173="AN",$D173&gt;=350000,$D173&lt;358000),INDEX('Wkpr - Allocation_Factors'!$B$17:$F$17,1,MATCH('Wkpr - Plant Balance Detail'!BV$2,'Wkpr - Allocation_Factors'!$B$1:$F$1,0)),INDEX('Wkpr - Allocation_Factors'!$B$2:$F$15,MATCH(CONCATENATE('Wkpr - Plant Balance Detail'!$B173,'Wkpr - Plant Balance Detail'!$C173),'Wkpr - Allocation_Factors'!$A$2:$A$15,0),MATCH('Wkpr - Plant Balance Detail'!BV$2,'Wkpr - Allocation_Factors'!$B$1:$F$1,0)))),0)</f>
        <v>0</v>
      </c>
      <c r="BW173" s="31">
        <f>_xlfn.IFNA(IF(AND($B173="ED",$D173&gt;=310000,$D173&lt;360000),INDEX('Wkpr - Allocation_Factors'!$B$16:$F$16,1,MATCH('Wkpr - Plant Balance Detail'!BW$2,'Wkpr - Allocation_Factors'!$B$1:$F$1,0)),IF(AND($B173="GD",$C173="AN",$D173&gt;=350000,$D173&lt;358000),INDEX('Wkpr - Allocation_Factors'!$B$17:$F$17,1,MATCH('Wkpr - Plant Balance Detail'!BW$2,'Wkpr - Allocation_Factors'!$B$1:$F$1,0)),INDEX('Wkpr - Allocation_Factors'!$B$2:$F$15,MATCH(CONCATENATE('Wkpr - Plant Balance Detail'!$B173,'Wkpr - Plant Balance Detail'!$C173),'Wkpr - Allocation_Factors'!$A$2:$A$15,0),MATCH('Wkpr - Plant Balance Detail'!BW$2,'Wkpr - Allocation_Factors'!$B$1:$F$1,0)))),0)</f>
        <v>0.3427</v>
      </c>
      <c r="BX173" s="31">
        <f>_xlfn.IFNA(IF(AND($B173="ED",$D173&gt;=310000,$D173&lt;360000),INDEX('Wkpr - Allocation_Factors'!$B$16:$F$16,1,MATCH('Wkpr - Plant Balance Detail'!BX$2,'Wkpr - Allocation_Factors'!$B$1:$F$1,0)),IF(AND($B173="GD",$C173="AN",$D173&gt;=350000,$D173&lt;358000),INDEX('Wkpr - Allocation_Factors'!$B$17:$F$17,1,MATCH('Wkpr - Plant Balance Detail'!BX$2,'Wkpr - Allocation_Factors'!$B$1:$F$1,0)),INDEX('Wkpr - Allocation_Factors'!$B$2:$F$15,MATCH(CONCATENATE('Wkpr - Plant Balance Detail'!$B173,'Wkpr - Plant Balance Detail'!$C173),'Wkpr - Allocation_Factors'!$A$2:$A$15,0),MATCH('Wkpr - Plant Balance Detail'!BX$2,'Wkpr - Allocation_Factors'!$B$1:$F$1,0)))),0)</f>
        <v>0</v>
      </c>
      <c r="BY173" s="31">
        <f>_xlfn.IFNA(IF(AND($B173="ED",$D173&gt;=310000,$D173&lt;360000),INDEX('Wkpr - Allocation_Factors'!$B$16:$F$16,1,MATCH('Wkpr - Plant Balance Detail'!BY$2,'Wkpr - Allocation_Factors'!$B$1:$F$1,0)),IF(AND($B173="GD",$C173="AN",$D173&gt;=350000,$D173&lt;358000),INDEX('Wkpr - Allocation_Factors'!$B$17:$F$17,1,MATCH('Wkpr - Plant Balance Detail'!BY$2,'Wkpr - Allocation_Factors'!$B$1:$F$1,0)),INDEX('Wkpr - Allocation_Factors'!$B$2:$F$15,MATCH(CONCATENATE('Wkpr - Plant Balance Detail'!$B173,'Wkpr - Plant Balance Detail'!$C173),'Wkpr - Allocation_Factors'!$A$2:$A$15,0),MATCH('Wkpr - Plant Balance Detail'!BY$2,'Wkpr - Allocation_Factors'!$B$1:$F$1,0)))),0)</f>
        <v>0</v>
      </c>
      <c r="CA173" s="1">
        <f t="shared" si="79"/>
        <v>9014.5014120000033</v>
      </c>
      <c r="CB173" s="1">
        <f t="shared" si="80"/>
        <v>0</v>
      </c>
      <c r="CC173" s="1">
        <f t="shared" si="81"/>
        <v>4699.9385880000018</v>
      </c>
      <c r="CD173" s="1">
        <f t="shared" si="82"/>
        <v>0</v>
      </c>
      <c r="CE173" s="1">
        <f t="shared" si="83"/>
        <v>0</v>
      </c>
      <c r="CF173" s="1"/>
      <c r="CG173" s="1">
        <f t="shared" si="84"/>
        <v>9014.4666224255998</v>
      </c>
      <c r="CH173" s="1">
        <f t="shared" si="85"/>
        <v>0</v>
      </c>
      <c r="CI173" s="1">
        <f t="shared" si="86"/>
        <v>4699.9204495743998</v>
      </c>
      <c r="CJ173" s="1">
        <f t="shared" si="87"/>
        <v>0</v>
      </c>
      <c r="CK173" s="1">
        <f t="shared" si="88"/>
        <v>0</v>
      </c>
      <c r="CM173" s="1">
        <f t="shared" si="89"/>
        <v>9180.3770510592003</v>
      </c>
      <c r="CN173" s="1">
        <f t="shared" si="90"/>
        <v>0</v>
      </c>
      <c r="CO173" s="1">
        <f t="shared" si="91"/>
        <v>4786.4220529408003</v>
      </c>
      <c r="CP173" s="1">
        <f t="shared" si="92"/>
        <v>0</v>
      </c>
      <c r="CQ173" s="1">
        <f t="shared" si="93"/>
        <v>0</v>
      </c>
      <c r="CS173" s="1">
        <f t="shared" si="108"/>
        <v>165.91042863360053</v>
      </c>
      <c r="CT173" s="1">
        <f t="shared" si="109"/>
        <v>0</v>
      </c>
      <c r="CU173" s="1">
        <f t="shared" si="110"/>
        <v>86.501603366400559</v>
      </c>
      <c r="CV173" s="1">
        <f t="shared" si="111"/>
        <v>0</v>
      </c>
      <c r="CW173" s="1">
        <f t="shared" si="112"/>
        <v>0</v>
      </c>
      <c r="CX173" s="1">
        <f t="shared" si="113"/>
        <v>252.41203200000109</v>
      </c>
      <c r="DA173" s="38">
        <f t="shared" si="94"/>
        <v>0</v>
      </c>
      <c r="DB173" s="38">
        <f t="shared" si="95"/>
        <v>0</v>
      </c>
      <c r="DC173" s="38">
        <f t="shared" si="96"/>
        <v>0</v>
      </c>
      <c r="DD173" s="38">
        <f t="shared" si="97"/>
        <v>0</v>
      </c>
      <c r="DE173" s="38">
        <f t="shared" si="98"/>
        <v>0</v>
      </c>
    </row>
    <row r="174" spans="1:109" x14ac:dyDescent="0.2">
      <c r="A174" t="s">
        <v>189</v>
      </c>
      <c r="B174" t="str">
        <f t="shared" si="99"/>
        <v>ED</v>
      </c>
      <c r="C174" t="str">
        <f t="shared" si="100"/>
        <v>CG</v>
      </c>
      <c r="D174">
        <f t="shared" si="101"/>
        <v>331000</v>
      </c>
      <c r="F174" s="1">
        <v>11574175.42</v>
      </c>
      <c r="G174" s="1">
        <v>11582844.859999999</v>
      </c>
      <c r="H174" s="1">
        <v>11586005.619999999</v>
      </c>
      <c r="I174" s="1">
        <v>11577141.390000001</v>
      </c>
      <c r="J174" s="1">
        <v>12404983.109999999</v>
      </c>
      <c r="K174" s="1">
        <v>12467257.25</v>
      </c>
      <c r="L174" s="1">
        <v>12509779.67</v>
      </c>
      <c r="M174" s="1">
        <v>12537110.9</v>
      </c>
      <c r="N174" s="1">
        <v>12537152.529999999</v>
      </c>
      <c r="O174" s="1">
        <v>12544208.32</v>
      </c>
      <c r="P174" s="1">
        <v>12252551</v>
      </c>
      <c r="Q174" s="1">
        <v>12410404.93</v>
      </c>
      <c r="R174" s="1">
        <v>12378553.77</v>
      </c>
      <c r="S174" s="1">
        <f t="shared" si="102"/>
        <v>11976364.594999999</v>
      </c>
      <c r="T174" s="1">
        <f t="shared" si="103"/>
        <v>134409439.58000001</v>
      </c>
      <c r="U174" s="1">
        <f t="shared" si="104"/>
        <v>12198817.014583334</v>
      </c>
      <c r="V174" s="1">
        <v>-5621183.8600000003</v>
      </c>
      <c r="W174" s="1">
        <v>-5635657</v>
      </c>
      <c r="X174" s="1">
        <v>-5650137.54</v>
      </c>
      <c r="Y174" s="1">
        <v>-5655583</v>
      </c>
      <c r="Z174" s="1">
        <v>-5670571.8300000001</v>
      </c>
      <c r="AA174" s="1">
        <v>-5686116.9800000004</v>
      </c>
      <c r="AB174" s="1">
        <v>-5701727.6299999999</v>
      </c>
      <c r="AC174" s="1">
        <v>-5717381.9400000004</v>
      </c>
      <c r="AD174" s="1">
        <v>-5733053.3499999996</v>
      </c>
      <c r="AE174" s="1">
        <v>-5748729.2000000002</v>
      </c>
      <c r="AF174" s="1">
        <v>-5472569.8499999996</v>
      </c>
      <c r="AG174" s="1">
        <v>-5487984.2000000002</v>
      </c>
      <c r="AH174" s="1">
        <v>-5496250.9000000004</v>
      </c>
      <c r="AI174" s="1"/>
      <c r="AJ174" s="1">
        <v>-14251.6</v>
      </c>
      <c r="AK174" s="1">
        <v>-14473.14</v>
      </c>
      <c r="AL174" s="1">
        <v>-14480.54</v>
      </c>
      <c r="AM174" s="1">
        <v>-14476.960000000001</v>
      </c>
      <c r="AN174" s="1">
        <v>-14988.83</v>
      </c>
      <c r="AO174" s="1">
        <v>-15545.15</v>
      </c>
      <c r="AP174" s="1">
        <v>-15610.65</v>
      </c>
      <c r="AQ174" s="1">
        <v>-15654.31</v>
      </c>
      <c r="AR174" s="1">
        <v>-15671.41</v>
      </c>
      <c r="AS174" s="1">
        <v>-15675.85</v>
      </c>
      <c r="AT174" s="1">
        <v>-15497.970000000001</v>
      </c>
      <c r="AU174" s="1">
        <v>-15414.35</v>
      </c>
      <c r="AV174" s="1">
        <v>-15493.1</v>
      </c>
      <c r="AW174" s="1">
        <f t="shared" si="105"/>
        <v>182982.26</v>
      </c>
      <c r="AX174" s="1"/>
      <c r="AY174" s="1">
        <v>5952991.5600000005</v>
      </c>
      <c r="AZ174" s="1">
        <v>5947187.8600000003</v>
      </c>
      <c r="BA174" s="1">
        <v>5935868.0800000001</v>
      </c>
      <c r="BB174" s="1">
        <v>5921558.3899999997</v>
      </c>
      <c r="BC174" s="1">
        <v>6734411.2800000003</v>
      </c>
      <c r="BD174" s="1">
        <v>6781140.2699999996</v>
      </c>
      <c r="BE174" s="1">
        <v>6808052.04</v>
      </c>
      <c r="BF174" s="1">
        <v>6819728.96</v>
      </c>
      <c r="BG174" s="1">
        <v>6804099.1799999997</v>
      </c>
      <c r="BH174" s="1">
        <v>6795479.1200000001</v>
      </c>
      <c r="BI174" s="1">
        <v>6779981.1500000004</v>
      </c>
      <c r="BJ174" s="1">
        <v>6922420.7300000004</v>
      </c>
      <c r="BK174" s="1">
        <v>6882302.8700000001</v>
      </c>
      <c r="BL174" s="2">
        <f t="shared" si="78"/>
        <v>0</v>
      </c>
      <c r="BM174" s="2">
        <f t="shared" si="106"/>
        <v>182982.26</v>
      </c>
      <c r="BN174" s="3">
        <f t="shared" si="114"/>
        <v>1.5000000391943743E-2</v>
      </c>
      <c r="BO174" s="37">
        <f>IFERROR(INDEX('Wkpr - Existing Depr Rates'!$G$2:$G$709,MATCH('Wkpr - Plant Balance Detail'!A174,'Wkpr - Existing Depr Rates'!$A$2:$A$709,0),),0)</f>
        <v>1.4999999999999999E-2</v>
      </c>
      <c r="BP174" s="37">
        <f t="shared" si="107"/>
        <v>3.9194374308604285E-10</v>
      </c>
      <c r="BQ174" s="11">
        <v>1.47E-2</v>
      </c>
      <c r="BR174" s="11"/>
      <c r="BS174" s="11"/>
      <c r="BU174" s="31">
        <f>_xlfn.IFNA(IF(AND($B174="ED",$D174&gt;=310000,$D174&lt;360000),INDEX('Wkpr - Allocation_Factors'!$B$16:$F$16,1,MATCH('Wkpr - Plant Balance Detail'!BU$2,'Wkpr - Allocation_Factors'!$B$1:$F$1,0)),IF(AND($B174="GD",$C174="AN",$D174&gt;=350000,$D174&lt;358000),INDEX('Wkpr - Allocation_Factors'!$B$17:$F$17,1,MATCH('Wkpr - Plant Balance Detail'!BU$2,'Wkpr - Allocation_Factors'!$B$1:$F$1,0)),INDEX('Wkpr - Allocation_Factors'!$B$2:$F$15,MATCH(CONCATENATE('Wkpr - Plant Balance Detail'!$B174,'Wkpr - Plant Balance Detail'!$C174),'Wkpr - Allocation_Factors'!$A$2:$A$15,0),MATCH('Wkpr - Plant Balance Detail'!BU$2,'Wkpr - Allocation_Factors'!$B$1:$F$1,0)))),0)</f>
        <v>0.6573</v>
      </c>
      <c r="BV174" s="31">
        <f>_xlfn.IFNA(IF(AND($B174="ED",$D174&gt;=310000,$D174&lt;360000),INDEX('Wkpr - Allocation_Factors'!$B$16:$F$16,1,MATCH('Wkpr - Plant Balance Detail'!BV$2,'Wkpr - Allocation_Factors'!$B$1:$F$1,0)),IF(AND($B174="GD",$C174="AN",$D174&gt;=350000,$D174&lt;358000),INDEX('Wkpr - Allocation_Factors'!$B$17:$F$17,1,MATCH('Wkpr - Plant Balance Detail'!BV$2,'Wkpr - Allocation_Factors'!$B$1:$F$1,0)),INDEX('Wkpr - Allocation_Factors'!$B$2:$F$15,MATCH(CONCATENATE('Wkpr - Plant Balance Detail'!$B174,'Wkpr - Plant Balance Detail'!$C174),'Wkpr - Allocation_Factors'!$A$2:$A$15,0),MATCH('Wkpr - Plant Balance Detail'!BV$2,'Wkpr - Allocation_Factors'!$B$1:$F$1,0)))),0)</f>
        <v>0</v>
      </c>
      <c r="BW174" s="31">
        <f>_xlfn.IFNA(IF(AND($B174="ED",$D174&gt;=310000,$D174&lt;360000),INDEX('Wkpr - Allocation_Factors'!$B$16:$F$16,1,MATCH('Wkpr - Plant Balance Detail'!BW$2,'Wkpr - Allocation_Factors'!$B$1:$F$1,0)),IF(AND($B174="GD",$C174="AN",$D174&gt;=350000,$D174&lt;358000),INDEX('Wkpr - Allocation_Factors'!$B$17:$F$17,1,MATCH('Wkpr - Plant Balance Detail'!BW$2,'Wkpr - Allocation_Factors'!$B$1:$F$1,0)),INDEX('Wkpr - Allocation_Factors'!$B$2:$F$15,MATCH(CONCATENATE('Wkpr - Plant Balance Detail'!$B174,'Wkpr - Plant Balance Detail'!$C174),'Wkpr - Allocation_Factors'!$A$2:$A$15,0),MATCH('Wkpr - Plant Balance Detail'!BW$2,'Wkpr - Allocation_Factors'!$B$1:$F$1,0)))),0)</f>
        <v>0.3427</v>
      </c>
      <c r="BX174" s="31">
        <f>_xlfn.IFNA(IF(AND($B174="ED",$D174&gt;=310000,$D174&lt;360000),INDEX('Wkpr - Allocation_Factors'!$B$16:$F$16,1,MATCH('Wkpr - Plant Balance Detail'!BX$2,'Wkpr - Allocation_Factors'!$B$1:$F$1,0)),IF(AND($B174="GD",$C174="AN",$D174&gt;=350000,$D174&lt;358000),INDEX('Wkpr - Allocation_Factors'!$B$17:$F$17,1,MATCH('Wkpr - Plant Balance Detail'!BX$2,'Wkpr - Allocation_Factors'!$B$1:$F$1,0)),INDEX('Wkpr - Allocation_Factors'!$B$2:$F$15,MATCH(CONCATENATE('Wkpr - Plant Balance Detail'!$B174,'Wkpr - Plant Balance Detail'!$C174),'Wkpr - Allocation_Factors'!$A$2:$A$15,0),MATCH('Wkpr - Plant Balance Detail'!BX$2,'Wkpr - Allocation_Factors'!$B$1:$F$1,0)))),0)</f>
        <v>0</v>
      </c>
      <c r="BY174" s="31">
        <f>_xlfn.IFNA(IF(AND($B174="ED",$D174&gt;=310000,$D174&lt;360000),INDEX('Wkpr - Allocation_Factors'!$B$16:$F$16,1,MATCH('Wkpr - Plant Balance Detail'!BY$2,'Wkpr - Allocation_Factors'!$B$1:$F$1,0)),IF(AND($B174="GD",$C174="AN",$D174&gt;=350000,$D174&lt;358000),INDEX('Wkpr - Allocation_Factors'!$B$17:$F$17,1,MATCH('Wkpr - Plant Balance Detail'!BY$2,'Wkpr - Allocation_Factors'!$B$1:$F$1,0)),INDEX('Wkpr - Allocation_Factors'!$B$2:$F$15,MATCH(CONCATENATE('Wkpr - Plant Balance Detail'!$B174,'Wkpr - Plant Balance Detail'!$C174),'Wkpr - Allocation_Factors'!$A$2:$A$15,0),MATCH('Wkpr - Plant Balance Detail'!BY$2,'Wkpr - Allocation_Factors'!$B$1:$F$1,0)))),0)</f>
        <v>0</v>
      </c>
      <c r="CA174" s="1">
        <f t="shared" si="79"/>
        <v>122046.35408433522</v>
      </c>
      <c r="CB174" s="1">
        <f t="shared" si="80"/>
        <v>0</v>
      </c>
      <c r="CC174" s="1">
        <f t="shared" si="81"/>
        <v>63631.957317361448</v>
      </c>
      <c r="CD174" s="1">
        <f t="shared" si="82"/>
        <v>0</v>
      </c>
      <c r="CE174" s="1">
        <f t="shared" si="83"/>
        <v>0</v>
      </c>
      <c r="CF174" s="1"/>
      <c r="CG174" s="1">
        <f t="shared" si="84"/>
        <v>122046.35089531499</v>
      </c>
      <c r="CH174" s="1">
        <f t="shared" si="85"/>
        <v>0</v>
      </c>
      <c r="CI174" s="1">
        <f t="shared" si="86"/>
        <v>63631.955654684993</v>
      </c>
      <c r="CJ174" s="1">
        <f t="shared" si="87"/>
        <v>0</v>
      </c>
      <c r="CK174" s="1">
        <f t="shared" si="88"/>
        <v>0</v>
      </c>
      <c r="CM174" s="1">
        <f t="shared" si="89"/>
        <v>119605.42387740868</v>
      </c>
      <c r="CN174" s="1">
        <f t="shared" si="90"/>
        <v>0</v>
      </c>
      <c r="CO174" s="1">
        <f t="shared" si="91"/>
        <v>62359.316541591295</v>
      </c>
      <c r="CP174" s="1">
        <f t="shared" si="92"/>
        <v>0</v>
      </c>
      <c r="CQ174" s="1">
        <f t="shared" si="93"/>
        <v>0</v>
      </c>
      <c r="CS174" s="1">
        <f t="shared" si="108"/>
        <v>-2440.9270179063024</v>
      </c>
      <c r="CT174" s="1">
        <f t="shared" si="109"/>
        <v>0</v>
      </c>
      <c r="CU174" s="1">
        <f t="shared" si="110"/>
        <v>-1272.6391130936972</v>
      </c>
      <c r="CV174" s="1">
        <f t="shared" si="111"/>
        <v>0</v>
      </c>
      <c r="CW174" s="1">
        <f t="shared" si="112"/>
        <v>0</v>
      </c>
      <c r="CX174" s="1">
        <f t="shared" si="113"/>
        <v>-3713.5661309999996</v>
      </c>
      <c r="DA174" s="38">
        <f t="shared" si="94"/>
        <v>0</v>
      </c>
      <c r="DB174" s="38">
        <f t="shared" si="95"/>
        <v>0</v>
      </c>
      <c r="DC174" s="38">
        <f t="shared" si="96"/>
        <v>0</v>
      </c>
      <c r="DD174" s="38">
        <f t="shared" si="97"/>
        <v>0</v>
      </c>
      <c r="DE174" s="38">
        <f t="shared" si="98"/>
        <v>0</v>
      </c>
    </row>
    <row r="175" spans="1:109" x14ac:dyDescent="0.2">
      <c r="A175" t="s">
        <v>190</v>
      </c>
      <c r="B175" t="str">
        <f t="shared" si="99"/>
        <v>ED</v>
      </c>
      <c r="C175" t="str">
        <f t="shared" si="100"/>
        <v>CG</v>
      </c>
      <c r="D175">
        <f t="shared" si="101"/>
        <v>331100</v>
      </c>
      <c r="F175" s="1">
        <v>53292.25</v>
      </c>
      <c r="G175" s="1">
        <v>53292.25</v>
      </c>
      <c r="H175" s="1">
        <v>53292.25</v>
      </c>
      <c r="I175" s="1">
        <v>53292.25</v>
      </c>
      <c r="J175" s="1">
        <v>53292.25</v>
      </c>
      <c r="K175" s="1">
        <v>53292.25</v>
      </c>
      <c r="L175" s="1">
        <v>53292.25</v>
      </c>
      <c r="M175" s="1">
        <v>53292.25</v>
      </c>
      <c r="N175" s="1">
        <v>53292.25</v>
      </c>
      <c r="O175" s="1">
        <v>53292.25</v>
      </c>
      <c r="P175" s="1">
        <v>53292.25</v>
      </c>
      <c r="Q175" s="1">
        <v>53292.25</v>
      </c>
      <c r="R175" s="1">
        <v>31650.07</v>
      </c>
      <c r="S175" s="1">
        <f t="shared" si="102"/>
        <v>42471.16</v>
      </c>
      <c r="T175" s="1">
        <f t="shared" si="103"/>
        <v>586214.75</v>
      </c>
      <c r="U175" s="1">
        <f t="shared" si="104"/>
        <v>52390.4925</v>
      </c>
      <c r="V175" s="1">
        <v>-7670.85</v>
      </c>
      <c r="W175" s="1">
        <v>-7749.9000000000005</v>
      </c>
      <c r="X175" s="1">
        <v>-7828.95</v>
      </c>
      <c r="Y175" s="1">
        <v>-7908</v>
      </c>
      <c r="Z175" s="1">
        <v>-7987.05</v>
      </c>
      <c r="AA175" s="1">
        <v>-8066.1</v>
      </c>
      <c r="AB175" s="1">
        <v>-8145.1500000000005</v>
      </c>
      <c r="AC175" s="1">
        <v>-8224.2000000000007</v>
      </c>
      <c r="AD175" s="1">
        <v>-8303.25</v>
      </c>
      <c r="AE175" s="1">
        <v>-8382.2999999999993</v>
      </c>
      <c r="AF175" s="1">
        <v>-8461.35</v>
      </c>
      <c r="AG175" s="1">
        <v>-8540.4</v>
      </c>
      <c r="AH175" s="1">
        <v>-8603.4</v>
      </c>
      <c r="AI175" s="1"/>
      <c r="AJ175" s="1">
        <v>-56.980000000000004</v>
      </c>
      <c r="AK175" s="1">
        <v>-79.05</v>
      </c>
      <c r="AL175" s="1">
        <v>-79.05</v>
      </c>
      <c r="AM175" s="1">
        <v>-79.05</v>
      </c>
      <c r="AN175" s="1">
        <v>-79.05</v>
      </c>
      <c r="AO175" s="1">
        <v>-79.05</v>
      </c>
      <c r="AP175" s="1">
        <v>-79.05</v>
      </c>
      <c r="AQ175" s="1">
        <v>-79.05</v>
      </c>
      <c r="AR175" s="1">
        <v>-79.05</v>
      </c>
      <c r="AS175" s="1">
        <v>-79.05</v>
      </c>
      <c r="AT175" s="1">
        <v>-79.05</v>
      </c>
      <c r="AU175" s="1">
        <v>-79.05</v>
      </c>
      <c r="AV175" s="1">
        <v>-63</v>
      </c>
      <c r="AW175" s="1">
        <f t="shared" si="105"/>
        <v>932.54999999999984</v>
      </c>
      <c r="AX175" s="1"/>
      <c r="AY175" s="1">
        <v>45621.4</v>
      </c>
      <c r="AZ175" s="1">
        <v>45542.35</v>
      </c>
      <c r="BA175" s="1">
        <v>45463.3</v>
      </c>
      <c r="BB175" s="1">
        <v>45384.25</v>
      </c>
      <c r="BC175" s="1">
        <v>45305.200000000004</v>
      </c>
      <c r="BD175" s="1">
        <v>45226.15</v>
      </c>
      <c r="BE175" s="1">
        <v>45147.1</v>
      </c>
      <c r="BF175" s="1">
        <v>45068.05</v>
      </c>
      <c r="BG175" s="1">
        <v>44989</v>
      </c>
      <c r="BH175" s="1">
        <v>44909.950000000004</v>
      </c>
      <c r="BI175" s="1">
        <v>44830.9</v>
      </c>
      <c r="BJ175" s="1">
        <v>44751.85</v>
      </c>
      <c r="BK175" s="1">
        <v>23046.670000000002</v>
      </c>
      <c r="BL175" s="2">
        <f t="shared" si="78"/>
        <v>0</v>
      </c>
      <c r="BM175" s="2">
        <f t="shared" si="106"/>
        <v>932.54999999999984</v>
      </c>
      <c r="BN175" s="3">
        <f t="shared" si="114"/>
        <v>1.7799985369482827E-2</v>
      </c>
      <c r="BO175" s="37">
        <f>IFERROR(INDEX('Wkpr - Existing Depr Rates'!$G$2:$G$709,MATCH('Wkpr - Plant Balance Detail'!A175,'Wkpr - Existing Depr Rates'!$A$2:$A$709,0),),0)</f>
        <v>1.78E-2</v>
      </c>
      <c r="BP175" s="37">
        <f t="shared" si="107"/>
        <v>-1.4630517172764534E-8</v>
      </c>
      <c r="BQ175" s="11">
        <v>2.01E-2</v>
      </c>
      <c r="BR175" s="11"/>
      <c r="BS175" s="11"/>
      <c r="BU175" s="31">
        <f>_xlfn.IFNA(IF(AND($B175="ED",$D175&gt;=310000,$D175&lt;360000),INDEX('Wkpr - Allocation_Factors'!$B$16:$F$16,1,MATCH('Wkpr - Plant Balance Detail'!BU$2,'Wkpr - Allocation_Factors'!$B$1:$F$1,0)),IF(AND($B175="GD",$C175="AN",$D175&gt;=350000,$D175&lt;358000),INDEX('Wkpr - Allocation_Factors'!$B$17:$F$17,1,MATCH('Wkpr - Plant Balance Detail'!BU$2,'Wkpr - Allocation_Factors'!$B$1:$F$1,0)),INDEX('Wkpr - Allocation_Factors'!$B$2:$F$15,MATCH(CONCATENATE('Wkpr - Plant Balance Detail'!$B175,'Wkpr - Plant Balance Detail'!$C175),'Wkpr - Allocation_Factors'!$A$2:$A$15,0),MATCH('Wkpr - Plant Balance Detail'!BU$2,'Wkpr - Allocation_Factors'!$B$1:$F$1,0)))),0)</f>
        <v>0.6573</v>
      </c>
      <c r="BV175" s="31">
        <f>_xlfn.IFNA(IF(AND($B175="ED",$D175&gt;=310000,$D175&lt;360000),INDEX('Wkpr - Allocation_Factors'!$B$16:$F$16,1,MATCH('Wkpr - Plant Balance Detail'!BV$2,'Wkpr - Allocation_Factors'!$B$1:$F$1,0)),IF(AND($B175="GD",$C175="AN",$D175&gt;=350000,$D175&lt;358000),INDEX('Wkpr - Allocation_Factors'!$B$17:$F$17,1,MATCH('Wkpr - Plant Balance Detail'!BV$2,'Wkpr - Allocation_Factors'!$B$1:$F$1,0)),INDEX('Wkpr - Allocation_Factors'!$B$2:$F$15,MATCH(CONCATENATE('Wkpr - Plant Balance Detail'!$B175,'Wkpr - Plant Balance Detail'!$C175),'Wkpr - Allocation_Factors'!$A$2:$A$15,0),MATCH('Wkpr - Plant Balance Detail'!BV$2,'Wkpr - Allocation_Factors'!$B$1:$F$1,0)))),0)</f>
        <v>0</v>
      </c>
      <c r="BW175" s="31">
        <f>_xlfn.IFNA(IF(AND($B175="ED",$D175&gt;=310000,$D175&lt;360000),INDEX('Wkpr - Allocation_Factors'!$B$16:$F$16,1,MATCH('Wkpr - Plant Balance Detail'!BW$2,'Wkpr - Allocation_Factors'!$B$1:$F$1,0)),IF(AND($B175="GD",$C175="AN",$D175&gt;=350000,$D175&lt;358000),INDEX('Wkpr - Allocation_Factors'!$B$17:$F$17,1,MATCH('Wkpr - Plant Balance Detail'!BW$2,'Wkpr - Allocation_Factors'!$B$1:$F$1,0)),INDEX('Wkpr - Allocation_Factors'!$B$2:$F$15,MATCH(CONCATENATE('Wkpr - Plant Balance Detail'!$B175,'Wkpr - Plant Balance Detail'!$C175),'Wkpr - Allocation_Factors'!$A$2:$A$15,0),MATCH('Wkpr - Plant Balance Detail'!BW$2,'Wkpr - Allocation_Factors'!$B$1:$F$1,0)))),0)</f>
        <v>0.3427</v>
      </c>
      <c r="BX175" s="31">
        <f>_xlfn.IFNA(IF(AND($B175="ED",$D175&gt;=310000,$D175&lt;360000),INDEX('Wkpr - Allocation_Factors'!$B$16:$F$16,1,MATCH('Wkpr - Plant Balance Detail'!BX$2,'Wkpr - Allocation_Factors'!$B$1:$F$1,0)),IF(AND($B175="GD",$C175="AN",$D175&gt;=350000,$D175&lt;358000),INDEX('Wkpr - Allocation_Factors'!$B$17:$F$17,1,MATCH('Wkpr - Plant Balance Detail'!BX$2,'Wkpr - Allocation_Factors'!$B$1:$F$1,0)),INDEX('Wkpr - Allocation_Factors'!$B$2:$F$15,MATCH(CONCATENATE('Wkpr - Plant Balance Detail'!$B175,'Wkpr - Plant Balance Detail'!$C175),'Wkpr - Allocation_Factors'!$A$2:$A$15,0),MATCH('Wkpr - Plant Balance Detail'!BX$2,'Wkpr - Allocation_Factors'!$B$1:$F$1,0)))),0)</f>
        <v>0</v>
      </c>
      <c r="BY175" s="31">
        <f>_xlfn.IFNA(IF(AND($B175="ED",$D175&gt;=310000,$D175&lt;360000),INDEX('Wkpr - Allocation_Factors'!$B$16:$F$16,1,MATCH('Wkpr - Plant Balance Detail'!BY$2,'Wkpr - Allocation_Factors'!$B$1:$F$1,0)),IF(AND($B175="GD",$C175="AN",$D175&gt;=350000,$D175&lt;358000),INDEX('Wkpr - Allocation_Factors'!$B$17:$F$17,1,MATCH('Wkpr - Plant Balance Detail'!BY$2,'Wkpr - Allocation_Factors'!$B$1:$F$1,0)),INDEX('Wkpr - Allocation_Factors'!$B$2:$F$15,MATCH(CONCATENATE('Wkpr - Plant Balance Detail'!$B175,'Wkpr - Plant Balance Detail'!$C175),'Wkpr - Allocation_Factors'!$A$2:$A$15,0),MATCH('Wkpr - Plant Balance Detail'!BY$2,'Wkpr - Allocation_Factors'!$B$1:$F$1,0)))),0)</f>
        <v>0</v>
      </c>
      <c r="CA175" s="1">
        <f t="shared" si="79"/>
        <v>370.30361562850442</v>
      </c>
      <c r="CB175" s="1">
        <f t="shared" si="80"/>
        <v>0</v>
      </c>
      <c r="CC175" s="1">
        <f t="shared" si="81"/>
        <v>193.06716731460287</v>
      </c>
      <c r="CD175" s="1">
        <f t="shared" si="82"/>
        <v>0</v>
      </c>
      <c r="CE175" s="1">
        <f t="shared" si="83"/>
        <v>0</v>
      </c>
      <c r="CF175" s="1"/>
      <c r="CG175" s="1">
        <f t="shared" si="84"/>
        <v>370.30391999580002</v>
      </c>
      <c r="CH175" s="1">
        <f t="shared" si="85"/>
        <v>0</v>
      </c>
      <c r="CI175" s="1">
        <f t="shared" si="86"/>
        <v>193.06732600420003</v>
      </c>
      <c r="CJ175" s="1">
        <f t="shared" si="87"/>
        <v>0</v>
      </c>
      <c r="CK175" s="1">
        <f t="shared" si="88"/>
        <v>0</v>
      </c>
      <c r="CM175" s="1">
        <f t="shared" si="89"/>
        <v>418.15217932109994</v>
      </c>
      <c r="CN175" s="1">
        <f t="shared" si="90"/>
        <v>0</v>
      </c>
      <c r="CO175" s="1">
        <f t="shared" si="91"/>
        <v>218.01422767889997</v>
      </c>
      <c r="CP175" s="1">
        <f t="shared" si="92"/>
        <v>0</v>
      </c>
      <c r="CQ175" s="1">
        <f t="shared" si="93"/>
        <v>0</v>
      </c>
      <c r="CS175" s="1">
        <f t="shared" si="108"/>
        <v>47.848259325299921</v>
      </c>
      <c r="CT175" s="1">
        <f t="shared" si="109"/>
        <v>0</v>
      </c>
      <c r="CU175" s="1">
        <f t="shared" si="110"/>
        <v>24.946901674699944</v>
      </c>
      <c r="CV175" s="1">
        <f t="shared" si="111"/>
        <v>0</v>
      </c>
      <c r="CW175" s="1">
        <f t="shared" si="112"/>
        <v>0</v>
      </c>
      <c r="CX175" s="1">
        <f t="shared" si="113"/>
        <v>72.795160999999865</v>
      </c>
      <c r="DA175" s="38">
        <f t="shared" si="94"/>
        <v>0</v>
      </c>
      <c r="DB175" s="38">
        <f t="shared" si="95"/>
        <v>0</v>
      </c>
      <c r="DC175" s="38">
        <f t="shared" si="96"/>
        <v>0</v>
      </c>
      <c r="DD175" s="38">
        <f t="shared" si="97"/>
        <v>0</v>
      </c>
      <c r="DE175" s="38">
        <f t="shared" si="98"/>
        <v>0</v>
      </c>
    </row>
    <row r="176" spans="1:109" x14ac:dyDescent="0.2">
      <c r="A176" t="s">
        <v>191</v>
      </c>
      <c r="B176" t="str">
        <f t="shared" si="99"/>
        <v>ED</v>
      </c>
      <c r="C176" t="str">
        <f t="shared" si="100"/>
        <v>CG</v>
      </c>
      <c r="D176">
        <f t="shared" si="101"/>
        <v>331200</v>
      </c>
      <c r="F176" s="1">
        <v>1008493.1</v>
      </c>
      <c r="G176" s="1">
        <v>1008493.1</v>
      </c>
      <c r="H176" s="1">
        <v>1008493.1</v>
      </c>
      <c r="I176" s="1">
        <v>1008493.1</v>
      </c>
      <c r="J176" s="1">
        <v>1008493.1</v>
      </c>
      <c r="K176" s="1">
        <v>1150955.3700000001</v>
      </c>
      <c r="L176" s="1">
        <v>1150955.3700000001</v>
      </c>
      <c r="M176" s="1">
        <v>1151378.69</v>
      </c>
      <c r="N176" s="1">
        <v>1151378.69</v>
      </c>
      <c r="O176" s="1">
        <v>1151378.69</v>
      </c>
      <c r="P176" s="1">
        <v>1131838.3700000001</v>
      </c>
      <c r="Q176" s="1">
        <v>1178852.74</v>
      </c>
      <c r="R176" s="1">
        <v>1182513.8500000001</v>
      </c>
      <c r="S176" s="1">
        <f t="shared" si="102"/>
        <v>1095503.4750000001</v>
      </c>
      <c r="T176" s="1">
        <f t="shared" si="103"/>
        <v>12100710.319999998</v>
      </c>
      <c r="U176" s="1">
        <f t="shared" si="104"/>
        <v>1099684.4829166664</v>
      </c>
      <c r="V176" s="1">
        <v>-388761.89</v>
      </c>
      <c r="W176" s="1">
        <v>-390467.92</v>
      </c>
      <c r="X176" s="1">
        <v>-392173.95</v>
      </c>
      <c r="Y176" s="1">
        <v>-393879.98</v>
      </c>
      <c r="Z176" s="1">
        <v>-395586.01</v>
      </c>
      <c r="AA176" s="1">
        <v>-397412.55</v>
      </c>
      <c r="AB176" s="1">
        <v>-399359.58</v>
      </c>
      <c r="AC176" s="1">
        <v>-401306.97000000003</v>
      </c>
      <c r="AD176" s="1">
        <v>-403254.72000000003</v>
      </c>
      <c r="AE176" s="1">
        <v>-405202.47000000003</v>
      </c>
      <c r="AF176" s="1">
        <v>-387134.84</v>
      </c>
      <c r="AG176" s="1">
        <v>-389089.3</v>
      </c>
      <c r="AH176" s="1">
        <v>-391086.62</v>
      </c>
      <c r="AI176" s="1"/>
      <c r="AJ176" s="1">
        <v>-1706.03</v>
      </c>
      <c r="AK176" s="1">
        <v>-1706.03</v>
      </c>
      <c r="AL176" s="1">
        <v>-1706.03</v>
      </c>
      <c r="AM176" s="1">
        <v>-1706.03</v>
      </c>
      <c r="AN176" s="1">
        <v>-1706.03</v>
      </c>
      <c r="AO176" s="1">
        <v>-1826.54</v>
      </c>
      <c r="AP176" s="1">
        <v>-1947.03</v>
      </c>
      <c r="AQ176" s="1">
        <v>-1947.39</v>
      </c>
      <c r="AR176" s="1">
        <v>-1947.75</v>
      </c>
      <c r="AS176" s="1">
        <v>-1947.75</v>
      </c>
      <c r="AT176" s="1">
        <v>-1931.23</v>
      </c>
      <c r="AU176" s="1">
        <v>-1954.46</v>
      </c>
      <c r="AV176" s="1">
        <v>-1997.32</v>
      </c>
      <c r="AW176" s="1">
        <f t="shared" si="105"/>
        <v>22323.59</v>
      </c>
      <c r="AX176" s="1"/>
      <c r="AY176" s="1">
        <v>619731.21</v>
      </c>
      <c r="AZ176" s="1">
        <v>618025.18000000005</v>
      </c>
      <c r="BA176" s="1">
        <v>616319.15</v>
      </c>
      <c r="BB176" s="1">
        <v>614613.12</v>
      </c>
      <c r="BC176" s="1">
        <v>612907.09</v>
      </c>
      <c r="BD176" s="1">
        <v>753542.82000000007</v>
      </c>
      <c r="BE176" s="1">
        <v>751595.79</v>
      </c>
      <c r="BF176" s="1">
        <v>750071.72</v>
      </c>
      <c r="BG176" s="1">
        <v>748123.97</v>
      </c>
      <c r="BH176" s="1">
        <v>746176.22</v>
      </c>
      <c r="BI176" s="1">
        <v>744703.53</v>
      </c>
      <c r="BJ176" s="1">
        <v>789763.44000000006</v>
      </c>
      <c r="BK176" s="1">
        <v>791427.23</v>
      </c>
      <c r="BL176" s="2">
        <f t="shared" si="78"/>
        <v>0</v>
      </c>
      <c r="BM176" s="2">
        <f t="shared" si="106"/>
        <v>22323.59</v>
      </c>
      <c r="BN176" s="3">
        <f t="shared" si="114"/>
        <v>2.0299995450323793E-2</v>
      </c>
      <c r="BO176" s="37">
        <f>IFERROR(INDEX('Wkpr - Existing Depr Rates'!$G$2:$G$709,MATCH('Wkpr - Plant Balance Detail'!A176,'Wkpr - Existing Depr Rates'!$A$2:$A$709,0),),0)</f>
        <v>2.0300000000000002E-2</v>
      </c>
      <c r="BP176" s="37">
        <f t="shared" si="107"/>
        <v>-4.5496762086927323E-9</v>
      </c>
      <c r="BQ176" s="11">
        <v>2.12E-2</v>
      </c>
      <c r="BR176" s="11"/>
      <c r="BS176" s="11"/>
      <c r="BU176" s="31">
        <f>_xlfn.IFNA(IF(AND($B176="ED",$D176&gt;=310000,$D176&lt;360000),INDEX('Wkpr - Allocation_Factors'!$B$16:$F$16,1,MATCH('Wkpr - Plant Balance Detail'!BU$2,'Wkpr - Allocation_Factors'!$B$1:$F$1,0)),IF(AND($B176="GD",$C176="AN",$D176&gt;=350000,$D176&lt;358000),INDEX('Wkpr - Allocation_Factors'!$B$17:$F$17,1,MATCH('Wkpr - Plant Balance Detail'!BU$2,'Wkpr - Allocation_Factors'!$B$1:$F$1,0)),INDEX('Wkpr - Allocation_Factors'!$B$2:$F$15,MATCH(CONCATENATE('Wkpr - Plant Balance Detail'!$B176,'Wkpr - Plant Balance Detail'!$C176),'Wkpr - Allocation_Factors'!$A$2:$A$15,0),MATCH('Wkpr - Plant Balance Detail'!BU$2,'Wkpr - Allocation_Factors'!$B$1:$F$1,0)))),0)</f>
        <v>0.6573</v>
      </c>
      <c r="BV176" s="31">
        <f>_xlfn.IFNA(IF(AND($B176="ED",$D176&gt;=310000,$D176&lt;360000),INDEX('Wkpr - Allocation_Factors'!$B$16:$F$16,1,MATCH('Wkpr - Plant Balance Detail'!BV$2,'Wkpr - Allocation_Factors'!$B$1:$F$1,0)),IF(AND($B176="GD",$C176="AN",$D176&gt;=350000,$D176&lt;358000),INDEX('Wkpr - Allocation_Factors'!$B$17:$F$17,1,MATCH('Wkpr - Plant Balance Detail'!BV$2,'Wkpr - Allocation_Factors'!$B$1:$F$1,0)),INDEX('Wkpr - Allocation_Factors'!$B$2:$F$15,MATCH(CONCATENATE('Wkpr - Plant Balance Detail'!$B176,'Wkpr - Plant Balance Detail'!$C176),'Wkpr - Allocation_Factors'!$A$2:$A$15,0),MATCH('Wkpr - Plant Balance Detail'!BV$2,'Wkpr - Allocation_Factors'!$B$1:$F$1,0)))),0)</f>
        <v>0</v>
      </c>
      <c r="BW176" s="31">
        <f>_xlfn.IFNA(IF(AND($B176="ED",$D176&gt;=310000,$D176&lt;360000),INDEX('Wkpr - Allocation_Factors'!$B$16:$F$16,1,MATCH('Wkpr - Plant Balance Detail'!BW$2,'Wkpr - Allocation_Factors'!$B$1:$F$1,0)),IF(AND($B176="GD",$C176="AN",$D176&gt;=350000,$D176&lt;358000),INDEX('Wkpr - Allocation_Factors'!$B$17:$F$17,1,MATCH('Wkpr - Plant Balance Detail'!BW$2,'Wkpr - Allocation_Factors'!$B$1:$F$1,0)),INDEX('Wkpr - Allocation_Factors'!$B$2:$F$15,MATCH(CONCATENATE('Wkpr - Plant Balance Detail'!$B176,'Wkpr - Plant Balance Detail'!$C176),'Wkpr - Allocation_Factors'!$A$2:$A$15,0),MATCH('Wkpr - Plant Balance Detail'!BW$2,'Wkpr - Allocation_Factors'!$B$1:$F$1,0)))),0)</f>
        <v>0.3427</v>
      </c>
      <c r="BX176" s="31">
        <f>_xlfn.IFNA(IF(AND($B176="ED",$D176&gt;=310000,$D176&lt;360000),INDEX('Wkpr - Allocation_Factors'!$B$16:$F$16,1,MATCH('Wkpr - Plant Balance Detail'!BX$2,'Wkpr - Allocation_Factors'!$B$1:$F$1,0)),IF(AND($B176="GD",$C176="AN",$D176&gt;=350000,$D176&lt;358000),INDEX('Wkpr - Allocation_Factors'!$B$17:$F$17,1,MATCH('Wkpr - Plant Balance Detail'!BX$2,'Wkpr - Allocation_Factors'!$B$1:$F$1,0)),INDEX('Wkpr - Allocation_Factors'!$B$2:$F$15,MATCH(CONCATENATE('Wkpr - Plant Balance Detail'!$B176,'Wkpr - Plant Balance Detail'!$C176),'Wkpr - Allocation_Factors'!$A$2:$A$15,0),MATCH('Wkpr - Plant Balance Detail'!BX$2,'Wkpr - Allocation_Factors'!$B$1:$F$1,0)))),0)</f>
        <v>0</v>
      </c>
      <c r="BY176" s="31">
        <f>_xlfn.IFNA(IF(AND($B176="ED",$D176&gt;=310000,$D176&lt;360000),INDEX('Wkpr - Allocation_Factors'!$B$16:$F$16,1,MATCH('Wkpr - Plant Balance Detail'!BY$2,'Wkpr - Allocation_Factors'!$B$1:$F$1,0)),IF(AND($B176="GD",$C176="AN",$D176&gt;=350000,$D176&lt;358000),INDEX('Wkpr - Allocation_Factors'!$B$17:$F$17,1,MATCH('Wkpr - Plant Balance Detail'!BY$2,'Wkpr - Allocation_Factors'!$B$1:$F$1,0)),INDEX('Wkpr - Allocation_Factors'!$B$2:$F$15,MATCH(CONCATENATE('Wkpr - Plant Balance Detail'!$B176,'Wkpr - Plant Balance Detail'!$C176),'Wkpr - Allocation_Factors'!$A$2:$A$15,0),MATCH('Wkpr - Plant Balance Detail'!BY$2,'Wkpr - Allocation_Factors'!$B$1:$F$1,0)))),0)</f>
        <v>0</v>
      </c>
      <c r="CA176" s="1">
        <f t="shared" si="79"/>
        <v>15778.503441871266</v>
      </c>
      <c r="CB176" s="1">
        <f t="shared" si="80"/>
        <v>0</v>
      </c>
      <c r="CC176" s="1">
        <f t="shared" si="81"/>
        <v>8226.5223330736098</v>
      </c>
      <c r="CD176" s="1">
        <f t="shared" si="82"/>
        <v>0</v>
      </c>
      <c r="CE176" s="1">
        <f t="shared" si="83"/>
        <v>0</v>
      </c>
      <c r="CF176" s="1"/>
      <c r="CG176" s="1">
        <f t="shared" si="84"/>
        <v>15778.506978181502</v>
      </c>
      <c r="CH176" s="1">
        <f t="shared" si="85"/>
        <v>0</v>
      </c>
      <c r="CI176" s="1">
        <f t="shared" si="86"/>
        <v>8226.5241768185024</v>
      </c>
      <c r="CJ176" s="1">
        <f t="shared" si="87"/>
        <v>0</v>
      </c>
      <c r="CK176" s="1">
        <f t="shared" si="88"/>
        <v>0</v>
      </c>
      <c r="CM176" s="1">
        <f t="shared" si="89"/>
        <v>16478.046696426001</v>
      </c>
      <c r="CN176" s="1">
        <f t="shared" si="90"/>
        <v>0</v>
      </c>
      <c r="CO176" s="1">
        <f t="shared" si="91"/>
        <v>8591.2469235740009</v>
      </c>
      <c r="CP176" s="1">
        <f t="shared" si="92"/>
        <v>0</v>
      </c>
      <c r="CQ176" s="1">
        <f t="shared" si="93"/>
        <v>0</v>
      </c>
      <c r="CS176" s="1">
        <f t="shared" si="108"/>
        <v>699.53971824449945</v>
      </c>
      <c r="CT176" s="1">
        <f t="shared" si="109"/>
        <v>0</v>
      </c>
      <c r="CU176" s="1">
        <f t="shared" si="110"/>
        <v>364.72274675549852</v>
      </c>
      <c r="CV176" s="1">
        <f t="shared" si="111"/>
        <v>0</v>
      </c>
      <c r="CW176" s="1">
        <f t="shared" si="112"/>
        <v>0</v>
      </c>
      <c r="CX176" s="1">
        <f t="shared" si="113"/>
        <v>1064.262464999998</v>
      </c>
      <c r="DA176" s="38">
        <f t="shared" si="94"/>
        <v>0</v>
      </c>
      <c r="DB176" s="38">
        <f t="shared" si="95"/>
        <v>0</v>
      </c>
      <c r="DC176" s="38">
        <f t="shared" si="96"/>
        <v>0</v>
      </c>
      <c r="DD176" s="38">
        <f t="shared" si="97"/>
        <v>0</v>
      </c>
      <c r="DE176" s="38">
        <f t="shared" si="98"/>
        <v>0</v>
      </c>
    </row>
    <row r="177" spans="1:109" x14ac:dyDescent="0.2">
      <c r="A177" t="s">
        <v>192</v>
      </c>
      <c r="B177" t="str">
        <f t="shared" si="99"/>
        <v>ED</v>
      </c>
      <c r="C177" t="str">
        <f t="shared" si="100"/>
        <v>CG</v>
      </c>
      <c r="D177">
        <f t="shared" si="101"/>
        <v>331260</v>
      </c>
      <c r="F177" s="1">
        <v>27508.38</v>
      </c>
      <c r="G177" s="1">
        <v>27508.38</v>
      </c>
      <c r="H177" s="1">
        <v>27508.38</v>
      </c>
      <c r="I177" s="1">
        <v>27508.38</v>
      </c>
      <c r="J177" s="1">
        <v>27508.38</v>
      </c>
      <c r="K177" s="1">
        <v>27508.38</v>
      </c>
      <c r="L177" s="1">
        <v>27508.38</v>
      </c>
      <c r="M177" s="1">
        <v>27508.38</v>
      </c>
      <c r="N177" s="1">
        <v>27508.38</v>
      </c>
      <c r="O177" s="1">
        <v>27508.38</v>
      </c>
      <c r="P177" s="1">
        <v>27508.38</v>
      </c>
      <c r="Q177" s="1">
        <v>27508.38</v>
      </c>
      <c r="R177" s="1">
        <v>24242.3</v>
      </c>
      <c r="S177" s="1">
        <f t="shared" si="102"/>
        <v>25875.34</v>
      </c>
      <c r="T177" s="1">
        <f t="shared" si="103"/>
        <v>302592.18</v>
      </c>
      <c r="U177" s="1">
        <f t="shared" si="104"/>
        <v>27372.293333333335</v>
      </c>
      <c r="V177" s="1">
        <v>-15785.1</v>
      </c>
      <c r="W177" s="1">
        <v>-15815.36</v>
      </c>
      <c r="X177" s="1">
        <v>-15845.62</v>
      </c>
      <c r="Y177" s="1">
        <v>-15875.880000000001</v>
      </c>
      <c r="Z177" s="1">
        <v>-15906.140000000001</v>
      </c>
      <c r="AA177" s="1">
        <v>-15936.4</v>
      </c>
      <c r="AB177" s="1">
        <v>-15966.66</v>
      </c>
      <c r="AC177" s="1">
        <v>-15996.92</v>
      </c>
      <c r="AD177" s="1">
        <v>-16027.18</v>
      </c>
      <c r="AE177" s="1">
        <v>-16057.44</v>
      </c>
      <c r="AF177" s="1">
        <v>-16087.7</v>
      </c>
      <c r="AG177" s="1">
        <v>-16117.960000000001</v>
      </c>
      <c r="AH177" s="1">
        <v>-16146.42</v>
      </c>
      <c r="AI177" s="1"/>
      <c r="AJ177" s="1">
        <v>-30.26</v>
      </c>
      <c r="AK177" s="1">
        <v>-30.26</v>
      </c>
      <c r="AL177" s="1">
        <v>-30.26</v>
      </c>
      <c r="AM177" s="1">
        <v>-30.26</v>
      </c>
      <c r="AN177" s="1">
        <v>-30.26</v>
      </c>
      <c r="AO177" s="1">
        <v>-30.26</v>
      </c>
      <c r="AP177" s="1">
        <v>-30.26</v>
      </c>
      <c r="AQ177" s="1">
        <v>-30.26</v>
      </c>
      <c r="AR177" s="1">
        <v>-30.26</v>
      </c>
      <c r="AS177" s="1">
        <v>-30.26</v>
      </c>
      <c r="AT177" s="1">
        <v>-30.26</v>
      </c>
      <c r="AU177" s="1">
        <v>-30.26</v>
      </c>
      <c r="AV177" s="1">
        <v>-28.46</v>
      </c>
      <c r="AW177" s="1">
        <f t="shared" si="105"/>
        <v>361.31999999999994</v>
      </c>
      <c r="AX177" s="1"/>
      <c r="AY177" s="1">
        <v>11723.28</v>
      </c>
      <c r="AZ177" s="1">
        <v>11693.02</v>
      </c>
      <c r="BA177" s="1">
        <v>11662.76</v>
      </c>
      <c r="BB177" s="1">
        <v>11632.5</v>
      </c>
      <c r="BC177" s="1">
        <v>11602.24</v>
      </c>
      <c r="BD177" s="1">
        <v>11571.98</v>
      </c>
      <c r="BE177" s="1">
        <v>11541.72</v>
      </c>
      <c r="BF177" s="1">
        <v>11511.460000000001</v>
      </c>
      <c r="BG177" s="1">
        <v>11481.2</v>
      </c>
      <c r="BH177" s="1">
        <v>11450.94</v>
      </c>
      <c r="BI177" s="1">
        <v>11420.68</v>
      </c>
      <c r="BJ177" s="1">
        <v>11390.42</v>
      </c>
      <c r="BK177" s="1">
        <v>8095.88</v>
      </c>
      <c r="BL177" s="2">
        <f t="shared" si="78"/>
        <v>0</v>
      </c>
      <c r="BM177" s="2">
        <f t="shared" si="106"/>
        <v>361.31999999999994</v>
      </c>
      <c r="BN177" s="3">
        <f t="shared" si="114"/>
        <v>1.32002092626997E-2</v>
      </c>
      <c r="BO177" s="37">
        <f>IFERROR(INDEX('Wkpr - Existing Depr Rates'!$G$2:$G$709,MATCH('Wkpr - Plant Balance Detail'!A177,'Wkpr - Existing Depr Rates'!$A$2:$A$709,0),),0)</f>
        <v>1.32E-2</v>
      </c>
      <c r="BP177" s="37">
        <f t="shared" si="107"/>
        <v>2.092626996998137E-7</v>
      </c>
      <c r="BQ177" s="11">
        <v>1.3100000000000001E-2</v>
      </c>
      <c r="BR177" s="11"/>
      <c r="BS177" s="11"/>
      <c r="BU177" s="31">
        <f>_xlfn.IFNA(IF(AND($B177="ED",$D177&gt;=310000,$D177&lt;360000),INDEX('Wkpr - Allocation_Factors'!$B$16:$F$16,1,MATCH('Wkpr - Plant Balance Detail'!BU$2,'Wkpr - Allocation_Factors'!$B$1:$F$1,0)),IF(AND($B177="GD",$C177="AN",$D177&gt;=350000,$D177&lt;358000),INDEX('Wkpr - Allocation_Factors'!$B$17:$F$17,1,MATCH('Wkpr - Plant Balance Detail'!BU$2,'Wkpr - Allocation_Factors'!$B$1:$F$1,0)),INDEX('Wkpr - Allocation_Factors'!$B$2:$F$15,MATCH(CONCATENATE('Wkpr - Plant Balance Detail'!$B177,'Wkpr - Plant Balance Detail'!$C177),'Wkpr - Allocation_Factors'!$A$2:$A$15,0),MATCH('Wkpr - Plant Balance Detail'!BU$2,'Wkpr - Allocation_Factors'!$B$1:$F$1,0)))),0)</f>
        <v>0.6573</v>
      </c>
      <c r="BV177" s="31">
        <f>_xlfn.IFNA(IF(AND($B177="ED",$D177&gt;=310000,$D177&lt;360000),INDEX('Wkpr - Allocation_Factors'!$B$16:$F$16,1,MATCH('Wkpr - Plant Balance Detail'!BV$2,'Wkpr - Allocation_Factors'!$B$1:$F$1,0)),IF(AND($B177="GD",$C177="AN",$D177&gt;=350000,$D177&lt;358000),INDEX('Wkpr - Allocation_Factors'!$B$17:$F$17,1,MATCH('Wkpr - Plant Balance Detail'!BV$2,'Wkpr - Allocation_Factors'!$B$1:$F$1,0)),INDEX('Wkpr - Allocation_Factors'!$B$2:$F$15,MATCH(CONCATENATE('Wkpr - Plant Balance Detail'!$B177,'Wkpr - Plant Balance Detail'!$C177),'Wkpr - Allocation_Factors'!$A$2:$A$15,0),MATCH('Wkpr - Plant Balance Detail'!BV$2,'Wkpr - Allocation_Factors'!$B$1:$F$1,0)))),0)</f>
        <v>0</v>
      </c>
      <c r="BW177" s="31">
        <f>_xlfn.IFNA(IF(AND($B177="ED",$D177&gt;=310000,$D177&lt;360000),INDEX('Wkpr - Allocation_Factors'!$B$16:$F$16,1,MATCH('Wkpr - Plant Balance Detail'!BW$2,'Wkpr - Allocation_Factors'!$B$1:$F$1,0)),IF(AND($B177="GD",$C177="AN",$D177&gt;=350000,$D177&lt;358000),INDEX('Wkpr - Allocation_Factors'!$B$17:$F$17,1,MATCH('Wkpr - Plant Balance Detail'!BW$2,'Wkpr - Allocation_Factors'!$B$1:$F$1,0)),INDEX('Wkpr - Allocation_Factors'!$B$2:$F$15,MATCH(CONCATENATE('Wkpr - Plant Balance Detail'!$B177,'Wkpr - Plant Balance Detail'!$C177),'Wkpr - Allocation_Factors'!$A$2:$A$15,0),MATCH('Wkpr - Plant Balance Detail'!BW$2,'Wkpr - Allocation_Factors'!$B$1:$F$1,0)))),0)</f>
        <v>0.3427</v>
      </c>
      <c r="BX177" s="31">
        <f>_xlfn.IFNA(IF(AND($B177="ED",$D177&gt;=310000,$D177&lt;360000),INDEX('Wkpr - Allocation_Factors'!$B$16:$F$16,1,MATCH('Wkpr - Plant Balance Detail'!BX$2,'Wkpr - Allocation_Factors'!$B$1:$F$1,0)),IF(AND($B177="GD",$C177="AN",$D177&gt;=350000,$D177&lt;358000),INDEX('Wkpr - Allocation_Factors'!$B$17:$F$17,1,MATCH('Wkpr - Plant Balance Detail'!BX$2,'Wkpr - Allocation_Factors'!$B$1:$F$1,0)),INDEX('Wkpr - Allocation_Factors'!$B$2:$F$15,MATCH(CONCATENATE('Wkpr - Plant Balance Detail'!$B177,'Wkpr - Plant Balance Detail'!$C177),'Wkpr - Allocation_Factors'!$A$2:$A$15,0),MATCH('Wkpr - Plant Balance Detail'!BX$2,'Wkpr - Allocation_Factors'!$B$1:$F$1,0)))),0)</f>
        <v>0</v>
      </c>
      <c r="BY177" s="31">
        <f>_xlfn.IFNA(IF(AND($B177="ED",$D177&gt;=310000,$D177&lt;360000),INDEX('Wkpr - Allocation_Factors'!$B$16:$F$16,1,MATCH('Wkpr - Plant Balance Detail'!BY$2,'Wkpr - Allocation_Factors'!$B$1:$F$1,0)),IF(AND($B177="GD",$C177="AN",$D177&gt;=350000,$D177&lt;358000),INDEX('Wkpr - Allocation_Factors'!$B$17:$F$17,1,MATCH('Wkpr - Plant Balance Detail'!BY$2,'Wkpr - Allocation_Factors'!$B$1:$F$1,0)),INDEX('Wkpr - Allocation_Factors'!$B$2:$F$15,MATCH(CONCATENATE('Wkpr - Plant Balance Detail'!$B177,'Wkpr - Plant Balance Detail'!$C177),'Wkpr - Allocation_Factors'!$A$2:$A$15,0),MATCH('Wkpr - Plant Balance Detail'!BY$2,'Wkpr - Allocation_Factors'!$B$1:$F$1,0)))),0)</f>
        <v>0</v>
      </c>
      <c r="CA177" s="1">
        <f t="shared" si="79"/>
        <v>210.33825651691097</v>
      </c>
      <c r="CB177" s="1">
        <f t="shared" si="80"/>
        <v>0</v>
      </c>
      <c r="CC177" s="1">
        <f t="shared" si="81"/>
        <v>109.66517649223397</v>
      </c>
      <c r="CD177" s="1">
        <f t="shared" si="82"/>
        <v>0</v>
      </c>
      <c r="CE177" s="1">
        <f t="shared" si="83"/>
        <v>0</v>
      </c>
      <c r="CF177" s="1"/>
      <c r="CG177" s="1">
        <f t="shared" si="84"/>
        <v>210.33492202799999</v>
      </c>
      <c r="CH177" s="1">
        <f t="shared" si="85"/>
        <v>0</v>
      </c>
      <c r="CI177" s="1">
        <f t="shared" si="86"/>
        <v>109.663437972</v>
      </c>
      <c r="CJ177" s="1">
        <f t="shared" si="87"/>
        <v>0</v>
      </c>
      <c r="CK177" s="1">
        <f t="shared" si="88"/>
        <v>0</v>
      </c>
      <c r="CM177" s="1">
        <f t="shared" si="89"/>
        <v>208.74147564900002</v>
      </c>
      <c r="CN177" s="1">
        <f t="shared" si="90"/>
        <v>0</v>
      </c>
      <c r="CO177" s="1">
        <f t="shared" si="91"/>
        <v>108.83265435100002</v>
      </c>
      <c r="CP177" s="1">
        <f t="shared" si="92"/>
        <v>0</v>
      </c>
      <c r="CQ177" s="1">
        <f t="shared" si="93"/>
        <v>0</v>
      </c>
      <c r="CS177" s="1">
        <f t="shared" si="108"/>
        <v>-1.5934463789999711</v>
      </c>
      <c r="CT177" s="1">
        <f t="shared" si="109"/>
        <v>0</v>
      </c>
      <c r="CU177" s="1">
        <f t="shared" si="110"/>
        <v>-0.8307836209999806</v>
      </c>
      <c r="CV177" s="1">
        <f t="shared" si="111"/>
        <v>0</v>
      </c>
      <c r="CW177" s="1">
        <f t="shared" si="112"/>
        <v>0</v>
      </c>
      <c r="CX177" s="1">
        <f t="shared" si="113"/>
        <v>-2.4242299999999517</v>
      </c>
      <c r="DA177" s="38">
        <f t="shared" si="94"/>
        <v>0</v>
      </c>
      <c r="DB177" s="38">
        <f t="shared" si="95"/>
        <v>0</v>
      </c>
      <c r="DC177" s="38">
        <f t="shared" si="96"/>
        <v>0</v>
      </c>
      <c r="DD177" s="38">
        <f t="shared" si="97"/>
        <v>0</v>
      </c>
      <c r="DE177" s="38">
        <f t="shared" si="98"/>
        <v>0</v>
      </c>
    </row>
    <row r="178" spans="1:109" x14ac:dyDescent="0.2">
      <c r="A178" t="s">
        <v>193</v>
      </c>
      <c r="B178" t="str">
        <f t="shared" si="99"/>
        <v>ED</v>
      </c>
      <c r="C178" t="str">
        <f t="shared" si="100"/>
        <v>CG</v>
      </c>
      <c r="D178">
        <f t="shared" si="101"/>
        <v>332000</v>
      </c>
      <c r="F178" s="1">
        <v>22801079.98</v>
      </c>
      <c r="G178" s="1">
        <v>22799311.48</v>
      </c>
      <c r="H178" s="1">
        <v>22799311.48</v>
      </c>
      <c r="I178" s="1">
        <v>22808721.149999999</v>
      </c>
      <c r="J178" s="1">
        <v>22808721.149999999</v>
      </c>
      <c r="K178" s="1">
        <v>25178615.25</v>
      </c>
      <c r="L178" s="1">
        <v>25096369.920000002</v>
      </c>
      <c r="M178" s="1">
        <v>25108930.809999999</v>
      </c>
      <c r="N178" s="1">
        <v>24906244.190000001</v>
      </c>
      <c r="O178" s="1">
        <v>24397111.260000002</v>
      </c>
      <c r="P178" s="1">
        <v>24334935.829999998</v>
      </c>
      <c r="Q178" s="1">
        <v>24335759.09</v>
      </c>
      <c r="R178" s="1">
        <v>24338639.649999999</v>
      </c>
      <c r="S178" s="1">
        <f t="shared" si="102"/>
        <v>23569859.814999998</v>
      </c>
      <c r="T178" s="1">
        <f t="shared" si="103"/>
        <v>264574031.60999998</v>
      </c>
      <c r="U178" s="1">
        <f t="shared" si="104"/>
        <v>24011990.952083331</v>
      </c>
      <c r="V178" s="1">
        <v>-8443940.6300000008</v>
      </c>
      <c r="W178" s="1">
        <v>-8463642.3100000005</v>
      </c>
      <c r="X178" s="1">
        <v>-8485111.6600000001</v>
      </c>
      <c r="Y178" s="1">
        <v>-8505406.4399999995</v>
      </c>
      <c r="Z178" s="1">
        <v>-8526884.6500000004</v>
      </c>
      <c r="AA178" s="1">
        <v>-8549478.6899999995</v>
      </c>
      <c r="AB178" s="1">
        <v>-8573149.8300000001</v>
      </c>
      <c r="AC178" s="1">
        <v>-8596788.1600000001</v>
      </c>
      <c r="AD178" s="1">
        <v>-8620336.9700000007</v>
      </c>
      <c r="AE178" s="1">
        <v>-8122369.4199999999</v>
      </c>
      <c r="AF178" s="1">
        <v>-8077031.5800000001</v>
      </c>
      <c r="AG178" s="1">
        <v>-8099947.3700000001</v>
      </c>
      <c r="AH178" s="1">
        <v>-8122864.9000000004</v>
      </c>
      <c r="AI178" s="1"/>
      <c r="AJ178" s="1">
        <v>-21458.420000000002</v>
      </c>
      <c r="AK178" s="1">
        <v>-21470.18</v>
      </c>
      <c r="AL178" s="1">
        <v>-21469.350000000002</v>
      </c>
      <c r="AM178" s="1">
        <v>-21473.78</v>
      </c>
      <c r="AN178" s="1">
        <v>-21478.21</v>
      </c>
      <c r="AO178" s="1">
        <v>-22594.04</v>
      </c>
      <c r="AP178" s="1">
        <v>-23671.14</v>
      </c>
      <c r="AQ178" s="1">
        <v>-23638.33</v>
      </c>
      <c r="AR178" s="1">
        <v>-23548.81</v>
      </c>
      <c r="AS178" s="1">
        <v>-23213.66</v>
      </c>
      <c r="AT178" s="1">
        <v>-22944.670000000002</v>
      </c>
      <c r="AU178" s="1">
        <v>-22915.79</v>
      </c>
      <c r="AV178" s="1">
        <v>-22917.53</v>
      </c>
      <c r="AW178" s="1">
        <f t="shared" si="105"/>
        <v>271335.49000000005</v>
      </c>
      <c r="AX178" s="1"/>
      <c r="AY178" s="1">
        <v>14357139.35</v>
      </c>
      <c r="AZ178" s="1">
        <v>14335669.17</v>
      </c>
      <c r="BA178" s="1">
        <v>14314199.82</v>
      </c>
      <c r="BB178" s="1">
        <v>14303314.710000001</v>
      </c>
      <c r="BC178" s="1">
        <v>14281836.5</v>
      </c>
      <c r="BD178" s="1">
        <v>16629136.560000001</v>
      </c>
      <c r="BE178" s="1">
        <v>16523220.09</v>
      </c>
      <c r="BF178" s="1">
        <v>16512142.65</v>
      </c>
      <c r="BG178" s="1">
        <v>16285907.220000001</v>
      </c>
      <c r="BH178" s="1">
        <v>16274741.84</v>
      </c>
      <c r="BI178" s="1">
        <v>16257904.25</v>
      </c>
      <c r="BJ178" s="1">
        <v>16235811.720000001</v>
      </c>
      <c r="BK178" s="1">
        <v>16215774.75</v>
      </c>
      <c r="BL178" s="2">
        <f t="shared" si="78"/>
        <v>0</v>
      </c>
      <c r="BM178" s="2">
        <f t="shared" si="106"/>
        <v>271335.49000000005</v>
      </c>
      <c r="BN178" s="3">
        <f t="shared" si="114"/>
        <v>1.1299999676888868E-2</v>
      </c>
      <c r="BO178" s="37">
        <f>IFERROR(INDEX('Wkpr - Existing Depr Rates'!$G$2:$G$709,MATCH('Wkpr - Plant Balance Detail'!A178,'Wkpr - Existing Depr Rates'!$A$2:$A$709,0),),0)</f>
        <v>1.1299999999999999E-2</v>
      </c>
      <c r="BP178" s="37">
        <f t="shared" si="107"/>
        <v>-3.231111316004398E-10</v>
      </c>
      <c r="BQ178" s="11">
        <v>1.7299999999999999E-2</v>
      </c>
      <c r="BR178" s="11"/>
      <c r="BS178" s="11"/>
      <c r="BU178" s="31">
        <f>_xlfn.IFNA(IF(AND($B178="ED",$D178&gt;=310000,$D178&lt;360000),INDEX('Wkpr - Allocation_Factors'!$B$16:$F$16,1,MATCH('Wkpr - Plant Balance Detail'!BU$2,'Wkpr - Allocation_Factors'!$B$1:$F$1,0)),IF(AND($B178="GD",$C178="AN",$D178&gt;=350000,$D178&lt;358000),INDEX('Wkpr - Allocation_Factors'!$B$17:$F$17,1,MATCH('Wkpr - Plant Balance Detail'!BU$2,'Wkpr - Allocation_Factors'!$B$1:$F$1,0)),INDEX('Wkpr - Allocation_Factors'!$B$2:$F$15,MATCH(CONCATENATE('Wkpr - Plant Balance Detail'!$B178,'Wkpr - Plant Balance Detail'!$C178),'Wkpr - Allocation_Factors'!$A$2:$A$15,0),MATCH('Wkpr - Plant Balance Detail'!BU$2,'Wkpr - Allocation_Factors'!$B$1:$F$1,0)))),0)</f>
        <v>0.6573</v>
      </c>
      <c r="BV178" s="31">
        <f>_xlfn.IFNA(IF(AND($B178="ED",$D178&gt;=310000,$D178&lt;360000),INDEX('Wkpr - Allocation_Factors'!$B$16:$F$16,1,MATCH('Wkpr - Plant Balance Detail'!BV$2,'Wkpr - Allocation_Factors'!$B$1:$F$1,0)),IF(AND($B178="GD",$C178="AN",$D178&gt;=350000,$D178&lt;358000),INDEX('Wkpr - Allocation_Factors'!$B$17:$F$17,1,MATCH('Wkpr - Plant Balance Detail'!BV$2,'Wkpr - Allocation_Factors'!$B$1:$F$1,0)),INDEX('Wkpr - Allocation_Factors'!$B$2:$F$15,MATCH(CONCATENATE('Wkpr - Plant Balance Detail'!$B178,'Wkpr - Plant Balance Detail'!$C178),'Wkpr - Allocation_Factors'!$A$2:$A$15,0),MATCH('Wkpr - Plant Balance Detail'!BV$2,'Wkpr - Allocation_Factors'!$B$1:$F$1,0)))),0)</f>
        <v>0</v>
      </c>
      <c r="BW178" s="31">
        <f>_xlfn.IFNA(IF(AND($B178="ED",$D178&gt;=310000,$D178&lt;360000),INDEX('Wkpr - Allocation_Factors'!$B$16:$F$16,1,MATCH('Wkpr - Plant Balance Detail'!BW$2,'Wkpr - Allocation_Factors'!$B$1:$F$1,0)),IF(AND($B178="GD",$C178="AN",$D178&gt;=350000,$D178&lt;358000),INDEX('Wkpr - Allocation_Factors'!$B$17:$F$17,1,MATCH('Wkpr - Plant Balance Detail'!BW$2,'Wkpr - Allocation_Factors'!$B$1:$F$1,0)),INDEX('Wkpr - Allocation_Factors'!$B$2:$F$15,MATCH(CONCATENATE('Wkpr - Plant Balance Detail'!$B178,'Wkpr - Plant Balance Detail'!$C178),'Wkpr - Allocation_Factors'!$A$2:$A$15,0),MATCH('Wkpr - Plant Balance Detail'!BW$2,'Wkpr - Allocation_Factors'!$B$1:$F$1,0)))),0)</f>
        <v>0.3427</v>
      </c>
      <c r="BX178" s="31">
        <f>_xlfn.IFNA(IF(AND($B178="ED",$D178&gt;=310000,$D178&lt;360000),INDEX('Wkpr - Allocation_Factors'!$B$16:$F$16,1,MATCH('Wkpr - Plant Balance Detail'!BX$2,'Wkpr - Allocation_Factors'!$B$1:$F$1,0)),IF(AND($B178="GD",$C178="AN",$D178&gt;=350000,$D178&lt;358000),INDEX('Wkpr - Allocation_Factors'!$B$17:$F$17,1,MATCH('Wkpr - Plant Balance Detail'!BX$2,'Wkpr - Allocation_Factors'!$B$1:$F$1,0)),INDEX('Wkpr - Allocation_Factors'!$B$2:$F$15,MATCH(CONCATENATE('Wkpr - Plant Balance Detail'!$B178,'Wkpr - Plant Balance Detail'!$C178),'Wkpr - Allocation_Factors'!$A$2:$A$15,0),MATCH('Wkpr - Plant Balance Detail'!BX$2,'Wkpr - Allocation_Factors'!$B$1:$F$1,0)))),0)</f>
        <v>0</v>
      </c>
      <c r="BY178" s="31">
        <f>_xlfn.IFNA(IF(AND($B178="ED",$D178&gt;=310000,$D178&lt;360000),INDEX('Wkpr - Allocation_Factors'!$B$16:$F$16,1,MATCH('Wkpr - Plant Balance Detail'!BY$2,'Wkpr - Allocation_Factors'!$B$1:$F$1,0)),IF(AND($B178="GD",$C178="AN",$D178&gt;=350000,$D178&lt;358000),INDEX('Wkpr - Allocation_Factors'!$B$17:$F$17,1,MATCH('Wkpr - Plant Balance Detail'!BY$2,'Wkpr - Allocation_Factors'!$B$1:$F$1,0)),INDEX('Wkpr - Allocation_Factors'!$B$2:$F$15,MATCH(CONCATENATE('Wkpr - Plant Balance Detail'!$B178,'Wkpr - Plant Balance Detail'!$C178),'Wkpr - Allocation_Factors'!$A$2:$A$15,0),MATCH('Wkpr - Plant Balance Detail'!BY$2,'Wkpr - Allocation_Factors'!$B$1:$F$1,0)))),0)</f>
        <v>0</v>
      </c>
      <c r="CA178" s="1">
        <f t="shared" si="79"/>
        <v>180774.99744491515</v>
      </c>
      <c r="CB178" s="1">
        <f t="shared" si="80"/>
        <v>0</v>
      </c>
      <c r="CC178" s="1">
        <f t="shared" si="81"/>
        <v>94251.622735999423</v>
      </c>
      <c r="CD178" s="1">
        <f t="shared" si="82"/>
        <v>0</v>
      </c>
      <c r="CE178" s="1">
        <f t="shared" si="83"/>
        <v>0</v>
      </c>
      <c r="CF178" s="1"/>
      <c r="CG178" s="1">
        <f t="shared" si="84"/>
        <v>180775.00261397846</v>
      </c>
      <c r="CH178" s="1">
        <f t="shared" si="85"/>
        <v>0</v>
      </c>
      <c r="CI178" s="1">
        <f t="shared" si="86"/>
        <v>94251.625431021486</v>
      </c>
      <c r="CJ178" s="1">
        <f t="shared" si="87"/>
        <v>0</v>
      </c>
      <c r="CK178" s="1">
        <f t="shared" si="88"/>
        <v>0</v>
      </c>
      <c r="CM178" s="1">
        <f t="shared" si="89"/>
        <v>276761.72966564848</v>
      </c>
      <c r="CN178" s="1">
        <f t="shared" si="90"/>
        <v>0</v>
      </c>
      <c r="CO178" s="1">
        <f t="shared" si="91"/>
        <v>144296.73627935149</v>
      </c>
      <c r="CP178" s="1">
        <f t="shared" si="92"/>
        <v>0</v>
      </c>
      <c r="CQ178" s="1">
        <f t="shared" si="93"/>
        <v>0</v>
      </c>
      <c r="CS178" s="1">
        <f t="shared" si="108"/>
        <v>95986.727051670023</v>
      </c>
      <c r="CT178" s="1">
        <f t="shared" si="109"/>
        <v>0</v>
      </c>
      <c r="CU178" s="1">
        <f t="shared" si="110"/>
        <v>50045.110848330005</v>
      </c>
      <c r="CV178" s="1">
        <f t="shared" si="111"/>
        <v>0</v>
      </c>
      <c r="CW178" s="1">
        <f t="shared" si="112"/>
        <v>0</v>
      </c>
      <c r="CX178" s="1">
        <f t="shared" si="113"/>
        <v>146031.83790000004</v>
      </c>
      <c r="DA178" s="38">
        <f t="shared" si="94"/>
        <v>0</v>
      </c>
      <c r="DB178" s="38">
        <f t="shared" si="95"/>
        <v>0</v>
      </c>
      <c r="DC178" s="38">
        <f t="shared" si="96"/>
        <v>0</v>
      </c>
      <c r="DD178" s="38">
        <f t="shared" si="97"/>
        <v>0</v>
      </c>
      <c r="DE178" s="38">
        <f t="shared" si="98"/>
        <v>0</v>
      </c>
    </row>
    <row r="179" spans="1:109" x14ac:dyDescent="0.2">
      <c r="A179" t="s">
        <v>194</v>
      </c>
      <c r="B179" t="str">
        <f t="shared" si="99"/>
        <v>ED</v>
      </c>
      <c r="C179" t="str">
        <f t="shared" si="100"/>
        <v>CG</v>
      </c>
      <c r="D179">
        <f t="shared" si="101"/>
        <v>332100</v>
      </c>
      <c r="F179" s="1">
        <v>22737455.390000001</v>
      </c>
      <c r="G179" s="1">
        <v>22745646.649999999</v>
      </c>
      <c r="H179" s="1">
        <v>22753049.100000001</v>
      </c>
      <c r="I179" s="1">
        <v>22765136.100000001</v>
      </c>
      <c r="J179" s="1">
        <v>22772579.579999998</v>
      </c>
      <c r="K179" s="1">
        <v>22851573.469999999</v>
      </c>
      <c r="L179" s="1">
        <v>22961491.59</v>
      </c>
      <c r="M179" s="1">
        <v>22973273.469999999</v>
      </c>
      <c r="N179" s="1">
        <v>22981561.170000002</v>
      </c>
      <c r="O179" s="1">
        <v>22981561.170000002</v>
      </c>
      <c r="P179" s="1">
        <v>22981561.170000002</v>
      </c>
      <c r="Q179" s="1">
        <v>16222465.439999999</v>
      </c>
      <c r="R179" s="1">
        <v>16222465.439999999</v>
      </c>
      <c r="S179" s="1">
        <f t="shared" si="102"/>
        <v>19479960.414999999</v>
      </c>
      <c r="T179" s="1">
        <f t="shared" si="103"/>
        <v>244989898.91000003</v>
      </c>
      <c r="U179" s="1">
        <f t="shared" si="104"/>
        <v>22039154.943750001</v>
      </c>
      <c r="V179" s="1">
        <v>-2343239.0699999998</v>
      </c>
      <c r="W179" s="1">
        <v>-2379246.5300000003</v>
      </c>
      <c r="X179" s="1">
        <v>-2415266.33</v>
      </c>
      <c r="Y179" s="1">
        <v>-2451301.56</v>
      </c>
      <c r="Z179" s="1">
        <v>-2487352.25</v>
      </c>
      <c r="AA179" s="1">
        <v>-2523471.37</v>
      </c>
      <c r="AB179" s="1">
        <v>-2559740.0499999998</v>
      </c>
      <c r="AC179" s="1">
        <v>-2596105.0700000003</v>
      </c>
      <c r="AD179" s="1">
        <v>-2632485.98</v>
      </c>
      <c r="AE179" s="1">
        <v>-2668873.4500000002</v>
      </c>
      <c r="AF179" s="1">
        <v>-2705260.92</v>
      </c>
      <c r="AG179" s="1">
        <v>-2736297.44</v>
      </c>
      <c r="AH179" s="1">
        <v>-2761983.01</v>
      </c>
      <c r="AI179" s="1"/>
      <c r="AJ179" s="1">
        <v>-35994.36</v>
      </c>
      <c r="AK179" s="1">
        <v>-36007.46</v>
      </c>
      <c r="AL179" s="1">
        <v>-36019.800000000003</v>
      </c>
      <c r="AM179" s="1">
        <v>-36035.230000000003</v>
      </c>
      <c r="AN179" s="1">
        <v>-36050.69</v>
      </c>
      <c r="AO179" s="1">
        <v>-36119.120000000003</v>
      </c>
      <c r="AP179" s="1">
        <v>-36268.68</v>
      </c>
      <c r="AQ179" s="1">
        <v>-36365.020000000004</v>
      </c>
      <c r="AR179" s="1">
        <v>-36380.910000000003</v>
      </c>
      <c r="AS179" s="1">
        <v>-36387.47</v>
      </c>
      <c r="AT179" s="1">
        <v>-36387.47</v>
      </c>
      <c r="AU179" s="1">
        <v>-31036.52</v>
      </c>
      <c r="AV179" s="1">
        <v>-25685.57</v>
      </c>
      <c r="AW179" s="1">
        <f t="shared" si="105"/>
        <v>418743.94</v>
      </c>
      <c r="AX179" s="1"/>
      <c r="AY179" s="1">
        <v>20394216.32</v>
      </c>
      <c r="AZ179" s="1">
        <v>20366400.120000001</v>
      </c>
      <c r="BA179" s="1">
        <v>20337782.77</v>
      </c>
      <c r="BB179" s="1">
        <v>20313834.539999999</v>
      </c>
      <c r="BC179" s="1">
        <v>20285227.329999998</v>
      </c>
      <c r="BD179" s="1">
        <v>20328102.100000001</v>
      </c>
      <c r="BE179" s="1">
        <v>20401751.539999999</v>
      </c>
      <c r="BF179" s="1">
        <v>20377168.399999999</v>
      </c>
      <c r="BG179" s="1">
        <v>20349075.190000001</v>
      </c>
      <c r="BH179" s="1">
        <v>20312687.719999999</v>
      </c>
      <c r="BI179" s="1">
        <v>20276300.25</v>
      </c>
      <c r="BJ179" s="1">
        <v>13486168</v>
      </c>
      <c r="BK179" s="1">
        <v>13460482.43</v>
      </c>
      <c r="BL179" s="2">
        <f t="shared" si="78"/>
        <v>0</v>
      </c>
      <c r="BM179" s="2">
        <f t="shared" si="106"/>
        <v>418743.94</v>
      </c>
      <c r="BN179" s="3">
        <f t="shared" si="114"/>
        <v>1.8999999821624286E-2</v>
      </c>
      <c r="BO179" s="37">
        <f>IFERROR(INDEX('Wkpr - Existing Depr Rates'!$G$2:$G$709,MATCH('Wkpr - Plant Balance Detail'!A179,'Wkpr - Existing Depr Rates'!$A$2:$A$709,0),),0)</f>
        <v>1.9E-2</v>
      </c>
      <c r="BP179" s="37">
        <f t="shared" si="107"/>
        <v>-1.783757135054298E-10</v>
      </c>
      <c r="BQ179" s="11">
        <v>2.23E-2</v>
      </c>
      <c r="BR179" s="11"/>
      <c r="BS179" s="11"/>
      <c r="BU179" s="31">
        <f>_xlfn.IFNA(IF(AND($B179="ED",$D179&gt;=310000,$D179&lt;360000),INDEX('Wkpr - Allocation_Factors'!$B$16:$F$16,1,MATCH('Wkpr - Plant Balance Detail'!BU$2,'Wkpr - Allocation_Factors'!$B$1:$F$1,0)),IF(AND($B179="GD",$C179="AN",$D179&gt;=350000,$D179&lt;358000),INDEX('Wkpr - Allocation_Factors'!$B$17:$F$17,1,MATCH('Wkpr - Plant Balance Detail'!BU$2,'Wkpr - Allocation_Factors'!$B$1:$F$1,0)),INDEX('Wkpr - Allocation_Factors'!$B$2:$F$15,MATCH(CONCATENATE('Wkpr - Plant Balance Detail'!$B179,'Wkpr - Plant Balance Detail'!$C179),'Wkpr - Allocation_Factors'!$A$2:$A$15,0),MATCH('Wkpr - Plant Balance Detail'!BU$2,'Wkpr - Allocation_Factors'!$B$1:$F$1,0)))),0)</f>
        <v>0.6573</v>
      </c>
      <c r="BV179" s="31">
        <f>_xlfn.IFNA(IF(AND($B179="ED",$D179&gt;=310000,$D179&lt;360000),INDEX('Wkpr - Allocation_Factors'!$B$16:$F$16,1,MATCH('Wkpr - Plant Balance Detail'!BV$2,'Wkpr - Allocation_Factors'!$B$1:$F$1,0)),IF(AND($B179="GD",$C179="AN",$D179&gt;=350000,$D179&lt;358000),INDEX('Wkpr - Allocation_Factors'!$B$17:$F$17,1,MATCH('Wkpr - Plant Balance Detail'!BV$2,'Wkpr - Allocation_Factors'!$B$1:$F$1,0)),INDEX('Wkpr - Allocation_Factors'!$B$2:$F$15,MATCH(CONCATENATE('Wkpr - Plant Balance Detail'!$B179,'Wkpr - Plant Balance Detail'!$C179),'Wkpr - Allocation_Factors'!$A$2:$A$15,0),MATCH('Wkpr - Plant Balance Detail'!BV$2,'Wkpr - Allocation_Factors'!$B$1:$F$1,0)))),0)</f>
        <v>0</v>
      </c>
      <c r="BW179" s="31">
        <f>_xlfn.IFNA(IF(AND($B179="ED",$D179&gt;=310000,$D179&lt;360000),INDEX('Wkpr - Allocation_Factors'!$B$16:$F$16,1,MATCH('Wkpr - Plant Balance Detail'!BW$2,'Wkpr - Allocation_Factors'!$B$1:$F$1,0)),IF(AND($B179="GD",$C179="AN",$D179&gt;=350000,$D179&lt;358000),INDEX('Wkpr - Allocation_Factors'!$B$17:$F$17,1,MATCH('Wkpr - Plant Balance Detail'!BW$2,'Wkpr - Allocation_Factors'!$B$1:$F$1,0)),INDEX('Wkpr - Allocation_Factors'!$B$2:$F$15,MATCH(CONCATENATE('Wkpr - Plant Balance Detail'!$B179,'Wkpr - Plant Balance Detail'!$C179),'Wkpr - Allocation_Factors'!$A$2:$A$15,0),MATCH('Wkpr - Plant Balance Detail'!BW$2,'Wkpr - Allocation_Factors'!$B$1:$F$1,0)))),0)</f>
        <v>0.3427</v>
      </c>
      <c r="BX179" s="31">
        <f>_xlfn.IFNA(IF(AND($B179="ED",$D179&gt;=310000,$D179&lt;360000),INDEX('Wkpr - Allocation_Factors'!$B$16:$F$16,1,MATCH('Wkpr - Plant Balance Detail'!BX$2,'Wkpr - Allocation_Factors'!$B$1:$F$1,0)),IF(AND($B179="GD",$C179="AN",$D179&gt;=350000,$D179&lt;358000),INDEX('Wkpr - Allocation_Factors'!$B$17:$F$17,1,MATCH('Wkpr - Plant Balance Detail'!BX$2,'Wkpr - Allocation_Factors'!$B$1:$F$1,0)),INDEX('Wkpr - Allocation_Factors'!$B$2:$F$15,MATCH(CONCATENATE('Wkpr - Plant Balance Detail'!$B179,'Wkpr - Plant Balance Detail'!$C179),'Wkpr - Allocation_Factors'!$A$2:$A$15,0),MATCH('Wkpr - Plant Balance Detail'!BX$2,'Wkpr - Allocation_Factors'!$B$1:$F$1,0)))),0)</f>
        <v>0</v>
      </c>
      <c r="BY179" s="31">
        <f>_xlfn.IFNA(IF(AND($B179="ED",$D179&gt;=310000,$D179&lt;360000),INDEX('Wkpr - Allocation_Factors'!$B$16:$F$16,1,MATCH('Wkpr - Plant Balance Detail'!BY$2,'Wkpr - Allocation_Factors'!$B$1:$F$1,0)),IF(AND($B179="GD",$C179="AN",$D179&gt;=350000,$D179&lt;358000),INDEX('Wkpr - Allocation_Factors'!$B$17:$F$17,1,MATCH('Wkpr - Plant Balance Detail'!BY$2,'Wkpr - Allocation_Factors'!$B$1:$F$1,0)),INDEX('Wkpr - Allocation_Factors'!$B$2:$F$15,MATCH(CONCATENATE('Wkpr - Plant Balance Detail'!$B179,'Wkpr - Plant Balance Detail'!$C179),'Wkpr - Allocation_Factors'!$A$2:$A$15,0),MATCH('Wkpr - Plant Balance Detail'!BY$2,'Wkpr - Allocation_Factors'!$B$1:$F$1,0)))),0)</f>
        <v>0</v>
      </c>
      <c r="CA179" s="1">
        <f t="shared" si="79"/>
        <v>202597.50223850302</v>
      </c>
      <c r="CB179" s="1">
        <f t="shared" si="80"/>
        <v>0</v>
      </c>
      <c r="CC179" s="1">
        <f t="shared" si="81"/>
        <v>105629.33822780312</v>
      </c>
      <c r="CD179" s="1">
        <f t="shared" si="82"/>
        <v>0</v>
      </c>
      <c r="CE179" s="1">
        <f t="shared" si="83"/>
        <v>0</v>
      </c>
      <c r="CF179" s="1"/>
      <c r="CG179" s="1">
        <f t="shared" si="84"/>
        <v>202597.50414052801</v>
      </c>
      <c r="CH179" s="1">
        <f t="shared" si="85"/>
        <v>0</v>
      </c>
      <c r="CI179" s="1">
        <f t="shared" si="86"/>
        <v>105629.33921947201</v>
      </c>
      <c r="CJ179" s="1">
        <f t="shared" si="87"/>
        <v>0</v>
      </c>
      <c r="CK179" s="1">
        <f t="shared" si="88"/>
        <v>0</v>
      </c>
      <c r="CM179" s="1">
        <f t="shared" si="89"/>
        <v>237785.49170177759</v>
      </c>
      <c r="CN179" s="1">
        <f t="shared" si="90"/>
        <v>0</v>
      </c>
      <c r="CO179" s="1">
        <f t="shared" si="91"/>
        <v>123975.48761022239</v>
      </c>
      <c r="CP179" s="1">
        <f t="shared" si="92"/>
        <v>0</v>
      </c>
      <c r="CQ179" s="1">
        <f t="shared" si="93"/>
        <v>0</v>
      </c>
      <c r="CS179" s="1">
        <f t="shared" si="108"/>
        <v>35187.987561249582</v>
      </c>
      <c r="CT179" s="1">
        <f t="shared" si="109"/>
        <v>0</v>
      </c>
      <c r="CU179" s="1">
        <f t="shared" si="110"/>
        <v>18346.148390750386</v>
      </c>
      <c r="CV179" s="1">
        <f t="shared" si="111"/>
        <v>0</v>
      </c>
      <c r="CW179" s="1">
        <f t="shared" si="112"/>
        <v>0</v>
      </c>
      <c r="CX179" s="1">
        <f t="shared" si="113"/>
        <v>53534.135951999968</v>
      </c>
      <c r="DA179" s="38">
        <f t="shared" si="94"/>
        <v>0</v>
      </c>
      <c r="DB179" s="38">
        <f t="shared" si="95"/>
        <v>0</v>
      </c>
      <c r="DC179" s="38">
        <f t="shared" si="96"/>
        <v>0</v>
      </c>
      <c r="DD179" s="38">
        <f t="shared" si="97"/>
        <v>0</v>
      </c>
      <c r="DE179" s="38">
        <f t="shared" si="98"/>
        <v>0</v>
      </c>
    </row>
    <row r="180" spans="1:109" x14ac:dyDescent="0.2">
      <c r="A180" t="s">
        <v>195</v>
      </c>
      <c r="B180" t="str">
        <f t="shared" si="99"/>
        <v>ED</v>
      </c>
      <c r="C180" t="str">
        <f t="shared" si="100"/>
        <v>CG</v>
      </c>
      <c r="D180">
        <f t="shared" si="101"/>
        <v>332150</v>
      </c>
      <c r="F180" s="1">
        <v>1073978.3</v>
      </c>
      <c r="G180" s="1">
        <v>1073978.3</v>
      </c>
      <c r="H180" s="1">
        <v>1073978.3</v>
      </c>
      <c r="I180" s="1">
        <v>1073978.3</v>
      </c>
      <c r="J180" s="1">
        <v>1073978.3</v>
      </c>
      <c r="K180" s="1">
        <v>1073978.3</v>
      </c>
      <c r="L180" s="1">
        <v>1073978.3</v>
      </c>
      <c r="M180" s="1">
        <v>1073978.3</v>
      </c>
      <c r="N180" s="1">
        <v>1073978.3</v>
      </c>
      <c r="O180" s="1">
        <v>1073978.3</v>
      </c>
      <c r="P180" s="1">
        <v>1073978.3</v>
      </c>
      <c r="Q180" s="1">
        <v>1073978.3</v>
      </c>
      <c r="R180" s="1">
        <v>1103732.8600000001</v>
      </c>
      <c r="S180" s="1">
        <f t="shared" si="102"/>
        <v>1088855.58</v>
      </c>
      <c r="T180" s="1">
        <f t="shared" si="103"/>
        <v>11813761.300000003</v>
      </c>
      <c r="U180" s="1">
        <f t="shared" si="104"/>
        <v>1075218.0733333335</v>
      </c>
      <c r="V180" s="1">
        <v>-185128.87</v>
      </c>
      <c r="W180" s="1">
        <v>-186739.84</v>
      </c>
      <c r="X180" s="1">
        <v>-188350.81</v>
      </c>
      <c r="Y180" s="1">
        <v>-189961.78</v>
      </c>
      <c r="Z180" s="1">
        <v>-191572.75</v>
      </c>
      <c r="AA180" s="1">
        <v>-193183.72</v>
      </c>
      <c r="AB180" s="1">
        <v>-194794.69</v>
      </c>
      <c r="AC180" s="1">
        <v>-196405.66</v>
      </c>
      <c r="AD180" s="1">
        <v>-198016.63</v>
      </c>
      <c r="AE180" s="1">
        <v>-199627.6</v>
      </c>
      <c r="AF180" s="1">
        <v>-201238.57</v>
      </c>
      <c r="AG180" s="1">
        <v>-202849.54</v>
      </c>
      <c r="AH180" s="1">
        <v>-204482.82</v>
      </c>
      <c r="AI180" s="1"/>
      <c r="AJ180" s="1">
        <v>-1610.97</v>
      </c>
      <c r="AK180" s="1">
        <v>-1610.97</v>
      </c>
      <c r="AL180" s="1">
        <v>-1610.97</v>
      </c>
      <c r="AM180" s="1">
        <v>-1610.97</v>
      </c>
      <c r="AN180" s="1">
        <v>-1610.97</v>
      </c>
      <c r="AO180" s="1">
        <v>-1610.97</v>
      </c>
      <c r="AP180" s="1">
        <v>-1610.97</v>
      </c>
      <c r="AQ180" s="1">
        <v>-1610.97</v>
      </c>
      <c r="AR180" s="1">
        <v>-1610.97</v>
      </c>
      <c r="AS180" s="1">
        <v>-1610.97</v>
      </c>
      <c r="AT180" s="1">
        <v>-1610.97</v>
      </c>
      <c r="AU180" s="1">
        <v>-1610.97</v>
      </c>
      <c r="AV180" s="1">
        <v>-1633.28</v>
      </c>
      <c r="AW180" s="1">
        <f t="shared" si="105"/>
        <v>19353.949999999997</v>
      </c>
      <c r="AX180" s="1"/>
      <c r="AY180" s="1">
        <v>888849.43</v>
      </c>
      <c r="AZ180" s="1">
        <v>887238.46</v>
      </c>
      <c r="BA180" s="1">
        <v>885627.49</v>
      </c>
      <c r="BB180" s="1">
        <v>884016.52</v>
      </c>
      <c r="BC180" s="1">
        <v>882405.55</v>
      </c>
      <c r="BD180" s="1">
        <v>880794.58000000007</v>
      </c>
      <c r="BE180" s="1">
        <v>879183.61</v>
      </c>
      <c r="BF180" s="1">
        <v>877572.64</v>
      </c>
      <c r="BG180" s="1">
        <v>875961.67</v>
      </c>
      <c r="BH180" s="1">
        <v>874350.70000000007</v>
      </c>
      <c r="BI180" s="1">
        <v>872739.73</v>
      </c>
      <c r="BJ180" s="1">
        <v>871128.76</v>
      </c>
      <c r="BK180" s="1">
        <v>899250.04</v>
      </c>
      <c r="BL180" s="2">
        <f t="shared" si="78"/>
        <v>0</v>
      </c>
      <c r="BM180" s="2">
        <f t="shared" si="106"/>
        <v>19353.949999999997</v>
      </c>
      <c r="BN180" s="3">
        <f t="shared" si="114"/>
        <v>1.800002295348321E-2</v>
      </c>
      <c r="BO180" s="37">
        <f>IFERROR(INDEX('Wkpr - Existing Depr Rates'!$G$2:$G$709,MATCH('Wkpr - Plant Balance Detail'!A180,'Wkpr - Existing Depr Rates'!$A$2:$A$709,0),),0)</f>
        <v>1.7999999999999999E-2</v>
      </c>
      <c r="BP180" s="37">
        <f t="shared" si="107"/>
        <v>2.2953483211352044E-8</v>
      </c>
      <c r="BQ180" s="11">
        <v>2.2499999999999999E-2</v>
      </c>
      <c r="BR180" s="11"/>
      <c r="BS180" s="11"/>
      <c r="BU180" s="31">
        <f>_xlfn.IFNA(IF(AND($B180="ED",$D180&gt;=310000,$D180&lt;360000),INDEX('Wkpr - Allocation_Factors'!$B$16:$F$16,1,MATCH('Wkpr - Plant Balance Detail'!BU$2,'Wkpr - Allocation_Factors'!$B$1:$F$1,0)),IF(AND($B180="GD",$C180="AN",$D180&gt;=350000,$D180&lt;358000),INDEX('Wkpr - Allocation_Factors'!$B$17:$F$17,1,MATCH('Wkpr - Plant Balance Detail'!BU$2,'Wkpr - Allocation_Factors'!$B$1:$F$1,0)),INDEX('Wkpr - Allocation_Factors'!$B$2:$F$15,MATCH(CONCATENATE('Wkpr - Plant Balance Detail'!$B180,'Wkpr - Plant Balance Detail'!$C180),'Wkpr - Allocation_Factors'!$A$2:$A$15,0),MATCH('Wkpr - Plant Balance Detail'!BU$2,'Wkpr - Allocation_Factors'!$B$1:$F$1,0)))),0)</f>
        <v>0.6573</v>
      </c>
      <c r="BV180" s="31">
        <f>_xlfn.IFNA(IF(AND($B180="ED",$D180&gt;=310000,$D180&lt;360000),INDEX('Wkpr - Allocation_Factors'!$B$16:$F$16,1,MATCH('Wkpr - Plant Balance Detail'!BV$2,'Wkpr - Allocation_Factors'!$B$1:$F$1,0)),IF(AND($B180="GD",$C180="AN",$D180&gt;=350000,$D180&lt;358000),INDEX('Wkpr - Allocation_Factors'!$B$17:$F$17,1,MATCH('Wkpr - Plant Balance Detail'!BV$2,'Wkpr - Allocation_Factors'!$B$1:$F$1,0)),INDEX('Wkpr - Allocation_Factors'!$B$2:$F$15,MATCH(CONCATENATE('Wkpr - Plant Balance Detail'!$B180,'Wkpr - Plant Balance Detail'!$C180),'Wkpr - Allocation_Factors'!$A$2:$A$15,0),MATCH('Wkpr - Plant Balance Detail'!BV$2,'Wkpr - Allocation_Factors'!$B$1:$F$1,0)))),0)</f>
        <v>0</v>
      </c>
      <c r="BW180" s="31">
        <f>_xlfn.IFNA(IF(AND($B180="ED",$D180&gt;=310000,$D180&lt;360000),INDEX('Wkpr - Allocation_Factors'!$B$16:$F$16,1,MATCH('Wkpr - Plant Balance Detail'!BW$2,'Wkpr - Allocation_Factors'!$B$1:$F$1,0)),IF(AND($B180="GD",$C180="AN",$D180&gt;=350000,$D180&lt;358000),INDEX('Wkpr - Allocation_Factors'!$B$17:$F$17,1,MATCH('Wkpr - Plant Balance Detail'!BW$2,'Wkpr - Allocation_Factors'!$B$1:$F$1,0)),INDEX('Wkpr - Allocation_Factors'!$B$2:$F$15,MATCH(CONCATENATE('Wkpr - Plant Balance Detail'!$B180,'Wkpr - Plant Balance Detail'!$C180),'Wkpr - Allocation_Factors'!$A$2:$A$15,0),MATCH('Wkpr - Plant Balance Detail'!BW$2,'Wkpr - Allocation_Factors'!$B$1:$F$1,0)))),0)</f>
        <v>0.3427</v>
      </c>
      <c r="BX180" s="31">
        <f>_xlfn.IFNA(IF(AND($B180="ED",$D180&gt;=310000,$D180&lt;360000),INDEX('Wkpr - Allocation_Factors'!$B$16:$F$16,1,MATCH('Wkpr - Plant Balance Detail'!BX$2,'Wkpr - Allocation_Factors'!$B$1:$F$1,0)),IF(AND($B180="GD",$C180="AN",$D180&gt;=350000,$D180&lt;358000),INDEX('Wkpr - Allocation_Factors'!$B$17:$F$17,1,MATCH('Wkpr - Plant Balance Detail'!BX$2,'Wkpr - Allocation_Factors'!$B$1:$F$1,0)),INDEX('Wkpr - Allocation_Factors'!$B$2:$F$15,MATCH(CONCATENATE('Wkpr - Plant Balance Detail'!$B180,'Wkpr - Plant Balance Detail'!$C180),'Wkpr - Allocation_Factors'!$A$2:$A$15,0),MATCH('Wkpr - Plant Balance Detail'!BX$2,'Wkpr - Allocation_Factors'!$B$1:$F$1,0)))),0)</f>
        <v>0</v>
      </c>
      <c r="BY180" s="31">
        <f>_xlfn.IFNA(IF(AND($B180="ED",$D180&gt;=310000,$D180&lt;360000),INDEX('Wkpr - Allocation_Factors'!$B$16:$F$16,1,MATCH('Wkpr - Plant Balance Detail'!BY$2,'Wkpr - Allocation_Factors'!$B$1:$F$1,0)),IF(AND($B180="GD",$C180="AN",$D180&gt;=350000,$D180&lt;358000),INDEX('Wkpr - Allocation_Factors'!$B$17:$F$17,1,MATCH('Wkpr - Plant Balance Detail'!BY$2,'Wkpr - Allocation_Factors'!$B$1:$F$1,0)),INDEX('Wkpr - Allocation_Factors'!$B$2:$F$15,MATCH(CONCATENATE('Wkpr - Plant Balance Detail'!$B180,'Wkpr - Plant Balance Detail'!$C180),'Wkpr - Allocation_Factors'!$A$2:$A$15,0),MATCH('Wkpr - Plant Balance Detail'!BY$2,'Wkpr - Allocation_Factors'!$B$1:$F$1,0)))),0)</f>
        <v>0</v>
      </c>
      <c r="CA180" s="1">
        <f t="shared" si="79"/>
        <v>13058.721612179836</v>
      </c>
      <c r="CB180" s="1">
        <f t="shared" si="80"/>
        <v>0</v>
      </c>
      <c r="CC180" s="1">
        <f t="shared" si="81"/>
        <v>6808.4952023338356</v>
      </c>
      <c r="CD180" s="1">
        <f t="shared" si="82"/>
        <v>0</v>
      </c>
      <c r="CE180" s="1">
        <f t="shared" si="83"/>
        <v>0</v>
      </c>
      <c r="CF180" s="1"/>
      <c r="CG180" s="1">
        <f t="shared" si="84"/>
        <v>13058.704959804001</v>
      </c>
      <c r="CH180" s="1">
        <f t="shared" si="85"/>
        <v>0</v>
      </c>
      <c r="CI180" s="1">
        <f t="shared" si="86"/>
        <v>6808.4865201960001</v>
      </c>
      <c r="CJ180" s="1">
        <f t="shared" si="87"/>
        <v>0</v>
      </c>
      <c r="CK180" s="1">
        <f t="shared" si="88"/>
        <v>0</v>
      </c>
      <c r="CM180" s="1">
        <f t="shared" si="89"/>
        <v>16323.381199755</v>
      </c>
      <c r="CN180" s="1">
        <f t="shared" si="90"/>
        <v>0</v>
      </c>
      <c r="CO180" s="1">
        <f t="shared" si="91"/>
        <v>8510.6081502449997</v>
      </c>
      <c r="CP180" s="1">
        <f t="shared" si="92"/>
        <v>0</v>
      </c>
      <c r="CQ180" s="1">
        <f t="shared" si="93"/>
        <v>0</v>
      </c>
      <c r="CS180" s="1">
        <f t="shared" si="108"/>
        <v>3264.6762399509989</v>
      </c>
      <c r="CT180" s="1">
        <f t="shared" si="109"/>
        <v>0</v>
      </c>
      <c r="CU180" s="1">
        <f t="shared" si="110"/>
        <v>1702.1216300489996</v>
      </c>
      <c r="CV180" s="1">
        <f t="shared" si="111"/>
        <v>0</v>
      </c>
      <c r="CW180" s="1">
        <f t="shared" si="112"/>
        <v>0</v>
      </c>
      <c r="CX180" s="1">
        <f t="shared" si="113"/>
        <v>4966.7978699999985</v>
      </c>
      <c r="DA180" s="38">
        <f t="shared" si="94"/>
        <v>0</v>
      </c>
      <c r="DB180" s="38">
        <f t="shared" si="95"/>
        <v>0</v>
      </c>
      <c r="DC180" s="38">
        <f t="shared" si="96"/>
        <v>0</v>
      </c>
      <c r="DD180" s="38">
        <f t="shared" si="97"/>
        <v>0</v>
      </c>
      <c r="DE180" s="38">
        <f t="shared" si="98"/>
        <v>0</v>
      </c>
    </row>
    <row r="181" spans="1:109" x14ac:dyDescent="0.2">
      <c r="A181" t="s">
        <v>196</v>
      </c>
      <c r="B181" t="str">
        <f t="shared" si="99"/>
        <v>ED</v>
      </c>
      <c r="C181" t="str">
        <f t="shared" si="100"/>
        <v>CG</v>
      </c>
      <c r="D181">
        <f t="shared" si="101"/>
        <v>332200</v>
      </c>
      <c r="F181" s="1">
        <v>107152.79000000001</v>
      </c>
      <c r="G181" s="1">
        <v>107152.79000000001</v>
      </c>
      <c r="H181" s="1">
        <v>107152.79000000001</v>
      </c>
      <c r="I181" s="1">
        <v>107152.79000000001</v>
      </c>
      <c r="J181" s="1">
        <v>107152.79000000001</v>
      </c>
      <c r="K181" s="1">
        <v>107152.79000000001</v>
      </c>
      <c r="L181" s="1">
        <v>107152.79000000001</v>
      </c>
      <c r="M181" s="1">
        <v>107152.79000000001</v>
      </c>
      <c r="N181" s="1">
        <v>107152.79000000001</v>
      </c>
      <c r="O181" s="1">
        <v>107152.79000000001</v>
      </c>
      <c r="P181" s="1">
        <v>102570.35</v>
      </c>
      <c r="Q181" s="1">
        <v>102570.35</v>
      </c>
      <c r="R181" s="1">
        <v>102570.35</v>
      </c>
      <c r="S181" s="1">
        <f t="shared" si="102"/>
        <v>104861.57</v>
      </c>
      <c r="T181" s="1">
        <f t="shared" si="103"/>
        <v>1169515.8100000003</v>
      </c>
      <c r="U181" s="1">
        <f t="shared" si="104"/>
        <v>106198.11500000003</v>
      </c>
      <c r="V181" s="1">
        <v>-54153.880000000005</v>
      </c>
      <c r="W181" s="1">
        <v>-54308.36</v>
      </c>
      <c r="X181" s="1">
        <v>-54462.840000000004</v>
      </c>
      <c r="Y181" s="1">
        <v>-54617.32</v>
      </c>
      <c r="Z181" s="1">
        <v>-54771.8</v>
      </c>
      <c r="AA181" s="1">
        <v>-54926.28</v>
      </c>
      <c r="AB181" s="1">
        <v>-55080.76</v>
      </c>
      <c r="AC181" s="1">
        <v>-55235.24</v>
      </c>
      <c r="AD181" s="1">
        <v>-55389.72</v>
      </c>
      <c r="AE181" s="1">
        <v>-55544.200000000004</v>
      </c>
      <c r="AF181" s="1">
        <v>-51112.94</v>
      </c>
      <c r="AG181" s="1">
        <v>-51260.81</v>
      </c>
      <c r="AH181" s="1">
        <v>-51408.68</v>
      </c>
      <c r="AI181" s="1"/>
      <c r="AJ181" s="1">
        <v>-154.47999999999999</v>
      </c>
      <c r="AK181" s="1">
        <v>-154.47999999999999</v>
      </c>
      <c r="AL181" s="1">
        <v>-154.47999999999999</v>
      </c>
      <c r="AM181" s="1">
        <v>-154.47999999999999</v>
      </c>
      <c r="AN181" s="1">
        <v>-154.47999999999999</v>
      </c>
      <c r="AO181" s="1">
        <v>-154.47999999999999</v>
      </c>
      <c r="AP181" s="1">
        <v>-154.47999999999999</v>
      </c>
      <c r="AQ181" s="1">
        <v>-154.47999999999999</v>
      </c>
      <c r="AR181" s="1">
        <v>-154.47999999999999</v>
      </c>
      <c r="AS181" s="1">
        <v>-154.47999999999999</v>
      </c>
      <c r="AT181" s="1">
        <v>-151.18</v>
      </c>
      <c r="AU181" s="1">
        <v>-147.87</v>
      </c>
      <c r="AV181" s="1">
        <v>-147.87</v>
      </c>
      <c r="AW181" s="1">
        <f t="shared" si="105"/>
        <v>1837.2399999999998</v>
      </c>
      <c r="AX181" s="1"/>
      <c r="AY181" s="1">
        <v>52998.91</v>
      </c>
      <c r="AZ181" s="1">
        <v>52844.43</v>
      </c>
      <c r="BA181" s="1">
        <v>52689.950000000004</v>
      </c>
      <c r="BB181" s="1">
        <v>52535.47</v>
      </c>
      <c r="BC181" s="1">
        <v>52380.99</v>
      </c>
      <c r="BD181" s="1">
        <v>52226.51</v>
      </c>
      <c r="BE181" s="1">
        <v>52072.03</v>
      </c>
      <c r="BF181" s="1">
        <v>51917.55</v>
      </c>
      <c r="BG181" s="1">
        <v>51763.07</v>
      </c>
      <c r="BH181" s="1">
        <v>51608.590000000004</v>
      </c>
      <c r="BI181" s="1">
        <v>51457.41</v>
      </c>
      <c r="BJ181" s="1">
        <v>51309.54</v>
      </c>
      <c r="BK181" s="1">
        <v>51161.67</v>
      </c>
      <c r="BL181" s="2">
        <f t="shared" si="78"/>
        <v>0</v>
      </c>
      <c r="BM181" s="2">
        <f t="shared" si="106"/>
        <v>1837.2399999999998</v>
      </c>
      <c r="BN181" s="3">
        <f t="shared" si="114"/>
        <v>1.7300118745045515E-2</v>
      </c>
      <c r="BO181" s="37">
        <f>IFERROR(INDEX('Wkpr - Existing Depr Rates'!$G$2:$G$709,MATCH('Wkpr - Plant Balance Detail'!A181,'Wkpr - Existing Depr Rates'!$A$2:$A$709,0),),0)</f>
        <v>1.7299999999999999E-2</v>
      </c>
      <c r="BP181" s="37">
        <f t="shared" si="107"/>
        <v>1.1874504551520615E-7</v>
      </c>
      <c r="BQ181" s="11">
        <v>1.9E-2</v>
      </c>
      <c r="BR181" s="11"/>
      <c r="BS181" s="11"/>
      <c r="BU181" s="31">
        <f>_xlfn.IFNA(IF(AND($B181="ED",$D181&gt;=310000,$D181&lt;360000),INDEX('Wkpr - Allocation_Factors'!$B$16:$F$16,1,MATCH('Wkpr - Plant Balance Detail'!BU$2,'Wkpr - Allocation_Factors'!$B$1:$F$1,0)),IF(AND($B181="GD",$C181="AN",$D181&gt;=350000,$D181&lt;358000),INDEX('Wkpr - Allocation_Factors'!$B$17:$F$17,1,MATCH('Wkpr - Plant Balance Detail'!BU$2,'Wkpr - Allocation_Factors'!$B$1:$F$1,0)),INDEX('Wkpr - Allocation_Factors'!$B$2:$F$15,MATCH(CONCATENATE('Wkpr - Plant Balance Detail'!$B181,'Wkpr - Plant Balance Detail'!$C181),'Wkpr - Allocation_Factors'!$A$2:$A$15,0),MATCH('Wkpr - Plant Balance Detail'!BU$2,'Wkpr - Allocation_Factors'!$B$1:$F$1,0)))),0)</f>
        <v>0.6573</v>
      </c>
      <c r="BV181" s="31">
        <f>_xlfn.IFNA(IF(AND($B181="ED",$D181&gt;=310000,$D181&lt;360000),INDEX('Wkpr - Allocation_Factors'!$B$16:$F$16,1,MATCH('Wkpr - Plant Balance Detail'!BV$2,'Wkpr - Allocation_Factors'!$B$1:$F$1,0)),IF(AND($B181="GD",$C181="AN",$D181&gt;=350000,$D181&lt;358000),INDEX('Wkpr - Allocation_Factors'!$B$17:$F$17,1,MATCH('Wkpr - Plant Balance Detail'!BV$2,'Wkpr - Allocation_Factors'!$B$1:$F$1,0)),INDEX('Wkpr - Allocation_Factors'!$B$2:$F$15,MATCH(CONCATENATE('Wkpr - Plant Balance Detail'!$B181,'Wkpr - Plant Balance Detail'!$C181),'Wkpr - Allocation_Factors'!$A$2:$A$15,0),MATCH('Wkpr - Plant Balance Detail'!BV$2,'Wkpr - Allocation_Factors'!$B$1:$F$1,0)))),0)</f>
        <v>0</v>
      </c>
      <c r="BW181" s="31">
        <f>_xlfn.IFNA(IF(AND($B181="ED",$D181&gt;=310000,$D181&lt;360000),INDEX('Wkpr - Allocation_Factors'!$B$16:$F$16,1,MATCH('Wkpr - Plant Balance Detail'!BW$2,'Wkpr - Allocation_Factors'!$B$1:$F$1,0)),IF(AND($B181="GD",$C181="AN",$D181&gt;=350000,$D181&lt;358000),INDEX('Wkpr - Allocation_Factors'!$B$17:$F$17,1,MATCH('Wkpr - Plant Balance Detail'!BW$2,'Wkpr - Allocation_Factors'!$B$1:$F$1,0)),INDEX('Wkpr - Allocation_Factors'!$B$2:$F$15,MATCH(CONCATENATE('Wkpr - Plant Balance Detail'!$B181,'Wkpr - Plant Balance Detail'!$C181),'Wkpr - Allocation_Factors'!$A$2:$A$15,0),MATCH('Wkpr - Plant Balance Detail'!BW$2,'Wkpr - Allocation_Factors'!$B$1:$F$1,0)))),0)</f>
        <v>0.3427</v>
      </c>
      <c r="BX181" s="31">
        <f>_xlfn.IFNA(IF(AND($B181="ED",$D181&gt;=310000,$D181&lt;360000),INDEX('Wkpr - Allocation_Factors'!$B$16:$F$16,1,MATCH('Wkpr - Plant Balance Detail'!BX$2,'Wkpr - Allocation_Factors'!$B$1:$F$1,0)),IF(AND($B181="GD",$C181="AN",$D181&gt;=350000,$D181&lt;358000),INDEX('Wkpr - Allocation_Factors'!$B$17:$F$17,1,MATCH('Wkpr - Plant Balance Detail'!BX$2,'Wkpr - Allocation_Factors'!$B$1:$F$1,0)),INDEX('Wkpr - Allocation_Factors'!$B$2:$F$15,MATCH(CONCATENATE('Wkpr - Plant Balance Detail'!$B181,'Wkpr - Plant Balance Detail'!$C181),'Wkpr - Allocation_Factors'!$A$2:$A$15,0),MATCH('Wkpr - Plant Balance Detail'!BX$2,'Wkpr - Allocation_Factors'!$B$1:$F$1,0)))),0)</f>
        <v>0</v>
      </c>
      <c r="BY181" s="31">
        <f>_xlfn.IFNA(IF(AND($B181="ED",$D181&gt;=310000,$D181&lt;360000),INDEX('Wkpr - Allocation_Factors'!$B$16:$F$16,1,MATCH('Wkpr - Plant Balance Detail'!BY$2,'Wkpr - Allocation_Factors'!$B$1:$F$1,0)),IF(AND($B181="GD",$C181="AN",$D181&gt;=350000,$D181&lt;358000),INDEX('Wkpr - Allocation_Factors'!$B$17:$F$17,1,MATCH('Wkpr - Plant Balance Detail'!BY$2,'Wkpr - Allocation_Factors'!$B$1:$F$1,0)),INDEX('Wkpr - Allocation_Factors'!$B$2:$F$15,MATCH(CONCATENATE('Wkpr - Plant Balance Detail'!$B181,'Wkpr - Plant Balance Detail'!$C181),'Wkpr - Allocation_Factors'!$A$2:$A$15,0),MATCH('Wkpr - Plant Balance Detail'!BY$2,'Wkpr - Allocation_Factors'!$B$1:$F$1,0)))),0)</f>
        <v>0</v>
      </c>
      <c r="CA181" s="1">
        <f t="shared" si="79"/>
        <v>1166.3652009820339</v>
      </c>
      <c r="CB181" s="1">
        <f t="shared" si="80"/>
        <v>0</v>
      </c>
      <c r="CC181" s="1">
        <f t="shared" si="81"/>
        <v>608.11403373884536</v>
      </c>
      <c r="CD181" s="1">
        <f t="shared" si="82"/>
        <v>0</v>
      </c>
      <c r="CE181" s="1">
        <f t="shared" si="83"/>
        <v>0</v>
      </c>
      <c r="CF181" s="1"/>
      <c r="CG181" s="1">
        <f t="shared" si="84"/>
        <v>1166.3571952515001</v>
      </c>
      <c r="CH181" s="1">
        <f t="shared" si="85"/>
        <v>0</v>
      </c>
      <c r="CI181" s="1">
        <f t="shared" si="86"/>
        <v>608.10985974850007</v>
      </c>
      <c r="CJ181" s="1">
        <f t="shared" si="87"/>
        <v>0</v>
      </c>
      <c r="CK181" s="1">
        <f t="shared" si="88"/>
        <v>0</v>
      </c>
      <c r="CM181" s="1">
        <f t="shared" si="89"/>
        <v>1280.9703300449999</v>
      </c>
      <c r="CN181" s="1">
        <f t="shared" si="90"/>
        <v>0</v>
      </c>
      <c r="CO181" s="1">
        <f t="shared" si="91"/>
        <v>667.86631995499999</v>
      </c>
      <c r="CP181" s="1">
        <f t="shared" si="92"/>
        <v>0</v>
      </c>
      <c r="CQ181" s="1">
        <f t="shared" si="93"/>
        <v>0</v>
      </c>
      <c r="CS181" s="1">
        <f t="shared" si="108"/>
        <v>114.61313479349974</v>
      </c>
      <c r="CT181" s="1">
        <f t="shared" si="109"/>
        <v>0</v>
      </c>
      <c r="CU181" s="1">
        <f t="shared" si="110"/>
        <v>59.756460206499924</v>
      </c>
      <c r="CV181" s="1">
        <f t="shared" si="111"/>
        <v>0</v>
      </c>
      <c r="CW181" s="1">
        <f t="shared" si="112"/>
        <v>0</v>
      </c>
      <c r="CX181" s="1">
        <f t="shared" si="113"/>
        <v>174.36959499999966</v>
      </c>
      <c r="DA181" s="38">
        <f t="shared" si="94"/>
        <v>0</v>
      </c>
      <c r="DB181" s="38">
        <f t="shared" si="95"/>
        <v>0</v>
      </c>
      <c r="DC181" s="38">
        <f t="shared" si="96"/>
        <v>0</v>
      </c>
      <c r="DD181" s="38">
        <f t="shared" si="97"/>
        <v>0</v>
      </c>
      <c r="DE181" s="38">
        <f t="shared" si="98"/>
        <v>0</v>
      </c>
    </row>
    <row r="182" spans="1:109" x14ac:dyDescent="0.2">
      <c r="A182" t="s">
        <v>197</v>
      </c>
      <c r="B182" t="str">
        <f t="shared" si="99"/>
        <v>ED</v>
      </c>
      <c r="C182" t="str">
        <f t="shared" si="100"/>
        <v>CG</v>
      </c>
      <c r="D182">
        <f t="shared" si="101"/>
        <v>333000</v>
      </c>
      <c r="F182" s="1">
        <v>37879720.380000003</v>
      </c>
      <c r="G182" s="1">
        <v>37879720.380000003</v>
      </c>
      <c r="H182" s="1">
        <v>37879720.380000003</v>
      </c>
      <c r="I182" s="1">
        <v>37879720.380000003</v>
      </c>
      <c r="J182" s="1">
        <v>37879720.380000003</v>
      </c>
      <c r="K182" s="1">
        <v>52949969.909999996</v>
      </c>
      <c r="L182" s="1">
        <v>53118772.159999996</v>
      </c>
      <c r="M182" s="1">
        <v>53250002.340000004</v>
      </c>
      <c r="N182" s="1">
        <v>53287501.869999997</v>
      </c>
      <c r="O182" s="1">
        <v>46013619.229999997</v>
      </c>
      <c r="P182" s="1">
        <v>45829078.539999999</v>
      </c>
      <c r="Q182" s="1">
        <v>45841777.920000002</v>
      </c>
      <c r="R182" s="1">
        <v>45860097.609999999</v>
      </c>
      <c r="S182" s="1">
        <f t="shared" si="102"/>
        <v>41869908.995000005</v>
      </c>
      <c r="T182" s="1">
        <f t="shared" si="103"/>
        <v>501809603.49000007</v>
      </c>
      <c r="U182" s="1">
        <f t="shared" si="104"/>
        <v>45306626.04041668</v>
      </c>
      <c r="V182" s="1">
        <v>-11109316.66</v>
      </c>
      <c r="W182" s="1">
        <v>-11173712.18</v>
      </c>
      <c r="X182" s="1">
        <v>-11238107.699999999</v>
      </c>
      <c r="Y182" s="1">
        <v>-11302503.220000001</v>
      </c>
      <c r="Z182" s="1">
        <v>-11366898.74</v>
      </c>
      <c r="AA182" s="1">
        <v>-11444103.970000001</v>
      </c>
      <c r="AB182" s="1">
        <v>-11534262.4</v>
      </c>
      <c r="AC182" s="1">
        <v>-11624675.859999999</v>
      </c>
      <c r="AD182" s="1">
        <v>-11715232.74</v>
      </c>
      <c r="AE182" s="1">
        <v>-4498643.0999999996</v>
      </c>
      <c r="AF182" s="1">
        <v>-4344782.6900000004</v>
      </c>
      <c r="AG182" s="1">
        <v>-4422702.92</v>
      </c>
      <c r="AH182" s="1">
        <v>-4500649.51</v>
      </c>
      <c r="AI182" s="1"/>
      <c r="AJ182" s="1">
        <v>-64395.520000000004</v>
      </c>
      <c r="AK182" s="1">
        <v>-64395.520000000004</v>
      </c>
      <c r="AL182" s="1">
        <v>-64395.520000000004</v>
      </c>
      <c r="AM182" s="1">
        <v>-64395.520000000004</v>
      </c>
      <c r="AN182" s="1">
        <v>-64395.520000000004</v>
      </c>
      <c r="AO182" s="1">
        <v>-77205.23</v>
      </c>
      <c r="AP182" s="1">
        <v>-90158.430000000008</v>
      </c>
      <c r="AQ182" s="1">
        <v>-90413.46</v>
      </c>
      <c r="AR182" s="1">
        <v>-90556.88</v>
      </c>
      <c r="AS182" s="1">
        <v>-84405.96</v>
      </c>
      <c r="AT182" s="1">
        <v>-78066.290000000008</v>
      </c>
      <c r="AU182" s="1">
        <v>-77920.23</v>
      </c>
      <c r="AV182" s="1">
        <v>-77946.59</v>
      </c>
      <c r="AW182" s="1">
        <f t="shared" si="105"/>
        <v>924255.15</v>
      </c>
      <c r="AX182" s="1"/>
      <c r="AY182" s="1">
        <v>26770403.719999999</v>
      </c>
      <c r="AZ182" s="1">
        <v>26706008.199999999</v>
      </c>
      <c r="BA182" s="1">
        <v>26641612.68</v>
      </c>
      <c r="BB182" s="1">
        <v>26577217.16</v>
      </c>
      <c r="BC182" s="1">
        <v>26512821.640000001</v>
      </c>
      <c r="BD182" s="1">
        <v>41505865.939999998</v>
      </c>
      <c r="BE182" s="1">
        <v>41584509.759999998</v>
      </c>
      <c r="BF182" s="1">
        <v>41625326.479999997</v>
      </c>
      <c r="BG182" s="1">
        <v>41572269.130000003</v>
      </c>
      <c r="BH182" s="1">
        <v>41514976.130000003</v>
      </c>
      <c r="BI182" s="1">
        <v>41484295.850000001</v>
      </c>
      <c r="BJ182" s="1">
        <v>41419075</v>
      </c>
      <c r="BK182" s="1">
        <v>41359448.100000001</v>
      </c>
      <c r="BL182" s="2">
        <f t="shared" si="78"/>
        <v>0</v>
      </c>
      <c r="BM182" s="2">
        <f t="shared" si="106"/>
        <v>924255.15</v>
      </c>
      <c r="BN182" s="3">
        <f t="shared" si="114"/>
        <v>2.0399999531536508E-2</v>
      </c>
      <c r="BO182" s="37">
        <f>IFERROR(INDEX('Wkpr - Existing Depr Rates'!$G$2:$G$709,MATCH('Wkpr - Plant Balance Detail'!A182,'Wkpr - Existing Depr Rates'!$A$2:$A$709,0),),0)</f>
        <v>2.0400000000000001E-2</v>
      </c>
      <c r="BP182" s="37">
        <f t="shared" si="107"/>
        <v>-4.684634936913401E-10</v>
      </c>
      <c r="BQ182" s="11">
        <v>2.5899999999999999E-2</v>
      </c>
      <c r="BR182" s="11"/>
      <c r="BS182" s="11"/>
      <c r="BU182" s="31">
        <f>_xlfn.IFNA(IF(AND($B182="ED",$D182&gt;=310000,$D182&lt;360000),INDEX('Wkpr - Allocation_Factors'!$B$16:$F$16,1,MATCH('Wkpr - Plant Balance Detail'!BU$2,'Wkpr - Allocation_Factors'!$B$1:$F$1,0)),IF(AND($B182="GD",$C182="AN",$D182&gt;=350000,$D182&lt;358000),INDEX('Wkpr - Allocation_Factors'!$B$17:$F$17,1,MATCH('Wkpr - Plant Balance Detail'!BU$2,'Wkpr - Allocation_Factors'!$B$1:$F$1,0)),INDEX('Wkpr - Allocation_Factors'!$B$2:$F$15,MATCH(CONCATENATE('Wkpr - Plant Balance Detail'!$B182,'Wkpr - Plant Balance Detail'!$C182),'Wkpr - Allocation_Factors'!$A$2:$A$15,0),MATCH('Wkpr - Plant Balance Detail'!BU$2,'Wkpr - Allocation_Factors'!$B$1:$F$1,0)))),0)</f>
        <v>0.6573</v>
      </c>
      <c r="BV182" s="31">
        <f>_xlfn.IFNA(IF(AND($B182="ED",$D182&gt;=310000,$D182&lt;360000),INDEX('Wkpr - Allocation_Factors'!$B$16:$F$16,1,MATCH('Wkpr - Plant Balance Detail'!BV$2,'Wkpr - Allocation_Factors'!$B$1:$F$1,0)),IF(AND($B182="GD",$C182="AN",$D182&gt;=350000,$D182&lt;358000),INDEX('Wkpr - Allocation_Factors'!$B$17:$F$17,1,MATCH('Wkpr - Plant Balance Detail'!BV$2,'Wkpr - Allocation_Factors'!$B$1:$F$1,0)),INDEX('Wkpr - Allocation_Factors'!$B$2:$F$15,MATCH(CONCATENATE('Wkpr - Plant Balance Detail'!$B182,'Wkpr - Plant Balance Detail'!$C182),'Wkpr - Allocation_Factors'!$A$2:$A$15,0),MATCH('Wkpr - Plant Balance Detail'!BV$2,'Wkpr - Allocation_Factors'!$B$1:$F$1,0)))),0)</f>
        <v>0</v>
      </c>
      <c r="BW182" s="31">
        <f>_xlfn.IFNA(IF(AND($B182="ED",$D182&gt;=310000,$D182&lt;360000),INDEX('Wkpr - Allocation_Factors'!$B$16:$F$16,1,MATCH('Wkpr - Plant Balance Detail'!BW$2,'Wkpr - Allocation_Factors'!$B$1:$F$1,0)),IF(AND($B182="GD",$C182="AN",$D182&gt;=350000,$D182&lt;358000),INDEX('Wkpr - Allocation_Factors'!$B$17:$F$17,1,MATCH('Wkpr - Plant Balance Detail'!BW$2,'Wkpr - Allocation_Factors'!$B$1:$F$1,0)),INDEX('Wkpr - Allocation_Factors'!$B$2:$F$15,MATCH(CONCATENATE('Wkpr - Plant Balance Detail'!$B182,'Wkpr - Plant Balance Detail'!$C182),'Wkpr - Allocation_Factors'!$A$2:$A$15,0),MATCH('Wkpr - Plant Balance Detail'!BW$2,'Wkpr - Allocation_Factors'!$B$1:$F$1,0)))),0)</f>
        <v>0.3427</v>
      </c>
      <c r="BX182" s="31">
        <f>_xlfn.IFNA(IF(AND($B182="ED",$D182&gt;=310000,$D182&lt;360000),INDEX('Wkpr - Allocation_Factors'!$B$16:$F$16,1,MATCH('Wkpr - Plant Balance Detail'!BX$2,'Wkpr - Allocation_Factors'!$B$1:$F$1,0)),IF(AND($B182="GD",$C182="AN",$D182&gt;=350000,$D182&lt;358000),INDEX('Wkpr - Allocation_Factors'!$B$17:$F$17,1,MATCH('Wkpr - Plant Balance Detail'!BX$2,'Wkpr - Allocation_Factors'!$B$1:$F$1,0)),INDEX('Wkpr - Allocation_Factors'!$B$2:$F$15,MATCH(CONCATENATE('Wkpr - Plant Balance Detail'!$B182,'Wkpr - Plant Balance Detail'!$C182),'Wkpr - Allocation_Factors'!$A$2:$A$15,0),MATCH('Wkpr - Plant Balance Detail'!BX$2,'Wkpr - Allocation_Factors'!$B$1:$F$1,0)))),0)</f>
        <v>0</v>
      </c>
      <c r="BY182" s="31">
        <f>_xlfn.IFNA(IF(AND($B182="ED",$D182&gt;=310000,$D182&lt;360000),INDEX('Wkpr - Allocation_Factors'!$B$16:$F$16,1,MATCH('Wkpr - Plant Balance Detail'!BY$2,'Wkpr - Allocation_Factors'!$B$1:$F$1,0)),IF(AND($B182="GD",$C182="AN",$D182&gt;=350000,$D182&lt;358000),INDEX('Wkpr - Allocation_Factors'!$B$17:$F$17,1,MATCH('Wkpr - Plant Balance Detail'!BY$2,'Wkpr - Allocation_Factors'!$B$1:$F$1,0)),INDEX('Wkpr - Allocation_Factors'!$B$2:$F$15,MATCH(CONCATENATE('Wkpr - Plant Balance Detail'!$B182,'Wkpr - Plant Balance Detail'!$C182),'Wkpr - Allocation_Factors'!$A$2:$A$15,0),MATCH('Wkpr - Plant Balance Detail'!BY$2,'Wkpr - Allocation_Factors'!$B$1:$F$1,0)))),0)</f>
        <v>0</v>
      </c>
      <c r="CA182" s="1">
        <f t="shared" si="79"/>
        <v>614934.36592339166</v>
      </c>
      <c r="CB182" s="1">
        <f t="shared" si="80"/>
        <v>0</v>
      </c>
      <c r="CC182" s="1">
        <f t="shared" si="81"/>
        <v>320611.60383682686</v>
      </c>
      <c r="CD182" s="1">
        <f t="shared" si="82"/>
        <v>0</v>
      </c>
      <c r="CE182" s="1">
        <f t="shared" si="83"/>
        <v>0</v>
      </c>
      <c r="CF182" s="1"/>
      <c r="CG182" s="1">
        <f t="shared" si="84"/>
        <v>614934.38004468125</v>
      </c>
      <c r="CH182" s="1">
        <f t="shared" si="85"/>
        <v>0</v>
      </c>
      <c r="CI182" s="1">
        <f t="shared" si="86"/>
        <v>320611.61119931884</v>
      </c>
      <c r="CJ182" s="1">
        <f t="shared" si="87"/>
        <v>0</v>
      </c>
      <c r="CK182" s="1">
        <f t="shared" si="88"/>
        <v>0</v>
      </c>
      <c r="CM182" s="1">
        <f t="shared" si="89"/>
        <v>780725.51191947272</v>
      </c>
      <c r="CN182" s="1">
        <f t="shared" si="90"/>
        <v>0</v>
      </c>
      <c r="CO182" s="1">
        <f t="shared" si="91"/>
        <v>407051.01617952727</v>
      </c>
      <c r="CP182" s="1">
        <f t="shared" si="92"/>
        <v>0</v>
      </c>
      <c r="CQ182" s="1">
        <f t="shared" si="93"/>
        <v>0</v>
      </c>
      <c r="CS182" s="1">
        <f t="shared" si="108"/>
        <v>165791.13187479146</v>
      </c>
      <c r="CT182" s="1">
        <f t="shared" si="109"/>
        <v>0</v>
      </c>
      <c r="CU182" s="1">
        <f t="shared" si="110"/>
        <v>86439.404980208434</v>
      </c>
      <c r="CV182" s="1">
        <f t="shared" si="111"/>
        <v>0</v>
      </c>
      <c r="CW182" s="1">
        <f t="shared" si="112"/>
        <v>0</v>
      </c>
      <c r="CX182" s="1">
        <f t="shared" si="113"/>
        <v>252230.5368549999</v>
      </c>
      <c r="DA182" s="38">
        <f t="shared" si="94"/>
        <v>0</v>
      </c>
      <c r="DB182" s="38">
        <f t="shared" si="95"/>
        <v>0</v>
      </c>
      <c r="DC182" s="38">
        <f t="shared" si="96"/>
        <v>0</v>
      </c>
      <c r="DD182" s="38">
        <f t="shared" si="97"/>
        <v>0</v>
      </c>
      <c r="DE182" s="38">
        <f t="shared" si="98"/>
        <v>0</v>
      </c>
    </row>
    <row r="183" spans="1:109" x14ac:dyDescent="0.2">
      <c r="A183" t="s">
        <v>198</v>
      </c>
      <c r="B183" t="str">
        <f t="shared" si="99"/>
        <v>ED</v>
      </c>
      <c r="C183" t="str">
        <f t="shared" si="100"/>
        <v>CG</v>
      </c>
      <c r="D183">
        <f t="shared" si="101"/>
        <v>334000</v>
      </c>
      <c r="F183" s="1">
        <v>6019985.4800000004</v>
      </c>
      <c r="G183" s="1">
        <v>6019985.4800000004</v>
      </c>
      <c r="H183" s="1">
        <v>6019985.4800000004</v>
      </c>
      <c r="I183" s="1">
        <v>6019985.4800000004</v>
      </c>
      <c r="J183" s="1">
        <v>6019985.4800000004</v>
      </c>
      <c r="K183" s="1">
        <v>7167663.2000000002</v>
      </c>
      <c r="L183" s="1">
        <v>7273113.1500000004</v>
      </c>
      <c r="M183" s="1">
        <v>7283107.0099999998</v>
      </c>
      <c r="N183" s="1">
        <v>7499722.2199999997</v>
      </c>
      <c r="O183" s="1">
        <v>6953512.1100000003</v>
      </c>
      <c r="P183" s="1">
        <v>6945535.7300000004</v>
      </c>
      <c r="Q183" s="1">
        <v>6946502.8499999996</v>
      </c>
      <c r="R183" s="1">
        <v>6979749.1600000001</v>
      </c>
      <c r="S183" s="1">
        <f t="shared" si="102"/>
        <v>6499867.3200000003</v>
      </c>
      <c r="T183" s="1">
        <f t="shared" si="103"/>
        <v>74149098.189999998</v>
      </c>
      <c r="U183" s="1">
        <f t="shared" si="104"/>
        <v>6720747.1258333325</v>
      </c>
      <c r="V183" s="1">
        <v>-4200154.7699999996</v>
      </c>
      <c r="W183" s="1">
        <v>-4215054.2300000004</v>
      </c>
      <c r="X183" s="1">
        <v>-4229953.6900000004</v>
      </c>
      <c r="Y183" s="1">
        <v>-4244853.1500000004</v>
      </c>
      <c r="Z183" s="1">
        <v>-4259752.6100000003</v>
      </c>
      <c r="AA183" s="1">
        <v>-4276072.33</v>
      </c>
      <c r="AB183" s="1">
        <v>-4242992.07</v>
      </c>
      <c r="AC183" s="1">
        <v>-4261005.4000000004</v>
      </c>
      <c r="AD183" s="1">
        <v>-4279299.1500000004</v>
      </c>
      <c r="AE183" s="1">
        <v>-3748910.1</v>
      </c>
      <c r="AF183" s="1">
        <v>-3754525.1</v>
      </c>
      <c r="AG183" s="1">
        <v>-3771716.5</v>
      </c>
      <c r="AH183" s="1">
        <v>-3788950.24</v>
      </c>
      <c r="AI183" s="1"/>
      <c r="AJ183" s="1">
        <v>-14899.460000000001</v>
      </c>
      <c r="AK183" s="1">
        <v>-14899.460000000001</v>
      </c>
      <c r="AL183" s="1">
        <v>-14899.460000000001</v>
      </c>
      <c r="AM183" s="1">
        <v>-14899.460000000001</v>
      </c>
      <c r="AN183" s="1">
        <v>-14899.460000000001</v>
      </c>
      <c r="AO183" s="1">
        <v>-16319.720000000001</v>
      </c>
      <c r="AP183" s="1">
        <v>-17870.46</v>
      </c>
      <c r="AQ183" s="1">
        <v>-18013.330000000002</v>
      </c>
      <c r="AR183" s="1">
        <v>-18293.75</v>
      </c>
      <c r="AS183" s="1">
        <v>-17885.87</v>
      </c>
      <c r="AT183" s="1">
        <v>-17200.07</v>
      </c>
      <c r="AU183" s="1">
        <v>-17191.400000000001</v>
      </c>
      <c r="AV183" s="1">
        <v>-17233.740000000002</v>
      </c>
      <c r="AW183" s="1">
        <f t="shared" si="105"/>
        <v>199606.18</v>
      </c>
      <c r="AX183" s="1"/>
      <c r="AY183" s="1">
        <v>1819830.71</v>
      </c>
      <c r="AZ183" s="1">
        <v>1804931.25</v>
      </c>
      <c r="BA183" s="1">
        <v>1790031.79</v>
      </c>
      <c r="BB183" s="1">
        <v>1775132.33</v>
      </c>
      <c r="BC183" s="1">
        <v>1760232.87</v>
      </c>
      <c r="BD183" s="1">
        <v>2891590.87</v>
      </c>
      <c r="BE183" s="1">
        <v>3030121.08</v>
      </c>
      <c r="BF183" s="1">
        <v>3022101.61</v>
      </c>
      <c r="BG183" s="1">
        <v>3220423.07</v>
      </c>
      <c r="BH183" s="1">
        <v>3204602.01</v>
      </c>
      <c r="BI183" s="1">
        <v>3191010.63</v>
      </c>
      <c r="BJ183" s="1">
        <v>3174786.35</v>
      </c>
      <c r="BK183" s="1">
        <v>3190798.92</v>
      </c>
      <c r="BL183" s="2">
        <f t="shared" si="78"/>
        <v>0</v>
      </c>
      <c r="BM183" s="2">
        <f t="shared" si="106"/>
        <v>199606.18</v>
      </c>
      <c r="BN183" s="3">
        <f t="shared" si="114"/>
        <v>2.9699998566044845E-2</v>
      </c>
      <c r="BO183" s="37">
        <f>IFERROR(INDEX('Wkpr - Existing Depr Rates'!$G$2:$G$709,MATCH('Wkpr - Plant Balance Detail'!A183,'Wkpr - Existing Depr Rates'!$A$2:$A$709,0),),0)</f>
        <v>2.9700000000000001E-2</v>
      </c>
      <c r="BP183" s="37">
        <f t="shared" si="107"/>
        <v>-1.4339551560049735E-9</v>
      </c>
      <c r="BQ183" s="11">
        <v>2.1000000000000001E-2</v>
      </c>
      <c r="BR183" s="11"/>
      <c r="BS183" s="11"/>
      <c r="BU183" s="31">
        <f>_xlfn.IFNA(IF(AND($B183="ED",$D183&gt;=310000,$D183&lt;360000),INDEX('Wkpr - Allocation_Factors'!$B$16:$F$16,1,MATCH('Wkpr - Plant Balance Detail'!BU$2,'Wkpr - Allocation_Factors'!$B$1:$F$1,0)),IF(AND($B183="GD",$C183="AN",$D183&gt;=350000,$D183&lt;358000),INDEX('Wkpr - Allocation_Factors'!$B$17:$F$17,1,MATCH('Wkpr - Plant Balance Detail'!BU$2,'Wkpr - Allocation_Factors'!$B$1:$F$1,0)),INDEX('Wkpr - Allocation_Factors'!$B$2:$F$15,MATCH(CONCATENATE('Wkpr - Plant Balance Detail'!$B183,'Wkpr - Plant Balance Detail'!$C183),'Wkpr - Allocation_Factors'!$A$2:$A$15,0),MATCH('Wkpr - Plant Balance Detail'!BU$2,'Wkpr - Allocation_Factors'!$B$1:$F$1,0)))),0)</f>
        <v>0.6573</v>
      </c>
      <c r="BV183" s="31">
        <f>_xlfn.IFNA(IF(AND($B183="ED",$D183&gt;=310000,$D183&lt;360000),INDEX('Wkpr - Allocation_Factors'!$B$16:$F$16,1,MATCH('Wkpr - Plant Balance Detail'!BV$2,'Wkpr - Allocation_Factors'!$B$1:$F$1,0)),IF(AND($B183="GD",$C183="AN",$D183&gt;=350000,$D183&lt;358000),INDEX('Wkpr - Allocation_Factors'!$B$17:$F$17,1,MATCH('Wkpr - Plant Balance Detail'!BV$2,'Wkpr - Allocation_Factors'!$B$1:$F$1,0)),INDEX('Wkpr - Allocation_Factors'!$B$2:$F$15,MATCH(CONCATENATE('Wkpr - Plant Balance Detail'!$B183,'Wkpr - Plant Balance Detail'!$C183),'Wkpr - Allocation_Factors'!$A$2:$A$15,0),MATCH('Wkpr - Plant Balance Detail'!BV$2,'Wkpr - Allocation_Factors'!$B$1:$F$1,0)))),0)</f>
        <v>0</v>
      </c>
      <c r="BW183" s="31">
        <f>_xlfn.IFNA(IF(AND($B183="ED",$D183&gt;=310000,$D183&lt;360000),INDEX('Wkpr - Allocation_Factors'!$B$16:$F$16,1,MATCH('Wkpr - Plant Balance Detail'!BW$2,'Wkpr - Allocation_Factors'!$B$1:$F$1,0)),IF(AND($B183="GD",$C183="AN",$D183&gt;=350000,$D183&lt;358000),INDEX('Wkpr - Allocation_Factors'!$B$17:$F$17,1,MATCH('Wkpr - Plant Balance Detail'!BW$2,'Wkpr - Allocation_Factors'!$B$1:$F$1,0)),INDEX('Wkpr - Allocation_Factors'!$B$2:$F$15,MATCH(CONCATENATE('Wkpr - Plant Balance Detail'!$B183,'Wkpr - Plant Balance Detail'!$C183),'Wkpr - Allocation_Factors'!$A$2:$A$15,0),MATCH('Wkpr - Plant Balance Detail'!BW$2,'Wkpr - Allocation_Factors'!$B$1:$F$1,0)))),0)</f>
        <v>0.3427</v>
      </c>
      <c r="BX183" s="31">
        <f>_xlfn.IFNA(IF(AND($B183="ED",$D183&gt;=310000,$D183&lt;360000),INDEX('Wkpr - Allocation_Factors'!$B$16:$F$16,1,MATCH('Wkpr - Plant Balance Detail'!BX$2,'Wkpr - Allocation_Factors'!$B$1:$F$1,0)),IF(AND($B183="GD",$C183="AN",$D183&gt;=350000,$D183&lt;358000),INDEX('Wkpr - Allocation_Factors'!$B$17:$F$17,1,MATCH('Wkpr - Plant Balance Detail'!BX$2,'Wkpr - Allocation_Factors'!$B$1:$F$1,0)),INDEX('Wkpr - Allocation_Factors'!$B$2:$F$15,MATCH(CONCATENATE('Wkpr - Plant Balance Detail'!$B183,'Wkpr - Plant Balance Detail'!$C183),'Wkpr - Allocation_Factors'!$A$2:$A$15,0),MATCH('Wkpr - Plant Balance Detail'!BX$2,'Wkpr - Allocation_Factors'!$B$1:$F$1,0)))),0)</f>
        <v>0</v>
      </c>
      <c r="BY183" s="31">
        <f>_xlfn.IFNA(IF(AND($B183="ED",$D183&gt;=310000,$D183&lt;360000),INDEX('Wkpr - Allocation_Factors'!$B$16:$F$16,1,MATCH('Wkpr - Plant Balance Detail'!BY$2,'Wkpr - Allocation_Factors'!$B$1:$F$1,0)),IF(AND($B183="GD",$C183="AN",$D183&gt;=350000,$D183&lt;358000),INDEX('Wkpr - Allocation_Factors'!$B$17:$F$17,1,MATCH('Wkpr - Plant Balance Detail'!BY$2,'Wkpr - Allocation_Factors'!$B$1:$F$1,0)),INDEX('Wkpr - Allocation_Factors'!$B$2:$F$15,MATCH(CONCATENATE('Wkpr - Plant Balance Detail'!$B183,'Wkpr - Plant Balance Detail'!$C183),'Wkpr - Allocation_Factors'!$A$2:$A$15,0),MATCH('Wkpr - Plant Balance Detail'!BY$2,'Wkpr - Allocation_Factors'!$B$1:$F$1,0)))),0)</f>
        <v>0</v>
      </c>
      <c r="CA183" s="1">
        <f t="shared" si="79"/>
        <v>136257.33037049574</v>
      </c>
      <c r="CB183" s="1">
        <f t="shared" si="80"/>
        <v>0</v>
      </c>
      <c r="CC183" s="1">
        <f t="shared" si="81"/>
        <v>71041.209672856974</v>
      </c>
      <c r="CD183" s="1">
        <f t="shared" si="82"/>
        <v>0</v>
      </c>
      <c r="CE183" s="1">
        <f t="shared" si="83"/>
        <v>0</v>
      </c>
      <c r="CF183" s="1"/>
      <c r="CG183" s="1">
        <f t="shared" si="84"/>
        <v>136257.33694917959</v>
      </c>
      <c r="CH183" s="1">
        <f t="shared" si="85"/>
        <v>0</v>
      </c>
      <c r="CI183" s="1">
        <f t="shared" si="86"/>
        <v>71041.213102820402</v>
      </c>
      <c r="CJ183" s="1">
        <f t="shared" si="87"/>
        <v>0</v>
      </c>
      <c r="CK183" s="1">
        <f t="shared" si="88"/>
        <v>0</v>
      </c>
      <c r="CM183" s="1">
        <f t="shared" si="89"/>
        <v>96343.571580228017</v>
      </c>
      <c r="CN183" s="1">
        <f t="shared" si="90"/>
        <v>0</v>
      </c>
      <c r="CO183" s="1">
        <f t="shared" si="91"/>
        <v>50231.160779772006</v>
      </c>
      <c r="CP183" s="1">
        <f t="shared" si="92"/>
        <v>0</v>
      </c>
      <c r="CQ183" s="1">
        <f t="shared" si="93"/>
        <v>0</v>
      </c>
      <c r="CS183" s="1">
        <f t="shared" si="108"/>
        <v>-39913.765368951572</v>
      </c>
      <c r="CT183" s="1">
        <f t="shared" si="109"/>
        <v>0</v>
      </c>
      <c r="CU183" s="1">
        <f t="shared" si="110"/>
        <v>-20810.052323048396</v>
      </c>
      <c r="CV183" s="1">
        <f t="shared" si="111"/>
        <v>0</v>
      </c>
      <c r="CW183" s="1">
        <f t="shared" si="112"/>
        <v>0</v>
      </c>
      <c r="CX183" s="1">
        <f t="shared" si="113"/>
        <v>-60723.817691999968</v>
      </c>
      <c r="DA183" s="38">
        <f t="shared" si="94"/>
        <v>0</v>
      </c>
      <c r="DB183" s="38">
        <f t="shared" si="95"/>
        <v>0</v>
      </c>
      <c r="DC183" s="38">
        <f t="shared" si="96"/>
        <v>0</v>
      </c>
      <c r="DD183" s="38">
        <f t="shared" si="97"/>
        <v>0</v>
      </c>
      <c r="DE183" s="38">
        <f t="shared" si="98"/>
        <v>0</v>
      </c>
    </row>
    <row r="184" spans="1:109" x14ac:dyDescent="0.2">
      <c r="A184" t="s">
        <v>199</v>
      </c>
      <c r="B184" t="str">
        <f t="shared" si="99"/>
        <v>ED</v>
      </c>
      <c r="C184" t="str">
        <f t="shared" si="100"/>
        <v>CG</v>
      </c>
      <c r="D184">
        <f t="shared" si="101"/>
        <v>335000</v>
      </c>
      <c r="F184" s="1">
        <v>4496432.49</v>
      </c>
      <c r="G184" s="1">
        <v>4496432.49</v>
      </c>
      <c r="H184" s="1">
        <v>4496432.49</v>
      </c>
      <c r="I184" s="1">
        <v>4496432.49</v>
      </c>
      <c r="J184" s="1">
        <v>4496432.49</v>
      </c>
      <c r="K184" s="1">
        <v>4496432.49</v>
      </c>
      <c r="L184" s="1">
        <v>4455356.75</v>
      </c>
      <c r="M184" s="1">
        <v>4428025.5199999996</v>
      </c>
      <c r="N184" s="1">
        <v>4428025.5199999996</v>
      </c>
      <c r="O184" s="1">
        <v>4417182.5</v>
      </c>
      <c r="P184" s="1">
        <v>4271376.5999999996</v>
      </c>
      <c r="Q184" s="1">
        <v>4271376.5999999996</v>
      </c>
      <c r="R184" s="1">
        <v>4240453.9800000004</v>
      </c>
      <c r="S184" s="1">
        <f t="shared" si="102"/>
        <v>4368443.2350000003</v>
      </c>
      <c r="T184" s="1">
        <f t="shared" si="103"/>
        <v>48753505.940000005</v>
      </c>
      <c r="U184" s="1">
        <f t="shared" si="104"/>
        <v>4426829.0979166673</v>
      </c>
      <c r="V184" s="1">
        <v>-2487710.69</v>
      </c>
      <c r="W184" s="1">
        <v>-2489134.56</v>
      </c>
      <c r="X184" s="1">
        <v>-2490558.4300000002</v>
      </c>
      <c r="Y184" s="1">
        <v>-2491982.2999999998</v>
      </c>
      <c r="Z184" s="1">
        <v>-2493406.17</v>
      </c>
      <c r="AA184" s="1">
        <v>-2494830.04</v>
      </c>
      <c r="AB184" s="1">
        <v>-2496247.41</v>
      </c>
      <c r="AC184" s="1">
        <v>-2385734.34</v>
      </c>
      <c r="AD184" s="1">
        <v>-2387136.5499999998</v>
      </c>
      <c r="AE184" s="1">
        <v>-2377694.02</v>
      </c>
      <c r="AF184" s="1">
        <v>-2233263.81</v>
      </c>
      <c r="AG184" s="1">
        <v>-2234616.41</v>
      </c>
      <c r="AH184" s="1">
        <v>-2235964.12</v>
      </c>
      <c r="AI184" s="1"/>
      <c r="AJ184" s="1">
        <v>-1423.8700000000001</v>
      </c>
      <c r="AK184" s="1">
        <v>-1423.8700000000001</v>
      </c>
      <c r="AL184" s="1">
        <v>-1423.8700000000001</v>
      </c>
      <c r="AM184" s="1">
        <v>-1423.8700000000001</v>
      </c>
      <c r="AN184" s="1">
        <v>-1423.8700000000001</v>
      </c>
      <c r="AO184" s="1">
        <v>-1423.8700000000001</v>
      </c>
      <c r="AP184" s="1">
        <v>-1417.3700000000001</v>
      </c>
      <c r="AQ184" s="1">
        <v>-1406.54</v>
      </c>
      <c r="AR184" s="1">
        <v>-1402.21</v>
      </c>
      <c r="AS184" s="1">
        <v>-1400.49</v>
      </c>
      <c r="AT184" s="1">
        <v>-1375.69</v>
      </c>
      <c r="AU184" s="1">
        <v>-1352.6000000000001</v>
      </c>
      <c r="AV184" s="1">
        <v>-1347.71</v>
      </c>
      <c r="AW184" s="1">
        <f t="shared" si="105"/>
        <v>16821.960000000003</v>
      </c>
      <c r="AX184" s="1"/>
      <c r="AY184" s="1">
        <v>2008721.8</v>
      </c>
      <c r="AZ184" s="1">
        <v>2007297.93</v>
      </c>
      <c r="BA184" s="1">
        <v>2005874.06</v>
      </c>
      <c r="BB184" s="1">
        <v>2004450.19</v>
      </c>
      <c r="BC184" s="1">
        <v>2003026.32</v>
      </c>
      <c r="BD184" s="1">
        <v>2001602.45</v>
      </c>
      <c r="BE184" s="1">
        <v>1959109.3399999999</v>
      </c>
      <c r="BF184" s="1">
        <v>2042291.18</v>
      </c>
      <c r="BG184" s="1">
        <v>2040888.97</v>
      </c>
      <c r="BH184" s="1">
        <v>2039488.48</v>
      </c>
      <c r="BI184" s="1">
        <v>2038112.79</v>
      </c>
      <c r="BJ184" s="1">
        <v>2036760.19</v>
      </c>
      <c r="BK184" s="1">
        <v>2004489.86</v>
      </c>
      <c r="BL184" s="2">
        <f t="shared" si="78"/>
        <v>0</v>
      </c>
      <c r="BM184" s="2">
        <f t="shared" si="106"/>
        <v>16821.960000000003</v>
      </c>
      <c r="BN184" s="3">
        <f t="shared" si="114"/>
        <v>3.8000021297223043E-3</v>
      </c>
      <c r="BO184" s="37">
        <f>IFERROR(INDEX('Wkpr - Existing Depr Rates'!$G$2:$G$709,MATCH('Wkpr - Plant Balance Detail'!A184,'Wkpr - Existing Depr Rates'!$A$2:$A$709,0),),0)</f>
        <v>3.8E-3</v>
      </c>
      <c r="BP184" s="37">
        <f t="shared" si="107"/>
        <v>2.1297223043274804E-9</v>
      </c>
      <c r="BQ184" s="11">
        <v>1.4199999999999999E-2</v>
      </c>
      <c r="BR184" s="11"/>
      <c r="BS184" s="11"/>
      <c r="BU184" s="31">
        <f>_xlfn.IFNA(IF(AND($B184="ED",$D184&gt;=310000,$D184&lt;360000),INDEX('Wkpr - Allocation_Factors'!$B$16:$F$16,1,MATCH('Wkpr - Plant Balance Detail'!BU$2,'Wkpr - Allocation_Factors'!$B$1:$F$1,0)),IF(AND($B184="GD",$C184="AN",$D184&gt;=350000,$D184&lt;358000),INDEX('Wkpr - Allocation_Factors'!$B$17:$F$17,1,MATCH('Wkpr - Plant Balance Detail'!BU$2,'Wkpr - Allocation_Factors'!$B$1:$F$1,0)),INDEX('Wkpr - Allocation_Factors'!$B$2:$F$15,MATCH(CONCATENATE('Wkpr - Plant Balance Detail'!$B184,'Wkpr - Plant Balance Detail'!$C184),'Wkpr - Allocation_Factors'!$A$2:$A$15,0),MATCH('Wkpr - Plant Balance Detail'!BU$2,'Wkpr - Allocation_Factors'!$B$1:$F$1,0)))),0)</f>
        <v>0.6573</v>
      </c>
      <c r="BV184" s="31">
        <f>_xlfn.IFNA(IF(AND($B184="ED",$D184&gt;=310000,$D184&lt;360000),INDEX('Wkpr - Allocation_Factors'!$B$16:$F$16,1,MATCH('Wkpr - Plant Balance Detail'!BV$2,'Wkpr - Allocation_Factors'!$B$1:$F$1,0)),IF(AND($B184="GD",$C184="AN",$D184&gt;=350000,$D184&lt;358000),INDEX('Wkpr - Allocation_Factors'!$B$17:$F$17,1,MATCH('Wkpr - Plant Balance Detail'!BV$2,'Wkpr - Allocation_Factors'!$B$1:$F$1,0)),INDEX('Wkpr - Allocation_Factors'!$B$2:$F$15,MATCH(CONCATENATE('Wkpr - Plant Balance Detail'!$B184,'Wkpr - Plant Balance Detail'!$C184),'Wkpr - Allocation_Factors'!$A$2:$A$15,0),MATCH('Wkpr - Plant Balance Detail'!BV$2,'Wkpr - Allocation_Factors'!$B$1:$F$1,0)))),0)</f>
        <v>0</v>
      </c>
      <c r="BW184" s="31">
        <f>_xlfn.IFNA(IF(AND($B184="ED",$D184&gt;=310000,$D184&lt;360000),INDEX('Wkpr - Allocation_Factors'!$B$16:$F$16,1,MATCH('Wkpr - Plant Balance Detail'!BW$2,'Wkpr - Allocation_Factors'!$B$1:$F$1,0)),IF(AND($B184="GD",$C184="AN",$D184&gt;=350000,$D184&lt;358000),INDEX('Wkpr - Allocation_Factors'!$B$17:$F$17,1,MATCH('Wkpr - Plant Balance Detail'!BW$2,'Wkpr - Allocation_Factors'!$B$1:$F$1,0)),INDEX('Wkpr - Allocation_Factors'!$B$2:$F$15,MATCH(CONCATENATE('Wkpr - Plant Balance Detail'!$B184,'Wkpr - Plant Balance Detail'!$C184),'Wkpr - Allocation_Factors'!$A$2:$A$15,0),MATCH('Wkpr - Plant Balance Detail'!BW$2,'Wkpr - Allocation_Factors'!$B$1:$F$1,0)))),0)</f>
        <v>0.3427</v>
      </c>
      <c r="BX184" s="31">
        <f>_xlfn.IFNA(IF(AND($B184="ED",$D184&gt;=310000,$D184&lt;360000),INDEX('Wkpr - Allocation_Factors'!$B$16:$F$16,1,MATCH('Wkpr - Plant Balance Detail'!BX$2,'Wkpr - Allocation_Factors'!$B$1:$F$1,0)),IF(AND($B184="GD",$C184="AN",$D184&gt;=350000,$D184&lt;358000),INDEX('Wkpr - Allocation_Factors'!$B$17:$F$17,1,MATCH('Wkpr - Plant Balance Detail'!BX$2,'Wkpr - Allocation_Factors'!$B$1:$F$1,0)),INDEX('Wkpr - Allocation_Factors'!$B$2:$F$15,MATCH(CONCATENATE('Wkpr - Plant Balance Detail'!$B184,'Wkpr - Plant Balance Detail'!$C184),'Wkpr - Allocation_Factors'!$A$2:$A$15,0),MATCH('Wkpr - Plant Balance Detail'!BX$2,'Wkpr - Allocation_Factors'!$B$1:$F$1,0)))),0)</f>
        <v>0</v>
      </c>
      <c r="BY184" s="31">
        <f>_xlfn.IFNA(IF(AND($B184="ED",$D184&gt;=310000,$D184&lt;360000),INDEX('Wkpr - Allocation_Factors'!$B$16:$F$16,1,MATCH('Wkpr - Plant Balance Detail'!BY$2,'Wkpr - Allocation_Factors'!$B$1:$F$1,0)),IF(AND($B184="GD",$C184="AN",$D184&gt;=350000,$D184&lt;358000),INDEX('Wkpr - Allocation_Factors'!$B$17:$F$17,1,MATCH('Wkpr - Plant Balance Detail'!BY$2,'Wkpr - Allocation_Factors'!$B$1:$F$1,0)),INDEX('Wkpr - Allocation_Factors'!$B$2:$F$15,MATCH(CONCATENATE('Wkpr - Plant Balance Detail'!$B184,'Wkpr - Plant Balance Detail'!$C184),'Wkpr - Allocation_Factors'!$A$2:$A$15,0),MATCH('Wkpr - Plant Balance Detail'!BY$2,'Wkpr - Allocation_Factors'!$B$1:$F$1,0)))),0)</f>
        <v>0</v>
      </c>
      <c r="CA184" s="1">
        <f t="shared" si="79"/>
        <v>10591.557460074548</v>
      </c>
      <c r="CB184" s="1">
        <f t="shared" si="80"/>
        <v>0</v>
      </c>
      <c r="CC184" s="1">
        <f t="shared" si="81"/>
        <v>5522.176694914875</v>
      </c>
      <c r="CD184" s="1">
        <f t="shared" si="82"/>
        <v>0</v>
      </c>
      <c r="CE184" s="1">
        <f t="shared" si="83"/>
        <v>0</v>
      </c>
      <c r="CF184" s="1"/>
      <c r="CG184" s="1">
        <f t="shared" si="84"/>
        <v>10591.551524005201</v>
      </c>
      <c r="CH184" s="1">
        <f t="shared" si="85"/>
        <v>0</v>
      </c>
      <c r="CI184" s="1">
        <f t="shared" si="86"/>
        <v>5522.1735999948005</v>
      </c>
      <c r="CJ184" s="1">
        <f t="shared" si="87"/>
        <v>0</v>
      </c>
      <c r="CK184" s="1">
        <f t="shared" si="88"/>
        <v>0</v>
      </c>
      <c r="CM184" s="1">
        <f t="shared" si="89"/>
        <v>39578.955694966804</v>
      </c>
      <c r="CN184" s="1">
        <f t="shared" si="90"/>
        <v>0</v>
      </c>
      <c r="CO184" s="1">
        <f t="shared" si="91"/>
        <v>20635.490821033203</v>
      </c>
      <c r="CP184" s="1">
        <f t="shared" si="92"/>
        <v>0</v>
      </c>
      <c r="CQ184" s="1">
        <f t="shared" si="93"/>
        <v>0</v>
      </c>
      <c r="CS184" s="1">
        <f t="shared" si="108"/>
        <v>28987.404170961603</v>
      </c>
      <c r="CT184" s="1">
        <f t="shared" si="109"/>
        <v>0</v>
      </c>
      <c r="CU184" s="1">
        <f t="shared" si="110"/>
        <v>15113.317221038404</v>
      </c>
      <c r="CV184" s="1">
        <f t="shared" si="111"/>
        <v>0</v>
      </c>
      <c r="CW184" s="1">
        <f t="shared" si="112"/>
        <v>0</v>
      </c>
      <c r="CX184" s="1">
        <f t="shared" si="113"/>
        <v>44100.721392000007</v>
      </c>
      <c r="DA184" s="38">
        <f t="shared" si="94"/>
        <v>0</v>
      </c>
      <c r="DB184" s="38">
        <f t="shared" si="95"/>
        <v>0</v>
      </c>
      <c r="DC184" s="38">
        <f t="shared" si="96"/>
        <v>0</v>
      </c>
      <c r="DD184" s="38">
        <f t="shared" si="97"/>
        <v>0</v>
      </c>
      <c r="DE184" s="38">
        <f t="shared" si="98"/>
        <v>0</v>
      </c>
    </row>
    <row r="185" spans="1:109" x14ac:dyDescent="0.2">
      <c r="A185" t="s">
        <v>200</v>
      </c>
      <c r="B185" t="str">
        <f t="shared" si="99"/>
        <v>ED</v>
      </c>
      <c r="C185" t="str">
        <f t="shared" si="100"/>
        <v>CG</v>
      </c>
      <c r="D185">
        <f t="shared" si="101"/>
        <v>335100</v>
      </c>
      <c r="F185" s="1">
        <v>110520.5</v>
      </c>
      <c r="G185" s="1">
        <v>110520.5</v>
      </c>
      <c r="H185" s="1">
        <v>110520.5</v>
      </c>
      <c r="I185" s="1">
        <v>110520.5</v>
      </c>
      <c r="J185" s="1">
        <v>110520.5</v>
      </c>
      <c r="K185" s="1">
        <v>110520.5</v>
      </c>
      <c r="L185" s="1">
        <v>110520.5</v>
      </c>
      <c r="M185" s="1">
        <v>110520.5</v>
      </c>
      <c r="N185" s="1">
        <v>110520.5</v>
      </c>
      <c r="O185" s="1">
        <v>110520.5</v>
      </c>
      <c r="P185" s="1">
        <v>110520.5</v>
      </c>
      <c r="Q185" s="1">
        <v>110520.5</v>
      </c>
      <c r="R185" s="1">
        <v>110520.5</v>
      </c>
      <c r="S185" s="1">
        <f t="shared" si="102"/>
        <v>110520.5</v>
      </c>
      <c r="T185" s="1">
        <f t="shared" si="103"/>
        <v>1215725.5</v>
      </c>
      <c r="U185" s="1">
        <f t="shared" si="104"/>
        <v>110520.5</v>
      </c>
      <c r="V185" s="1">
        <v>-70084.66</v>
      </c>
      <c r="W185" s="1">
        <v>-70202.55</v>
      </c>
      <c r="X185" s="1">
        <v>-70320.44</v>
      </c>
      <c r="Y185" s="1">
        <v>-70438.33</v>
      </c>
      <c r="Z185" s="1">
        <v>-70556.22</v>
      </c>
      <c r="AA185" s="1">
        <v>-70674.11</v>
      </c>
      <c r="AB185" s="1">
        <v>-70792</v>
      </c>
      <c r="AC185" s="1">
        <v>-70909.89</v>
      </c>
      <c r="AD185" s="1">
        <v>-71027.78</v>
      </c>
      <c r="AE185" s="1">
        <v>-71145.67</v>
      </c>
      <c r="AF185" s="1">
        <v>-71263.56</v>
      </c>
      <c r="AG185" s="1">
        <v>-71381.45</v>
      </c>
      <c r="AH185" s="1">
        <v>-71499.34</v>
      </c>
      <c r="AI185" s="1"/>
      <c r="AJ185" s="1">
        <v>-117.89</v>
      </c>
      <c r="AK185" s="1">
        <v>-117.89</v>
      </c>
      <c r="AL185" s="1">
        <v>-117.89</v>
      </c>
      <c r="AM185" s="1">
        <v>-117.89</v>
      </c>
      <c r="AN185" s="1">
        <v>-117.89</v>
      </c>
      <c r="AO185" s="1">
        <v>-117.89</v>
      </c>
      <c r="AP185" s="1">
        <v>-117.89</v>
      </c>
      <c r="AQ185" s="1">
        <v>-117.89</v>
      </c>
      <c r="AR185" s="1">
        <v>-117.89</v>
      </c>
      <c r="AS185" s="1">
        <v>-117.89</v>
      </c>
      <c r="AT185" s="1">
        <v>-117.89</v>
      </c>
      <c r="AU185" s="1">
        <v>-117.89</v>
      </c>
      <c r="AV185" s="1">
        <v>-117.89</v>
      </c>
      <c r="AW185" s="1">
        <f t="shared" si="105"/>
        <v>1414.6800000000003</v>
      </c>
      <c r="AX185" s="1"/>
      <c r="AY185" s="1">
        <v>40435.840000000004</v>
      </c>
      <c r="AZ185" s="1">
        <v>40317.950000000004</v>
      </c>
      <c r="BA185" s="1">
        <v>40200.06</v>
      </c>
      <c r="BB185" s="1">
        <v>40082.17</v>
      </c>
      <c r="BC185" s="1">
        <v>39964.28</v>
      </c>
      <c r="BD185" s="1">
        <v>39846.39</v>
      </c>
      <c r="BE185" s="1">
        <v>39728.5</v>
      </c>
      <c r="BF185" s="1">
        <v>39610.61</v>
      </c>
      <c r="BG185" s="1">
        <v>39492.720000000001</v>
      </c>
      <c r="BH185" s="1">
        <v>39374.83</v>
      </c>
      <c r="BI185" s="1">
        <v>39256.94</v>
      </c>
      <c r="BJ185" s="1">
        <v>39139.050000000003</v>
      </c>
      <c r="BK185" s="1">
        <v>39021.160000000003</v>
      </c>
      <c r="BL185" s="2">
        <f t="shared" si="78"/>
        <v>0</v>
      </c>
      <c r="BM185" s="2">
        <f t="shared" si="106"/>
        <v>1414.6800000000003</v>
      </c>
      <c r="BN185" s="3">
        <f t="shared" si="114"/>
        <v>1.2800159246474638E-2</v>
      </c>
      <c r="BO185" s="37">
        <f>IFERROR(INDEX('Wkpr - Existing Depr Rates'!$G$2:$G$709,MATCH('Wkpr - Plant Balance Detail'!A185,'Wkpr - Existing Depr Rates'!$A$2:$A$709,0),),0)</f>
        <v>1.2800000000000001E-2</v>
      </c>
      <c r="BP185" s="37">
        <f t="shared" si="107"/>
        <v>1.592464746371508E-7</v>
      </c>
      <c r="BQ185" s="11">
        <v>1.3500000000000002E-2</v>
      </c>
      <c r="BR185" s="11"/>
      <c r="BS185" s="11"/>
      <c r="BU185" s="31">
        <f>_xlfn.IFNA(IF(AND($B185="ED",$D185&gt;=310000,$D185&lt;360000),INDEX('Wkpr - Allocation_Factors'!$B$16:$F$16,1,MATCH('Wkpr - Plant Balance Detail'!BU$2,'Wkpr - Allocation_Factors'!$B$1:$F$1,0)),IF(AND($B185="GD",$C185="AN",$D185&gt;=350000,$D185&lt;358000),INDEX('Wkpr - Allocation_Factors'!$B$17:$F$17,1,MATCH('Wkpr - Plant Balance Detail'!BU$2,'Wkpr - Allocation_Factors'!$B$1:$F$1,0)),INDEX('Wkpr - Allocation_Factors'!$B$2:$F$15,MATCH(CONCATENATE('Wkpr - Plant Balance Detail'!$B185,'Wkpr - Plant Balance Detail'!$C185),'Wkpr - Allocation_Factors'!$A$2:$A$15,0),MATCH('Wkpr - Plant Balance Detail'!BU$2,'Wkpr - Allocation_Factors'!$B$1:$F$1,0)))),0)</f>
        <v>0.6573</v>
      </c>
      <c r="BV185" s="31">
        <f>_xlfn.IFNA(IF(AND($B185="ED",$D185&gt;=310000,$D185&lt;360000),INDEX('Wkpr - Allocation_Factors'!$B$16:$F$16,1,MATCH('Wkpr - Plant Balance Detail'!BV$2,'Wkpr - Allocation_Factors'!$B$1:$F$1,0)),IF(AND($B185="GD",$C185="AN",$D185&gt;=350000,$D185&lt;358000),INDEX('Wkpr - Allocation_Factors'!$B$17:$F$17,1,MATCH('Wkpr - Plant Balance Detail'!BV$2,'Wkpr - Allocation_Factors'!$B$1:$F$1,0)),INDEX('Wkpr - Allocation_Factors'!$B$2:$F$15,MATCH(CONCATENATE('Wkpr - Plant Balance Detail'!$B185,'Wkpr - Plant Balance Detail'!$C185),'Wkpr - Allocation_Factors'!$A$2:$A$15,0),MATCH('Wkpr - Plant Balance Detail'!BV$2,'Wkpr - Allocation_Factors'!$B$1:$F$1,0)))),0)</f>
        <v>0</v>
      </c>
      <c r="BW185" s="31">
        <f>_xlfn.IFNA(IF(AND($B185="ED",$D185&gt;=310000,$D185&lt;360000),INDEX('Wkpr - Allocation_Factors'!$B$16:$F$16,1,MATCH('Wkpr - Plant Balance Detail'!BW$2,'Wkpr - Allocation_Factors'!$B$1:$F$1,0)),IF(AND($B185="GD",$C185="AN",$D185&gt;=350000,$D185&lt;358000),INDEX('Wkpr - Allocation_Factors'!$B$17:$F$17,1,MATCH('Wkpr - Plant Balance Detail'!BW$2,'Wkpr - Allocation_Factors'!$B$1:$F$1,0)),INDEX('Wkpr - Allocation_Factors'!$B$2:$F$15,MATCH(CONCATENATE('Wkpr - Plant Balance Detail'!$B185,'Wkpr - Plant Balance Detail'!$C185),'Wkpr - Allocation_Factors'!$A$2:$A$15,0),MATCH('Wkpr - Plant Balance Detail'!BW$2,'Wkpr - Allocation_Factors'!$B$1:$F$1,0)))),0)</f>
        <v>0.3427</v>
      </c>
      <c r="BX185" s="31">
        <f>_xlfn.IFNA(IF(AND($B185="ED",$D185&gt;=310000,$D185&lt;360000),INDEX('Wkpr - Allocation_Factors'!$B$16:$F$16,1,MATCH('Wkpr - Plant Balance Detail'!BX$2,'Wkpr - Allocation_Factors'!$B$1:$F$1,0)),IF(AND($B185="GD",$C185="AN",$D185&gt;=350000,$D185&lt;358000),INDEX('Wkpr - Allocation_Factors'!$B$17:$F$17,1,MATCH('Wkpr - Plant Balance Detail'!BX$2,'Wkpr - Allocation_Factors'!$B$1:$F$1,0)),INDEX('Wkpr - Allocation_Factors'!$B$2:$F$15,MATCH(CONCATENATE('Wkpr - Plant Balance Detail'!$B185,'Wkpr - Plant Balance Detail'!$C185),'Wkpr - Allocation_Factors'!$A$2:$A$15,0),MATCH('Wkpr - Plant Balance Detail'!BX$2,'Wkpr - Allocation_Factors'!$B$1:$F$1,0)))),0)</f>
        <v>0</v>
      </c>
      <c r="BY185" s="31">
        <f>_xlfn.IFNA(IF(AND($B185="ED",$D185&gt;=310000,$D185&lt;360000),INDEX('Wkpr - Allocation_Factors'!$B$16:$F$16,1,MATCH('Wkpr - Plant Balance Detail'!BY$2,'Wkpr - Allocation_Factors'!$B$1:$F$1,0)),IF(AND($B185="GD",$C185="AN",$D185&gt;=350000,$D185&lt;358000),INDEX('Wkpr - Allocation_Factors'!$B$17:$F$17,1,MATCH('Wkpr - Plant Balance Detail'!BY$2,'Wkpr - Allocation_Factors'!$B$1:$F$1,0)),INDEX('Wkpr - Allocation_Factors'!$B$2:$F$15,MATCH(CONCATENATE('Wkpr - Plant Balance Detail'!$B185,'Wkpr - Plant Balance Detail'!$C185),'Wkpr - Allocation_Factors'!$A$2:$A$15,0),MATCH('Wkpr - Plant Balance Detail'!BY$2,'Wkpr - Allocation_Factors'!$B$1:$F$1,0)))),0)</f>
        <v>0</v>
      </c>
      <c r="CA185" s="1">
        <f t="shared" si="79"/>
        <v>929.86916400000018</v>
      </c>
      <c r="CB185" s="1">
        <f t="shared" si="80"/>
        <v>0</v>
      </c>
      <c r="CC185" s="1">
        <f t="shared" si="81"/>
        <v>484.81083600000011</v>
      </c>
      <c r="CD185" s="1">
        <f t="shared" si="82"/>
        <v>0</v>
      </c>
      <c r="CE185" s="1">
        <f t="shared" si="83"/>
        <v>0</v>
      </c>
      <c r="CF185" s="1"/>
      <c r="CG185" s="1">
        <f t="shared" si="84"/>
        <v>929.85759552000013</v>
      </c>
      <c r="CH185" s="1">
        <f t="shared" si="85"/>
        <v>0</v>
      </c>
      <c r="CI185" s="1">
        <f t="shared" si="86"/>
        <v>484.80480448000009</v>
      </c>
      <c r="CJ185" s="1">
        <f t="shared" si="87"/>
        <v>0</v>
      </c>
      <c r="CK185" s="1">
        <f t="shared" si="88"/>
        <v>0</v>
      </c>
      <c r="CM185" s="1">
        <f t="shared" si="89"/>
        <v>980.70918277500016</v>
      </c>
      <c r="CN185" s="1">
        <f t="shared" si="90"/>
        <v>0</v>
      </c>
      <c r="CO185" s="1">
        <f t="shared" si="91"/>
        <v>511.31756722500006</v>
      </c>
      <c r="CP185" s="1">
        <f t="shared" si="92"/>
        <v>0</v>
      </c>
      <c r="CQ185" s="1">
        <f t="shared" si="93"/>
        <v>0</v>
      </c>
      <c r="CS185" s="1">
        <f t="shared" si="108"/>
        <v>50.851587255000027</v>
      </c>
      <c r="CT185" s="1">
        <f t="shared" si="109"/>
        <v>0</v>
      </c>
      <c r="CU185" s="1">
        <f t="shared" si="110"/>
        <v>26.512762744999975</v>
      </c>
      <c r="CV185" s="1">
        <f t="shared" si="111"/>
        <v>0</v>
      </c>
      <c r="CW185" s="1">
        <f t="shared" si="112"/>
        <v>0</v>
      </c>
      <c r="CX185" s="1">
        <f t="shared" si="113"/>
        <v>77.364350000000002</v>
      </c>
      <c r="DA185" s="38">
        <f t="shared" si="94"/>
        <v>0</v>
      </c>
      <c r="DB185" s="38">
        <f t="shared" si="95"/>
        <v>0</v>
      </c>
      <c r="DC185" s="38">
        <f t="shared" si="96"/>
        <v>0</v>
      </c>
      <c r="DD185" s="38">
        <f t="shared" si="97"/>
        <v>0</v>
      </c>
      <c r="DE185" s="38">
        <f t="shared" si="98"/>
        <v>0</v>
      </c>
    </row>
    <row r="186" spans="1:109" x14ac:dyDescent="0.2">
      <c r="A186" t="s">
        <v>201</v>
      </c>
      <c r="B186" t="str">
        <f t="shared" si="99"/>
        <v>ED</v>
      </c>
      <c r="C186" t="str">
        <f t="shared" si="100"/>
        <v>CG</v>
      </c>
      <c r="D186">
        <f t="shared" si="101"/>
        <v>335150</v>
      </c>
      <c r="F186" s="1">
        <v>17836.170000000002</v>
      </c>
      <c r="G186" s="1">
        <v>17836.170000000002</v>
      </c>
      <c r="H186" s="1">
        <v>17836.170000000002</v>
      </c>
      <c r="I186" s="1">
        <v>17836.170000000002</v>
      </c>
      <c r="J186" s="1">
        <v>17836.170000000002</v>
      </c>
      <c r="K186" s="1">
        <v>17836.170000000002</v>
      </c>
      <c r="L186" s="1">
        <v>17836.170000000002</v>
      </c>
      <c r="M186" s="1">
        <v>17836.170000000002</v>
      </c>
      <c r="N186" s="1">
        <v>17836.170000000002</v>
      </c>
      <c r="O186" s="1">
        <v>17836.170000000002</v>
      </c>
      <c r="P186" s="1">
        <v>17836.170000000002</v>
      </c>
      <c r="Q186" s="1">
        <v>17836.170000000002</v>
      </c>
      <c r="R186" s="1">
        <v>48758.79</v>
      </c>
      <c r="S186" s="1">
        <f t="shared" si="102"/>
        <v>33297.480000000003</v>
      </c>
      <c r="T186" s="1">
        <f t="shared" si="103"/>
        <v>196197.87000000005</v>
      </c>
      <c r="U186" s="1">
        <f t="shared" si="104"/>
        <v>19124.612500000007</v>
      </c>
      <c r="V186" s="1">
        <v>-97.97</v>
      </c>
      <c r="W186" s="1">
        <v>-117</v>
      </c>
      <c r="X186" s="1">
        <v>-136.03</v>
      </c>
      <c r="Y186" s="1">
        <v>-155.06</v>
      </c>
      <c r="Z186" s="1">
        <v>-174.09</v>
      </c>
      <c r="AA186" s="1">
        <v>-193.12</v>
      </c>
      <c r="AB186" s="1">
        <v>-212.15</v>
      </c>
      <c r="AC186" s="1">
        <v>-231.18</v>
      </c>
      <c r="AD186" s="1">
        <v>-250.21</v>
      </c>
      <c r="AE186" s="1">
        <v>-269.24</v>
      </c>
      <c r="AF186" s="1">
        <v>-288.27</v>
      </c>
      <c r="AG186" s="1">
        <v>-307.3</v>
      </c>
      <c r="AH186" s="1">
        <v>-342.82</v>
      </c>
      <c r="AI186" s="1"/>
      <c r="AJ186" s="1">
        <v>-19.03</v>
      </c>
      <c r="AK186" s="1">
        <v>-19.03</v>
      </c>
      <c r="AL186" s="1">
        <v>-19.03</v>
      </c>
      <c r="AM186" s="1">
        <v>-19.03</v>
      </c>
      <c r="AN186" s="1">
        <v>-19.03</v>
      </c>
      <c r="AO186" s="1">
        <v>-19.03</v>
      </c>
      <c r="AP186" s="1">
        <v>-19.03</v>
      </c>
      <c r="AQ186" s="1">
        <v>-19.03</v>
      </c>
      <c r="AR186" s="1">
        <v>-19.03</v>
      </c>
      <c r="AS186" s="1">
        <v>-19.03</v>
      </c>
      <c r="AT186" s="1">
        <v>-19.03</v>
      </c>
      <c r="AU186" s="1">
        <v>-19.03</v>
      </c>
      <c r="AV186" s="1">
        <v>-35.520000000000003</v>
      </c>
      <c r="AW186" s="1">
        <f t="shared" si="105"/>
        <v>244.85000000000002</v>
      </c>
      <c r="AX186" s="1"/>
      <c r="AY186" s="1">
        <v>17738.2</v>
      </c>
      <c r="AZ186" s="1">
        <v>17719.170000000002</v>
      </c>
      <c r="BA186" s="1">
        <v>17700.14</v>
      </c>
      <c r="BB186" s="1">
        <v>17681.11</v>
      </c>
      <c r="BC186" s="1">
        <v>17662.080000000002</v>
      </c>
      <c r="BD186" s="1">
        <v>17643.05</v>
      </c>
      <c r="BE186" s="1">
        <v>17624.02</v>
      </c>
      <c r="BF186" s="1">
        <v>17604.990000000002</v>
      </c>
      <c r="BG186" s="1">
        <v>17585.96</v>
      </c>
      <c r="BH186" s="1">
        <v>17566.93</v>
      </c>
      <c r="BI186" s="1">
        <v>17547.900000000001</v>
      </c>
      <c r="BJ186" s="1">
        <v>17528.87</v>
      </c>
      <c r="BK186" s="1">
        <v>48415.97</v>
      </c>
      <c r="BL186" s="2">
        <f t="shared" si="78"/>
        <v>0</v>
      </c>
      <c r="BM186" s="2">
        <f t="shared" si="106"/>
        <v>244.85000000000002</v>
      </c>
      <c r="BN186" s="3">
        <f t="shared" si="114"/>
        <v>1.2802873783717183E-2</v>
      </c>
      <c r="BO186" s="37">
        <f>IFERROR(INDEX('Wkpr - Existing Depr Rates'!$G$2:$G$709,MATCH('Wkpr - Plant Balance Detail'!A186,'Wkpr - Existing Depr Rates'!$A$2:$A$709,0),),0)</f>
        <v>1.2800000000000001E-2</v>
      </c>
      <c r="BP186" s="37">
        <f t="shared" si="107"/>
        <v>2.8737837171818881E-6</v>
      </c>
      <c r="BQ186" s="11">
        <v>2.4900000000000002E-2</v>
      </c>
      <c r="BR186" s="11"/>
      <c r="BS186" s="11"/>
      <c r="BU186" s="31">
        <f>_xlfn.IFNA(IF(AND($B186="ED",$D186&gt;=310000,$D186&lt;360000),INDEX('Wkpr - Allocation_Factors'!$B$16:$F$16,1,MATCH('Wkpr - Plant Balance Detail'!BU$2,'Wkpr - Allocation_Factors'!$B$1:$F$1,0)),IF(AND($B186="GD",$C186="AN",$D186&gt;=350000,$D186&lt;358000),INDEX('Wkpr - Allocation_Factors'!$B$17:$F$17,1,MATCH('Wkpr - Plant Balance Detail'!BU$2,'Wkpr - Allocation_Factors'!$B$1:$F$1,0)),INDEX('Wkpr - Allocation_Factors'!$B$2:$F$15,MATCH(CONCATENATE('Wkpr - Plant Balance Detail'!$B186,'Wkpr - Plant Balance Detail'!$C186),'Wkpr - Allocation_Factors'!$A$2:$A$15,0),MATCH('Wkpr - Plant Balance Detail'!BU$2,'Wkpr - Allocation_Factors'!$B$1:$F$1,0)))),0)</f>
        <v>0.6573</v>
      </c>
      <c r="BV186" s="31">
        <f>_xlfn.IFNA(IF(AND($B186="ED",$D186&gt;=310000,$D186&lt;360000),INDEX('Wkpr - Allocation_Factors'!$B$16:$F$16,1,MATCH('Wkpr - Plant Balance Detail'!BV$2,'Wkpr - Allocation_Factors'!$B$1:$F$1,0)),IF(AND($B186="GD",$C186="AN",$D186&gt;=350000,$D186&lt;358000),INDEX('Wkpr - Allocation_Factors'!$B$17:$F$17,1,MATCH('Wkpr - Plant Balance Detail'!BV$2,'Wkpr - Allocation_Factors'!$B$1:$F$1,0)),INDEX('Wkpr - Allocation_Factors'!$B$2:$F$15,MATCH(CONCATENATE('Wkpr - Plant Balance Detail'!$B186,'Wkpr - Plant Balance Detail'!$C186),'Wkpr - Allocation_Factors'!$A$2:$A$15,0),MATCH('Wkpr - Plant Balance Detail'!BV$2,'Wkpr - Allocation_Factors'!$B$1:$F$1,0)))),0)</f>
        <v>0</v>
      </c>
      <c r="BW186" s="31">
        <f>_xlfn.IFNA(IF(AND($B186="ED",$D186&gt;=310000,$D186&lt;360000),INDEX('Wkpr - Allocation_Factors'!$B$16:$F$16,1,MATCH('Wkpr - Plant Balance Detail'!BW$2,'Wkpr - Allocation_Factors'!$B$1:$F$1,0)),IF(AND($B186="GD",$C186="AN",$D186&gt;=350000,$D186&lt;358000),INDEX('Wkpr - Allocation_Factors'!$B$17:$F$17,1,MATCH('Wkpr - Plant Balance Detail'!BW$2,'Wkpr - Allocation_Factors'!$B$1:$F$1,0)),INDEX('Wkpr - Allocation_Factors'!$B$2:$F$15,MATCH(CONCATENATE('Wkpr - Plant Balance Detail'!$B186,'Wkpr - Plant Balance Detail'!$C186),'Wkpr - Allocation_Factors'!$A$2:$A$15,0),MATCH('Wkpr - Plant Balance Detail'!BW$2,'Wkpr - Allocation_Factors'!$B$1:$F$1,0)))),0)</f>
        <v>0.3427</v>
      </c>
      <c r="BX186" s="31">
        <f>_xlfn.IFNA(IF(AND($B186="ED",$D186&gt;=310000,$D186&lt;360000),INDEX('Wkpr - Allocation_Factors'!$B$16:$F$16,1,MATCH('Wkpr - Plant Balance Detail'!BX$2,'Wkpr - Allocation_Factors'!$B$1:$F$1,0)),IF(AND($B186="GD",$C186="AN",$D186&gt;=350000,$D186&lt;358000),INDEX('Wkpr - Allocation_Factors'!$B$17:$F$17,1,MATCH('Wkpr - Plant Balance Detail'!BX$2,'Wkpr - Allocation_Factors'!$B$1:$F$1,0)),INDEX('Wkpr - Allocation_Factors'!$B$2:$F$15,MATCH(CONCATENATE('Wkpr - Plant Balance Detail'!$B186,'Wkpr - Plant Balance Detail'!$C186),'Wkpr - Allocation_Factors'!$A$2:$A$15,0),MATCH('Wkpr - Plant Balance Detail'!BX$2,'Wkpr - Allocation_Factors'!$B$1:$F$1,0)))),0)</f>
        <v>0</v>
      </c>
      <c r="BY186" s="31">
        <f>_xlfn.IFNA(IF(AND($B186="ED",$D186&gt;=310000,$D186&lt;360000),INDEX('Wkpr - Allocation_Factors'!$B$16:$F$16,1,MATCH('Wkpr - Plant Balance Detail'!BY$2,'Wkpr - Allocation_Factors'!$B$1:$F$1,0)),IF(AND($B186="GD",$C186="AN",$D186&gt;=350000,$D186&lt;358000),INDEX('Wkpr - Allocation_Factors'!$B$17:$F$17,1,MATCH('Wkpr - Plant Balance Detail'!BY$2,'Wkpr - Allocation_Factors'!$B$1:$F$1,0)),INDEX('Wkpr - Allocation_Factors'!$B$2:$F$15,MATCH(CONCATENATE('Wkpr - Plant Balance Detail'!$B186,'Wkpr - Plant Balance Detail'!$C186),'Wkpr - Allocation_Factors'!$A$2:$A$15,0),MATCH('Wkpr - Plant Balance Detail'!BY$2,'Wkpr - Allocation_Factors'!$B$1:$F$1,0)))),0)</f>
        <v>0</v>
      </c>
      <c r="CA186" s="1">
        <f t="shared" si="79"/>
        <v>410.32125647068392</v>
      </c>
      <c r="CB186" s="1">
        <f t="shared" si="80"/>
        <v>0</v>
      </c>
      <c r="CC186" s="1">
        <f t="shared" si="81"/>
        <v>213.93137774608761</v>
      </c>
      <c r="CD186" s="1">
        <f t="shared" si="82"/>
        <v>0</v>
      </c>
      <c r="CE186" s="1">
        <f t="shared" si="83"/>
        <v>0</v>
      </c>
      <c r="CF186" s="1"/>
      <c r="CG186" s="1">
        <f t="shared" si="84"/>
        <v>410.22915413760001</v>
      </c>
      <c r="CH186" s="1">
        <f t="shared" si="85"/>
        <v>0</v>
      </c>
      <c r="CI186" s="1">
        <f t="shared" si="86"/>
        <v>213.8833578624</v>
      </c>
      <c r="CJ186" s="1">
        <f t="shared" si="87"/>
        <v>0</v>
      </c>
      <c r="CK186" s="1">
        <f t="shared" si="88"/>
        <v>0</v>
      </c>
      <c r="CM186" s="1">
        <f t="shared" si="89"/>
        <v>798.02390140830005</v>
      </c>
      <c r="CN186" s="1">
        <f t="shared" si="90"/>
        <v>0</v>
      </c>
      <c r="CO186" s="1">
        <f t="shared" si="91"/>
        <v>416.06996959170004</v>
      </c>
      <c r="CP186" s="1">
        <f t="shared" si="92"/>
        <v>0</v>
      </c>
      <c r="CQ186" s="1">
        <f t="shared" si="93"/>
        <v>0</v>
      </c>
      <c r="CS186" s="1">
        <f t="shared" si="108"/>
        <v>387.79474727070004</v>
      </c>
      <c r="CT186" s="1">
        <f t="shared" si="109"/>
        <v>0</v>
      </c>
      <c r="CU186" s="1">
        <f t="shared" si="110"/>
        <v>202.18661172930004</v>
      </c>
      <c r="CV186" s="1">
        <f t="shared" si="111"/>
        <v>0</v>
      </c>
      <c r="CW186" s="1">
        <f t="shared" si="112"/>
        <v>0</v>
      </c>
      <c r="CX186" s="1">
        <f t="shared" si="113"/>
        <v>589.98135900000011</v>
      </c>
      <c r="DA186" s="38">
        <f t="shared" si="94"/>
        <v>0</v>
      </c>
      <c r="DB186" s="38">
        <f t="shared" si="95"/>
        <v>0</v>
      </c>
      <c r="DC186" s="38">
        <f t="shared" si="96"/>
        <v>0</v>
      </c>
      <c r="DD186" s="38">
        <f t="shared" si="97"/>
        <v>0</v>
      </c>
      <c r="DE186" s="38">
        <f t="shared" si="98"/>
        <v>0</v>
      </c>
    </row>
    <row r="187" spans="1:109" x14ac:dyDescent="0.2">
      <c r="A187" t="s">
        <v>202</v>
      </c>
      <c r="B187" t="str">
        <f t="shared" si="99"/>
        <v>ED</v>
      </c>
      <c r="C187" t="str">
        <f t="shared" si="100"/>
        <v>CG</v>
      </c>
      <c r="D187">
        <f t="shared" si="101"/>
        <v>335200</v>
      </c>
      <c r="F187" s="1">
        <v>21108.600000000002</v>
      </c>
      <c r="G187" s="1">
        <v>21108.600000000002</v>
      </c>
      <c r="H187" s="1">
        <v>21108.600000000002</v>
      </c>
      <c r="I187" s="1">
        <v>21108.600000000002</v>
      </c>
      <c r="J187" s="1">
        <v>21108.600000000002</v>
      </c>
      <c r="K187" s="1">
        <v>21108.600000000002</v>
      </c>
      <c r="L187" s="1">
        <v>21108.600000000002</v>
      </c>
      <c r="M187" s="1">
        <v>21108.600000000002</v>
      </c>
      <c r="N187" s="1">
        <v>21108.600000000002</v>
      </c>
      <c r="O187" s="1">
        <v>21108.600000000002</v>
      </c>
      <c r="P187" s="1">
        <v>21108.600000000002</v>
      </c>
      <c r="Q187" s="1">
        <v>21108.600000000002</v>
      </c>
      <c r="R187" s="1">
        <v>21108.600000000002</v>
      </c>
      <c r="S187" s="1">
        <f t="shared" si="102"/>
        <v>21108.600000000002</v>
      </c>
      <c r="T187" s="1">
        <f t="shared" si="103"/>
        <v>232194.60000000003</v>
      </c>
      <c r="U187" s="1">
        <f t="shared" si="104"/>
        <v>21108.600000000002</v>
      </c>
      <c r="V187" s="1">
        <v>-21108.600000000002</v>
      </c>
      <c r="W187" s="1">
        <v>-21108.600000000002</v>
      </c>
      <c r="X187" s="1">
        <v>-21108.600000000002</v>
      </c>
      <c r="Y187" s="1">
        <v>-21108.600000000002</v>
      </c>
      <c r="Z187" s="1">
        <v>-21108.600000000002</v>
      </c>
      <c r="AA187" s="1">
        <v>-21108.600000000002</v>
      </c>
      <c r="AB187" s="1">
        <v>-21108.600000000002</v>
      </c>
      <c r="AC187" s="1">
        <v>-21108.600000000002</v>
      </c>
      <c r="AD187" s="1">
        <v>-21108.600000000002</v>
      </c>
      <c r="AE187" s="1">
        <v>-21108.600000000002</v>
      </c>
      <c r="AF187" s="1">
        <v>-21108.600000000002</v>
      </c>
      <c r="AG187" s="1">
        <v>-21108.600000000002</v>
      </c>
      <c r="AH187" s="1">
        <v>-21108.600000000002</v>
      </c>
      <c r="AI187" s="1"/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f t="shared" si="105"/>
        <v>0</v>
      </c>
      <c r="AX187" s="1"/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2">
        <f t="shared" si="78"/>
        <v>0</v>
      </c>
      <c r="BM187" s="2">
        <f t="shared" si="106"/>
        <v>0</v>
      </c>
      <c r="BN187" s="3" t="str">
        <f t="shared" si="114"/>
        <v/>
      </c>
      <c r="BO187" s="37">
        <f>IFERROR(INDEX('Wkpr - Existing Depr Rates'!$G$2:$G$709,MATCH('Wkpr - Plant Balance Detail'!A187,'Wkpr - Existing Depr Rates'!$A$2:$A$709,0),),0)</f>
        <v>9.5999999999999992E-3</v>
      </c>
      <c r="BP187" s="37" t="str">
        <f t="shared" si="107"/>
        <v/>
      </c>
      <c r="BQ187" s="11">
        <v>2.3099999999999999E-2</v>
      </c>
      <c r="BR187" s="11"/>
      <c r="BS187" s="11"/>
      <c r="BU187" s="31">
        <f>_xlfn.IFNA(IF(AND($B187="ED",$D187&gt;=310000,$D187&lt;360000),INDEX('Wkpr - Allocation_Factors'!$B$16:$F$16,1,MATCH('Wkpr - Plant Balance Detail'!BU$2,'Wkpr - Allocation_Factors'!$B$1:$F$1,0)),IF(AND($B187="GD",$C187="AN",$D187&gt;=350000,$D187&lt;358000),INDEX('Wkpr - Allocation_Factors'!$B$17:$F$17,1,MATCH('Wkpr - Plant Balance Detail'!BU$2,'Wkpr - Allocation_Factors'!$B$1:$F$1,0)),INDEX('Wkpr - Allocation_Factors'!$B$2:$F$15,MATCH(CONCATENATE('Wkpr - Plant Balance Detail'!$B187,'Wkpr - Plant Balance Detail'!$C187),'Wkpr - Allocation_Factors'!$A$2:$A$15,0),MATCH('Wkpr - Plant Balance Detail'!BU$2,'Wkpr - Allocation_Factors'!$B$1:$F$1,0)))),0)</f>
        <v>0.6573</v>
      </c>
      <c r="BV187" s="31">
        <f>_xlfn.IFNA(IF(AND($B187="ED",$D187&gt;=310000,$D187&lt;360000),INDEX('Wkpr - Allocation_Factors'!$B$16:$F$16,1,MATCH('Wkpr - Plant Balance Detail'!BV$2,'Wkpr - Allocation_Factors'!$B$1:$F$1,0)),IF(AND($B187="GD",$C187="AN",$D187&gt;=350000,$D187&lt;358000),INDEX('Wkpr - Allocation_Factors'!$B$17:$F$17,1,MATCH('Wkpr - Plant Balance Detail'!BV$2,'Wkpr - Allocation_Factors'!$B$1:$F$1,0)),INDEX('Wkpr - Allocation_Factors'!$B$2:$F$15,MATCH(CONCATENATE('Wkpr - Plant Balance Detail'!$B187,'Wkpr - Plant Balance Detail'!$C187),'Wkpr - Allocation_Factors'!$A$2:$A$15,0),MATCH('Wkpr - Plant Balance Detail'!BV$2,'Wkpr - Allocation_Factors'!$B$1:$F$1,0)))),0)</f>
        <v>0</v>
      </c>
      <c r="BW187" s="31">
        <f>_xlfn.IFNA(IF(AND($B187="ED",$D187&gt;=310000,$D187&lt;360000),INDEX('Wkpr - Allocation_Factors'!$B$16:$F$16,1,MATCH('Wkpr - Plant Balance Detail'!BW$2,'Wkpr - Allocation_Factors'!$B$1:$F$1,0)),IF(AND($B187="GD",$C187="AN",$D187&gt;=350000,$D187&lt;358000),INDEX('Wkpr - Allocation_Factors'!$B$17:$F$17,1,MATCH('Wkpr - Plant Balance Detail'!BW$2,'Wkpr - Allocation_Factors'!$B$1:$F$1,0)),INDEX('Wkpr - Allocation_Factors'!$B$2:$F$15,MATCH(CONCATENATE('Wkpr - Plant Balance Detail'!$B187,'Wkpr - Plant Balance Detail'!$C187),'Wkpr - Allocation_Factors'!$A$2:$A$15,0),MATCH('Wkpr - Plant Balance Detail'!BW$2,'Wkpr - Allocation_Factors'!$B$1:$F$1,0)))),0)</f>
        <v>0.3427</v>
      </c>
      <c r="BX187" s="31">
        <f>_xlfn.IFNA(IF(AND($B187="ED",$D187&gt;=310000,$D187&lt;360000),INDEX('Wkpr - Allocation_Factors'!$B$16:$F$16,1,MATCH('Wkpr - Plant Balance Detail'!BX$2,'Wkpr - Allocation_Factors'!$B$1:$F$1,0)),IF(AND($B187="GD",$C187="AN",$D187&gt;=350000,$D187&lt;358000),INDEX('Wkpr - Allocation_Factors'!$B$17:$F$17,1,MATCH('Wkpr - Plant Balance Detail'!BX$2,'Wkpr - Allocation_Factors'!$B$1:$F$1,0)),INDEX('Wkpr - Allocation_Factors'!$B$2:$F$15,MATCH(CONCATENATE('Wkpr - Plant Balance Detail'!$B187,'Wkpr - Plant Balance Detail'!$C187),'Wkpr - Allocation_Factors'!$A$2:$A$15,0),MATCH('Wkpr - Plant Balance Detail'!BX$2,'Wkpr - Allocation_Factors'!$B$1:$F$1,0)))),0)</f>
        <v>0</v>
      </c>
      <c r="BY187" s="31">
        <f>_xlfn.IFNA(IF(AND($B187="ED",$D187&gt;=310000,$D187&lt;360000),INDEX('Wkpr - Allocation_Factors'!$B$16:$F$16,1,MATCH('Wkpr - Plant Balance Detail'!BY$2,'Wkpr - Allocation_Factors'!$B$1:$F$1,0)),IF(AND($B187="GD",$C187="AN",$D187&gt;=350000,$D187&lt;358000),INDEX('Wkpr - Allocation_Factors'!$B$17:$F$17,1,MATCH('Wkpr - Plant Balance Detail'!BY$2,'Wkpr - Allocation_Factors'!$B$1:$F$1,0)),INDEX('Wkpr - Allocation_Factors'!$B$2:$F$15,MATCH(CONCATENATE('Wkpr - Plant Balance Detail'!$B187,'Wkpr - Plant Balance Detail'!$C187),'Wkpr - Allocation_Factors'!$A$2:$A$15,0),MATCH('Wkpr - Plant Balance Detail'!BY$2,'Wkpr - Allocation_Factors'!$B$1:$F$1,0)))),0)</f>
        <v>0</v>
      </c>
      <c r="CA187" s="1">
        <f t="shared" si="79"/>
        <v>0</v>
      </c>
      <c r="CB187" s="1">
        <f t="shared" si="80"/>
        <v>0</v>
      </c>
      <c r="CC187" s="1">
        <f t="shared" si="81"/>
        <v>0</v>
      </c>
      <c r="CD187" s="1">
        <f t="shared" si="82"/>
        <v>0</v>
      </c>
      <c r="CE187" s="1">
        <f t="shared" si="83"/>
        <v>0</v>
      </c>
      <c r="CF187" s="1"/>
      <c r="CG187" s="1">
        <f t="shared" si="84"/>
        <v>133.19695468800001</v>
      </c>
      <c r="CH187" s="1">
        <f t="shared" si="85"/>
        <v>0</v>
      </c>
      <c r="CI187" s="1">
        <f t="shared" si="86"/>
        <v>69.445605311999998</v>
      </c>
      <c r="CJ187" s="1">
        <f t="shared" si="87"/>
        <v>0</v>
      </c>
      <c r="CK187" s="1">
        <f t="shared" si="88"/>
        <v>0</v>
      </c>
      <c r="CM187" s="1">
        <f t="shared" si="89"/>
        <v>320.50517221800004</v>
      </c>
      <c r="CN187" s="1">
        <f t="shared" si="90"/>
        <v>0</v>
      </c>
      <c r="CO187" s="1">
        <f t="shared" si="91"/>
        <v>167.10348778200003</v>
      </c>
      <c r="CP187" s="1">
        <f t="shared" si="92"/>
        <v>0</v>
      </c>
      <c r="CQ187" s="1">
        <f t="shared" si="93"/>
        <v>0</v>
      </c>
      <c r="CS187" s="1">
        <f t="shared" si="108"/>
        <v>187.30821753000004</v>
      </c>
      <c r="CT187" s="1">
        <f t="shared" si="109"/>
        <v>0</v>
      </c>
      <c r="CU187" s="1">
        <f t="shared" si="110"/>
        <v>97.657882470000033</v>
      </c>
      <c r="CV187" s="1">
        <f t="shared" si="111"/>
        <v>0</v>
      </c>
      <c r="CW187" s="1">
        <f t="shared" si="112"/>
        <v>0</v>
      </c>
      <c r="CX187" s="1">
        <f t="shared" si="113"/>
        <v>284.9661000000001</v>
      </c>
      <c r="DA187" s="38">
        <f t="shared" si="94"/>
        <v>0</v>
      </c>
      <c r="DB187" s="38">
        <f t="shared" si="95"/>
        <v>0</v>
      </c>
      <c r="DC187" s="38">
        <f t="shared" si="96"/>
        <v>0</v>
      </c>
      <c r="DD187" s="38">
        <f t="shared" si="97"/>
        <v>0</v>
      </c>
      <c r="DE187" s="38">
        <f t="shared" si="98"/>
        <v>0</v>
      </c>
    </row>
    <row r="188" spans="1:109" x14ac:dyDescent="0.2">
      <c r="A188" t="s">
        <v>203</v>
      </c>
      <c r="B188" t="str">
        <f t="shared" si="99"/>
        <v>ED</v>
      </c>
      <c r="C188" t="str">
        <f t="shared" si="100"/>
        <v>CG</v>
      </c>
      <c r="D188">
        <f t="shared" si="101"/>
        <v>336000</v>
      </c>
      <c r="F188" s="1">
        <v>1268752.8</v>
      </c>
      <c r="G188" s="1">
        <v>1268752.8</v>
      </c>
      <c r="H188" s="1">
        <v>1268752.8</v>
      </c>
      <c r="I188" s="1">
        <v>1268752.8</v>
      </c>
      <c r="J188" s="1">
        <v>1268752.8</v>
      </c>
      <c r="K188" s="1">
        <v>1258705.3999999999</v>
      </c>
      <c r="L188" s="1">
        <v>1258705.3999999999</v>
      </c>
      <c r="M188" s="1">
        <v>1258705.3999999999</v>
      </c>
      <c r="N188" s="1">
        <v>1258705.3999999999</v>
      </c>
      <c r="O188" s="1">
        <v>1258705.3999999999</v>
      </c>
      <c r="P188" s="1">
        <v>1406972.58</v>
      </c>
      <c r="Q188" s="1">
        <v>1611339.94</v>
      </c>
      <c r="R188" s="1">
        <v>1670911.3900000001</v>
      </c>
      <c r="S188" s="1">
        <f t="shared" si="102"/>
        <v>1469832.0950000002</v>
      </c>
      <c r="T188" s="1">
        <f t="shared" si="103"/>
        <v>14386850.720000001</v>
      </c>
      <c r="U188" s="1">
        <f t="shared" si="104"/>
        <v>1321390.2345833334</v>
      </c>
      <c r="V188" s="1">
        <v>-936537.74</v>
      </c>
      <c r="W188" s="1">
        <v>-938610.04</v>
      </c>
      <c r="X188" s="1">
        <v>-940682.34</v>
      </c>
      <c r="Y188" s="1">
        <v>-942754.64</v>
      </c>
      <c r="Z188" s="1">
        <v>-944826.94000000006</v>
      </c>
      <c r="AA188" s="1">
        <v>-946891.03</v>
      </c>
      <c r="AB188" s="1">
        <v>-948946.92</v>
      </c>
      <c r="AC188" s="1">
        <v>-951002.81</v>
      </c>
      <c r="AD188" s="1">
        <v>-953058.70000000007</v>
      </c>
      <c r="AE188" s="1">
        <v>-955114.59</v>
      </c>
      <c r="AF188" s="1">
        <v>-957291.56</v>
      </c>
      <c r="AG188" s="1">
        <v>-959756.52</v>
      </c>
      <c r="AH188" s="1">
        <v>-962437.03</v>
      </c>
      <c r="AI188" s="1"/>
      <c r="AJ188" s="1">
        <v>-2072.3000000000002</v>
      </c>
      <c r="AK188" s="1">
        <v>-2072.3000000000002</v>
      </c>
      <c r="AL188" s="1">
        <v>-2072.3000000000002</v>
      </c>
      <c r="AM188" s="1">
        <v>-2072.3000000000002</v>
      </c>
      <c r="AN188" s="1">
        <v>-2072.3000000000002</v>
      </c>
      <c r="AO188" s="1">
        <v>-2064.09</v>
      </c>
      <c r="AP188" s="1">
        <v>-2055.89</v>
      </c>
      <c r="AQ188" s="1">
        <v>-2055.89</v>
      </c>
      <c r="AR188" s="1">
        <v>-2055.89</v>
      </c>
      <c r="AS188" s="1">
        <v>-2055.89</v>
      </c>
      <c r="AT188" s="1">
        <v>-2176.9700000000003</v>
      </c>
      <c r="AU188" s="1">
        <v>-2464.96</v>
      </c>
      <c r="AV188" s="1">
        <v>-2680.51</v>
      </c>
      <c r="AW188" s="1">
        <f t="shared" si="105"/>
        <v>25899.29</v>
      </c>
      <c r="AX188" s="1"/>
      <c r="AY188" s="1">
        <v>332215.06</v>
      </c>
      <c r="AZ188" s="1">
        <v>330142.76</v>
      </c>
      <c r="BA188" s="1">
        <v>328070.46000000002</v>
      </c>
      <c r="BB188" s="1">
        <v>325998.16000000003</v>
      </c>
      <c r="BC188" s="1">
        <v>323925.86</v>
      </c>
      <c r="BD188" s="1">
        <v>311814.37</v>
      </c>
      <c r="BE188" s="1">
        <v>309758.48</v>
      </c>
      <c r="BF188" s="1">
        <v>307702.59000000003</v>
      </c>
      <c r="BG188" s="1">
        <v>305646.7</v>
      </c>
      <c r="BH188" s="1">
        <v>303590.81</v>
      </c>
      <c r="BI188" s="1">
        <v>449681.02</v>
      </c>
      <c r="BJ188" s="1">
        <v>651583.42000000004</v>
      </c>
      <c r="BK188" s="1">
        <v>708474.36</v>
      </c>
      <c r="BL188" s="2">
        <f t="shared" si="78"/>
        <v>0</v>
      </c>
      <c r="BM188" s="2">
        <f t="shared" si="106"/>
        <v>25899.29</v>
      </c>
      <c r="BN188" s="3">
        <f t="shared" si="114"/>
        <v>1.9600031332278372E-2</v>
      </c>
      <c r="BO188" s="37">
        <f>IFERROR(INDEX('Wkpr - Existing Depr Rates'!$G$2:$G$709,MATCH('Wkpr - Plant Balance Detail'!A188,'Wkpr - Existing Depr Rates'!$A$2:$A$709,0),),0)</f>
        <v>1.9599999999999999E-2</v>
      </c>
      <c r="BP188" s="37">
        <f t="shared" si="107"/>
        <v>3.133227837251451E-8</v>
      </c>
      <c r="BQ188" s="11">
        <v>0.02</v>
      </c>
      <c r="BR188" s="11"/>
      <c r="BS188" s="11"/>
      <c r="BU188" s="31">
        <f>_xlfn.IFNA(IF(AND($B188="ED",$D188&gt;=310000,$D188&lt;360000),INDEX('Wkpr - Allocation_Factors'!$B$16:$F$16,1,MATCH('Wkpr - Plant Balance Detail'!BU$2,'Wkpr - Allocation_Factors'!$B$1:$F$1,0)),IF(AND($B188="GD",$C188="AN",$D188&gt;=350000,$D188&lt;358000),INDEX('Wkpr - Allocation_Factors'!$B$17:$F$17,1,MATCH('Wkpr - Plant Balance Detail'!BU$2,'Wkpr - Allocation_Factors'!$B$1:$F$1,0)),INDEX('Wkpr - Allocation_Factors'!$B$2:$F$15,MATCH(CONCATENATE('Wkpr - Plant Balance Detail'!$B188,'Wkpr - Plant Balance Detail'!$C188),'Wkpr - Allocation_Factors'!$A$2:$A$15,0),MATCH('Wkpr - Plant Balance Detail'!BU$2,'Wkpr - Allocation_Factors'!$B$1:$F$1,0)))),0)</f>
        <v>0.6573</v>
      </c>
      <c r="BV188" s="31">
        <f>_xlfn.IFNA(IF(AND($B188="ED",$D188&gt;=310000,$D188&lt;360000),INDEX('Wkpr - Allocation_Factors'!$B$16:$F$16,1,MATCH('Wkpr - Plant Balance Detail'!BV$2,'Wkpr - Allocation_Factors'!$B$1:$F$1,0)),IF(AND($B188="GD",$C188="AN",$D188&gt;=350000,$D188&lt;358000),INDEX('Wkpr - Allocation_Factors'!$B$17:$F$17,1,MATCH('Wkpr - Plant Balance Detail'!BV$2,'Wkpr - Allocation_Factors'!$B$1:$F$1,0)),INDEX('Wkpr - Allocation_Factors'!$B$2:$F$15,MATCH(CONCATENATE('Wkpr - Plant Balance Detail'!$B188,'Wkpr - Plant Balance Detail'!$C188),'Wkpr - Allocation_Factors'!$A$2:$A$15,0),MATCH('Wkpr - Plant Balance Detail'!BV$2,'Wkpr - Allocation_Factors'!$B$1:$F$1,0)))),0)</f>
        <v>0</v>
      </c>
      <c r="BW188" s="31">
        <f>_xlfn.IFNA(IF(AND($B188="ED",$D188&gt;=310000,$D188&lt;360000),INDEX('Wkpr - Allocation_Factors'!$B$16:$F$16,1,MATCH('Wkpr - Plant Balance Detail'!BW$2,'Wkpr - Allocation_Factors'!$B$1:$F$1,0)),IF(AND($B188="GD",$C188="AN",$D188&gt;=350000,$D188&lt;358000),INDEX('Wkpr - Allocation_Factors'!$B$17:$F$17,1,MATCH('Wkpr - Plant Balance Detail'!BW$2,'Wkpr - Allocation_Factors'!$B$1:$F$1,0)),INDEX('Wkpr - Allocation_Factors'!$B$2:$F$15,MATCH(CONCATENATE('Wkpr - Plant Balance Detail'!$B188,'Wkpr - Plant Balance Detail'!$C188),'Wkpr - Allocation_Factors'!$A$2:$A$15,0),MATCH('Wkpr - Plant Balance Detail'!BW$2,'Wkpr - Allocation_Factors'!$B$1:$F$1,0)))),0)</f>
        <v>0.3427</v>
      </c>
      <c r="BX188" s="31">
        <f>_xlfn.IFNA(IF(AND($B188="ED",$D188&gt;=310000,$D188&lt;360000),INDEX('Wkpr - Allocation_Factors'!$B$16:$F$16,1,MATCH('Wkpr - Plant Balance Detail'!BX$2,'Wkpr - Allocation_Factors'!$B$1:$F$1,0)),IF(AND($B188="GD",$C188="AN",$D188&gt;=350000,$D188&lt;358000),INDEX('Wkpr - Allocation_Factors'!$B$17:$F$17,1,MATCH('Wkpr - Plant Balance Detail'!BX$2,'Wkpr - Allocation_Factors'!$B$1:$F$1,0)),INDEX('Wkpr - Allocation_Factors'!$B$2:$F$15,MATCH(CONCATENATE('Wkpr - Plant Balance Detail'!$B188,'Wkpr - Plant Balance Detail'!$C188),'Wkpr - Allocation_Factors'!$A$2:$A$15,0),MATCH('Wkpr - Plant Balance Detail'!BX$2,'Wkpr - Allocation_Factors'!$B$1:$F$1,0)))),0)</f>
        <v>0</v>
      </c>
      <c r="BY188" s="31">
        <f>_xlfn.IFNA(IF(AND($B188="ED",$D188&gt;=310000,$D188&lt;360000),INDEX('Wkpr - Allocation_Factors'!$B$16:$F$16,1,MATCH('Wkpr - Plant Balance Detail'!BY$2,'Wkpr - Allocation_Factors'!$B$1:$F$1,0)),IF(AND($B188="GD",$C188="AN",$D188&gt;=350000,$D188&lt;358000),INDEX('Wkpr - Allocation_Factors'!$B$17:$F$17,1,MATCH('Wkpr - Plant Balance Detail'!BY$2,'Wkpr - Allocation_Factors'!$B$1:$F$1,0)),INDEX('Wkpr - Allocation_Factors'!$B$2:$F$15,MATCH(CONCATENATE('Wkpr - Plant Balance Detail'!$B188,'Wkpr - Plant Balance Detail'!$C188),'Wkpr - Allocation_Factors'!$A$2:$A$15,0),MATCH('Wkpr - Plant Balance Detail'!BY$2,'Wkpr - Allocation_Factors'!$B$1:$F$1,0)))),0)</f>
        <v>0</v>
      </c>
      <c r="CA188" s="1">
        <f t="shared" si="79"/>
        <v>21526.519522210987</v>
      </c>
      <c r="CB188" s="1">
        <f t="shared" si="80"/>
        <v>0</v>
      </c>
      <c r="CC188" s="1">
        <f t="shared" si="81"/>
        <v>11223.396075249819</v>
      </c>
      <c r="CD188" s="1">
        <f t="shared" si="82"/>
        <v>0</v>
      </c>
      <c r="CE188" s="1">
        <f t="shared" si="83"/>
        <v>0</v>
      </c>
      <c r="CF188" s="1"/>
      <c r="CG188" s="1">
        <f t="shared" si="84"/>
        <v>21526.485110281199</v>
      </c>
      <c r="CH188" s="1">
        <f t="shared" si="85"/>
        <v>0</v>
      </c>
      <c r="CI188" s="1">
        <f t="shared" si="86"/>
        <v>11223.378133718799</v>
      </c>
      <c r="CJ188" s="1">
        <f t="shared" si="87"/>
        <v>0</v>
      </c>
      <c r="CK188" s="1">
        <f t="shared" si="88"/>
        <v>0</v>
      </c>
      <c r="CM188" s="1">
        <f t="shared" si="89"/>
        <v>21965.80113294</v>
      </c>
      <c r="CN188" s="1">
        <f t="shared" si="90"/>
        <v>0</v>
      </c>
      <c r="CO188" s="1">
        <f t="shared" si="91"/>
        <v>11452.426667060001</v>
      </c>
      <c r="CP188" s="1">
        <f t="shared" si="92"/>
        <v>0</v>
      </c>
      <c r="CQ188" s="1">
        <f t="shared" si="93"/>
        <v>0</v>
      </c>
      <c r="CS188" s="1">
        <f t="shared" si="108"/>
        <v>439.31602265880065</v>
      </c>
      <c r="CT188" s="1">
        <f t="shared" si="109"/>
        <v>0</v>
      </c>
      <c r="CU188" s="1">
        <f t="shared" si="110"/>
        <v>229.04853334120162</v>
      </c>
      <c r="CV188" s="1">
        <f t="shared" si="111"/>
        <v>0</v>
      </c>
      <c r="CW188" s="1">
        <f t="shared" si="112"/>
        <v>0</v>
      </c>
      <c r="CX188" s="1">
        <f t="shared" si="113"/>
        <v>668.36455600000227</v>
      </c>
      <c r="DA188" s="38">
        <f t="shared" si="94"/>
        <v>0</v>
      </c>
      <c r="DB188" s="38">
        <f t="shared" si="95"/>
        <v>0</v>
      </c>
      <c r="DC188" s="38">
        <f t="shared" si="96"/>
        <v>0</v>
      </c>
      <c r="DD188" s="38">
        <f t="shared" si="97"/>
        <v>0</v>
      </c>
      <c r="DE188" s="38">
        <f t="shared" si="98"/>
        <v>0</v>
      </c>
    </row>
    <row r="189" spans="1:109" x14ac:dyDescent="0.2">
      <c r="A189" t="s">
        <v>204</v>
      </c>
      <c r="B189" t="str">
        <f t="shared" si="99"/>
        <v>ED</v>
      </c>
      <c r="C189" t="str">
        <f t="shared" si="100"/>
        <v>CS</v>
      </c>
      <c r="D189">
        <f t="shared" si="101"/>
        <v>341000</v>
      </c>
      <c r="F189" s="1">
        <v>11401817.1</v>
      </c>
      <c r="G189" s="1">
        <v>11401840.51</v>
      </c>
      <c r="H189" s="1">
        <v>11401868.960000001</v>
      </c>
      <c r="I189" s="1">
        <v>11401852.98</v>
      </c>
      <c r="J189" s="1">
        <v>11401891.18</v>
      </c>
      <c r="K189" s="1">
        <v>11401903.91</v>
      </c>
      <c r="L189" s="1">
        <v>11402042.57</v>
      </c>
      <c r="M189" s="1">
        <v>11402048.300000001</v>
      </c>
      <c r="N189" s="1">
        <v>11402072.6</v>
      </c>
      <c r="O189" s="1">
        <v>11402133.470000001</v>
      </c>
      <c r="P189" s="1">
        <v>11402138.1</v>
      </c>
      <c r="Q189" s="1">
        <v>11406132.4</v>
      </c>
      <c r="R189" s="1">
        <v>11402122.4</v>
      </c>
      <c r="S189" s="1">
        <f t="shared" si="102"/>
        <v>11401969.75</v>
      </c>
      <c r="T189" s="1">
        <f t="shared" si="103"/>
        <v>125425924.98</v>
      </c>
      <c r="U189" s="1">
        <f t="shared" si="104"/>
        <v>11402324.560833335</v>
      </c>
      <c r="V189" s="1">
        <v>-4246798.8499999996</v>
      </c>
      <c r="W189" s="1">
        <v>-4269032.42</v>
      </c>
      <c r="X189" s="1">
        <v>-4291266.04</v>
      </c>
      <c r="Y189" s="1">
        <v>-4313499.67</v>
      </c>
      <c r="Z189" s="1">
        <v>-4335733.32</v>
      </c>
      <c r="AA189" s="1">
        <v>-4357967.0199999996</v>
      </c>
      <c r="AB189" s="1">
        <v>-4380200.87</v>
      </c>
      <c r="AC189" s="1">
        <v>-4402434.8600000003</v>
      </c>
      <c r="AD189" s="1">
        <v>-4424668.88</v>
      </c>
      <c r="AE189" s="1">
        <v>-4446902.9800000004</v>
      </c>
      <c r="AF189" s="1">
        <v>-4469137.1399999997</v>
      </c>
      <c r="AG189" s="1">
        <v>-4491375.2</v>
      </c>
      <c r="AH189" s="1">
        <v>-4509603.25</v>
      </c>
      <c r="AI189" s="1"/>
      <c r="AJ189" s="1">
        <v>-22233.5</v>
      </c>
      <c r="AK189" s="1">
        <v>-22233.57</v>
      </c>
      <c r="AL189" s="1">
        <v>-22233.62</v>
      </c>
      <c r="AM189" s="1">
        <v>-22233.63</v>
      </c>
      <c r="AN189" s="1">
        <v>-22233.65</v>
      </c>
      <c r="AO189" s="1">
        <v>-22233.7</v>
      </c>
      <c r="AP189" s="1">
        <v>-22233.850000000002</v>
      </c>
      <c r="AQ189" s="1">
        <v>-22233.99</v>
      </c>
      <c r="AR189" s="1">
        <v>-22234.02</v>
      </c>
      <c r="AS189" s="1">
        <v>-22234.100000000002</v>
      </c>
      <c r="AT189" s="1">
        <v>-22234.16</v>
      </c>
      <c r="AU189" s="1">
        <v>-22238.06</v>
      </c>
      <c r="AV189" s="1">
        <v>-22238.05</v>
      </c>
      <c r="AW189" s="1">
        <f t="shared" si="105"/>
        <v>266814.39999999997</v>
      </c>
      <c r="AX189" s="1"/>
      <c r="AY189" s="1">
        <v>7155018.25</v>
      </c>
      <c r="AZ189" s="1">
        <v>7132808.0899999999</v>
      </c>
      <c r="BA189" s="1">
        <v>7110602.9199999999</v>
      </c>
      <c r="BB189" s="1">
        <v>7088353.3099999996</v>
      </c>
      <c r="BC189" s="1">
        <v>7066157.8600000003</v>
      </c>
      <c r="BD189" s="1">
        <v>7043936.8899999997</v>
      </c>
      <c r="BE189" s="1">
        <v>7021841.7000000002</v>
      </c>
      <c r="BF189" s="1">
        <v>6999613.4400000004</v>
      </c>
      <c r="BG189" s="1">
        <v>6977403.7199999997</v>
      </c>
      <c r="BH189" s="1">
        <v>6955230.4900000002</v>
      </c>
      <c r="BI189" s="1">
        <v>6933000.96</v>
      </c>
      <c r="BJ189" s="1">
        <v>6914757.2000000002</v>
      </c>
      <c r="BK189" s="1">
        <v>6892519.1500000004</v>
      </c>
      <c r="BL189" s="2">
        <f t="shared" si="78"/>
        <v>0</v>
      </c>
      <c r="BM189" s="2">
        <f t="shared" si="106"/>
        <v>266814.39999999997</v>
      </c>
      <c r="BN189" s="3">
        <f t="shared" si="114"/>
        <v>2.3400000462756511E-2</v>
      </c>
      <c r="BO189" s="37">
        <f>IFERROR(INDEX('Wkpr - Existing Depr Rates'!$G$2:$G$709,MATCH('Wkpr - Plant Balance Detail'!A189,'Wkpr - Existing Depr Rates'!$A$2:$A$709,0),),0)</f>
        <v>2.3400000000000001E-2</v>
      </c>
      <c r="BP189" s="37">
        <f t="shared" si="107"/>
        <v>4.6275651019445085E-10</v>
      </c>
      <c r="BQ189" s="11">
        <v>2.3700000000000002E-2</v>
      </c>
      <c r="BR189" s="11"/>
      <c r="BS189" s="11"/>
      <c r="BU189" s="31">
        <f>_xlfn.IFNA(IF(AND($B189="ED",$D189&gt;=310000,$D189&lt;360000),INDEX('Wkpr - Allocation_Factors'!$B$16:$F$16,1,MATCH('Wkpr - Plant Balance Detail'!BU$2,'Wkpr - Allocation_Factors'!$B$1:$F$1,0)),IF(AND($B189="GD",$C189="AN",$D189&gt;=350000,$D189&lt;358000),INDEX('Wkpr - Allocation_Factors'!$B$17:$F$17,1,MATCH('Wkpr - Plant Balance Detail'!BU$2,'Wkpr - Allocation_Factors'!$B$1:$F$1,0)),INDEX('Wkpr - Allocation_Factors'!$B$2:$F$15,MATCH(CONCATENATE('Wkpr - Plant Balance Detail'!$B189,'Wkpr - Plant Balance Detail'!$C189),'Wkpr - Allocation_Factors'!$A$2:$A$15,0),MATCH('Wkpr - Plant Balance Detail'!BU$2,'Wkpr - Allocation_Factors'!$B$1:$F$1,0)))),0)</f>
        <v>0.6573</v>
      </c>
      <c r="BV189" s="31">
        <f>_xlfn.IFNA(IF(AND($B189="ED",$D189&gt;=310000,$D189&lt;360000),INDEX('Wkpr - Allocation_Factors'!$B$16:$F$16,1,MATCH('Wkpr - Plant Balance Detail'!BV$2,'Wkpr - Allocation_Factors'!$B$1:$F$1,0)),IF(AND($B189="GD",$C189="AN",$D189&gt;=350000,$D189&lt;358000),INDEX('Wkpr - Allocation_Factors'!$B$17:$F$17,1,MATCH('Wkpr - Plant Balance Detail'!BV$2,'Wkpr - Allocation_Factors'!$B$1:$F$1,0)),INDEX('Wkpr - Allocation_Factors'!$B$2:$F$15,MATCH(CONCATENATE('Wkpr - Plant Balance Detail'!$B189,'Wkpr - Plant Balance Detail'!$C189),'Wkpr - Allocation_Factors'!$A$2:$A$15,0),MATCH('Wkpr - Plant Balance Detail'!BV$2,'Wkpr - Allocation_Factors'!$B$1:$F$1,0)))),0)</f>
        <v>0</v>
      </c>
      <c r="BW189" s="31">
        <f>_xlfn.IFNA(IF(AND($B189="ED",$D189&gt;=310000,$D189&lt;360000),INDEX('Wkpr - Allocation_Factors'!$B$16:$F$16,1,MATCH('Wkpr - Plant Balance Detail'!BW$2,'Wkpr - Allocation_Factors'!$B$1:$F$1,0)),IF(AND($B189="GD",$C189="AN",$D189&gt;=350000,$D189&lt;358000),INDEX('Wkpr - Allocation_Factors'!$B$17:$F$17,1,MATCH('Wkpr - Plant Balance Detail'!BW$2,'Wkpr - Allocation_Factors'!$B$1:$F$1,0)),INDEX('Wkpr - Allocation_Factors'!$B$2:$F$15,MATCH(CONCATENATE('Wkpr - Plant Balance Detail'!$B189,'Wkpr - Plant Balance Detail'!$C189),'Wkpr - Allocation_Factors'!$A$2:$A$15,0),MATCH('Wkpr - Plant Balance Detail'!BW$2,'Wkpr - Allocation_Factors'!$B$1:$F$1,0)))),0)</f>
        <v>0.3427</v>
      </c>
      <c r="BX189" s="31">
        <f>_xlfn.IFNA(IF(AND($B189="ED",$D189&gt;=310000,$D189&lt;360000),INDEX('Wkpr - Allocation_Factors'!$B$16:$F$16,1,MATCH('Wkpr - Plant Balance Detail'!BX$2,'Wkpr - Allocation_Factors'!$B$1:$F$1,0)),IF(AND($B189="GD",$C189="AN",$D189&gt;=350000,$D189&lt;358000),INDEX('Wkpr - Allocation_Factors'!$B$17:$F$17,1,MATCH('Wkpr - Plant Balance Detail'!BX$2,'Wkpr - Allocation_Factors'!$B$1:$F$1,0)),INDEX('Wkpr - Allocation_Factors'!$B$2:$F$15,MATCH(CONCATENATE('Wkpr - Plant Balance Detail'!$B189,'Wkpr - Plant Balance Detail'!$C189),'Wkpr - Allocation_Factors'!$A$2:$A$15,0),MATCH('Wkpr - Plant Balance Detail'!BX$2,'Wkpr - Allocation_Factors'!$B$1:$F$1,0)))),0)</f>
        <v>0</v>
      </c>
      <c r="BY189" s="31">
        <f>_xlfn.IFNA(IF(AND($B189="ED",$D189&gt;=310000,$D189&lt;360000),INDEX('Wkpr - Allocation_Factors'!$B$16:$F$16,1,MATCH('Wkpr - Plant Balance Detail'!BY$2,'Wkpr - Allocation_Factors'!$B$1:$F$1,0)),IF(AND($B189="GD",$C189="AN",$D189&gt;=350000,$D189&lt;358000),INDEX('Wkpr - Allocation_Factors'!$B$17:$F$17,1,MATCH('Wkpr - Plant Balance Detail'!BY$2,'Wkpr - Allocation_Factors'!$B$1:$F$1,0)),INDEX('Wkpr - Allocation_Factors'!$B$2:$F$15,MATCH(CONCATENATE('Wkpr - Plant Balance Detail'!$B189,'Wkpr - Plant Balance Detail'!$C189),'Wkpr - Allocation_Factors'!$A$2:$A$15,0),MATCH('Wkpr - Plant Balance Detail'!BY$2,'Wkpr - Allocation_Factors'!$B$1:$F$1,0)))),0)</f>
        <v>0</v>
      </c>
      <c r="CA189" s="1">
        <f t="shared" si="79"/>
        <v>175373.99572054992</v>
      </c>
      <c r="CB189" s="1">
        <f t="shared" si="80"/>
        <v>0</v>
      </c>
      <c r="CC189" s="1">
        <f t="shared" si="81"/>
        <v>91435.673715856479</v>
      </c>
      <c r="CD189" s="1">
        <f t="shared" si="82"/>
        <v>0</v>
      </c>
      <c r="CE189" s="1">
        <f t="shared" si="83"/>
        <v>0</v>
      </c>
      <c r="CF189" s="1"/>
      <c r="CG189" s="1">
        <f t="shared" si="84"/>
        <v>175373.99225236801</v>
      </c>
      <c r="CH189" s="1">
        <f t="shared" si="85"/>
        <v>0</v>
      </c>
      <c r="CI189" s="1">
        <f t="shared" si="86"/>
        <v>91435.671907632015</v>
      </c>
      <c r="CJ189" s="1">
        <f t="shared" si="87"/>
        <v>0</v>
      </c>
      <c r="CK189" s="1">
        <f t="shared" si="88"/>
        <v>0</v>
      </c>
      <c r="CM189" s="1">
        <f t="shared" si="89"/>
        <v>177622.37676842403</v>
      </c>
      <c r="CN189" s="1">
        <f t="shared" si="90"/>
        <v>0</v>
      </c>
      <c r="CO189" s="1">
        <f t="shared" si="91"/>
        <v>92607.924111576023</v>
      </c>
      <c r="CP189" s="1">
        <f t="shared" si="92"/>
        <v>0</v>
      </c>
      <c r="CQ189" s="1">
        <f t="shared" si="93"/>
        <v>0</v>
      </c>
      <c r="CS189" s="1">
        <f t="shared" si="108"/>
        <v>2248.3845160560159</v>
      </c>
      <c r="CT189" s="1">
        <f t="shared" si="109"/>
        <v>0</v>
      </c>
      <c r="CU189" s="1">
        <f t="shared" si="110"/>
        <v>1172.2522039440082</v>
      </c>
      <c r="CV189" s="1">
        <f t="shared" si="111"/>
        <v>0</v>
      </c>
      <c r="CW189" s="1">
        <f t="shared" si="112"/>
        <v>0</v>
      </c>
      <c r="CX189" s="1">
        <f t="shared" si="113"/>
        <v>3420.6367200000241</v>
      </c>
      <c r="DA189" s="38">
        <f t="shared" si="94"/>
        <v>0</v>
      </c>
      <c r="DB189" s="38">
        <f t="shared" si="95"/>
        <v>0</v>
      </c>
      <c r="DC189" s="38">
        <f t="shared" si="96"/>
        <v>0</v>
      </c>
      <c r="DD189" s="38">
        <f t="shared" si="97"/>
        <v>0</v>
      </c>
      <c r="DE189" s="38">
        <f t="shared" si="98"/>
        <v>0</v>
      </c>
    </row>
    <row r="190" spans="1:109" x14ac:dyDescent="0.2">
      <c r="A190" t="s">
        <v>205</v>
      </c>
      <c r="B190" t="str">
        <f t="shared" si="99"/>
        <v>ED</v>
      </c>
      <c r="C190" t="str">
        <f t="shared" si="100"/>
        <v>CS</v>
      </c>
      <c r="D190">
        <f t="shared" si="101"/>
        <v>342000</v>
      </c>
      <c r="F190" s="1">
        <v>19304025.460000001</v>
      </c>
      <c r="G190" s="1">
        <v>19304109.309999999</v>
      </c>
      <c r="H190" s="1">
        <v>19304178.510000002</v>
      </c>
      <c r="I190" s="1">
        <v>19304139.640000001</v>
      </c>
      <c r="J190" s="1">
        <v>19304232.57</v>
      </c>
      <c r="K190" s="1">
        <v>19304263.539999999</v>
      </c>
      <c r="L190" s="1">
        <v>19304600.870000001</v>
      </c>
      <c r="M190" s="1">
        <v>19304614.809999999</v>
      </c>
      <c r="N190" s="1">
        <v>19304673.940000001</v>
      </c>
      <c r="O190" s="1">
        <v>19304822.02</v>
      </c>
      <c r="P190" s="1">
        <v>19304833.280000001</v>
      </c>
      <c r="Q190" s="1">
        <v>19304933.309999999</v>
      </c>
      <c r="R190" s="1">
        <v>19304933.309999999</v>
      </c>
      <c r="S190" s="1">
        <f t="shared" si="102"/>
        <v>19304479.384999998</v>
      </c>
      <c r="T190" s="1">
        <f t="shared" si="103"/>
        <v>212349401.80000001</v>
      </c>
      <c r="U190" s="1">
        <f t="shared" si="104"/>
        <v>19304490.098749999</v>
      </c>
      <c r="V190" s="1">
        <v>-7224482.6200000001</v>
      </c>
      <c r="W190" s="1">
        <v>-7268238.5099999998</v>
      </c>
      <c r="X190" s="1">
        <v>-7311994.5700000003</v>
      </c>
      <c r="Y190" s="1">
        <v>-7355750.6600000001</v>
      </c>
      <c r="Z190" s="1">
        <v>-7399506.8200000003</v>
      </c>
      <c r="AA190" s="1">
        <v>-7443263.1200000001</v>
      </c>
      <c r="AB190" s="1">
        <v>-7487019.8300000001</v>
      </c>
      <c r="AC190" s="1">
        <v>-7530776.9400000004</v>
      </c>
      <c r="AD190" s="1">
        <v>-7574534.1299999999</v>
      </c>
      <c r="AE190" s="1">
        <v>-7618291.5600000005</v>
      </c>
      <c r="AF190" s="1">
        <v>-7662049.1699999999</v>
      </c>
      <c r="AG190" s="1">
        <v>-7705806.9000000004</v>
      </c>
      <c r="AH190" s="1">
        <v>-7749564.7400000002</v>
      </c>
      <c r="AI190" s="1"/>
      <c r="AJ190" s="1">
        <v>-44060.3</v>
      </c>
      <c r="AK190" s="1">
        <v>-43755.89</v>
      </c>
      <c r="AL190" s="1">
        <v>-43756.06</v>
      </c>
      <c r="AM190" s="1">
        <v>-43756.090000000004</v>
      </c>
      <c r="AN190" s="1">
        <v>-43756.160000000003</v>
      </c>
      <c r="AO190" s="1">
        <v>-43756.3</v>
      </c>
      <c r="AP190" s="1">
        <v>-43756.71</v>
      </c>
      <c r="AQ190" s="1">
        <v>-43757.11</v>
      </c>
      <c r="AR190" s="1">
        <v>-43757.19</v>
      </c>
      <c r="AS190" s="1">
        <v>-43757.43</v>
      </c>
      <c r="AT190" s="1">
        <v>-43757.61</v>
      </c>
      <c r="AU190" s="1">
        <v>-43757.73</v>
      </c>
      <c r="AV190" s="1">
        <v>-43757.840000000004</v>
      </c>
      <c r="AW190" s="1">
        <f t="shared" si="105"/>
        <v>525082.12</v>
      </c>
      <c r="AX190" s="1"/>
      <c r="AY190" s="1">
        <v>12079542.84</v>
      </c>
      <c r="AZ190" s="1">
        <v>12035870.800000001</v>
      </c>
      <c r="BA190" s="1">
        <v>11992183.939999999</v>
      </c>
      <c r="BB190" s="1">
        <v>11948388.98</v>
      </c>
      <c r="BC190" s="1">
        <v>11904725.75</v>
      </c>
      <c r="BD190" s="1">
        <v>11861000.42</v>
      </c>
      <c r="BE190" s="1">
        <v>11817581.039999999</v>
      </c>
      <c r="BF190" s="1">
        <v>11773837.869999999</v>
      </c>
      <c r="BG190" s="1">
        <v>11730139.810000001</v>
      </c>
      <c r="BH190" s="1">
        <v>11686530.460000001</v>
      </c>
      <c r="BI190" s="1">
        <v>11642784.109999999</v>
      </c>
      <c r="BJ190" s="1">
        <v>11599126.41</v>
      </c>
      <c r="BK190" s="1">
        <v>11555368.57</v>
      </c>
      <c r="BL190" s="2">
        <f t="shared" si="78"/>
        <v>0</v>
      </c>
      <c r="BM190" s="2">
        <f t="shared" si="106"/>
        <v>525082.12</v>
      </c>
      <c r="BN190" s="3">
        <f t="shared" si="114"/>
        <v>2.7199999446450025E-2</v>
      </c>
      <c r="BO190" s="37">
        <f>IFERROR(INDEX('Wkpr - Existing Depr Rates'!$G$2:$G$709,MATCH('Wkpr - Plant Balance Detail'!A190,'Wkpr - Existing Depr Rates'!$A$2:$A$709,0),),0)</f>
        <v>2.7199999999999998E-2</v>
      </c>
      <c r="BP190" s="37">
        <f t="shared" si="107"/>
        <v>-5.5354997322010213E-10</v>
      </c>
      <c r="BQ190" s="11">
        <v>2.4500000000000001E-2</v>
      </c>
      <c r="BR190" s="11"/>
      <c r="BS190" s="11"/>
      <c r="BU190" s="31">
        <f>_xlfn.IFNA(IF(AND($B190="ED",$D190&gt;=310000,$D190&lt;360000),INDEX('Wkpr - Allocation_Factors'!$B$16:$F$16,1,MATCH('Wkpr - Plant Balance Detail'!BU$2,'Wkpr - Allocation_Factors'!$B$1:$F$1,0)),IF(AND($B190="GD",$C190="AN",$D190&gt;=350000,$D190&lt;358000),INDEX('Wkpr - Allocation_Factors'!$B$17:$F$17,1,MATCH('Wkpr - Plant Balance Detail'!BU$2,'Wkpr - Allocation_Factors'!$B$1:$F$1,0)),INDEX('Wkpr - Allocation_Factors'!$B$2:$F$15,MATCH(CONCATENATE('Wkpr - Plant Balance Detail'!$B190,'Wkpr - Plant Balance Detail'!$C190),'Wkpr - Allocation_Factors'!$A$2:$A$15,0),MATCH('Wkpr - Plant Balance Detail'!BU$2,'Wkpr - Allocation_Factors'!$B$1:$F$1,0)))),0)</f>
        <v>0.6573</v>
      </c>
      <c r="BV190" s="31">
        <f>_xlfn.IFNA(IF(AND($B190="ED",$D190&gt;=310000,$D190&lt;360000),INDEX('Wkpr - Allocation_Factors'!$B$16:$F$16,1,MATCH('Wkpr - Plant Balance Detail'!BV$2,'Wkpr - Allocation_Factors'!$B$1:$F$1,0)),IF(AND($B190="GD",$C190="AN",$D190&gt;=350000,$D190&lt;358000),INDEX('Wkpr - Allocation_Factors'!$B$17:$F$17,1,MATCH('Wkpr - Plant Balance Detail'!BV$2,'Wkpr - Allocation_Factors'!$B$1:$F$1,0)),INDEX('Wkpr - Allocation_Factors'!$B$2:$F$15,MATCH(CONCATENATE('Wkpr - Plant Balance Detail'!$B190,'Wkpr - Plant Balance Detail'!$C190),'Wkpr - Allocation_Factors'!$A$2:$A$15,0),MATCH('Wkpr - Plant Balance Detail'!BV$2,'Wkpr - Allocation_Factors'!$B$1:$F$1,0)))),0)</f>
        <v>0</v>
      </c>
      <c r="BW190" s="31">
        <f>_xlfn.IFNA(IF(AND($B190="ED",$D190&gt;=310000,$D190&lt;360000),INDEX('Wkpr - Allocation_Factors'!$B$16:$F$16,1,MATCH('Wkpr - Plant Balance Detail'!BW$2,'Wkpr - Allocation_Factors'!$B$1:$F$1,0)),IF(AND($B190="GD",$C190="AN",$D190&gt;=350000,$D190&lt;358000),INDEX('Wkpr - Allocation_Factors'!$B$17:$F$17,1,MATCH('Wkpr - Plant Balance Detail'!BW$2,'Wkpr - Allocation_Factors'!$B$1:$F$1,0)),INDEX('Wkpr - Allocation_Factors'!$B$2:$F$15,MATCH(CONCATENATE('Wkpr - Plant Balance Detail'!$B190,'Wkpr - Plant Balance Detail'!$C190),'Wkpr - Allocation_Factors'!$A$2:$A$15,0),MATCH('Wkpr - Plant Balance Detail'!BW$2,'Wkpr - Allocation_Factors'!$B$1:$F$1,0)))),0)</f>
        <v>0.3427</v>
      </c>
      <c r="BX190" s="31">
        <f>_xlfn.IFNA(IF(AND($B190="ED",$D190&gt;=310000,$D190&lt;360000),INDEX('Wkpr - Allocation_Factors'!$B$16:$F$16,1,MATCH('Wkpr - Plant Balance Detail'!BX$2,'Wkpr - Allocation_Factors'!$B$1:$F$1,0)),IF(AND($B190="GD",$C190="AN",$D190&gt;=350000,$D190&lt;358000),INDEX('Wkpr - Allocation_Factors'!$B$17:$F$17,1,MATCH('Wkpr - Plant Balance Detail'!BX$2,'Wkpr - Allocation_Factors'!$B$1:$F$1,0)),INDEX('Wkpr - Allocation_Factors'!$B$2:$F$15,MATCH(CONCATENATE('Wkpr - Plant Balance Detail'!$B190,'Wkpr - Plant Balance Detail'!$C190),'Wkpr - Allocation_Factors'!$A$2:$A$15,0),MATCH('Wkpr - Plant Balance Detail'!BX$2,'Wkpr - Allocation_Factors'!$B$1:$F$1,0)))),0)</f>
        <v>0</v>
      </c>
      <c r="BY190" s="31">
        <f>_xlfn.IFNA(IF(AND($B190="ED",$D190&gt;=310000,$D190&lt;360000),INDEX('Wkpr - Allocation_Factors'!$B$16:$F$16,1,MATCH('Wkpr - Plant Balance Detail'!BY$2,'Wkpr - Allocation_Factors'!$B$1:$F$1,0)),IF(AND($B190="GD",$C190="AN",$D190&gt;=350000,$D190&lt;358000),INDEX('Wkpr - Allocation_Factors'!$B$17:$F$17,1,MATCH('Wkpr - Plant Balance Detail'!BY$2,'Wkpr - Allocation_Factors'!$B$1:$F$1,0)),INDEX('Wkpr - Allocation_Factors'!$B$2:$F$15,MATCH(CONCATENATE('Wkpr - Plant Balance Detail'!$B190,'Wkpr - Plant Balance Detail'!$C190),'Wkpr - Allocation_Factors'!$A$2:$A$15,0),MATCH('Wkpr - Plant Balance Detail'!BY$2,'Wkpr - Allocation_Factors'!$B$1:$F$1,0)))),0)</f>
        <v>0</v>
      </c>
      <c r="CA190" s="1">
        <f t="shared" si="79"/>
        <v>345144.40145476448</v>
      </c>
      <c r="CB190" s="1">
        <f t="shared" si="80"/>
        <v>0</v>
      </c>
      <c r="CC190" s="1">
        <f t="shared" si="81"/>
        <v>179949.77389099009</v>
      </c>
      <c r="CD190" s="1">
        <f t="shared" si="82"/>
        <v>0</v>
      </c>
      <c r="CE190" s="1">
        <f t="shared" si="83"/>
        <v>0</v>
      </c>
      <c r="CF190" s="1"/>
      <c r="CG190" s="1">
        <f t="shared" si="84"/>
        <v>345144.4084788335</v>
      </c>
      <c r="CH190" s="1">
        <f t="shared" si="85"/>
        <v>0</v>
      </c>
      <c r="CI190" s="1">
        <f t="shared" si="86"/>
        <v>179949.77755316635</v>
      </c>
      <c r="CJ190" s="1">
        <f t="shared" si="87"/>
        <v>0</v>
      </c>
      <c r="CK190" s="1">
        <f t="shared" si="88"/>
        <v>0</v>
      </c>
      <c r="CM190" s="1">
        <f t="shared" si="89"/>
        <v>310883.75028424349</v>
      </c>
      <c r="CN190" s="1">
        <f t="shared" si="90"/>
        <v>0</v>
      </c>
      <c r="CO190" s="1">
        <f t="shared" si="91"/>
        <v>162087.11581075651</v>
      </c>
      <c r="CP190" s="1">
        <f t="shared" si="92"/>
        <v>0</v>
      </c>
      <c r="CQ190" s="1">
        <f t="shared" si="93"/>
        <v>0</v>
      </c>
      <c r="CS190" s="1">
        <f t="shared" si="108"/>
        <v>-34260.658194590011</v>
      </c>
      <c r="CT190" s="1">
        <f t="shared" si="109"/>
        <v>0</v>
      </c>
      <c r="CU190" s="1">
        <f t="shared" si="110"/>
        <v>-17862.661742409837</v>
      </c>
      <c r="CV190" s="1">
        <f t="shared" si="111"/>
        <v>0</v>
      </c>
      <c r="CW190" s="1">
        <f t="shared" si="112"/>
        <v>0</v>
      </c>
      <c r="CX190" s="1">
        <f t="shared" si="113"/>
        <v>-52123.319936999847</v>
      </c>
      <c r="DA190" s="38">
        <f t="shared" si="94"/>
        <v>0</v>
      </c>
      <c r="DB190" s="38">
        <f t="shared" si="95"/>
        <v>0</v>
      </c>
      <c r="DC190" s="38">
        <f t="shared" si="96"/>
        <v>0</v>
      </c>
      <c r="DD190" s="38">
        <f t="shared" si="97"/>
        <v>0</v>
      </c>
      <c r="DE190" s="38">
        <f t="shared" si="98"/>
        <v>0</v>
      </c>
    </row>
    <row r="191" spans="1:109" x14ac:dyDescent="0.2">
      <c r="A191" t="s">
        <v>206</v>
      </c>
      <c r="B191" t="str">
        <f t="shared" si="99"/>
        <v>ED</v>
      </c>
      <c r="C191" t="str">
        <f t="shared" si="100"/>
        <v>CS</v>
      </c>
      <c r="D191">
        <f t="shared" si="101"/>
        <v>344000</v>
      </c>
      <c r="F191" s="1">
        <v>125799761.52</v>
      </c>
      <c r="G191" s="1">
        <v>125803326.77</v>
      </c>
      <c r="H191" s="1">
        <v>125807659.76000001</v>
      </c>
      <c r="I191" s="1">
        <v>125805226.09999999</v>
      </c>
      <c r="J191" s="1">
        <v>125811044.65000001</v>
      </c>
      <c r="K191" s="1">
        <v>125812983.64</v>
      </c>
      <c r="L191" s="1">
        <v>125834104.89</v>
      </c>
      <c r="M191" s="1">
        <v>134647363.56</v>
      </c>
      <c r="N191" s="1">
        <v>134651065.71000001</v>
      </c>
      <c r="O191" s="1">
        <v>135143199.02000001</v>
      </c>
      <c r="P191" s="1">
        <v>135142542.77000001</v>
      </c>
      <c r="Q191" s="1">
        <v>135150860.74000001</v>
      </c>
      <c r="R191" s="1">
        <v>135049780.94</v>
      </c>
      <c r="S191" s="1">
        <f t="shared" si="102"/>
        <v>130424771.22999999</v>
      </c>
      <c r="T191" s="1">
        <f t="shared" si="103"/>
        <v>1429609377.6099999</v>
      </c>
      <c r="U191" s="1">
        <f t="shared" si="104"/>
        <v>130002845.73666666</v>
      </c>
      <c r="V191" s="1">
        <v>-31351814.399999999</v>
      </c>
      <c r="W191" s="1">
        <v>-31666318.260000002</v>
      </c>
      <c r="X191" s="1">
        <v>-31980831.989999998</v>
      </c>
      <c r="Y191" s="1">
        <v>-32295348.100000001</v>
      </c>
      <c r="Z191" s="1">
        <v>-32609868.440000001</v>
      </c>
      <c r="AA191" s="1">
        <v>-32924398.48</v>
      </c>
      <c r="AB191" s="1">
        <v>-33238957.34</v>
      </c>
      <c r="AC191" s="1">
        <v>-31433839.48</v>
      </c>
      <c r="AD191" s="1">
        <v>-31770462.52</v>
      </c>
      <c r="AE191" s="1">
        <v>-32107705.350000001</v>
      </c>
      <c r="AF191" s="1">
        <v>-32445562.530000001</v>
      </c>
      <c r="AG191" s="1">
        <v>-32783429.280000001</v>
      </c>
      <c r="AH191" s="1">
        <v>-33016409.079999998</v>
      </c>
      <c r="AI191" s="1"/>
      <c r="AJ191" s="1">
        <v>-314490.55</v>
      </c>
      <c r="AK191" s="1">
        <v>-314503.86</v>
      </c>
      <c r="AL191" s="1">
        <v>-314513.73</v>
      </c>
      <c r="AM191" s="1">
        <v>-314516.11</v>
      </c>
      <c r="AN191" s="1">
        <v>-314520.34000000003</v>
      </c>
      <c r="AO191" s="1">
        <v>-314530.03999999998</v>
      </c>
      <c r="AP191" s="1">
        <v>-314558.86</v>
      </c>
      <c r="AQ191" s="1">
        <v>-325601.84000000003</v>
      </c>
      <c r="AR191" s="1">
        <v>-336623.04</v>
      </c>
      <c r="AS191" s="1">
        <v>-337242.83</v>
      </c>
      <c r="AT191" s="1">
        <v>-337857.18</v>
      </c>
      <c r="AU191" s="1">
        <v>-337866.75</v>
      </c>
      <c r="AV191" s="1">
        <v>-337750.8</v>
      </c>
      <c r="AW191" s="1">
        <f t="shared" si="105"/>
        <v>3900085.38</v>
      </c>
      <c r="AX191" s="1"/>
      <c r="AY191" s="1">
        <v>94447947.120000005</v>
      </c>
      <c r="AZ191" s="1">
        <v>94137008.510000005</v>
      </c>
      <c r="BA191" s="1">
        <v>93826827.769999996</v>
      </c>
      <c r="BB191" s="1">
        <v>93509878</v>
      </c>
      <c r="BC191" s="1">
        <v>93201176.209999993</v>
      </c>
      <c r="BD191" s="1">
        <v>92888585.159999996</v>
      </c>
      <c r="BE191" s="1">
        <v>92595147.549999997</v>
      </c>
      <c r="BF191" s="1">
        <v>103213524.08</v>
      </c>
      <c r="BG191" s="1">
        <v>102880603.19</v>
      </c>
      <c r="BH191" s="1">
        <v>103035493.67</v>
      </c>
      <c r="BI191" s="1">
        <v>102696980.23999999</v>
      </c>
      <c r="BJ191" s="1">
        <v>102367431.45999999</v>
      </c>
      <c r="BK191" s="1">
        <v>102033371.86</v>
      </c>
      <c r="BL191" s="2">
        <f t="shared" si="78"/>
        <v>0</v>
      </c>
      <c r="BM191" s="2">
        <f t="shared" si="106"/>
        <v>3900085.38</v>
      </c>
      <c r="BN191" s="3">
        <f t="shared" si="114"/>
        <v>3.00000000607679E-2</v>
      </c>
      <c r="BO191" s="37">
        <f>IFERROR(INDEX('Wkpr - Existing Depr Rates'!$G$2:$G$709,MATCH('Wkpr - Plant Balance Detail'!A191,'Wkpr - Existing Depr Rates'!$A$2:$A$709,0),),0)</f>
        <v>0.03</v>
      </c>
      <c r="BP191" s="37">
        <f t="shared" si="107"/>
        <v>6.0767901127745105E-11</v>
      </c>
      <c r="BQ191" s="11">
        <v>3.3599999999999998E-2</v>
      </c>
      <c r="BR191" s="11"/>
      <c r="BS191" s="11"/>
      <c r="BU191" s="31">
        <f>_xlfn.IFNA(IF(AND($B191="ED",$D191&gt;=310000,$D191&lt;360000),INDEX('Wkpr - Allocation_Factors'!$B$16:$F$16,1,MATCH('Wkpr - Plant Balance Detail'!BU$2,'Wkpr - Allocation_Factors'!$B$1:$F$1,0)),IF(AND($B191="GD",$C191="AN",$D191&gt;=350000,$D191&lt;358000),INDEX('Wkpr - Allocation_Factors'!$B$17:$F$17,1,MATCH('Wkpr - Plant Balance Detail'!BU$2,'Wkpr - Allocation_Factors'!$B$1:$F$1,0)),INDEX('Wkpr - Allocation_Factors'!$B$2:$F$15,MATCH(CONCATENATE('Wkpr - Plant Balance Detail'!$B191,'Wkpr - Plant Balance Detail'!$C191),'Wkpr - Allocation_Factors'!$A$2:$A$15,0),MATCH('Wkpr - Plant Balance Detail'!BU$2,'Wkpr - Allocation_Factors'!$B$1:$F$1,0)))),0)</f>
        <v>0.6573</v>
      </c>
      <c r="BV191" s="31">
        <f>_xlfn.IFNA(IF(AND($B191="ED",$D191&gt;=310000,$D191&lt;360000),INDEX('Wkpr - Allocation_Factors'!$B$16:$F$16,1,MATCH('Wkpr - Plant Balance Detail'!BV$2,'Wkpr - Allocation_Factors'!$B$1:$F$1,0)),IF(AND($B191="GD",$C191="AN",$D191&gt;=350000,$D191&lt;358000),INDEX('Wkpr - Allocation_Factors'!$B$17:$F$17,1,MATCH('Wkpr - Plant Balance Detail'!BV$2,'Wkpr - Allocation_Factors'!$B$1:$F$1,0)),INDEX('Wkpr - Allocation_Factors'!$B$2:$F$15,MATCH(CONCATENATE('Wkpr - Plant Balance Detail'!$B191,'Wkpr - Plant Balance Detail'!$C191),'Wkpr - Allocation_Factors'!$A$2:$A$15,0),MATCH('Wkpr - Plant Balance Detail'!BV$2,'Wkpr - Allocation_Factors'!$B$1:$F$1,0)))),0)</f>
        <v>0</v>
      </c>
      <c r="BW191" s="31">
        <f>_xlfn.IFNA(IF(AND($B191="ED",$D191&gt;=310000,$D191&lt;360000),INDEX('Wkpr - Allocation_Factors'!$B$16:$F$16,1,MATCH('Wkpr - Plant Balance Detail'!BW$2,'Wkpr - Allocation_Factors'!$B$1:$F$1,0)),IF(AND($B191="GD",$C191="AN",$D191&gt;=350000,$D191&lt;358000),INDEX('Wkpr - Allocation_Factors'!$B$17:$F$17,1,MATCH('Wkpr - Plant Balance Detail'!BW$2,'Wkpr - Allocation_Factors'!$B$1:$F$1,0)),INDEX('Wkpr - Allocation_Factors'!$B$2:$F$15,MATCH(CONCATENATE('Wkpr - Plant Balance Detail'!$B191,'Wkpr - Plant Balance Detail'!$C191),'Wkpr - Allocation_Factors'!$A$2:$A$15,0),MATCH('Wkpr - Plant Balance Detail'!BW$2,'Wkpr - Allocation_Factors'!$B$1:$F$1,0)))),0)</f>
        <v>0.3427</v>
      </c>
      <c r="BX191" s="31">
        <f>_xlfn.IFNA(IF(AND($B191="ED",$D191&gt;=310000,$D191&lt;360000),INDEX('Wkpr - Allocation_Factors'!$B$16:$F$16,1,MATCH('Wkpr - Plant Balance Detail'!BX$2,'Wkpr - Allocation_Factors'!$B$1:$F$1,0)),IF(AND($B191="GD",$C191="AN",$D191&gt;=350000,$D191&lt;358000),INDEX('Wkpr - Allocation_Factors'!$B$17:$F$17,1,MATCH('Wkpr - Plant Balance Detail'!BX$2,'Wkpr - Allocation_Factors'!$B$1:$F$1,0)),INDEX('Wkpr - Allocation_Factors'!$B$2:$F$15,MATCH(CONCATENATE('Wkpr - Plant Balance Detail'!$B191,'Wkpr - Plant Balance Detail'!$C191),'Wkpr - Allocation_Factors'!$A$2:$A$15,0),MATCH('Wkpr - Plant Balance Detail'!BX$2,'Wkpr - Allocation_Factors'!$B$1:$F$1,0)))),0)</f>
        <v>0</v>
      </c>
      <c r="BY191" s="31">
        <f>_xlfn.IFNA(IF(AND($B191="ED",$D191&gt;=310000,$D191&lt;360000),INDEX('Wkpr - Allocation_Factors'!$B$16:$F$16,1,MATCH('Wkpr - Plant Balance Detail'!BY$2,'Wkpr - Allocation_Factors'!$B$1:$F$1,0)),IF(AND($B191="GD",$C191="AN",$D191&gt;=350000,$D191&lt;358000),INDEX('Wkpr - Allocation_Factors'!$B$17:$F$17,1,MATCH('Wkpr - Plant Balance Detail'!BY$2,'Wkpr - Allocation_Factors'!$B$1:$F$1,0)),INDEX('Wkpr - Allocation_Factors'!$B$2:$F$15,MATCH(CONCATENATE('Wkpr - Plant Balance Detail'!$B191,'Wkpr - Plant Balance Detail'!$C191),'Wkpr - Allocation_Factors'!$A$2:$A$15,0),MATCH('Wkpr - Plant Balance Detail'!BY$2,'Wkpr - Allocation_Factors'!$B$1:$F$1,0)))),0)</f>
        <v>0</v>
      </c>
      <c r="CA191" s="1">
        <f t="shared" si="79"/>
        <v>2663046.6357501182</v>
      </c>
      <c r="CB191" s="1">
        <f t="shared" si="80"/>
        <v>0</v>
      </c>
      <c r="CC191" s="1">
        <f t="shared" si="81"/>
        <v>1388446.8006565731</v>
      </c>
      <c r="CD191" s="1">
        <f t="shared" si="82"/>
        <v>0</v>
      </c>
      <c r="CE191" s="1">
        <f t="shared" si="83"/>
        <v>0</v>
      </c>
      <c r="CF191" s="1"/>
      <c r="CG191" s="1">
        <f t="shared" si="84"/>
        <v>2663046.6303558601</v>
      </c>
      <c r="CH191" s="1">
        <f t="shared" si="85"/>
        <v>0</v>
      </c>
      <c r="CI191" s="1">
        <f t="shared" si="86"/>
        <v>1388446.7978441401</v>
      </c>
      <c r="CJ191" s="1">
        <f t="shared" si="87"/>
        <v>0</v>
      </c>
      <c r="CK191" s="1">
        <f t="shared" si="88"/>
        <v>0</v>
      </c>
      <c r="CM191" s="1">
        <f t="shared" si="89"/>
        <v>2982612.2259985628</v>
      </c>
      <c r="CN191" s="1">
        <f t="shared" si="90"/>
        <v>0</v>
      </c>
      <c r="CO191" s="1">
        <f t="shared" si="91"/>
        <v>1555060.4135854365</v>
      </c>
      <c r="CP191" s="1">
        <f t="shared" si="92"/>
        <v>0</v>
      </c>
      <c r="CQ191" s="1">
        <f t="shared" si="93"/>
        <v>0</v>
      </c>
      <c r="CS191" s="1">
        <f t="shared" si="108"/>
        <v>319565.59564270265</v>
      </c>
      <c r="CT191" s="1">
        <f t="shared" si="109"/>
        <v>0</v>
      </c>
      <c r="CU191" s="1">
        <f t="shared" si="110"/>
        <v>166613.61574129644</v>
      </c>
      <c r="CV191" s="1">
        <f t="shared" si="111"/>
        <v>0</v>
      </c>
      <c r="CW191" s="1">
        <f t="shared" si="112"/>
        <v>0</v>
      </c>
      <c r="CX191" s="1">
        <f t="shared" si="113"/>
        <v>486179.21138399909</v>
      </c>
      <c r="DA191" s="38">
        <f t="shared" si="94"/>
        <v>0</v>
      </c>
      <c r="DB191" s="38">
        <f t="shared" si="95"/>
        <v>0</v>
      </c>
      <c r="DC191" s="38">
        <f t="shared" si="96"/>
        <v>0</v>
      </c>
      <c r="DD191" s="38">
        <f t="shared" si="97"/>
        <v>0</v>
      </c>
      <c r="DE191" s="38">
        <f t="shared" si="98"/>
        <v>0</v>
      </c>
    </row>
    <row r="192" spans="1:109" x14ac:dyDescent="0.2">
      <c r="A192" t="s">
        <v>207</v>
      </c>
      <c r="B192" t="str">
        <f t="shared" si="99"/>
        <v>ED</v>
      </c>
      <c r="C192" t="str">
        <f t="shared" si="100"/>
        <v>CS</v>
      </c>
      <c r="D192">
        <f t="shared" si="101"/>
        <v>345000</v>
      </c>
      <c r="F192" s="1">
        <v>15855076.34</v>
      </c>
      <c r="G192" s="1">
        <v>15855082.390000001</v>
      </c>
      <c r="H192" s="1">
        <v>15855089.75</v>
      </c>
      <c r="I192" s="1">
        <v>15855085.619999999</v>
      </c>
      <c r="J192" s="1">
        <v>15855095.49</v>
      </c>
      <c r="K192" s="1">
        <v>15855098.77</v>
      </c>
      <c r="L192" s="1">
        <v>15855134.619999999</v>
      </c>
      <c r="M192" s="1">
        <v>15855136.109999999</v>
      </c>
      <c r="N192" s="1">
        <v>15855142.4</v>
      </c>
      <c r="O192" s="1">
        <v>15855158.119999999</v>
      </c>
      <c r="P192" s="1">
        <v>15855159.310000001</v>
      </c>
      <c r="Q192" s="1">
        <v>15855169.939999999</v>
      </c>
      <c r="R192" s="1">
        <v>15855169.939999999</v>
      </c>
      <c r="S192" s="1">
        <f t="shared" si="102"/>
        <v>15855123.140000001</v>
      </c>
      <c r="T192" s="1">
        <f t="shared" si="103"/>
        <v>174406352.52000001</v>
      </c>
      <c r="U192" s="1">
        <f t="shared" si="104"/>
        <v>15855122.971666669</v>
      </c>
      <c r="V192" s="1">
        <v>-5630023.5800000001</v>
      </c>
      <c r="W192" s="1">
        <v>-5711148.7400000002</v>
      </c>
      <c r="X192" s="1">
        <v>-5792273.9299999997</v>
      </c>
      <c r="Y192" s="1">
        <v>-5873399.1299999999</v>
      </c>
      <c r="Z192" s="1">
        <v>-5954524.3399999999</v>
      </c>
      <c r="AA192" s="1">
        <v>-6035649.5800000001</v>
      </c>
      <c r="AB192" s="1">
        <v>-6116774.9299999997</v>
      </c>
      <c r="AC192" s="1">
        <v>-6197900.3700000001</v>
      </c>
      <c r="AD192" s="1">
        <v>-6279025.8300000001</v>
      </c>
      <c r="AE192" s="1">
        <v>-6360151.3499999996</v>
      </c>
      <c r="AF192" s="1">
        <v>-6441276.9100000001</v>
      </c>
      <c r="AG192" s="1">
        <v>-6522402.5</v>
      </c>
      <c r="AH192" s="1">
        <v>-6603528.1200000001</v>
      </c>
      <c r="AI192" s="1"/>
      <c r="AJ192" s="1">
        <v>-81125.11</v>
      </c>
      <c r="AK192" s="1">
        <v>-81125.16</v>
      </c>
      <c r="AL192" s="1">
        <v>-81125.19</v>
      </c>
      <c r="AM192" s="1">
        <v>-81125.2</v>
      </c>
      <c r="AN192" s="1">
        <v>-81125.210000000006</v>
      </c>
      <c r="AO192" s="1">
        <v>-81125.240000000005</v>
      </c>
      <c r="AP192" s="1">
        <v>-81125.350000000006</v>
      </c>
      <c r="AQ192" s="1">
        <v>-81125.440000000002</v>
      </c>
      <c r="AR192" s="1">
        <v>-81125.460000000006</v>
      </c>
      <c r="AS192" s="1">
        <v>-81125.52</v>
      </c>
      <c r="AT192" s="1">
        <v>-81125.56</v>
      </c>
      <c r="AU192" s="1">
        <v>-81125.59</v>
      </c>
      <c r="AV192" s="1">
        <v>-81125.62</v>
      </c>
      <c r="AW192" s="1">
        <f t="shared" si="105"/>
        <v>973504.54</v>
      </c>
      <c r="AX192" s="1"/>
      <c r="AY192" s="1">
        <v>10225052.76</v>
      </c>
      <c r="AZ192" s="1">
        <v>10143933.65</v>
      </c>
      <c r="BA192" s="1">
        <v>10062815.82</v>
      </c>
      <c r="BB192" s="1">
        <v>9981686.4900000002</v>
      </c>
      <c r="BC192" s="1">
        <v>9900571.1500000004</v>
      </c>
      <c r="BD192" s="1">
        <v>9819449.1899999995</v>
      </c>
      <c r="BE192" s="1">
        <v>9738359.6899999995</v>
      </c>
      <c r="BF192" s="1">
        <v>9657235.7400000002</v>
      </c>
      <c r="BG192" s="1">
        <v>9576116.5700000003</v>
      </c>
      <c r="BH192" s="1">
        <v>9495006.7699999996</v>
      </c>
      <c r="BI192" s="1">
        <v>9413882.4000000004</v>
      </c>
      <c r="BJ192" s="1">
        <v>9332767.4399999995</v>
      </c>
      <c r="BK192" s="1">
        <v>9251641.8200000003</v>
      </c>
      <c r="BL192" s="2">
        <f t="shared" si="78"/>
        <v>0</v>
      </c>
      <c r="BM192" s="2">
        <f t="shared" si="106"/>
        <v>973504.54</v>
      </c>
      <c r="BN192" s="3">
        <f t="shared" si="114"/>
        <v>6.1399999340255293E-2</v>
      </c>
      <c r="BO192" s="37">
        <f>IFERROR(INDEX('Wkpr - Existing Depr Rates'!$G$2:$G$709,MATCH('Wkpr - Plant Balance Detail'!A192,'Wkpr - Existing Depr Rates'!$A$2:$A$709,0),),0)</f>
        <v>6.1399999999999996E-2</v>
      </c>
      <c r="BP192" s="37">
        <f t="shared" si="107"/>
        <v>-6.5974470331298107E-10</v>
      </c>
      <c r="BQ192" s="11">
        <v>5.2499999999999998E-2</v>
      </c>
      <c r="BR192" s="11"/>
      <c r="BS192" s="11"/>
      <c r="BU192" s="31">
        <f>_xlfn.IFNA(IF(AND($B192="ED",$D192&gt;=310000,$D192&lt;360000),INDEX('Wkpr - Allocation_Factors'!$B$16:$F$16,1,MATCH('Wkpr - Plant Balance Detail'!BU$2,'Wkpr - Allocation_Factors'!$B$1:$F$1,0)),IF(AND($B192="GD",$C192="AN",$D192&gt;=350000,$D192&lt;358000),INDEX('Wkpr - Allocation_Factors'!$B$17:$F$17,1,MATCH('Wkpr - Plant Balance Detail'!BU$2,'Wkpr - Allocation_Factors'!$B$1:$F$1,0)),INDEX('Wkpr - Allocation_Factors'!$B$2:$F$15,MATCH(CONCATENATE('Wkpr - Plant Balance Detail'!$B192,'Wkpr - Plant Balance Detail'!$C192),'Wkpr - Allocation_Factors'!$A$2:$A$15,0),MATCH('Wkpr - Plant Balance Detail'!BU$2,'Wkpr - Allocation_Factors'!$B$1:$F$1,0)))),0)</f>
        <v>0.6573</v>
      </c>
      <c r="BV192" s="31">
        <f>_xlfn.IFNA(IF(AND($B192="ED",$D192&gt;=310000,$D192&lt;360000),INDEX('Wkpr - Allocation_Factors'!$B$16:$F$16,1,MATCH('Wkpr - Plant Balance Detail'!BV$2,'Wkpr - Allocation_Factors'!$B$1:$F$1,0)),IF(AND($B192="GD",$C192="AN",$D192&gt;=350000,$D192&lt;358000),INDEX('Wkpr - Allocation_Factors'!$B$17:$F$17,1,MATCH('Wkpr - Plant Balance Detail'!BV$2,'Wkpr - Allocation_Factors'!$B$1:$F$1,0)),INDEX('Wkpr - Allocation_Factors'!$B$2:$F$15,MATCH(CONCATENATE('Wkpr - Plant Balance Detail'!$B192,'Wkpr - Plant Balance Detail'!$C192),'Wkpr - Allocation_Factors'!$A$2:$A$15,0),MATCH('Wkpr - Plant Balance Detail'!BV$2,'Wkpr - Allocation_Factors'!$B$1:$F$1,0)))),0)</f>
        <v>0</v>
      </c>
      <c r="BW192" s="31">
        <f>_xlfn.IFNA(IF(AND($B192="ED",$D192&gt;=310000,$D192&lt;360000),INDEX('Wkpr - Allocation_Factors'!$B$16:$F$16,1,MATCH('Wkpr - Plant Balance Detail'!BW$2,'Wkpr - Allocation_Factors'!$B$1:$F$1,0)),IF(AND($B192="GD",$C192="AN",$D192&gt;=350000,$D192&lt;358000),INDEX('Wkpr - Allocation_Factors'!$B$17:$F$17,1,MATCH('Wkpr - Plant Balance Detail'!BW$2,'Wkpr - Allocation_Factors'!$B$1:$F$1,0)),INDEX('Wkpr - Allocation_Factors'!$B$2:$F$15,MATCH(CONCATENATE('Wkpr - Plant Balance Detail'!$B192,'Wkpr - Plant Balance Detail'!$C192),'Wkpr - Allocation_Factors'!$A$2:$A$15,0),MATCH('Wkpr - Plant Balance Detail'!BW$2,'Wkpr - Allocation_Factors'!$B$1:$F$1,0)))),0)</f>
        <v>0.3427</v>
      </c>
      <c r="BX192" s="31">
        <f>_xlfn.IFNA(IF(AND($B192="ED",$D192&gt;=310000,$D192&lt;360000),INDEX('Wkpr - Allocation_Factors'!$B$16:$F$16,1,MATCH('Wkpr - Plant Balance Detail'!BX$2,'Wkpr - Allocation_Factors'!$B$1:$F$1,0)),IF(AND($B192="GD",$C192="AN",$D192&gt;=350000,$D192&lt;358000),INDEX('Wkpr - Allocation_Factors'!$B$17:$F$17,1,MATCH('Wkpr - Plant Balance Detail'!BX$2,'Wkpr - Allocation_Factors'!$B$1:$F$1,0)),INDEX('Wkpr - Allocation_Factors'!$B$2:$F$15,MATCH(CONCATENATE('Wkpr - Plant Balance Detail'!$B192,'Wkpr - Plant Balance Detail'!$C192),'Wkpr - Allocation_Factors'!$A$2:$A$15,0),MATCH('Wkpr - Plant Balance Detail'!BX$2,'Wkpr - Allocation_Factors'!$B$1:$F$1,0)))),0)</f>
        <v>0</v>
      </c>
      <c r="BY192" s="31">
        <f>_xlfn.IFNA(IF(AND($B192="ED",$D192&gt;=310000,$D192&lt;360000),INDEX('Wkpr - Allocation_Factors'!$B$16:$F$16,1,MATCH('Wkpr - Plant Balance Detail'!BY$2,'Wkpr - Allocation_Factors'!$B$1:$F$1,0)),IF(AND($B192="GD",$C192="AN",$D192&gt;=350000,$D192&lt;358000),INDEX('Wkpr - Allocation_Factors'!$B$17:$F$17,1,MATCH('Wkpr - Plant Balance Detail'!BY$2,'Wkpr - Allocation_Factors'!$B$1:$F$1,0)),INDEX('Wkpr - Allocation_Factors'!$B$2:$F$15,MATCH(CONCATENATE('Wkpr - Plant Balance Detail'!$B192,'Wkpr - Plant Balance Detail'!$C192),'Wkpr - Allocation_Factors'!$A$2:$A$15,0),MATCH('Wkpr - Plant Balance Detail'!BY$2,'Wkpr - Allocation_Factors'!$B$1:$F$1,0)))),0)</f>
        <v>0</v>
      </c>
      <c r="CA192" s="1">
        <f t="shared" si="79"/>
        <v>639886.42970030929</v>
      </c>
      <c r="CB192" s="1">
        <f t="shared" si="80"/>
        <v>0</v>
      </c>
      <c r="CC192" s="1">
        <f t="shared" si="81"/>
        <v>333620.99415532633</v>
      </c>
      <c r="CD192" s="1">
        <f t="shared" si="82"/>
        <v>0</v>
      </c>
      <c r="CE192" s="1">
        <f t="shared" si="83"/>
        <v>0</v>
      </c>
      <c r="CF192" s="1"/>
      <c r="CG192" s="1">
        <f t="shared" si="84"/>
        <v>639886.4365759067</v>
      </c>
      <c r="CH192" s="1">
        <f t="shared" si="85"/>
        <v>0</v>
      </c>
      <c r="CI192" s="1">
        <f t="shared" si="86"/>
        <v>333620.99774009315</v>
      </c>
      <c r="CJ192" s="1">
        <f t="shared" si="87"/>
        <v>0</v>
      </c>
      <c r="CK192" s="1">
        <f t="shared" si="88"/>
        <v>0</v>
      </c>
      <c r="CM192" s="1">
        <f t="shared" si="89"/>
        <v>547134.168082005</v>
      </c>
      <c r="CN192" s="1">
        <f t="shared" si="90"/>
        <v>0</v>
      </c>
      <c r="CO192" s="1">
        <f t="shared" si="91"/>
        <v>285262.25376799499</v>
      </c>
      <c r="CP192" s="1">
        <f t="shared" si="92"/>
        <v>0</v>
      </c>
      <c r="CQ192" s="1">
        <f t="shared" si="93"/>
        <v>0</v>
      </c>
      <c r="CS192" s="1">
        <f t="shared" si="108"/>
        <v>-92752.268493901705</v>
      </c>
      <c r="CT192" s="1">
        <f t="shared" si="109"/>
        <v>0</v>
      </c>
      <c r="CU192" s="1">
        <f t="shared" si="110"/>
        <v>-48358.743972098164</v>
      </c>
      <c r="CV192" s="1">
        <f t="shared" si="111"/>
        <v>0</v>
      </c>
      <c r="CW192" s="1">
        <f t="shared" si="112"/>
        <v>0</v>
      </c>
      <c r="CX192" s="1">
        <f t="shared" si="113"/>
        <v>-141111.01246599987</v>
      </c>
      <c r="DA192" s="38">
        <f t="shared" si="94"/>
        <v>0</v>
      </c>
      <c r="DB192" s="38">
        <f t="shared" si="95"/>
        <v>0</v>
      </c>
      <c r="DC192" s="38">
        <f t="shared" si="96"/>
        <v>0</v>
      </c>
      <c r="DD192" s="38">
        <f t="shared" si="97"/>
        <v>0</v>
      </c>
      <c r="DE192" s="38">
        <f t="shared" si="98"/>
        <v>0</v>
      </c>
    </row>
    <row r="193" spans="1:109" x14ac:dyDescent="0.2">
      <c r="A193" t="s">
        <v>208</v>
      </c>
      <c r="B193" t="str">
        <f t="shared" si="99"/>
        <v>ED</v>
      </c>
      <c r="C193" t="str">
        <f t="shared" si="100"/>
        <v>CS</v>
      </c>
      <c r="D193">
        <f t="shared" si="101"/>
        <v>346000</v>
      </c>
      <c r="F193" s="1">
        <v>975018.01</v>
      </c>
      <c r="G193" s="1">
        <v>988131.35</v>
      </c>
      <c r="H193" s="1">
        <v>989644.84</v>
      </c>
      <c r="I193" s="1">
        <v>989625.32000000007</v>
      </c>
      <c r="J193" s="1">
        <v>989672</v>
      </c>
      <c r="K193" s="1">
        <v>995988.86</v>
      </c>
      <c r="L193" s="1">
        <v>996158.31</v>
      </c>
      <c r="M193" s="1">
        <v>996165.31</v>
      </c>
      <c r="N193" s="1">
        <v>996195.01</v>
      </c>
      <c r="O193" s="1">
        <v>996269.4</v>
      </c>
      <c r="P193" s="1">
        <v>996275.05</v>
      </c>
      <c r="Q193" s="1">
        <v>996325.3</v>
      </c>
      <c r="R193" s="1">
        <v>996325.3</v>
      </c>
      <c r="S193" s="1">
        <f t="shared" si="102"/>
        <v>985671.65500000003</v>
      </c>
      <c r="T193" s="1">
        <f t="shared" si="103"/>
        <v>10930450.750000002</v>
      </c>
      <c r="U193" s="1">
        <f t="shared" si="104"/>
        <v>993010.2004166668</v>
      </c>
      <c r="V193" s="1">
        <v>-27600.43</v>
      </c>
      <c r="W193" s="1">
        <v>-30013.47</v>
      </c>
      <c r="X193" s="1">
        <v>-32444.49</v>
      </c>
      <c r="Y193" s="1">
        <v>-34877.340000000004</v>
      </c>
      <c r="Z193" s="1">
        <v>-37310.230000000003</v>
      </c>
      <c r="AA193" s="1">
        <v>-39750.94</v>
      </c>
      <c r="AB193" s="1">
        <v>-42199.62</v>
      </c>
      <c r="AC193" s="1">
        <v>-44648.520000000004</v>
      </c>
      <c r="AD193" s="1">
        <v>-47097.46</v>
      </c>
      <c r="AE193" s="1">
        <v>-49546.53</v>
      </c>
      <c r="AF193" s="1">
        <v>-51995.700000000004</v>
      </c>
      <c r="AG193" s="1">
        <v>-54444.94</v>
      </c>
      <c r="AH193" s="1">
        <v>-56894.239999999998</v>
      </c>
      <c r="AI193" s="1"/>
      <c r="AJ193" s="1">
        <v>-2396.4700000000003</v>
      </c>
      <c r="AK193" s="1">
        <v>-2413.04</v>
      </c>
      <c r="AL193" s="1">
        <v>-2431.02</v>
      </c>
      <c r="AM193" s="1">
        <v>-2432.85</v>
      </c>
      <c r="AN193" s="1">
        <v>-2432.89</v>
      </c>
      <c r="AO193" s="1">
        <v>-2440.71</v>
      </c>
      <c r="AP193" s="1">
        <v>-2448.6799999999998</v>
      </c>
      <c r="AQ193" s="1">
        <v>-2448.9</v>
      </c>
      <c r="AR193" s="1">
        <v>-2448.94</v>
      </c>
      <c r="AS193" s="1">
        <v>-2449.0700000000002</v>
      </c>
      <c r="AT193" s="1">
        <v>-2449.17</v>
      </c>
      <c r="AU193" s="1">
        <v>-2449.2400000000002</v>
      </c>
      <c r="AV193" s="1">
        <v>-2449.3000000000002</v>
      </c>
      <c r="AW193" s="1">
        <f t="shared" si="105"/>
        <v>29293.809999999998</v>
      </c>
      <c r="AX193" s="1"/>
      <c r="AY193" s="1">
        <v>947417.58000000007</v>
      </c>
      <c r="AZ193" s="1">
        <v>958117.88</v>
      </c>
      <c r="BA193" s="1">
        <v>957200.35</v>
      </c>
      <c r="BB193" s="1">
        <v>954747.98</v>
      </c>
      <c r="BC193" s="1">
        <v>952361.77</v>
      </c>
      <c r="BD193" s="1">
        <v>956237.92</v>
      </c>
      <c r="BE193" s="1">
        <v>953958.69000000006</v>
      </c>
      <c r="BF193" s="1">
        <v>951516.79</v>
      </c>
      <c r="BG193" s="1">
        <v>949097.55</v>
      </c>
      <c r="BH193" s="1">
        <v>946722.87</v>
      </c>
      <c r="BI193" s="1">
        <v>944279.35</v>
      </c>
      <c r="BJ193" s="1">
        <v>941880.36</v>
      </c>
      <c r="BK193" s="1">
        <v>939431.06</v>
      </c>
      <c r="BL193" s="2">
        <f t="shared" si="78"/>
        <v>0</v>
      </c>
      <c r="BM193" s="2">
        <f t="shared" si="106"/>
        <v>29293.809999999998</v>
      </c>
      <c r="BN193" s="3">
        <f t="shared" si="114"/>
        <v>2.9500009151676714E-2</v>
      </c>
      <c r="BO193" s="37">
        <f>IFERROR(INDEX('Wkpr - Existing Depr Rates'!$G$2:$G$709,MATCH('Wkpr - Plant Balance Detail'!A193,'Wkpr - Existing Depr Rates'!$A$2:$A$709,0),),0)</f>
        <v>2.9499999999999998E-2</v>
      </c>
      <c r="BP193" s="37">
        <f t="shared" si="107"/>
        <v>9.1516767150578993E-9</v>
      </c>
      <c r="BQ193" s="11">
        <v>4.4000000000000004E-2</v>
      </c>
      <c r="BR193" s="11"/>
      <c r="BS193" s="11"/>
      <c r="BU193" s="31">
        <f>_xlfn.IFNA(IF(AND($B193="ED",$D193&gt;=310000,$D193&lt;360000),INDEX('Wkpr - Allocation_Factors'!$B$16:$F$16,1,MATCH('Wkpr - Plant Balance Detail'!BU$2,'Wkpr - Allocation_Factors'!$B$1:$F$1,0)),IF(AND($B193="GD",$C193="AN",$D193&gt;=350000,$D193&lt;358000),INDEX('Wkpr - Allocation_Factors'!$B$17:$F$17,1,MATCH('Wkpr - Plant Balance Detail'!BU$2,'Wkpr - Allocation_Factors'!$B$1:$F$1,0)),INDEX('Wkpr - Allocation_Factors'!$B$2:$F$15,MATCH(CONCATENATE('Wkpr - Plant Balance Detail'!$B193,'Wkpr - Plant Balance Detail'!$C193),'Wkpr - Allocation_Factors'!$A$2:$A$15,0),MATCH('Wkpr - Plant Balance Detail'!BU$2,'Wkpr - Allocation_Factors'!$B$1:$F$1,0)))),0)</f>
        <v>0.6573</v>
      </c>
      <c r="BV193" s="31">
        <f>_xlfn.IFNA(IF(AND($B193="ED",$D193&gt;=310000,$D193&lt;360000),INDEX('Wkpr - Allocation_Factors'!$B$16:$F$16,1,MATCH('Wkpr - Plant Balance Detail'!BV$2,'Wkpr - Allocation_Factors'!$B$1:$F$1,0)),IF(AND($B193="GD",$C193="AN",$D193&gt;=350000,$D193&lt;358000),INDEX('Wkpr - Allocation_Factors'!$B$17:$F$17,1,MATCH('Wkpr - Plant Balance Detail'!BV$2,'Wkpr - Allocation_Factors'!$B$1:$F$1,0)),INDEX('Wkpr - Allocation_Factors'!$B$2:$F$15,MATCH(CONCATENATE('Wkpr - Plant Balance Detail'!$B193,'Wkpr - Plant Balance Detail'!$C193),'Wkpr - Allocation_Factors'!$A$2:$A$15,0),MATCH('Wkpr - Plant Balance Detail'!BV$2,'Wkpr - Allocation_Factors'!$B$1:$F$1,0)))),0)</f>
        <v>0</v>
      </c>
      <c r="BW193" s="31">
        <f>_xlfn.IFNA(IF(AND($B193="ED",$D193&gt;=310000,$D193&lt;360000),INDEX('Wkpr - Allocation_Factors'!$B$16:$F$16,1,MATCH('Wkpr - Plant Balance Detail'!BW$2,'Wkpr - Allocation_Factors'!$B$1:$F$1,0)),IF(AND($B193="GD",$C193="AN",$D193&gt;=350000,$D193&lt;358000),INDEX('Wkpr - Allocation_Factors'!$B$17:$F$17,1,MATCH('Wkpr - Plant Balance Detail'!BW$2,'Wkpr - Allocation_Factors'!$B$1:$F$1,0)),INDEX('Wkpr - Allocation_Factors'!$B$2:$F$15,MATCH(CONCATENATE('Wkpr - Plant Balance Detail'!$B193,'Wkpr - Plant Balance Detail'!$C193),'Wkpr - Allocation_Factors'!$A$2:$A$15,0),MATCH('Wkpr - Plant Balance Detail'!BW$2,'Wkpr - Allocation_Factors'!$B$1:$F$1,0)))),0)</f>
        <v>0.3427</v>
      </c>
      <c r="BX193" s="31">
        <f>_xlfn.IFNA(IF(AND($B193="ED",$D193&gt;=310000,$D193&lt;360000),INDEX('Wkpr - Allocation_Factors'!$B$16:$F$16,1,MATCH('Wkpr - Plant Balance Detail'!BX$2,'Wkpr - Allocation_Factors'!$B$1:$F$1,0)),IF(AND($B193="GD",$C193="AN",$D193&gt;=350000,$D193&lt;358000),INDEX('Wkpr - Allocation_Factors'!$B$17:$F$17,1,MATCH('Wkpr - Plant Balance Detail'!BX$2,'Wkpr - Allocation_Factors'!$B$1:$F$1,0)),INDEX('Wkpr - Allocation_Factors'!$B$2:$F$15,MATCH(CONCATENATE('Wkpr - Plant Balance Detail'!$B193,'Wkpr - Plant Balance Detail'!$C193),'Wkpr - Allocation_Factors'!$A$2:$A$15,0),MATCH('Wkpr - Plant Balance Detail'!BX$2,'Wkpr - Allocation_Factors'!$B$1:$F$1,0)))),0)</f>
        <v>0</v>
      </c>
      <c r="BY193" s="31">
        <f>_xlfn.IFNA(IF(AND($B193="ED",$D193&gt;=310000,$D193&lt;360000),INDEX('Wkpr - Allocation_Factors'!$B$16:$F$16,1,MATCH('Wkpr - Plant Balance Detail'!BY$2,'Wkpr - Allocation_Factors'!$B$1:$F$1,0)),IF(AND($B193="GD",$C193="AN",$D193&gt;=350000,$D193&lt;358000),INDEX('Wkpr - Allocation_Factors'!$B$17:$F$17,1,MATCH('Wkpr - Plant Balance Detail'!BY$2,'Wkpr - Allocation_Factors'!$B$1:$F$1,0)),INDEX('Wkpr - Allocation_Factors'!$B$2:$F$15,MATCH(CONCATENATE('Wkpr - Plant Balance Detail'!$B193,'Wkpr - Plant Balance Detail'!$C193),'Wkpr - Allocation_Factors'!$A$2:$A$15,0),MATCH('Wkpr - Plant Balance Detail'!BY$2,'Wkpr - Allocation_Factors'!$B$1:$F$1,0)))),0)</f>
        <v>0</v>
      </c>
      <c r="CA193" s="1">
        <f t="shared" si="79"/>
        <v>19319.102274147324</v>
      </c>
      <c r="CB193" s="1">
        <f t="shared" si="80"/>
        <v>0</v>
      </c>
      <c r="CC193" s="1">
        <f t="shared" si="81"/>
        <v>10072.503193899724</v>
      </c>
      <c r="CD193" s="1">
        <f t="shared" si="82"/>
        <v>0</v>
      </c>
      <c r="CE193" s="1">
        <f t="shared" si="83"/>
        <v>0</v>
      </c>
      <c r="CF193" s="1"/>
      <c r="CG193" s="1">
        <f t="shared" si="84"/>
        <v>19319.096280854999</v>
      </c>
      <c r="CH193" s="1">
        <f t="shared" si="85"/>
        <v>0</v>
      </c>
      <c r="CI193" s="1">
        <f t="shared" si="86"/>
        <v>10072.500069145</v>
      </c>
      <c r="CJ193" s="1">
        <f t="shared" si="87"/>
        <v>0</v>
      </c>
      <c r="CK193" s="1">
        <f t="shared" si="88"/>
        <v>0</v>
      </c>
      <c r="CM193" s="1">
        <f t="shared" si="89"/>
        <v>28814.923266360001</v>
      </c>
      <c r="CN193" s="1">
        <f t="shared" si="90"/>
        <v>0</v>
      </c>
      <c r="CO193" s="1">
        <f t="shared" si="91"/>
        <v>15023.389933640001</v>
      </c>
      <c r="CP193" s="1">
        <f t="shared" si="92"/>
        <v>0</v>
      </c>
      <c r="CQ193" s="1">
        <f t="shared" si="93"/>
        <v>0</v>
      </c>
      <c r="CS193" s="1">
        <f t="shared" si="108"/>
        <v>9495.8269855050021</v>
      </c>
      <c r="CT193" s="1">
        <f t="shared" si="109"/>
        <v>0</v>
      </c>
      <c r="CU193" s="1">
        <f t="shared" si="110"/>
        <v>4950.8898644950004</v>
      </c>
      <c r="CV193" s="1">
        <f t="shared" si="111"/>
        <v>0</v>
      </c>
      <c r="CW193" s="1">
        <f t="shared" si="112"/>
        <v>0</v>
      </c>
      <c r="CX193" s="1">
        <f t="shared" si="113"/>
        <v>14446.716850000003</v>
      </c>
      <c r="DA193" s="38">
        <f t="shared" si="94"/>
        <v>0</v>
      </c>
      <c r="DB193" s="38">
        <f t="shared" si="95"/>
        <v>0</v>
      </c>
      <c r="DC193" s="38">
        <f t="shared" si="96"/>
        <v>0</v>
      </c>
      <c r="DD193" s="38">
        <f t="shared" si="97"/>
        <v>0</v>
      </c>
      <c r="DE193" s="38">
        <f t="shared" si="98"/>
        <v>0</v>
      </c>
    </row>
    <row r="194" spans="1:109" x14ac:dyDescent="0.2">
      <c r="A194" s="18" t="s">
        <v>209</v>
      </c>
      <c r="B194" s="18" t="str">
        <f t="shared" si="99"/>
        <v>ED</v>
      </c>
      <c r="C194" s="18" t="str">
        <f t="shared" si="100"/>
        <v>CS</v>
      </c>
      <c r="D194" s="18">
        <f t="shared" si="101"/>
        <v>347000</v>
      </c>
      <c r="E194" s="18" t="s">
        <v>684</v>
      </c>
      <c r="F194" s="19">
        <v>351681.62</v>
      </c>
      <c r="G194" s="19">
        <v>351681.62</v>
      </c>
      <c r="H194" s="19">
        <v>351681.62</v>
      </c>
      <c r="I194" s="19">
        <v>351681.62</v>
      </c>
      <c r="J194" s="19">
        <v>351681.62</v>
      </c>
      <c r="K194" s="19">
        <v>351681.62</v>
      </c>
      <c r="L194" s="19">
        <v>351681.62</v>
      </c>
      <c r="M194" s="19">
        <v>351681.62</v>
      </c>
      <c r="N194" s="19">
        <v>351681.62</v>
      </c>
      <c r="O194" s="19">
        <v>351681.62</v>
      </c>
      <c r="P194" s="19">
        <v>351681.62</v>
      </c>
      <c r="Q194" s="19">
        <v>351681.62</v>
      </c>
      <c r="R194" s="19">
        <v>351681.62</v>
      </c>
      <c r="S194" s="19">
        <f t="shared" si="102"/>
        <v>351681.62</v>
      </c>
      <c r="T194" s="19">
        <f t="shared" si="103"/>
        <v>3868497.8200000008</v>
      </c>
      <c r="U194" s="19">
        <f t="shared" si="104"/>
        <v>351681.62000000005</v>
      </c>
      <c r="V194" s="1">
        <v>-82048.91</v>
      </c>
      <c r="W194" s="1">
        <v>-82574.900000000009</v>
      </c>
      <c r="X194" s="1">
        <v>-83100.88</v>
      </c>
      <c r="Y194" s="1">
        <v>-83626.86</v>
      </c>
      <c r="Z194" s="1">
        <v>-84152.84</v>
      </c>
      <c r="AA194" s="1">
        <v>-84678.82</v>
      </c>
      <c r="AB194" s="1">
        <v>-85204.800000000003</v>
      </c>
      <c r="AC194" s="1">
        <v>-85491.26</v>
      </c>
      <c r="AD194" s="1">
        <v>-85777.64</v>
      </c>
      <c r="AE194" s="1">
        <v>-86064.02</v>
      </c>
      <c r="AF194" s="1">
        <v>-86350.400000000009</v>
      </c>
      <c r="AG194" s="1">
        <v>-86636.78</v>
      </c>
      <c r="AH194" s="19">
        <v>-86923.16</v>
      </c>
      <c r="AI194" s="19"/>
      <c r="AJ194" s="19">
        <v>-525.99</v>
      </c>
      <c r="AK194" s="19">
        <v>-525.99</v>
      </c>
      <c r="AL194" s="19">
        <v>-525.98</v>
      </c>
      <c r="AM194" s="19">
        <v>-525.98</v>
      </c>
      <c r="AN194" s="19">
        <v>-525.98</v>
      </c>
      <c r="AO194" s="19">
        <v>-525.98</v>
      </c>
      <c r="AP194" s="19">
        <v>-525.98</v>
      </c>
      <c r="AQ194" s="19">
        <v>-286.45999999999998</v>
      </c>
      <c r="AR194" s="19">
        <v>-286.38</v>
      </c>
      <c r="AS194" s="19">
        <v>-286.38</v>
      </c>
      <c r="AT194" s="19">
        <v>-286.38</v>
      </c>
      <c r="AU194" s="19">
        <v>-286.38</v>
      </c>
      <c r="AV194" s="19">
        <v>-286.38</v>
      </c>
      <c r="AW194" s="19">
        <f t="shared" si="105"/>
        <v>4874.2500000000009</v>
      </c>
      <c r="AX194" s="19"/>
      <c r="AY194" s="1">
        <v>269632.71000000002</v>
      </c>
      <c r="AZ194" s="1">
        <v>269106.72000000003</v>
      </c>
      <c r="BA194" s="1">
        <v>268580.74</v>
      </c>
      <c r="BB194" s="1">
        <v>268054.76</v>
      </c>
      <c r="BC194" s="1">
        <v>267528.78000000003</v>
      </c>
      <c r="BD194" s="1">
        <v>267002.8</v>
      </c>
      <c r="BE194" s="1">
        <v>266476.82</v>
      </c>
      <c r="BF194" s="1">
        <v>266190.36</v>
      </c>
      <c r="BG194" s="1">
        <v>265903.98</v>
      </c>
      <c r="BH194" s="1">
        <v>265617.59999999998</v>
      </c>
      <c r="BI194" s="1">
        <v>265331.22000000003</v>
      </c>
      <c r="BJ194" s="1">
        <v>265044.84000000003</v>
      </c>
      <c r="BK194" s="1">
        <v>264758.46000000002</v>
      </c>
      <c r="BL194" s="20">
        <f t="shared" si="78"/>
        <v>0</v>
      </c>
      <c r="BM194" s="20">
        <f t="shared" si="106"/>
        <v>4874.2500000000009</v>
      </c>
      <c r="BN194" s="21">
        <f t="shared" si="114"/>
        <v>1.3859837201614347E-2</v>
      </c>
      <c r="BO194" s="37">
        <f>IFERROR(INDEX('Wkpr - Existing Depr Rates'!$G$2:$G$709,MATCH('Wkpr - Plant Balance Detail'!A194,'Wkpr - Existing Depr Rates'!$A$2:$A$709,0),),0)</f>
        <v>0</v>
      </c>
      <c r="BP194" s="37">
        <f t="shared" si="107"/>
        <v>1.3859837201614347E-2</v>
      </c>
      <c r="BQ194" s="18"/>
      <c r="BR194" s="18"/>
      <c r="BS194" s="18"/>
      <c r="BT194" s="18"/>
      <c r="BU194" s="33">
        <f>_xlfn.IFNA(IF(AND($B194="ED",$D194&gt;=310000,$D194&lt;360000),INDEX('Wkpr - Allocation_Factors'!$B$16:$F$16,1,MATCH('Wkpr - Plant Balance Detail'!BU$2,'Wkpr - Allocation_Factors'!$B$1:$F$1,0)),IF(AND($B194="GD",$C194="AN",$D194&gt;=350000,$D194&lt;358000),INDEX('Wkpr - Allocation_Factors'!$B$17:$F$17,1,MATCH('Wkpr - Plant Balance Detail'!BU$2,'Wkpr - Allocation_Factors'!$B$1:$F$1,0)),INDEX('Wkpr - Allocation_Factors'!$B$2:$F$15,MATCH(CONCATENATE('Wkpr - Plant Balance Detail'!$B194,'Wkpr - Plant Balance Detail'!$C194),'Wkpr - Allocation_Factors'!$A$2:$A$15,0),MATCH('Wkpr - Plant Balance Detail'!BU$2,'Wkpr - Allocation_Factors'!$B$1:$F$1,0)))),0)</f>
        <v>0.6573</v>
      </c>
      <c r="BV194" s="33">
        <f>_xlfn.IFNA(IF(AND($B194="ED",$D194&gt;=310000,$D194&lt;360000),INDEX('Wkpr - Allocation_Factors'!$B$16:$F$16,1,MATCH('Wkpr - Plant Balance Detail'!BV$2,'Wkpr - Allocation_Factors'!$B$1:$F$1,0)),IF(AND($B194="GD",$C194="AN",$D194&gt;=350000,$D194&lt;358000),INDEX('Wkpr - Allocation_Factors'!$B$17:$F$17,1,MATCH('Wkpr - Plant Balance Detail'!BV$2,'Wkpr - Allocation_Factors'!$B$1:$F$1,0)),INDEX('Wkpr - Allocation_Factors'!$B$2:$F$15,MATCH(CONCATENATE('Wkpr - Plant Balance Detail'!$B194,'Wkpr - Plant Balance Detail'!$C194),'Wkpr - Allocation_Factors'!$A$2:$A$15,0),MATCH('Wkpr - Plant Balance Detail'!BV$2,'Wkpr - Allocation_Factors'!$B$1:$F$1,0)))),0)</f>
        <v>0</v>
      </c>
      <c r="BW194" s="33">
        <f>_xlfn.IFNA(IF(AND($B194="ED",$D194&gt;=310000,$D194&lt;360000),INDEX('Wkpr - Allocation_Factors'!$B$16:$F$16,1,MATCH('Wkpr - Plant Balance Detail'!BW$2,'Wkpr - Allocation_Factors'!$B$1:$F$1,0)),IF(AND($B194="GD",$C194="AN",$D194&gt;=350000,$D194&lt;358000),INDEX('Wkpr - Allocation_Factors'!$B$17:$F$17,1,MATCH('Wkpr - Plant Balance Detail'!BW$2,'Wkpr - Allocation_Factors'!$B$1:$F$1,0)),INDEX('Wkpr - Allocation_Factors'!$B$2:$F$15,MATCH(CONCATENATE('Wkpr - Plant Balance Detail'!$B194,'Wkpr - Plant Balance Detail'!$C194),'Wkpr - Allocation_Factors'!$A$2:$A$15,0),MATCH('Wkpr - Plant Balance Detail'!BW$2,'Wkpr - Allocation_Factors'!$B$1:$F$1,0)))),0)</f>
        <v>0.3427</v>
      </c>
      <c r="BX194" s="33">
        <f>_xlfn.IFNA(IF(AND($B194="ED",$D194&gt;=310000,$D194&lt;360000),INDEX('Wkpr - Allocation_Factors'!$B$16:$F$16,1,MATCH('Wkpr - Plant Balance Detail'!BX$2,'Wkpr - Allocation_Factors'!$B$1:$F$1,0)),IF(AND($B194="GD",$C194="AN",$D194&gt;=350000,$D194&lt;358000),INDEX('Wkpr - Allocation_Factors'!$B$17:$F$17,1,MATCH('Wkpr - Plant Balance Detail'!BX$2,'Wkpr - Allocation_Factors'!$B$1:$F$1,0)),INDEX('Wkpr - Allocation_Factors'!$B$2:$F$15,MATCH(CONCATENATE('Wkpr - Plant Balance Detail'!$B194,'Wkpr - Plant Balance Detail'!$C194),'Wkpr - Allocation_Factors'!$A$2:$A$15,0),MATCH('Wkpr - Plant Balance Detail'!BX$2,'Wkpr - Allocation_Factors'!$B$1:$F$1,0)))),0)</f>
        <v>0</v>
      </c>
      <c r="BY194" s="33">
        <f>_xlfn.IFNA(IF(AND($B194="ED",$D194&gt;=310000,$D194&lt;360000),INDEX('Wkpr - Allocation_Factors'!$B$16:$F$16,1,MATCH('Wkpr - Plant Balance Detail'!BY$2,'Wkpr - Allocation_Factors'!$B$1:$F$1,0)),IF(AND($B194="GD",$C194="AN",$D194&gt;=350000,$D194&lt;358000),INDEX('Wkpr - Allocation_Factors'!$B$17:$F$17,1,MATCH('Wkpr - Plant Balance Detail'!BY$2,'Wkpr - Allocation_Factors'!$B$1:$F$1,0)),INDEX('Wkpr - Allocation_Factors'!$B$2:$F$15,MATCH(CONCATENATE('Wkpr - Plant Balance Detail'!$B194,'Wkpr - Plant Balance Detail'!$C194),'Wkpr - Allocation_Factors'!$A$2:$A$15,0),MATCH('Wkpr - Plant Balance Detail'!BY$2,'Wkpr - Allocation_Factors'!$B$1:$F$1,0)))),0)</f>
        <v>0</v>
      </c>
      <c r="CA194" s="1">
        <f t="shared" si="79"/>
        <v>3203.844525</v>
      </c>
      <c r="CB194" s="1">
        <f t="shared" si="80"/>
        <v>0</v>
      </c>
      <c r="CC194" s="1">
        <f t="shared" si="81"/>
        <v>1670.405475</v>
      </c>
      <c r="CD194" s="1">
        <f t="shared" si="82"/>
        <v>0</v>
      </c>
      <c r="CE194" s="1">
        <f t="shared" si="83"/>
        <v>0</v>
      </c>
      <c r="CF194" s="1"/>
      <c r="CG194" s="1">
        <f t="shared" si="84"/>
        <v>0</v>
      </c>
      <c r="CH194" s="1">
        <f t="shared" si="85"/>
        <v>0</v>
      </c>
      <c r="CI194" s="1">
        <f t="shared" si="86"/>
        <v>0</v>
      </c>
      <c r="CJ194" s="1">
        <f t="shared" si="87"/>
        <v>0</v>
      </c>
      <c r="CK194" s="1">
        <f t="shared" si="88"/>
        <v>0</v>
      </c>
      <c r="CM194" s="1">
        <f t="shared" si="89"/>
        <v>0</v>
      </c>
      <c r="CN194" s="1">
        <f t="shared" si="90"/>
        <v>0</v>
      </c>
      <c r="CO194" s="1">
        <f t="shared" si="91"/>
        <v>0</v>
      </c>
      <c r="CP194" s="1">
        <f t="shared" si="92"/>
        <v>0</v>
      </c>
      <c r="CQ194" s="1">
        <f t="shared" si="93"/>
        <v>0</v>
      </c>
      <c r="CS194" s="1">
        <f t="shared" si="108"/>
        <v>0</v>
      </c>
      <c r="CT194" s="1">
        <f t="shared" si="109"/>
        <v>0</v>
      </c>
      <c r="CU194" s="1">
        <f t="shared" si="110"/>
        <v>0</v>
      </c>
      <c r="CV194" s="1">
        <f t="shared" si="111"/>
        <v>0</v>
      </c>
      <c r="CW194" s="1">
        <f t="shared" si="112"/>
        <v>0</v>
      </c>
      <c r="CX194" s="1">
        <f t="shared" si="113"/>
        <v>0</v>
      </c>
      <c r="DA194" s="38">
        <f t="shared" si="94"/>
        <v>0</v>
      </c>
      <c r="DB194" s="38">
        <f t="shared" si="95"/>
        <v>0</v>
      </c>
      <c r="DC194" s="38">
        <f t="shared" si="96"/>
        <v>0</v>
      </c>
      <c r="DD194" s="38">
        <f t="shared" si="97"/>
        <v>0</v>
      </c>
      <c r="DE194" s="38">
        <f t="shared" si="98"/>
        <v>0</v>
      </c>
    </row>
    <row r="195" spans="1:109" x14ac:dyDescent="0.2">
      <c r="A195" t="s">
        <v>210</v>
      </c>
      <c r="B195" t="str">
        <f t="shared" si="99"/>
        <v>ED</v>
      </c>
      <c r="C195" t="str">
        <f t="shared" si="100"/>
        <v>ID</v>
      </c>
      <c r="D195">
        <f t="shared" si="101"/>
        <v>186100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f t="shared" si="102"/>
        <v>0</v>
      </c>
      <c r="T195" s="1">
        <f t="shared" si="103"/>
        <v>0</v>
      </c>
      <c r="U195" s="1">
        <f t="shared" si="104"/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/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f t="shared" si="105"/>
        <v>0</v>
      </c>
      <c r="AX195" s="1"/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2">
        <f t="shared" ref="BL195:BL258" si="115">IF(D195&lt;=303999,AW195,)</f>
        <v>0</v>
      </c>
      <c r="BM195" s="2">
        <f t="shared" si="106"/>
        <v>0</v>
      </c>
      <c r="BN195" s="3" t="str">
        <f t="shared" si="114"/>
        <v/>
      </c>
      <c r="BO195" s="37">
        <f>IFERROR(INDEX('Wkpr - Existing Depr Rates'!$G$2:$G$709,MATCH('Wkpr - Plant Balance Detail'!A195,'Wkpr - Existing Depr Rates'!$A$2:$A$709,0),),0)</f>
        <v>0</v>
      </c>
      <c r="BP195" s="37" t="str">
        <f t="shared" si="107"/>
        <v/>
      </c>
      <c r="BU195" s="31">
        <f>_xlfn.IFNA(IF(AND($B195="ED",$D195&gt;=310000,$D195&lt;360000),INDEX('Wkpr - Allocation_Factors'!$B$16:$F$16,1,MATCH('Wkpr - Plant Balance Detail'!BU$2,'Wkpr - Allocation_Factors'!$B$1:$F$1,0)),IF(AND($B195="GD",$C195="AN",$D195&gt;=350000,$D195&lt;358000),INDEX('Wkpr - Allocation_Factors'!$B$17:$F$17,1,MATCH('Wkpr - Plant Balance Detail'!BU$2,'Wkpr - Allocation_Factors'!$B$1:$F$1,0)),INDEX('Wkpr - Allocation_Factors'!$B$2:$F$15,MATCH(CONCATENATE('Wkpr - Plant Balance Detail'!$B195,'Wkpr - Plant Balance Detail'!$C195),'Wkpr - Allocation_Factors'!$A$2:$A$15,0),MATCH('Wkpr - Plant Balance Detail'!BU$2,'Wkpr - Allocation_Factors'!$B$1:$F$1,0)))),0)</f>
        <v>0</v>
      </c>
      <c r="BV195" s="31">
        <f>_xlfn.IFNA(IF(AND($B195="ED",$D195&gt;=310000,$D195&lt;360000),INDEX('Wkpr - Allocation_Factors'!$B$16:$F$16,1,MATCH('Wkpr - Plant Balance Detail'!BV$2,'Wkpr - Allocation_Factors'!$B$1:$F$1,0)),IF(AND($B195="GD",$C195="AN",$D195&gt;=350000,$D195&lt;358000),INDEX('Wkpr - Allocation_Factors'!$B$17:$F$17,1,MATCH('Wkpr - Plant Balance Detail'!BV$2,'Wkpr - Allocation_Factors'!$B$1:$F$1,0)),INDEX('Wkpr - Allocation_Factors'!$B$2:$F$15,MATCH(CONCATENATE('Wkpr - Plant Balance Detail'!$B195,'Wkpr - Plant Balance Detail'!$C195),'Wkpr - Allocation_Factors'!$A$2:$A$15,0),MATCH('Wkpr - Plant Balance Detail'!BV$2,'Wkpr - Allocation_Factors'!$B$1:$F$1,0)))),0)</f>
        <v>0</v>
      </c>
      <c r="BW195" s="31">
        <f>_xlfn.IFNA(IF(AND($B195="ED",$D195&gt;=310000,$D195&lt;360000),INDEX('Wkpr - Allocation_Factors'!$B$16:$F$16,1,MATCH('Wkpr - Plant Balance Detail'!BW$2,'Wkpr - Allocation_Factors'!$B$1:$F$1,0)),IF(AND($B195="GD",$C195="AN",$D195&gt;=350000,$D195&lt;358000),INDEX('Wkpr - Allocation_Factors'!$B$17:$F$17,1,MATCH('Wkpr - Plant Balance Detail'!BW$2,'Wkpr - Allocation_Factors'!$B$1:$F$1,0)),INDEX('Wkpr - Allocation_Factors'!$B$2:$F$15,MATCH(CONCATENATE('Wkpr - Plant Balance Detail'!$B195,'Wkpr - Plant Balance Detail'!$C195),'Wkpr - Allocation_Factors'!$A$2:$A$15,0),MATCH('Wkpr - Plant Balance Detail'!BW$2,'Wkpr - Allocation_Factors'!$B$1:$F$1,0)))),0)</f>
        <v>1</v>
      </c>
      <c r="BX195" s="31">
        <f>_xlfn.IFNA(IF(AND($B195="ED",$D195&gt;=310000,$D195&lt;360000),INDEX('Wkpr - Allocation_Factors'!$B$16:$F$16,1,MATCH('Wkpr - Plant Balance Detail'!BX$2,'Wkpr - Allocation_Factors'!$B$1:$F$1,0)),IF(AND($B195="GD",$C195="AN",$D195&gt;=350000,$D195&lt;358000),INDEX('Wkpr - Allocation_Factors'!$B$17:$F$17,1,MATCH('Wkpr - Plant Balance Detail'!BX$2,'Wkpr - Allocation_Factors'!$B$1:$F$1,0)),INDEX('Wkpr - Allocation_Factors'!$B$2:$F$15,MATCH(CONCATENATE('Wkpr - Plant Balance Detail'!$B195,'Wkpr - Plant Balance Detail'!$C195),'Wkpr - Allocation_Factors'!$A$2:$A$15,0),MATCH('Wkpr - Plant Balance Detail'!BX$2,'Wkpr - Allocation_Factors'!$B$1:$F$1,0)))),0)</f>
        <v>0</v>
      </c>
      <c r="BY195" s="31">
        <f>_xlfn.IFNA(IF(AND($B195="ED",$D195&gt;=310000,$D195&lt;360000),INDEX('Wkpr - Allocation_Factors'!$B$16:$F$16,1,MATCH('Wkpr - Plant Balance Detail'!BY$2,'Wkpr - Allocation_Factors'!$B$1:$F$1,0)),IF(AND($B195="GD",$C195="AN",$D195&gt;=350000,$D195&lt;358000),INDEX('Wkpr - Allocation_Factors'!$B$17:$F$17,1,MATCH('Wkpr - Plant Balance Detail'!BY$2,'Wkpr - Allocation_Factors'!$B$1:$F$1,0)),INDEX('Wkpr - Allocation_Factors'!$B$2:$F$15,MATCH(CONCATENATE('Wkpr - Plant Balance Detail'!$B195,'Wkpr - Plant Balance Detail'!$C195),'Wkpr - Allocation_Factors'!$A$2:$A$15,0),MATCH('Wkpr - Plant Balance Detail'!BY$2,'Wkpr - Allocation_Factors'!$B$1:$F$1,0)))),0)</f>
        <v>0</v>
      </c>
      <c r="CA195" s="1">
        <f t="shared" ref="CA195:CA258" si="116">IFERROR($R195*$BN195*BU195,0)</f>
        <v>0</v>
      </c>
      <c r="CB195" s="1">
        <f t="shared" ref="CB195:CB258" si="117">IFERROR($R195*$BN195*BV195,0)</f>
        <v>0</v>
      </c>
      <c r="CC195" s="1">
        <f t="shared" ref="CC195:CC258" si="118">IFERROR($R195*$BN195*BW195,0)</f>
        <v>0</v>
      </c>
      <c r="CD195" s="1">
        <f t="shared" ref="CD195:CD258" si="119">IFERROR($R195*$BN195*BX195,0)</f>
        <v>0</v>
      </c>
      <c r="CE195" s="1">
        <f t="shared" ref="CE195:CE258" si="120">IFERROR($R195*$BN195*BY195,0)</f>
        <v>0</v>
      </c>
      <c r="CF195" s="1"/>
      <c r="CG195" s="1">
        <f t="shared" ref="CG195:CG258" si="121">IFERROR(IF(OR($BQ195&gt;0,$BQ195&lt;0),$R195*$BO195*BU195,0),0)</f>
        <v>0</v>
      </c>
      <c r="CH195" s="1">
        <f t="shared" ref="CH195:CH258" si="122">IFERROR(IF(OR($BQ195&gt;0,$BQ195&lt;0),$R195*$BO195*BV195,0),0)</f>
        <v>0</v>
      </c>
      <c r="CI195" s="1">
        <f t="shared" ref="CI195:CI258" si="123">IFERROR(IF(OR($BQ195&gt;0,$BQ195&lt;0),$R195*$BO195*BW195,0),0)</f>
        <v>0</v>
      </c>
      <c r="CJ195" s="1">
        <f t="shared" ref="CJ195:CJ258" si="124">IFERROR(IF(OR($BQ195&gt;0,$BQ195&lt;0),$R195*$BO195*BX195,0),0)</f>
        <v>0</v>
      </c>
      <c r="CK195" s="1">
        <f t="shared" ref="CK195:CK258" si="125">IFERROR(IF(OR($BQ195&gt;0,$BQ195&lt;0),$R195*$BO195*BY195,0),0)</f>
        <v>0</v>
      </c>
      <c r="CM195" s="1">
        <f t="shared" ref="CM195:CM258" si="126">IF($D195&lt;&gt;397000,$R195*$BQ195*BU195,($R195-$BS195)*$BQ195*BU195)</f>
        <v>0</v>
      </c>
      <c r="CN195" s="1">
        <f t="shared" ref="CN195:CN258" si="127">IF($D195&lt;&gt;397000,$R195*$BQ195*BV195,($R195-$BS195)*$BQ195*BV195)</f>
        <v>0</v>
      </c>
      <c r="CO195" s="1">
        <f t="shared" ref="CO195:CO258" si="128">IF($D195&lt;&gt;397000,$R195*$BQ195*BW195,($R195-$BS195)*$BQ195*BW195)</f>
        <v>0</v>
      </c>
      <c r="CP195" s="1">
        <f t="shared" ref="CP195:CP258" si="129">IF($D195&lt;&gt;397000,$R195*$BQ195*BX195,($R195-$BS195)*$BQ195*BX195)</f>
        <v>0</v>
      </c>
      <c r="CQ195" s="1">
        <f t="shared" ref="CQ195:CQ258" si="130">IF($D195&lt;&gt;397000,$R195*$BQ195*BY195,($R195-$BS195)*$BQ195*BY195)</f>
        <v>0</v>
      </c>
      <c r="CS195" s="1">
        <f t="shared" si="108"/>
        <v>0</v>
      </c>
      <c r="CT195" s="1">
        <f t="shared" si="109"/>
        <v>0</v>
      </c>
      <c r="CU195" s="1">
        <f t="shared" si="110"/>
        <v>0</v>
      </c>
      <c r="CV195" s="1">
        <f t="shared" si="111"/>
        <v>0</v>
      </c>
      <c r="CW195" s="1">
        <f t="shared" si="112"/>
        <v>0</v>
      </c>
      <c r="CX195" s="1">
        <f t="shared" si="113"/>
        <v>0</v>
      </c>
      <c r="DA195" s="38">
        <f t="shared" ref="DA195:DA258" si="131">IF($E195="Amortizable",($R195*$BO195*BU195),0)</f>
        <v>0</v>
      </c>
      <c r="DB195" s="38">
        <f t="shared" ref="DB195:DB258" si="132">IF($E195="Amortizable",($R195*$BO195*BV195),0)</f>
        <v>0</v>
      </c>
      <c r="DC195" s="38">
        <f t="shared" ref="DC195:DC258" si="133">IF($E195="Amortizable",($R195*$BO195*BW195),0)</f>
        <v>0</v>
      </c>
      <c r="DD195" s="38">
        <f t="shared" ref="DD195:DD258" si="134">IF($E195="Amortizable",($R195*$BO195*BX195),0)</f>
        <v>0</v>
      </c>
      <c r="DE195" s="38">
        <f t="shared" ref="DE195:DE258" si="135">IF($E195="Amortizable",($R195*$BO195*BY195),0)</f>
        <v>0</v>
      </c>
    </row>
    <row r="196" spans="1:109" x14ac:dyDescent="0.2">
      <c r="A196" s="12" t="s">
        <v>211</v>
      </c>
      <c r="B196" s="12" t="str">
        <f t="shared" ref="B196:B259" si="136">LEFT(A196,2)</f>
        <v>ED</v>
      </c>
      <c r="C196" s="12" t="str">
        <f t="shared" ref="C196:C259" si="137">RIGHT(LEFT(A196,5),2)</f>
        <v>ID</v>
      </c>
      <c r="D196" s="12">
        <f t="shared" ref="D196:D259" si="138">VALUE(RIGHT(A196,6))</f>
        <v>303100</v>
      </c>
      <c r="E196" s="12" t="s">
        <v>1141</v>
      </c>
      <c r="F196" s="13">
        <v>23523.600000000002</v>
      </c>
      <c r="G196" s="13">
        <v>23523.600000000002</v>
      </c>
      <c r="H196" s="13">
        <v>23523.600000000002</v>
      </c>
      <c r="I196" s="13">
        <v>23523.600000000002</v>
      </c>
      <c r="J196" s="13">
        <v>23523.600000000002</v>
      </c>
      <c r="K196" s="13">
        <v>23523.600000000002</v>
      </c>
      <c r="L196" s="13">
        <v>23523.600000000002</v>
      </c>
      <c r="M196" s="13">
        <v>23523.600000000002</v>
      </c>
      <c r="N196" s="13">
        <v>23523.600000000002</v>
      </c>
      <c r="O196" s="13">
        <v>23523.600000000002</v>
      </c>
      <c r="P196" s="13">
        <v>23523.600000000002</v>
      </c>
      <c r="Q196" s="13">
        <v>23523.600000000002</v>
      </c>
      <c r="R196" s="13">
        <v>23523.600000000002</v>
      </c>
      <c r="S196" s="13">
        <f t="shared" ref="S196:S259" si="139">(F196+R196)/2</f>
        <v>23523.600000000002</v>
      </c>
      <c r="T196" s="13">
        <f t="shared" ref="T196:T259" si="140">SUM(G196:Q196)</f>
        <v>258759.60000000003</v>
      </c>
      <c r="U196" s="13">
        <f t="shared" ref="U196:U259" si="141">(S196+T196)/12</f>
        <v>23523.600000000002</v>
      </c>
      <c r="V196" s="1">
        <v>-17985.73</v>
      </c>
      <c r="W196" s="1">
        <v>-18381.29</v>
      </c>
      <c r="X196" s="1">
        <v>-18776.850000000002</v>
      </c>
      <c r="Y196" s="1">
        <v>-19172.41</v>
      </c>
      <c r="Z196" s="1">
        <v>-19567.97</v>
      </c>
      <c r="AA196" s="1">
        <v>-19963.53</v>
      </c>
      <c r="AB196" s="1">
        <v>-20359.09</v>
      </c>
      <c r="AC196" s="1">
        <v>-20754.650000000001</v>
      </c>
      <c r="AD196" s="1">
        <v>-21150.21</v>
      </c>
      <c r="AE196" s="1">
        <v>-21545.78</v>
      </c>
      <c r="AF196" s="1">
        <v>-21941.34</v>
      </c>
      <c r="AG196" s="1">
        <v>-22336.91</v>
      </c>
      <c r="AH196" s="13">
        <v>-22732.47</v>
      </c>
      <c r="AI196" s="13"/>
      <c r="AJ196" s="13">
        <v>-395.56</v>
      </c>
      <c r="AK196" s="13">
        <v>-395.56</v>
      </c>
      <c r="AL196" s="13">
        <v>-395.56</v>
      </c>
      <c r="AM196" s="13">
        <v>-395.56</v>
      </c>
      <c r="AN196" s="13">
        <v>-395.56</v>
      </c>
      <c r="AO196" s="13">
        <v>-395.56</v>
      </c>
      <c r="AP196" s="13">
        <v>-395.56</v>
      </c>
      <c r="AQ196" s="13">
        <v>-395.56</v>
      </c>
      <c r="AR196" s="13">
        <v>-395.56</v>
      </c>
      <c r="AS196" s="13">
        <v>-395.57</v>
      </c>
      <c r="AT196" s="13">
        <v>-395.56</v>
      </c>
      <c r="AU196" s="13">
        <v>-395.57</v>
      </c>
      <c r="AV196" s="13">
        <v>-395.56</v>
      </c>
      <c r="AW196" s="13">
        <f t="shared" ref="AW196:AW259" si="142">-SUM(AK196:AV196)</f>
        <v>4746.7400000000007</v>
      </c>
      <c r="AX196" s="13"/>
      <c r="AY196" s="1">
        <v>5537.87</v>
      </c>
      <c r="AZ196" s="1">
        <v>5142.3100000000004</v>
      </c>
      <c r="BA196" s="1">
        <v>4746.75</v>
      </c>
      <c r="BB196" s="1">
        <v>4351.1900000000005</v>
      </c>
      <c r="BC196" s="1">
        <v>3955.63</v>
      </c>
      <c r="BD196" s="1">
        <v>3560.07</v>
      </c>
      <c r="BE196" s="1">
        <v>3164.51</v>
      </c>
      <c r="BF196" s="1">
        <v>2768.9500000000003</v>
      </c>
      <c r="BG196" s="1">
        <v>2373.39</v>
      </c>
      <c r="BH196" s="1">
        <v>1977.82</v>
      </c>
      <c r="BI196" s="1">
        <v>1582.26</v>
      </c>
      <c r="BJ196" s="1">
        <v>1186.69</v>
      </c>
      <c r="BK196" s="1">
        <v>791.13</v>
      </c>
      <c r="BL196" s="14">
        <f t="shared" si="115"/>
        <v>4746.7400000000007</v>
      </c>
      <c r="BM196" s="14">
        <f t="shared" ref="BM196:BM259" si="143">AW196-BL196</f>
        <v>0</v>
      </c>
      <c r="BN196" s="15" t="str">
        <f t="shared" si="114"/>
        <v/>
      </c>
      <c r="BO196" s="37">
        <f>IFERROR(INDEX('Wkpr - Existing Depr Rates'!$G$2:$G$709,MATCH('Wkpr - Plant Balance Detail'!A196,'Wkpr - Existing Depr Rates'!$A$2:$A$709,0),),0)</f>
        <v>0.2</v>
      </c>
      <c r="BP196" s="37" t="str">
        <f t="shared" ref="BP196:BP259" si="144">IFERROR(BN196-BO196,"")</f>
        <v/>
      </c>
      <c r="BQ196" s="12"/>
      <c r="BR196" s="12"/>
      <c r="BS196" s="12"/>
      <c r="BT196" s="12"/>
      <c r="BU196" s="30">
        <f>_xlfn.IFNA(IF(AND($B196="ED",$D196&gt;=310000,$D196&lt;360000),INDEX('Wkpr - Allocation_Factors'!$B$16:$F$16,1,MATCH('Wkpr - Plant Balance Detail'!BU$2,'Wkpr - Allocation_Factors'!$B$1:$F$1,0)),IF(AND($B196="GD",$C196="AN",$D196&gt;=350000,$D196&lt;358000),INDEX('Wkpr - Allocation_Factors'!$B$17:$F$17,1,MATCH('Wkpr - Plant Balance Detail'!BU$2,'Wkpr - Allocation_Factors'!$B$1:$F$1,0)),INDEX('Wkpr - Allocation_Factors'!$B$2:$F$15,MATCH(CONCATENATE('Wkpr - Plant Balance Detail'!$B196,'Wkpr - Plant Balance Detail'!$C196),'Wkpr - Allocation_Factors'!$A$2:$A$15,0),MATCH('Wkpr - Plant Balance Detail'!BU$2,'Wkpr - Allocation_Factors'!$B$1:$F$1,0)))),0)</f>
        <v>0</v>
      </c>
      <c r="BV196" s="30">
        <f>_xlfn.IFNA(IF(AND($B196="ED",$D196&gt;=310000,$D196&lt;360000),INDEX('Wkpr - Allocation_Factors'!$B$16:$F$16,1,MATCH('Wkpr - Plant Balance Detail'!BV$2,'Wkpr - Allocation_Factors'!$B$1:$F$1,0)),IF(AND($B196="GD",$C196="AN",$D196&gt;=350000,$D196&lt;358000),INDEX('Wkpr - Allocation_Factors'!$B$17:$F$17,1,MATCH('Wkpr - Plant Balance Detail'!BV$2,'Wkpr - Allocation_Factors'!$B$1:$F$1,0)),INDEX('Wkpr - Allocation_Factors'!$B$2:$F$15,MATCH(CONCATENATE('Wkpr - Plant Balance Detail'!$B196,'Wkpr - Plant Balance Detail'!$C196),'Wkpr - Allocation_Factors'!$A$2:$A$15,0),MATCH('Wkpr - Plant Balance Detail'!BV$2,'Wkpr - Allocation_Factors'!$B$1:$F$1,0)))),0)</f>
        <v>0</v>
      </c>
      <c r="BW196" s="30">
        <f>_xlfn.IFNA(IF(AND($B196="ED",$D196&gt;=310000,$D196&lt;360000),INDEX('Wkpr - Allocation_Factors'!$B$16:$F$16,1,MATCH('Wkpr - Plant Balance Detail'!BW$2,'Wkpr - Allocation_Factors'!$B$1:$F$1,0)),IF(AND($B196="GD",$C196="AN",$D196&gt;=350000,$D196&lt;358000),INDEX('Wkpr - Allocation_Factors'!$B$17:$F$17,1,MATCH('Wkpr - Plant Balance Detail'!BW$2,'Wkpr - Allocation_Factors'!$B$1:$F$1,0)),INDEX('Wkpr - Allocation_Factors'!$B$2:$F$15,MATCH(CONCATENATE('Wkpr - Plant Balance Detail'!$B196,'Wkpr - Plant Balance Detail'!$C196),'Wkpr - Allocation_Factors'!$A$2:$A$15,0),MATCH('Wkpr - Plant Balance Detail'!BW$2,'Wkpr - Allocation_Factors'!$B$1:$F$1,0)))),0)</f>
        <v>1</v>
      </c>
      <c r="BX196" s="30">
        <f>_xlfn.IFNA(IF(AND($B196="ED",$D196&gt;=310000,$D196&lt;360000),INDEX('Wkpr - Allocation_Factors'!$B$16:$F$16,1,MATCH('Wkpr - Plant Balance Detail'!BX$2,'Wkpr - Allocation_Factors'!$B$1:$F$1,0)),IF(AND($B196="GD",$C196="AN",$D196&gt;=350000,$D196&lt;358000),INDEX('Wkpr - Allocation_Factors'!$B$17:$F$17,1,MATCH('Wkpr - Plant Balance Detail'!BX$2,'Wkpr - Allocation_Factors'!$B$1:$F$1,0)),INDEX('Wkpr - Allocation_Factors'!$B$2:$F$15,MATCH(CONCATENATE('Wkpr - Plant Balance Detail'!$B196,'Wkpr - Plant Balance Detail'!$C196),'Wkpr - Allocation_Factors'!$A$2:$A$15,0),MATCH('Wkpr - Plant Balance Detail'!BX$2,'Wkpr - Allocation_Factors'!$B$1:$F$1,0)))),0)</f>
        <v>0</v>
      </c>
      <c r="BY196" s="30">
        <f>_xlfn.IFNA(IF(AND($B196="ED",$D196&gt;=310000,$D196&lt;360000),INDEX('Wkpr - Allocation_Factors'!$B$16:$F$16,1,MATCH('Wkpr - Plant Balance Detail'!BY$2,'Wkpr - Allocation_Factors'!$B$1:$F$1,0)),IF(AND($B196="GD",$C196="AN",$D196&gt;=350000,$D196&lt;358000),INDEX('Wkpr - Allocation_Factors'!$B$17:$F$17,1,MATCH('Wkpr - Plant Balance Detail'!BY$2,'Wkpr - Allocation_Factors'!$B$1:$F$1,0)),INDEX('Wkpr - Allocation_Factors'!$B$2:$F$15,MATCH(CONCATENATE('Wkpr - Plant Balance Detail'!$B196,'Wkpr - Plant Balance Detail'!$C196),'Wkpr - Allocation_Factors'!$A$2:$A$15,0),MATCH('Wkpr - Plant Balance Detail'!BY$2,'Wkpr - Allocation_Factors'!$B$1:$F$1,0)))),0)</f>
        <v>0</v>
      </c>
      <c r="CA196" s="1">
        <f t="shared" si="116"/>
        <v>0</v>
      </c>
      <c r="CB196" s="1">
        <f t="shared" si="117"/>
        <v>0</v>
      </c>
      <c r="CC196" s="1">
        <f t="shared" si="118"/>
        <v>0</v>
      </c>
      <c r="CD196" s="1">
        <f t="shared" si="119"/>
        <v>0</v>
      </c>
      <c r="CE196" s="1">
        <f t="shared" si="120"/>
        <v>0</v>
      </c>
      <c r="CF196" s="1"/>
      <c r="CG196" s="1">
        <f t="shared" si="121"/>
        <v>0</v>
      </c>
      <c r="CH196" s="1">
        <f t="shared" si="122"/>
        <v>0</v>
      </c>
      <c r="CI196" s="1">
        <f t="shared" si="123"/>
        <v>0</v>
      </c>
      <c r="CJ196" s="1">
        <f t="shared" si="124"/>
        <v>0</v>
      </c>
      <c r="CK196" s="1">
        <f t="shared" si="125"/>
        <v>0</v>
      </c>
      <c r="CM196" s="1">
        <f t="shared" si="126"/>
        <v>0</v>
      </c>
      <c r="CN196" s="1">
        <f t="shared" si="127"/>
        <v>0</v>
      </c>
      <c r="CO196" s="1">
        <f t="shared" si="128"/>
        <v>0</v>
      </c>
      <c r="CP196" s="1">
        <f t="shared" si="129"/>
        <v>0</v>
      </c>
      <c r="CQ196" s="1">
        <f t="shared" si="130"/>
        <v>0</v>
      </c>
      <c r="CS196" s="1">
        <f t="shared" ref="CS196:CS259" si="145">CM196-CG196</f>
        <v>0</v>
      </c>
      <c r="CT196" s="1">
        <f t="shared" ref="CT196:CT259" si="146">CN196-CH196</f>
        <v>0</v>
      </c>
      <c r="CU196" s="1">
        <f t="shared" ref="CU196:CU259" si="147">CO196-CI196</f>
        <v>0</v>
      </c>
      <c r="CV196" s="1">
        <f t="shared" ref="CV196:CV259" si="148">CP196-CJ196</f>
        <v>0</v>
      </c>
      <c r="CW196" s="1">
        <f t="shared" ref="CW196:CW259" si="149">CQ196-CK196</f>
        <v>0</v>
      </c>
      <c r="CX196" s="1">
        <f t="shared" ref="CX196:CX259" si="150">SUM(CS196:CW196)</f>
        <v>0</v>
      </c>
      <c r="DA196" s="38">
        <f t="shared" si="131"/>
        <v>0</v>
      </c>
      <c r="DB196" s="38">
        <f t="shared" si="132"/>
        <v>0</v>
      </c>
      <c r="DC196" s="38">
        <f t="shared" si="133"/>
        <v>4704.72</v>
      </c>
      <c r="DD196" s="38">
        <f t="shared" si="134"/>
        <v>0</v>
      </c>
      <c r="DE196" s="38">
        <f t="shared" si="135"/>
        <v>0</v>
      </c>
    </row>
    <row r="197" spans="1:109" x14ac:dyDescent="0.2">
      <c r="A197" s="18" t="s">
        <v>212</v>
      </c>
      <c r="B197" s="18" t="str">
        <f t="shared" si="136"/>
        <v>ED</v>
      </c>
      <c r="C197" s="18" t="str">
        <f t="shared" si="137"/>
        <v>ID</v>
      </c>
      <c r="D197" s="18">
        <f t="shared" si="138"/>
        <v>360105</v>
      </c>
      <c r="E197" s="18" t="s">
        <v>685</v>
      </c>
      <c r="F197" s="19">
        <v>162352.37</v>
      </c>
      <c r="G197" s="19">
        <v>162352.37</v>
      </c>
      <c r="H197" s="19">
        <v>162352.37</v>
      </c>
      <c r="I197" s="19">
        <v>162352.37</v>
      </c>
      <c r="J197" s="19">
        <v>162352.37</v>
      </c>
      <c r="K197" s="19">
        <v>162352.37</v>
      </c>
      <c r="L197" s="19">
        <v>162352.37</v>
      </c>
      <c r="M197" s="19">
        <v>162352.37</v>
      </c>
      <c r="N197" s="19">
        <v>162352.37</v>
      </c>
      <c r="O197" s="19">
        <v>162352.37</v>
      </c>
      <c r="P197" s="19">
        <v>162352.37</v>
      </c>
      <c r="Q197" s="19">
        <v>162352.37</v>
      </c>
      <c r="R197" s="19">
        <v>162352.37</v>
      </c>
      <c r="S197" s="19">
        <f t="shared" si="139"/>
        <v>162352.37</v>
      </c>
      <c r="T197" s="19">
        <f t="shared" si="140"/>
        <v>1785876.0700000003</v>
      </c>
      <c r="U197" s="19">
        <f t="shared" si="141"/>
        <v>162352.37000000002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9">
        <v>0</v>
      </c>
      <c r="AI197" s="19"/>
      <c r="AJ197" s="19">
        <v>0</v>
      </c>
      <c r="AK197" s="19">
        <v>0</v>
      </c>
      <c r="AL197" s="19">
        <v>0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 s="19">
        <v>0</v>
      </c>
      <c r="AW197" s="19">
        <f t="shared" si="142"/>
        <v>0</v>
      </c>
      <c r="AX197" s="19"/>
      <c r="AY197" s="1">
        <v>162352.37</v>
      </c>
      <c r="AZ197" s="1">
        <v>162352.37</v>
      </c>
      <c r="BA197" s="1">
        <v>162352.37</v>
      </c>
      <c r="BB197" s="1">
        <v>162352.37</v>
      </c>
      <c r="BC197" s="1">
        <v>162352.37</v>
      </c>
      <c r="BD197" s="1">
        <v>162352.37</v>
      </c>
      <c r="BE197" s="1">
        <v>162352.37</v>
      </c>
      <c r="BF197" s="1">
        <v>162352.37</v>
      </c>
      <c r="BG197" s="1">
        <v>162352.37</v>
      </c>
      <c r="BH197" s="1">
        <v>162352.37</v>
      </c>
      <c r="BI197" s="1">
        <v>162352.37</v>
      </c>
      <c r="BJ197" s="1">
        <v>162352.37</v>
      </c>
      <c r="BK197" s="1">
        <v>162352.37</v>
      </c>
      <c r="BL197" s="20">
        <f t="shared" si="115"/>
        <v>0</v>
      </c>
      <c r="BM197" s="20">
        <f t="shared" si="143"/>
        <v>0</v>
      </c>
      <c r="BN197" s="21" t="str">
        <f t="shared" si="114"/>
        <v/>
      </c>
      <c r="BO197" s="37">
        <f>IFERROR(INDEX('Wkpr - Existing Depr Rates'!$G$2:$G$709,MATCH('Wkpr - Plant Balance Detail'!A197,'Wkpr - Existing Depr Rates'!$A$2:$A$709,0),),0)</f>
        <v>0</v>
      </c>
      <c r="BP197" s="37" t="str">
        <f t="shared" si="144"/>
        <v/>
      </c>
      <c r="BQ197" s="18"/>
      <c r="BR197" s="18"/>
      <c r="BS197" s="18"/>
      <c r="BT197" s="18"/>
      <c r="BU197" s="33">
        <f>_xlfn.IFNA(IF(AND($B197="ED",$D197&gt;=310000,$D197&lt;360000),INDEX('Wkpr - Allocation_Factors'!$B$16:$F$16,1,MATCH('Wkpr - Plant Balance Detail'!BU$2,'Wkpr - Allocation_Factors'!$B$1:$F$1,0)),IF(AND($B197="GD",$C197="AN",$D197&gt;=350000,$D197&lt;358000),INDEX('Wkpr - Allocation_Factors'!$B$17:$F$17,1,MATCH('Wkpr - Plant Balance Detail'!BU$2,'Wkpr - Allocation_Factors'!$B$1:$F$1,0)),INDEX('Wkpr - Allocation_Factors'!$B$2:$F$15,MATCH(CONCATENATE('Wkpr - Plant Balance Detail'!$B197,'Wkpr - Plant Balance Detail'!$C197),'Wkpr - Allocation_Factors'!$A$2:$A$15,0),MATCH('Wkpr - Plant Balance Detail'!BU$2,'Wkpr - Allocation_Factors'!$B$1:$F$1,0)))),0)</f>
        <v>0</v>
      </c>
      <c r="BV197" s="33">
        <f>_xlfn.IFNA(IF(AND($B197="ED",$D197&gt;=310000,$D197&lt;360000),INDEX('Wkpr - Allocation_Factors'!$B$16:$F$16,1,MATCH('Wkpr - Plant Balance Detail'!BV$2,'Wkpr - Allocation_Factors'!$B$1:$F$1,0)),IF(AND($B197="GD",$C197="AN",$D197&gt;=350000,$D197&lt;358000),INDEX('Wkpr - Allocation_Factors'!$B$17:$F$17,1,MATCH('Wkpr - Plant Balance Detail'!BV$2,'Wkpr - Allocation_Factors'!$B$1:$F$1,0)),INDEX('Wkpr - Allocation_Factors'!$B$2:$F$15,MATCH(CONCATENATE('Wkpr - Plant Balance Detail'!$B197,'Wkpr - Plant Balance Detail'!$C197),'Wkpr - Allocation_Factors'!$A$2:$A$15,0),MATCH('Wkpr - Plant Balance Detail'!BV$2,'Wkpr - Allocation_Factors'!$B$1:$F$1,0)))),0)</f>
        <v>0</v>
      </c>
      <c r="BW197" s="33">
        <f>_xlfn.IFNA(IF(AND($B197="ED",$D197&gt;=310000,$D197&lt;360000),INDEX('Wkpr - Allocation_Factors'!$B$16:$F$16,1,MATCH('Wkpr - Plant Balance Detail'!BW$2,'Wkpr - Allocation_Factors'!$B$1:$F$1,0)),IF(AND($B197="GD",$C197="AN",$D197&gt;=350000,$D197&lt;358000),INDEX('Wkpr - Allocation_Factors'!$B$17:$F$17,1,MATCH('Wkpr - Plant Balance Detail'!BW$2,'Wkpr - Allocation_Factors'!$B$1:$F$1,0)),INDEX('Wkpr - Allocation_Factors'!$B$2:$F$15,MATCH(CONCATENATE('Wkpr - Plant Balance Detail'!$B197,'Wkpr - Plant Balance Detail'!$C197),'Wkpr - Allocation_Factors'!$A$2:$A$15,0),MATCH('Wkpr - Plant Balance Detail'!BW$2,'Wkpr - Allocation_Factors'!$B$1:$F$1,0)))),0)</f>
        <v>1</v>
      </c>
      <c r="BX197" s="33">
        <f>_xlfn.IFNA(IF(AND($B197="ED",$D197&gt;=310000,$D197&lt;360000),INDEX('Wkpr - Allocation_Factors'!$B$16:$F$16,1,MATCH('Wkpr - Plant Balance Detail'!BX$2,'Wkpr - Allocation_Factors'!$B$1:$F$1,0)),IF(AND($B197="GD",$C197="AN",$D197&gt;=350000,$D197&lt;358000),INDEX('Wkpr - Allocation_Factors'!$B$17:$F$17,1,MATCH('Wkpr - Plant Balance Detail'!BX$2,'Wkpr - Allocation_Factors'!$B$1:$F$1,0)),INDEX('Wkpr - Allocation_Factors'!$B$2:$F$15,MATCH(CONCATENATE('Wkpr - Plant Balance Detail'!$B197,'Wkpr - Plant Balance Detail'!$C197),'Wkpr - Allocation_Factors'!$A$2:$A$15,0),MATCH('Wkpr - Plant Balance Detail'!BX$2,'Wkpr - Allocation_Factors'!$B$1:$F$1,0)))),0)</f>
        <v>0</v>
      </c>
      <c r="BY197" s="33">
        <f>_xlfn.IFNA(IF(AND($B197="ED",$D197&gt;=310000,$D197&lt;360000),INDEX('Wkpr - Allocation_Factors'!$B$16:$F$16,1,MATCH('Wkpr - Plant Balance Detail'!BY$2,'Wkpr - Allocation_Factors'!$B$1:$F$1,0)),IF(AND($B197="GD",$C197="AN",$D197&gt;=350000,$D197&lt;358000),INDEX('Wkpr - Allocation_Factors'!$B$17:$F$17,1,MATCH('Wkpr - Plant Balance Detail'!BY$2,'Wkpr - Allocation_Factors'!$B$1:$F$1,0)),INDEX('Wkpr - Allocation_Factors'!$B$2:$F$15,MATCH(CONCATENATE('Wkpr - Plant Balance Detail'!$B197,'Wkpr - Plant Balance Detail'!$C197),'Wkpr - Allocation_Factors'!$A$2:$A$15,0),MATCH('Wkpr - Plant Balance Detail'!BY$2,'Wkpr - Allocation_Factors'!$B$1:$F$1,0)))),0)</f>
        <v>0</v>
      </c>
      <c r="CA197" s="1">
        <f t="shared" si="116"/>
        <v>0</v>
      </c>
      <c r="CB197" s="1">
        <f t="shared" si="117"/>
        <v>0</v>
      </c>
      <c r="CC197" s="1">
        <f t="shared" si="118"/>
        <v>0</v>
      </c>
      <c r="CD197" s="1">
        <f t="shared" si="119"/>
        <v>0</v>
      </c>
      <c r="CE197" s="1">
        <f t="shared" si="120"/>
        <v>0</v>
      </c>
      <c r="CF197" s="1"/>
      <c r="CG197" s="1">
        <f t="shared" si="121"/>
        <v>0</v>
      </c>
      <c r="CH197" s="1">
        <f t="shared" si="122"/>
        <v>0</v>
      </c>
      <c r="CI197" s="1">
        <f t="shared" si="123"/>
        <v>0</v>
      </c>
      <c r="CJ197" s="1">
        <f t="shared" si="124"/>
        <v>0</v>
      </c>
      <c r="CK197" s="1">
        <f t="shared" si="125"/>
        <v>0</v>
      </c>
      <c r="CM197" s="1">
        <f t="shared" si="126"/>
        <v>0</v>
      </c>
      <c r="CN197" s="1">
        <f t="shared" si="127"/>
        <v>0</v>
      </c>
      <c r="CO197" s="1">
        <f t="shared" si="128"/>
        <v>0</v>
      </c>
      <c r="CP197" s="1">
        <f t="shared" si="129"/>
        <v>0</v>
      </c>
      <c r="CQ197" s="1">
        <f t="shared" si="130"/>
        <v>0</v>
      </c>
      <c r="CS197" s="1">
        <f t="shared" si="145"/>
        <v>0</v>
      </c>
      <c r="CT197" s="1">
        <f t="shared" si="146"/>
        <v>0</v>
      </c>
      <c r="CU197" s="1">
        <f t="shared" si="147"/>
        <v>0</v>
      </c>
      <c r="CV197" s="1">
        <f t="shared" si="148"/>
        <v>0</v>
      </c>
      <c r="CW197" s="1">
        <f t="shared" si="149"/>
        <v>0</v>
      </c>
      <c r="CX197" s="1">
        <f t="shared" si="150"/>
        <v>0</v>
      </c>
      <c r="DA197" s="38">
        <f t="shared" si="131"/>
        <v>0</v>
      </c>
      <c r="DB197" s="38">
        <f t="shared" si="132"/>
        <v>0</v>
      </c>
      <c r="DC197" s="38">
        <f t="shared" si="133"/>
        <v>0</v>
      </c>
      <c r="DD197" s="38">
        <f t="shared" si="134"/>
        <v>0</v>
      </c>
      <c r="DE197" s="38">
        <f t="shared" si="135"/>
        <v>0</v>
      </c>
    </row>
    <row r="198" spans="1:109" x14ac:dyDescent="0.2">
      <c r="A198" s="12" t="s">
        <v>213</v>
      </c>
      <c r="B198" s="12" t="str">
        <f t="shared" si="136"/>
        <v>ED</v>
      </c>
      <c r="C198" s="12" t="str">
        <f t="shared" si="137"/>
        <v>ID</v>
      </c>
      <c r="D198" s="12">
        <f t="shared" si="138"/>
        <v>360200</v>
      </c>
      <c r="E198" s="12" t="s">
        <v>1142</v>
      </c>
      <c r="F198" s="13">
        <v>1452318.22</v>
      </c>
      <c r="G198" s="13">
        <v>1452318.22</v>
      </c>
      <c r="H198" s="13">
        <v>1452318.22</v>
      </c>
      <c r="I198" s="13">
        <v>1452318.22</v>
      </c>
      <c r="J198" s="13">
        <v>1452318.22</v>
      </c>
      <c r="K198" s="13">
        <v>1452318.22</v>
      </c>
      <c r="L198" s="13">
        <v>1452318.22</v>
      </c>
      <c r="M198" s="13">
        <v>1452318.22</v>
      </c>
      <c r="N198" s="13">
        <v>1452318.22</v>
      </c>
      <c r="O198" s="13">
        <v>1452318.22</v>
      </c>
      <c r="P198" s="13">
        <v>1452318.22</v>
      </c>
      <c r="Q198" s="13">
        <v>1452318.22</v>
      </c>
      <c r="R198" s="13">
        <v>1452318.22</v>
      </c>
      <c r="S198" s="13">
        <f t="shared" si="139"/>
        <v>1452318.22</v>
      </c>
      <c r="T198" s="13">
        <f t="shared" si="140"/>
        <v>15975500.420000004</v>
      </c>
      <c r="U198" s="13">
        <f t="shared" si="141"/>
        <v>1452318.2200000004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3">
        <v>0</v>
      </c>
      <c r="AI198" s="13"/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13">
        <f t="shared" si="142"/>
        <v>0</v>
      </c>
      <c r="AX198" s="13"/>
      <c r="AY198" s="1">
        <v>1452318.22</v>
      </c>
      <c r="AZ198" s="1">
        <v>1452318.22</v>
      </c>
      <c r="BA198" s="1">
        <v>1452318.22</v>
      </c>
      <c r="BB198" s="1">
        <v>1452318.22</v>
      </c>
      <c r="BC198" s="1">
        <v>1452318.22</v>
      </c>
      <c r="BD198" s="1">
        <v>1452318.22</v>
      </c>
      <c r="BE198" s="1">
        <v>1452318.22</v>
      </c>
      <c r="BF198" s="1">
        <v>1452318.22</v>
      </c>
      <c r="BG198" s="1">
        <v>1452318.22</v>
      </c>
      <c r="BH198" s="1">
        <v>1452318.22</v>
      </c>
      <c r="BI198" s="1">
        <v>1452318.22</v>
      </c>
      <c r="BJ198" s="1">
        <v>1452318.22</v>
      </c>
      <c r="BK198" s="1">
        <v>1452318.22</v>
      </c>
      <c r="BL198" s="14">
        <f t="shared" si="115"/>
        <v>0</v>
      </c>
      <c r="BM198" s="14">
        <f t="shared" si="143"/>
        <v>0</v>
      </c>
      <c r="BN198" s="15" t="str">
        <f t="shared" si="114"/>
        <v/>
      </c>
      <c r="BO198" s="37">
        <f>IFERROR(INDEX('Wkpr - Existing Depr Rates'!$G$2:$G$709,MATCH('Wkpr - Plant Balance Detail'!A198,'Wkpr - Existing Depr Rates'!$A$2:$A$709,0),),0)</f>
        <v>0</v>
      </c>
      <c r="BP198" s="37" t="str">
        <f t="shared" si="144"/>
        <v/>
      </c>
      <c r="BQ198" s="12"/>
      <c r="BR198" s="12"/>
      <c r="BS198" s="12"/>
      <c r="BT198" s="12"/>
      <c r="BU198" s="30">
        <f>_xlfn.IFNA(IF(AND($B198="ED",$D198&gt;=310000,$D198&lt;360000),INDEX('Wkpr - Allocation_Factors'!$B$16:$F$16,1,MATCH('Wkpr - Plant Balance Detail'!BU$2,'Wkpr - Allocation_Factors'!$B$1:$F$1,0)),IF(AND($B198="GD",$C198="AN",$D198&gt;=350000,$D198&lt;358000),INDEX('Wkpr - Allocation_Factors'!$B$17:$F$17,1,MATCH('Wkpr - Plant Balance Detail'!BU$2,'Wkpr - Allocation_Factors'!$B$1:$F$1,0)),INDEX('Wkpr - Allocation_Factors'!$B$2:$F$15,MATCH(CONCATENATE('Wkpr - Plant Balance Detail'!$B198,'Wkpr - Plant Balance Detail'!$C198),'Wkpr - Allocation_Factors'!$A$2:$A$15,0),MATCH('Wkpr - Plant Balance Detail'!BU$2,'Wkpr - Allocation_Factors'!$B$1:$F$1,0)))),0)</f>
        <v>0</v>
      </c>
      <c r="BV198" s="30">
        <f>_xlfn.IFNA(IF(AND($B198="ED",$D198&gt;=310000,$D198&lt;360000),INDEX('Wkpr - Allocation_Factors'!$B$16:$F$16,1,MATCH('Wkpr - Plant Balance Detail'!BV$2,'Wkpr - Allocation_Factors'!$B$1:$F$1,0)),IF(AND($B198="GD",$C198="AN",$D198&gt;=350000,$D198&lt;358000),INDEX('Wkpr - Allocation_Factors'!$B$17:$F$17,1,MATCH('Wkpr - Plant Balance Detail'!BV$2,'Wkpr - Allocation_Factors'!$B$1:$F$1,0)),INDEX('Wkpr - Allocation_Factors'!$B$2:$F$15,MATCH(CONCATENATE('Wkpr - Plant Balance Detail'!$B198,'Wkpr - Plant Balance Detail'!$C198),'Wkpr - Allocation_Factors'!$A$2:$A$15,0),MATCH('Wkpr - Plant Balance Detail'!BV$2,'Wkpr - Allocation_Factors'!$B$1:$F$1,0)))),0)</f>
        <v>0</v>
      </c>
      <c r="BW198" s="30">
        <f>_xlfn.IFNA(IF(AND($B198="ED",$D198&gt;=310000,$D198&lt;360000),INDEX('Wkpr - Allocation_Factors'!$B$16:$F$16,1,MATCH('Wkpr - Plant Balance Detail'!BW$2,'Wkpr - Allocation_Factors'!$B$1:$F$1,0)),IF(AND($B198="GD",$C198="AN",$D198&gt;=350000,$D198&lt;358000),INDEX('Wkpr - Allocation_Factors'!$B$17:$F$17,1,MATCH('Wkpr - Plant Balance Detail'!BW$2,'Wkpr - Allocation_Factors'!$B$1:$F$1,0)),INDEX('Wkpr - Allocation_Factors'!$B$2:$F$15,MATCH(CONCATENATE('Wkpr - Plant Balance Detail'!$B198,'Wkpr - Plant Balance Detail'!$C198),'Wkpr - Allocation_Factors'!$A$2:$A$15,0),MATCH('Wkpr - Plant Balance Detail'!BW$2,'Wkpr - Allocation_Factors'!$B$1:$F$1,0)))),0)</f>
        <v>1</v>
      </c>
      <c r="BX198" s="30">
        <f>_xlfn.IFNA(IF(AND($B198="ED",$D198&gt;=310000,$D198&lt;360000),INDEX('Wkpr - Allocation_Factors'!$B$16:$F$16,1,MATCH('Wkpr - Plant Balance Detail'!BX$2,'Wkpr - Allocation_Factors'!$B$1:$F$1,0)),IF(AND($B198="GD",$C198="AN",$D198&gt;=350000,$D198&lt;358000),INDEX('Wkpr - Allocation_Factors'!$B$17:$F$17,1,MATCH('Wkpr - Plant Balance Detail'!BX$2,'Wkpr - Allocation_Factors'!$B$1:$F$1,0)),INDEX('Wkpr - Allocation_Factors'!$B$2:$F$15,MATCH(CONCATENATE('Wkpr - Plant Balance Detail'!$B198,'Wkpr - Plant Balance Detail'!$C198),'Wkpr - Allocation_Factors'!$A$2:$A$15,0),MATCH('Wkpr - Plant Balance Detail'!BX$2,'Wkpr - Allocation_Factors'!$B$1:$F$1,0)))),0)</f>
        <v>0</v>
      </c>
      <c r="BY198" s="30">
        <f>_xlfn.IFNA(IF(AND($B198="ED",$D198&gt;=310000,$D198&lt;360000),INDEX('Wkpr - Allocation_Factors'!$B$16:$F$16,1,MATCH('Wkpr - Plant Balance Detail'!BY$2,'Wkpr - Allocation_Factors'!$B$1:$F$1,0)),IF(AND($B198="GD",$C198="AN",$D198&gt;=350000,$D198&lt;358000),INDEX('Wkpr - Allocation_Factors'!$B$17:$F$17,1,MATCH('Wkpr - Plant Balance Detail'!BY$2,'Wkpr - Allocation_Factors'!$B$1:$F$1,0)),INDEX('Wkpr - Allocation_Factors'!$B$2:$F$15,MATCH(CONCATENATE('Wkpr - Plant Balance Detail'!$B198,'Wkpr - Plant Balance Detail'!$C198),'Wkpr - Allocation_Factors'!$A$2:$A$15,0),MATCH('Wkpr - Plant Balance Detail'!BY$2,'Wkpr - Allocation_Factors'!$B$1:$F$1,0)))),0)</f>
        <v>0</v>
      </c>
      <c r="CA198" s="1">
        <f t="shared" si="116"/>
        <v>0</v>
      </c>
      <c r="CB198" s="1">
        <f t="shared" si="117"/>
        <v>0</v>
      </c>
      <c r="CC198" s="1">
        <f t="shared" si="118"/>
        <v>0</v>
      </c>
      <c r="CD198" s="1">
        <f t="shared" si="119"/>
        <v>0</v>
      </c>
      <c r="CE198" s="1">
        <f t="shared" si="120"/>
        <v>0</v>
      </c>
      <c r="CF198" s="1"/>
      <c r="CG198" s="1">
        <f t="shared" si="121"/>
        <v>0</v>
      </c>
      <c r="CH198" s="1">
        <f t="shared" si="122"/>
        <v>0</v>
      </c>
      <c r="CI198" s="1">
        <f t="shared" si="123"/>
        <v>0</v>
      </c>
      <c r="CJ198" s="1">
        <f t="shared" si="124"/>
        <v>0</v>
      </c>
      <c r="CK198" s="1">
        <f t="shared" si="125"/>
        <v>0</v>
      </c>
      <c r="CM198" s="1">
        <f t="shared" si="126"/>
        <v>0</v>
      </c>
      <c r="CN198" s="1">
        <f t="shared" si="127"/>
        <v>0</v>
      </c>
      <c r="CO198" s="1">
        <f t="shared" si="128"/>
        <v>0</v>
      </c>
      <c r="CP198" s="1">
        <f t="shared" si="129"/>
        <v>0</v>
      </c>
      <c r="CQ198" s="1">
        <f t="shared" si="130"/>
        <v>0</v>
      </c>
      <c r="CS198" s="1">
        <f t="shared" si="145"/>
        <v>0</v>
      </c>
      <c r="CT198" s="1">
        <f t="shared" si="146"/>
        <v>0</v>
      </c>
      <c r="CU198" s="1">
        <f t="shared" si="147"/>
        <v>0</v>
      </c>
      <c r="CV198" s="1">
        <f t="shared" si="148"/>
        <v>0</v>
      </c>
      <c r="CW198" s="1">
        <f t="shared" si="149"/>
        <v>0</v>
      </c>
      <c r="CX198" s="1">
        <f t="shared" si="150"/>
        <v>0</v>
      </c>
      <c r="DA198" s="38">
        <f t="shared" si="131"/>
        <v>0</v>
      </c>
      <c r="DB198" s="38">
        <f t="shared" si="132"/>
        <v>0</v>
      </c>
      <c r="DC198" s="38">
        <f t="shared" si="133"/>
        <v>0</v>
      </c>
      <c r="DD198" s="38">
        <f t="shared" si="134"/>
        <v>0</v>
      </c>
      <c r="DE198" s="38">
        <f t="shared" si="135"/>
        <v>0</v>
      </c>
    </row>
    <row r="199" spans="1:109" x14ac:dyDescent="0.2">
      <c r="A199" t="s">
        <v>214</v>
      </c>
      <c r="B199" t="str">
        <f t="shared" si="136"/>
        <v>ED</v>
      </c>
      <c r="C199" t="str">
        <f t="shared" si="137"/>
        <v>ID</v>
      </c>
      <c r="D199">
        <f t="shared" si="138"/>
        <v>360400</v>
      </c>
      <c r="F199" s="1">
        <v>2156088.94</v>
      </c>
      <c r="G199" s="1">
        <v>2156088.94</v>
      </c>
      <c r="H199" s="1">
        <v>2156088.94</v>
      </c>
      <c r="I199" s="1">
        <v>2156088.94</v>
      </c>
      <c r="J199" s="1">
        <v>2156088.94</v>
      </c>
      <c r="K199" s="1">
        <v>2156088.94</v>
      </c>
      <c r="L199" s="1">
        <v>2156088.94</v>
      </c>
      <c r="M199" s="1">
        <v>2156088.94</v>
      </c>
      <c r="N199" s="1">
        <v>2156088.94</v>
      </c>
      <c r="O199" s="1">
        <v>2156088.94</v>
      </c>
      <c r="P199" s="1">
        <v>2156088.94</v>
      </c>
      <c r="Q199" s="1">
        <v>2158368.54</v>
      </c>
      <c r="R199" s="1">
        <v>2158368.54</v>
      </c>
      <c r="S199" s="1">
        <f t="shared" si="139"/>
        <v>2157228.7400000002</v>
      </c>
      <c r="T199" s="1">
        <f t="shared" si="140"/>
        <v>23719257.940000001</v>
      </c>
      <c r="U199" s="1">
        <f t="shared" si="141"/>
        <v>2156373.89</v>
      </c>
      <c r="V199" s="1">
        <v>-121265.7</v>
      </c>
      <c r="W199" s="1">
        <v>-123673.33</v>
      </c>
      <c r="X199" s="1">
        <v>-126080.96000000001</v>
      </c>
      <c r="Y199" s="1">
        <v>-128488.59</v>
      </c>
      <c r="Z199" s="1">
        <v>-130896.22</v>
      </c>
      <c r="AA199" s="1">
        <v>-133303.85</v>
      </c>
      <c r="AB199" s="1">
        <v>-135711.48000000001</v>
      </c>
      <c r="AC199" s="1">
        <v>-138119.11000000002</v>
      </c>
      <c r="AD199" s="1">
        <v>-140526.74</v>
      </c>
      <c r="AE199" s="1">
        <v>-142934.37</v>
      </c>
      <c r="AF199" s="1">
        <v>-145342</v>
      </c>
      <c r="AG199" s="1">
        <v>-147750.91</v>
      </c>
      <c r="AH199" s="1">
        <v>-150161.09</v>
      </c>
      <c r="AI199" s="1"/>
      <c r="AJ199" s="1">
        <v>-2325.65</v>
      </c>
      <c r="AK199" s="1">
        <v>-2407.63</v>
      </c>
      <c r="AL199" s="1">
        <v>-2407.63</v>
      </c>
      <c r="AM199" s="1">
        <v>-2407.63</v>
      </c>
      <c r="AN199" s="1">
        <v>-2407.63</v>
      </c>
      <c r="AO199" s="1">
        <v>-2407.63</v>
      </c>
      <c r="AP199" s="1">
        <v>-2407.63</v>
      </c>
      <c r="AQ199" s="1">
        <v>-2407.63</v>
      </c>
      <c r="AR199" s="1">
        <v>-2407.63</v>
      </c>
      <c r="AS199" s="1">
        <v>-2407.63</v>
      </c>
      <c r="AT199" s="1">
        <v>-2407.63</v>
      </c>
      <c r="AU199" s="1">
        <v>-2408.91</v>
      </c>
      <c r="AV199" s="1">
        <v>-2410.1799999999998</v>
      </c>
      <c r="AW199" s="1">
        <f t="shared" si="142"/>
        <v>28895.390000000007</v>
      </c>
      <c r="AX199" s="1"/>
      <c r="AY199" s="1">
        <v>2034823.24</v>
      </c>
      <c r="AZ199" s="1">
        <v>2032415.61</v>
      </c>
      <c r="BA199" s="1">
        <v>2030007.98</v>
      </c>
      <c r="BB199" s="1">
        <v>2027600.35</v>
      </c>
      <c r="BC199" s="1">
        <v>2025192.72</v>
      </c>
      <c r="BD199" s="1">
        <v>2022785.09</v>
      </c>
      <c r="BE199" s="1">
        <v>2020377.46</v>
      </c>
      <c r="BF199" s="1">
        <v>2017969.83</v>
      </c>
      <c r="BG199" s="1">
        <v>2015562.2</v>
      </c>
      <c r="BH199" s="1">
        <v>2013154.57</v>
      </c>
      <c r="BI199" s="1">
        <v>2010746.94</v>
      </c>
      <c r="BJ199" s="1">
        <v>2010617.63</v>
      </c>
      <c r="BK199" s="1">
        <v>2008207.45</v>
      </c>
      <c r="BL199" s="2">
        <f t="shared" si="115"/>
        <v>0</v>
      </c>
      <c r="BM199" s="2">
        <f t="shared" si="143"/>
        <v>28895.390000000007</v>
      </c>
      <c r="BN199" s="3">
        <f t="shared" si="114"/>
        <v>1.3399990666739154E-2</v>
      </c>
      <c r="BO199" s="37">
        <f>IFERROR(INDEX('Wkpr - Existing Depr Rates'!$G$2:$G$709,MATCH('Wkpr - Plant Balance Detail'!A199,'Wkpr - Existing Depr Rates'!$A$2:$A$709,0),),0)</f>
        <v>1.34E-2</v>
      </c>
      <c r="BP199" s="37">
        <f t="shared" si="144"/>
        <v>-9.333260846469682E-9</v>
      </c>
      <c r="BQ199" s="11">
        <v>1.34E-2</v>
      </c>
      <c r="BR199" s="11"/>
      <c r="BS199" s="11"/>
      <c r="BU199" s="31">
        <f>_xlfn.IFNA(IF(AND($B199="ED",$D199&gt;=310000,$D199&lt;360000),INDEX('Wkpr - Allocation_Factors'!$B$16:$F$16,1,MATCH('Wkpr - Plant Balance Detail'!BU$2,'Wkpr - Allocation_Factors'!$B$1:$F$1,0)),IF(AND($B199="GD",$C199="AN",$D199&gt;=350000,$D199&lt;358000),INDEX('Wkpr - Allocation_Factors'!$B$17:$F$17,1,MATCH('Wkpr - Plant Balance Detail'!BU$2,'Wkpr - Allocation_Factors'!$B$1:$F$1,0)),INDEX('Wkpr - Allocation_Factors'!$B$2:$F$15,MATCH(CONCATENATE('Wkpr - Plant Balance Detail'!$B199,'Wkpr - Plant Balance Detail'!$C199),'Wkpr - Allocation_Factors'!$A$2:$A$15,0),MATCH('Wkpr - Plant Balance Detail'!BU$2,'Wkpr - Allocation_Factors'!$B$1:$F$1,0)))),0)</f>
        <v>0</v>
      </c>
      <c r="BV199" s="31">
        <f>_xlfn.IFNA(IF(AND($B199="ED",$D199&gt;=310000,$D199&lt;360000),INDEX('Wkpr - Allocation_Factors'!$B$16:$F$16,1,MATCH('Wkpr - Plant Balance Detail'!BV$2,'Wkpr - Allocation_Factors'!$B$1:$F$1,0)),IF(AND($B199="GD",$C199="AN",$D199&gt;=350000,$D199&lt;358000),INDEX('Wkpr - Allocation_Factors'!$B$17:$F$17,1,MATCH('Wkpr - Plant Balance Detail'!BV$2,'Wkpr - Allocation_Factors'!$B$1:$F$1,0)),INDEX('Wkpr - Allocation_Factors'!$B$2:$F$15,MATCH(CONCATENATE('Wkpr - Plant Balance Detail'!$B199,'Wkpr - Plant Balance Detail'!$C199),'Wkpr - Allocation_Factors'!$A$2:$A$15,0),MATCH('Wkpr - Plant Balance Detail'!BV$2,'Wkpr - Allocation_Factors'!$B$1:$F$1,0)))),0)</f>
        <v>0</v>
      </c>
      <c r="BW199" s="31">
        <f>_xlfn.IFNA(IF(AND($B199="ED",$D199&gt;=310000,$D199&lt;360000),INDEX('Wkpr - Allocation_Factors'!$B$16:$F$16,1,MATCH('Wkpr - Plant Balance Detail'!BW$2,'Wkpr - Allocation_Factors'!$B$1:$F$1,0)),IF(AND($B199="GD",$C199="AN",$D199&gt;=350000,$D199&lt;358000),INDEX('Wkpr - Allocation_Factors'!$B$17:$F$17,1,MATCH('Wkpr - Plant Balance Detail'!BW$2,'Wkpr - Allocation_Factors'!$B$1:$F$1,0)),INDEX('Wkpr - Allocation_Factors'!$B$2:$F$15,MATCH(CONCATENATE('Wkpr - Plant Balance Detail'!$B199,'Wkpr - Plant Balance Detail'!$C199),'Wkpr - Allocation_Factors'!$A$2:$A$15,0),MATCH('Wkpr - Plant Balance Detail'!BW$2,'Wkpr - Allocation_Factors'!$B$1:$F$1,0)))),0)</f>
        <v>1</v>
      </c>
      <c r="BX199" s="31">
        <f>_xlfn.IFNA(IF(AND($B199="ED",$D199&gt;=310000,$D199&lt;360000),INDEX('Wkpr - Allocation_Factors'!$B$16:$F$16,1,MATCH('Wkpr - Plant Balance Detail'!BX$2,'Wkpr - Allocation_Factors'!$B$1:$F$1,0)),IF(AND($B199="GD",$C199="AN",$D199&gt;=350000,$D199&lt;358000),INDEX('Wkpr - Allocation_Factors'!$B$17:$F$17,1,MATCH('Wkpr - Plant Balance Detail'!BX$2,'Wkpr - Allocation_Factors'!$B$1:$F$1,0)),INDEX('Wkpr - Allocation_Factors'!$B$2:$F$15,MATCH(CONCATENATE('Wkpr - Plant Balance Detail'!$B199,'Wkpr - Plant Balance Detail'!$C199),'Wkpr - Allocation_Factors'!$A$2:$A$15,0),MATCH('Wkpr - Plant Balance Detail'!BX$2,'Wkpr - Allocation_Factors'!$B$1:$F$1,0)))),0)</f>
        <v>0</v>
      </c>
      <c r="BY199" s="31">
        <f>_xlfn.IFNA(IF(AND($B199="ED",$D199&gt;=310000,$D199&lt;360000),INDEX('Wkpr - Allocation_Factors'!$B$16:$F$16,1,MATCH('Wkpr - Plant Balance Detail'!BY$2,'Wkpr - Allocation_Factors'!$B$1:$F$1,0)),IF(AND($B199="GD",$C199="AN",$D199&gt;=350000,$D199&lt;358000),INDEX('Wkpr - Allocation_Factors'!$B$17:$F$17,1,MATCH('Wkpr - Plant Balance Detail'!BY$2,'Wkpr - Allocation_Factors'!$B$1:$F$1,0)),INDEX('Wkpr - Allocation_Factors'!$B$2:$F$15,MATCH(CONCATENATE('Wkpr - Plant Balance Detail'!$B199,'Wkpr - Plant Balance Detail'!$C199),'Wkpr - Allocation_Factors'!$A$2:$A$15,0),MATCH('Wkpr - Plant Balance Detail'!BY$2,'Wkpr - Allocation_Factors'!$B$1:$F$1,0)))),0)</f>
        <v>0</v>
      </c>
      <c r="CA199" s="1">
        <f t="shared" si="116"/>
        <v>0</v>
      </c>
      <c r="CB199" s="1">
        <f t="shared" si="117"/>
        <v>0</v>
      </c>
      <c r="CC199" s="1">
        <f t="shared" si="118"/>
        <v>28922.118291383416</v>
      </c>
      <c r="CD199" s="1">
        <f t="shared" si="119"/>
        <v>0</v>
      </c>
      <c r="CE199" s="1">
        <f t="shared" si="120"/>
        <v>0</v>
      </c>
      <c r="CF199" s="1"/>
      <c r="CG199" s="1">
        <f t="shared" si="121"/>
        <v>0</v>
      </c>
      <c r="CH199" s="1">
        <f t="shared" si="122"/>
        <v>0</v>
      </c>
      <c r="CI199" s="1">
        <f t="shared" si="123"/>
        <v>28922.138436000001</v>
      </c>
      <c r="CJ199" s="1">
        <f t="shared" si="124"/>
        <v>0</v>
      </c>
      <c r="CK199" s="1">
        <f t="shared" si="125"/>
        <v>0</v>
      </c>
      <c r="CM199" s="1">
        <f t="shared" si="126"/>
        <v>0</v>
      </c>
      <c r="CN199" s="1">
        <f t="shared" si="127"/>
        <v>0</v>
      </c>
      <c r="CO199" s="1">
        <f t="shared" si="128"/>
        <v>28922.138436000001</v>
      </c>
      <c r="CP199" s="1">
        <f t="shared" si="129"/>
        <v>0</v>
      </c>
      <c r="CQ199" s="1">
        <f t="shared" si="130"/>
        <v>0</v>
      </c>
      <c r="CS199" s="1">
        <f t="shared" si="145"/>
        <v>0</v>
      </c>
      <c r="CT199" s="1">
        <f t="shared" si="146"/>
        <v>0</v>
      </c>
      <c r="CU199" s="1">
        <f t="shared" si="147"/>
        <v>0</v>
      </c>
      <c r="CV199" s="1">
        <f t="shared" si="148"/>
        <v>0</v>
      </c>
      <c r="CW199" s="1">
        <f t="shared" si="149"/>
        <v>0</v>
      </c>
      <c r="CX199" s="1">
        <f t="shared" si="150"/>
        <v>0</v>
      </c>
      <c r="DA199" s="38">
        <f t="shared" si="131"/>
        <v>0</v>
      </c>
      <c r="DB199" s="38">
        <f t="shared" si="132"/>
        <v>0</v>
      </c>
      <c r="DC199" s="38">
        <f t="shared" si="133"/>
        <v>0</v>
      </c>
      <c r="DD199" s="38">
        <f t="shared" si="134"/>
        <v>0</v>
      </c>
      <c r="DE199" s="38">
        <f t="shared" si="135"/>
        <v>0</v>
      </c>
    </row>
    <row r="200" spans="1:109" x14ac:dyDescent="0.2">
      <c r="A200" s="12" t="s">
        <v>215</v>
      </c>
      <c r="B200" s="12" t="str">
        <f t="shared" si="136"/>
        <v>ED</v>
      </c>
      <c r="C200" s="12" t="str">
        <f t="shared" si="137"/>
        <v>ID</v>
      </c>
      <c r="D200" s="12">
        <f t="shared" si="138"/>
        <v>360500</v>
      </c>
      <c r="E200" s="12" t="s">
        <v>1142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367850</v>
      </c>
      <c r="M200" s="13">
        <v>367850</v>
      </c>
      <c r="N200" s="13">
        <v>367850</v>
      </c>
      <c r="O200" s="13">
        <v>367850</v>
      </c>
      <c r="P200" s="13">
        <v>367850</v>
      </c>
      <c r="Q200" s="13">
        <v>367850</v>
      </c>
      <c r="R200" s="13">
        <v>367850</v>
      </c>
      <c r="S200" s="13">
        <f t="shared" si="139"/>
        <v>183925</v>
      </c>
      <c r="T200" s="13">
        <f t="shared" si="140"/>
        <v>2207100</v>
      </c>
      <c r="U200" s="13">
        <f t="shared" si="141"/>
        <v>199252.08333333334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3">
        <v>0</v>
      </c>
      <c r="AI200" s="13"/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13">
        <f t="shared" si="142"/>
        <v>0</v>
      </c>
      <c r="AX200" s="13"/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367850</v>
      </c>
      <c r="BF200" s="1">
        <v>367850</v>
      </c>
      <c r="BG200" s="1">
        <v>367850</v>
      </c>
      <c r="BH200" s="1">
        <v>367850</v>
      </c>
      <c r="BI200" s="1">
        <v>367850</v>
      </c>
      <c r="BJ200" s="1">
        <v>367850</v>
      </c>
      <c r="BK200" s="1">
        <v>367850</v>
      </c>
      <c r="BL200" s="14">
        <f t="shared" si="115"/>
        <v>0</v>
      </c>
      <c r="BM200" s="14">
        <f t="shared" si="143"/>
        <v>0</v>
      </c>
      <c r="BN200" s="15" t="str">
        <f t="shared" si="114"/>
        <v/>
      </c>
      <c r="BO200" s="37">
        <f>IFERROR(INDEX('Wkpr - Existing Depr Rates'!$G$2:$G$709,MATCH('Wkpr - Plant Balance Detail'!A200,'Wkpr - Existing Depr Rates'!$A$2:$A$709,0),),0)</f>
        <v>0</v>
      </c>
      <c r="BP200" s="37" t="str">
        <f t="shared" si="144"/>
        <v/>
      </c>
      <c r="BQ200" s="12"/>
      <c r="BR200" s="12"/>
      <c r="BS200" s="12"/>
      <c r="BT200" s="12"/>
      <c r="BU200" s="30">
        <f>_xlfn.IFNA(IF(AND($B200="ED",$D200&gt;=310000,$D200&lt;360000),INDEX('Wkpr - Allocation_Factors'!$B$16:$F$16,1,MATCH('Wkpr - Plant Balance Detail'!BU$2,'Wkpr - Allocation_Factors'!$B$1:$F$1,0)),IF(AND($B200="GD",$C200="AN",$D200&gt;=350000,$D200&lt;358000),INDEX('Wkpr - Allocation_Factors'!$B$17:$F$17,1,MATCH('Wkpr - Plant Balance Detail'!BU$2,'Wkpr - Allocation_Factors'!$B$1:$F$1,0)),INDEX('Wkpr - Allocation_Factors'!$B$2:$F$15,MATCH(CONCATENATE('Wkpr - Plant Balance Detail'!$B200,'Wkpr - Plant Balance Detail'!$C200),'Wkpr - Allocation_Factors'!$A$2:$A$15,0),MATCH('Wkpr - Plant Balance Detail'!BU$2,'Wkpr - Allocation_Factors'!$B$1:$F$1,0)))),0)</f>
        <v>0</v>
      </c>
      <c r="BV200" s="30">
        <f>_xlfn.IFNA(IF(AND($B200="ED",$D200&gt;=310000,$D200&lt;360000),INDEX('Wkpr - Allocation_Factors'!$B$16:$F$16,1,MATCH('Wkpr - Plant Balance Detail'!BV$2,'Wkpr - Allocation_Factors'!$B$1:$F$1,0)),IF(AND($B200="GD",$C200="AN",$D200&gt;=350000,$D200&lt;358000),INDEX('Wkpr - Allocation_Factors'!$B$17:$F$17,1,MATCH('Wkpr - Plant Balance Detail'!BV$2,'Wkpr - Allocation_Factors'!$B$1:$F$1,0)),INDEX('Wkpr - Allocation_Factors'!$B$2:$F$15,MATCH(CONCATENATE('Wkpr - Plant Balance Detail'!$B200,'Wkpr - Plant Balance Detail'!$C200),'Wkpr - Allocation_Factors'!$A$2:$A$15,0),MATCH('Wkpr - Plant Balance Detail'!BV$2,'Wkpr - Allocation_Factors'!$B$1:$F$1,0)))),0)</f>
        <v>0</v>
      </c>
      <c r="BW200" s="30">
        <f>_xlfn.IFNA(IF(AND($B200="ED",$D200&gt;=310000,$D200&lt;360000),INDEX('Wkpr - Allocation_Factors'!$B$16:$F$16,1,MATCH('Wkpr - Plant Balance Detail'!BW$2,'Wkpr - Allocation_Factors'!$B$1:$F$1,0)),IF(AND($B200="GD",$C200="AN",$D200&gt;=350000,$D200&lt;358000),INDEX('Wkpr - Allocation_Factors'!$B$17:$F$17,1,MATCH('Wkpr - Plant Balance Detail'!BW$2,'Wkpr - Allocation_Factors'!$B$1:$F$1,0)),INDEX('Wkpr - Allocation_Factors'!$B$2:$F$15,MATCH(CONCATENATE('Wkpr - Plant Balance Detail'!$B200,'Wkpr - Plant Balance Detail'!$C200),'Wkpr - Allocation_Factors'!$A$2:$A$15,0),MATCH('Wkpr - Plant Balance Detail'!BW$2,'Wkpr - Allocation_Factors'!$B$1:$F$1,0)))),0)</f>
        <v>1</v>
      </c>
      <c r="BX200" s="30">
        <f>_xlfn.IFNA(IF(AND($B200="ED",$D200&gt;=310000,$D200&lt;360000),INDEX('Wkpr - Allocation_Factors'!$B$16:$F$16,1,MATCH('Wkpr - Plant Balance Detail'!BX$2,'Wkpr - Allocation_Factors'!$B$1:$F$1,0)),IF(AND($B200="GD",$C200="AN",$D200&gt;=350000,$D200&lt;358000),INDEX('Wkpr - Allocation_Factors'!$B$17:$F$17,1,MATCH('Wkpr - Plant Balance Detail'!BX$2,'Wkpr - Allocation_Factors'!$B$1:$F$1,0)),INDEX('Wkpr - Allocation_Factors'!$B$2:$F$15,MATCH(CONCATENATE('Wkpr - Plant Balance Detail'!$B200,'Wkpr - Plant Balance Detail'!$C200),'Wkpr - Allocation_Factors'!$A$2:$A$15,0),MATCH('Wkpr - Plant Balance Detail'!BX$2,'Wkpr - Allocation_Factors'!$B$1:$F$1,0)))),0)</f>
        <v>0</v>
      </c>
      <c r="BY200" s="30">
        <f>_xlfn.IFNA(IF(AND($B200="ED",$D200&gt;=310000,$D200&lt;360000),INDEX('Wkpr - Allocation_Factors'!$B$16:$F$16,1,MATCH('Wkpr - Plant Balance Detail'!BY$2,'Wkpr - Allocation_Factors'!$B$1:$F$1,0)),IF(AND($B200="GD",$C200="AN",$D200&gt;=350000,$D200&lt;358000),INDEX('Wkpr - Allocation_Factors'!$B$17:$F$17,1,MATCH('Wkpr - Plant Balance Detail'!BY$2,'Wkpr - Allocation_Factors'!$B$1:$F$1,0)),INDEX('Wkpr - Allocation_Factors'!$B$2:$F$15,MATCH(CONCATENATE('Wkpr - Plant Balance Detail'!$B200,'Wkpr - Plant Balance Detail'!$C200),'Wkpr - Allocation_Factors'!$A$2:$A$15,0),MATCH('Wkpr - Plant Balance Detail'!BY$2,'Wkpr - Allocation_Factors'!$B$1:$F$1,0)))),0)</f>
        <v>0</v>
      </c>
      <c r="CA200" s="1">
        <f t="shared" si="116"/>
        <v>0</v>
      </c>
      <c r="CB200" s="1">
        <f t="shared" si="117"/>
        <v>0</v>
      </c>
      <c r="CC200" s="1">
        <f t="shared" si="118"/>
        <v>0</v>
      </c>
      <c r="CD200" s="1">
        <f t="shared" si="119"/>
        <v>0</v>
      </c>
      <c r="CE200" s="1">
        <f t="shared" si="120"/>
        <v>0</v>
      </c>
      <c r="CF200" s="1"/>
      <c r="CG200" s="1">
        <f t="shared" si="121"/>
        <v>0</v>
      </c>
      <c r="CH200" s="1">
        <f t="shared" si="122"/>
        <v>0</v>
      </c>
      <c r="CI200" s="1">
        <f t="shared" si="123"/>
        <v>0</v>
      </c>
      <c r="CJ200" s="1">
        <f t="shared" si="124"/>
        <v>0</v>
      </c>
      <c r="CK200" s="1">
        <f t="shared" si="125"/>
        <v>0</v>
      </c>
      <c r="CM200" s="1">
        <f t="shared" si="126"/>
        <v>0</v>
      </c>
      <c r="CN200" s="1">
        <f t="shared" si="127"/>
        <v>0</v>
      </c>
      <c r="CO200" s="1">
        <f t="shared" si="128"/>
        <v>0</v>
      </c>
      <c r="CP200" s="1">
        <f t="shared" si="129"/>
        <v>0</v>
      </c>
      <c r="CQ200" s="1">
        <f t="shared" si="130"/>
        <v>0</v>
      </c>
      <c r="CS200" s="1">
        <f t="shared" si="145"/>
        <v>0</v>
      </c>
      <c r="CT200" s="1">
        <f t="shared" si="146"/>
        <v>0</v>
      </c>
      <c r="CU200" s="1">
        <f t="shared" si="147"/>
        <v>0</v>
      </c>
      <c r="CV200" s="1">
        <f t="shared" si="148"/>
        <v>0</v>
      </c>
      <c r="CW200" s="1">
        <f t="shared" si="149"/>
        <v>0</v>
      </c>
      <c r="CX200" s="1">
        <f t="shared" si="150"/>
        <v>0</v>
      </c>
      <c r="DA200" s="38">
        <f t="shared" si="131"/>
        <v>0</v>
      </c>
      <c r="DB200" s="38">
        <f t="shared" si="132"/>
        <v>0</v>
      </c>
      <c r="DC200" s="38">
        <f t="shared" si="133"/>
        <v>0</v>
      </c>
      <c r="DD200" s="38">
        <f t="shared" si="134"/>
        <v>0</v>
      </c>
      <c r="DE200" s="38">
        <f t="shared" si="135"/>
        <v>0</v>
      </c>
    </row>
    <row r="201" spans="1:109" x14ac:dyDescent="0.2">
      <c r="A201" t="s">
        <v>216</v>
      </c>
      <c r="B201" t="str">
        <f t="shared" si="136"/>
        <v>ED</v>
      </c>
      <c r="C201" t="str">
        <f t="shared" si="137"/>
        <v>ID</v>
      </c>
      <c r="D201">
        <f t="shared" si="138"/>
        <v>361000</v>
      </c>
      <c r="F201" s="1">
        <v>6479640.75</v>
      </c>
      <c r="G201" s="1">
        <v>6479640.75</v>
      </c>
      <c r="H201" s="1">
        <v>6479640.75</v>
      </c>
      <c r="I201" s="1">
        <v>6479640.75</v>
      </c>
      <c r="J201" s="1">
        <v>6479640.75</v>
      </c>
      <c r="K201" s="1">
        <v>6467658.2400000002</v>
      </c>
      <c r="L201" s="1">
        <v>6467658.2400000002</v>
      </c>
      <c r="M201" s="1">
        <v>6467658.2400000002</v>
      </c>
      <c r="N201" s="1">
        <v>6476628.5</v>
      </c>
      <c r="O201" s="1">
        <v>6476628.5</v>
      </c>
      <c r="P201" s="1">
        <v>6476628.5</v>
      </c>
      <c r="Q201" s="1">
        <v>6476628.5</v>
      </c>
      <c r="R201" s="1">
        <v>6392319.29</v>
      </c>
      <c r="S201" s="1">
        <f t="shared" si="139"/>
        <v>6435980.0199999996</v>
      </c>
      <c r="T201" s="1">
        <f t="shared" si="140"/>
        <v>71228051.719999999</v>
      </c>
      <c r="U201" s="1">
        <f t="shared" si="141"/>
        <v>6472002.6449999996</v>
      </c>
      <c r="V201" s="1">
        <v>-1703296.47</v>
      </c>
      <c r="W201" s="1">
        <v>-1712043.98</v>
      </c>
      <c r="X201" s="1">
        <v>-1720791.49</v>
      </c>
      <c r="Y201" s="1">
        <v>-1729539</v>
      </c>
      <c r="Z201" s="1">
        <v>-1738286.51</v>
      </c>
      <c r="AA201" s="1">
        <v>-1735043.42</v>
      </c>
      <c r="AB201" s="1">
        <v>-1743774.75</v>
      </c>
      <c r="AC201" s="1">
        <v>-1752506.08</v>
      </c>
      <c r="AD201" s="1">
        <v>-1761243.47</v>
      </c>
      <c r="AE201" s="1">
        <v>-1769986.9100000001</v>
      </c>
      <c r="AF201" s="1">
        <v>-1778730.35</v>
      </c>
      <c r="AG201" s="1">
        <v>-1787473.79</v>
      </c>
      <c r="AH201" s="1">
        <v>-1711851.12</v>
      </c>
      <c r="AI201" s="1"/>
      <c r="AJ201" s="1">
        <v>-8747.23</v>
      </c>
      <c r="AK201" s="1">
        <v>-8747.51</v>
      </c>
      <c r="AL201" s="1">
        <v>-8747.51</v>
      </c>
      <c r="AM201" s="1">
        <v>-8747.51</v>
      </c>
      <c r="AN201" s="1">
        <v>-8747.51</v>
      </c>
      <c r="AO201" s="1">
        <v>-8739.42</v>
      </c>
      <c r="AP201" s="1">
        <v>-8731.33</v>
      </c>
      <c r="AQ201" s="1">
        <v>-8731.33</v>
      </c>
      <c r="AR201" s="1">
        <v>-8737.39</v>
      </c>
      <c r="AS201" s="1">
        <v>-8743.44</v>
      </c>
      <c r="AT201" s="1">
        <v>-8743.44</v>
      </c>
      <c r="AU201" s="1">
        <v>-8743.44</v>
      </c>
      <c r="AV201" s="1">
        <v>-8686.5400000000009</v>
      </c>
      <c r="AW201" s="1">
        <f t="shared" si="142"/>
        <v>104846.37000000002</v>
      </c>
      <c r="AX201" s="1"/>
      <c r="AY201" s="1">
        <v>4776344.28</v>
      </c>
      <c r="AZ201" s="1">
        <v>4767596.7699999996</v>
      </c>
      <c r="BA201" s="1">
        <v>4758849.26</v>
      </c>
      <c r="BB201" s="1">
        <v>4750101.75</v>
      </c>
      <c r="BC201" s="1">
        <v>4741354.24</v>
      </c>
      <c r="BD201" s="1">
        <v>4732614.82</v>
      </c>
      <c r="BE201" s="1">
        <v>4723883.49</v>
      </c>
      <c r="BF201" s="1">
        <v>4715152.16</v>
      </c>
      <c r="BG201" s="1">
        <v>4715385.03</v>
      </c>
      <c r="BH201" s="1">
        <v>4706641.59</v>
      </c>
      <c r="BI201" s="1">
        <v>4697898.1500000004</v>
      </c>
      <c r="BJ201" s="1">
        <v>4689154.71</v>
      </c>
      <c r="BK201" s="1">
        <v>4680468.17</v>
      </c>
      <c r="BL201" s="2">
        <f t="shared" si="115"/>
        <v>0</v>
      </c>
      <c r="BM201" s="2">
        <f t="shared" si="143"/>
        <v>104846.37000000002</v>
      </c>
      <c r="BN201" s="3">
        <f t="shared" si="114"/>
        <v>1.6199988743978648E-2</v>
      </c>
      <c r="BO201" s="37">
        <f>IFERROR(INDEX('Wkpr - Existing Depr Rates'!$G$2:$G$709,MATCH('Wkpr - Plant Balance Detail'!A201,'Wkpr - Existing Depr Rates'!$A$2:$A$709,0),),0)</f>
        <v>1.6199999999999999E-2</v>
      </c>
      <c r="BP201" s="37">
        <f t="shared" si="144"/>
        <v>-1.1256021351102596E-8</v>
      </c>
      <c r="BQ201" s="11">
        <v>1.72E-2</v>
      </c>
      <c r="BR201" s="11"/>
      <c r="BS201" s="11"/>
      <c r="BU201" s="31">
        <f>_xlfn.IFNA(IF(AND($B201="ED",$D201&gt;=310000,$D201&lt;360000),INDEX('Wkpr - Allocation_Factors'!$B$16:$F$16,1,MATCH('Wkpr - Plant Balance Detail'!BU$2,'Wkpr - Allocation_Factors'!$B$1:$F$1,0)),IF(AND($B201="GD",$C201="AN",$D201&gt;=350000,$D201&lt;358000),INDEX('Wkpr - Allocation_Factors'!$B$17:$F$17,1,MATCH('Wkpr - Plant Balance Detail'!BU$2,'Wkpr - Allocation_Factors'!$B$1:$F$1,0)),INDEX('Wkpr - Allocation_Factors'!$B$2:$F$15,MATCH(CONCATENATE('Wkpr - Plant Balance Detail'!$B201,'Wkpr - Plant Balance Detail'!$C201),'Wkpr - Allocation_Factors'!$A$2:$A$15,0),MATCH('Wkpr - Plant Balance Detail'!BU$2,'Wkpr - Allocation_Factors'!$B$1:$F$1,0)))),0)</f>
        <v>0</v>
      </c>
      <c r="BV201" s="31">
        <f>_xlfn.IFNA(IF(AND($B201="ED",$D201&gt;=310000,$D201&lt;360000),INDEX('Wkpr - Allocation_Factors'!$B$16:$F$16,1,MATCH('Wkpr - Plant Balance Detail'!BV$2,'Wkpr - Allocation_Factors'!$B$1:$F$1,0)),IF(AND($B201="GD",$C201="AN",$D201&gt;=350000,$D201&lt;358000),INDEX('Wkpr - Allocation_Factors'!$B$17:$F$17,1,MATCH('Wkpr - Plant Balance Detail'!BV$2,'Wkpr - Allocation_Factors'!$B$1:$F$1,0)),INDEX('Wkpr - Allocation_Factors'!$B$2:$F$15,MATCH(CONCATENATE('Wkpr - Plant Balance Detail'!$B201,'Wkpr - Plant Balance Detail'!$C201),'Wkpr - Allocation_Factors'!$A$2:$A$15,0),MATCH('Wkpr - Plant Balance Detail'!BV$2,'Wkpr - Allocation_Factors'!$B$1:$F$1,0)))),0)</f>
        <v>0</v>
      </c>
      <c r="BW201" s="31">
        <f>_xlfn.IFNA(IF(AND($B201="ED",$D201&gt;=310000,$D201&lt;360000),INDEX('Wkpr - Allocation_Factors'!$B$16:$F$16,1,MATCH('Wkpr - Plant Balance Detail'!BW$2,'Wkpr - Allocation_Factors'!$B$1:$F$1,0)),IF(AND($B201="GD",$C201="AN",$D201&gt;=350000,$D201&lt;358000),INDEX('Wkpr - Allocation_Factors'!$B$17:$F$17,1,MATCH('Wkpr - Plant Balance Detail'!BW$2,'Wkpr - Allocation_Factors'!$B$1:$F$1,0)),INDEX('Wkpr - Allocation_Factors'!$B$2:$F$15,MATCH(CONCATENATE('Wkpr - Plant Balance Detail'!$B201,'Wkpr - Plant Balance Detail'!$C201),'Wkpr - Allocation_Factors'!$A$2:$A$15,0),MATCH('Wkpr - Plant Balance Detail'!BW$2,'Wkpr - Allocation_Factors'!$B$1:$F$1,0)))),0)</f>
        <v>1</v>
      </c>
      <c r="BX201" s="31">
        <f>_xlfn.IFNA(IF(AND($B201="ED",$D201&gt;=310000,$D201&lt;360000),INDEX('Wkpr - Allocation_Factors'!$B$16:$F$16,1,MATCH('Wkpr - Plant Balance Detail'!BX$2,'Wkpr - Allocation_Factors'!$B$1:$F$1,0)),IF(AND($B201="GD",$C201="AN",$D201&gt;=350000,$D201&lt;358000),INDEX('Wkpr - Allocation_Factors'!$B$17:$F$17,1,MATCH('Wkpr - Plant Balance Detail'!BX$2,'Wkpr - Allocation_Factors'!$B$1:$F$1,0)),INDEX('Wkpr - Allocation_Factors'!$B$2:$F$15,MATCH(CONCATENATE('Wkpr - Plant Balance Detail'!$B201,'Wkpr - Plant Balance Detail'!$C201),'Wkpr - Allocation_Factors'!$A$2:$A$15,0),MATCH('Wkpr - Plant Balance Detail'!BX$2,'Wkpr - Allocation_Factors'!$B$1:$F$1,0)))),0)</f>
        <v>0</v>
      </c>
      <c r="BY201" s="31">
        <f>_xlfn.IFNA(IF(AND($B201="ED",$D201&gt;=310000,$D201&lt;360000),INDEX('Wkpr - Allocation_Factors'!$B$16:$F$16,1,MATCH('Wkpr - Plant Balance Detail'!BY$2,'Wkpr - Allocation_Factors'!$B$1:$F$1,0)),IF(AND($B201="GD",$C201="AN",$D201&gt;=350000,$D201&lt;358000),INDEX('Wkpr - Allocation_Factors'!$B$17:$F$17,1,MATCH('Wkpr - Plant Balance Detail'!BY$2,'Wkpr - Allocation_Factors'!$B$1:$F$1,0)),INDEX('Wkpr - Allocation_Factors'!$B$2:$F$15,MATCH(CONCATENATE('Wkpr - Plant Balance Detail'!$B201,'Wkpr - Plant Balance Detail'!$C201),'Wkpr - Allocation_Factors'!$A$2:$A$15,0),MATCH('Wkpr - Plant Balance Detail'!BY$2,'Wkpr - Allocation_Factors'!$B$1:$F$1,0)))),0)</f>
        <v>0</v>
      </c>
      <c r="CA201" s="1">
        <f t="shared" si="116"/>
        <v>0</v>
      </c>
      <c r="CB201" s="1">
        <f t="shared" si="117"/>
        <v>0</v>
      </c>
      <c r="CC201" s="1">
        <f t="shared" si="118"/>
        <v>103555.50054591759</v>
      </c>
      <c r="CD201" s="1">
        <f t="shared" si="119"/>
        <v>0</v>
      </c>
      <c r="CE201" s="1">
        <f t="shared" si="120"/>
        <v>0</v>
      </c>
      <c r="CF201" s="1"/>
      <c r="CG201" s="1">
        <f t="shared" si="121"/>
        <v>0</v>
      </c>
      <c r="CH201" s="1">
        <f t="shared" si="122"/>
        <v>0</v>
      </c>
      <c r="CI201" s="1">
        <f t="shared" si="123"/>
        <v>103555.57249799999</v>
      </c>
      <c r="CJ201" s="1">
        <f t="shared" si="124"/>
        <v>0</v>
      </c>
      <c r="CK201" s="1">
        <f t="shared" si="125"/>
        <v>0</v>
      </c>
      <c r="CM201" s="1">
        <f t="shared" si="126"/>
        <v>0</v>
      </c>
      <c r="CN201" s="1">
        <f t="shared" si="127"/>
        <v>0</v>
      </c>
      <c r="CO201" s="1">
        <f t="shared" si="128"/>
        <v>109947.89178799999</v>
      </c>
      <c r="CP201" s="1">
        <f t="shared" si="129"/>
        <v>0</v>
      </c>
      <c r="CQ201" s="1">
        <f t="shared" si="130"/>
        <v>0</v>
      </c>
      <c r="CS201" s="1">
        <f t="shared" si="145"/>
        <v>0</v>
      </c>
      <c r="CT201" s="1">
        <f t="shared" si="146"/>
        <v>0</v>
      </c>
      <c r="CU201" s="1">
        <f t="shared" si="147"/>
        <v>6392.3192899999995</v>
      </c>
      <c r="CV201" s="1">
        <f t="shared" si="148"/>
        <v>0</v>
      </c>
      <c r="CW201" s="1">
        <f t="shared" si="149"/>
        <v>0</v>
      </c>
      <c r="CX201" s="1">
        <f t="shared" si="150"/>
        <v>6392.3192899999995</v>
      </c>
      <c r="DA201" s="38">
        <f t="shared" si="131"/>
        <v>0</v>
      </c>
      <c r="DB201" s="38">
        <f t="shared" si="132"/>
        <v>0</v>
      </c>
      <c r="DC201" s="38">
        <f t="shared" si="133"/>
        <v>0</v>
      </c>
      <c r="DD201" s="38">
        <f t="shared" si="134"/>
        <v>0</v>
      </c>
      <c r="DE201" s="38">
        <f t="shared" si="135"/>
        <v>0</v>
      </c>
    </row>
    <row r="202" spans="1:109" x14ac:dyDescent="0.2">
      <c r="A202" t="s">
        <v>217</v>
      </c>
      <c r="B202" t="str">
        <f t="shared" si="136"/>
        <v>ED</v>
      </c>
      <c r="C202" t="str">
        <f t="shared" si="137"/>
        <v>ID</v>
      </c>
      <c r="D202">
        <f t="shared" si="138"/>
        <v>362000</v>
      </c>
      <c r="F202" s="1">
        <v>42963423.149999999</v>
      </c>
      <c r="G202" s="1">
        <v>42963423.149999999</v>
      </c>
      <c r="H202" s="1">
        <v>43206218.950000003</v>
      </c>
      <c r="I202" s="1">
        <v>43213452.710000001</v>
      </c>
      <c r="J202" s="1">
        <v>43213452.710000001</v>
      </c>
      <c r="K202" s="1">
        <v>43174505.450000003</v>
      </c>
      <c r="L202" s="1">
        <v>43174505.450000003</v>
      </c>
      <c r="M202" s="1">
        <v>43195166.539999999</v>
      </c>
      <c r="N202" s="1">
        <v>43436834.560000002</v>
      </c>
      <c r="O202" s="1">
        <v>43537537.630000003</v>
      </c>
      <c r="P202" s="1">
        <v>43606920.060000002</v>
      </c>
      <c r="Q202" s="1">
        <v>43617502.18</v>
      </c>
      <c r="R202" s="1">
        <v>43211489.420000002</v>
      </c>
      <c r="S202" s="1">
        <f t="shared" si="139"/>
        <v>43087456.284999996</v>
      </c>
      <c r="T202" s="1">
        <f t="shared" si="140"/>
        <v>476339519.39000005</v>
      </c>
      <c r="U202" s="1">
        <f t="shared" si="141"/>
        <v>43285581.306250006</v>
      </c>
      <c r="V202" s="1">
        <v>-13089865.98</v>
      </c>
      <c r="W202" s="1">
        <v>-13160397.6</v>
      </c>
      <c r="X202" s="1">
        <v>-13140868.33</v>
      </c>
      <c r="Y202" s="1">
        <v>-13209315.98</v>
      </c>
      <c r="Z202" s="1">
        <v>-13245907.439999999</v>
      </c>
      <c r="AA202" s="1">
        <v>-13277870.300000001</v>
      </c>
      <c r="AB202" s="1">
        <v>-13348748.449999999</v>
      </c>
      <c r="AC202" s="1">
        <v>-13419643.560000001</v>
      </c>
      <c r="AD202" s="1">
        <v>-13450532.470000001</v>
      </c>
      <c r="AE202" s="1">
        <v>-13476181.75</v>
      </c>
      <c r="AF202" s="1">
        <v>-13521953.130000001</v>
      </c>
      <c r="AG202" s="1">
        <v>-13593549.84</v>
      </c>
      <c r="AH202" s="1">
        <v>-13106021.26</v>
      </c>
      <c r="AI202" s="1"/>
      <c r="AJ202" s="1">
        <v>-70538.009999999995</v>
      </c>
      <c r="AK202" s="1">
        <v>-70531.62</v>
      </c>
      <c r="AL202" s="1">
        <v>-70730.91</v>
      </c>
      <c r="AM202" s="1">
        <v>-70936.150000000009</v>
      </c>
      <c r="AN202" s="1">
        <v>-70942.080000000002</v>
      </c>
      <c r="AO202" s="1">
        <v>-70910.12</v>
      </c>
      <c r="AP202" s="1">
        <v>-70878.150000000009</v>
      </c>
      <c r="AQ202" s="1">
        <v>-70895.11</v>
      </c>
      <c r="AR202" s="1">
        <v>-71110.430000000008</v>
      </c>
      <c r="AS202" s="1">
        <v>-71391.460000000006</v>
      </c>
      <c r="AT202" s="1">
        <v>-71531.08</v>
      </c>
      <c r="AU202" s="1">
        <v>-71596.710000000006</v>
      </c>
      <c r="AV202" s="1">
        <v>-71272.13</v>
      </c>
      <c r="AW202" s="1">
        <f t="shared" si="142"/>
        <v>852725.95</v>
      </c>
      <c r="AX202" s="1"/>
      <c r="AY202" s="1">
        <v>29873557.170000002</v>
      </c>
      <c r="AZ202" s="1">
        <v>29803025.550000001</v>
      </c>
      <c r="BA202" s="1">
        <v>30065350.620000001</v>
      </c>
      <c r="BB202" s="1">
        <v>30004136.73</v>
      </c>
      <c r="BC202" s="1">
        <v>29967545.27</v>
      </c>
      <c r="BD202" s="1">
        <v>29896635.149999999</v>
      </c>
      <c r="BE202" s="1">
        <v>29825757</v>
      </c>
      <c r="BF202" s="1">
        <v>29775522.98</v>
      </c>
      <c r="BG202" s="1">
        <v>29986302.09</v>
      </c>
      <c r="BH202" s="1">
        <v>30061355.879999999</v>
      </c>
      <c r="BI202" s="1">
        <v>30084966.93</v>
      </c>
      <c r="BJ202" s="1">
        <v>30023952.34</v>
      </c>
      <c r="BK202" s="1">
        <v>30105468.16</v>
      </c>
      <c r="BL202" s="2">
        <f t="shared" si="115"/>
        <v>0</v>
      </c>
      <c r="BM202" s="2">
        <f t="shared" si="143"/>
        <v>852725.95</v>
      </c>
      <c r="BN202" s="3">
        <f t="shared" si="114"/>
        <v>1.9699999959960683E-2</v>
      </c>
      <c r="BO202" s="37">
        <f>IFERROR(INDEX('Wkpr - Existing Depr Rates'!$G$2:$G$709,MATCH('Wkpr - Plant Balance Detail'!A202,'Wkpr - Existing Depr Rates'!$A$2:$A$709,0),),0)</f>
        <v>1.9699999999999999E-2</v>
      </c>
      <c r="BP202" s="37">
        <f t="shared" si="144"/>
        <v>-4.0039315613027426E-11</v>
      </c>
      <c r="BQ202" s="11">
        <v>2.6800000000000001E-2</v>
      </c>
      <c r="BR202" s="11"/>
      <c r="BS202" s="11"/>
      <c r="BU202" s="31">
        <f>_xlfn.IFNA(IF(AND($B202="ED",$D202&gt;=310000,$D202&lt;360000),INDEX('Wkpr - Allocation_Factors'!$B$16:$F$16,1,MATCH('Wkpr - Plant Balance Detail'!BU$2,'Wkpr - Allocation_Factors'!$B$1:$F$1,0)),IF(AND($B202="GD",$C202="AN",$D202&gt;=350000,$D202&lt;358000),INDEX('Wkpr - Allocation_Factors'!$B$17:$F$17,1,MATCH('Wkpr - Plant Balance Detail'!BU$2,'Wkpr - Allocation_Factors'!$B$1:$F$1,0)),INDEX('Wkpr - Allocation_Factors'!$B$2:$F$15,MATCH(CONCATENATE('Wkpr - Plant Balance Detail'!$B202,'Wkpr - Plant Balance Detail'!$C202),'Wkpr - Allocation_Factors'!$A$2:$A$15,0),MATCH('Wkpr - Plant Balance Detail'!BU$2,'Wkpr - Allocation_Factors'!$B$1:$F$1,0)))),0)</f>
        <v>0</v>
      </c>
      <c r="BV202" s="31">
        <f>_xlfn.IFNA(IF(AND($B202="ED",$D202&gt;=310000,$D202&lt;360000),INDEX('Wkpr - Allocation_Factors'!$B$16:$F$16,1,MATCH('Wkpr - Plant Balance Detail'!BV$2,'Wkpr - Allocation_Factors'!$B$1:$F$1,0)),IF(AND($B202="GD",$C202="AN",$D202&gt;=350000,$D202&lt;358000),INDEX('Wkpr - Allocation_Factors'!$B$17:$F$17,1,MATCH('Wkpr - Plant Balance Detail'!BV$2,'Wkpr - Allocation_Factors'!$B$1:$F$1,0)),INDEX('Wkpr - Allocation_Factors'!$B$2:$F$15,MATCH(CONCATENATE('Wkpr - Plant Balance Detail'!$B202,'Wkpr - Plant Balance Detail'!$C202),'Wkpr - Allocation_Factors'!$A$2:$A$15,0),MATCH('Wkpr - Plant Balance Detail'!BV$2,'Wkpr - Allocation_Factors'!$B$1:$F$1,0)))),0)</f>
        <v>0</v>
      </c>
      <c r="BW202" s="31">
        <f>_xlfn.IFNA(IF(AND($B202="ED",$D202&gt;=310000,$D202&lt;360000),INDEX('Wkpr - Allocation_Factors'!$B$16:$F$16,1,MATCH('Wkpr - Plant Balance Detail'!BW$2,'Wkpr - Allocation_Factors'!$B$1:$F$1,0)),IF(AND($B202="GD",$C202="AN",$D202&gt;=350000,$D202&lt;358000),INDEX('Wkpr - Allocation_Factors'!$B$17:$F$17,1,MATCH('Wkpr - Plant Balance Detail'!BW$2,'Wkpr - Allocation_Factors'!$B$1:$F$1,0)),INDEX('Wkpr - Allocation_Factors'!$B$2:$F$15,MATCH(CONCATENATE('Wkpr - Plant Balance Detail'!$B202,'Wkpr - Plant Balance Detail'!$C202),'Wkpr - Allocation_Factors'!$A$2:$A$15,0),MATCH('Wkpr - Plant Balance Detail'!BW$2,'Wkpr - Allocation_Factors'!$B$1:$F$1,0)))),0)</f>
        <v>1</v>
      </c>
      <c r="BX202" s="31">
        <f>_xlfn.IFNA(IF(AND($B202="ED",$D202&gt;=310000,$D202&lt;360000),INDEX('Wkpr - Allocation_Factors'!$B$16:$F$16,1,MATCH('Wkpr - Plant Balance Detail'!BX$2,'Wkpr - Allocation_Factors'!$B$1:$F$1,0)),IF(AND($B202="GD",$C202="AN",$D202&gt;=350000,$D202&lt;358000),INDEX('Wkpr - Allocation_Factors'!$B$17:$F$17,1,MATCH('Wkpr - Plant Balance Detail'!BX$2,'Wkpr - Allocation_Factors'!$B$1:$F$1,0)),INDEX('Wkpr - Allocation_Factors'!$B$2:$F$15,MATCH(CONCATENATE('Wkpr - Plant Balance Detail'!$B202,'Wkpr - Plant Balance Detail'!$C202),'Wkpr - Allocation_Factors'!$A$2:$A$15,0),MATCH('Wkpr - Plant Balance Detail'!BX$2,'Wkpr - Allocation_Factors'!$B$1:$F$1,0)))),0)</f>
        <v>0</v>
      </c>
      <c r="BY202" s="31">
        <f>_xlfn.IFNA(IF(AND($B202="ED",$D202&gt;=310000,$D202&lt;360000),INDEX('Wkpr - Allocation_Factors'!$B$16:$F$16,1,MATCH('Wkpr - Plant Balance Detail'!BY$2,'Wkpr - Allocation_Factors'!$B$1:$F$1,0)),IF(AND($B202="GD",$C202="AN",$D202&gt;=350000,$D202&lt;358000),INDEX('Wkpr - Allocation_Factors'!$B$17:$F$17,1,MATCH('Wkpr - Plant Balance Detail'!BY$2,'Wkpr - Allocation_Factors'!$B$1:$F$1,0)),INDEX('Wkpr - Allocation_Factors'!$B$2:$F$15,MATCH(CONCATENATE('Wkpr - Plant Balance Detail'!$B202,'Wkpr - Plant Balance Detail'!$C202),'Wkpr - Allocation_Factors'!$A$2:$A$15,0),MATCH('Wkpr - Plant Balance Detail'!BY$2,'Wkpr - Allocation_Factors'!$B$1:$F$1,0)))),0)</f>
        <v>0</v>
      </c>
      <c r="CA202" s="1">
        <f t="shared" si="116"/>
        <v>0</v>
      </c>
      <c r="CB202" s="1">
        <f t="shared" si="117"/>
        <v>0</v>
      </c>
      <c r="CC202" s="1">
        <f t="shared" si="118"/>
        <v>851266.3398438415</v>
      </c>
      <c r="CD202" s="1">
        <f t="shared" si="119"/>
        <v>0</v>
      </c>
      <c r="CE202" s="1">
        <f t="shared" si="120"/>
        <v>0</v>
      </c>
      <c r="CF202" s="1"/>
      <c r="CG202" s="1">
        <f t="shared" si="121"/>
        <v>0</v>
      </c>
      <c r="CH202" s="1">
        <f t="shared" si="122"/>
        <v>0</v>
      </c>
      <c r="CI202" s="1">
        <f t="shared" si="123"/>
        <v>851266.34157399996</v>
      </c>
      <c r="CJ202" s="1">
        <f t="shared" si="124"/>
        <v>0</v>
      </c>
      <c r="CK202" s="1">
        <f t="shared" si="125"/>
        <v>0</v>
      </c>
      <c r="CM202" s="1">
        <f t="shared" si="126"/>
        <v>0</v>
      </c>
      <c r="CN202" s="1">
        <f t="shared" si="127"/>
        <v>0</v>
      </c>
      <c r="CO202" s="1">
        <f t="shared" si="128"/>
        <v>1158067.9164560002</v>
      </c>
      <c r="CP202" s="1">
        <f t="shared" si="129"/>
        <v>0</v>
      </c>
      <c r="CQ202" s="1">
        <f t="shared" si="130"/>
        <v>0</v>
      </c>
      <c r="CS202" s="1">
        <f t="shared" si="145"/>
        <v>0</v>
      </c>
      <c r="CT202" s="1">
        <f t="shared" si="146"/>
        <v>0</v>
      </c>
      <c r="CU202" s="1">
        <f t="shared" si="147"/>
        <v>306801.57488200022</v>
      </c>
      <c r="CV202" s="1">
        <f t="shared" si="148"/>
        <v>0</v>
      </c>
      <c r="CW202" s="1">
        <f t="shared" si="149"/>
        <v>0</v>
      </c>
      <c r="CX202" s="1">
        <f t="shared" si="150"/>
        <v>306801.57488200022</v>
      </c>
      <c r="DA202" s="38">
        <f t="shared" si="131"/>
        <v>0</v>
      </c>
      <c r="DB202" s="38">
        <f t="shared" si="132"/>
        <v>0</v>
      </c>
      <c r="DC202" s="38">
        <f t="shared" si="133"/>
        <v>0</v>
      </c>
      <c r="DD202" s="38">
        <f t="shared" si="134"/>
        <v>0</v>
      </c>
      <c r="DE202" s="38">
        <f t="shared" si="135"/>
        <v>0</v>
      </c>
    </row>
    <row r="203" spans="1:109" x14ac:dyDescent="0.2">
      <c r="A203" t="s">
        <v>218</v>
      </c>
      <c r="B203" t="str">
        <f t="shared" si="136"/>
        <v>ED</v>
      </c>
      <c r="C203" t="str">
        <f t="shared" si="137"/>
        <v>ID</v>
      </c>
      <c r="D203">
        <f t="shared" si="138"/>
        <v>364000</v>
      </c>
      <c r="F203" s="1">
        <v>123479893.58</v>
      </c>
      <c r="G203" s="1">
        <v>124006215.31999999</v>
      </c>
      <c r="H203" s="1">
        <v>124514472.40000001</v>
      </c>
      <c r="I203" s="1">
        <v>124792090.42</v>
      </c>
      <c r="J203" s="1">
        <v>125222731.27</v>
      </c>
      <c r="K203" s="1">
        <v>125654625.8</v>
      </c>
      <c r="L203" s="1">
        <v>126012196.51000001</v>
      </c>
      <c r="M203" s="1">
        <v>126671435.23999999</v>
      </c>
      <c r="N203" s="1">
        <v>127074489.67</v>
      </c>
      <c r="O203" s="1">
        <v>127389325.73</v>
      </c>
      <c r="P203" s="1">
        <v>127689707.93000001</v>
      </c>
      <c r="Q203" s="1">
        <v>128100201.92</v>
      </c>
      <c r="R203" s="1">
        <v>128557679.18000001</v>
      </c>
      <c r="S203" s="1">
        <f t="shared" si="139"/>
        <v>126018786.38</v>
      </c>
      <c r="T203" s="1">
        <f t="shared" si="140"/>
        <v>1387127492.21</v>
      </c>
      <c r="U203" s="1">
        <f t="shared" si="141"/>
        <v>126095523.21583335</v>
      </c>
      <c r="V203" s="1">
        <v>-35588547.200000003</v>
      </c>
      <c r="W203" s="1">
        <v>-35816463.579999998</v>
      </c>
      <c r="X203" s="1">
        <v>-36046506.130000003</v>
      </c>
      <c r="Y203" s="1">
        <v>-36265152.799999997</v>
      </c>
      <c r="Z203" s="1">
        <v>-36485036.079999998</v>
      </c>
      <c r="AA203" s="1">
        <v>-36712801.210000001</v>
      </c>
      <c r="AB203" s="1">
        <v>-36934528.259999998</v>
      </c>
      <c r="AC203" s="1">
        <v>-37163345.810000002</v>
      </c>
      <c r="AD203" s="1">
        <v>-37399357.649999999</v>
      </c>
      <c r="AE203" s="1">
        <v>-37596167.979999997</v>
      </c>
      <c r="AF203" s="1">
        <v>-37812237.5</v>
      </c>
      <c r="AG203" s="1">
        <v>-38000110.369999997</v>
      </c>
      <c r="AH203" s="1">
        <v>-38221394.280000001</v>
      </c>
      <c r="AI203" s="1"/>
      <c r="AJ203" s="1">
        <v>-234657.25</v>
      </c>
      <c r="AK203" s="1">
        <v>-238205.37</v>
      </c>
      <c r="AL203" s="1">
        <v>-239201.16</v>
      </c>
      <c r="AM203" s="1">
        <v>-239957.57</v>
      </c>
      <c r="AN203" s="1">
        <v>-240639.27000000002</v>
      </c>
      <c r="AO203" s="1">
        <v>-241469.45</v>
      </c>
      <c r="AP203" s="1">
        <v>-242229.32</v>
      </c>
      <c r="AQ203" s="1">
        <v>-243208</v>
      </c>
      <c r="AR203" s="1">
        <v>-244230.45</v>
      </c>
      <c r="AS203" s="1">
        <v>-244921.43</v>
      </c>
      <c r="AT203" s="1">
        <v>-245513.57</v>
      </c>
      <c r="AU203" s="1">
        <v>-246197.79</v>
      </c>
      <c r="AV203" s="1">
        <v>-247040.95</v>
      </c>
      <c r="AW203" s="1">
        <f t="shared" si="142"/>
        <v>2912814.33</v>
      </c>
      <c r="AX203" s="1"/>
      <c r="AY203" s="1">
        <v>87891346.379999995</v>
      </c>
      <c r="AZ203" s="1">
        <v>88189751.739999995</v>
      </c>
      <c r="BA203" s="1">
        <v>88467966.269999996</v>
      </c>
      <c r="BB203" s="1">
        <v>88526937.620000005</v>
      </c>
      <c r="BC203" s="1">
        <v>88737695.189999998</v>
      </c>
      <c r="BD203" s="1">
        <v>88941824.590000004</v>
      </c>
      <c r="BE203" s="1">
        <v>89077668.25</v>
      </c>
      <c r="BF203" s="1">
        <v>89508089.430000007</v>
      </c>
      <c r="BG203" s="1">
        <v>89675132.019999996</v>
      </c>
      <c r="BH203" s="1">
        <v>89793157.75</v>
      </c>
      <c r="BI203" s="1">
        <v>89877470.430000007</v>
      </c>
      <c r="BJ203" s="1">
        <v>90100091.549999997</v>
      </c>
      <c r="BK203" s="1">
        <v>90336284.900000006</v>
      </c>
      <c r="BL203" s="2">
        <f t="shared" si="115"/>
        <v>0</v>
      </c>
      <c r="BM203" s="2">
        <f t="shared" si="143"/>
        <v>2912814.33</v>
      </c>
      <c r="BN203" s="3">
        <f t="shared" si="114"/>
        <v>2.3100061411492272E-2</v>
      </c>
      <c r="BO203" s="37">
        <f>IFERROR(INDEX('Wkpr - Existing Depr Rates'!$G$2:$G$709,MATCH('Wkpr - Plant Balance Detail'!A203,'Wkpr - Existing Depr Rates'!$A$2:$A$709,0),),0)</f>
        <v>2.3099999999999999E-2</v>
      </c>
      <c r="BP203" s="37">
        <f t="shared" si="144"/>
        <v>6.1411492273399926E-8</v>
      </c>
      <c r="BQ203" s="11">
        <v>2.5700000000000001E-2</v>
      </c>
      <c r="BR203" s="11"/>
      <c r="BS203" s="11"/>
      <c r="BU203" s="31">
        <f>_xlfn.IFNA(IF(AND($B203="ED",$D203&gt;=310000,$D203&lt;360000),INDEX('Wkpr - Allocation_Factors'!$B$16:$F$16,1,MATCH('Wkpr - Plant Balance Detail'!BU$2,'Wkpr - Allocation_Factors'!$B$1:$F$1,0)),IF(AND($B203="GD",$C203="AN",$D203&gt;=350000,$D203&lt;358000),INDEX('Wkpr - Allocation_Factors'!$B$17:$F$17,1,MATCH('Wkpr - Plant Balance Detail'!BU$2,'Wkpr - Allocation_Factors'!$B$1:$F$1,0)),INDEX('Wkpr - Allocation_Factors'!$B$2:$F$15,MATCH(CONCATENATE('Wkpr - Plant Balance Detail'!$B203,'Wkpr - Plant Balance Detail'!$C203),'Wkpr - Allocation_Factors'!$A$2:$A$15,0),MATCH('Wkpr - Plant Balance Detail'!BU$2,'Wkpr - Allocation_Factors'!$B$1:$F$1,0)))),0)</f>
        <v>0</v>
      </c>
      <c r="BV203" s="31">
        <f>_xlfn.IFNA(IF(AND($B203="ED",$D203&gt;=310000,$D203&lt;360000),INDEX('Wkpr - Allocation_Factors'!$B$16:$F$16,1,MATCH('Wkpr - Plant Balance Detail'!BV$2,'Wkpr - Allocation_Factors'!$B$1:$F$1,0)),IF(AND($B203="GD",$C203="AN",$D203&gt;=350000,$D203&lt;358000),INDEX('Wkpr - Allocation_Factors'!$B$17:$F$17,1,MATCH('Wkpr - Plant Balance Detail'!BV$2,'Wkpr - Allocation_Factors'!$B$1:$F$1,0)),INDEX('Wkpr - Allocation_Factors'!$B$2:$F$15,MATCH(CONCATENATE('Wkpr - Plant Balance Detail'!$B203,'Wkpr - Plant Balance Detail'!$C203),'Wkpr - Allocation_Factors'!$A$2:$A$15,0),MATCH('Wkpr - Plant Balance Detail'!BV$2,'Wkpr - Allocation_Factors'!$B$1:$F$1,0)))),0)</f>
        <v>0</v>
      </c>
      <c r="BW203" s="31">
        <f>_xlfn.IFNA(IF(AND($B203="ED",$D203&gt;=310000,$D203&lt;360000),INDEX('Wkpr - Allocation_Factors'!$B$16:$F$16,1,MATCH('Wkpr - Plant Balance Detail'!BW$2,'Wkpr - Allocation_Factors'!$B$1:$F$1,0)),IF(AND($B203="GD",$C203="AN",$D203&gt;=350000,$D203&lt;358000),INDEX('Wkpr - Allocation_Factors'!$B$17:$F$17,1,MATCH('Wkpr - Plant Balance Detail'!BW$2,'Wkpr - Allocation_Factors'!$B$1:$F$1,0)),INDEX('Wkpr - Allocation_Factors'!$B$2:$F$15,MATCH(CONCATENATE('Wkpr - Plant Balance Detail'!$B203,'Wkpr - Plant Balance Detail'!$C203),'Wkpr - Allocation_Factors'!$A$2:$A$15,0),MATCH('Wkpr - Plant Balance Detail'!BW$2,'Wkpr - Allocation_Factors'!$B$1:$F$1,0)))),0)</f>
        <v>1</v>
      </c>
      <c r="BX203" s="31">
        <f>_xlfn.IFNA(IF(AND($B203="ED",$D203&gt;=310000,$D203&lt;360000),INDEX('Wkpr - Allocation_Factors'!$B$16:$F$16,1,MATCH('Wkpr - Plant Balance Detail'!BX$2,'Wkpr - Allocation_Factors'!$B$1:$F$1,0)),IF(AND($B203="GD",$C203="AN",$D203&gt;=350000,$D203&lt;358000),INDEX('Wkpr - Allocation_Factors'!$B$17:$F$17,1,MATCH('Wkpr - Plant Balance Detail'!BX$2,'Wkpr - Allocation_Factors'!$B$1:$F$1,0)),INDEX('Wkpr - Allocation_Factors'!$B$2:$F$15,MATCH(CONCATENATE('Wkpr - Plant Balance Detail'!$B203,'Wkpr - Plant Balance Detail'!$C203),'Wkpr - Allocation_Factors'!$A$2:$A$15,0),MATCH('Wkpr - Plant Balance Detail'!BX$2,'Wkpr - Allocation_Factors'!$B$1:$F$1,0)))),0)</f>
        <v>0</v>
      </c>
      <c r="BY203" s="31">
        <f>_xlfn.IFNA(IF(AND($B203="ED",$D203&gt;=310000,$D203&lt;360000),INDEX('Wkpr - Allocation_Factors'!$B$16:$F$16,1,MATCH('Wkpr - Plant Balance Detail'!BY$2,'Wkpr - Allocation_Factors'!$B$1:$F$1,0)),IF(AND($B203="GD",$C203="AN",$D203&gt;=350000,$D203&lt;358000),INDEX('Wkpr - Allocation_Factors'!$B$17:$F$17,1,MATCH('Wkpr - Plant Balance Detail'!BY$2,'Wkpr - Allocation_Factors'!$B$1:$F$1,0)),INDEX('Wkpr - Allocation_Factors'!$B$2:$F$15,MATCH(CONCATENATE('Wkpr - Plant Balance Detail'!$B203,'Wkpr - Plant Balance Detail'!$C203),'Wkpr - Allocation_Factors'!$A$2:$A$15,0),MATCH('Wkpr - Plant Balance Detail'!BY$2,'Wkpr - Allocation_Factors'!$B$1:$F$1,0)))),0)</f>
        <v>0</v>
      </c>
      <c r="CA203" s="1">
        <f t="shared" si="116"/>
        <v>0</v>
      </c>
      <c r="CB203" s="1">
        <f t="shared" si="117"/>
        <v>0</v>
      </c>
      <c r="CC203" s="1">
        <f t="shared" si="118"/>
        <v>2969690.2839769218</v>
      </c>
      <c r="CD203" s="1">
        <f t="shared" si="119"/>
        <v>0</v>
      </c>
      <c r="CE203" s="1">
        <f t="shared" si="120"/>
        <v>0</v>
      </c>
      <c r="CF203" s="1"/>
      <c r="CG203" s="1">
        <f t="shared" si="121"/>
        <v>0</v>
      </c>
      <c r="CH203" s="1">
        <f t="shared" si="122"/>
        <v>0</v>
      </c>
      <c r="CI203" s="1">
        <f t="shared" si="123"/>
        <v>2969682.3890579999</v>
      </c>
      <c r="CJ203" s="1">
        <f t="shared" si="124"/>
        <v>0</v>
      </c>
      <c r="CK203" s="1">
        <f t="shared" si="125"/>
        <v>0</v>
      </c>
      <c r="CM203" s="1">
        <f t="shared" si="126"/>
        <v>0</v>
      </c>
      <c r="CN203" s="1">
        <f t="shared" si="127"/>
        <v>0</v>
      </c>
      <c r="CO203" s="1">
        <f t="shared" si="128"/>
        <v>3303932.3549260003</v>
      </c>
      <c r="CP203" s="1">
        <f t="shared" si="129"/>
        <v>0</v>
      </c>
      <c r="CQ203" s="1">
        <f t="shared" si="130"/>
        <v>0</v>
      </c>
      <c r="CS203" s="1">
        <f t="shared" si="145"/>
        <v>0</v>
      </c>
      <c r="CT203" s="1">
        <f t="shared" si="146"/>
        <v>0</v>
      </c>
      <c r="CU203" s="1">
        <f t="shared" si="147"/>
        <v>334249.96586800041</v>
      </c>
      <c r="CV203" s="1">
        <f t="shared" si="148"/>
        <v>0</v>
      </c>
      <c r="CW203" s="1">
        <f t="shared" si="149"/>
        <v>0</v>
      </c>
      <c r="CX203" s="1">
        <f t="shared" si="150"/>
        <v>334249.96586800041</v>
      </c>
      <c r="DA203" s="38">
        <f t="shared" si="131"/>
        <v>0</v>
      </c>
      <c r="DB203" s="38">
        <f t="shared" si="132"/>
        <v>0</v>
      </c>
      <c r="DC203" s="38">
        <f t="shared" si="133"/>
        <v>0</v>
      </c>
      <c r="DD203" s="38">
        <f t="shared" si="134"/>
        <v>0</v>
      </c>
      <c r="DE203" s="38">
        <f t="shared" si="135"/>
        <v>0</v>
      </c>
    </row>
    <row r="204" spans="1:109" x14ac:dyDescent="0.2">
      <c r="A204" t="s">
        <v>219</v>
      </c>
      <c r="B204" t="str">
        <f t="shared" si="136"/>
        <v>ED</v>
      </c>
      <c r="C204" t="str">
        <f t="shared" si="137"/>
        <v>ID</v>
      </c>
      <c r="D204">
        <f t="shared" si="138"/>
        <v>365000</v>
      </c>
      <c r="F204" s="1">
        <v>79902160.700000003</v>
      </c>
      <c r="G204" s="1">
        <v>80469306.840000004</v>
      </c>
      <c r="H204" s="1">
        <v>80817130.370000005</v>
      </c>
      <c r="I204" s="1">
        <v>81122099.579999998</v>
      </c>
      <c r="J204" s="1">
        <v>81405875.510000005</v>
      </c>
      <c r="K204" s="1">
        <v>81708839.290000007</v>
      </c>
      <c r="L204" s="1">
        <v>82886232.450000003</v>
      </c>
      <c r="M204" s="1">
        <v>83295554.629999995</v>
      </c>
      <c r="N204" s="1">
        <v>83727558.969999999</v>
      </c>
      <c r="O204" s="1">
        <v>84170286.430000007</v>
      </c>
      <c r="P204" s="1">
        <v>84490429.579999998</v>
      </c>
      <c r="Q204" s="1">
        <v>84896776.049999997</v>
      </c>
      <c r="R204" s="1">
        <v>85383829.120000005</v>
      </c>
      <c r="S204" s="1">
        <f t="shared" si="139"/>
        <v>82642994.909999996</v>
      </c>
      <c r="T204" s="1">
        <f t="shared" si="140"/>
        <v>908990089.70000017</v>
      </c>
      <c r="U204" s="1">
        <f t="shared" si="141"/>
        <v>82636090.384166673</v>
      </c>
      <c r="V204" s="1">
        <v>-24548361.809999999</v>
      </c>
      <c r="W204" s="1">
        <v>-24736134.620000001</v>
      </c>
      <c r="X204" s="1">
        <v>-24925317.870000001</v>
      </c>
      <c r="Y204" s="1">
        <v>-25114498.469999999</v>
      </c>
      <c r="Z204" s="1">
        <v>-25302078.649999999</v>
      </c>
      <c r="AA204" s="1">
        <v>-25492524.859999999</v>
      </c>
      <c r="AB204" s="1">
        <v>-25684610.23</v>
      </c>
      <c r="AC204" s="1">
        <v>-25878456.219999999</v>
      </c>
      <c r="AD204" s="1">
        <v>-26072033.91</v>
      </c>
      <c r="AE204" s="1">
        <v>-26265253.719999999</v>
      </c>
      <c r="AF204" s="1">
        <v>-26456776.370000001</v>
      </c>
      <c r="AG204" s="1">
        <v>-26608577.239999998</v>
      </c>
      <c r="AH204" s="1">
        <v>-26801790.16</v>
      </c>
      <c r="AI204" s="1"/>
      <c r="AJ204" s="1">
        <v>-187636.15</v>
      </c>
      <c r="AK204" s="1">
        <v>-188436.47</v>
      </c>
      <c r="AL204" s="1">
        <v>-189511.56</v>
      </c>
      <c r="AM204" s="1">
        <v>-190278.6</v>
      </c>
      <c r="AN204" s="1">
        <v>-190970.37</v>
      </c>
      <c r="AO204" s="1">
        <v>-191659.79</v>
      </c>
      <c r="AP204" s="1">
        <v>-193399.21</v>
      </c>
      <c r="AQ204" s="1">
        <v>-195263.6</v>
      </c>
      <c r="AR204" s="1">
        <v>-196252.16</v>
      </c>
      <c r="AS204" s="1">
        <v>-197279.96</v>
      </c>
      <c r="AT204" s="1">
        <v>-198176.34</v>
      </c>
      <c r="AU204" s="1">
        <v>-199029.96</v>
      </c>
      <c r="AV204" s="1">
        <v>-200084.38</v>
      </c>
      <c r="AW204" s="1">
        <f t="shared" si="142"/>
        <v>2330342.3999999999</v>
      </c>
      <c r="AX204" s="1"/>
      <c r="AY204" s="1">
        <v>55353798.890000001</v>
      </c>
      <c r="AZ204" s="1">
        <v>55733172.219999999</v>
      </c>
      <c r="BA204" s="1">
        <v>55891812.5</v>
      </c>
      <c r="BB204" s="1">
        <v>56007601.109999999</v>
      </c>
      <c r="BC204" s="1">
        <v>56103796.859999999</v>
      </c>
      <c r="BD204" s="1">
        <v>56216314.43</v>
      </c>
      <c r="BE204" s="1">
        <v>57201622.219999999</v>
      </c>
      <c r="BF204" s="1">
        <v>57417098.409999996</v>
      </c>
      <c r="BG204" s="1">
        <v>57655525.060000002</v>
      </c>
      <c r="BH204" s="1">
        <v>57905032.710000001</v>
      </c>
      <c r="BI204" s="1">
        <v>58033653.210000001</v>
      </c>
      <c r="BJ204" s="1">
        <v>58288198.810000002</v>
      </c>
      <c r="BK204" s="1">
        <v>58582038.960000001</v>
      </c>
      <c r="BL204" s="2">
        <f t="shared" si="115"/>
        <v>0</v>
      </c>
      <c r="BM204" s="2">
        <f t="shared" si="143"/>
        <v>2330342.3999999999</v>
      </c>
      <c r="BN204" s="3">
        <f t="shared" si="114"/>
        <v>2.8200056284929238E-2</v>
      </c>
      <c r="BO204" s="37">
        <f>IFERROR(INDEX('Wkpr - Existing Depr Rates'!$G$2:$G$709,MATCH('Wkpr - Plant Balance Detail'!A204,'Wkpr - Existing Depr Rates'!$A$2:$A$709,0),),0)</f>
        <v>2.8199999999999999E-2</v>
      </c>
      <c r="BP204" s="37">
        <f t="shared" si="144"/>
        <v>5.628492923820394E-8</v>
      </c>
      <c r="BQ204" s="11">
        <v>2.7099999999999999E-2</v>
      </c>
      <c r="BR204" s="11"/>
      <c r="BS204" s="11"/>
      <c r="BU204" s="31">
        <f>_xlfn.IFNA(IF(AND($B204="ED",$D204&gt;=310000,$D204&lt;360000),INDEX('Wkpr - Allocation_Factors'!$B$16:$F$16,1,MATCH('Wkpr - Plant Balance Detail'!BU$2,'Wkpr - Allocation_Factors'!$B$1:$F$1,0)),IF(AND($B204="GD",$C204="AN",$D204&gt;=350000,$D204&lt;358000),INDEX('Wkpr - Allocation_Factors'!$B$17:$F$17,1,MATCH('Wkpr - Plant Balance Detail'!BU$2,'Wkpr - Allocation_Factors'!$B$1:$F$1,0)),INDEX('Wkpr - Allocation_Factors'!$B$2:$F$15,MATCH(CONCATENATE('Wkpr - Plant Balance Detail'!$B204,'Wkpr - Plant Balance Detail'!$C204),'Wkpr - Allocation_Factors'!$A$2:$A$15,0),MATCH('Wkpr - Plant Balance Detail'!BU$2,'Wkpr - Allocation_Factors'!$B$1:$F$1,0)))),0)</f>
        <v>0</v>
      </c>
      <c r="BV204" s="31">
        <f>_xlfn.IFNA(IF(AND($B204="ED",$D204&gt;=310000,$D204&lt;360000),INDEX('Wkpr - Allocation_Factors'!$B$16:$F$16,1,MATCH('Wkpr - Plant Balance Detail'!BV$2,'Wkpr - Allocation_Factors'!$B$1:$F$1,0)),IF(AND($B204="GD",$C204="AN",$D204&gt;=350000,$D204&lt;358000),INDEX('Wkpr - Allocation_Factors'!$B$17:$F$17,1,MATCH('Wkpr - Plant Balance Detail'!BV$2,'Wkpr - Allocation_Factors'!$B$1:$F$1,0)),INDEX('Wkpr - Allocation_Factors'!$B$2:$F$15,MATCH(CONCATENATE('Wkpr - Plant Balance Detail'!$B204,'Wkpr - Plant Balance Detail'!$C204),'Wkpr - Allocation_Factors'!$A$2:$A$15,0),MATCH('Wkpr - Plant Balance Detail'!BV$2,'Wkpr - Allocation_Factors'!$B$1:$F$1,0)))),0)</f>
        <v>0</v>
      </c>
      <c r="BW204" s="31">
        <f>_xlfn.IFNA(IF(AND($B204="ED",$D204&gt;=310000,$D204&lt;360000),INDEX('Wkpr - Allocation_Factors'!$B$16:$F$16,1,MATCH('Wkpr - Plant Balance Detail'!BW$2,'Wkpr - Allocation_Factors'!$B$1:$F$1,0)),IF(AND($B204="GD",$C204="AN",$D204&gt;=350000,$D204&lt;358000),INDEX('Wkpr - Allocation_Factors'!$B$17:$F$17,1,MATCH('Wkpr - Plant Balance Detail'!BW$2,'Wkpr - Allocation_Factors'!$B$1:$F$1,0)),INDEX('Wkpr - Allocation_Factors'!$B$2:$F$15,MATCH(CONCATENATE('Wkpr - Plant Balance Detail'!$B204,'Wkpr - Plant Balance Detail'!$C204),'Wkpr - Allocation_Factors'!$A$2:$A$15,0),MATCH('Wkpr - Plant Balance Detail'!BW$2,'Wkpr - Allocation_Factors'!$B$1:$F$1,0)))),0)</f>
        <v>1</v>
      </c>
      <c r="BX204" s="31">
        <f>_xlfn.IFNA(IF(AND($B204="ED",$D204&gt;=310000,$D204&lt;360000),INDEX('Wkpr - Allocation_Factors'!$B$16:$F$16,1,MATCH('Wkpr - Plant Balance Detail'!BX$2,'Wkpr - Allocation_Factors'!$B$1:$F$1,0)),IF(AND($B204="GD",$C204="AN",$D204&gt;=350000,$D204&lt;358000),INDEX('Wkpr - Allocation_Factors'!$B$17:$F$17,1,MATCH('Wkpr - Plant Balance Detail'!BX$2,'Wkpr - Allocation_Factors'!$B$1:$F$1,0)),INDEX('Wkpr - Allocation_Factors'!$B$2:$F$15,MATCH(CONCATENATE('Wkpr - Plant Balance Detail'!$B204,'Wkpr - Plant Balance Detail'!$C204),'Wkpr - Allocation_Factors'!$A$2:$A$15,0),MATCH('Wkpr - Plant Balance Detail'!BX$2,'Wkpr - Allocation_Factors'!$B$1:$F$1,0)))),0)</f>
        <v>0</v>
      </c>
      <c r="BY204" s="31">
        <f>_xlfn.IFNA(IF(AND($B204="ED",$D204&gt;=310000,$D204&lt;360000),INDEX('Wkpr - Allocation_Factors'!$B$16:$F$16,1,MATCH('Wkpr - Plant Balance Detail'!BY$2,'Wkpr - Allocation_Factors'!$B$1:$F$1,0)),IF(AND($B204="GD",$C204="AN",$D204&gt;=350000,$D204&lt;358000),INDEX('Wkpr - Allocation_Factors'!$B$17:$F$17,1,MATCH('Wkpr - Plant Balance Detail'!BY$2,'Wkpr - Allocation_Factors'!$B$1:$F$1,0)),INDEX('Wkpr - Allocation_Factors'!$B$2:$F$15,MATCH(CONCATENATE('Wkpr - Plant Balance Detail'!$B204,'Wkpr - Plant Balance Detail'!$C204),'Wkpr - Allocation_Factors'!$A$2:$A$15,0),MATCH('Wkpr - Plant Balance Detail'!BY$2,'Wkpr - Allocation_Factors'!$B$1:$F$1,0)))),0)</f>
        <v>0</v>
      </c>
      <c r="CA204" s="1">
        <f t="shared" si="116"/>
        <v>0</v>
      </c>
      <c r="CB204" s="1">
        <f t="shared" si="117"/>
        <v>0</v>
      </c>
      <c r="CC204" s="1">
        <f t="shared" si="118"/>
        <v>2407828.78700678</v>
      </c>
      <c r="CD204" s="1">
        <f t="shared" si="119"/>
        <v>0</v>
      </c>
      <c r="CE204" s="1">
        <f t="shared" si="120"/>
        <v>0</v>
      </c>
      <c r="CF204" s="1"/>
      <c r="CG204" s="1">
        <f t="shared" si="121"/>
        <v>0</v>
      </c>
      <c r="CH204" s="1">
        <f t="shared" si="122"/>
        <v>0</v>
      </c>
      <c r="CI204" s="1">
        <f t="shared" si="123"/>
        <v>2407823.9811840001</v>
      </c>
      <c r="CJ204" s="1">
        <f t="shared" si="124"/>
        <v>0</v>
      </c>
      <c r="CK204" s="1">
        <f t="shared" si="125"/>
        <v>0</v>
      </c>
      <c r="CM204" s="1">
        <f t="shared" si="126"/>
        <v>0</v>
      </c>
      <c r="CN204" s="1">
        <f t="shared" si="127"/>
        <v>0</v>
      </c>
      <c r="CO204" s="1">
        <f t="shared" si="128"/>
        <v>2313901.7691520001</v>
      </c>
      <c r="CP204" s="1">
        <f t="shared" si="129"/>
        <v>0</v>
      </c>
      <c r="CQ204" s="1">
        <f t="shared" si="130"/>
        <v>0</v>
      </c>
      <c r="CS204" s="1">
        <f t="shared" si="145"/>
        <v>0</v>
      </c>
      <c r="CT204" s="1">
        <f t="shared" si="146"/>
        <v>0</v>
      </c>
      <c r="CU204" s="1">
        <f t="shared" si="147"/>
        <v>-93922.212032000069</v>
      </c>
      <c r="CV204" s="1">
        <f t="shared" si="148"/>
        <v>0</v>
      </c>
      <c r="CW204" s="1">
        <f t="shared" si="149"/>
        <v>0</v>
      </c>
      <c r="CX204" s="1">
        <f t="shared" si="150"/>
        <v>-93922.212032000069</v>
      </c>
      <c r="DA204" s="38">
        <f t="shared" si="131"/>
        <v>0</v>
      </c>
      <c r="DB204" s="38">
        <f t="shared" si="132"/>
        <v>0</v>
      </c>
      <c r="DC204" s="38">
        <f t="shared" si="133"/>
        <v>0</v>
      </c>
      <c r="DD204" s="38">
        <f t="shared" si="134"/>
        <v>0</v>
      </c>
      <c r="DE204" s="38">
        <f t="shared" si="135"/>
        <v>0</v>
      </c>
    </row>
    <row r="205" spans="1:109" x14ac:dyDescent="0.2">
      <c r="A205" t="s">
        <v>220</v>
      </c>
      <c r="B205" t="str">
        <f t="shared" si="136"/>
        <v>ED</v>
      </c>
      <c r="C205" t="str">
        <f t="shared" si="137"/>
        <v>ID</v>
      </c>
      <c r="D205">
        <f t="shared" si="138"/>
        <v>366000</v>
      </c>
      <c r="F205" s="1">
        <v>35896876.920000002</v>
      </c>
      <c r="G205" s="1">
        <v>35946608.450000003</v>
      </c>
      <c r="H205" s="1">
        <v>36052114.619999997</v>
      </c>
      <c r="I205" s="1">
        <v>36148787.359999999</v>
      </c>
      <c r="J205" s="1">
        <v>36202997.990000002</v>
      </c>
      <c r="K205" s="1">
        <v>36321056.829999998</v>
      </c>
      <c r="L205" s="1">
        <v>36418679.340000004</v>
      </c>
      <c r="M205" s="1">
        <v>36586822.030000001</v>
      </c>
      <c r="N205" s="1">
        <v>36719769.520000003</v>
      </c>
      <c r="O205" s="1">
        <v>36825995.329999998</v>
      </c>
      <c r="P205" s="1">
        <v>36984079.289999999</v>
      </c>
      <c r="Q205" s="1">
        <v>37162942.310000002</v>
      </c>
      <c r="R205" s="1">
        <v>37244055.469999999</v>
      </c>
      <c r="S205" s="1">
        <f t="shared" si="139"/>
        <v>36570466.195</v>
      </c>
      <c r="T205" s="1">
        <f t="shared" si="140"/>
        <v>401369853.06999999</v>
      </c>
      <c r="U205" s="1">
        <f t="shared" si="141"/>
        <v>36495026.605416663</v>
      </c>
      <c r="V205" s="1">
        <v>-11246654.68</v>
      </c>
      <c r="W205" s="1">
        <v>-11326052.710000001</v>
      </c>
      <c r="X205" s="1">
        <v>-11404823.539999999</v>
      </c>
      <c r="Y205" s="1">
        <v>-11481442.92</v>
      </c>
      <c r="Z205" s="1">
        <v>-11559367.18</v>
      </c>
      <c r="AA205" s="1">
        <v>-11639526.710000001</v>
      </c>
      <c r="AB205" s="1">
        <v>-11717360.5</v>
      </c>
      <c r="AC205" s="1">
        <v>-11796692.060000001</v>
      </c>
      <c r="AD205" s="1">
        <v>-11877568.109999999</v>
      </c>
      <c r="AE205" s="1">
        <v>-11957988.09</v>
      </c>
      <c r="AF205" s="1">
        <v>-12038787.4</v>
      </c>
      <c r="AG205" s="1">
        <v>-12122251.640000001</v>
      </c>
      <c r="AH205" s="1">
        <v>-12200339.51</v>
      </c>
      <c r="AI205" s="1"/>
      <c r="AJ205" s="1">
        <v>-79799.63</v>
      </c>
      <c r="AK205" s="1">
        <v>-81123.27</v>
      </c>
      <c r="AL205" s="1">
        <v>-81298.559999999998</v>
      </c>
      <c r="AM205" s="1">
        <v>-81526.850000000006</v>
      </c>
      <c r="AN205" s="1">
        <v>-81697.23</v>
      </c>
      <c r="AO205" s="1">
        <v>-81891.75</v>
      </c>
      <c r="AP205" s="1">
        <v>-82135.28</v>
      </c>
      <c r="AQ205" s="1">
        <v>-82435.37</v>
      </c>
      <c r="AR205" s="1">
        <v>-82775.360000000001</v>
      </c>
      <c r="AS205" s="1">
        <v>-83045.430000000008</v>
      </c>
      <c r="AT205" s="1">
        <v>-83343.88</v>
      </c>
      <c r="AU205" s="1">
        <v>-83724.350000000006</v>
      </c>
      <c r="AV205" s="1">
        <v>-84029.680000000008</v>
      </c>
      <c r="AW205" s="1">
        <f t="shared" si="142"/>
        <v>989027.01000000013</v>
      </c>
      <c r="AX205" s="1"/>
      <c r="AY205" s="1">
        <v>24650222.239999998</v>
      </c>
      <c r="AZ205" s="1">
        <v>24620555.739999998</v>
      </c>
      <c r="BA205" s="1">
        <v>24647291.079999998</v>
      </c>
      <c r="BB205" s="1">
        <v>24667344.440000001</v>
      </c>
      <c r="BC205" s="1">
        <v>24643630.809999999</v>
      </c>
      <c r="BD205" s="1">
        <v>24681530.120000001</v>
      </c>
      <c r="BE205" s="1">
        <v>24701318.84</v>
      </c>
      <c r="BF205" s="1">
        <v>24790129.969999999</v>
      </c>
      <c r="BG205" s="1">
        <v>24842201.41</v>
      </c>
      <c r="BH205" s="1">
        <v>24868007.239999998</v>
      </c>
      <c r="BI205" s="1">
        <v>24945291.890000001</v>
      </c>
      <c r="BJ205" s="1">
        <v>25040690.670000002</v>
      </c>
      <c r="BK205" s="1">
        <v>25043715.960000001</v>
      </c>
      <c r="BL205" s="2">
        <f t="shared" si="115"/>
        <v>0</v>
      </c>
      <c r="BM205" s="2">
        <f t="shared" si="143"/>
        <v>989027.01000000013</v>
      </c>
      <c r="BN205" s="3">
        <f t="shared" si="114"/>
        <v>2.7100323030130543E-2</v>
      </c>
      <c r="BO205" s="37">
        <f>IFERROR(INDEX('Wkpr - Existing Depr Rates'!$G$2:$G$709,MATCH('Wkpr - Plant Balance Detail'!A205,'Wkpr - Existing Depr Rates'!$A$2:$A$709,0),),0)</f>
        <v>2.7099999999999999E-2</v>
      </c>
      <c r="BP205" s="37">
        <f t="shared" si="144"/>
        <v>3.2303013054388319E-7</v>
      </c>
      <c r="BQ205" s="11">
        <v>2.1399999999999999E-2</v>
      </c>
      <c r="BR205" s="11"/>
      <c r="BS205" s="11"/>
      <c r="BU205" s="31">
        <f>_xlfn.IFNA(IF(AND($B205="ED",$D205&gt;=310000,$D205&lt;360000),INDEX('Wkpr - Allocation_Factors'!$B$16:$F$16,1,MATCH('Wkpr - Plant Balance Detail'!BU$2,'Wkpr - Allocation_Factors'!$B$1:$F$1,0)),IF(AND($B205="GD",$C205="AN",$D205&gt;=350000,$D205&lt;358000),INDEX('Wkpr - Allocation_Factors'!$B$17:$F$17,1,MATCH('Wkpr - Plant Balance Detail'!BU$2,'Wkpr - Allocation_Factors'!$B$1:$F$1,0)),INDEX('Wkpr - Allocation_Factors'!$B$2:$F$15,MATCH(CONCATENATE('Wkpr - Plant Balance Detail'!$B205,'Wkpr - Plant Balance Detail'!$C205),'Wkpr - Allocation_Factors'!$A$2:$A$15,0),MATCH('Wkpr - Plant Balance Detail'!BU$2,'Wkpr - Allocation_Factors'!$B$1:$F$1,0)))),0)</f>
        <v>0</v>
      </c>
      <c r="BV205" s="31">
        <f>_xlfn.IFNA(IF(AND($B205="ED",$D205&gt;=310000,$D205&lt;360000),INDEX('Wkpr - Allocation_Factors'!$B$16:$F$16,1,MATCH('Wkpr - Plant Balance Detail'!BV$2,'Wkpr - Allocation_Factors'!$B$1:$F$1,0)),IF(AND($B205="GD",$C205="AN",$D205&gt;=350000,$D205&lt;358000),INDEX('Wkpr - Allocation_Factors'!$B$17:$F$17,1,MATCH('Wkpr - Plant Balance Detail'!BV$2,'Wkpr - Allocation_Factors'!$B$1:$F$1,0)),INDEX('Wkpr - Allocation_Factors'!$B$2:$F$15,MATCH(CONCATENATE('Wkpr - Plant Balance Detail'!$B205,'Wkpr - Plant Balance Detail'!$C205),'Wkpr - Allocation_Factors'!$A$2:$A$15,0),MATCH('Wkpr - Plant Balance Detail'!BV$2,'Wkpr - Allocation_Factors'!$B$1:$F$1,0)))),0)</f>
        <v>0</v>
      </c>
      <c r="BW205" s="31">
        <f>_xlfn.IFNA(IF(AND($B205="ED",$D205&gt;=310000,$D205&lt;360000),INDEX('Wkpr - Allocation_Factors'!$B$16:$F$16,1,MATCH('Wkpr - Plant Balance Detail'!BW$2,'Wkpr - Allocation_Factors'!$B$1:$F$1,0)),IF(AND($B205="GD",$C205="AN",$D205&gt;=350000,$D205&lt;358000),INDEX('Wkpr - Allocation_Factors'!$B$17:$F$17,1,MATCH('Wkpr - Plant Balance Detail'!BW$2,'Wkpr - Allocation_Factors'!$B$1:$F$1,0)),INDEX('Wkpr - Allocation_Factors'!$B$2:$F$15,MATCH(CONCATENATE('Wkpr - Plant Balance Detail'!$B205,'Wkpr - Plant Balance Detail'!$C205),'Wkpr - Allocation_Factors'!$A$2:$A$15,0),MATCH('Wkpr - Plant Balance Detail'!BW$2,'Wkpr - Allocation_Factors'!$B$1:$F$1,0)))),0)</f>
        <v>1</v>
      </c>
      <c r="BX205" s="31">
        <f>_xlfn.IFNA(IF(AND($B205="ED",$D205&gt;=310000,$D205&lt;360000),INDEX('Wkpr - Allocation_Factors'!$B$16:$F$16,1,MATCH('Wkpr - Plant Balance Detail'!BX$2,'Wkpr - Allocation_Factors'!$B$1:$F$1,0)),IF(AND($B205="GD",$C205="AN",$D205&gt;=350000,$D205&lt;358000),INDEX('Wkpr - Allocation_Factors'!$B$17:$F$17,1,MATCH('Wkpr - Plant Balance Detail'!BX$2,'Wkpr - Allocation_Factors'!$B$1:$F$1,0)),INDEX('Wkpr - Allocation_Factors'!$B$2:$F$15,MATCH(CONCATENATE('Wkpr - Plant Balance Detail'!$B205,'Wkpr - Plant Balance Detail'!$C205),'Wkpr - Allocation_Factors'!$A$2:$A$15,0),MATCH('Wkpr - Plant Balance Detail'!BX$2,'Wkpr - Allocation_Factors'!$B$1:$F$1,0)))),0)</f>
        <v>0</v>
      </c>
      <c r="BY205" s="31">
        <f>_xlfn.IFNA(IF(AND($B205="ED",$D205&gt;=310000,$D205&lt;360000),INDEX('Wkpr - Allocation_Factors'!$B$16:$F$16,1,MATCH('Wkpr - Plant Balance Detail'!BY$2,'Wkpr - Allocation_Factors'!$B$1:$F$1,0)),IF(AND($B205="GD",$C205="AN",$D205&gt;=350000,$D205&lt;358000),INDEX('Wkpr - Allocation_Factors'!$B$17:$F$17,1,MATCH('Wkpr - Plant Balance Detail'!BY$2,'Wkpr - Allocation_Factors'!$B$1:$F$1,0)),INDEX('Wkpr - Allocation_Factors'!$B$2:$F$15,MATCH(CONCATENATE('Wkpr - Plant Balance Detail'!$B205,'Wkpr - Plant Balance Detail'!$C205),'Wkpr - Allocation_Factors'!$A$2:$A$15,0),MATCH('Wkpr - Plant Balance Detail'!BY$2,'Wkpr - Allocation_Factors'!$B$1:$F$1,0)))),0)</f>
        <v>0</v>
      </c>
      <c r="CA205" s="1">
        <f t="shared" si="116"/>
        <v>0</v>
      </c>
      <c r="CB205" s="1">
        <f t="shared" si="117"/>
        <v>0</v>
      </c>
      <c r="CC205" s="1">
        <f t="shared" si="118"/>
        <v>1009325.9341891004</v>
      </c>
      <c r="CD205" s="1">
        <f t="shared" si="119"/>
        <v>0</v>
      </c>
      <c r="CE205" s="1">
        <f t="shared" si="120"/>
        <v>0</v>
      </c>
      <c r="CF205" s="1"/>
      <c r="CG205" s="1">
        <f t="shared" si="121"/>
        <v>0</v>
      </c>
      <c r="CH205" s="1">
        <f t="shared" si="122"/>
        <v>0</v>
      </c>
      <c r="CI205" s="1">
        <f t="shared" si="123"/>
        <v>1009313.903237</v>
      </c>
      <c r="CJ205" s="1">
        <f t="shared" si="124"/>
        <v>0</v>
      </c>
      <c r="CK205" s="1">
        <f t="shared" si="125"/>
        <v>0</v>
      </c>
      <c r="CM205" s="1">
        <f t="shared" si="126"/>
        <v>0</v>
      </c>
      <c r="CN205" s="1">
        <f t="shared" si="127"/>
        <v>0</v>
      </c>
      <c r="CO205" s="1">
        <f t="shared" si="128"/>
        <v>797022.78705799999</v>
      </c>
      <c r="CP205" s="1">
        <f t="shared" si="129"/>
        <v>0</v>
      </c>
      <c r="CQ205" s="1">
        <f t="shared" si="130"/>
        <v>0</v>
      </c>
      <c r="CS205" s="1">
        <f t="shared" si="145"/>
        <v>0</v>
      </c>
      <c r="CT205" s="1">
        <f t="shared" si="146"/>
        <v>0</v>
      </c>
      <c r="CU205" s="1">
        <f t="shared" si="147"/>
        <v>-212291.116179</v>
      </c>
      <c r="CV205" s="1">
        <f t="shared" si="148"/>
        <v>0</v>
      </c>
      <c r="CW205" s="1">
        <f t="shared" si="149"/>
        <v>0</v>
      </c>
      <c r="CX205" s="1">
        <f t="shared" si="150"/>
        <v>-212291.116179</v>
      </c>
      <c r="DA205" s="38">
        <f t="shared" si="131"/>
        <v>0</v>
      </c>
      <c r="DB205" s="38">
        <f t="shared" si="132"/>
        <v>0</v>
      </c>
      <c r="DC205" s="38">
        <f t="shared" si="133"/>
        <v>0</v>
      </c>
      <c r="DD205" s="38">
        <f t="shared" si="134"/>
        <v>0</v>
      </c>
      <c r="DE205" s="38">
        <f t="shared" si="135"/>
        <v>0</v>
      </c>
    </row>
    <row r="206" spans="1:109" x14ac:dyDescent="0.2">
      <c r="A206" t="s">
        <v>221</v>
      </c>
      <c r="B206" t="str">
        <f t="shared" si="136"/>
        <v>ED</v>
      </c>
      <c r="C206" t="str">
        <f t="shared" si="137"/>
        <v>ID</v>
      </c>
      <c r="D206">
        <f t="shared" si="138"/>
        <v>367000</v>
      </c>
      <c r="F206" s="1">
        <v>61406378.479999997</v>
      </c>
      <c r="G206" s="1">
        <v>61555240.07</v>
      </c>
      <c r="H206" s="1">
        <v>61714709.829999998</v>
      </c>
      <c r="I206" s="1">
        <v>61969293.859999999</v>
      </c>
      <c r="J206" s="1">
        <v>62106937.369999997</v>
      </c>
      <c r="K206" s="1">
        <v>62375574.390000001</v>
      </c>
      <c r="L206" s="1">
        <v>62738371.829999998</v>
      </c>
      <c r="M206" s="1">
        <v>63018140.969999999</v>
      </c>
      <c r="N206" s="1">
        <v>63365024.390000001</v>
      </c>
      <c r="O206" s="1">
        <v>63815214.340000004</v>
      </c>
      <c r="P206" s="1">
        <v>64033769.060000002</v>
      </c>
      <c r="Q206" s="1">
        <v>64601854.719999999</v>
      </c>
      <c r="R206" s="1">
        <v>64664261.899999999</v>
      </c>
      <c r="S206" s="1">
        <f t="shared" si="139"/>
        <v>63035320.189999998</v>
      </c>
      <c r="T206" s="1">
        <f t="shared" si="140"/>
        <v>691294130.82999992</v>
      </c>
      <c r="U206" s="1">
        <f t="shared" si="141"/>
        <v>62860787.585000001</v>
      </c>
      <c r="V206" s="1">
        <v>-23002593.25</v>
      </c>
      <c r="W206" s="1">
        <v>-23297345.02</v>
      </c>
      <c r="X206" s="1">
        <v>-23593223.25</v>
      </c>
      <c r="Y206" s="1">
        <v>-23858160.960000001</v>
      </c>
      <c r="Z206" s="1">
        <v>-24152641.920000002</v>
      </c>
      <c r="AA206" s="1">
        <v>-24450429.43</v>
      </c>
      <c r="AB206" s="1">
        <v>-24748988.890000001</v>
      </c>
      <c r="AC206" s="1">
        <v>-25047484.07</v>
      </c>
      <c r="AD206" s="1">
        <v>-25346887.210000001</v>
      </c>
      <c r="AE206" s="1">
        <v>-25632942.300000001</v>
      </c>
      <c r="AF206" s="1">
        <v>-25925987.77</v>
      </c>
      <c r="AG206" s="1">
        <v>-26238465.140000001</v>
      </c>
      <c r="AH206" s="1">
        <v>-26535005.640000001</v>
      </c>
      <c r="AI206" s="1"/>
      <c r="AJ206" s="1">
        <v>-296964.15000000002</v>
      </c>
      <c r="AK206" s="1">
        <v>-298694.26</v>
      </c>
      <c r="AL206" s="1">
        <v>-299443.25</v>
      </c>
      <c r="AM206" s="1">
        <v>-300449.06</v>
      </c>
      <c r="AN206" s="1">
        <v>-301401.84000000003</v>
      </c>
      <c r="AO206" s="1">
        <v>-302388.77</v>
      </c>
      <c r="AP206" s="1">
        <v>-303922.62</v>
      </c>
      <c r="AQ206" s="1">
        <v>-305483.53000000003</v>
      </c>
      <c r="AR206" s="1">
        <v>-307005.77</v>
      </c>
      <c r="AS206" s="1">
        <v>-308942</v>
      </c>
      <c r="AT206" s="1">
        <v>-310566.49</v>
      </c>
      <c r="AU206" s="1">
        <v>-312477.37</v>
      </c>
      <c r="AV206" s="1">
        <v>-313949.11</v>
      </c>
      <c r="AW206" s="1">
        <f t="shared" si="142"/>
        <v>3664724.07</v>
      </c>
      <c r="AX206" s="1"/>
      <c r="AY206" s="1">
        <v>38403785.229999997</v>
      </c>
      <c r="AZ206" s="1">
        <v>38257895.049999997</v>
      </c>
      <c r="BA206" s="1">
        <v>38121486.579999998</v>
      </c>
      <c r="BB206" s="1">
        <v>38111132.899999999</v>
      </c>
      <c r="BC206" s="1">
        <v>37954295.450000003</v>
      </c>
      <c r="BD206" s="1">
        <v>37925144.960000001</v>
      </c>
      <c r="BE206" s="1">
        <v>37989382.939999998</v>
      </c>
      <c r="BF206" s="1">
        <v>37970656.899999999</v>
      </c>
      <c r="BG206" s="1">
        <v>38018137.18</v>
      </c>
      <c r="BH206" s="1">
        <v>38182272.039999999</v>
      </c>
      <c r="BI206" s="1">
        <v>38107781.289999999</v>
      </c>
      <c r="BJ206" s="1">
        <v>38363389.579999998</v>
      </c>
      <c r="BK206" s="1">
        <v>38129256.259999998</v>
      </c>
      <c r="BL206" s="2">
        <f t="shared" si="115"/>
        <v>0</v>
      </c>
      <c r="BM206" s="2">
        <f t="shared" si="143"/>
        <v>3664724.07</v>
      </c>
      <c r="BN206" s="3">
        <f t="shared" si="114"/>
        <v>5.8299047956479715E-2</v>
      </c>
      <c r="BO206" s="37">
        <f>IFERROR(INDEX('Wkpr - Existing Depr Rates'!$G$2:$G$709,MATCH('Wkpr - Plant Balance Detail'!A206,'Wkpr - Existing Depr Rates'!$A$2:$A$709,0),),0)</f>
        <v>5.8299999999999998E-2</v>
      </c>
      <c r="BP206" s="37">
        <f t="shared" si="144"/>
        <v>-9.520435202831079E-7</v>
      </c>
      <c r="BQ206" s="11">
        <v>3.44E-2</v>
      </c>
      <c r="BR206" s="11"/>
      <c r="BS206" s="11"/>
      <c r="BU206" s="31">
        <f>_xlfn.IFNA(IF(AND($B206="ED",$D206&gt;=310000,$D206&lt;360000),INDEX('Wkpr - Allocation_Factors'!$B$16:$F$16,1,MATCH('Wkpr - Plant Balance Detail'!BU$2,'Wkpr - Allocation_Factors'!$B$1:$F$1,0)),IF(AND($B206="GD",$C206="AN",$D206&gt;=350000,$D206&lt;358000),INDEX('Wkpr - Allocation_Factors'!$B$17:$F$17,1,MATCH('Wkpr - Plant Balance Detail'!BU$2,'Wkpr - Allocation_Factors'!$B$1:$F$1,0)),INDEX('Wkpr - Allocation_Factors'!$B$2:$F$15,MATCH(CONCATENATE('Wkpr - Plant Balance Detail'!$B206,'Wkpr - Plant Balance Detail'!$C206),'Wkpr - Allocation_Factors'!$A$2:$A$15,0),MATCH('Wkpr - Plant Balance Detail'!BU$2,'Wkpr - Allocation_Factors'!$B$1:$F$1,0)))),0)</f>
        <v>0</v>
      </c>
      <c r="BV206" s="31">
        <f>_xlfn.IFNA(IF(AND($B206="ED",$D206&gt;=310000,$D206&lt;360000),INDEX('Wkpr - Allocation_Factors'!$B$16:$F$16,1,MATCH('Wkpr - Plant Balance Detail'!BV$2,'Wkpr - Allocation_Factors'!$B$1:$F$1,0)),IF(AND($B206="GD",$C206="AN",$D206&gt;=350000,$D206&lt;358000),INDEX('Wkpr - Allocation_Factors'!$B$17:$F$17,1,MATCH('Wkpr - Plant Balance Detail'!BV$2,'Wkpr - Allocation_Factors'!$B$1:$F$1,0)),INDEX('Wkpr - Allocation_Factors'!$B$2:$F$15,MATCH(CONCATENATE('Wkpr - Plant Balance Detail'!$B206,'Wkpr - Plant Balance Detail'!$C206),'Wkpr - Allocation_Factors'!$A$2:$A$15,0),MATCH('Wkpr - Plant Balance Detail'!BV$2,'Wkpr - Allocation_Factors'!$B$1:$F$1,0)))),0)</f>
        <v>0</v>
      </c>
      <c r="BW206" s="31">
        <f>_xlfn.IFNA(IF(AND($B206="ED",$D206&gt;=310000,$D206&lt;360000),INDEX('Wkpr - Allocation_Factors'!$B$16:$F$16,1,MATCH('Wkpr - Plant Balance Detail'!BW$2,'Wkpr - Allocation_Factors'!$B$1:$F$1,0)),IF(AND($B206="GD",$C206="AN",$D206&gt;=350000,$D206&lt;358000),INDEX('Wkpr - Allocation_Factors'!$B$17:$F$17,1,MATCH('Wkpr - Plant Balance Detail'!BW$2,'Wkpr - Allocation_Factors'!$B$1:$F$1,0)),INDEX('Wkpr - Allocation_Factors'!$B$2:$F$15,MATCH(CONCATENATE('Wkpr - Plant Balance Detail'!$B206,'Wkpr - Plant Balance Detail'!$C206),'Wkpr - Allocation_Factors'!$A$2:$A$15,0),MATCH('Wkpr - Plant Balance Detail'!BW$2,'Wkpr - Allocation_Factors'!$B$1:$F$1,0)))),0)</f>
        <v>1</v>
      </c>
      <c r="BX206" s="31">
        <f>_xlfn.IFNA(IF(AND($B206="ED",$D206&gt;=310000,$D206&lt;360000),INDEX('Wkpr - Allocation_Factors'!$B$16:$F$16,1,MATCH('Wkpr - Plant Balance Detail'!BX$2,'Wkpr - Allocation_Factors'!$B$1:$F$1,0)),IF(AND($B206="GD",$C206="AN",$D206&gt;=350000,$D206&lt;358000),INDEX('Wkpr - Allocation_Factors'!$B$17:$F$17,1,MATCH('Wkpr - Plant Balance Detail'!BX$2,'Wkpr - Allocation_Factors'!$B$1:$F$1,0)),INDEX('Wkpr - Allocation_Factors'!$B$2:$F$15,MATCH(CONCATENATE('Wkpr - Plant Balance Detail'!$B206,'Wkpr - Plant Balance Detail'!$C206),'Wkpr - Allocation_Factors'!$A$2:$A$15,0),MATCH('Wkpr - Plant Balance Detail'!BX$2,'Wkpr - Allocation_Factors'!$B$1:$F$1,0)))),0)</f>
        <v>0</v>
      </c>
      <c r="BY206" s="31">
        <f>_xlfn.IFNA(IF(AND($B206="ED",$D206&gt;=310000,$D206&lt;360000),INDEX('Wkpr - Allocation_Factors'!$B$16:$F$16,1,MATCH('Wkpr - Plant Balance Detail'!BY$2,'Wkpr - Allocation_Factors'!$B$1:$F$1,0)),IF(AND($B206="GD",$C206="AN",$D206&gt;=350000,$D206&lt;358000),INDEX('Wkpr - Allocation_Factors'!$B$17:$F$17,1,MATCH('Wkpr - Plant Balance Detail'!BY$2,'Wkpr - Allocation_Factors'!$B$1:$F$1,0)),INDEX('Wkpr - Allocation_Factors'!$B$2:$F$15,MATCH(CONCATENATE('Wkpr - Plant Balance Detail'!$B206,'Wkpr - Plant Balance Detail'!$C206),'Wkpr - Allocation_Factors'!$A$2:$A$15,0),MATCH('Wkpr - Plant Balance Detail'!BY$2,'Wkpr - Allocation_Factors'!$B$1:$F$1,0)))),0)</f>
        <v>0</v>
      </c>
      <c r="CA206" s="1">
        <f t="shared" si="116"/>
        <v>0</v>
      </c>
      <c r="CB206" s="1">
        <f t="shared" si="117"/>
        <v>0</v>
      </c>
      <c r="CC206" s="1">
        <f t="shared" si="118"/>
        <v>3769864.9055784638</v>
      </c>
      <c r="CD206" s="1">
        <f t="shared" si="119"/>
        <v>0</v>
      </c>
      <c r="CE206" s="1">
        <f t="shared" si="120"/>
        <v>0</v>
      </c>
      <c r="CF206" s="1"/>
      <c r="CG206" s="1">
        <f t="shared" si="121"/>
        <v>0</v>
      </c>
      <c r="CH206" s="1">
        <f t="shared" si="122"/>
        <v>0</v>
      </c>
      <c r="CI206" s="1">
        <f t="shared" si="123"/>
        <v>3769926.4687699997</v>
      </c>
      <c r="CJ206" s="1">
        <f t="shared" si="124"/>
        <v>0</v>
      </c>
      <c r="CK206" s="1">
        <f t="shared" si="125"/>
        <v>0</v>
      </c>
      <c r="CM206" s="1">
        <f t="shared" si="126"/>
        <v>0</v>
      </c>
      <c r="CN206" s="1">
        <f t="shared" si="127"/>
        <v>0</v>
      </c>
      <c r="CO206" s="1">
        <f t="shared" si="128"/>
        <v>2224450.6093600001</v>
      </c>
      <c r="CP206" s="1">
        <f t="shared" si="129"/>
        <v>0</v>
      </c>
      <c r="CQ206" s="1">
        <f t="shared" si="130"/>
        <v>0</v>
      </c>
      <c r="CS206" s="1">
        <f t="shared" si="145"/>
        <v>0</v>
      </c>
      <c r="CT206" s="1">
        <f t="shared" si="146"/>
        <v>0</v>
      </c>
      <c r="CU206" s="1">
        <f t="shared" si="147"/>
        <v>-1545475.8594099996</v>
      </c>
      <c r="CV206" s="1">
        <f t="shared" si="148"/>
        <v>0</v>
      </c>
      <c r="CW206" s="1">
        <f t="shared" si="149"/>
        <v>0</v>
      </c>
      <c r="CX206" s="1">
        <f t="shared" si="150"/>
        <v>-1545475.8594099996</v>
      </c>
      <c r="DA206" s="38">
        <f t="shared" si="131"/>
        <v>0</v>
      </c>
      <c r="DB206" s="38">
        <f t="shared" si="132"/>
        <v>0</v>
      </c>
      <c r="DC206" s="38">
        <f t="shared" si="133"/>
        <v>0</v>
      </c>
      <c r="DD206" s="38">
        <f t="shared" si="134"/>
        <v>0</v>
      </c>
      <c r="DE206" s="38">
        <f t="shared" si="135"/>
        <v>0</v>
      </c>
    </row>
    <row r="207" spans="1:109" x14ac:dyDescent="0.2">
      <c r="A207" t="s">
        <v>222</v>
      </c>
      <c r="B207" t="str">
        <f t="shared" si="136"/>
        <v>ED</v>
      </c>
      <c r="C207" t="str">
        <f t="shared" si="137"/>
        <v>ID</v>
      </c>
      <c r="D207">
        <f t="shared" si="138"/>
        <v>368000</v>
      </c>
      <c r="F207" s="1">
        <v>74404300.25</v>
      </c>
      <c r="G207" s="1">
        <v>74520652.670000002</v>
      </c>
      <c r="H207" s="1">
        <v>74657152.709999993</v>
      </c>
      <c r="I207" s="1">
        <v>74917205.870000005</v>
      </c>
      <c r="J207" s="1">
        <v>74999131.049999997</v>
      </c>
      <c r="K207" s="1">
        <v>75253821.780000001</v>
      </c>
      <c r="L207" s="1">
        <v>75447354.5</v>
      </c>
      <c r="M207" s="1">
        <v>75571700.310000002</v>
      </c>
      <c r="N207" s="1">
        <v>75789660.209999993</v>
      </c>
      <c r="O207" s="1">
        <v>76036478.890000001</v>
      </c>
      <c r="P207" s="1">
        <v>76148000</v>
      </c>
      <c r="Q207" s="1">
        <v>76323125.450000003</v>
      </c>
      <c r="R207" s="1">
        <v>76346100.379999995</v>
      </c>
      <c r="S207" s="1">
        <f t="shared" si="139"/>
        <v>75375200.314999998</v>
      </c>
      <c r="T207" s="1">
        <f t="shared" si="140"/>
        <v>829664283.44000006</v>
      </c>
      <c r="U207" s="1">
        <f t="shared" si="141"/>
        <v>75419956.979583338</v>
      </c>
      <c r="V207" s="1">
        <v>-33749219.689999998</v>
      </c>
      <c r="W207" s="1">
        <v>-33876037.119999997</v>
      </c>
      <c r="X207" s="1">
        <v>-34005958.5</v>
      </c>
      <c r="Y207" s="1">
        <v>-34130232.399999999</v>
      </c>
      <c r="Z207" s="1">
        <v>-34248938.460000001</v>
      </c>
      <c r="AA207" s="1">
        <v>-34378574.979999997</v>
      </c>
      <c r="AB207" s="1">
        <v>-34507287.170000002</v>
      </c>
      <c r="AC207" s="1">
        <v>-34637068</v>
      </c>
      <c r="AD207" s="1">
        <v>-34768124.020000003</v>
      </c>
      <c r="AE207" s="1">
        <v>-34895473.380000003</v>
      </c>
      <c r="AF207" s="1">
        <v>-35026191.609999999</v>
      </c>
      <c r="AG207" s="1">
        <v>-35159930.030000001</v>
      </c>
      <c r="AH207" s="1">
        <v>-35289764.659999996</v>
      </c>
      <c r="AI207" s="1"/>
      <c r="AJ207" s="1">
        <v>-130110.98</v>
      </c>
      <c r="AK207" s="1">
        <v>-130929.85</v>
      </c>
      <c r="AL207" s="1">
        <v>-131152.16</v>
      </c>
      <c r="AM207" s="1">
        <v>-131500.79</v>
      </c>
      <c r="AN207" s="1">
        <v>-131801.44</v>
      </c>
      <c r="AO207" s="1">
        <v>-132097.39000000001</v>
      </c>
      <c r="AP207" s="1">
        <v>-132491.45000000001</v>
      </c>
      <c r="AQ207" s="1">
        <v>-132770.92000000001</v>
      </c>
      <c r="AR207" s="1">
        <v>-133071.86000000002</v>
      </c>
      <c r="AS207" s="1">
        <v>-133480.48000000001</v>
      </c>
      <c r="AT207" s="1">
        <v>-133795.51999999999</v>
      </c>
      <c r="AU207" s="1">
        <v>-134047.53</v>
      </c>
      <c r="AV207" s="1">
        <v>-134223.62</v>
      </c>
      <c r="AW207" s="1">
        <f t="shared" si="142"/>
        <v>1591363.0100000002</v>
      </c>
      <c r="AX207" s="1"/>
      <c r="AY207" s="1">
        <v>40655080.560000002</v>
      </c>
      <c r="AZ207" s="1">
        <v>40644615.549999997</v>
      </c>
      <c r="BA207" s="1">
        <v>40651194.210000001</v>
      </c>
      <c r="BB207" s="1">
        <v>40786973.469999999</v>
      </c>
      <c r="BC207" s="1">
        <v>40750192.590000004</v>
      </c>
      <c r="BD207" s="1">
        <v>40875246.799999997</v>
      </c>
      <c r="BE207" s="1">
        <v>40940067.329999998</v>
      </c>
      <c r="BF207" s="1">
        <v>40934632.310000002</v>
      </c>
      <c r="BG207" s="1">
        <v>41021536.189999998</v>
      </c>
      <c r="BH207" s="1">
        <v>41141005.509999998</v>
      </c>
      <c r="BI207" s="1">
        <v>41121808.390000001</v>
      </c>
      <c r="BJ207" s="1">
        <v>41163195.420000002</v>
      </c>
      <c r="BK207" s="1">
        <v>41056335.719999999</v>
      </c>
      <c r="BL207" s="2">
        <f t="shared" si="115"/>
        <v>0</v>
      </c>
      <c r="BM207" s="2">
        <f t="shared" si="143"/>
        <v>1591363.0100000002</v>
      </c>
      <c r="BN207" s="3">
        <f t="shared" si="114"/>
        <v>2.1100025427365231E-2</v>
      </c>
      <c r="BO207" s="37">
        <f>IFERROR(INDEX('Wkpr - Existing Depr Rates'!$G$2:$G$709,MATCH('Wkpr - Plant Balance Detail'!A207,'Wkpr - Existing Depr Rates'!$A$2:$A$709,0),),0)</f>
        <v>2.1100000000000001E-2</v>
      </c>
      <c r="BP207" s="37">
        <f t="shared" si="144"/>
        <v>2.5427365230729082E-8</v>
      </c>
      <c r="BQ207" s="11">
        <v>2.1600000000000001E-2</v>
      </c>
      <c r="BR207" s="11"/>
      <c r="BS207" s="11"/>
      <c r="BU207" s="31">
        <f>_xlfn.IFNA(IF(AND($B207="ED",$D207&gt;=310000,$D207&lt;360000),INDEX('Wkpr - Allocation_Factors'!$B$16:$F$16,1,MATCH('Wkpr - Plant Balance Detail'!BU$2,'Wkpr - Allocation_Factors'!$B$1:$F$1,0)),IF(AND($B207="GD",$C207="AN",$D207&gt;=350000,$D207&lt;358000),INDEX('Wkpr - Allocation_Factors'!$B$17:$F$17,1,MATCH('Wkpr - Plant Balance Detail'!BU$2,'Wkpr - Allocation_Factors'!$B$1:$F$1,0)),INDEX('Wkpr - Allocation_Factors'!$B$2:$F$15,MATCH(CONCATENATE('Wkpr - Plant Balance Detail'!$B207,'Wkpr - Plant Balance Detail'!$C207),'Wkpr - Allocation_Factors'!$A$2:$A$15,0),MATCH('Wkpr - Plant Balance Detail'!BU$2,'Wkpr - Allocation_Factors'!$B$1:$F$1,0)))),0)</f>
        <v>0</v>
      </c>
      <c r="BV207" s="31">
        <f>_xlfn.IFNA(IF(AND($B207="ED",$D207&gt;=310000,$D207&lt;360000),INDEX('Wkpr - Allocation_Factors'!$B$16:$F$16,1,MATCH('Wkpr - Plant Balance Detail'!BV$2,'Wkpr - Allocation_Factors'!$B$1:$F$1,0)),IF(AND($B207="GD",$C207="AN",$D207&gt;=350000,$D207&lt;358000),INDEX('Wkpr - Allocation_Factors'!$B$17:$F$17,1,MATCH('Wkpr - Plant Balance Detail'!BV$2,'Wkpr - Allocation_Factors'!$B$1:$F$1,0)),INDEX('Wkpr - Allocation_Factors'!$B$2:$F$15,MATCH(CONCATENATE('Wkpr - Plant Balance Detail'!$B207,'Wkpr - Plant Balance Detail'!$C207),'Wkpr - Allocation_Factors'!$A$2:$A$15,0),MATCH('Wkpr - Plant Balance Detail'!BV$2,'Wkpr - Allocation_Factors'!$B$1:$F$1,0)))),0)</f>
        <v>0</v>
      </c>
      <c r="BW207" s="31">
        <f>_xlfn.IFNA(IF(AND($B207="ED",$D207&gt;=310000,$D207&lt;360000),INDEX('Wkpr - Allocation_Factors'!$B$16:$F$16,1,MATCH('Wkpr - Plant Balance Detail'!BW$2,'Wkpr - Allocation_Factors'!$B$1:$F$1,0)),IF(AND($B207="GD",$C207="AN",$D207&gt;=350000,$D207&lt;358000),INDEX('Wkpr - Allocation_Factors'!$B$17:$F$17,1,MATCH('Wkpr - Plant Balance Detail'!BW$2,'Wkpr - Allocation_Factors'!$B$1:$F$1,0)),INDEX('Wkpr - Allocation_Factors'!$B$2:$F$15,MATCH(CONCATENATE('Wkpr - Plant Balance Detail'!$B207,'Wkpr - Plant Balance Detail'!$C207),'Wkpr - Allocation_Factors'!$A$2:$A$15,0),MATCH('Wkpr - Plant Balance Detail'!BW$2,'Wkpr - Allocation_Factors'!$B$1:$F$1,0)))),0)</f>
        <v>1</v>
      </c>
      <c r="BX207" s="31">
        <f>_xlfn.IFNA(IF(AND($B207="ED",$D207&gt;=310000,$D207&lt;360000),INDEX('Wkpr - Allocation_Factors'!$B$16:$F$16,1,MATCH('Wkpr - Plant Balance Detail'!BX$2,'Wkpr - Allocation_Factors'!$B$1:$F$1,0)),IF(AND($B207="GD",$C207="AN",$D207&gt;=350000,$D207&lt;358000),INDEX('Wkpr - Allocation_Factors'!$B$17:$F$17,1,MATCH('Wkpr - Plant Balance Detail'!BX$2,'Wkpr - Allocation_Factors'!$B$1:$F$1,0)),INDEX('Wkpr - Allocation_Factors'!$B$2:$F$15,MATCH(CONCATENATE('Wkpr - Plant Balance Detail'!$B207,'Wkpr - Plant Balance Detail'!$C207),'Wkpr - Allocation_Factors'!$A$2:$A$15,0),MATCH('Wkpr - Plant Balance Detail'!BX$2,'Wkpr - Allocation_Factors'!$B$1:$F$1,0)))),0)</f>
        <v>0</v>
      </c>
      <c r="BY207" s="31">
        <f>_xlfn.IFNA(IF(AND($B207="ED",$D207&gt;=310000,$D207&lt;360000),INDEX('Wkpr - Allocation_Factors'!$B$16:$F$16,1,MATCH('Wkpr - Plant Balance Detail'!BY$2,'Wkpr - Allocation_Factors'!$B$1:$F$1,0)),IF(AND($B207="GD",$C207="AN",$D207&gt;=350000,$D207&lt;358000),INDEX('Wkpr - Allocation_Factors'!$B$17:$F$17,1,MATCH('Wkpr - Plant Balance Detail'!BY$2,'Wkpr - Allocation_Factors'!$B$1:$F$1,0)),INDEX('Wkpr - Allocation_Factors'!$B$2:$F$15,MATCH(CONCATENATE('Wkpr - Plant Balance Detail'!$B207,'Wkpr - Plant Balance Detail'!$C207),'Wkpr - Allocation_Factors'!$A$2:$A$15,0),MATCH('Wkpr - Plant Balance Detail'!BY$2,'Wkpr - Allocation_Factors'!$B$1:$F$1,0)))),0)</f>
        <v>0</v>
      </c>
      <c r="CA207" s="1">
        <f t="shared" si="116"/>
        <v>0</v>
      </c>
      <c r="CB207" s="1">
        <f t="shared" si="117"/>
        <v>0</v>
      </c>
      <c r="CC207" s="1">
        <f t="shared" si="118"/>
        <v>1610904.6592981783</v>
      </c>
      <c r="CD207" s="1">
        <f t="shared" si="119"/>
        <v>0</v>
      </c>
      <c r="CE207" s="1">
        <f t="shared" si="120"/>
        <v>0</v>
      </c>
      <c r="CF207" s="1"/>
      <c r="CG207" s="1">
        <f t="shared" si="121"/>
        <v>0</v>
      </c>
      <c r="CH207" s="1">
        <f t="shared" si="122"/>
        <v>0</v>
      </c>
      <c r="CI207" s="1">
        <f t="shared" si="123"/>
        <v>1610902.718018</v>
      </c>
      <c r="CJ207" s="1">
        <f t="shared" si="124"/>
        <v>0</v>
      </c>
      <c r="CK207" s="1">
        <f t="shared" si="125"/>
        <v>0</v>
      </c>
      <c r="CM207" s="1">
        <f t="shared" si="126"/>
        <v>0</v>
      </c>
      <c r="CN207" s="1">
        <f t="shared" si="127"/>
        <v>0</v>
      </c>
      <c r="CO207" s="1">
        <f t="shared" si="128"/>
        <v>1649075.7682079999</v>
      </c>
      <c r="CP207" s="1">
        <f t="shared" si="129"/>
        <v>0</v>
      </c>
      <c r="CQ207" s="1">
        <f t="shared" si="130"/>
        <v>0</v>
      </c>
      <c r="CS207" s="1">
        <f t="shared" si="145"/>
        <v>0</v>
      </c>
      <c r="CT207" s="1">
        <f t="shared" si="146"/>
        <v>0</v>
      </c>
      <c r="CU207" s="1">
        <f t="shared" si="147"/>
        <v>38173.050189999864</v>
      </c>
      <c r="CV207" s="1">
        <f t="shared" si="148"/>
        <v>0</v>
      </c>
      <c r="CW207" s="1">
        <f t="shared" si="149"/>
        <v>0</v>
      </c>
      <c r="CX207" s="1">
        <f t="shared" si="150"/>
        <v>38173.050189999864</v>
      </c>
      <c r="DA207" s="38">
        <f t="shared" si="131"/>
        <v>0</v>
      </c>
      <c r="DB207" s="38">
        <f t="shared" si="132"/>
        <v>0</v>
      </c>
      <c r="DC207" s="38">
        <f t="shared" si="133"/>
        <v>0</v>
      </c>
      <c r="DD207" s="38">
        <f t="shared" si="134"/>
        <v>0</v>
      </c>
      <c r="DE207" s="38">
        <f t="shared" si="135"/>
        <v>0</v>
      </c>
    </row>
    <row r="208" spans="1:109" x14ac:dyDescent="0.2">
      <c r="A208" t="s">
        <v>223</v>
      </c>
      <c r="B208" t="str">
        <f t="shared" si="136"/>
        <v>ED</v>
      </c>
      <c r="C208" t="str">
        <f t="shared" si="137"/>
        <v>ID</v>
      </c>
      <c r="D208">
        <f t="shared" si="138"/>
        <v>369100</v>
      </c>
      <c r="F208" s="1">
        <v>18294130.629999999</v>
      </c>
      <c r="G208" s="1">
        <v>18385025.18</v>
      </c>
      <c r="H208" s="1">
        <v>18423305.27</v>
      </c>
      <c r="I208" s="1">
        <v>18504348.059999999</v>
      </c>
      <c r="J208" s="1">
        <v>18520101.609999999</v>
      </c>
      <c r="K208" s="1">
        <v>18573887.640000001</v>
      </c>
      <c r="L208" s="1">
        <v>18574514.780000001</v>
      </c>
      <c r="M208" s="1">
        <v>18661715.280000001</v>
      </c>
      <c r="N208" s="1">
        <v>18734980.600000001</v>
      </c>
      <c r="O208" s="1">
        <v>18748932.149999999</v>
      </c>
      <c r="P208" s="1">
        <v>18770650.940000001</v>
      </c>
      <c r="Q208" s="1">
        <v>18815892.66</v>
      </c>
      <c r="R208" s="1">
        <v>18822627.379999999</v>
      </c>
      <c r="S208" s="1">
        <f t="shared" si="139"/>
        <v>18558379.004999999</v>
      </c>
      <c r="T208" s="1">
        <f t="shared" si="140"/>
        <v>204713354.17000002</v>
      </c>
      <c r="U208" s="1">
        <f t="shared" si="141"/>
        <v>18605977.764583334</v>
      </c>
      <c r="V208" s="1">
        <v>-8708460.1199999992</v>
      </c>
      <c r="W208" s="1">
        <v>-8752371.9299999997</v>
      </c>
      <c r="X208" s="1">
        <v>-8795096.4600000009</v>
      </c>
      <c r="Y208" s="1">
        <v>-8838679.1300000008</v>
      </c>
      <c r="Z208" s="1">
        <v>-8883238.3200000003</v>
      </c>
      <c r="AA208" s="1">
        <v>-8927991.1300000008</v>
      </c>
      <c r="AB208" s="1">
        <v>-8972219.1899999995</v>
      </c>
      <c r="AC208" s="1">
        <v>-9016742.0399999991</v>
      </c>
      <c r="AD208" s="1">
        <v>-9061765.8200000003</v>
      </c>
      <c r="AE208" s="1">
        <v>-9106809.8800000008</v>
      </c>
      <c r="AF208" s="1">
        <v>-9151961.1500000004</v>
      </c>
      <c r="AG208" s="1">
        <v>-9197621.2899999991</v>
      </c>
      <c r="AH208" s="1">
        <v>-9242818.8599999994</v>
      </c>
      <c r="AI208" s="1"/>
      <c r="AJ208" s="1">
        <v>-44615.25</v>
      </c>
      <c r="AK208" s="1">
        <v>-44626.3</v>
      </c>
      <c r="AL208" s="1">
        <v>-44783.47</v>
      </c>
      <c r="AM208" s="1">
        <v>-44928.65</v>
      </c>
      <c r="AN208" s="1">
        <v>-45046.42</v>
      </c>
      <c r="AO208" s="1">
        <v>-45131.020000000004</v>
      </c>
      <c r="AP208" s="1">
        <v>-45197.22</v>
      </c>
      <c r="AQ208" s="1">
        <v>-45304.08</v>
      </c>
      <c r="AR208" s="1">
        <v>-45499.32</v>
      </c>
      <c r="AS208" s="1">
        <v>-45605.43</v>
      </c>
      <c r="AT208" s="1">
        <v>-45648.83</v>
      </c>
      <c r="AU208" s="1">
        <v>-45730.3</v>
      </c>
      <c r="AV208" s="1">
        <v>-45793.53</v>
      </c>
      <c r="AW208" s="1">
        <f t="shared" si="142"/>
        <v>543294.57000000007</v>
      </c>
      <c r="AX208" s="1"/>
      <c r="AY208" s="1">
        <v>9585670.5099999998</v>
      </c>
      <c r="AZ208" s="1">
        <v>9632653.25</v>
      </c>
      <c r="BA208" s="1">
        <v>9628208.8100000005</v>
      </c>
      <c r="BB208" s="1">
        <v>9665668.9299999997</v>
      </c>
      <c r="BC208" s="1">
        <v>9636863.2899999991</v>
      </c>
      <c r="BD208" s="1">
        <v>9645896.5099999998</v>
      </c>
      <c r="BE208" s="1">
        <v>9602295.5899999999</v>
      </c>
      <c r="BF208" s="1">
        <v>9644973.2400000002</v>
      </c>
      <c r="BG208" s="1">
        <v>9673214.7799999993</v>
      </c>
      <c r="BH208" s="1">
        <v>9642122.2699999996</v>
      </c>
      <c r="BI208" s="1">
        <v>9618689.7899999991</v>
      </c>
      <c r="BJ208" s="1">
        <v>9618271.3699999992</v>
      </c>
      <c r="BK208" s="1">
        <v>9579808.5199999996</v>
      </c>
      <c r="BL208" s="2">
        <f t="shared" si="115"/>
        <v>0</v>
      </c>
      <c r="BM208" s="2">
        <f t="shared" si="143"/>
        <v>543294.57000000007</v>
      </c>
      <c r="BN208" s="3">
        <f t="shared" si="114"/>
        <v>2.9200001035912596E-2</v>
      </c>
      <c r="BO208" s="37">
        <f>IFERROR(INDEX('Wkpr - Existing Depr Rates'!$G$2:$G$709,MATCH('Wkpr - Plant Balance Detail'!A208,'Wkpr - Existing Depr Rates'!$A$2:$A$709,0),),0)</f>
        <v>2.92E-2</v>
      </c>
      <c r="BP208" s="37">
        <f t="shared" si="144"/>
        <v>1.0359125952874582E-9</v>
      </c>
      <c r="BQ208" s="11">
        <v>2.0799999999999999E-2</v>
      </c>
      <c r="BR208" s="11"/>
      <c r="BS208" s="11"/>
      <c r="BU208" s="31">
        <f>_xlfn.IFNA(IF(AND($B208="ED",$D208&gt;=310000,$D208&lt;360000),INDEX('Wkpr - Allocation_Factors'!$B$16:$F$16,1,MATCH('Wkpr - Plant Balance Detail'!BU$2,'Wkpr - Allocation_Factors'!$B$1:$F$1,0)),IF(AND($B208="GD",$C208="AN",$D208&gt;=350000,$D208&lt;358000),INDEX('Wkpr - Allocation_Factors'!$B$17:$F$17,1,MATCH('Wkpr - Plant Balance Detail'!BU$2,'Wkpr - Allocation_Factors'!$B$1:$F$1,0)),INDEX('Wkpr - Allocation_Factors'!$B$2:$F$15,MATCH(CONCATENATE('Wkpr - Plant Balance Detail'!$B208,'Wkpr - Plant Balance Detail'!$C208),'Wkpr - Allocation_Factors'!$A$2:$A$15,0),MATCH('Wkpr - Plant Balance Detail'!BU$2,'Wkpr - Allocation_Factors'!$B$1:$F$1,0)))),0)</f>
        <v>0</v>
      </c>
      <c r="BV208" s="31">
        <f>_xlfn.IFNA(IF(AND($B208="ED",$D208&gt;=310000,$D208&lt;360000),INDEX('Wkpr - Allocation_Factors'!$B$16:$F$16,1,MATCH('Wkpr - Plant Balance Detail'!BV$2,'Wkpr - Allocation_Factors'!$B$1:$F$1,0)),IF(AND($B208="GD",$C208="AN",$D208&gt;=350000,$D208&lt;358000),INDEX('Wkpr - Allocation_Factors'!$B$17:$F$17,1,MATCH('Wkpr - Plant Balance Detail'!BV$2,'Wkpr - Allocation_Factors'!$B$1:$F$1,0)),INDEX('Wkpr - Allocation_Factors'!$B$2:$F$15,MATCH(CONCATENATE('Wkpr - Plant Balance Detail'!$B208,'Wkpr - Plant Balance Detail'!$C208),'Wkpr - Allocation_Factors'!$A$2:$A$15,0),MATCH('Wkpr - Plant Balance Detail'!BV$2,'Wkpr - Allocation_Factors'!$B$1:$F$1,0)))),0)</f>
        <v>0</v>
      </c>
      <c r="BW208" s="31">
        <f>_xlfn.IFNA(IF(AND($B208="ED",$D208&gt;=310000,$D208&lt;360000),INDEX('Wkpr - Allocation_Factors'!$B$16:$F$16,1,MATCH('Wkpr - Plant Balance Detail'!BW$2,'Wkpr - Allocation_Factors'!$B$1:$F$1,0)),IF(AND($B208="GD",$C208="AN",$D208&gt;=350000,$D208&lt;358000),INDEX('Wkpr - Allocation_Factors'!$B$17:$F$17,1,MATCH('Wkpr - Plant Balance Detail'!BW$2,'Wkpr - Allocation_Factors'!$B$1:$F$1,0)),INDEX('Wkpr - Allocation_Factors'!$B$2:$F$15,MATCH(CONCATENATE('Wkpr - Plant Balance Detail'!$B208,'Wkpr - Plant Balance Detail'!$C208),'Wkpr - Allocation_Factors'!$A$2:$A$15,0),MATCH('Wkpr - Plant Balance Detail'!BW$2,'Wkpr - Allocation_Factors'!$B$1:$F$1,0)))),0)</f>
        <v>1</v>
      </c>
      <c r="BX208" s="31">
        <f>_xlfn.IFNA(IF(AND($B208="ED",$D208&gt;=310000,$D208&lt;360000),INDEX('Wkpr - Allocation_Factors'!$B$16:$F$16,1,MATCH('Wkpr - Plant Balance Detail'!BX$2,'Wkpr - Allocation_Factors'!$B$1:$F$1,0)),IF(AND($B208="GD",$C208="AN",$D208&gt;=350000,$D208&lt;358000),INDEX('Wkpr - Allocation_Factors'!$B$17:$F$17,1,MATCH('Wkpr - Plant Balance Detail'!BX$2,'Wkpr - Allocation_Factors'!$B$1:$F$1,0)),INDEX('Wkpr - Allocation_Factors'!$B$2:$F$15,MATCH(CONCATENATE('Wkpr - Plant Balance Detail'!$B208,'Wkpr - Plant Balance Detail'!$C208),'Wkpr - Allocation_Factors'!$A$2:$A$15,0),MATCH('Wkpr - Plant Balance Detail'!BX$2,'Wkpr - Allocation_Factors'!$B$1:$F$1,0)))),0)</f>
        <v>0</v>
      </c>
      <c r="BY208" s="31">
        <f>_xlfn.IFNA(IF(AND($B208="ED",$D208&gt;=310000,$D208&lt;360000),INDEX('Wkpr - Allocation_Factors'!$B$16:$F$16,1,MATCH('Wkpr - Plant Balance Detail'!BY$2,'Wkpr - Allocation_Factors'!$B$1:$F$1,0)),IF(AND($B208="GD",$C208="AN",$D208&gt;=350000,$D208&lt;358000),INDEX('Wkpr - Allocation_Factors'!$B$17:$F$17,1,MATCH('Wkpr - Plant Balance Detail'!BY$2,'Wkpr - Allocation_Factors'!$B$1:$F$1,0)),INDEX('Wkpr - Allocation_Factors'!$B$2:$F$15,MATCH(CONCATENATE('Wkpr - Plant Balance Detail'!$B208,'Wkpr - Plant Balance Detail'!$C208),'Wkpr - Allocation_Factors'!$A$2:$A$15,0),MATCH('Wkpr - Plant Balance Detail'!BY$2,'Wkpr - Allocation_Factors'!$B$1:$F$1,0)))),0)</f>
        <v>0</v>
      </c>
      <c r="CA208" s="1">
        <f t="shared" si="116"/>
        <v>0</v>
      </c>
      <c r="CB208" s="1">
        <f t="shared" si="117"/>
        <v>0</v>
      </c>
      <c r="CC208" s="1">
        <f t="shared" si="118"/>
        <v>549620.73899459676</v>
      </c>
      <c r="CD208" s="1">
        <f t="shared" si="119"/>
        <v>0</v>
      </c>
      <c r="CE208" s="1">
        <f t="shared" si="120"/>
        <v>0</v>
      </c>
      <c r="CF208" s="1"/>
      <c r="CG208" s="1">
        <f t="shared" si="121"/>
        <v>0</v>
      </c>
      <c r="CH208" s="1">
        <f t="shared" si="122"/>
        <v>0</v>
      </c>
      <c r="CI208" s="1">
        <f t="shared" si="123"/>
        <v>549620.71949599998</v>
      </c>
      <c r="CJ208" s="1">
        <f t="shared" si="124"/>
        <v>0</v>
      </c>
      <c r="CK208" s="1">
        <f t="shared" si="125"/>
        <v>0</v>
      </c>
      <c r="CM208" s="1">
        <f t="shared" si="126"/>
        <v>0</v>
      </c>
      <c r="CN208" s="1">
        <f t="shared" si="127"/>
        <v>0</v>
      </c>
      <c r="CO208" s="1">
        <f t="shared" si="128"/>
        <v>391510.64950399997</v>
      </c>
      <c r="CP208" s="1">
        <f t="shared" si="129"/>
        <v>0</v>
      </c>
      <c r="CQ208" s="1">
        <f t="shared" si="130"/>
        <v>0</v>
      </c>
      <c r="CS208" s="1">
        <f t="shared" si="145"/>
        <v>0</v>
      </c>
      <c r="CT208" s="1">
        <f t="shared" si="146"/>
        <v>0</v>
      </c>
      <c r="CU208" s="1">
        <f t="shared" si="147"/>
        <v>-158110.069992</v>
      </c>
      <c r="CV208" s="1">
        <f t="shared" si="148"/>
        <v>0</v>
      </c>
      <c r="CW208" s="1">
        <f t="shared" si="149"/>
        <v>0</v>
      </c>
      <c r="CX208" s="1">
        <f t="shared" si="150"/>
        <v>-158110.069992</v>
      </c>
      <c r="DA208" s="38">
        <f t="shared" si="131"/>
        <v>0</v>
      </c>
      <c r="DB208" s="38">
        <f t="shared" si="132"/>
        <v>0</v>
      </c>
      <c r="DC208" s="38">
        <f t="shared" si="133"/>
        <v>0</v>
      </c>
      <c r="DD208" s="38">
        <f t="shared" si="134"/>
        <v>0</v>
      </c>
      <c r="DE208" s="38">
        <f t="shared" si="135"/>
        <v>0</v>
      </c>
    </row>
    <row r="209" spans="1:109" x14ac:dyDescent="0.2">
      <c r="A209" t="s">
        <v>224</v>
      </c>
      <c r="B209" t="str">
        <f t="shared" si="136"/>
        <v>ED</v>
      </c>
      <c r="C209" t="str">
        <f t="shared" si="137"/>
        <v>ID</v>
      </c>
      <c r="D209">
        <f t="shared" si="138"/>
        <v>369200</v>
      </c>
      <c r="F209" s="1">
        <v>2306.88</v>
      </c>
      <c r="G209" s="1">
        <v>2306.88</v>
      </c>
      <c r="H209" s="1">
        <v>2306.88</v>
      </c>
      <c r="I209" s="1">
        <v>2306.88</v>
      </c>
      <c r="J209" s="1">
        <v>2306.88</v>
      </c>
      <c r="K209" s="1">
        <v>2306.88</v>
      </c>
      <c r="L209" s="1">
        <v>2336.4900000000002</v>
      </c>
      <c r="M209" s="1">
        <v>2336.4900000000002</v>
      </c>
      <c r="N209" s="1">
        <v>2336.4900000000002</v>
      </c>
      <c r="O209" s="1">
        <v>2336.4900000000002</v>
      </c>
      <c r="P209" s="1">
        <v>2336.4900000000002</v>
      </c>
      <c r="Q209" s="1">
        <v>2336.4900000000002</v>
      </c>
      <c r="R209" s="1">
        <v>2336.4900000000002</v>
      </c>
      <c r="S209" s="1">
        <f t="shared" si="139"/>
        <v>2321.6850000000004</v>
      </c>
      <c r="T209" s="1">
        <f t="shared" si="140"/>
        <v>25553.340000000007</v>
      </c>
      <c r="U209" s="1">
        <f t="shared" si="141"/>
        <v>2322.9187500000007</v>
      </c>
      <c r="V209" s="1">
        <v>-46.56</v>
      </c>
      <c r="W209" s="1">
        <v>-51.81</v>
      </c>
      <c r="X209" s="1">
        <v>-57.06</v>
      </c>
      <c r="Y209" s="1">
        <v>-62.31</v>
      </c>
      <c r="Z209" s="1">
        <v>-67.56</v>
      </c>
      <c r="AA209" s="1">
        <v>-72.81</v>
      </c>
      <c r="AB209" s="1">
        <v>-78.09</v>
      </c>
      <c r="AC209" s="1">
        <v>-83.41</v>
      </c>
      <c r="AD209" s="1">
        <v>-88.73</v>
      </c>
      <c r="AE209" s="1">
        <v>-94.05</v>
      </c>
      <c r="AF209" s="1">
        <v>-99.37</v>
      </c>
      <c r="AG209" s="1">
        <v>-104.69</v>
      </c>
      <c r="AH209" s="1">
        <v>-110.01</v>
      </c>
      <c r="AI209" s="1"/>
      <c r="AJ209" s="1">
        <v>-5.25</v>
      </c>
      <c r="AK209" s="1">
        <v>-5.25</v>
      </c>
      <c r="AL209" s="1">
        <v>-5.25</v>
      </c>
      <c r="AM209" s="1">
        <v>-5.25</v>
      </c>
      <c r="AN209" s="1">
        <v>-5.25</v>
      </c>
      <c r="AO209" s="1">
        <v>-5.25</v>
      </c>
      <c r="AP209" s="1">
        <v>-5.28</v>
      </c>
      <c r="AQ209" s="1">
        <v>-5.32</v>
      </c>
      <c r="AR209" s="1">
        <v>-5.32</v>
      </c>
      <c r="AS209" s="1">
        <v>-5.32</v>
      </c>
      <c r="AT209" s="1">
        <v>-5.32</v>
      </c>
      <c r="AU209" s="1">
        <v>-5.32</v>
      </c>
      <c r="AV209" s="1">
        <v>-5.32</v>
      </c>
      <c r="AW209" s="1">
        <f t="shared" si="142"/>
        <v>63.45</v>
      </c>
      <c r="AX209" s="1"/>
      <c r="AY209" s="1">
        <v>2260.3200000000002</v>
      </c>
      <c r="AZ209" s="1">
        <v>2255.0700000000002</v>
      </c>
      <c r="BA209" s="1">
        <v>2249.8200000000002</v>
      </c>
      <c r="BB209" s="1">
        <v>2244.5700000000002</v>
      </c>
      <c r="BC209" s="1">
        <v>2239.3200000000002</v>
      </c>
      <c r="BD209" s="1">
        <v>2234.0700000000002</v>
      </c>
      <c r="BE209" s="1">
        <v>2258.4</v>
      </c>
      <c r="BF209" s="1">
        <v>2253.08</v>
      </c>
      <c r="BG209" s="1">
        <v>2247.7600000000002</v>
      </c>
      <c r="BH209" s="1">
        <v>2242.44</v>
      </c>
      <c r="BI209" s="1">
        <v>2237.12</v>
      </c>
      <c r="BJ209" s="1">
        <v>2231.8000000000002</v>
      </c>
      <c r="BK209" s="1">
        <v>2226.48</v>
      </c>
      <c r="BL209" s="2">
        <f t="shared" si="115"/>
        <v>0</v>
      </c>
      <c r="BM209" s="2">
        <f t="shared" si="143"/>
        <v>63.45</v>
      </c>
      <c r="BN209" s="3">
        <f t="shared" si="114"/>
        <v>2.7314773708723122E-2</v>
      </c>
      <c r="BO209" s="37">
        <f>IFERROR(INDEX('Wkpr - Existing Depr Rates'!$G$2:$G$709,MATCH('Wkpr - Plant Balance Detail'!A209,'Wkpr - Existing Depr Rates'!$A$2:$A$709,0),),0)</f>
        <v>2.7299999999999998E-2</v>
      </c>
      <c r="BP209" s="37">
        <f t="shared" si="144"/>
        <v>1.4773708723124501E-5</v>
      </c>
      <c r="BQ209" s="11">
        <v>2.1600000000000001E-2</v>
      </c>
      <c r="BR209" s="11"/>
      <c r="BS209" s="11"/>
      <c r="BU209" s="31">
        <f>_xlfn.IFNA(IF(AND($B209="ED",$D209&gt;=310000,$D209&lt;360000),INDEX('Wkpr - Allocation_Factors'!$B$16:$F$16,1,MATCH('Wkpr - Plant Balance Detail'!BU$2,'Wkpr - Allocation_Factors'!$B$1:$F$1,0)),IF(AND($B209="GD",$C209="AN",$D209&gt;=350000,$D209&lt;358000),INDEX('Wkpr - Allocation_Factors'!$B$17:$F$17,1,MATCH('Wkpr - Plant Balance Detail'!BU$2,'Wkpr - Allocation_Factors'!$B$1:$F$1,0)),INDEX('Wkpr - Allocation_Factors'!$B$2:$F$15,MATCH(CONCATENATE('Wkpr - Plant Balance Detail'!$B209,'Wkpr - Plant Balance Detail'!$C209),'Wkpr - Allocation_Factors'!$A$2:$A$15,0),MATCH('Wkpr - Plant Balance Detail'!BU$2,'Wkpr - Allocation_Factors'!$B$1:$F$1,0)))),0)</f>
        <v>0</v>
      </c>
      <c r="BV209" s="31">
        <f>_xlfn.IFNA(IF(AND($B209="ED",$D209&gt;=310000,$D209&lt;360000),INDEX('Wkpr - Allocation_Factors'!$B$16:$F$16,1,MATCH('Wkpr - Plant Balance Detail'!BV$2,'Wkpr - Allocation_Factors'!$B$1:$F$1,0)),IF(AND($B209="GD",$C209="AN",$D209&gt;=350000,$D209&lt;358000),INDEX('Wkpr - Allocation_Factors'!$B$17:$F$17,1,MATCH('Wkpr - Plant Balance Detail'!BV$2,'Wkpr - Allocation_Factors'!$B$1:$F$1,0)),INDEX('Wkpr - Allocation_Factors'!$B$2:$F$15,MATCH(CONCATENATE('Wkpr - Plant Balance Detail'!$B209,'Wkpr - Plant Balance Detail'!$C209),'Wkpr - Allocation_Factors'!$A$2:$A$15,0),MATCH('Wkpr - Plant Balance Detail'!BV$2,'Wkpr - Allocation_Factors'!$B$1:$F$1,0)))),0)</f>
        <v>0</v>
      </c>
      <c r="BW209" s="31">
        <f>_xlfn.IFNA(IF(AND($B209="ED",$D209&gt;=310000,$D209&lt;360000),INDEX('Wkpr - Allocation_Factors'!$B$16:$F$16,1,MATCH('Wkpr - Plant Balance Detail'!BW$2,'Wkpr - Allocation_Factors'!$B$1:$F$1,0)),IF(AND($B209="GD",$C209="AN",$D209&gt;=350000,$D209&lt;358000),INDEX('Wkpr - Allocation_Factors'!$B$17:$F$17,1,MATCH('Wkpr - Plant Balance Detail'!BW$2,'Wkpr - Allocation_Factors'!$B$1:$F$1,0)),INDEX('Wkpr - Allocation_Factors'!$B$2:$F$15,MATCH(CONCATENATE('Wkpr - Plant Balance Detail'!$B209,'Wkpr - Plant Balance Detail'!$C209),'Wkpr - Allocation_Factors'!$A$2:$A$15,0),MATCH('Wkpr - Plant Balance Detail'!BW$2,'Wkpr - Allocation_Factors'!$B$1:$F$1,0)))),0)</f>
        <v>1</v>
      </c>
      <c r="BX209" s="31">
        <f>_xlfn.IFNA(IF(AND($B209="ED",$D209&gt;=310000,$D209&lt;360000),INDEX('Wkpr - Allocation_Factors'!$B$16:$F$16,1,MATCH('Wkpr - Plant Balance Detail'!BX$2,'Wkpr - Allocation_Factors'!$B$1:$F$1,0)),IF(AND($B209="GD",$C209="AN",$D209&gt;=350000,$D209&lt;358000),INDEX('Wkpr - Allocation_Factors'!$B$17:$F$17,1,MATCH('Wkpr - Plant Balance Detail'!BX$2,'Wkpr - Allocation_Factors'!$B$1:$F$1,0)),INDEX('Wkpr - Allocation_Factors'!$B$2:$F$15,MATCH(CONCATENATE('Wkpr - Plant Balance Detail'!$B209,'Wkpr - Plant Balance Detail'!$C209),'Wkpr - Allocation_Factors'!$A$2:$A$15,0),MATCH('Wkpr - Plant Balance Detail'!BX$2,'Wkpr - Allocation_Factors'!$B$1:$F$1,0)))),0)</f>
        <v>0</v>
      </c>
      <c r="BY209" s="31">
        <f>_xlfn.IFNA(IF(AND($B209="ED",$D209&gt;=310000,$D209&lt;360000),INDEX('Wkpr - Allocation_Factors'!$B$16:$F$16,1,MATCH('Wkpr - Plant Balance Detail'!BY$2,'Wkpr - Allocation_Factors'!$B$1:$F$1,0)),IF(AND($B209="GD",$C209="AN",$D209&gt;=350000,$D209&lt;358000),INDEX('Wkpr - Allocation_Factors'!$B$17:$F$17,1,MATCH('Wkpr - Plant Balance Detail'!BY$2,'Wkpr - Allocation_Factors'!$B$1:$F$1,0)),INDEX('Wkpr - Allocation_Factors'!$B$2:$F$15,MATCH(CONCATENATE('Wkpr - Plant Balance Detail'!$B209,'Wkpr - Plant Balance Detail'!$C209),'Wkpr - Allocation_Factors'!$A$2:$A$15,0),MATCH('Wkpr - Plant Balance Detail'!BY$2,'Wkpr - Allocation_Factors'!$B$1:$F$1,0)))),0)</f>
        <v>0</v>
      </c>
      <c r="CA209" s="1">
        <f t="shared" si="116"/>
        <v>0</v>
      </c>
      <c r="CB209" s="1">
        <f t="shared" si="117"/>
        <v>0</v>
      </c>
      <c r="CC209" s="1">
        <f t="shared" si="118"/>
        <v>63.820695622694494</v>
      </c>
      <c r="CD209" s="1">
        <f t="shared" si="119"/>
        <v>0</v>
      </c>
      <c r="CE209" s="1">
        <f t="shared" si="120"/>
        <v>0</v>
      </c>
      <c r="CF209" s="1"/>
      <c r="CG209" s="1">
        <f t="shared" si="121"/>
        <v>0</v>
      </c>
      <c r="CH209" s="1">
        <f t="shared" si="122"/>
        <v>0</v>
      </c>
      <c r="CI209" s="1">
        <f t="shared" si="123"/>
        <v>63.786177000000002</v>
      </c>
      <c r="CJ209" s="1">
        <f t="shared" si="124"/>
        <v>0</v>
      </c>
      <c r="CK209" s="1">
        <f t="shared" si="125"/>
        <v>0</v>
      </c>
      <c r="CM209" s="1">
        <f t="shared" si="126"/>
        <v>0</v>
      </c>
      <c r="CN209" s="1">
        <f t="shared" si="127"/>
        <v>0</v>
      </c>
      <c r="CO209" s="1">
        <f t="shared" si="128"/>
        <v>50.468184000000008</v>
      </c>
      <c r="CP209" s="1">
        <f t="shared" si="129"/>
        <v>0</v>
      </c>
      <c r="CQ209" s="1">
        <f t="shared" si="130"/>
        <v>0</v>
      </c>
      <c r="CS209" s="1">
        <f t="shared" si="145"/>
        <v>0</v>
      </c>
      <c r="CT209" s="1">
        <f t="shared" si="146"/>
        <v>0</v>
      </c>
      <c r="CU209" s="1">
        <f t="shared" si="147"/>
        <v>-13.317992999999994</v>
      </c>
      <c r="CV209" s="1">
        <f t="shared" si="148"/>
        <v>0</v>
      </c>
      <c r="CW209" s="1">
        <f t="shared" si="149"/>
        <v>0</v>
      </c>
      <c r="CX209" s="1">
        <f t="shared" si="150"/>
        <v>-13.317992999999994</v>
      </c>
      <c r="DA209" s="38">
        <f t="shared" si="131"/>
        <v>0</v>
      </c>
      <c r="DB209" s="38">
        <f t="shared" si="132"/>
        <v>0</v>
      </c>
      <c r="DC209" s="38">
        <f t="shared" si="133"/>
        <v>0</v>
      </c>
      <c r="DD209" s="38">
        <f t="shared" si="134"/>
        <v>0</v>
      </c>
      <c r="DE209" s="38">
        <f t="shared" si="135"/>
        <v>0</v>
      </c>
    </row>
    <row r="210" spans="1:109" x14ac:dyDescent="0.2">
      <c r="A210" t="s">
        <v>225</v>
      </c>
      <c r="B210" t="str">
        <f t="shared" si="136"/>
        <v>ED</v>
      </c>
      <c r="C210" t="str">
        <f t="shared" si="137"/>
        <v>ID</v>
      </c>
      <c r="D210">
        <f t="shared" si="138"/>
        <v>369300</v>
      </c>
      <c r="F210" s="1">
        <v>33982247.5</v>
      </c>
      <c r="G210" s="1">
        <v>34098423.469999999</v>
      </c>
      <c r="H210" s="1">
        <v>34165297.780000001</v>
      </c>
      <c r="I210" s="1">
        <v>34233727.259999998</v>
      </c>
      <c r="J210" s="1">
        <v>34426018.68</v>
      </c>
      <c r="K210" s="1">
        <v>34590831.909999996</v>
      </c>
      <c r="L210" s="1">
        <v>34746306.979999997</v>
      </c>
      <c r="M210" s="1">
        <v>34932919.579999998</v>
      </c>
      <c r="N210" s="1">
        <v>35149573.57</v>
      </c>
      <c r="O210" s="1">
        <v>35259324.780000001</v>
      </c>
      <c r="P210" s="1">
        <v>35365626.5</v>
      </c>
      <c r="Q210" s="1">
        <v>35427300.240000002</v>
      </c>
      <c r="R210" s="1">
        <v>35451006.159999996</v>
      </c>
      <c r="S210" s="1">
        <f t="shared" si="139"/>
        <v>34716626.829999998</v>
      </c>
      <c r="T210" s="1">
        <f t="shared" si="140"/>
        <v>382395350.75</v>
      </c>
      <c r="U210" s="1">
        <f t="shared" si="141"/>
        <v>34759331.464999996</v>
      </c>
      <c r="V210" s="1">
        <v>-12359021.710000001</v>
      </c>
      <c r="W210" s="1">
        <v>-12431198.859999999</v>
      </c>
      <c r="X210" s="1">
        <v>-12504037.34</v>
      </c>
      <c r="Y210" s="1">
        <v>-12577037.02</v>
      </c>
      <c r="Z210" s="1">
        <v>-12650225.42</v>
      </c>
      <c r="AA210" s="1">
        <v>-12723476.800000001</v>
      </c>
      <c r="AB210" s="1">
        <v>-12797290.689999999</v>
      </c>
      <c r="AC210" s="1">
        <v>-12871095.57</v>
      </c>
      <c r="AD210" s="1">
        <v>-12945762.82</v>
      </c>
      <c r="AE210" s="1">
        <v>-13019191.92</v>
      </c>
      <c r="AF210" s="1">
        <v>-13093576.16</v>
      </c>
      <c r="AG210" s="1">
        <v>-13169055.6</v>
      </c>
      <c r="AH210" s="1">
        <v>-13243834.93</v>
      </c>
      <c r="AI210" s="1"/>
      <c r="AJ210" s="1">
        <v>-73120.17</v>
      </c>
      <c r="AK210" s="1">
        <v>-72903.05</v>
      </c>
      <c r="AL210" s="1">
        <v>-73099.070000000007</v>
      </c>
      <c r="AM210" s="1">
        <v>-73243.95</v>
      </c>
      <c r="AN210" s="1">
        <v>-73523.150000000009</v>
      </c>
      <c r="AO210" s="1">
        <v>-73905.55</v>
      </c>
      <c r="AP210" s="1">
        <v>-74248.52</v>
      </c>
      <c r="AQ210" s="1">
        <v>-74614.84</v>
      </c>
      <c r="AR210" s="1">
        <v>-75046.67</v>
      </c>
      <c r="AS210" s="1">
        <v>-75396.2</v>
      </c>
      <c r="AT210" s="1">
        <v>-75627.55</v>
      </c>
      <c r="AU210" s="1">
        <v>-75807.430000000008</v>
      </c>
      <c r="AV210" s="1">
        <v>-75898.850000000006</v>
      </c>
      <c r="AW210" s="1">
        <f t="shared" si="142"/>
        <v>893314.83000000007</v>
      </c>
      <c r="AX210" s="1"/>
      <c r="AY210" s="1">
        <v>21623225.789999999</v>
      </c>
      <c r="AZ210" s="1">
        <v>21667224.609999999</v>
      </c>
      <c r="BA210" s="1">
        <v>21661260.440000001</v>
      </c>
      <c r="BB210" s="1">
        <v>21656690.239999998</v>
      </c>
      <c r="BC210" s="1">
        <v>21775793.260000002</v>
      </c>
      <c r="BD210" s="1">
        <v>21867355.109999999</v>
      </c>
      <c r="BE210" s="1">
        <v>21949016.289999999</v>
      </c>
      <c r="BF210" s="1">
        <v>22061824.010000002</v>
      </c>
      <c r="BG210" s="1">
        <v>22203810.75</v>
      </c>
      <c r="BH210" s="1">
        <v>22240132.859999999</v>
      </c>
      <c r="BI210" s="1">
        <v>22272050.34</v>
      </c>
      <c r="BJ210" s="1">
        <v>22258244.640000001</v>
      </c>
      <c r="BK210" s="1">
        <v>22207171.23</v>
      </c>
      <c r="BL210" s="2">
        <f t="shared" si="115"/>
        <v>0</v>
      </c>
      <c r="BM210" s="2">
        <f t="shared" si="143"/>
        <v>893314.83000000007</v>
      </c>
      <c r="BN210" s="3">
        <f t="shared" si="114"/>
        <v>2.5700000326516641E-2</v>
      </c>
      <c r="BO210" s="37">
        <f>IFERROR(INDEX('Wkpr - Existing Depr Rates'!$G$2:$G$709,MATCH('Wkpr - Plant Balance Detail'!A210,'Wkpr - Existing Depr Rates'!$A$2:$A$709,0),),0)</f>
        <v>2.5700000000000001E-2</v>
      </c>
      <c r="BP210" s="37">
        <f t="shared" si="144"/>
        <v>3.2651664011451587E-10</v>
      </c>
      <c r="BQ210" s="11">
        <v>2.06E-2</v>
      </c>
      <c r="BR210" s="11"/>
      <c r="BS210" s="11"/>
      <c r="BU210" s="31">
        <f>_xlfn.IFNA(IF(AND($B210="ED",$D210&gt;=310000,$D210&lt;360000),INDEX('Wkpr - Allocation_Factors'!$B$16:$F$16,1,MATCH('Wkpr - Plant Balance Detail'!BU$2,'Wkpr - Allocation_Factors'!$B$1:$F$1,0)),IF(AND($B210="GD",$C210="AN",$D210&gt;=350000,$D210&lt;358000),INDEX('Wkpr - Allocation_Factors'!$B$17:$F$17,1,MATCH('Wkpr - Plant Balance Detail'!BU$2,'Wkpr - Allocation_Factors'!$B$1:$F$1,0)),INDEX('Wkpr - Allocation_Factors'!$B$2:$F$15,MATCH(CONCATENATE('Wkpr - Plant Balance Detail'!$B210,'Wkpr - Plant Balance Detail'!$C210),'Wkpr - Allocation_Factors'!$A$2:$A$15,0),MATCH('Wkpr - Plant Balance Detail'!BU$2,'Wkpr - Allocation_Factors'!$B$1:$F$1,0)))),0)</f>
        <v>0</v>
      </c>
      <c r="BV210" s="31">
        <f>_xlfn.IFNA(IF(AND($B210="ED",$D210&gt;=310000,$D210&lt;360000),INDEX('Wkpr - Allocation_Factors'!$B$16:$F$16,1,MATCH('Wkpr - Plant Balance Detail'!BV$2,'Wkpr - Allocation_Factors'!$B$1:$F$1,0)),IF(AND($B210="GD",$C210="AN",$D210&gt;=350000,$D210&lt;358000),INDEX('Wkpr - Allocation_Factors'!$B$17:$F$17,1,MATCH('Wkpr - Plant Balance Detail'!BV$2,'Wkpr - Allocation_Factors'!$B$1:$F$1,0)),INDEX('Wkpr - Allocation_Factors'!$B$2:$F$15,MATCH(CONCATENATE('Wkpr - Plant Balance Detail'!$B210,'Wkpr - Plant Balance Detail'!$C210),'Wkpr - Allocation_Factors'!$A$2:$A$15,0),MATCH('Wkpr - Plant Balance Detail'!BV$2,'Wkpr - Allocation_Factors'!$B$1:$F$1,0)))),0)</f>
        <v>0</v>
      </c>
      <c r="BW210" s="31">
        <f>_xlfn.IFNA(IF(AND($B210="ED",$D210&gt;=310000,$D210&lt;360000),INDEX('Wkpr - Allocation_Factors'!$B$16:$F$16,1,MATCH('Wkpr - Plant Balance Detail'!BW$2,'Wkpr - Allocation_Factors'!$B$1:$F$1,0)),IF(AND($B210="GD",$C210="AN",$D210&gt;=350000,$D210&lt;358000),INDEX('Wkpr - Allocation_Factors'!$B$17:$F$17,1,MATCH('Wkpr - Plant Balance Detail'!BW$2,'Wkpr - Allocation_Factors'!$B$1:$F$1,0)),INDEX('Wkpr - Allocation_Factors'!$B$2:$F$15,MATCH(CONCATENATE('Wkpr - Plant Balance Detail'!$B210,'Wkpr - Plant Balance Detail'!$C210),'Wkpr - Allocation_Factors'!$A$2:$A$15,0),MATCH('Wkpr - Plant Balance Detail'!BW$2,'Wkpr - Allocation_Factors'!$B$1:$F$1,0)))),0)</f>
        <v>1</v>
      </c>
      <c r="BX210" s="31">
        <f>_xlfn.IFNA(IF(AND($B210="ED",$D210&gt;=310000,$D210&lt;360000),INDEX('Wkpr - Allocation_Factors'!$B$16:$F$16,1,MATCH('Wkpr - Plant Balance Detail'!BX$2,'Wkpr - Allocation_Factors'!$B$1:$F$1,0)),IF(AND($B210="GD",$C210="AN",$D210&gt;=350000,$D210&lt;358000),INDEX('Wkpr - Allocation_Factors'!$B$17:$F$17,1,MATCH('Wkpr - Plant Balance Detail'!BX$2,'Wkpr - Allocation_Factors'!$B$1:$F$1,0)),INDEX('Wkpr - Allocation_Factors'!$B$2:$F$15,MATCH(CONCATENATE('Wkpr - Plant Balance Detail'!$B210,'Wkpr - Plant Balance Detail'!$C210),'Wkpr - Allocation_Factors'!$A$2:$A$15,0),MATCH('Wkpr - Plant Balance Detail'!BX$2,'Wkpr - Allocation_Factors'!$B$1:$F$1,0)))),0)</f>
        <v>0</v>
      </c>
      <c r="BY210" s="31">
        <f>_xlfn.IFNA(IF(AND($B210="ED",$D210&gt;=310000,$D210&lt;360000),INDEX('Wkpr - Allocation_Factors'!$B$16:$F$16,1,MATCH('Wkpr - Plant Balance Detail'!BY$2,'Wkpr - Allocation_Factors'!$B$1:$F$1,0)),IF(AND($B210="GD",$C210="AN",$D210&gt;=350000,$D210&lt;358000),INDEX('Wkpr - Allocation_Factors'!$B$17:$F$17,1,MATCH('Wkpr - Plant Balance Detail'!BY$2,'Wkpr - Allocation_Factors'!$B$1:$F$1,0)),INDEX('Wkpr - Allocation_Factors'!$B$2:$F$15,MATCH(CONCATENATE('Wkpr - Plant Balance Detail'!$B210,'Wkpr - Plant Balance Detail'!$C210),'Wkpr - Allocation_Factors'!$A$2:$A$15,0),MATCH('Wkpr - Plant Balance Detail'!BY$2,'Wkpr - Allocation_Factors'!$B$1:$F$1,0)))),0)</f>
        <v>0</v>
      </c>
      <c r="CA210" s="1">
        <f t="shared" si="116"/>
        <v>0</v>
      </c>
      <c r="CB210" s="1">
        <f t="shared" si="117"/>
        <v>0</v>
      </c>
      <c r="CC210" s="1">
        <f t="shared" si="118"/>
        <v>911090.86988734338</v>
      </c>
      <c r="CD210" s="1">
        <f t="shared" si="119"/>
        <v>0</v>
      </c>
      <c r="CE210" s="1">
        <f t="shared" si="120"/>
        <v>0</v>
      </c>
      <c r="CF210" s="1"/>
      <c r="CG210" s="1">
        <f t="shared" si="121"/>
        <v>0</v>
      </c>
      <c r="CH210" s="1">
        <f t="shared" si="122"/>
        <v>0</v>
      </c>
      <c r="CI210" s="1">
        <f t="shared" si="123"/>
        <v>911090.85831199994</v>
      </c>
      <c r="CJ210" s="1">
        <f t="shared" si="124"/>
        <v>0</v>
      </c>
      <c r="CK210" s="1">
        <f t="shared" si="125"/>
        <v>0</v>
      </c>
      <c r="CM210" s="1">
        <f t="shared" si="126"/>
        <v>0</v>
      </c>
      <c r="CN210" s="1">
        <f t="shared" si="127"/>
        <v>0</v>
      </c>
      <c r="CO210" s="1">
        <f t="shared" si="128"/>
        <v>730290.72689599998</v>
      </c>
      <c r="CP210" s="1">
        <f t="shared" si="129"/>
        <v>0</v>
      </c>
      <c r="CQ210" s="1">
        <f t="shared" si="130"/>
        <v>0</v>
      </c>
      <c r="CS210" s="1">
        <f t="shared" si="145"/>
        <v>0</v>
      </c>
      <c r="CT210" s="1">
        <f t="shared" si="146"/>
        <v>0</v>
      </c>
      <c r="CU210" s="1">
        <f t="shared" si="147"/>
        <v>-180800.13141599996</v>
      </c>
      <c r="CV210" s="1">
        <f t="shared" si="148"/>
        <v>0</v>
      </c>
      <c r="CW210" s="1">
        <f t="shared" si="149"/>
        <v>0</v>
      </c>
      <c r="CX210" s="1">
        <f t="shared" si="150"/>
        <v>-180800.13141599996</v>
      </c>
      <c r="DA210" s="38">
        <f t="shared" si="131"/>
        <v>0</v>
      </c>
      <c r="DB210" s="38">
        <f t="shared" si="132"/>
        <v>0</v>
      </c>
      <c r="DC210" s="38">
        <f t="shared" si="133"/>
        <v>0</v>
      </c>
      <c r="DD210" s="38">
        <f t="shared" si="134"/>
        <v>0</v>
      </c>
      <c r="DE210" s="38">
        <f t="shared" si="135"/>
        <v>0</v>
      </c>
    </row>
    <row r="211" spans="1:109" x14ac:dyDescent="0.2">
      <c r="A211" t="s">
        <v>226</v>
      </c>
      <c r="B211" t="str">
        <f t="shared" si="136"/>
        <v>ED</v>
      </c>
      <c r="C211" t="str">
        <f t="shared" si="137"/>
        <v>ID</v>
      </c>
      <c r="D211">
        <f t="shared" si="138"/>
        <v>370000</v>
      </c>
      <c r="F211" s="1">
        <v>22278114.149999999</v>
      </c>
      <c r="G211" s="1">
        <v>22286020.469999999</v>
      </c>
      <c r="H211" s="1">
        <v>22298709.440000001</v>
      </c>
      <c r="I211" s="1">
        <v>22318190.489999998</v>
      </c>
      <c r="J211" s="1">
        <v>22332031.82</v>
      </c>
      <c r="K211" s="1">
        <v>22477481.629999999</v>
      </c>
      <c r="L211" s="1">
        <v>22494503.870000001</v>
      </c>
      <c r="M211" s="1">
        <v>22512398.18</v>
      </c>
      <c r="N211" s="1">
        <v>22530362.780000001</v>
      </c>
      <c r="O211" s="1">
        <v>22541641.190000001</v>
      </c>
      <c r="P211" s="1">
        <v>22553046.219999999</v>
      </c>
      <c r="Q211" s="1">
        <v>22569497.289999999</v>
      </c>
      <c r="R211" s="1">
        <v>22569497.289999999</v>
      </c>
      <c r="S211" s="1">
        <f t="shared" si="139"/>
        <v>22423805.719999999</v>
      </c>
      <c r="T211" s="1">
        <f t="shared" si="140"/>
        <v>246913883.38</v>
      </c>
      <c r="U211" s="1">
        <f t="shared" si="141"/>
        <v>22444807.425000001</v>
      </c>
      <c r="V211" s="1">
        <v>-6226492.6799999997</v>
      </c>
      <c r="W211" s="1">
        <v>-6368540.8600000003</v>
      </c>
      <c r="X211" s="1">
        <v>-6510654.6900000004</v>
      </c>
      <c r="Y211" s="1">
        <v>-6652871.0600000005</v>
      </c>
      <c r="Z211" s="1">
        <v>-6795193.6399999997</v>
      </c>
      <c r="AA211" s="1">
        <v>-6938023.96</v>
      </c>
      <c r="AB211" s="1">
        <v>-7081372.1600000001</v>
      </c>
      <c r="AC211" s="1">
        <v>-7224831.6600000001</v>
      </c>
      <c r="AD211" s="1">
        <v>-7368405.46</v>
      </c>
      <c r="AE211" s="1">
        <v>-7512072.4699999997</v>
      </c>
      <c r="AF211" s="1">
        <v>-7655811.79</v>
      </c>
      <c r="AG211" s="1">
        <v>-7799639.9000000004</v>
      </c>
      <c r="AH211" s="1">
        <v>-7943520.4500000002</v>
      </c>
      <c r="AI211" s="1"/>
      <c r="AJ211" s="1">
        <v>-141977.9</v>
      </c>
      <c r="AK211" s="1">
        <v>-142048.18</v>
      </c>
      <c r="AL211" s="1">
        <v>-142113.83000000002</v>
      </c>
      <c r="AM211" s="1">
        <v>-142216.37</v>
      </c>
      <c r="AN211" s="1">
        <v>-142322.58000000002</v>
      </c>
      <c r="AO211" s="1">
        <v>-142830.32</v>
      </c>
      <c r="AP211" s="1">
        <v>-143348.20000000001</v>
      </c>
      <c r="AQ211" s="1">
        <v>-143459.5</v>
      </c>
      <c r="AR211" s="1">
        <v>-143573.80000000002</v>
      </c>
      <c r="AS211" s="1">
        <v>-143667.01</v>
      </c>
      <c r="AT211" s="1">
        <v>-143739.32</v>
      </c>
      <c r="AU211" s="1">
        <v>-143828.11000000002</v>
      </c>
      <c r="AV211" s="1">
        <v>-143880.55000000002</v>
      </c>
      <c r="AW211" s="1">
        <f t="shared" si="142"/>
        <v>1717027.7700000003</v>
      </c>
      <c r="AX211" s="1"/>
      <c r="AY211" s="1">
        <v>16051621.470000001</v>
      </c>
      <c r="AZ211" s="1">
        <v>15917479.609999999</v>
      </c>
      <c r="BA211" s="1">
        <v>15788054.75</v>
      </c>
      <c r="BB211" s="1">
        <v>15665319.43</v>
      </c>
      <c r="BC211" s="1">
        <v>15536838.18</v>
      </c>
      <c r="BD211" s="1">
        <v>15539457.67</v>
      </c>
      <c r="BE211" s="1">
        <v>15413131.710000001</v>
      </c>
      <c r="BF211" s="1">
        <v>15287566.52</v>
      </c>
      <c r="BG211" s="1">
        <v>15161957.32</v>
      </c>
      <c r="BH211" s="1">
        <v>15029568.720000001</v>
      </c>
      <c r="BI211" s="1">
        <v>14897234.43</v>
      </c>
      <c r="BJ211" s="1">
        <v>14769857.390000001</v>
      </c>
      <c r="BK211" s="1">
        <v>14625976.84</v>
      </c>
      <c r="BL211" s="2">
        <f t="shared" si="115"/>
        <v>0</v>
      </c>
      <c r="BM211" s="2">
        <f t="shared" si="143"/>
        <v>1717027.7700000003</v>
      </c>
      <c r="BN211" s="3">
        <f t="shared" si="114"/>
        <v>7.6500000088550554E-2</v>
      </c>
      <c r="BO211" s="37">
        <f>IFERROR(INDEX('Wkpr - Existing Depr Rates'!$G$2:$G$709,MATCH('Wkpr - Plant Balance Detail'!A211,'Wkpr - Existing Depr Rates'!$A$2:$A$709,0),),0)</f>
        <v>7.6499999999999999E-2</v>
      </c>
      <c r="BP211" s="37">
        <f t="shared" si="144"/>
        <v>8.8550555776834017E-11</v>
      </c>
      <c r="BQ211" s="28">
        <v>9.06E-2</v>
      </c>
      <c r="BR211" s="28"/>
      <c r="BS211" s="28"/>
      <c r="BU211" s="31">
        <f>_xlfn.IFNA(IF(AND($B211="ED",$D211&gt;=310000,$D211&lt;360000),INDEX('Wkpr - Allocation_Factors'!$B$16:$F$16,1,MATCH('Wkpr - Plant Balance Detail'!BU$2,'Wkpr - Allocation_Factors'!$B$1:$F$1,0)),IF(AND($B211="GD",$C211="AN",$D211&gt;=350000,$D211&lt;358000),INDEX('Wkpr - Allocation_Factors'!$B$17:$F$17,1,MATCH('Wkpr - Plant Balance Detail'!BU$2,'Wkpr - Allocation_Factors'!$B$1:$F$1,0)),INDEX('Wkpr - Allocation_Factors'!$B$2:$F$15,MATCH(CONCATENATE('Wkpr - Plant Balance Detail'!$B211,'Wkpr - Plant Balance Detail'!$C211),'Wkpr - Allocation_Factors'!$A$2:$A$15,0),MATCH('Wkpr - Plant Balance Detail'!BU$2,'Wkpr - Allocation_Factors'!$B$1:$F$1,0)))),0)</f>
        <v>0</v>
      </c>
      <c r="BV211" s="31">
        <f>_xlfn.IFNA(IF(AND($B211="ED",$D211&gt;=310000,$D211&lt;360000),INDEX('Wkpr - Allocation_Factors'!$B$16:$F$16,1,MATCH('Wkpr - Plant Balance Detail'!BV$2,'Wkpr - Allocation_Factors'!$B$1:$F$1,0)),IF(AND($B211="GD",$C211="AN",$D211&gt;=350000,$D211&lt;358000),INDEX('Wkpr - Allocation_Factors'!$B$17:$F$17,1,MATCH('Wkpr - Plant Balance Detail'!BV$2,'Wkpr - Allocation_Factors'!$B$1:$F$1,0)),INDEX('Wkpr - Allocation_Factors'!$B$2:$F$15,MATCH(CONCATENATE('Wkpr - Plant Balance Detail'!$B211,'Wkpr - Plant Balance Detail'!$C211),'Wkpr - Allocation_Factors'!$A$2:$A$15,0),MATCH('Wkpr - Plant Balance Detail'!BV$2,'Wkpr - Allocation_Factors'!$B$1:$F$1,0)))),0)</f>
        <v>0</v>
      </c>
      <c r="BW211" s="31">
        <f>_xlfn.IFNA(IF(AND($B211="ED",$D211&gt;=310000,$D211&lt;360000),INDEX('Wkpr - Allocation_Factors'!$B$16:$F$16,1,MATCH('Wkpr - Plant Balance Detail'!BW$2,'Wkpr - Allocation_Factors'!$B$1:$F$1,0)),IF(AND($B211="GD",$C211="AN",$D211&gt;=350000,$D211&lt;358000),INDEX('Wkpr - Allocation_Factors'!$B$17:$F$17,1,MATCH('Wkpr - Plant Balance Detail'!BW$2,'Wkpr - Allocation_Factors'!$B$1:$F$1,0)),INDEX('Wkpr - Allocation_Factors'!$B$2:$F$15,MATCH(CONCATENATE('Wkpr - Plant Balance Detail'!$B211,'Wkpr - Plant Balance Detail'!$C211),'Wkpr - Allocation_Factors'!$A$2:$A$15,0),MATCH('Wkpr - Plant Balance Detail'!BW$2,'Wkpr - Allocation_Factors'!$B$1:$F$1,0)))),0)</f>
        <v>1</v>
      </c>
      <c r="BX211" s="31">
        <f>_xlfn.IFNA(IF(AND($B211="ED",$D211&gt;=310000,$D211&lt;360000),INDEX('Wkpr - Allocation_Factors'!$B$16:$F$16,1,MATCH('Wkpr - Plant Balance Detail'!BX$2,'Wkpr - Allocation_Factors'!$B$1:$F$1,0)),IF(AND($B211="GD",$C211="AN",$D211&gt;=350000,$D211&lt;358000),INDEX('Wkpr - Allocation_Factors'!$B$17:$F$17,1,MATCH('Wkpr - Plant Balance Detail'!BX$2,'Wkpr - Allocation_Factors'!$B$1:$F$1,0)),INDEX('Wkpr - Allocation_Factors'!$B$2:$F$15,MATCH(CONCATENATE('Wkpr - Plant Balance Detail'!$B211,'Wkpr - Plant Balance Detail'!$C211),'Wkpr - Allocation_Factors'!$A$2:$A$15,0),MATCH('Wkpr - Plant Balance Detail'!BX$2,'Wkpr - Allocation_Factors'!$B$1:$F$1,0)))),0)</f>
        <v>0</v>
      </c>
      <c r="BY211" s="31">
        <f>_xlfn.IFNA(IF(AND($B211="ED",$D211&gt;=310000,$D211&lt;360000),INDEX('Wkpr - Allocation_Factors'!$B$16:$F$16,1,MATCH('Wkpr - Plant Balance Detail'!BY$2,'Wkpr - Allocation_Factors'!$B$1:$F$1,0)),IF(AND($B211="GD",$C211="AN",$D211&gt;=350000,$D211&lt;358000),INDEX('Wkpr - Allocation_Factors'!$B$17:$F$17,1,MATCH('Wkpr - Plant Balance Detail'!BY$2,'Wkpr - Allocation_Factors'!$B$1:$F$1,0)),INDEX('Wkpr - Allocation_Factors'!$B$2:$F$15,MATCH(CONCATENATE('Wkpr - Plant Balance Detail'!$B211,'Wkpr - Plant Balance Detail'!$C211),'Wkpr - Allocation_Factors'!$A$2:$A$15,0),MATCH('Wkpr - Plant Balance Detail'!BY$2,'Wkpr - Allocation_Factors'!$B$1:$F$1,0)))),0)</f>
        <v>0</v>
      </c>
      <c r="CA211" s="1">
        <f t="shared" si="116"/>
        <v>0</v>
      </c>
      <c r="CB211" s="1">
        <f t="shared" si="117"/>
        <v>0</v>
      </c>
      <c r="CC211" s="1">
        <f t="shared" si="118"/>
        <v>1726566.5446835414</v>
      </c>
      <c r="CD211" s="1">
        <f t="shared" si="119"/>
        <v>0</v>
      </c>
      <c r="CE211" s="1">
        <f t="shared" si="120"/>
        <v>0</v>
      </c>
      <c r="CF211" s="1"/>
      <c r="CG211" s="1">
        <f t="shared" si="121"/>
        <v>0</v>
      </c>
      <c r="CH211" s="1">
        <f t="shared" si="122"/>
        <v>0</v>
      </c>
      <c r="CI211" s="1">
        <f t="shared" si="123"/>
        <v>1726566.542685</v>
      </c>
      <c r="CJ211" s="1">
        <f t="shared" si="124"/>
        <v>0</v>
      </c>
      <c r="CK211" s="1">
        <f t="shared" si="125"/>
        <v>0</v>
      </c>
      <c r="CM211" s="1">
        <f t="shared" si="126"/>
        <v>0</v>
      </c>
      <c r="CN211" s="1">
        <f t="shared" si="127"/>
        <v>0</v>
      </c>
      <c r="CO211" s="1">
        <f t="shared" si="128"/>
        <v>2044796.454474</v>
      </c>
      <c r="CP211" s="1">
        <f t="shared" si="129"/>
        <v>0</v>
      </c>
      <c r="CQ211" s="1">
        <f t="shared" si="130"/>
        <v>0</v>
      </c>
      <c r="CS211" s="1">
        <f t="shared" si="145"/>
        <v>0</v>
      </c>
      <c r="CT211" s="1">
        <f t="shared" si="146"/>
        <v>0</v>
      </c>
      <c r="CU211" s="1">
        <f t="shared" si="147"/>
        <v>318229.91178900003</v>
      </c>
      <c r="CV211" s="1">
        <f t="shared" si="148"/>
        <v>0</v>
      </c>
      <c r="CW211" s="1">
        <f t="shared" si="149"/>
        <v>0</v>
      </c>
      <c r="CX211" s="1">
        <f t="shared" si="150"/>
        <v>318229.91178900003</v>
      </c>
      <c r="DA211" s="38">
        <f t="shared" si="131"/>
        <v>0</v>
      </c>
      <c r="DB211" s="38">
        <f t="shared" si="132"/>
        <v>0</v>
      </c>
      <c r="DC211" s="38">
        <f t="shared" si="133"/>
        <v>0</v>
      </c>
      <c r="DD211" s="38">
        <f t="shared" si="134"/>
        <v>0</v>
      </c>
      <c r="DE211" s="38">
        <f t="shared" si="135"/>
        <v>0</v>
      </c>
    </row>
    <row r="212" spans="1:109" x14ac:dyDescent="0.2">
      <c r="A212" t="s">
        <v>227</v>
      </c>
      <c r="B212" t="str">
        <f t="shared" si="136"/>
        <v>ED</v>
      </c>
      <c r="C212" t="str">
        <f t="shared" si="137"/>
        <v>ID</v>
      </c>
      <c r="D212">
        <f t="shared" si="138"/>
        <v>373100</v>
      </c>
      <c r="F212" s="1">
        <v>1662491.75</v>
      </c>
      <c r="G212" s="1">
        <v>1661307.02</v>
      </c>
      <c r="H212" s="1">
        <v>1661307.02</v>
      </c>
      <c r="I212" s="1">
        <v>1655804.6600000001</v>
      </c>
      <c r="J212" s="1">
        <v>1655804.6600000001</v>
      </c>
      <c r="K212" s="1">
        <v>1654398.71</v>
      </c>
      <c r="L212" s="1">
        <v>1654398.71</v>
      </c>
      <c r="M212" s="1">
        <v>1654154.69</v>
      </c>
      <c r="N212" s="1">
        <v>1652149.35</v>
      </c>
      <c r="O212" s="1">
        <v>1651948.76</v>
      </c>
      <c r="P212" s="1">
        <v>1651768.54</v>
      </c>
      <c r="Q212" s="1">
        <v>1651505.79</v>
      </c>
      <c r="R212" s="1">
        <v>1651247.9100000001</v>
      </c>
      <c r="S212" s="1">
        <f t="shared" si="139"/>
        <v>1656869.83</v>
      </c>
      <c r="T212" s="1">
        <f t="shared" si="140"/>
        <v>18204547.91</v>
      </c>
      <c r="U212" s="1">
        <f t="shared" si="141"/>
        <v>1655118.1450000003</v>
      </c>
      <c r="V212" s="1">
        <v>-1416034.23</v>
      </c>
      <c r="W212" s="1">
        <v>-1416732.98</v>
      </c>
      <c r="X212" s="1">
        <v>-1418615.79</v>
      </c>
      <c r="Y212" s="1">
        <v>-1414993.12</v>
      </c>
      <c r="Z212" s="1">
        <v>-1416869.69</v>
      </c>
      <c r="AA212" s="1">
        <v>-1417339.53</v>
      </c>
      <c r="AB212" s="1">
        <v>-1419214.52</v>
      </c>
      <c r="AC212" s="1">
        <v>-1420845.35</v>
      </c>
      <c r="AD212" s="1">
        <v>-1420713.58</v>
      </c>
      <c r="AE212" s="1">
        <v>-1422385.31</v>
      </c>
      <c r="AF212" s="1">
        <v>-1424077.2</v>
      </c>
      <c r="AG212" s="1">
        <v>-1425686.3</v>
      </c>
      <c r="AH212" s="1">
        <v>-1427299.98</v>
      </c>
      <c r="AI212" s="1"/>
      <c r="AJ212" s="1">
        <v>-1884.67</v>
      </c>
      <c r="AK212" s="1">
        <v>-1883.48</v>
      </c>
      <c r="AL212" s="1">
        <v>-1882.81</v>
      </c>
      <c r="AM212" s="1">
        <v>-1879.69</v>
      </c>
      <c r="AN212" s="1">
        <v>-1876.57</v>
      </c>
      <c r="AO212" s="1">
        <v>-1875.79</v>
      </c>
      <c r="AP212" s="1">
        <v>-1874.99</v>
      </c>
      <c r="AQ212" s="1">
        <v>-1874.8500000000001</v>
      </c>
      <c r="AR212" s="1">
        <v>-1873.57</v>
      </c>
      <c r="AS212" s="1">
        <v>-1872.32</v>
      </c>
      <c r="AT212" s="1">
        <v>-1872.1100000000001</v>
      </c>
      <c r="AU212" s="1">
        <v>-1871.8500000000001</v>
      </c>
      <c r="AV212" s="1">
        <v>-1871.56</v>
      </c>
      <c r="AW212" s="1">
        <f t="shared" si="142"/>
        <v>22509.59</v>
      </c>
      <c r="AX212" s="1"/>
      <c r="AY212" s="1">
        <v>246457.52000000002</v>
      </c>
      <c r="AZ212" s="1">
        <v>244574.04</v>
      </c>
      <c r="BA212" s="1">
        <v>242691.23</v>
      </c>
      <c r="BB212" s="1">
        <v>240811.54</v>
      </c>
      <c r="BC212" s="1">
        <v>238934.97</v>
      </c>
      <c r="BD212" s="1">
        <v>237059.18</v>
      </c>
      <c r="BE212" s="1">
        <v>235184.19</v>
      </c>
      <c r="BF212" s="1">
        <v>233309.34</v>
      </c>
      <c r="BG212" s="1">
        <v>231435.77000000002</v>
      </c>
      <c r="BH212" s="1">
        <v>229563.45</v>
      </c>
      <c r="BI212" s="1">
        <v>227691.34</v>
      </c>
      <c r="BJ212" s="1">
        <v>225819.49</v>
      </c>
      <c r="BK212" s="1">
        <v>223947.93</v>
      </c>
      <c r="BL212" s="2">
        <f t="shared" si="115"/>
        <v>0</v>
      </c>
      <c r="BM212" s="2">
        <f t="shared" si="143"/>
        <v>22509.59</v>
      </c>
      <c r="BN212" s="3">
        <f t="shared" si="114"/>
        <v>1.3599989866584417E-2</v>
      </c>
      <c r="BO212" s="37">
        <f>IFERROR(INDEX('Wkpr - Existing Depr Rates'!$G$2:$G$709,MATCH('Wkpr - Plant Balance Detail'!A212,'Wkpr - Existing Depr Rates'!$A$2:$A$709,0),),0)</f>
        <v>1.3600000000000001E-2</v>
      </c>
      <c r="BP212" s="37">
        <f t="shared" si="144"/>
        <v>-1.0133415584076544E-8</v>
      </c>
      <c r="BQ212" s="11">
        <v>9.9000000000000008E-3</v>
      </c>
      <c r="BR212" s="11"/>
      <c r="BS212" s="11"/>
      <c r="BU212" s="31">
        <f>_xlfn.IFNA(IF(AND($B212="ED",$D212&gt;=310000,$D212&lt;360000),INDEX('Wkpr - Allocation_Factors'!$B$16:$F$16,1,MATCH('Wkpr - Plant Balance Detail'!BU$2,'Wkpr - Allocation_Factors'!$B$1:$F$1,0)),IF(AND($B212="GD",$C212="AN",$D212&gt;=350000,$D212&lt;358000),INDEX('Wkpr - Allocation_Factors'!$B$17:$F$17,1,MATCH('Wkpr - Plant Balance Detail'!BU$2,'Wkpr - Allocation_Factors'!$B$1:$F$1,0)),INDEX('Wkpr - Allocation_Factors'!$B$2:$F$15,MATCH(CONCATENATE('Wkpr - Plant Balance Detail'!$B212,'Wkpr - Plant Balance Detail'!$C212),'Wkpr - Allocation_Factors'!$A$2:$A$15,0),MATCH('Wkpr - Plant Balance Detail'!BU$2,'Wkpr - Allocation_Factors'!$B$1:$F$1,0)))),0)</f>
        <v>0</v>
      </c>
      <c r="BV212" s="31">
        <f>_xlfn.IFNA(IF(AND($B212="ED",$D212&gt;=310000,$D212&lt;360000),INDEX('Wkpr - Allocation_Factors'!$B$16:$F$16,1,MATCH('Wkpr - Plant Balance Detail'!BV$2,'Wkpr - Allocation_Factors'!$B$1:$F$1,0)),IF(AND($B212="GD",$C212="AN",$D212&gt;=350000,$D212&lt;358000),INDEX('Wkpr - Allocation_Factors'!$B$17:$F$17,1,MATCH('Wkpr - Plant Balance Detail'!BV$2,'Wkpr - Allocation_Factors'!$B$1:$F$1,0)),INDEX('Wkpr - Allocation_Factors'!$B$2:$F$15,MATCH(CONCATENATE('Wkpr - Plant Balance Detail'!$B212,'Wkpr - Plant Balance Detail'!$C212),'Wkpr - Allocation_Factors'!$A$2:$A$15,0),MATCH('Wkpr - Plant Balance Detail'!BV$2,'Wkpr - Allocation_Factors'!$B$1:$F$1,0)))),0)</f>
        <v>0</v>
      </c>
      <c r="BW212" s="31">
        <f>_xlfn.IFNA(IF(AND($B212="ED",$D212&gt;=310000,$D212&lt;360000),INDEX('Wkpr - Allocation_Factors'!$B$16:$F$16,1,MATCH('Wkpr - Plant Balance Detail'!BW$2,'Wkpr - Allocation_Factors'!$B$1:$F$1,0)),IF(AND($B212="GD",$C212="AN",$D212&gt;=350000,$D212&lt;358000),INDEX('Wkpr - Allocation_Factors'!$B$17:$F$17,1,MATCH('Wkpr - Plant Balance Detail'!BW$2,'Wkpr - Allocation_Factors'!$B$1:$F$1,0)),INDEX('Wkpr - Allocation_Factors'!$B$2:$F$15,MATCH(CONCATENATE('Wkpr - Plant Balance Detail'!$B212,'Wkpr - Plant Balance Detail'!$C212),'Wkpr - Allocation_Factors'!$A$2:$A$15,0),MATCH('Wkpr - Plant Balance Detail'!BW$2,'Wkpr - Allocation_Factors'!$B$1:$F$1,0)))),0)</f>
        <v>1</v>
      </c>
      <c r="BX212" s="31">
        <f>_xlfn.IFNA(IF(AND($B212="ED",$D212&gt;=310000,$D212&lt;360000),INDEX('Wkpr - Allocation_Factors'!$B$16:$F$16,1,MATCH('Wkpr - Plant Balance Detail'!BX$2,'Wkpr - Allocation_Factors'!$B$1:$F$1,0)),IF(AND($B212="GD",$C212="AN",$D212&gt;=350000,$D212&lt;358000),INDEX('Wkpr - Allocation_Factors'!$B$17:$F$17,1,MATCH('Wkpr - Plant Balance Detail'!BX$2,'Wkpr - Allocation_Factors'!$B$1:$F$1,0)),INDEX('Wkpr - Allocation_Factors'!$B$2:$F$15,MATCH(CONCATENATE('Wkpr - Plant Balance Detail'!$B212,'Wkpr - Plant Balance Detail'!$C212),'Wkpr - Allocation_Factors'!$A$2:$A$15,0),MATCH('Wkpr - Plant Balance Detail'!BX$2,'Wkpr - Allocation_Factors'!$B$1:$F$1,0)))),0)</f>
        <v>0</v>
      </c>
      <c r="BY212" s="31">
        <f>_xlfn.IFNA(IF(AND($B212="ED",$D212&gt;=310000,$D212&lt;360000),INDEX('Wkpr - Allocation_Factors'!$B$16:$F$16,1,MATCH('Wkpr - Plant Balance Detail'!BY$2,'Wkpr - Allocation_Factors'!$B$1:$F$1,0)),IF(AND($B212="GD",$C212="AN",$D212&gt;=350000,$D212&lt;358000),INDEX('Wkpr - Allocation_Factors'!$B$17:$F$17,1,MATCH('Wkpr - Plant Balance Detail'!BY$2,'Wkpr - Allocation_Factors'!$B$1:$F$1,0)),INDEX('Wkpr - Allocation_Factors'!$B$2:$F$15,MATCH(CONCATENATE('Wkpr - Plant Balance Detail'!$B212,'Wkpr - Plant Balance Detail'!$C212),'Wkpr - Allocation_Factors'!$A$2:$A$15,0),MATCH('Wkpr - Plant Balance Detail'!BY$2,'Wkpr - Allocation_Factors'!$B$1:$F$1,0)))),0)</f>
        <v>0</v>
      </c>
      <c r="CA212" s="1">
        <f t="shared" si="116"/>
        <v>0</v>
      </c>
      <c r="CB212" s="1">
        <f t="shared" si="117"/>
        <v>0</v>
      </c>
      <c r="CC212" s="1">
        <f t="shared" si="118"/>
        <v>22456.9548432187</v>
      </c>
      <c r="CD212" s="1">
        <f t="shared" si="119"/>
        <v>0</v>
      </c>
      <c r="CE212" s="1">
        <f t="shared" si="120"/>
        <v>0</v>
      </c>
      <c r="CF212" s="1"/>
      <c r="CG212" s="1">
        <f t="shared" si="121"/>
        <v>0</v>
      </c>
      <c r="CH212" s="1">
        <f t="shared" si="122"/>
        <v>0</v>
      </c>
      <c r="CI212" s="1">
        <f t="shared" si="123"/>
        <v>22456.971576000004</v>
      </c>
      <c r="CJ212" s="1">
        <f t="shared" si="124"/>
        <v>0</v>
      </c>
      <c r="CK212" s="1">
        <f t="shared" si="125"/>
        <v>0</v>
      </c>
      <c r="CM212" s="1">
        <f t="shared" si="126"/>
        <v>0</v>
      </c>
      <c r="CN212" s="1">
        <f t="shared" si="127"/>
        <v>0</v>
      </c>
      <c r="CO212" s="1">
        <f t="shared" si="128"/>
        <v>16347.354309000002</v>
      </c>
      <c r="CP212" s="1">
        <f t="shared" si="129"/>
        <v>0</v>
      </c>
      <c r="CQ212" s="1">
        <f t="shared" si="130"/>
        <v>0</v>
      </c>
      <c r="CS212" s="1">
        <f t="shared" si="145"/>
        <v>0</v>
      </c>
      <c r="CT212" s="1">
        <f t="shared" si="146"/>
        <v>0</v>
      </c>
      <c r="CU212" s="1">
        <f t="shared" si="147"/>
        <v>-6109.6172670000014</v>
      </c>
      <c r="CV212" s="1">
        <f t="shared" si="148"/>
        <v>0</v>
      </c>
      <c r="CW212" s="1">
        <f t="shared" si="149"/>
        <v>0</v>
      </c>
      <c r="CX212" s="1">
        <f t="shared" si="150"/>
        <v>-6109.6172670000014</v>
      </c>
      <c r="DA212" s="38">
        <f t="shared" si="131"/>
        <v>0</v>
      </c>
      <c r="DB212" s="38">
        <f t="shared" si="132"/>
        <v>0</v>
      </c>
      <c r="DC212" s="38">
        <f t="shared" si="133"/>
        <v>0</v>
      </c>
      <c r="DD212" s="38">
        <f t="shared" si="134"/>
        <v>0</v>
      </c>
      <c r="DE212" s="38">
        <f t="shared" si="135"/>
        <v>0</v>
      </c>
    </row>
    <row r="213" spans="1:109" x14ac:dyDescent="0.2">
      <c r="A213" t="s">
        <v>228</v>
      </c>
      <c r="B213" t="str">
        <f t="shared" si="136"/>
        <v>ED</v>
      </c>
      <c r="C213" t="str">
        <f t="shared" si="137"/>
        <v>ID</v>
      </c>
      <c r="D213">
        <f t="shared" si="138"/>
        <v>373200</v>
      </c>
      <c r="F213" s="1">
        <v>1837060.08</v>
      </c>
      <c r="G213" s="1">
        <v>1841205.73</v>
      </c>
      <c r="H213" s="1">
        <v>1842729.8599999999</v>
      </c>
      <c r="I213" s="1">
        <v>1828309.3900000001</v>
      </c>
      <c r="J213" s="1">
        <v>1835337.08</v>
      </c>
      <c r="K213" s="1">
        <v>1842584.6</v>
      </c>
      <c r="L213" s="1">
        <v>1845810.3599999999</v>
      </c>
      <c r="M213" s="1">
        <v>1846492.5</v>
      </c>
      <c r="N213" s="1">
        <v>1842457.75</v>
      </c>
      <c r="O213" s="1">
        <v>1847337.44</v>
      </c>
      <c r="P213" s="1">
        <v>1849532.69</v>
      </c>
      <c r="Q213" s="1">
        <v>1853430.53</v>
      </c>
      <c r="R213" s="1">
        <v>1854327.79</v>
      </c>
      <c r="S213" s="1">
        <f t="shared" si="139"/>
        <v>1845693.9350000001</v>
      </c>
      <c r="T213" s="1">
        <f t="shared" si="140"/>
        <v>20275227.93</v>
      </c>
      <c r="U213" s="1">
        <f t="shared" si="141"/>
        <v>1843410.1554166665</v>
      </c>
      <c r="V213" s="1">
        <v>-1120956.77</v>
      </c>
      <c r="W213" s="1">
        <v>-1123105.73</v>
      </c>
      <c r="X213" s="1">
        <v>-1126037.53</v>
      </c>
      <c r="Y213" s="1">
        <v>-1110797.33</v>
      </c>
      <c r="Z213" s="1">
        <v>-1113708.2</v>
      </c>
      <c r="AA213" s="1">
        <v>-1115672.93</v>
      </c>
      <c r="AB213" s="1">
        <v>-1118522.92</v>
      </c>
      <c r="AC213" s="1">
        <v>-1119669.23</v>
      </c>
      <c r="AD213" s="1">
        <v>-1119807.8400000001</v>
      </c>
      <c r="AE213" s="1">
        <v>-1122590.68</v>
      </c>
      <c r="AF213" s="1">
        <v>-1125493.8500000001</v>
      </c>
      <c r="AG213" s="1">
        <v>-1128440.8</v>
      </c>
      <c r="AH213" s="1">
        <v>-1131224.6499999999</v>
      </c>
      <c r="AI213" s="1"/>
      <c r="AJ213" s="1">
        <v>-2851.93</v>
      </c>
      <c r="AK213" s="1">
        <v>-2927.28</v>
      </c>
      <c r="AL213" s="1">
        <v>-2931.8</v>
      </c>
      <c r="AM213" s="1">
        <v>-2921.53</v>
      </c>
      <c r="AN213" s="1">
        <v>-2915.65</v>
      </c>
      <c r="AO213" s="1">
        <v>-2927.01</v>
      </c>
      <c r="AP213" s="1">
        <v>-2935.35</v>
      </c>
      <c r="AQ213" s="1">
        <v>-2938.4500000000003</v>
      </c>
      <c r="AR213" s="1">
        <v>-2935.79</v>
      </c>
      <c r="AS213" s="1">
        <v>-2936.4700000000003</v>
      </c>
      <c r="AT213" s="1">
        <v>-2942.09</v>
      </c>
      <c r="AU213" s="1">
        <v>-2946.9500000000003</v>
      </c>
      <c r="AV213" s="1">
        <v>-2950.76</v>
      </c>
      <c r="AW213" s="1">
        <f t="shared" si="142"/>
        <v>35209.130000000005</v>
      </c>
      <c r="AX213" s="1"/>
      <c r="AY213" s="1">
        <v>716103.31</v>
      </c>
      <c r="AZ213" s="1">
        <v>718100</v>
      </c>
      <c r="BA213" s="1">
        <v>716692.33</v>
      </c>
      <c r="BB213" s="1">
        <v>717512.06</v>
      </c>
      <c r="BC213" s="1">
        <v>721628.88</v>
      </c>
      <c r="BD213" s="1">
        <v>726911.67</v>
      </c>
      <c r="BE213" s="1">
        <v>727287.44000000006</v>
      </c>
      <c r="BF213" s="1">
        <v>726823.27</v>
      </c>
      <c r="BG213" s="1">
        <v>722649.91</v>
      </c>
      <c r="BH213" s="1">
        <v>724746.76</v>
      </c>
      <c r="BI213" s="1">
        <v>724038.84</v>
      </c>
      <c r="BJ213" s="1">
        <v>724989.73</v>
      </c>
      <c r="BK213" s="1">
        <v>723103.14</v>
      </c>
      <c r="BL213" s="2">
        <f t="shared" si="115"/>
        <v>0</v>
      </c>
      <c r="BM213" s="2">
        <f t="shared" si="143"/>
        <v>35209.130000000005</v>
      </c>
      <c r="BN213" s="3">
        <f t="shared" si="114"/>
        <v>1.9099997847219018E-2</v>
      </c>
      <c r="BO213" s="37">
        <f>IFERROR(INDEX('Wkpr - Existing Depr Rates'!$G$2:$G$709,MATCH('Wkpr - Plant Balance Detail'!A213,'Wkpr - Existing Depr Rates'!$A$2:$A$709,0),),0)</f>
        <v>1.9099999999999999E-2</v>
      </c>
      <c r="BP213" s="37">
        <f t="shared" si="144"/>
        <v>-2.1527809812571519E-9</v>
      </c>
      <c r="BQ213" s="11">
        <v>2.01E-2</v>
      </c>
      <c r="BR213" s="11"/>
      <c r="BS213" s="11"/>
      <c r="BU213" s="31">
        <f>_xlfn.IFNA(IF(AND($B213="ED",$D213&gt;=310000,$D213&lt;360000),INDEX('Wkpr - Allocation_Factors'!$B$16:$F$16,1,MATCH('Wkpr - Plant Balance Detail'!BU$2,'Wkpr - Allocation_Factors'!$B$1:$F$1,0)),IF(AND($B213="GD",$C213="AN",$D213&gt;=350000,$D213&lt;358000),INDEX('Wkpr - Allocation_Factors'!$B$17:$F$17,1,MATCH('Wkpr - Plant Balance Detail'!BU$2,'Wkpr - Allocation_Factors'!$B$1:$F$1,0)),INDEX('Wkpr - Allocation_Factors'!$B$2:$F$15,MATCH(CONCATENATE('Wkpr - Plant Balance Detail'!$B213,'Wkpr - Plant Balance Detail'!$C213),'Wkpr - Allocation_Factors'!$A$2:$A$15,0),MATCH('Wkpr - Plant Balance Detail'!BU$2,'Wkpr - Allocation_Factors'!$B$1:$F$1,0)))),0)</f>
        <v>0</v>
      </c>
      <c r="BV213" s="31">
        <f>_xlfn.IFNA(IF(AND($B213="ED",$D213&gt;=310000,$D213&lt;360000),INDEX('Wkpr - Allocation_Factors'!$B$16:$F$16,1,MATCH('Wkpr - Plant Balance Detail'!BV$2,'Wkpr - Allocation_Factors'!$B$1:$F$1,0)),IF(AND($B213="GD",$C213="AN",$D213&gt;=350000,$D213&lt;358000),INDEX('Wkpr - Allocation_Factors'!$B$17:$F$17,1,MATCH('Wkpr - Plant Balance Detail'!BV$2,'Wkpr - Allocation_Factors'!$B$1:$F$1,0)),INDEX('Wkpr - Allocation_Factors'!$B$2:$F$15,MATCH(CONCATENATE('Wkpr - Plant Balance Detail'!$B213,'Wkpr - Plant Balance Detail'!$C213),'Wkpr - Allocation_Factors'!$A$2:$A$15,0),MATCH('Wkpr - Plant Balance Detail'!BV$2,'Wkpr - Allocation_Factors'!$B$1:$F$1,0)))),0)</f>
        <v>0</v>
      </c>
      <c r="BW213" s="31">
        <f>_xlfn.IFNA(IF(AND($B213="ED",$D213&gt;=310000,$D213&lt;360000),INDEX('Wkpr - Allocation_Factors'!$B$16:$F$16,1,MATCH('Wkpr - Plant Balance Detail'!BW$2,'Wkpr - Allocation_Factors'!$B$1:$F$1,0)),IF(AND($B213="GD",$C213="AN",$D213&gt;=350000,$D213&lt;358000),INDEX('Wkpr - Allocation_Factors'!$B$17:$F$17,1,MATCH('Wkpr - Plant Balance Detail'!BW$2,'Wkpr - Allocation_Factors'!$B$1:$F$1,0)),INDEX('Wkpr - Allocation_Factors'!$B$2:$F$15,MATCH(CONCATENATE('Wkpr - Plant Balance Detail'!$B213,'Wkpr - Plant Balance Detail'!$C213),'Wkpr - Allocation_Factors'!$A$2:$A$15,0),MATCH('Wkpr - Plant Balance Detail'!BW$2,'Wkpr - Allocation_Factors'!$B$1:$F$1,0)))),0)</f>
        <v>1</v>
      </c>
      <c r="BX213" s="31">
        <f>_xlfn.IFNA(IF(AND($B213="ED",$D213&gt;=310000,$D213&lt;360000),INDEX('Wkpr - Allocation_Factors'!$B$16:$F$16,1,MATCH('Wkpr - Plant Balance Detail'!BX$2,'Wkpr - Allocation_Factors'!$B$1:$F$1,0)),IF(AND($B213="GD",$C213="AN",$D213&gt;=350000,$D213&lt;358000),INDEX('Wkpr - Allocation_Factors'!$B$17:$F$17,1,MATCH('Wkpr - Plant Balance Detail'!BX$2,'Wkpr - Allocation_Factors'!$B$1:$F$1,0)),INDEX('Wkpr - Allocation_Factors'!$B$2:$F$15,MATCH(CONCATENATE('Wkpr - Plant Balance Detail'!$B213,'Wkpr - Plant Balance Detail'!$C213),'Wkpr - Allocation_Factors'!$A$2:$A$15,0),MATCH('Wkpr - Plant Balance Detail'!BX$2,'Wkpr - Allocation_Factors'!$B$1:$F$1,0)))),0)</f>
        <v>0</v>
      </c>
      <c r="BY213" s="31">
        <f>_xlfn.IFNA(IF(AND($B213="ED",$D213&gt;=310000,$D213&lt;360000),INDEX('Wkpr - Allocation_Factors'!$B$16:$F$16,1,MATCH('Wkpr - Plant Balance Detail'!BY$2,'Wkpr - Allocation_Factors'!$B$1:$F$1,0)),IF(AND($B213="GD",$C213="AN",$D213&gt;=350000,$D213&lt;358000),INDEX('Wkpr - Allocation_Factors'!$B$17:$F$17,1,MATCH('Wkpr - Plant Balance Detail'!BY$2,'Wkpr - Allocation_Factors'!$B$1:$F$1,0)),INDEX('Wkpr - Allocation_Factors'!$B$2:$F$15,MATCH(CONCATENATE('Wkpr - Plant Balance Detail'!$B213,'Wkpr - Plant Balance Detail'!$C213),'Wkpr - Allocation_Factors'!$A$2:$A$15,0),MATCH('Wkpr - Plant Balance Detail'!BY$2,'Wkpr - Allocation_Factors'!$B$1:$F$1,0)))),0)</f>
        <v>0</v>
      </c>
      <c r="CA213" s="1">
        <f t="shared" si="116"/>
        <v>0</v>
      </c>
      <c r="CB213" s="1">
        <f t="shared" si="117"/>
        <v>0</v>
      </c>
      <c r="CC213" s="1">
        <f t="shared" si="118"/>
        <v>35417.656797038399</v>
      </c>
      <c r="CD213" s="1">
        <f t="shared" si="119"/>
        <v>0</v>
      </c>
      <c r="CE213" s="1">
        <f t="shared" si="120"/>
        <v>0</v>
      </c>
      <c r="CF213" s="1"/>
      <c r="CG213" s="1">
        <f t="shared" si="121"/>
        <v>0</v>
      </c>
      <c r="CH213" s="1">
        <f t="shared" si="122"/>
        <v>0</v>
      </c>
      <c r="CI213" s="1">
        <f t="shared" si="123"/>
        <v>35417.660789000001</v>
      </c>
      <c r="CJ213" s="1">
        <f t="shared" si="124"/>
        <v>0</v>
      </c>
      <c r="CK213" s="1">
        <f t="shared" si="125"/>
        <v>0</v>
      </c>
      <c r="CM213" s="1">
        <f t="shared" si="126"/>
        <v>0</v>
      </c>
      <c r="CN213" s="1">
        <f t="shared" si="127"/>
        <v>0</v>
      </c>
      <c r="CO213" s="1">
        <f t="shared" si="128"/>
        <v>37271.988578999997</v>
      </c>
      <c r="CP213" s="1">
        <f t="shared" si="129"/>
        <v>0</v>
      </c>
      <c r="CQ213" s="1">
        <f t="shared" si="130"/>
        <v>0</v>
      </c>
      <c r="CS213" s="1">
        <f t="shared" si="145"/>
        <v>0</v>
      </c>
      <c r="CT213" s="1">
        <f t="shared" si="146"/>
        <v>0</v>
      </c>
      <c r="CU213" s="1">
        <f t="shared" si="147"/>
        <v>1854.3277899999957</v>
      </c>
      <c r="CV213" s="1">
        <f t="shared" si="148"/>
        <v>0</v>
      </c>
      <c r="CW213" s="1">
        <f t="shared" si="149"/>
        <v>0</v>
      </c>
      <c r="CX213" s="1">
        <f t="shared" si="150"/>
        <v>1854.3277899999957</v>
      </c>
      <c r="DA213" s="38">
        <f t="shared" si="131"/>
        <v>0</v>
      </c>
      <c r="DB213" s="38">
        <f t="shared" si="132"/>
        <v>0</v>
      </c>
      <c r="DC213" s="38">
        <f t="shared" si="133"/>
        <v>0</v>
      </c>
      <c r="DD213" s="38">
        <f t="shared" si="134"/>
        <v>0</v>
      </c>
      <c r="DE213" s="38">
        <f t="shared" si="135"/>
        <v>0</v>
      </c>
    </row>
    <row r="214" spans="1:109" x14ac:dyDescent="0.2">
      <c r="A214" t="s">
        <v>229</v>
      </c>
      <c r="B214" t="str">
        <f t="shared" si="136"/>
        <v>ED</v>
      </c>
      <c r="C214" t="str">
        <f t="shared" si="137"/>
        <v>ID</v>
      </c>
      <c r="D214">
        <f t="shared" si="138"/>
        <v>373300</v>
      </c>
      <c r="F214" s="1">
        <v>4544584.3100000005</v>
      </c>
      <c r="G214" s="1">
        <v>4553443.5999999996</v>
      </c>
      <c r="H214" s="1">
        <v>4638201.08</v>
      </c>
      <c r="I214" s="1">
        <v>4662236.01</v>
      </c>
      <c r="J214" s="1">
        <v>4665540.16</v>
      </c>
      <c r="K214" s="1">
        <v>4662928.76</v>
      </c>
      <c r="L214" s="1">
        <v>4727458.3</v>
      </c>
      <c r="M214" s="1">
        <v>4730994.4000000004</v>
      </c>
      <c r="N214" s="1">
        <v>4716833.88</v>
      </c>
      <c r="O214" s="1">
        <v>4726404.62</v>
      </c>
      <c r="P214" s="1">
        <v>4741348.0999999996</v>
      </c>
      <c r="Q214" s="1">
        <v>4706028.16</v>
      </c>
      <c r="R214" s="1">
        <v>4705909.3100000005</v>
      </c>
      <c r="S214" s="1">
        <f t="shared" si="139"/>
        <v>4625246.8100000005</v>
      </c>
      <c r="T214" s="1">
        <f t="shared" si="140"/>
        <v>51531417.070000008</v>
      </c>
      <c r="U214" s="1">
        <f t="shared" si="141"/>
        <v>4679721.9900000012</v>
      </c>
      <c r="V214" s="1">
        <v>-1757257.19</v>
      </c>
      <c r="W214" s="1">
        <v>-1758640.75</v>
      </c>
      <c r="X214" s="1">
        <v>-1768023.88</v>
      </c>
      <c r="Y214" s="1">
        <v>-1763430.04</v>
      </c>
      <c r="Z214" s="1">
        <v>-1770725.71</v>
      </c>
      <c r="AA214" s="1">
        <v>-1769461.2000000002</v>
      </c>
      <c r="AB214" s="1">
        <v>-1778251.75</v>
      </c>
      <c r="AC214" s="1">
        <v>-1782797.13</v>
      </c>
      <c r="AD214" s="1">
        <v>-1782657.0899999999</v>
      </c>
      <c r="AE214" s="1">
        <v>-1791941.57</v>
      </c>
      <c r="AF214" s="1">
        <v>-1801488.96</v>
      </c>
      <c r="AG214" s="1">
        <v>-1811133.1600000001</v>
      </c>
      <c r="AH214" s="1">
        <v>-1820622.32</v>
      </c>
      <c r="AI214" s="1"/>
      <c r="AJ214" s="1">
        <v>-9188.36</v>
      </c>
      <c r="AK214" s="1">
        <v>-9287.57</v>
      </c>
      <c r="AL214" s="1">
        <v>-9383.130000000001</v>
      </c>
      <c r="AM214" s="1">
        <v>-9494.2000000000007</v>
      </c>
      <c r="AN214" s="1">
        <v>-9522.11</v>
      </c>
      <c r="AO214" s="1">
        <v>-9522.81</v>
      </c>
      <c r="AP214" s="1">
        <v>-9586.0300000000007</v>
      </c>
      <c r="AQ214" s="1">
        <v>-9655.51</v>
      </c>
      <c r="AR214" s="1">
        <v>-9644.65</v>
      </c>
      <c r="AS214" s="1">
        <v>-9639.9699999999993</v>
      </c>
      <c r="AT214" s="1">
        <v>-9665</v>
      </c>
      <c r="AU214" s="1">
        <v>-9644.2000000000007</v>
      </c>
      <c r="AV214" s="1">
        <v>-9608.01</v>
      </c>
      <c r="AW214" s="1">
        <f t="shared" si="142"/>
        <v>114653.18999999999</v>
      </c>
      <c r="AX214" s="1"/>
      <c r="AY214" s="1">
        <v>2787327.12</v>
      </c>
      <c r="AZ214" s="1">
        <v>2794802.85</v>
      </c>
      <c r="BA214" s="1">
        <v>2870177.2</v>
      </c>
      <c r="BB214" s="1">
        <v>2898805.9699999997</v>
      </c>
      <c r="BC214" s="1">
        <v>2894814.45</v>
      </c>
      <c r="BD214" s="1">
        <v>2893467.56</v>
      </c>
      <c r="BE214" s="1">
        <v>2949206.55</v>
      </c>
      <c r="BF214" s="1">
        <v>2948197.27</v>
      </c>
      <c r="BG214" s="1">
        <v>2934176.79</v>
      </c>
      <c r="BH214" s="1">
        <v>2934463.05</v>
      </c>
      <c r="BI214" s="1">
        <v>2939859.14</v>
      </c>
      <c r="BJ214" s="1">
        <v>2894895</v>
      </c>
      <c r="BK214" s="1">
        <v>2885286.99</v>
      </c>
      <c r="BL214" s="2">
        <f t="shared" si="115"/>
        <v>0</v>
      </c>
      <c r="BM214" s="2">
        <f t="shared" si="143"/>
        <v>114653.18999999999</v>
      </c>
      <c r="BN214" s="3">
        <f t="shared" si="114"/>
        <v>2.4500000266041436E-2</v>
      </c>
      <c r="BO214" s="37">
        <f>IFERROR(INDEX('Wkpr - Existing Depr Rates'!$G$2:$G$709,MATCH('Wkpr - Plant Balance Detail'!A214,'Wkpr - Existing Depr Rates'!$A$2:$A$709,0),),0)</f>
        <v>2.4500000000000001E-2</v>
      </c>
      <c r="BP214" s="37">
        <f t="shared" si="144"/>
        <v>2.6604143540942538E-10</v>
      </c>
      <c r="BQ214" s="11">
        <v>2.6100000000000002E-2</v>
      </c>
      <c r="BR214" s="11"/>
      <c r="BS214" s="11"/>
      <c r="BU214" s="31">
        <f>_xlfn.IFNA(IF(AND($B214="ED",$D214&gt;=310000,$D214&lt;360000),INDEX('Wkpr - Allocation_Factors'!$B$16:$F$16,1,MATCH('Wkpr - Plant Balance Detail'!BU$2,'Wkpr - Allocation_Factors'!$B$1:$F$1,0)),IF(AND($B214="GD",$C214="AN",$D214&gt;=350000,$D214&lt;358000),INDEX('Wkpr - Allocation_Factors'!$B$17:$F$17,1,MATCH('Wkpr - Plant Balance Detail'!BU$2,'Wkpr - Allocation_Factors'!$B$1:$F$1,0)),INDEX('Wkpr - Allocation_Factors'!$B$2:$F$15,MATCH(CONCATENATE('Wkpr - Plant Balance Detail'!$B214,'Wkpr - Plant Balance Detail'!$C214),'Wkpr - Allocation_Factors'!$A$2:$A$15,0),MATCH('Wkpr - Plant Balance Detail'!BU$2,'Wkpr - Allocation_Factors'!$B$1:$F$1,0)))),0)</f>
        <v>0</v>
      </c>
      <c r="BV214" s="31">
        <f>_xlfn.IFNA(IF(AND($B214="ED",$D214&gt;=310000,$D214&lt;360000),INDEX('Wkpr - Allocation_Factors'!$B$16:$F$16,1,MATCH('Wkpr - Plant Balance Detail'!BV$2,'Wkpr - Allocation_Factors'!$B$1:$F$1,0)),IF(AND($B214="GD",$C214="AN",$D214&gt;=350000,$D214&lt;358000),INDEX('Wkpr - Allocation_Factors'!$B$17:$F$17,1,MATCH('Wkpr - Plant Balance Detail'!BV$2,'Wkpr - Allocation_Factors'!$B$1:$F$1,0)),INDEX('Wkpr - Allocation_Factors'!$B$2:$F$15,MATCH(CONCATENATE('Wkpr - Plant Balance Detail'!$B214,'Wkpr - Plant Balance Detail'!$C214),'Wkpr - Allocation_Factors'!$A$2:$A$15,0),MATCH('Wkpr - Plant Balance Detail'!BV$2,'Wkpr - Allocation_Factors'!$B$1:$F$1,0)))),0)</f>
        <v>0</v>
      </c>
      <c r="BW214" s="31">
        <f>_xlfn.IFNA(IF(AND($B214="ED",$D214&gt;=310000,$D214&lt;360000),INDEX('Wkpr - Allocation_Factors'!$B$16:$F$16,1,MATCH('Wkpr - Plant Balance Detail'!BW$2,'Wkpr - Allocation_Factors'!$B$1:$F$1,0)),IF(AND($B214="GD",$C214="AN",$D214&gt;=350000,$D214&lt;358000),INDEX('Wkpr - Allocation_Factors'!$B$17:$F$17,1,MATCH('Wkpr - Plant Balance Detail'!BW$2,'Wkpr - Allocation_Factors'!$B$1:$F$1,0)),INDEX('Wkpr - Allocation_Factors'!$B$2:$F$15,MATCH(CONCATENATE('Wkpr - Plant Balance Detail'!$B214,'Wkpr - Plant Balance Detail'!$C214),'Wkpr - Allocation_Factors'!$A$2:$A$15,0),MATCH('Wkpr - Plant Balance Detail'!BW$2,'Wkpr - Allocation_Factors'!$B$1:$F$1,0)))),0)</f>
        <v>1</v>
      </c>
      <c r="BX214" s="31">
        <f>_xlfn.IFNA(IF(AND($B214="ED",$D214&gt;=310000,$D214&lt;360000),INDEX('Wkpr - Allocation_Factors'!$B$16:$F$16,1,MATCH('Wkpr - Plant Balance Detail'!BX$2,'Wkpr - Allocation_Factors'!$B$1:$F$1,0)),IF(AND($B214="GD",$C214="AN",$D214&gt;=350000,$D214&lt;358000),INDEX('Wkpr - Allocation_Factors'!$B$17:$F$17,1,MATCH('Wkpr - Plant Balance Detail'!BX$2,'Wkpr - Allocation_Factors'!$B$1:$F$1,0)),INDEX('Wkpr - Allocation_Factors'!$B$2:$F$15,MATCH(CONCATENATE('Wkpr - Plant Balance Detail'!$B214,'Wkpr - Plant Balance Detail'!$C214),'Wkpr - Allocation_Factors'!$A$2:$A$15,0),MATCH('Wkpr - Plant Balance Detail'!BX$2,'Wkpr - Allocation_Factors'!$B$1:$F$1,0)))),0)</f>
        <v>0</v>
      </c>
      <c r="BY214" s="31">
        <f>_xlfn.IFNA(IF(AND($B214="ED",$D214&gt;=310000,$D214&lt;360000),INDEX('Wkpr - Allocation_Factors'!$B$16:$F$16,1,MATCH('Wkpr - Plant Balance Detail'!BY$2,'Wkpr - Allocation_Factors'!$B$1:$F$1,0)),IF(AND($B214="GD",$C214="AN",$D214&gt;=350000,$D214&lt;358000),INDEX('Wkpr - Allocation_Factors'!$B$17:$F$17,1,MATCH('Wkpr - Plant Balance Detail'!BY$2,'Wkpr - Allocation_Factors'!$B$1:$F$1,0)),INDEX('Wkpr - Allocation_Factors'!$B$2:$F$15,MATCH(CONCATENATE('Wkpr - Plant Balance Detail'!$B214,'Wkpr - Plant Balance Detail'!$C214),'Wkpr - Allocation_Factors'!$A$2:$A$15,0),MATCH('Wkpr - Plant Balance Detail'!BY$2,'Wkpr - Allocation_Factors'!$B$1:$F$1,0)))),0)</f>
        <v>0</v>
      </c>
      <c r="CA214" s="1">
        <f t="shared" si="116"/>
        <v>0</v>
      </c>
      <c r="CB214" s="1">
        <f t="shared" si="117"/>
        <v>0</v>
      </c>
      <c r="CC214" s="1">
        <f t="shared" si="118"/>
        <v>115294.77934696688</v>
      </c>
      <c r="CD214" s="1">
        <f t="shared" si="119"/>
        <v>0</v>
      </c>
      <c r="CE214" s="1">
        <f t="shared" si="120"/>
        <v>0</v>
      </c>
      <c r="CF214" s="1"/>
      <c r="CG214" s="1">
        <f t="shared" si="121"/>
        <v>0</v>
      </c>
      <c r="CH214" s="1">
        <f t="shared" si="122"/>
        <v>0</v>
      </c>
      <c r="CI214" s="1">
        <f t="shared" si="123"/>
        <v>115294.77809500002</v>
      </c>
      <c r="CJ214" s="1">
        <f t="shared" si="124"/>
        <v>0</v>
      </c>
      <c r="CK214" s="1">
        <f t="shared" si="125"/>
        <v>0</v>
      </c>
      <c r="CM214" s="1">
        <f t="shared" si="126"/>
        <v>0</v>
      </c>
      <c r="CN214" s="1">
        <f t="shared" si="127"/>
        <v>0</v>
      </c>
      <c r="CO214" s="1">
        <f t="shared" si="128"/>
        <v>122824.23299100003</v>
      </c>
      <c r="CP214" s="1">
        <f t="shared" si="129"/>
        <v>0</v>
      </c>
      <c r="CQ214" s="1">
        <f t="shared" si="130"/>
        <v>0</v>
      </c>
      <c r="CS214" s="1">
        <f t="shared" si="145"/>
        <v>0</v>
      </c>
      <c r="CT214" s="1">
        <f t="shared" si="146"/>
        <v>0</v>
      </c>
      <c r="CU214" s="1">
        <f t="shared" si="147"/>
        <v>7529.4548960000102</v>
      </c>
      <c r="CV214" s="1">
        <f t="shared" si="148"/>
        <v>0</v>
      </c>
      <c r="CW214" s="1">
        <f t="shared" si="149"/>
        <v>0</v>
      </c>
      <c r="CX214" s="1">
        <f t="shared" si="150"/>
        <v>7529.4548960000102</v>
      </c>
      <c r="DA214" s="38">
        <f t="shared" si="131"/>
        <v>0</v>
      </c>
      <c r="DB214" s="38">
        <f t="shared" si="132"/>
        <v>0</v>
      </c>
      <c r="DC214" s="38">
        <f t="shared" si="133"/>
        <v>0</v>
      </c>
      <c r="DD214" s="38">
        <f t="shared" si="134"/>
        <v>0</v>
      </c>
      <c r="DE214" s="38">
        <f t="shared" si="135"/>
        <v>0</v>
      </c>
    </row>
    <row r="215" spans="1:109" x14ac:dyDescent="0.2">
      <c r="A215" t="s">
        <v>230</v>
      </c>
      <c r="B215" t="str">
        <f t="shared" si="136"/>
        <v>ED</v>
      </c>
      <c r="C215" t="str">
        <f t="shared" si="137"/>
        <v>ID</v>
      </c>
      <c r="D215">
        <f t="shared" si="138"/>
        <v>373400</v>
      </c>
      <c r="F215" s="1">
        <v>8538063.7400000002</v>
      </c>
      <c r="G215" s="1">
        <v>8659648.6799999997</v>
      </c>
      <c r="H215" s="1">
        <v>8739551.7599999998</v>
      </c>
      <c r="I215" s="1">
        <v>8776758.4800000004</v>
      </c>
      <c r="J215" s="1">
        <v>8817121.9000000004</v>
      </c>
      <c r="K215" s="1">
        <v>8839276.25</v>
      </c>
      <c r="L215" s="1">
        <v>8867200.5399999991</v>
      </c>
      <c r="M215" s="1">
        <v>8904238.7100000009</v>
      </c>
      <c r="N215" s="1">
        <v>8933873.6199999992</v>
      </c>
      <c r="O215" s="1">
        <v>8919898.7300000004</v>
      </c>
      <c r="P215" s="1">
        <v>8927816.4700000007</v>
      </c>
      <c r="Q215" s="1">
        <v>8952922.8800000008</v>
      </c>
      <c r="R215" s="1">
        <v>8932669.4299999997</v>
      </c>
      <c r="S215" s="1">
        <f t="shared" si="139"/>
        <v>8735366.5850000009</v>
      </c>
      <c r="T215" s="1">
        <f t="shared" si="140"/>
        <v>97338308.019999996</v>
      </c>
      <c r="U215" s="1">
        <f t="shared" si="141"/>
        <v>8839472.8837499991</v>
      </c>
      <c r="V215" s="1">
        <v>-3561849.86</v>
      </c>
      <c r="W215" s="1">
        <v>-3586292.7800000003</v>
      </c>
      <c r="X215" s="1">
        <v>-3611321.5</v>
      </c>
      <c r="Y215" s="1">
        <v>-3632084.71</v>
      </c>
      <c r="Z215" s="1">
        <v>-3651578.93</v>
      </c>
      <c r="AA215" s="1">
        <v>-3674162.4699999997</v>
      </c>
      <c r="AB215" s="1">
        <v>-3695000.24</v>
      </c>
      <c r="AC215" s="1">
        <v>-3717274.43</v>
      </c>
      <c r="AD215" s="1">
        <v>-3741462.48</v>
      </c>
      <c r="AE215" s="1">
        <v>-3740232.0300000003</v>
      </c>
      <c r="AF215" s="1">
        <v>-3734117.44</v>
      </c>
      <c r="AG215" s="1">
        <v>-3718732.55</v>
      </c>
      <c r="AH215" s="1">
        <v>-3721482.63</v>
      </c>
      <c r="AI215" s="1"/>
      <c r="AJ215" s="1">
        <v>-24469.940000000002</v>
      </c>
      <c r="AK215" s="1">
        <v>-24936.68</v>
      </c>
      <c r="AL215" s="1">
        <v>-25228.84</v>
      </c>
      <c r="AM215" s="1">
        <v>-25398.639999999999</v>
      </c>
      <c r="AN215" s="1">
        <v>-25511.13</v>
      </c>
      <c r="AO215" s="1">
        <v>-25601.77</v>
      </c>
      <c r="AP215" s="1">
        <v>-25674.39</v>
      </c>
      <c r="AQ215" s="1">
        <v>-25768.59</v>
      </c>
      <c r="AR215" s="1">
        <v>-25865.260000000002</v>
      </c>
      <c r="AS215" s="1">
        <v>-25887.97</v>
      </c>
      <c r="AT215" s="1">
        <v>-25879.190000000002</v>
      </c>
      <c r="AU215" s="1">
        <v>-25927.07</v>
      </c>
      <c r="AV215" s="1">
        <v>-25934.11</v>
      </c>
      <c r="AW215" s="1">
        <f t="shared" si="142"/>
        <v>307613.64</v>
      </c>
      <c r="AX215" s="1"/>
      <c r="AY215" s="1">
        <v>4976213.88</v>
      </c>
      <c r="AZ215" s="1">
        <v>5073355.9000000004</v>
      </c>
      <c r="BA215" s="1">
        <v>5128230.26</v>
      </c>
      <c r="BB215" s="1">
        <v>5144673.7699999996</v>
      </c>
      <c r="BC215" s="1">
        <v>5165542.97</v>
      </c>
      <c r="BD215" s="1">
        <v>5165113.78</v>
      </c>
      <c r="BE215" s="1">
        <v>5172200.3</v>
      </c>
      <c r="BF215" s="1">
        <v>5186964.28</v>
      </c>
      <c r="BG215" s="1">
        <v>5192411.1399999997</v>
      </c>
      <c r="BH215" s="1">
        <v>5179666.7</v>
      </c>
      <c r="BI215" s="1">
        <v>5193699.03</v>
      </c>
      <c r="BJ215" s="1">
        <v>5234190.33</v>
      </c>
      <c r="BK215" s="1">
        <v>5211186.8</v>
      </c>
      <c r="BL215" s="2">
        <f t="shared" si="115"/>
        <v>0</v>
      </c>
      <c r="BM215" s="2">
        <f t="shared" si="143"/>
        <v>307613.64</v>
      </c>
      <c r="BN215" s="3">
        <f t="shared" si="114"/>
        <v>3.4799998149833124E-2</v>
      </c>
      <c r="BO215" s="37">
        <f>IFERROR(INDEX('Wkpr - Existing Depr Rates'!$G$2:$G$709,MATCH('Wkpr - Plant Balance Detail'!A215,'Wkpr - Existing Depr Rates'!$A$2:$A$709,0),),0)</f>
        <v>3.4799999999999998E-2</v>
      </c>
      <c r="BP215" s="37">
        <f t="shared" si="144"/>
        <v>-1.8501668738735155E-9</v>
      </c>
      <c r="BQ215" s="11">
        <v>3.04E-2</v>
      </c>
      <c r="BR215" s="11"/>
      <c r="BS215" s="11"/>
      <c r="BU215" s="31">
        <f>_xlfn.IFNA(IF(AND($B215="ED",$D215&gt;=310000,$D215&lt;360000),INDEX('Wkpr - Allocation_Factors'!$B$16:$F$16,1,MATCH('Wkpr - Plant Balance Detail'!BU$2,'Wkpr - Allocation_Factors'!$B$1:$F$1,0)),IF(AND($B215="GD",$C215="AN",$D215&gt;=350000,$D215&lt;358000),INDEX('Wkpr - Allocation_Factors'!$B$17:$F$17,1,MATCH('Wkpr - Plant Balance Detail'!BU$2,'Wkpr - Allocation_Factors'!$B$1:$F$1,0)),INDEX('Wkpr - Allocation_Factors'!$B$2:$F$15,MATCH(CONCATENATE('Wkpr - Plant Balance Detail'!$B215,'Wkpr - Plant Balance Detail'!$C215),'Wkpr - Allocation_Factors'!$A$2:$A$15,0),MATCH('Wkpr - Plant Balance Detail'!BU$2,'Wkpr - Allocation_Factors'!$B$1:$F$1,0)))),0)</f>
        <v>0</v>
      </c>
      <c r="BV215" s="31">
        <f>_xlfn.IFNA(IF(AND($B215="ED",$D215&gt;=310000,$D215&lt;360000),INDEX('Wkpr - Allocation_Factors'!$B$16:$F$16,1,MATCH('Wkpr - Plant Balance Detail'!BV$2,'Wkpr - Allocation_Factors'!$B$1:$F$1,0)),IF(AND($B215="GD",$C215="AN",$D215&gt;=350000,$D215&lt;358000),INDEX('Wkpr - Allocation_Factors'!$B$17:$F$17,1,MATCH('Wkpr - Plant Balance Detail'!BV$2,'Wkpr - Allocation_Factors'!$B$1:$F$1,0)),INDEX('Wkpr - Allocation_Factors'!$B$2:$F$15,MATCH(CONCATENATE('Wkpr - Plant Balance Detail'!$B215,'Wkpr - Plant Balance Detail'!$C215),'Wkpr - Allocation_Factors'!$A$2:$A$15,0),MATCH('Wkpr - Plant Balance Detail'!BV$2,'Wkpr - Allocation_Factors'!$B$1:$F$1,0)))),0)</f>
        <v>0</v>
      </c>
      <c r="BW215" s="31">
        <f>_xlfn.IFNA(IF(AND($B215="ED",$D215&gt;=310000,$D215&lt;360000),INDEX('Wkpr - Allocation_Factors'!$B$16:$F$16,1,MATCH('Wkpr - Plant Balance Detail'!BW$2,'Wkpr - Allocation_Factors'!$B$1:$F$1,0)),IF(AND($B215="GD",$C215="AN",$D215&gt;=350000,$D215&lt;358000),INDEX('Wkpr - Allocation_Factors'!$B$17:$F$17,1,MATCH('Wkpr - Plant Balance Detail'!BW$2,'Wkpr - Allocation_Factors'!$B$1:$F$1,0)),INDEX('Wkpr - Allocation_Factors'!$B$2:$F$15,MATCH(CONCATENATE('Wkpr - Plant Balance Detail'!$B215,'Wkpr - Plant Balance Detail'!$C215),'Wkpr - Allocation_Factors'!$A$2:$A$15,0),MATCH('Wkpr - Plant Balance Detail'!BW$2,'Wkpr - Allocation_Factors'!$B$1:$F$1,0)))),0)</f>
        <v>1</v>
      </c>
      <c r="BX215" s="31">
        <f>_xlfn.IFNA(IF(AND($B215="ED",$D215&gt;=310000,$D215&lt;360000),INDEX('Wkpr - Allocation_Factors'!$B$16:$F$16,1,MATCH('Wkpr - Plant Balance Detail'!BX$2,'Wkpr - Allocation_Factors'!$B$1:$F$1,0)),IF(AND($B215="GD",$C215="AN",$D215&gt;=350000,$D215&lt;358000),INDEX('Wkpr - Allocation_Factors'!$B$17:$F$17,1,MATCH('Wkpr - Plant Balance Detail'!BX$2,'Wkpr - Allocation_Factors'!$B$1:$F$1,0)),INDEX('Wkpr - Allocation_Factors'!$B$2:$F$15,MATCH(CONCATENATE('Wkpr - Plant Balance Detail'!$B215,'Wkpr - Plant Balance Detail'!$C215),'Wkpr - Allocation_Factors'!$A$2:$A$15,0),MATCH('Wkpr - Plant Balance Detail'!BX$2,'Wkpr - Allocation_Factors'!$B$1:$F$1,0)))),0)</f>
        <v>0</v>
      </c>
      <c r="BY215" s="31">
        <f>_xlfn.IFNA(IF(AND($B215="ED",$D215&gt;=310000,$D215&lt;360000),INDEX('Wkpr - Allocation_Factors'!$B$16:$F$16,1,MATCH('Wkpr - Plant Balance Detail'!BY$2,'Wkpr - Allocation_Factors'!$B$1:$F$1,0)),IF(AND($B215="GD",$C215="AN",$D215&gt;=350000,$D215&lt;358000),INDEX('Wkpr - Allocation_Factors'!$B$17:$F$17,1,MATCH('Wkpr - Plant Balance Detail'!BY$2,'Wkpr - Allocation_Factors'!$B$1:$F$1,0)),INDEX('Wkpr - Allocation_Factors'!$B$2:$F$15,MATCH(CONCATENATE('Wkpr - Plant Balance Detail'!$B215,'Wkpr - Plant Balance Detail'!$C215),'Wkpr - Allocation_Factors'!$A$2:$A$15,0),MATCH('Wkpr - Plant Balance Detail'!BY$2,'Wkpr - Allocation_Factors'!$B$1:$F$1,0)))),0)</f>
        <v>0</v>
      </c>
      <c r="CA215" s="1">
        <f t="shared" si="116"/>
        <v>0</v>
      </c>
      <c r="CB215" s="1">
        <f t="shared" si="117"/>
        <v>0</v>
      </c>
      <c r="CC215" s="1">
        <f t="shared" si="118"/>
        <v>310856.87963707087</v>
      </c>
      <c r="CD215" s="1">
        <f t="shared" si="119"/>
        <v>0</v>
      </c>
      <c r="CE215" s="1">
        <f t="shared" si="120"/>
        <v>0</v>
      </c>
      <c r="CF215" s="1"/>
      <c r="CG215" s="1">
        <f t="shared" si="121"/>
        <v>0</v>
      </c>
      <c r="CH215" s="1">
        <f t="shared" si="122"/>
        <v>0</v>
      </c>
      <c r="CI215" s="1">
        <f t="shared" si="123"/>
        <v>310856.89616399998</v>
      </c>
      <c r="CJ215" s="1">
        <f t="shared" si="124"/>
        <v>0</v>
      </c>
      <c r="CK215" s="1">
        <f t="shared" si="125"/>
        <v>0</v>
      </c>
      <c r="CM215" s="1">
        <f t="shared" si="126"/>
        <v>0</v>
      </c>
      <c r="CN215" s="1">
        <f t="shared" si="127"/>
        <v>0</v>
      </c>
      <c r="CO215" s="1">
        <f t="shared" si="128"/>
        <v>271553.15067200002</v>
      </c>
      <c r="CP215" s="1">
        <f t="shared" si="129"/>
        <v>0</v>
      </c>
      <c r="CQ215" s="1">
        <f t="shared" si="130"/>
        <v>0</v>
      </c>
      <c r="CS215" s="1">
        <f t="shared" si="145"/>
        <v>0</v>
      </c>
      <c r="CT215" s="1">
        <f t="shared" si="146"/>
        <v>0</v>
      </c>
      <c r="CU215" s="1">
        <f t="shared" si="147"/>
        <v>-39303.745491999958</v>
      </c>
      <c r="CV215" s="1">
        <f t="shared" si="148"/>
        <v>0</v>
      </c>
      <c r="CW215" s="1">
        <f t="shared" si="149"/>
        <v>0</v>
      </c>
      <c r="CX215" s="1">
        <f t="shared" si="150"/>
        <v>-39303.745491999958</v>
      </c>
      <c r="DA215" s="38">
        <f t="shared" si="131"/>
        <v>0</v>
      </c>
      <c r="DB215" s="38">
        <f t="shared" si="132"/>
        <v>0</v>
      </c>
      <c r="DC215" s="38">
        <f t="shared" si="133"/>
        <v>0</v>
      </c>
      <c r="DD215" s="38">
        <f t="shared" si="134"/>
        <v>0</v>
      </c>
      <c r="DE215" s="38">
        <f t="shared" si="135"/>
        <v>0</v>
      </c>
    </row>
    <row r="216" spans="1:109" x14ac:dyDescent="0.2">
      <c r="A216" t="s">
        <v>231</v>
      </c>
      <c r="B216" t="str">
        <f t="shared" si="136"/>
        <v>ED</v>
      </c>
      <c r="C216" t="str">
        <f t="shared" si="137"/>
        <v>ID</v>
      </c>
      <c r="D216">
        <f t="shared" si="138"/>
        <v>373500</v>
      </c>
      <c r="F216" s="1">
        <v>23572.23</v>
      </c>
      <c r="G216" s="1">
        <v>412609.28000000003</v>
      </c>
      <c r="H216" s="1">
        <v>640744.92000000004</v>
      </c>
      <c r="I216" s="1">
        <v>640414.29</v>
      </c>
      <c r="J216" s="1">
        <v>724633.57000000007</v>
      </c>
      <c r="K216" s="1">
        <v>756682.8</v>
      </c>
      <c r="L216" s="1">
        <v>806312.83000000007</v>
      </c>
      <c r="M216" s="1">
        <v>882784.38</v>
      </c>
      <c r="N216" s="1">
        <v>976340.56</v>
      </c>
      <c r="O216" s="1">
        <v>1017636.39</v>
      </c>
      <c r="P216" s="1">
        <v>1080450.58</v>
      </c>
      <c r="Q216" s="1">
        <v>1194576</v>
      </c>
      <c r="R216" s="1">
        <v>1196619.06</v>
      </c>
      <c r="S216" s="1">
        <f t="shared" si="139"/>
        <v>610095.64500000002</v>
      </c>
      <c r="T216" s="1">
        <f t="shared" si="140"/>
        <v>9133185.6000000015</v>
      </c>
      <c r="U216" s="1">
        <f t="shared" si="141"/>
        <v>811940.10375000013</v>
      </c>
      <c r="V216" s="1">
        <v>-299.85000000000002</v>
      </c>
      <c r="W216" s="1">
        <v>-1510.25</v>
      </c>
      <c r="X216" s="1">
        <v>-4433.3100000000004</v>
      </c>
      <c r="Y216" s="1">
        <v>-7988.53</v>
      </c>
      <c r="Z216" s="1">
        <v>-11776.54</v>
      </c>
      <c r="AA216" s="1">
        <v>-15887.19</v>
      </c>
      <c r="AB216" s="1">
        <v>-20224.5</v>
      </c>
      <c r="AC216" s="1">
        <v>-24911.74</v>
      </c>
      <c r="AD216" s="1">
        <v>-30070.81</v>
      </c>
      <c r="AE216" s="1">
        <v>-35604.1</v>
      </c>
      <c r="AF216" s="1">
        <v>-41426.29</v>
      </c>
      <c r="AG216" s="1">
        <v>-47739.49</v>
      </c>
      <c r="AH216" s="1">
        <v>-54375.06</v>
      </c>
      <c r="AI216" s="1"/>
      <c r="AJ216" s="1">
        <v>-119.86</v>
      </c>
      <c r="AK216" s="1">
        <v>-1210.4000000000001</v>
      </c>
      <c r="AL216" s="1">
        <v>-2923.06</v>
      </c>
      <c r="AM216" s="1">
        <v>-3555.2200000000003</v>
      </c>
      <c r="AN216" s="1">
        <v>-3788.01</v>
      </c>
      <c r="AO216" s="1">
        <v>-4110.6499999999996</v>
      </c>
      <c r="AP216" s="1">
        <v>-4337.3100000000004</v>
      </c>
      <c r="AQ216" s="1">
        <v>-4687.24</v>
      </c>
      <c r="AR216" s="1">
        <v>-5159.07</v>
      </c>
      <c r="AS216" s="1">
        <v>-5533.29</v>
      </c>
      <c r="AT216" s="1">
        <v>-5822.1900000000005</v>
      </c>
      <c r="AU216" s="1">
        <v>-6313.2</v>
      </c>
      <c r="AV216" s="1">
        <v>-6635.57</v>
      </c>
      <c r="AW216" s="1">
        <f t="shared" si="142"/>
        <v>54075.21</v>
      </c>
      <c r="AX216" s="1"/>
      <c r="AY216" s="1">
        <v>23272.38</v>
      </c>
      <c r="AZ216" s="1">
        <v>411099.03</v>
      </c>
      <c r="BA216" s="1">
        <v>636311.61</v>
      </c>
      <c r="BB216" s="1">
        <v>632425.76</v>
      </c>
      <c r="BC216" s="1">
        <v>712857.03</v>
      </c>
      <c r="BD216" s="1">
        <v>740795.61</v>
      </c>
      <c r="BE216" s="1">
        <v>786088.33000000007</v>
      </c>
      <c r="BF216" s="1">
        <v>857872.64</v>
      </c>
      <c r="BG216" s="1">
        <v>946269.75</v>
      </c>
      <c r="BH216" s="1">
        <v>982032.29</v>
      </c>
      <c r="BI216" s="1">
        <v>1039024.29</v>
      </c>
      <c r="BJ216" s="1">
        <v>1146836.51</v>
      </c>
      <c r="BK216" s="1">
        <v>1142244</v>
      </c>
      <c r="BL216" s="2">
        <f t="shared" si="115"/>
        <v>0</v>
      </c>
      <c r="BM216" s="2">
        <f t="shared" si="143"/>
        <v>54075.21</v>
      </c>
      <c r="BN216" s="3">
        <f t="shared" si="114"/>
        <v>6.6599998879535563E-2</v>
      </c>
      <c r="BO216" s="37">
        <f>IFERROR(INDEX('Wkpr - Existing Depr Rates'!$G$2:$G$709,MATCH('Wkpr - Plant Balance Detail'!A216,'Wkpr - Existing Depr Rates'!$A$2:$A$709,0),),0)</f>
        <v>6.6600000000000006E-2</v>
      </c>
      <c r="BP216" s="37">
        <f t="shared" si="144"/>
        <v>-1.120464443449265E-9</v>
      </c>
      <c r="BQ216" s="11">
        <v>3.1699999999999999E-2</v>
      </c>
      <c r="BR216" s="11"/>
      <c r="BS216" s="11"/>
      <c r="BU216" s="31">
        <f>_xlfn.IFNA(IF(AND($B216="ED",$D216&gt;=310000,$D216&lt;360000),INDEX('Wkpr - Allocation_Factors'!$B$16:$F$16,1,MATCH('Wkpr - Plant Balance Detail'!BU$2,'Wkpr - Allocation_Factors'!$B$1:$F$1,0)),IF(AND($B216="GD",$C216="AN",$D216&gt;=350000,$D216&lt;358000),INDEX('Wkpr - Allocation_Factors'!$B$17:$F$17,1,MATCH('Wkpr - Plant Balance Detail'!BU$2,'Wkpr - Allocation_Factors'!$B$1:$F$1,0)),INDEX('Wkpr - Allocation_Factors'!$B$2:$F$15,MATCH(CONCATENATE('Wkpr - Plant Balance Detail'!$B216,'Wkpr - Plant Balance Detail'!$C216),'Wkpr - Allocation_Factors'!$A$2:$A$15,0),MATCH('Wkpr - Plant Balance Detail'!BU$2,'Wkpr - Allocation_Factors'!$B$1:$F$1,0)))),0)</f>
        <v>0</v>
      </c>
      <c r="BV216" s="31">
        <f>_xlfn.IFNA(IF(AND($B216="ED",$D216&gt;=310000,$D216&lt;360000),INDEX('Wkpr - Allocation_Factors'!$B$16:$F$16,1,MATCH('Wkpr - Plant Balance Detail'!BV$2,'Wkpr - Allocation_Factors'!$B$1:$F$1,0)),IF(AND($B216="GD",$C216="AN",$D216&gt;=350000,$D216&lt;358000),INDEX('Wkpr - Allocation_Factors'!$B$17:$F$17,1,MATCH('Wkpr - Plant Balance Detail'!BV$2,'Wkpr - Allocation_Factors'!$B$1:$F$1,0)),INDEX('Wkpr - Allocation_Factors'!$B$2:$F$15,MATCH(CONCATENATE('Wkpr - Plant Balance Detail'!$B216,'Wkpr - Plant Balance Detail'!$C216),'Wkpr - Allocation_Factors'!$A$2:$A$15,0),MATCH('Wkpr - Plant Balance Detail'!BV$2,'Wkpr - Allocation_Factors'!$B$1:$F$1,0)))),0)</f>
        <v>0</v>
      </c>
      <c r="BW216" s="31">
        <f>_xlfn.IFNA(IF(AND($B216="ED",$D216&gt;=310000,$D216&lt;360000),INDEX('Wkpr - Allocation_Factors'!$B$16:$F$16,1,MATCH('Wkpr - Plant Balance Detail'!BW$2,'Wkpr - Allocation_Factors'!$B$1:$F$1,0)),IF(AND($B216="GD",$C216="AN",$D216&gt;=350000,$D216&lt;358000),INDEX('Wkpr - Allocation_Factors'!$B$17:$F$17,1,MATCH('Wkpr - Plant Balance Detail'!BW$2,'Wkpr - Allocation_Factors'!$B$1:$F$1,0)),INDEX('Wkpr - Allocation_Factors'!$B$2:$F$15,MATCH(CONCATENATE('Wkpr - Plant Balance Detail'!$B216,'Wkpr - Plant Balance Detail'!$C216),'Wkpr - Allocation_Factors'!$A$2:$A$15,0),MATCH('Wkpr - Plant Balance Detail'!BW$2,'Wkpr - Allocation_Factors'!$B$1:$F$1,0)))),0)</f>
        <v>1</v>
      </c>
      <c r="BX216" s="31">
        <f>_xlfn.IFNA(IF(AND($B216="ED",$D216&gt;=310000,$D216&lt;360000),INDEX('Wkpr - Allocation_Factors'!$B$16:$F$16,1,MATCH('Wkpr - Plant Balance Detail'!BX$2,'Wkpr - Allocation_Factors'!$B$1:$F$1,0)),IF(AND($B216="GD",$C216="AN",$D216&gt;=350000,$D216&lt;358000),INDEX('Wkpr - Allocation_Factors'!$B$17:$F$17,1,MATCH('Wkpr - Plant Balance Detail'!BX$2,'Wkpr - Allocation_Factors'!$B$1:$F$1,0)),INDEX('Wkpr - Allocation_Factors'!$B$2:$F$15,MATCH(CONCATENATE('Wkpr - Plant Balance Detail'!$B216,'Wkpr - Plant Balance Detail'!$C216),'Wkpr - Allocation_Factors'!$A$2:$A$15,0),MATCH('Wkpr - Plant Balance Detail'!BX$2,'Wkpr - Allocation_Factors'!$B$1:$F$1,0)))),0)</f>
        <v>0</v>
      </c>
      <c r="BY216" s="31">
        <f>_xlfn.IFNA(IF(AND($B216="ED",$D216&gt;=310000,$D216&lt;360000),INDEX('Wkpr - Allocation_Factors'!$B$16:$F$16,1,MATCH('Wkpr - Plant Balance Detail'!BY$2,'Wkpr - Allocation_Factors'!$B$1:$F$1,0)),IF(AND($B216="GD",$C216="AN",$D216&gt;=350000,$D216&lt;358000),INDEX('Wkpr - Allocation_Factors'!$B$17:$F$17,1,MATCH('Wkpr - Plant Balance Detail'!BY$2,'Wkpr - Allocation_Factors'!$B$1:$F$1,0)),INDEX('Wkpr - Allocation_Factors'!$B$2:$F$15,MATCH(CONCATENATE('Wkpr - Plant Balance Detail'!$B216,'Wkpr - Plant Balance Detail'!$C216),'Wkpr - Allocation_Factors'!$A$2:$A$15,0),MATCH('Wkpr - Plant Balance Detail'!BY$2,'Wkpr - Allocation_Factors'!$B$1:$F$1,0)))),0)</f>
        <v>0</v>
      </c>
      <c r="CA216" s="1">
        <f t="shared" si="116"/>
        <v>0</v>
      </c>
      <c r="CB216" s="1">
        <f t="shared" si="117"/>
        <v>0</v>
      </c>
      <c r="CC216" s="1">
        <f t="shared" si="118"/>
        <v>79694.828055230901</v>
      </c>
      <c r="CD216" s="1">
        <f t="shared" si="119"/>
        <v>0</v>
      </c>
      <c r="CE216" s="1">
        <f t="shared" si="120"/>
        <v>0</v>
      </c>
      <c r="CF216" s="1"/>
      <c r="CG216" s="1">
        <f t="shared" si="121"/>
        <v>0</v>
      </c>
      <c r="CH216" s="1">
        <f t="shared" si="122"/>
        <v>0</v>
      </c>
      <c r="CI216" s="1">
        <f t="shared" si="123"/>
        <v>79694.829396000016</v>
      </c>
      <c r="CJ216" s="1">
        <f t="shared" si="124"/>
        <v>0</v>
      </c>
      <c r="CK216" s="1">
        <f t="shared" si="125"/>
        <v>0</v>
      </c>
      <c r="CM216" s="1">
        <f t="shared" si="126"/>
        <v>0</v>
      </c>
      <c r="CN216" s="1">
        <f t="shared" si="127"/>
        <v>0</v>
      </c>
      <c r="CO216" s="1">
        <f t="shared" si="128"/>
        <v>37932.824202000003</v>
      </c>
      <c r="CP216" s="1">
        <f t="shared" si="129"/>
        <v>0</v>
      </c>
      <c r="CQ216" s="1">
        <f t="shared" si="130"/>
        <v>0</v>
      </c>
      <c r="CS216" s="1">
        <f t="shared" si="145"/>
        <v>0</v>
      </c>
      <c r="CT216" s="1">
        <f t="shared" si="146"/>
        <v>0</v>
      </c>
      <c r="CU216" s="1">
        <f t="shared" si="147"/>
        <v>-41762.005194000012</v>
      </c>
      <c r="CV216" s="1">
        <f t="shared" si="148"/>
        <v>0</v>
      </c>
      <c r="CW216" s="1">
        <f t="shared" si="149"/>
        <v>0</v>
      </c>
      <c r="CX216" s="1">
        <f t="shared" si="150"/>
        <v>-41762.005194000012</v>
      </c>
      <c r="DA216" s="38">
        <f t="shared" si="131"/>
        <v>0</v>
      </c>
      <c r="DB216" s="38">
        <f t="shared" si="132"/>
        <v>0</v>
      </c>
      <c r="DC216" s="38">
        <f t="shared" si="133"/>
        <v>0</v>
      </c>
      <c r="DD216" s="38">
        <f t="shared" si="134"/>
        <v>0</v>
      </c>
      <c r="DE216" s="38">
        <f t="shared" si="135"/>
        <v>0</v>
      </c>
    </row>
    <row r="217" spans="1:109" x14ac:dyDescent="0.2">
      <c r="A217" s="12" t="s">
        <v>232</v>
      </c>
      <c r="B217" s="12" t="str">
        <f t="shared" si="136"/>
        <v>ED</v>
      </c>
      <c r="C217" s="12" t="str">
        <f t="shared" si="137"/>
        <v>ID</v>
      </c>
      <c r="D217" s="12">
        <f t="shared" si="138"/>
        <v>389200</v>
      </c>
      <c r="E217" s="12" t="s">
        <v>1142</v>
      </c>
      <c r="F217" s="13">
        <v>362279.19</v>
      </c>
      <c r="G217" s="13">
        <v>362279.19</v>
      </c>
      <c r="H217" s="13">
        <v>362279.19</v>
      </c>
      <c r="I217" s="13">
        <v>362279.19</v>
      </c>
      <c r="J217" s="13">
        <v>362279.19</v>
      </c>
      <c r="K217" s="13">
        <v>362279.19</v>
      </c>
      <c r="L217" s="13">
        <v>362279.19</v>
      </c>
      <c r="M217" s="13">
        <v>362279.19</v>
      </c>
      <c r="N217" s="13">
        <v>362279.19</v>
      </c>
      <c r="O217" s="13">
        <v>362279.19</v>
      </c>
      <c r="P217" s="13">
        <v>362279.19</v>
      </c>
      <c r="Q217" s="13">
        <v>362279.19</v>
      </c>
      <c r="R217" s="13">
        <v>362279.19</v>
      </c>
      <c r="S217" s="13">
        <f t="shared" si="139"/>
        <v>362279.19</v>
      </c>
      <c r="T217" s="13">
        <f t="shared" si="140"/>
        <v>3985071.09</v>
      </c>
      <c r="U217" s="13">
        <f t="shared" si="141"/>
        <v>362279.19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3">
        <v>0</v>
      </c>
      <c r="AI217" s="13"/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13">
        <f t="shared" si="142"/>
        <v>0</v>
      </c>
      <c r="AX217" s="13"/>
      <c r="AY217" s="1">
        <v>362279.19</v>
      </c>
      <c r="AZ217" s="1">
        <v>362279.19</v>
      </c>
      <c r="BA217" s="1">
        <v>362279.19</v>
      </c>
      <c r="BB217" s="1">
        <v>362279.19</v>
      </c>
      <c r="BC217" s="1">
        <v>362279.19</v>
      </c>
      <c r="BD217" s="1">
        <v>362279.19</v>
      </c>
      <c r="BE217" s="1">
        <v>362279.19</v>
      </c>
      <c r="BF217" s="1">
        <v>362279.19</v>
      </c>
      <c r="BG217" s="1">
        <v>362279.19</v>
      </c>
      <c r="BH217" s="1">
        <v>362279.19</v>
      </c>
      <c r="BI217" s="1">
        <v>362279.19</v>
      </c>
      <c r="BJ217" s="1">
        <v>362279.19</v>
      </c>
      <c r="BK217" s="1">
        <v>362279.19</v>
      </c>
      <c r="BL217" s="14">
        <f t="shared" si="115"/>
        <v>0</v>
      </c>
      <c r="BM217" s="14">
        <f t="shared" si="143"/>
        <v>0</v>
      </c>
      <c r="BN217" s="15" t="str">
        <f t="shared" si="114"/>
        <v/>
      </c>
      <c r="BO217" s="37">
        <f>IFERROR(INDEX('Wkpr - Existing Depr Rates'!$G$2:$G$709,MATCH('Wkpr - Plant Balance Detail'!A217,'Wkpr - Existing Depr Rates'!$A$2:$A$709,0),),0)</f>
        <v>0</v>
      </c>
      <c r="BP217" s="37" t="str">
        <f t="shared" si="144"/>
        <v/>
      </c>
      <c r="BQ217" s="12"/>
      <c r="BR217" s="12"/>
      <c r="BS217" s="12"/>
      <c r="BT217" s="12"/>
      <c r="BU217" s="30">
        <f>_xlfn.IFNA(IF(AND($B217="ED",$D217&gt;=310000,$D217&lt;360000),INDEX('Wkpr - Allocation_Factors'!$B$16:$F$16,1,MATCH('Wkpr - Plant Balance Detail'!BU$2,'Wkpr - Allocation_Factors'!$B$1:$F$1,0)),IF(AND($B217="GD",$C217="AN",$D217&gt;=350000,$D217&lt;358000),INDEX('Wkpr - Allocation_Factors'!$B$17:$F$17,1,MATCH('Wkpr - Plant Balance Detail'!BU$2,'Wkpr - Allocation_Factors'!$B$1:$F$1,0)),INDEX('Wkpr - Allocation_Factors'!$B$2:$F$15,MATCH(CONCATENATE('Wkpr - Plant Balance Detail'!$B217,'Wkpr - Plant Balance Detail'!$C217),'Wkpr - Allocation_Factors'!$A$2:$A$15,0),MATCH('Wkpr - Plant Balance Detail'!BU$2,'Wkpr - Allocation_Factors'!$B$1:$F$1,0)))),0)</f>
        <v>0</v>
      </c>
      <c r="BV217" s="30">
        <f>_xlfn.IFNA(IF(AND($B217="ED",$D217&gt;=310000,$D217&lt;360000),INDEX('Wkpr - Allocation_Factors'!$B$16:$F$16,1,MATCH('Wkpr - Plant Balance Detail'!BV$2,'Wkpr - Allocation_Factors'!$B$1:$F$1,0)),IF(AND($B217="GD",$C217="AN",$D217&gt;=350000,$D217&lt;358000),INDEX('Wkpr - Allocation_Factors'!$B$17:$F$17,1,MATCH('Wkpr - Plant Balance Detail'!BV$2,'Wkpr - Allocation_Factors'!$B$1:$F$1,0)),INDEX('Wkpr - Allocation_Factors'!$B$2:$F$15,MATCH(CONCATENATE('Wkpr - Plant Balance Detail'!$B217,'Wkpr - Plant Balance Detail'!$C217),'Wkpr - Allocation_Factors'!$A$2:$A$15,0),MATCH('Wkpr - Plant Balance Detail'!BV$2,'Wkpr - Allocation_Factors'!$B$1:$F$1,0)))),0)</f>
        <v>0</v>
      </c>
      <c r="BW217" s="30">
        <f>_xlfn.IFNA(IF(AND($B217="ED",$D217&gt;=310000,$D217&lt;360000),INDEX('Wkpr - Allocation_Factors'!$B$16:$F$16,1,MATCH('Wkpr - Plant Balance Detail'!BW$2,'Wkpr - Allocation_Factors'!$B$1:$F$1,0)),IF(AND($B217="GD",$C217="AN",$D217&gt;=350000,$D217&lt;358000),INDEX('Wkpr - Allocation_Factors'!$B$17:$F$17,1,MATCH('Wkpr - Plant Balance Detail'!BW$2,'Wkpr - Allocation_Factors'!$B$1:$F$1,0)),INDEX('Wkpr - Allocation_Factors'!$B$2:$F$15,MATCH(CONCATENATE('Wkpr - Plant Balance Detail'!$B217,'Wkpr - Plant Balance Detail'!$C217),'Wkpr - Allocation_Factors'!$A$2:$A$15,0),MATCH('Wkpr - Plant Balance Detail'!BW$2,'Wkpr - Allocation_Factors'!$B$1:$F$1,0)))),0)</f>
        <v>1</v>
      </c>
      <c r="BX217" s="30">
        <f>_xlfn.IFNA(IF(AND($B217="ED",$D217&gt;=310000,$D217&lt;360000),INDEX('Wkpr - Allocation_Factors'!$B$16:$F$16,1,MATCH('Wkpr - Plant Balance Detail'!BX$2,'Wkpr - Allocation_Factors'!$B$1:$F$1,0)),IF(AND($B217="GD",$C217="AN",$D217&gt;=350000,$D217&lt;358000),INDEX('Wkpr - Allocation_Factors'!$B$17:$F$17,1,MATCH('Wkpr - Plant Balance Detail'!BX$2,'Wkpr - Allocation_Factors'!$B$1:$F$1,0)),INDEX('Wkpr - Allocation_Factors'!$B$2:$F$15,MATCH(CONCATENATE('Wkpr - Plant Balance Detail'!$B217,'Wkpr - Plant Balance Detail'!$C217),'Wkpr - Allocation_Factors'!$A$2:$A$15,0),MATCH('Wkpr - Plant Balance Detail'!BX$2,'Wkpr - Allocation_Factors'!$B$1:$F$1,0)))),0)</f>
        <v>0</v>
      </c>
      <c r="BY217" s="30">
        <f>_xlfn.IFNA(IF(AND($B217="ED",$D217&gt;=310000,$D217&lt;360000),INDEX('Wkpr - Allocation_Factors'!$B$16:$F$16,1,MATCH('Wkpr - Plant Balance Detail'!BY$2,'Wkpr - Allocation_Factors'!$B$1:$F$1,0)),IF(AND($B217="GD",$C217="AN",$D217&gt;=350000,$D217&lt;358000),INDEX('Wkpr - Allocation_Factors'!$B$17:$F$17,1,MATCH('Wkpr - Plant Balance Detail'!BY$2,'Wkpr - Allocation_Factors'!$B$1:$F$1,0)),INDEX('Wkpr - Allocation_Factors'!$B$2:$F$15,MATCH(CONCATENATE('Wkpr - Plant Balance Detail'!$B217,'Wkpr - Plant Balance Detail'!$C217),'Wkpr - Allocation_Factors'!$A$2:$A$15,0),MATCH('Wkpr - Plant Balance Detail'!BY$2,'Wkpr - Allocation_Factors'!$B$1:$F$1,0)))),0)</f>
        <v>0</v>
      </c>
      <c r="CA217" s="1">
        <f t="shared" si="116"/>
        <v>0</v>
      </c>
      <c r="CB217" s="1">
        <f t="shared" si="117"/>
        <v>0</v>
      </c>
      <c r="CC217" s="1">
        <f t="shared" si="118"/>
        <v>0</v>
      </c>
      <c r="CD217" s="1">
        <f t="shared" si="119"/>
        <v>0</v>
      </c>
      <c r="CE217" s="1">
        <f t="shared" si="120"/>
        <v>0</v>
      </c>
      <c r="CF217" s="1"/>
      <c r="CG217" s="1">
        <f t="shared" si="121"/>
        <v>0</v>
      </c>
      <c r="CH217" s="1">
        <f t="shared" si="122"/>
        <v>0</v>
      </c>
      <c r="CI217" s="1">
        <f t="shared" si="123"/>
        <v>0</v>
      </c>
      <c r="CJ217" s="1">
        <f t="shared" si="124"/>
        <v>0</v>
      </c>
      <c r="CK217" s="1">
        <f t="shared" si="125"/>
        <v>0</v>
      </c>
      <c r="CM217" s="1">
        <f t="shared" si="126"/>
        <v>0</v>
      </c>
      <c r="CN217" s="1">
        <f t="shared" si="127"/>
        <v>0</v>
      </c>
      <c r="CO217" s="1">
        <f t="shared" si="128"/>
        <v>0</v>
      </c>
      <c r="CP217" s="1">
        <f t="shared" si="129"/>
        <v>0</v>
      </c>
      <c r="CQ217" s="1">
        <f t="shared" si="130"/>
        <v>0</v>
      </c>
      <c r="CS217" s="1">
        <f t="shared" si="145"/>
        <v>0</v>
      </c>
      <c r="CT217" s="1">
        <f t="shared" si="146"/>
        <v>0</v>
      </c>
      <c r="CU217" s="1">
        <f t="shared" si="147"/>
        <v>0</v>
      </c>
      <c r="CV217" s="1">
        <f t="shared" si="148"/>
        <v>0</v>
      </c>
      <c r="CW217" s="1">
        <f t="shared" si="149"/>
        <v>0</v>
      </c>
      <c r="CX217" s="1">
        <f t="shared" si="150"/>
        <v>0</v>
      </c>
      <c r="DA217" s="38">
        <f t="shared" si="131"/>
        <v>0</v>
      </c>
      <c r="DB217" s="38">
        <f t="shared" si="132"/>
        <v>0</v>
      </c>
      <c r="DC217" s="38">
        <f t="shared" si="133"/>
        <v>0</v>
      </c>
      <c r="DD217" s="38">
        <f t="shared" si="134"/>
        <v>0</v>
      </c>
      <c r="DE217" s="38">
        <f t="shared" si="135"/>
        <v>0</v>
      </c>
    </row>
    <row r="218" spans="1:109" x14ac:dyDescent="0.2">
      <c r="A218" t="s">
        <v>233</v>
      </c>
      <c r="B218" t="str">
        <f t="shared" si="136"/>
        <v>ED</v>
      </c>
      <c r="C218" t="str">
        <f t="shared" si="137"/>
        <v>ID</v>
      </c>
      <c r="D218">
        <f t="shared" si="138"/>
        <v>390100</v>
      </c>
      <c r="F218" s="1">
        <v>2164230.13</v>
      </c>
      <c r="G218" s="1">
        <v>2164230.13</v>
      </c>
      <c r="H218" s="1">
        <v>2164230.13</v>
      </c>
      <c r="I218" s="1">
        <v>2154216.63</v>
      </c>
      <c r="J218" s="1">
        <v>2154216.63</v>
      </c>
      <c r="K218" s="1">
        <v>2154216.63</v>
      </c>
      <c r="L218" s="1">
        <v>2154216.63</v>
      </c>
      <c r="M218" s="1">
        <v>2154216.63</v>
      </c>
      <c r="N218" s="1">
        <v>2154216.63</v>
      </c>
      <c r="O218" s="1">
        <v>2154216.63</v>
      </c>
      <c r="P218" s="1">
        <v>2154216.63</v>
      </c>
      <c r="Q218" s="1">
        <v>2154216.63</v>
      </c>
      <c r="R218" s="1">
        <v>2416083.21</v>
      </c>
      <c r="S218" s="1">
        <f t="shared" si="139"/>
        <v>2290156.67</v>
      </c>
      <c r="T218" s="1">
        <f t="shared" si="140"/>
        <v>23716409.929999992</v>
      </c>
      <c r="U218" s="1">
        <f t="shared" si="141"/>
        <v>2167213.8833333328</v>
      </c>
      <c r="V218" s="1">
        <v>-850025.02</v>
      </c>
      <c r="W218" s="1">
        <v>-853036.9</v>
      </c>
      <c r="X218" s="1">
        <v>-856048.78</v>
      </c>
      <c r="Y218" s="1">
        <v>-849040.20000000007</v>
      </c>
      <c r="Z218" s="1">
        <v>-852038.15</v>
      </c>
      <c r="AA218" s="1">
        <v>-855036.1</v>
      </c>
      <c r="AB218" s="1">
        <v>-858034.05</v>
      </c>
      <c r="AC218" s="1">
        <v>-861032</v>
      </c>
      <c r="AD218" s="1">
        <v>-864029.95000000007</v>
      </c>
      <c r="AE218" s="1">
        <v>-867027.9</v>
      </c>
      <c r="AF218" s="1">
        <v>-870025.85</v>
      </c>
      <c r="AG218" s="1">
        <v>-873023.8</v>
      </c>
      <c r="AH218" s="1">
        <v>-876203.97</v>
      </c>
      <c r="AI218" s="1"/>
      <c r="AJ218" s="1">
        <v>-3011.88</v>
      </c>
      <c r="AK218" s="1">
        <v>-3011.88</v>
      </c>
      <c r="AL218" s="1">
        <v>-3011.88</v>
      </c>
      <c r="AM218" s="1">
        <v>-3004.92</v>
      </c>
      <c r="AN218" s="1">
        <v>-2997.9500000000003</v>
      </c>
      <c r="AO218" s="1">
        <v>-2997.9500000000003</v>
      </c>
      <c r="AP218" s="1">
        <v>-2997.9500000000003</v>
      </c>
      <c r="AQ218" s="1">
        <v>-2997.9500000000003</v>
      </c>
      <c r="AR218" s="1">
        <v>-2997.9500000000003</v>
      </c>
      <c r="AS218" s="1">
        <v>-2997.9500000000003</v>
      </c>
      <c r="AT218" s="1">
        <v>-2997.9500000000003</v>
      </c>
      <c r="AU218" s="1">
        <v>-2997.9500000000003</v>
      </c>
      <c r="AV218" s="1">
        <v>-3180.17</v>
      </c>
      <c r="AW218" s="1">
        <f t="shared" si="142"/>
        <v>36192.450000000004</v>
      </c>
      <c r="AX218" s="1"/>
      <c r="AY218" s="1">
        <v>1314205.1099999999</v>
      </c>
      <c r="AZ218" s="1">
        <v>1311193.23</v>
      </c>
      <c r="BA218" s="1">
        <v>1308181.3500000001</v>
      </c>
      <c r="BB218" s="1">
        <v>1305176.43</v>
      </c>
      <c r="BC218" s="1">
        <v>1302178.48</v>
      </c>
      <c r="BD218" s="1">
        <v>1299180.53</v>
      </c>
      <c r="BE218" s="1">
        <v>1296182.58</v>
      </c>
      <c r="BF218" s="1">
        <v>1293184.6299999999</v>
      </c>
      <c r="BG218" s="1">
        <v>1290186.68</v>
      </c>
      <c r="BH218" s="1">
        <v>1287188.73</v>
      </c>
      <c r="BI218" s="1">
        <v>1284190.78</v>
      </c>
      <c r="BJ218" s="1">
        <v>1281192.83</v>
      </c>
      <c r="BK218" s="1">
        <v>1539879.24</v>
      </c>
      <c r="BL218" s="2">
        <f t="shared" si="115"/>
        <v>0</v>
      </c>
      <c r="BM218" s="2">
        <f t="shared" si="143"/>
        <v>36192.450000000004</v>
      </c>
      <c r="BN218" s="3">
        <f t="shared" si="114"/>
        <v>1.6699989917161928E-2</v>
      </c>
      <c r="BO218" s="37">
        <f>IFERROR(INDEX('Wkpr - Existing Depr Rates'!$G$2:$G$709,MATCH('Wkpr - Plant Balance Detail'!A218,'Wkpr - Existing Depr Rates'!$A$2:$A$709,0),),0)</f>
        <v>1.67E-2</v>
      </c>
      <c r="BP218" s="37">
        <f t="shared" si="144"/>
        <v>-1.0082838071412414E-8</v>
      </c>
      <c r="BQ218" s="11">
        <v>1.9E-2</v>
      </c>
      <c r="BR218" s="11"/>
      <c r="BS218" s="11"/>
      <c r="BU218" s="31">
        <f>_xlfn.IFNA(IF(AND($B218="ED",$D218&gt;=310000,$D218&lt;360000),INDEX('Wkpr - Allocation_Factors'!$B$16:$F$16,1,MATCH('Wkpr - Plant Balance Detail'!BU$2,'Wkpr - Allocation_Factors'!$B$1:$F$1,0)),IF(AND($B218="GD",$C218="AN",$D218&gt;=350000,$D218&lt;358000),INDEX('Wkpr - Allocation_Factors'!$B$17:$F$17,1,MATCH('Wkpr - Plant Balance Detail'!BU$2,'Wkpr - Allocation_Factors'!$B$1:$F$1,0)),INDEX('Wkpr - Allocation_Factors'!$B$2:$F$15,MATCH(CONCATENATE('Wkpr - Plant Balance Detail'!$B218,'Wkpr - Plant Balance Detail'!$C218),'Wkpr - Allocation_Factors'!$A$2:$A$15,0),MATCH('Wkpr - Plant Balance Detail'!BU$2,'Wkpr - Allocation_Factors'!$B$1:$F$1,0)))),0)</f>
        <v>0</v>
      </c>
      <c r="BV218" s="31">
        <f>_xlfn.IFNA(IF(AND($B218="ED",$D218&gt;=310000,$D218&lt;360000),INDEX('Wkpr - Allocation_Factors'!$B$16:$F$16,1,MATCH('Wkpr - Plant Balance Detail'!BV$2,'Wkpr - Allocation_Factors'!$B$1:$F$1,0)),IF(AND($B218="GD",$C218="AN",$D218&gt;=350000,$D218&lt;358000),INDEX('Wkpr - Allocation_Factors'!$B$17:$F$17,1,MATCH('Wkpr - Plant Balance Detail'!BV$2,'Wkpr - Allocation_Factors'!$B$1:$F$1,0)),INDEX('Wkpr - Allocation_Factors'!$B$2:$F$15,MATCH(CONCATENATE('Wkpr - Plant Balance Detail'!$B218,'Wkpr - Plant Balance Detail'!$C218),'Wkpr - Allocation_Factors'!$A$2:$A$15,0),MATCH('Wkpr - Plant Balance Detail'!BV$2,'Wkpr - Allocation_Factors'!$B$1:$F$1,0)))),0)</f>
        <v>0</v>
      </c>
      <c r="BW218" s="31">
        <f>_xlfn.IFNA(IF(AND($B218="ED",$D218&gt;=310000,$D218&lt;360000),INDEX('Wkpr - Allocation_Factors'!$B$16:$F$16,1,MATCH('Wkpr - Plant Balance Detail'!BW$2,'Wkpr - Allocation_Factors'!$B$1:$F$1,0)),IF(AND($B218="GD",$C218="AN",$D218&gt;=350000,$D218&lt;358000),INDEX('Wkpr - Allocation_Factors'!$B$17:$F$17,1,MATCH('Wkpr - Plant Balance Detail'!BW$2,'Wkpr - Allocation_Factors'!$B$1:$F$1,0)),INDEX('Wkpr - Allocation_Factors'!$B$2:$F$15,MATCH(CONCATENATE('Wkpr - Plant Balance Detail'!$B218,'Wkpr - Plant Balance Detail'!$C218),'Wkpr - Allocation_Factors'!$A$2:$A$15,0),MATCH('Wkpr - Plant Balance Detail'!BW$2,'Wkpr - Allocation_Factors'!$B$1:$F$1,0)))),0)</f>
        <v>1</v>
      </c>
      <c r="BX218" s="31">
        <f>_xlfn.IFNA(IF(AND($B218="ED",$D218&gt;=310000,$D218&lt;360000),INDEX('Wkpr - Allocation_Factors'!$B$16:$F$16,1,MATCH('Wkpr - Plant Balance Detail'!BX$2,'Wkpr - Allocation_Factors'!$B$1:$F$1,0)),IF(AND($B218="GD",$C218="AN",$D218&gt;=350000,$D218&lt;358000),INDEX('Wkpr - Allocation_Factors'!$B$17:$F$17,1,MATCH('Wkpr - Plant Balance Detail'!BX$2,'Wkpr - Allocation_Factors'!$B$1:$F$1,0)),INDEX('Wkpr - Allocation_Factors'!$B$2:$F$15,MATCH(CONCATENATE('Wkpr - Plant Balance Detail'!$B218,'Wkpr - Plant Balance Detail'!$C218),'Wkpr - Allocation_Factors'!$A$2:$A$15,0),MATCH('Wkpr - Plant Balance Detail'!BX$2,'Wkpr - Allocation_Factors'!$B$1:$F$1,0)))),0)</f>
        <v>0</v>
      </c>
      <c r="BY218" s="31">
        <f>_xlfn.IFNA(IF(AND($B218="ED",$D218&gt;=310000,$D218&lt;360000),INDEX('Wkpr - Allocation_Factors'!$B$16:$F$16,1,MATCH('Wkpr - Plant Balance Detail'!BY$2,'Wkpr - Allocation_Factors'!$B$1:$F$1,0)),IF(AND($B218="GD",$C218="AN",$D218&gt;=350000,$D218&lt;358000),INDEX('Wkpr - Allocation_Factors'!$B$17:$F$17,1,MATCH('Wkpr - Plant Balance Detail'!BY$2,'Wkpr - Allocation_Factors'!$B$1:$F$1,0)),INDEX('Wkpr - Allocation_Factors'!$B$2:$F$15,MATCH(CONCATENATE('Wkpr - Plant Balance Detail'!$B218,'Wkpr - Plant Balance Detail'!$C218),'Wkpr - Allocation_Factors'!$A$2:$A$15,0),MATCH('Wkpr - Plant Balance Detail'!BY$2,'Wkpr - Allocation_Factors'!$B$1:$F$1,0)))),0)</f>
        <v>0</v>
      </c>
      <c r="CA218" s="1">
        <f t="shared" si="116"/>
        <v>0</v>
      </c>
      <c r="CB218" s="1">
        <f t="shared" si="117"/>
        <v>0</v>
      </c>
      <c r="CC218" s="1">
        <f t="shared" si="118"/>
        <v>40348.565246024227</v>
      </c>
      <c r="CD218" s="1">
        <f t="shared" si="119"/>
        <v>0</v>
      </c>
      <c r="CE218" s="1">
        <f t="shared" si="120"/>
        <v>0</v>
      </c>
      <c r="CF218" s="1"/>
      <c r="CG218" s="1">
        <f t="shared" si="121"/>
        <v>0</v>
      </c>
      <c r="CH218" s="1">
        <f t="shared" si="122"/>
        <v>0</v>
      </c>
      <c r="CI218" s="1">
        <f t="shared" si="123"/>
        <v>40348.589607000002</v>
      </c>
      <c r="CJ218" s="1">
        <f t="shared" si="124"/>
        <v>0</v>
      </c>
      <c r="CK218" s="1">
        <f t="shared" si="125"/>
        <v>0</v>
      </c>
      <c r="CM218" s="1">
        <f t="shared" si="126"/>
        <v>0</v>
      </c>
      <c r="CN218" s="1">
        <f t="shared" si="127"/>
        <v>0</v>
      </c>
      <c r="CO218" s="1">
        <f t="shared" si="128"/>
        <v>45905.580989999995</v>
      </c>
      <c r="CP218" s="1">
        <f t="shared" si="129"/>
        <v>0</v>
      </c>
      <c r="CQ218" s="1">
        <f t="shared" si="130"/>
        <v>0</v>
      </c>
      <c r="CS218" s="1">
        <f t="shared" si="145"/>
        <v>0</v>
      </c>
      <c r="CT218" s="1">
        <f t="shared" si="146"/>
        <v>0</v>
      </c>
      <c r="CU218" s="1">
        <f t="shared" si="147"/>
        <v>5556.9913829999932</v>
      </c>
      <c r="CV218" s="1">
        <f t="shared" si="148"/>
        <v>0</v>
      </c>
      <c r="CW218" s="1">
        <f t="shared" si="149"/>
        <v>0</v>
      </c>
      <c r="CX218" s="1">
        <f t="shared" si="150"/>
        <v>5556.9913829999932</v>
      </c>
      <c r="DA218" s="38">
        <f t="shared" si="131"/>
        <v>0</v>
      </c>
      <c r="DB218" s="38">
        <f t="shared" si="132"/>
        <v>0</v>
      </c>
      <c r="DC218" s="38">
        <f t="shared" si="133"/>
        <v>0</v>
      </c>
      <c r="DD218" s="38">
        <f t="shared" si="134"/>
        <v>0</v>
      </c>
      <c r="DE218" s="38">
        <f t="shared" si="135"/>
        <v>0</v>
      </c>
    </row>
    <row r="219" spans="1:109" x14ac:dyDescent="0.2">
      <c r="A219" t="s">
        <v>234</v>
      </c>
      <c r="B219" t="str">
        <f t="shared" si="136"/>
        <v>ED</v>
      </c>
      <c r="C219" t="str">
        <f t="shared" si="137"/>
        <v>ID</v>
      </c>
      <c r="D219">
        <f t="shared" si="138"/>
        <v>391100</v>
      </c>
      <c r="F219" s="1">
        <v>14649.27</v>
      </c>
      <c r="G219" s="1">
        <v>14649.27</v>
      </c>
      <c r="H219" s="1">
        <v>14649.27</v>
      </c>
      <c r="I219" s="1">
        <v>14649.27</v>
      </c>
      <c r="J219" s="1">
        <v>14649.27</v>
      </c>
      <c r="K219" s="1">
        <v>14649.27</v>
      </c>
      <c r="L219" s="1">
        <v>14649.27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f t="shared" si="139"/>
        <v>7324.6350000000002</v>
      </c>
      <c r="T219" s="1">
        <f t="shared" si="140"/>
        <v>87895.62000000001</v>
      </c>
      <c r="U219" s="1">
        <f t="shared" si="141"/>
        <v>7935.0212500000007</v>
      </c>
      <c r="V219" s="1">
        <v>-14649.27</v>
      </c>
      <c r="W219" s="1">
        <v>-14649.27</v>
      </c>
      <c r="X219" s="1">
        <v>-14649.27</v>
      </c>
      <c r="Y219" s="1">
        <v>-14649.27</v>
      </c>
      <c r="Z219" s="1">
        <v>-14649.27</v>
      </c>
      <c r="AA219" s="1">
        <v>-14649.27</v>
      </c>
      <c r="AB219" s="1">
        <v>-14649.27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/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f t="shared" si="142"/>
        <v>0</v>
      </c>
      <c r="AX219" s="1"/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2">
        <f t="shared" si="115"/>
        <v>0</v>
      </c>
      <c r="BM219" s="2">
        <f t="shared" si="143"/>
        <v>0</v>
      </c>
      <c r="BN219" s="3" t="str">
        <f t="shared" si="114"/>
        <v/>
      </c>
      <c r="BO219" s="37">
        <f>IFERROR(INDEX('Wkpr - Existing Depr Rates'!$G$2:$G$709,MATCH('Wkpr - Plant Balance Detail'!A219,'Wkpr - Existing Depr Rates'!$A$2:$A$709,0),),0)</f>
        <v>0.21279999999999999</v>
      </c>
      <c r="BP219" s="37" t="str">
        <f t="shared" si="144"/>
        <v/>
      </c>
      <c r="BQ219" s="11">
        <v>0.2</v>
      </c>
      <c r="BR219" s="11"/>
      <c r="BS219" s="11"/>
      <c r="BU219" s="31">
        <f>_xlfn.IFNA(IF(AND($B219="ED",$D219&gt;=310000,$D219&lt;360000),INDEX('Wkpr - Allocation_Factors'!$B$16:$F$16,1,MATCH('Wkpr - Plant Balance Detail'!BU$2,'Wkpr - Allocation_Factors'!$B$1:$F$1,0)),IF(AND($B219="GD",$C219="AN",$D219&gt;=350000,$D219&lt;358000),INDEX('Wkpr - Allocation_Factors'!$B$17:$F$17,1,MATCH('Wkpr - Plant Balance Detail'!BU$2,'Wkpr - Allocation_Factors'!$B$1:$F$1,0)),INDEX('Wkpr - Allocation_Factors'!$B$2:$F$15,MATCH(CONCATENATE('Wkpr - Plant Balance Detail'!$B219,'Wkpr - Plant Balance Detail'!$C219),'Wkpr - Allocation_Factors'!$A$2:$A$15,0),MATCH('Wkpr - Plant Balance Detail'!BU$2,'Wkpr - Allocation_Factors'!$B$1:$F$1,0)))),0)</f>
        <v>0</v>
      </c>
      <c r="BV219" s="31">
        <f>_xlfn.IFNA(IF(AND($B219="ED",$D219&gt;=310000,$D219&lt;360000),INDEX('Wkpr - Allocation_Factors'!$B$16:$F$16,1,MATCH('Wkpr - Plant Balance Detail'!BV$2,'Wkpr - Allocation_Factors'!$B$1:$F$1,0)),IF(AND($B219="GD",$C219="AN",$D219&gt;=350000,$D219&lt;358000),INDEX('Wkpr - Allocation_Factors'!$B$17:$F$17,1,MATCH('Wkpr - Plant Balance Detail'!BV$2,'Wkpr - Allocation_Factors'!$B$1:$F$1,0)),INDEX('Wkpr - Allocation_Factors'!$B$2:$F$15,MATCH(CONCATENATE('Wkpr - Plant Balance Detail'!$B219,'Wkpr - Plant Balance Detail'!$C219),'Wkpr - Allocation_Factors'!$A$2:$A$15,0),MATCH('Wkpr - Plant Balance Detail'!BV$2,'Wkpr - Allocation_Factors'!$B$1:$F$1,0)))),0)</f>
        <v>0</v>
      </c>
      <c r="BW219" s="31">
        <f>_xlfn.IFNA(IF(AND($B219="ED",$D219&gt;=310000,$D219&lt;360000),INDEX('Wkpr - Allocation_Factors'!$B$16:$F$16,1,MATCH('Wkpr - Plant Balance Detail'!BW$2,'Wkpr - Allocation_Factors'!$B$1:$F$1,0)),IF(AND($B219="GD",$C219="AN",$D219&gt;=350000,$D219&lt;358000),INDEX('Wkpr - Allocation_Factors'!$B$17:$F$17,1,MATCH('Wkpr - Plant Balance Detail'!BW$2,'Wkpr - Allocation_Factors'!$B$1:$F$1,0)),INDEX('Wkpr - Allocation_Factors'!$B$2:$F$15,MATCH(CONCATENATE('Wkpr - Plant Balance Detail'!$B219,'Wkpr - Plant Balance Detail'!$C219),'Wkpr - Allocation_Factors'!$A$2:$A$15,0),MATCH('Wkpr - Plant Balance Detail'!BW$2,'Wkpr - Allocation_Factors'!$B$1:$F$1,0)))),0)</f>
        <v>1</v>
      </c>
      <c r="BX219" s="31">
        <f>_xlfn.IFNA(IF(AND($B219="ED",$D219&gt;=310000,$D219&lt;360000),INDEX('Wkpr - Allocation_Factors'!$B$16:$F$16,1,MATCH('Wkpr - Plant Balance Detail'!BX$2,'Wkpr - Allocation_Factors'!$B$1:$F$1,0)),IF(AND($B219="GD",$C219="AN",$D219&gt;=350000,$D219&lt;358000),INDEX('Wkpr - Allocation_Factors'!$B$17:$F$17,1,MATCH('Wkpr - Plant Balance Detail'!BX$2,'Wkpr - Allocation_Factors'!$B$1:$F$1,0)),INDEX('Wkpr - Allocation_Factors'!$B$2:$F$15,MATCH(CONCATENATE('Wkpr - Plant Balance Detail'!$B219,'Wkpr - Plant Balance Detail'!$C219),'Wkpr - Allocation_Factors'!$A$2:$A$15,0),MATCH('Wkpr - Plant Balance Detail'!BX$2,'Wkpr - Allocation_Factors'!$B$1:$F$1,0)))),0)</f>
        <v>0</v>
      </c>
      <c r="BY219" s="31">
        <f>_xlfn.IFNA(IF(AND($B219="ED",$D219&gt;=310000,$D219&lt;360000),INDEX('Wkpr - Allocation_Factors'!$B$16:$F$16,1,MATCH('Wkpr - Plant Balance Detail'!BY$2,'Wkpr - Allocation_Factors'!$B$1:$F$1,0)),IF(AND($B219="GD",$C219="AN",$D219&gt;=350000,$D219&lt;358000),INDEX('Wkpr - Allocation_Factors'!$B$17:$F$17,1,MATCH('Wkpr - Plant Balance Detail'!BY$2,'Wkpr - Allocation_Factors'!$B$1:$F$1,0)),INDEX('Wkpr - Allocation_Factors'!$B$2:$F$15,MATCH(CONCATENATE('Wkpr - Plant Balance Detail'!$B219,'Wkpr - Plant Balance Detail'!$C219),'Wkpr - Allocation_Factors'!$A$2:$A$15,0),MATCH('Wkpr - Plant Balance Detail'!BY$2,'Wkpr - Allocation_Factors'!$B$1:$F$1,0)))),0)</f>
        <v>0</v>
      </c>
      <c r="CA219" s="1">
        <f t="shared" si="116"/>
        <v>0</v>
      </c>
      <c r="CB219" s="1">
        <f t="shared" si="117"/>
        <v>0</v>
      </c>
      <c r="CC219" s="1">
        <f t="shared" si="118"/>
        <v>0</v>
      </c>
      <c r="CD219" s="1">
        <f t="shared" si="119"/>
        <v>0</v>
      </c>
      <c r="CE219" s="1">
        <f t="shared" si="120"/>
        <v>0</v>
      </c>
      <c r="CF219" s="1"/>
      <c r="CG219" s="1">
        <f t="shared" si="121"/>
        <v>0</v>
      </c>
      <c r="CH219" s="1">
        <f t="shared" si="122"/>
        <v>0</v>
      </c>
      <c r="CI219" s="1">
        <f t="shared" si="123"/>
        <v>0</v>
      </c>
      <c r="CJ219" s="1">
        <f t="shared" si="124"/>
        <v>0</v>
      </c>
      <c r="CK219" s="1">
        <f t="shared" si="125"/>
        <v>0</v>
      </c>
      <c r="CM219" s="1">
        <f t="shared" si="126"/>
        <v>0</v>
      </c>
      <c r="CN219" s="1">
        <f t="shared" si="127"/>
        <v>0</v>
      </c>
      <c r="CO219" s="1">
        <f t="shared" si="128"/>
        <v>0</v>
      </c>
      <c r="CP219" s="1">
        <f t="shared" si="129"/>
        <v>0</v>
      </c>
      <c r="CQ219" s="1">
        <f t="shared" si="130"/>
        <v>0</v>
      </c>
      <c r="CS219" s="1">
        <f t="shared" si="145"/>
        <v>0</v>
      </c>
      <c r="CT219" s="1">
        <f t="shared" si="146"/>
        <v>0</v>
      </c>
      <c r="CU219" s="1">
        <f t="shared" si="147"/>
        <v>0</v>
      </c>
      <c r="CV219" s="1">
        <f t="shared" si="148"/>
        <v>0</v>
      </c>
      <c r="CW219" s="1">
        <f t="shared" si="149"/>
        <v>0</v>
      </c>
      <c r="CX219" s="1">
        <f t="shared" si="150"/>
        <v>0</v>
      </c>
      <c r="DA219" s="38">
        <f t="shared" si="131"/>
        <v>0</v>
      </c>
      <c r="DB219" s="38">
        <f t="shared" si="132"/>
        <v>0</v>
      </c>
      <c r="DC219" s="38">
        <f t="shared" si="133"/>
        <v>0</v>
      </c>
      <c r="DD219" s="38">
        <f t="shared" si="134"/>
        <v>0</v>
      </c>
      <c r="DE219" s="38">
        <f t="shared" si="135"/>
        <v>0</v>
      </c>
    </row>
    <row r="220" spans="1:109" x14ac:dyDescent="0.2">
      <c r="A220" t="s">
        <v>235</v>
      </c>
      <c r="B220" t="str">
        <f t="shared" si="136"/>
        <v>ED</v>
      </c>
      <c r="C220" t="str">
        <f t="shared" si="137"/>
        <v>ID</v>
      </c>
      <c r="D220">
        <f t="shared" si="138"/>
        <v>392000</v>
      </c>
      <c r="E220" t="s">
        <v>683</v>
      </c>
      <c r="F220" s="1">
        <v>1782711.48</v>
      </c>
      <c r="G220" s="1">
        <v>1782711.48</v>
      </c>
      <c r="H220" s="1">
        <v>1782711.48</v>
      </c>
      <c r="I220" s="1">
        <v>1896036.9300000002</v>
      </c>
      <c r="J220" s="1">
        <v>1896036.9300000002</v>
      </c>
      <c r="K220" s="1">
        <v>1896036.9300000002</v>
      </c>
      <c r="L220" s="1">
        <v>1896036.9300000002</v>
      </c>
      <c r="M220" s="1">
        <v>1908419.32</v>
      </c>
      <c r="N220" s="1">
        <v>1903380.77</v>
      </c>
      <c r="O220" s="1">
        <v>1920843.26</v>
      </c>
      <c r="P220" s="1">
        <v>1920817.5899999999</v>
      </c>
      <c r="Q220" s="1">
        <v>1920817.5899999999</v>
      </c>
      <c r="R220" s="1">
        <v>1920817.5899999999</v>
      </c>
      <c r="S220" s="1">
        <f t="shared" si="139"/>
        <v>1851764.5349999999</v>
      </c>
      <c r="T220" s="1">
        <f t="shared" si="140"/>
        <v>20723849.210000001</v>
      </c>
      <c r="U220" s="1">
        <f t="shared" si="141"/>
        <v>1881301.1454166668</v>
      </c>
      <c r="V220" s="1">
        <v>-119997.2</v>
      </c>
      <c r="W220" s="1">
        <v>-124498.55</v>
      </c>
      <c r="X220" s="1">
        <v>-128999.90000000001</v>
      </c>
      <c r="Y220" s="1">
        <v>-133644.32</v>
      </c>
      <c r="Z220" s="1">
        <v>-138431.81</v>
      </c>
      <c r="AA220" s="1">
        <v>-143219.30000000002</v>
      </c>
      <c r="AB220" s="1">
        <v>-148006.79</v>
      </c>
      <c r="AC220" s="1">
        <v>-152809.92000000001</v>
      </c>
      <c r="AD220" s="1">
        <v>-147272.28</v>
      </c>
      <c r="AE220" s="1">
        <v>-152100.36000000002</v>
      </c>
      <c r="AF220" s="1">
        <v>-156950.46</v>
      </c>
      <c r="AG220" s="1">
        <v>-161800.51999999999</v>
      </c>
      <c r="AH220" s="1">
        <v>-166650.58000000002</v>
      </c>
      <c r="AI220" s="1"/>
      <c r="AJ220" s="1">
        <v>-4367.53</v>
      </c>
      <c r="AK220" s="1">
        <v>-4501.3500000000004</v>
      </c>
      <c r="AL220" s="1">
        <v>-4501.3500000000004</v>
      </c>
      <c r="AM220" s="1">
        <v>-4644.42</v>
      </c>
      <c r="AN220" s="1">
        <v>-4787.49</v>
      </c>
      <c r="AO220" s="1">
        <v>-4787.49</v>
      </c>
      <c r="AP220" s="1">
        <v>-4787.49</v>
      </c>
      <c r="AQ220" s="1">
        <v>-4803.13</v>
      </c>
      <c r="AR220" s="1">
        <v>-4812.4000000000005</v>
      </c>
      <c r="AS220" s="1">
        <v>-4828.08</v>
      </c>
      <c r="AT220" s="1">
        <v>-4850.1000000000004</v>
      </c>
      <c r="AU220" s="1">
        <v>-4850.0600000000004</v>
      </c>
      <c r="AV220" s="1">
        <v>-4850.0600000000004</v>
      </c>
      <c r="AW220" s="1">
        <f t="shared" si="142"/>
        <v>57003.419999999991</v>
      </c>
      <c r="AX220" s="1"/>
      <c r="AY220" s="1">
        <v>1662714.28</v>
      </c>
      <c r="AZ220" s="1">
        <v>1658212.9300000002</v>
      </c>
      <c r="BA220" s="1">
        <v>1653711.58</v>
      </c>
      <c r="BB220" s="1">
        <v>1762392.6099999999</v>
      </c>
      <c r="BC220" s="1">
        <v>1757605.12</v>
      </c>
      <c r="BD220" s="1">
        <v>1752817.63</v>
      </c>
      <c r="BE220" s="1">
        <v>1748030.1400000001</v>
      </c>
      <c r="BF220" s="1">
        <v>1755609.4</v>
      </c>
      <c r="BG220" s="1">
        <v>1756108.49</v>
      </c>
      <c r="BH220" s="1">
        <v>1768742.9</v>
      </c>
      <c r="BI220" s="1">
        <v>1763867.13</v>
      </c>
      <c r="BJ220" s="1">
        <v>1759017.07</v>
      </c>
      <c r="BK220" s="1">
        <v>1754167.01</v>
      </c>
      <c r="BL220" s="2">
        <f t="shared" si="115"/>
        <v>0</v>
      </c>
      <c r="BM220" s="2">
        <f t="shared" si="143"/>
        <v>57003.419999999991</v>
      </c>
      <c r="BN220" s="3">
        <f t="shared" si="114"/>
        <v>3.0299997498473317E-2</v>
      </c>
      <c r="BO220" s="37">
        <f>IFERROR(INDEX('Wkpr - Existing Depr Rates'!$G$2:$G$709,MATCH('Wkpr - Plant Balance Detail'!A220,'Wkpr - Existing Depr Rates'!$A$2:$A$709,0),),0)</f>
        <v>3.0300000000000001E-2</v>
      </c>
      <c r="BP220" s="37">
        <f t="shared" si="144"/>
        <v>-2.5015266837125072E-9</v>
      </c>
      <c r="BQ220" s="11">
        <v>6.2600000000000003E-2</v>
      </c>
      <c r="BR220" s="11"/>
      <c r="BS220" s="11"/>
      <c r="BU220" s="31">
        <f>_xlfn.IFNA(IF(AND($B220="ED",$D220&gt;=310000,$D220&lt;360000),INDEX('Wkpr - Allocation_Factors'!$B$16:$F$16,1,MATCH('Wkpr - Plant Balance Detail'!BU$2,'Wkpr - Allocation_Factors'!$B$1:$F$1,0)),IF(AND($B220="GD",$C220="AN",$D220&gt;=350000,$D220&lt;358000),INDEX('Wkpr - Allocation_Factors'!$B$17:$F$17,1,MATCH('Wkpr - Plant Balance Detail'!BU$2,'Wkpr - Allocation_Factors'!$B$1:$F$1,0)),INDEX('Wkpr - Allocation_Factors'!$B$2:$F$15,MATCH(CONCATENATE('Wkpr - Plant Balance Detail'!$B220,'Wkpr - Plant Balance Detail'!$C220),'Wkpr - Allocation_Factors'!$A$2:$A$15,0),MATCH('Wkpr - Plant Balance Detail'!BU$2,'Wkpr - Allocation_Factors'!$B$1:$F$1,0)))),0)</f>
        <v>0</v>
      </c>
      <c r="BV220" s="31">
        <f>_xlfn.IFNA(IF(AND($B220="ED",$D220&gt;=310000,$D220&lt;360000),INDEX('Wkpr - Allocation_Factors'!$B$16:$F$16,1,MATCH('Wkpr - Plant Balance Detail'!BV$2,'Wkpr - Allocation_Factors'!$B$1:$F$1,0)),IF(AND($B220="GD",$C220="AN",$D220&gt;=350000,$D220&lt;358000),INDEX('Wkpr - Allocation_Factors'!$B$17:$F$17,1,MATCH('Wkpr - Plant Balance Detail'!BV$2,'Wkpr - Allocation_Factors'!$B$1:$F$1,0)),INDEX('Wkpr - Allocation_Factors'!$B$2:$F$15,MATCH(CONCATENATE('Wkpr - Plant Balance Detail'!$B220,'Wkpr - Plant Balance Detail'!$C220),'Wkpr - Allocation_Factors'!$A$2:$A$15,0),MATCH('Wkpr - Plant Balance Detail'!BV$2,'Wkpr - Allocation_Factors'!$B$1:$F$1,0)))),0)</f>
        <v>0</v>
      </c>
      <c r="BW220" s="31">
        <f>_xlfn.IFNA(IF(AND($B220="ED",$D220&gt;=310000,$D220&lt;360000),INDEX('Wkpr - Allocation_Factors'!$B$16:$F$16,1,MATCH('Wkpr - Plant Balance Detail'!BW$2,'Wkpr - Allocation_Factors'!$B$1:$F$1,0)),IF(AND($B220="GD",$C220="AN",$D220&gt;=350000,$D220&lt;358000),INDEX('Wkpr - Allocation_Factors'!$B$17:$F$17,1,MATCH('Wkpr - Plant Balance Detail'!BW$2,'Wkpr - Allocation_Factors'!$B$1:$F$1,0)),INDEX('Wkpr - Allocation_Factors'!$B$2:$F$15,MATCH(CONCATENATE('Wkpr - Plant Balance Detail'!$B220,'Wkpr - Plant Balance Detail'!$C220),'Wkpr - Allocation_Factors'!$A$2:$A$15,0),MATCH('Wkpr - Plant Balance Detail'!BW$2,'Wkpr - Allocation_Factors'!$B$1:$F$1,0)))),0)</f>
        <v>1</v>
      </c>
      <c r="BX220" s="31">
        <f>_xlfn.IFNA(IF(AND($B220="ED",$D220&gt;=310000,$D220&lt;360000),INDEX('Wkpr - Allocation_Factors'!$B$16:$F$16,1,MATCH('Wkpr - Plant Balance Detail'!BX$2,'Wkpr - Allocation_Factors'!$B$1:$F$1,0)),IF(AND($B220="GD",$C220="AN",$D220&gt;=350000,$D220&lt;358000),INDEX('Wkpr - Allocation_Factors'!$B$17:$F$17,1,MATCH('Wkpr - Plant Balance Detail'!BX$2,'Wkpr - Allocation_Factors'!$B$1:$F$1,0)),INDEX('Wkpr - Allocation_Factors'!$B$2:$F$15,MATCH(CONCATENATE('Wkpr - Plant Balance Detail'!$B220,'Wkpr - Plant Balance Detail'!$C220),'Wkpr - Allocation_Factors'!$A$2:$A$15,0),MATCH('Wkpr - Plant Balance Detail'!BX$2,'Wkpr - Allocation_Factors'!$B$1:$F$1,0)))),0)</f>
        <v>0</v>
      </c>
      <c r="BY220" s="31">
        <f>_xlfn.IFNA(IF(AND($B220="ED",$D220&gt;=310000,$D220&lt;360000),INDEX('Wkpr - Allocation_Factors'!$B$16:$F$16,1,MATCH('Wkpr - Plant Balance Detail'!BY$2,'Wkpr - Allocation_Factors'!$B$1:$F$1,0)),IF(AND($B220="GD",$C220="AN",$D220&gt;=350000,$D220&lt;358000),INDEX('Wkpr - Allocation_Factors'!$B$17:$F$17,1,MATCH('Wkpr - Plant Balance Detail'!BY$2,'Wkpr - Allocation_Factors'!$B$1:$F$1,0)),INDEX('Wkpr - Allocation_Factors'!$B$2:$F$15,MATCH(CONCATENATE('Wkpr - Plant Balance Detail'!$B220,'Wkpr - Plant Balance Detail'!$C220),'Wkpr - Allocation_Factors'!$A$2:$A$15,0),MATCH('Wkpr - Plant Balance Detail'!BY$2,'Wkpr - Allocation_Factors'!$B$1:$F$1,0)))),0)</f>
        <v>0</v>
      </c>
      <c r="CA220" s="1">
        <f t="shared" si="116"/>
        <v>0</v>
      </c>
      <c r="CB220" s="1">
        <f t="shared" si="117"/>
        <v>0</v>
      </c>
      <c r="CC220" s="1">
        <f t="shared" si="118"/>
        <v>58200.768172023541</v>
      </c>
      <c r="CD220" s="1">
        <f t="shared" si="119"/>
        <v>0</v>
      </c>
      <c r="CE220" s="1">
        <f t="shared" si="120"/>
        <v>0</v>
      </c>
      <c r="CF220" s="1"/>
      <c r="CG220" s="1">
        <f t="shared" si="121"/>
        <v>0</v>
      </c>
      <c r="CH220" s="1">
        <f t="shared" si="122"/>
        <v>0</v>
      </c>
      <c r="CI220" s="1">
        <f t="shared" si="123"/>
        <v>58200.772976999993</v>
      </c>
      <c r="CJ220" s="1">
        <f t="shared" si="124"/>
        <v>0</v>
      </c>
      <c r="CK220" s="1">
        <f t="shared" si="125"/>
        <v>0</v>
      </c>
      <c r="CM220" s="1">
        <f t="shared" si="126"/>
        <v>0</v>
      </c>
      <c r="CN220" s="1">
        <f t="shared" si="127"/>
        <v>0</v>
      </c>
      <c r="CO220" s="1">
        <f t="shared" si="128"/>
        <v>120243.181134</v>
      </c>
      <c r="CP220" s="1">
        <f t="shared" si="129"/>
        <v>0</v>
      </c>
      <c r="CQ220" s="1">
        <f t="shared" si="130"/>
        <v>0</v>
      </c>
      <c r="CS220" s="1">
        <f t="shared" si="145"/>
        <v>0</v>
      </c>
      <c r="CT220" s="1">
        <f t="shared" si="146"/>
        <v>0</v>
      </c>
      <c r="CU220" s="1">
        <f t="shared" si="147"/>
        <v>62042.408157000005</v>
      </c>
      <c r="CV220" s="1">
        <f t="shared" si="148"/>
        <v>0</v>
      </c>
      <c r="CW220" s="1">
        <f t="shared" si="149"/>
        <v>0</v>
      </c>
      <c r="CX220" s="1">
        <f t="shared" si="150"/>
        <v>62042.408157000005</v>
      </c>
      <c r="DA220" s="38">
        <f t="shared" si="131"/>
        <v>0</v>
      </c>
      <c r="DB220" s="38">
        <f t="shared" si="132"/>
        <v>0</v>
      </c>
      <c r="DC220" s="38">
        <f t="shared" si="133"/>
        <v>0</v>
      </c>
      <c r="DD220" s="38">
        <f t="shared" si="134"/>
        <v>0</v>
      </c>
      <c r="DE220" s="38">
        <f t="shared" si="135"/>
        <v>0</v>
      </c>
    </row>
    <row r="221" spans="1:109" x14ac:dyDescent="0.2">
      <c r="A221" t="s">
        <v>236</v>
      </c>
      <c r="B221" t="str">
        <f t="shared" si="136"/>
        <v>ED</v>
      </c>
      <c r="C221" t="str">
        <f t="shared" si="137"/>
        <v>ID</v>
      </c>
      <c r="D221">
        <f t="shared" si="138"/>
        <v>392045</v>
      </c>
      <c r="E221" t="s">
        <v>683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f t="shared" si="139"/>
        <v>0</v>
      </c>
      <c r="T221" s="1">
        <f t="shared" si="140"/>
        <v>0</v>
      </c>
      <c r="U221" s="1">
        <f t="shared" si="141"/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/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f t="shared" si="142"/>
        <v>0</v>
      </c>
      <c r="AX221" s="1"/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2">
        <f t="shared" si="115"/>
        <v>0</v>
      </c>
      <c r="BM221" s="2">
        <f t="shared" si="143"/>
        <v>0</v>
      </c>
      <c r="BN221" s="3" t="str">
        <f t="shared" si="114"/>
        <v/>
      </c>
      <c r="BO221" s="37">
        <f>IFERROR(INDEX('Wkpr - Existing Depr Rates'!$G$2:$G$709,MATCH('Wkpr - Plant Balance Detail'!A221,'Wkpr - Existing Depr Rates'!$A$2:$A$709,0),),0)</f>
        <v>7.1599999999999997E-2</v>
      </c>
      <c r="BP221" s="37" t="str">
        <f t="shared" si="144"/>
        <v/>
      </c>
      <c r="BQ221" s="11">
        <v>7.7700000000000005E-2</v>
      </c>
      <c r="BR221" s="11"/>
      <c r="BS221" s="11"/>
      <c r="BU221" s="31">
        <f>_xlfn.IFNA(IF(AND($B221="ED",$D221&gt;=310000,$D221&lt;360000),INDEX('Wkpr - Allocation_Factors'!$B$16:$F$16,1,MATCH('Wkpr - Plant Balance Detail'!BU$2,'Wkpr - Allocation_Factors'!$B$1:$F$1,0)),IF(AND($B221="GD",$C221="AN",$D221&gt;=350000,$D221&lt;358000),INDEX('Wkpr - Allocation_Factors'!$B$17:$F$17,1,MATCH('Wkpr - Plant Balance Detail'!BU$2,'Wkpr - Allocation_Factors'!$B$1:$F$1,0)),INDEX('Wkpr - Allocation_Factors'!$B$2:$F$15,MATCH(CONCATENATE('Wkpr - Plant Balance Detail'!$B221,'Wkpr - Plant Balance Detail'!$C221),'Wkpr - Allocation_Factors'!$A$2:$A$15,0),MATCH('Wkpr - Plant Balance Detail'!BU$2,'Wkpr - Allocation_Factors'!$B$1:$F$1,0)))),0)</f>
        <v>0</v>
      </c>
      <c r="BV221" s="31">
        <f>_xlfn.IFNA(IF(AND($B221="ED",$D221&gt;=310000,$D221&lt;360000),INDEX('Wkpr - Allocation_Factors'!$B$16:$F$16,1,MATCH('Wkpr - Plant Balance Detail'!BV$2,'Wkpr - Allocation_Factors'!$B$1:$F$1,0)),IF(AND($B221="GD",$C221="AN",$D221&gt;=350000,$D221&lt;358000),INDEX('Wkpr - Allocation_Factors'!$B$17:$F$17,1,MATCH('Wkpr - Plant Balance Detail'!BV$2,'Wkpr - Allocation_Factors'!$B$1:$F$1,0)),INDEX('Wkpr - Allocation_Factors'!$B$2:$F$15,MATCH(CONCATENATE('Wkpr - Plant Balance Detail'!$B221,'Wkpr - Plant Balance Detail'!$C221),'Wkpr - Allocation_Factors'!$A$2:$A$15,0),MATCH('Wkpr - Plant Balance Detail'!BV$2,'Wkpr - Allocation_Factors'!$B$1:$F$1,0)))),0)</f>
        <v>0</v>
      </c>
      <c r="BW221" s="31">
        <f>_xlfn.IFNA(IF(AND($B221="ED",$D221&gt;=310000,$D221&lt;360000),INDEX('Wkpr - Allocation_Factors'!$B$16:$F$16,1,MATCH('Wkpr - Plant Balance Detail'!BW$2,'Wkpr - Allocation_Factors'!$B$1:$F$1,0)),IF(AND($B221="GD",$C221="AN",$D221&gt;=350000,$D221&lt;358000),INDEX('Wkpr - Allocation_Factors'!$B$17:$F$17,1,MATCH('Wkpr - Plant Balance Detail'!BW$2,'Wkpr - Allocation_Factors'!$B$1:$F$1,0)),INDEX('Wkpr - Allocation_Factors'!$B$2:$F$15,MATCH(CONCATENATE('Wkpr - Plant Balance Detail'!$B221,'Wkpr - Plant Balance Detail'!$C221),'Wkpr - Allocation_Factors'!$A$2:$A$15,0),MATCH('Wkpr - Plant Balance Detail'!BW$2,'Wkpr - Allocation_Factors'!$B$1:$F$1,0)))),0)</f>
        <v>1</v>
      </c>
      <c r="BX221" s="31">
        <f>_xlfn.IFNA(IF(AND($B221="ED",$D221&gt;=310000,$D221&lt;360000),INDEX('Wkpr - Allocation_Factors'!$B$16:$F$16,1,MATCH('Wkpr - Plant Balance Detail'!BX$2,'Wkpr - Allocation_Factors'!$B$1:$F$1,0)),IF(AND($B221="GD",$C221="AN",$D221&gt;=350000,$D221&lt;358000),INDEX('Wkpr - Allocation_Factors'!$B$17:$F$17,1,MATCH('Wkpr - Plant Balance Detail'!BX$2,'Wkpr - Allocation_Factors'!$B$1:$F$1,0)),INDEX('Wkpr - Allocation_Factors'!$B$2:$F$15,MATCH(CONCATENATE('Wkpr - Plant Balance Detail'!$B221,'Wkpr - Plant Balance Detail'!$C221),'Wkpr - Allocation_Factors'!$A$2:$A$15,0),MATCH('Wkpr - Plant Balance Detail'!BX$2,'Wkpr - Allocation_Factors'!$B$1:$F$1,0)))),0)</f>
        <v>0</v>
      </c>
      <c r="BY221" s="31">
        <f>_xlfn.IFNA(IF(AND($B221="ED",$D221&gt;=310000,$D221&lt;360000),INDEX('Wkpr - Allocation_Factors'!$B$16:$F$16,1,MATCH('Wkpr - Plant Balance Detail'!BY$2,'Wkpr - Allocation_Factors'!$B$1:$F$1,0)),IF(AND($B221="GD",$C221="AN",$D221&gt;=350000,$D221&lt;358000),INDEX('Wkpr - Allocation_Factors'!$B$17:$F$17,1,MATCH('Wkpr - Plant Balance Detail'!BY$2,'Wkpr - Allocation_Factors'!$B$1:$F$1,0)),INDEX('Wkpr - Allocation_Factors'!$B$2:$F$15,MATCH(CONCATENATE('Wkpr - Plant Balance Detail'!$B221,'Wkpr - Plant Balance Detail'!$C221),'Wkpr - Allocation_Factors'!$A$2:$A$15,0),MATCH('Wkpr - Plant Balance Detail'!BY$2,'Wkpr - Allocation_Factors'!$B$1:$F$1,0)))),0)</f>
        <v>0</v>
      </c>
      <c r="CA221" s="1">
        <f t="shared" si="116"/>
        <v>0</v>
      </c>
      <c r="CB221" s="1">
        <f t="shared" si="117"/>
        <v>0</v>
      </c>
      <c r="CC221" s="1">
        <f t="shared" si="118"/>
        <v>0</v>
      </c>
      <c r="CD221" s="1">
        <f t="shared" si="119"/>
        <v>0</v>
      </c>
      <c r="CE221" s="1">
        <f t="shared" si="120"/>
        <v>0</v>
      </c>
      <c r="CF221" s="1"/>
      <c r="CG221" s="1">
        <f t="shared" si="121"/>
        <v>0</v>
      </c>
      <c r="CH221" s="1">
        <f t="shared" si="122"/>
        <v>0</v>
      </c>
      <c r="CI221" s="1">
        <f t="shared" si="123"/>
        <v>0</v>
      </c>
      <c r="CJ221" s="1">
        <f t="shared" si="124"/>
        <v>0</v>
      </c>
      <c r="CK221" s="1">
        <f t="shared" si="125"/>
        <v>0</v>
      </c>
      <c r="CM221" s="1">
        <f t="shared" si="126"/>
        <v>0</v>
      </c>
      <c r="CN221" s="1">
        <f t="shared" si="127"/>
        <v>0</v>
      </c>
      <c r="CO221" s="1">
        <f t="shared" si="128"/>
        <v>0</v>
      </c>
      <c r="CP221" s="1">
        <f t="shared" si="129"/>
        <v>0</v>
      </c>
      <c r="CQ221" s="1">
        <f t="shared" si="130"/>
        <v>0</v>
      </c>
      <c r="CS221" s="1">
        <f t="shared" si="145"/>
        <v>0</v>
      </c>
      <c r="CT221" s="1">
        <f t="shared" si="146"/>
        <v>0</v>
      </c>
      <c r="CU221" s="1">
        <f t="shared" si="147"/>
        <v>0</v>
      </c>
      <c r="CV221" s="1">
        <f t="shared" si="148"/>
        <v>0</v>
      </c>
      <c r="CW221" s="1">
        <f t="shared" si="149"/>
        <v>0</v>
      </c>
      <c r="CX221" s="1">
        <f t="shared" si="150"/>
        <v>0</v>
      </c>
      <c r="DA221" s="38">
        <f t="shared" si="131"/>
        <v>0</v>
      </c>
      <c r="DB221" s="38">
        <f t="shared" si="132"/>
        <v>0</v>
      </c>
      <c r="DC221" s="38">
        <f t="shared" si="133"/>
        <v>0</v>
      </c>
      <c r="DD221" s="38">
        <f t="shared" si="134"/>
        <v>0</v>
      </c>
      <c r="DE221" s="38">
        <f t="shared" si="135"/>
        <v>0</v>
      </c>
    </row>
    <row r="222" spans="1:109" x14ac:dyDescent="0.2">
      <c r="A222" t="s">
        <v>237</v>
      </c>
      <c r="B222" t="str">
        <f t="shared" si="136"/>
        <v>ED</v>
      </c>
      <c r="C222" t="str">
        <f t="shared" si="137"/>
        <v>ID</v>
      </c>
      <c r="D222">
        <f t="shared" si="138"/>
        <v>392046</v>
      </c>
      <c r="E222" t="s">
        <v>683</v>
      </c>
      <c r="F222" s="1">
        <v>576470.85</v>
      </c>
      <c r="G222" s="1">
        <v>611160.53</v>
      </c>
      <c r="H222" s="1">
        <v>611160.53</v>
      </c>
      <c r="I222" s="1">
        <v>590572.59</v>
      </c>
      <c r="J222" s="1">
        <v>590572.59</v>
      </c>
      <c r="K222" s="1">
        <v>590572.59</v>
      </c>
      <c r="L222" s="1">
        <v>590572.59</v>
      </c>
      <c r="M222" s="1">
        <v>631016.27</v>
      </c>
      <c r="N222" s="1">
        <v>609224.27</v>
      </c>
      <c r="O222" s="1">
        <v>609224.27</v>
      </c>
      <c r="P222" s="1">
        <v>609224.27</v>
      </c>
      <c r="Q222" s="1">
        <v>609224.27</v>
      </c>
      <c r="R222" s="1">
        <v>609224.27</v>
      </c>
      <c r="S222" s="1">
        <f t="shared" si="139"/>
        <v>592847.56000000006</v>
      </c>
      <c r="T222" s="1">
        <f t="shared" si="140"/>
        <v>6652524.7699999977</v>
      </c>
      <c r="U222" s="1">
        <f t="shared" si="141"/>
        <v>603781.02749999985</v>
      </c>
      <c r="V222" s="1">
        <v>-363338.51</v>
      </c>
      <c r="W222" s="1">
        <v>-366881.61</v>
      </c>
      <c r="X222" s="1">
        <v>-370528.2</v>
      </c>
      <c r="Y222" s="1">
        <v>-353421.82</v>
      </c>
      <c r="Z222" s="1">
        <v>-356945.57</v>
      </c>
      <c r="AA222" s="1">
        <v>-360469.32</v>
      </c>
      <c r="AB222" s="1">
        <v>-363993.07</v>
      </c>
      <c r="AC222" s="1">
        <v>-367637.48</v>
      </c>
      <c r="AD222" s="1">
        <v>-349545.53</v>
      </c>
      <c r="AE222" s="1">
        <v>-353180.57</v>
      </c>
      <c r="AF222" s="1">
        <v>-356815.61</v>
      </c>
      <c r="AG222" s="1">
        <v>-360450.65</v>
      </c>
      <c r="AH222" s="1">
        <v>-364085.69</v>
      </c>
      <c r="AI222" s="1"/>
      <c r="AJ222" s="1">
        <v>-3439.61</v>
      </c>
      <c r="AK222" s="1">
        <v>-3543.1</v>
      </c>
      <c r="AL222" s="1">
        <v>-3646.59</v>
      </c>
      <c r="AM222" s="1">
        <v>-3585.17</v>
      </c>
      <c r="AN222" s="1">
        <v>-3523.75</v>
      </c>
      <c r="AO222" s="1">
        <v>-3523.75</v>
      </c>
      <c r="AP222" s="1">
        <v>-3523.75</v>
      </c>
      <c r="AQ222" s="1">
        <v>-3644.41</v>
      </c>
      <c r="AR222" s="1">
        <v>-3700.05</v>
      </c>
      <c r="AS222" s="1">
        <v>-3635.04</v>
      </c>
      <c r="AT222" s="1">
        <v>-3635.04</v>
      </c>
      <c r="AU222" s="1">
        <v>-3635.04</v>
      </c>
      <c r="AV222" s="1">
        <v>-3635.04</v>
      </c>
      <c r="AW222" s="1">
        <f t="shared" si="142"/>
        <v>43230.73</v>
      </c>
      <c r="AX222" s="1"/>
      <c r="AY222" s="1">
        <v>213132.34</v>
      </c>
      <c r="AZ222" s="1">
        <v>244278.92</v>
      </c>
      <c r="BA222" s="1">
        <v>240632.33000000002</v>
      </c>
      <c r="BB222" s="1">
        <v>237150.77000000002</v>
      </c>
      <c r="BC222" s="1">
        <v>233627.02000000002</v>
      </c>
      <c r="BD222" s="1">
        <v>230103.27000000002</v>
      </c>
      <c r="BE222" s="1">
        <v>226579.52000000002</v>
      </c>
      <c r="BF222" s="1">
        <v>263378.78999999998</v>
      </c>
      <c r="BG222" s="1">
        <v>259678.74000000002</v>
      </c>
      <c r="BH222" s="1">
        <v>256043.7</v>
      </c>
      <c r="BI222" s="1">
        <v>252408.66</v>
      </c>
      <c r="BJ222" s="1">
        <v>248773.62</v>
      </c>
      <c r="BK222" s="1">
        <v>245138.58000000002</v>
      </c>
      <c r="BL222" s="2">
        <f t="shared" si="115"/>
        <v>0</v>
      </c>
      <c r="BM222" s="2">
        <f t="shared" si="143"/>
        <v>43230.73</v>
      </c>
      <c r="BN222" s="3">
        <f t="shared" si="114"/>
        <v>7.1600013963671646E-2</v>
      </c>
      <c r="BO222" s="37">
        <f>IFERROR(INDEX('Wkpr - Existing Depr Rates'!$G$2:$G$709,MATCH('Wkpr - Plant Balance Detail'!A222,'Wkpr - Existing Depr Rates'!$A$2:$A$709,0),),0)</f>
        <v>7.1599999999999997E-2</v>
      </c>
      <c r="BP222" s="37">
        <f t="shared" si="144"/>
        <v>1.3963671649519505E-8</v>
      </c>
      <c r="BQ222" s="11">
        <v>7.7699999999999991E-2</v>
      </c>
      <c r="BR222" s="11"/>
      <c r="BS222" s="11"/>
      <c r="BU222" s="31">
        <f>_xlfn.IFNA(IF(AND($B222="ED",$D222&gt;=310000,$D222&lt;360000),INDEX('Wkpr - Allocation_Factors'!$B$16:$F$16,1,MATCH('Wkpr - Plant Balance Detail'!BU$2,'Wkpr - Allocation_Factors'!$B$1:$F$1,0)),IF(AND($B222="GD",$C222="AN",$D222&gt;=350000,$D222&lt;358000),INDEX('Wkpr - Allocation_Factors'!$B$17:$F$17,1,MATCH('Wkpr - Plant Balance Detail'!BU$2,'Wkpr - Allocation_Factors'!$B$1:$F$1,0)),INDEX('Wkpr - Allocation_Factors'!$B$2:$F$15,MATCH(CONCATENATE('Wkpr - Plant Balance Detail'!$B222,'Wkpr - Plant Balance Detail'!$C222),'Wkpr - Allocation_Factors'!$A$2:$A$15,0),MATCH('Wkpr - Plant Balance Detail'!BU$2,'Wkpr - Allocation_Factors'!$B$1:$F$1,0)))),0)</f>
        <v>0</v>
      </c>
      <c r="BV222" s="31">
        <f>_xlfn.IFNA(IF(AND($B222="ED",$D222&gt;=310000,$D222&lt;360000),INDEX('Wkpr - Allocation_Factors'!$B$16:$F$16,1,MATCH('Wkpr - Plant Balance Detail'!BV$2,'Wkpr - Allocation_Factors'!$B$1:$F$1,0)),IF(AND($B222="GD",$C222="AN",$D222&gt;=350000,$D222&lt;358000),INDEX('Wkpr - Allocation_Factors'!$B$17:$F$17,1,MATCH('Wkpr - Plant Balance Detail'!BV$2,'Wkpr - Allocation_Factors'!$B$1:$F$1,0)),INDEX('Wkpr - Allocation_Factors'!$B$2:$F$15,MATCH(CONCATENATE('Wkpr - Plant Balance Detail'!$B222,'Wkpr - Plant Balance Detail'!$C222),'Wkpr - Allocation_Factors'!$A$2:$A$15,0),MATCH('Wkpr - Plant Balance Detail'!BV$2,'Wkpr - Allocation_Factors'!$B$1:$F$1,0)))),0)</f>
        <v>0</v>
      </c>
      <c r="BW222" s="31">
        <f>_xlfn.IFNA(IF(AND($B222="ED",$D222&gt;=310000,$D222&lt;360000),INDEX('Wkpr - Allocation_Factors'!$B$16:$F$16,1,MATCH('Wkpr - Plant Balance Detail'!BW$2,'Wkpr - Allocation_Factors'!$B$1:$F$1,0)),IF(AND($B222="GD",$C222="AN",$D222&gt;=350000,$D222&lt;358000),INDEX('Wkpr - Allocation_Factors'!$B$17:$F$17,1,MATCH('Wkpr - Plant Balance Detail'!BW$2,'Wkpr - Allocation_Factors'!$B$1:$F$1,0)),INDEX('Wkpr - Allocation_Factors'!$B$2:$F$15,MATCH(CONCATENATE('Wkpr - Plant Balance Detail'!$B222,'Wkpr - Plant Balance Detail'!$C222),'Wkpr - Allocation_Factors'!$A$2:$A$15,0),MATCH('Wkpr - Plant Balance Detail'!BW$2,'Wkpr - Allocation_Factors'!$B$1:$F$1,0)))),0)</f>
        <v>1</v>
      </c>
      <c r="BX222" s="31">
        <f>_xlfn.IFNA(IF(AND($B222="ED",$D222&gt;=310000,$D222&lt;360000),INDEX('Wkpr - Allocation_Factors'!$B$16:$F$16,1,MATCH('Wkpr - Plant Balance Detail'!BX$2,'Wkpr - Allocation_Factors'!$B$1:$F$1,0)),IF(AND($B222="GD",$C222="AN",$D222&gt;=350000,$D222&lt;358000),INDEX('Wkpr - Allocation_Factors'!$B$17:$F$17,1,MATCH('Wkpr - Plant Balance Detail'!BX$2,'Wkpr - Allocation_Factors'!$B$1:$F$1,0)),INDEX('Wkpr - Allocation_Factors'!$B$2:$F$15,MATCH(CONCATENATE('Wkpr - Plant Balance Detail'!$B222,'Wkpr - Plant Balance Detail'!$C222),'Wkpr - Allocation_Factors'!$A$2:$A$15,0),MATCH('Wkpr - Plant Balance Detail'!BX$2,'Wkpr - Allocation_Factors'!$B$1:$F$1,0)))),0)</f>
        <v>0</v>
      </c>
      <c r="BY222" s="31">
        <f>_xlfn.IFNA(IF(AND($B222="ED",$D222&gt;=310000,$D222&lt;360000),INDEX('Wkpr - Allocation_Factors'!$B$16:$F$16,1,MATCH('Wkpr - Plant Balance Detail'!BY$2,'Wkpr - Allocation_Factors'!$B$1:$F$1,0)),IF(AND($B222="GD",$C222="AN",$D222&gt;=350000,$D222&lt;358000),INDEX('Wkpr - Allocation_Factors'!$B$17:$F$17,1,MATCH('Wkpr - Plant Balance Detail'!BY$2,'Wkpr - Allocation_Factors'!$B$1:$F$1,0)),INDEX('Wkpr - Allocation_Factors'!$B$2:$F$15,MATCH(CONCATENATE('Wkpr - Plant Balance Detail'!$B222,'Wkpr - Plant Balance Detail'!$C222),'Wkpr - Allocation_Factors'!$A$2:$A$15,0),MATCH('Wkpr - Plant Balance Detail'!BY$2,'Wkpr - Allocation_Factors'!$B$1:$F$1,0)))),0)</f>
        <v>0</v>
      </c>
      <c r="CA222" s="1">
        <f t="shared" si="116"/>
        <v>0</v>
      </c>
      <c r="CB222" s="1">
        <f t="shared" si="117"/>
        <v>0</v>
      </c>
      <c r="CC222" s="1">
        <f t="shared" si="118"/>
        <v>43620.46623900767</v>
      </c>
      <c r="CD222" s="1">
        <f t="shared" si="119"/>
        <v>0</v>
      </c>
      <c r="CE222" s="1">
        <f t="shared" si="120"/>
        <v>0</v>
      </c>
      <c r="CF222" s="1"/>
      <c r="CG222" s="1">
        <f t="shared" si="121"/>
        <v>0</v>
      </c>
      <c r="CH222" s="1">
        <f t="shared" si="122"/>
        <v>0</v>
      </c>
      <c r="CI222" s="1">
        <f t="shared" si="123"/>
        <v>43620.457732000003</v>
      </c>
      <c r="CJ222" s="1">
        <f t="shared" si="124"/>
        <v>0</v>
      </c>
      <c r="CK222" s="1">
        <f t="shared" si="125"/>
        <v>0</v>
      </c>
      <c r="CM222" s="1">
        <f t="shared" si="126"/>
        <v>0</v>
      </c>
      <c r="CN222" s="1">
        <f t="shared" si="127"/>
        <v>0</v>
      </c>
      <c r="CO222" s="1">
        <f t="shared" si="128"/>
        <v>47336.725778999993</v>
      </c>
      <c r="CP222" s="1">
        <f t="shared" si="129"/>
        <v>0</v>
      </c>
      <c r="CQ222" s="1">
        <f t="shared" si="130"/>
        <v>0</v>
      </c>
      <c r="CS222" s="1">
        <f t="shared" si="145"/>
        <v>0</v>
      </c>
      <c r="CT222" s="1">
        <f t="shared" si="146"/>
        <v>0</v>
      </c>
      <c r="CU222" s="1">
        <f t="shared" si="147"/>
        <v>3716.2680469999905</v>
      </c>
      <c r="CV222" s="1">
        <f t="shared" si="148"/>
        <v>0</v>
      </c>
      <c r="CW222" s="1">
        <f t="shared" si="149"/>
        <v>0</v>
      </c>
      <c r="CX222" s="1">
        <f t="shared" si="150"/>
        <v>3716.2680469999905</v>
      </c>
      <c r="DA222" s="38">
        <f t="shared" si="131"/>
        <v>0</v>
      </c>
      <c r="DB222" s="38">
        <f t="shared" si="132"/>
        <v>0</v>
      </c>
      <c r="DC222" s="38">
        <f t="shared" si="133"/>
        <v>0</v>
      </c>
      <c r="DD222" s="38">
        <f t="shared" si="134"/>
        <v>0</v>
      </c>
      <c r="DE222" s="38">
        <f t="shared" si="135"/>
        <v>0</v>
      </c>
    </row>
    <row r="223" spans="1:109" x14ac:dyDescent="0.2">
      <c r="A223" t="s">
        <v>238</v>
      </c>
      <c r="B223" t="str">
        <f t="shared" si="136"/>
        <v>ED</v>
      </c>
      <c r="C223" t="str">
        <f t="shared" si="137"/>
        <v>ID</v>
      </c>
      <c r="D223">
        <f t="shared" si="138"/>
        <v>392047</v>
      </c>
      <c r="E223" t="s">
        <v>683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f t="shared" si="139"/>
        <v>0</v>
      </c>
      <c r="T223" s="1">
        <f t="shared" si="140"/>
        <v>0</v>
      </c>
      <c r="U223" s="1">
        <f t="shared" si="141"/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/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f t="shared" si="142"/>
        <v>0</v>
      </c>
      <c r="AX223" s="1"/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2">
        <f t="shared" si="115"/>
        <v>0</v>
      </c>
      <c r="BM223" s="2">
        <f t="shared" si="143"/>
        <v>0</v>
      </c>
      <c r="BN223" s="3" t="str">
        <f t="shared" si="114"/>
        <v/>
      </c>
      <c r="BO223" s="37">
        <f>IFERROR(INDEX('Wkpr - Existing Depr Rates'!$G$2:$G$709,MATCH('Wkpr - Plant Balance Detail'!A223,'Wkpr - Existing Depr Rates'!$A$2:$A$709,0),),0)</f>
        <v>7.1599999999999997E-2</v>
      </c>
      <c r="BP223" s="37" t="str">
        <f t="shared" si="144"/>
        <v/>
      </c>
      <c r="BQ223" s="11">
        <v>7.7699999999999991E-2</v>
      </c>
      <c r="BR223" s="11"/>
      <c r="BS223" s="11"/>
      <c r="BU223" s="31">
        <f>_xlfn.IFNA(IF(AND($B223="ED",$D223&gt;=310000,$D223&lt;360000),INDEX('Wkpr - Allocation_Factors'!$B$16:$F$16,1,MATCH('Wkpr - Plant Balance Detail'!BU$2,'Wkpr - Allocation_Factors'!$B$1:$F$1,0)),IF(AND($B223="GD",$C223="AN",$D223&gt;=350000,$D223&lt;358000),INDEX('Wkpr - Allocation_Factors'!$B$17:$F$17,1,MATCH('Wkpr - Plant Balance Detail'!BU$2,'Wkpr - Allocation_Factors'!$B$1:$F$1,0)),INDEX('Wkpr - Allocation_Factors'!$B$2:$F$15,MATCH(CONCATENATE('Wkpr - Plant Balance Detail'!$B223,'Wkpr - Plant Balance Detail'!$C223),'Wkpr - Allocation_Factors'!$A$2:$A$15,0),MATCH('Wkpr - Plant Balance Detail'!BU$2,'Wkpr - Allocation_Factors'!$B$1:$F$1,0)))),0)</f>
        <v>0</v>
      </c>
      <c r="BV223" s="31">
        <f>_xlfn.IFNA(IF(AND($B223="ED",$D223&gt;=310000,$D223&lt;360000),INDEX('Wkpr - Allocation_Factors'!$B$16:$F$16,1,MATCH('Wkpr - Plant Balance Detail'!BV$2,'Wkpr - Allocation_Factors'!$B$1:$F$1,0)),IF(AND($B223="GD",$C223="AN",$D223&gt;=350000,$D223&lt;358000),INDEX('Wkpr - Allocation_Factors'!$B$17:$F$17,1,MATCH('Wkpr - Plant Balance Detail'!BV$2,'Wkpr - Allocation_Factors'!$B$1:$F$1,0)),INDEX('Wkpr - Allocation_Factors'!$B$2:$F$15,MATCH(CONCATENATE('Wkpr - Plant Balance Detail'!$B223,'Wkpr - Plant Balance Detail'!$C223),'Wkpr - Allocation_Factors'!$A$2:$A$15,0),MATCH('Wkpr - Plant Balance Detail'!BV$2,'Wkpr - Allocation_Factors'!$B$1:$F$1,0)))),0)</f>
        <v>0</v>
      </c>
      <c r="BW223" s="31">
        <f>_xlfn.IFNA(IF(AND($B223="ED",$D223&gt;=310000,$D223&lt;360000),INDEX('Wkpr - Allocation_Factors'!$B$16:$F$16,1,MATCH('Wkpr - Plant Balance Detail'!BW$2,'Wkpr - Allocation_Factors'!$B$1:$F$1,0)),IF(AND($B223="GD",$C223="AN",$D223&gt;=350000,$D223&lt;358000),INDEX('Wkpr - Allocation_Factors'!$B$17:$F$17,1,MATCH('Wkpr - Plant Balance Detail'!BW$2,'Wkpr - Allocation_Factors'!$B$1:$F$1,0)),INDEX('Wkpr - Allocation_Factors'!$B$2:$F$15,MATCH(CONCATENATE('Wkpr - Plant Balance Detail'!$B223,'Wkpr - Plant Balance Detail'!$C223),'Wkpr - Allocation_Factors'!$A$2:$A$15,0),MATCH('Wkpr - Plant Balance Detail'!BW$2,'Wkpr - Allocation_Factors'!$B$1:$F$1,0)))),0)</f>
        <v>1</v>
      </c>
      <c r="BX223" s="31">
        <f>_xlfn.IFNA(IF(AND($B223="ED",$D223&gt;=310000,$D223&lt;360000),INDEX('Wkpr - Allocation_Factors'!$B$16:$F$16,1,MATCH('Wkpr - Plant Balance Detail'!BX$2,'Wkpr - Allocation_Factors'!$B$1:$F$1,0)),IF(AND($B223="GD",$C223="AN",$D223&gt;=350000,$D223&lt;358000),INDEX('Wkpr - Allocation_Factors'!$B$17:$F$17,1,MATCH('Wkpr - Plant Balance Detail'!BX$2,'Wkpr - Allocation_Factors'!$B$1:$F$1,0)),INDEX('Wkpr - Allocation_Factors'!$B$2:$F$15,MATCH(CONCATENATE('Wkpr - Plant Balance Detail'!$B223,'Wkpr - Plant Balance Detail'!$C223),'Wkpr - Allocation_Factors'!$A$2:$A$15,0),MATCH('Wkpr - Plant Balance Detail'!BX$2,'Wkpr - Allocation_Factors'!$B$1:$F$1,0)))),0)</f>
        <v>0</v>
      </c>
      <c r="BY223" s="31">
        <f>_xlfn.IFNA(IF(AND($B223="ED",$D223&gt;=310000,$D223&lt;360000),INDEX('Wkpr - Allocation_Factors'!$B$16:$F$16,1,MATCH('Wkpr - Plant Balance Detail'!BY$2,'Wkpr - Allocation_Factors'!$B$1:$F$1,0)),IF(AND($B223="GD",$C223="AN",$D223&gt;=350000,$D223&lt;358000),INDEX('Wkpr - Allocation_Factors'!$B$17:$F$17,1,MATCH('Wkpr - Plant Balance Detail'!BY$2,'Wkpr - Allocation_Factors'!$B$1:$F$1,0)),INDEX('Wkpr - Allocation_Factors'!$B$2:$F$15,MATCH(CONCATENATE('Wkpr - Plant Balance Detail'!$B223,'Wkpr - Plant Balance Detail'!$C223),'Wkpr - Allocation_Factors'!$A$2:$A$15,0),MATCH('Wkpr - Plant Balance Detail'!BY$2,'Wkpr - Allocation_Factors'!$B$1:$F$1,0)))),0)</f>
        <v>0</v>
      </c>
      <c r="CA223" s="1">
        <f t="shared" si="116"/>
        <v>0</v>
      </c>
      <c r="CB223" s="1">
        <f t="shared" si="117"/>
        <v>0</v>
      </c>
      <c r="CC223" s="1">
        <f t="shared" si="118"/>
        <v>0</v>
      </c>
      <c r="CD223" s="1">
        <f t="shared" si="119"/>
        <v>0</v>
      </c>
      <c r="CE223" s="1">
        <f t="shared" si="120"/>
        <v>0</v>
      </c>
      <c r="CF223" s="1"/>
      <c r="CG223" s="1">
        <f t="shared" si="121"/>
        <v>0</v>
      </c>
      <c r="CH223" s="1">
        <f t="shared" si="122"/>
        <v>0</v>
      </c>
      <c r="CI223" s="1">
        <f t="shared" si="123"/>
        <v>0</v>
      </c>
      <c r="CJ223" s="1">
        <f t="shared" si="124"/>
        <v>0</v>
      </c>
      <c r="CK223" s="1">
        <f t="shared" si="125"/>
        <v>0</v>
      </c>
      <c r="CM223" s="1">
        <f t="shared" si="126"/>
        <v>0</v>
      </c>
      <c r="CN223" s="1">
        <f t="shared" si="127"/>
        <v>0</v>
      </c>
      <c r="CO223" s="1">
        <f t="shared" si="128"/>
        <v>0</v>
      </c>
      <c r="CP223" s="1">
        <f t="shared" si="129"/>
        <v>0</v>
      </c>
      <c r="CQ223" s="1">
        <f t="shared" si="130"/>
        <v>0</v>
      </c>
      <c r="CS223" s="1">
        <f t="shared" si="145"/>
        <v>0</v>
      </c>
      <c r="CT223" s="1">
        <f t="shared" si="146"/>
        <v>0</v>
      </c>
      <c r="CU223" s="1">
        <f t="shared" si="147"/>
        <v>0</v>
      </c>
      <c r="CV223" s="1">
        <f t="shared" si="148"/>
        <v>0</v>
      </c>
      <c r="CW223" s="1">
        <f t="shared" si="149"/>
        <v>0</v>
      </c>
      <c r="CX223" s="1">
        <f t="shared" si="150"/>
        <v>0</v>
      </c>
      <c r="DA223" s="38">
        <f t="shared" si="131"/>
        <v>0</v>
      </c>
      <c r="DB223" s="38">
        <f t="shared" si="132"/>
        <v>0</v>
      </c>
      <c r="DC223" s="38">
        <f t="shared" si="133"/>
        <v>0</v>
      </c>
      <c r="DD223" s="38">
        <f t="shared" si="134"/>
        <v>0</v>
      </c>
      <c r="DE223" s="38">
        <f t="shared" si="135"/>
        <v>0</v>
      </c>
    </row>
    <row r="224" spans="1:109" x14ac:dyDescent="0.2">
      <c r="A224" t="s">
        <v>239</v>
      </c>
      <c r="B224" t="str">
        <f t="shared" si="136"/>
        <v>ED</v>
      </c>
      <c r="C224" t="str">
        <f t="shared" si="137"/>
        <v>ID</v>
      </c>
      <c r="D224">
        <f t="shared" si="138"/>
        <v>392048</v>
      </c>
      <c r="E224" t="s">
        <v>683</v>
      </c>
      <c r="F224" s="1">
        <v>60202.37</v>
      </c>
      <c r="G224" s="1">
        <v>60202.37</v>
      </c>
      <c r="H224" s="1">
        <v>60202.37</v>
      </c>
      <c r="I224" s="1">
        <v>60202.37</v>
      </c>
      <c r="J224" s="1">
        <v>60202.37</v>
      </c>
      <c r="K224" s="1">
        <v>60202.37</v>
      </c>
      <c r="L224" s="1">
        <v>36100.65</v>
      </c>
      <c r="M224" s="1">
        <v>36100.65</v>
      </c>
      <c r="N224" s="1">
        <v>36100.65</v>
      </c>
      <c r="O224" s="1">
        <v>36100.65</v>
      </c>
      <c r="P224" s="1">
        <v>36100.65</v>
      </c>
      <c r="Q224" s="1">
        <v>36100.65</v>
      </c>
      <c r="R224" s="1">
        <v>115922.09</v>
      </c>
      <c r="S224" s="1">
        <f t="shared" si="139"/>
        <v>88062.23</v>
      </c>
      <c r="T224" s="1">
        <f t="shared" si="140"/>
        <v>517615.75000000017</v>
      </c>
      <c r="U224" s="1">
        <f t="shared" si="141"/>
        <v>50473.165000000015</v>
      </c>
      <c r="V224" s="1">
        <v>-40558.15</v>
      </c>
      <c r="W224" s="1">
        <v>-40917.360000000001</v>
      </c>
      <c r="X224" s="1">
        <v>-41276.57</v>
      </c>
      <c r="Y224" s="1">
        <v>-41635.78</v>
      </c>
      <c r="Z224" s="1">
        <v>-41994.99</v>
      </c>
      <c r="AA224" s="1">
        <v>-42354.200000000004</v>
      </c>
      <c r="AB224" s="1">
        <v>-18539.78</v>
      </c>
      <c r="AC224" s="1">
        <v>-18755.18</v>
      </c>
      <c r="AD224" s="1">
        <v>-18970.580000000002</v>
      </c>
      <c r="AE224" s="1">
        <v>-19185.98</v>
      </c>
      <c r="AF224" s="1">
        <v>-19401.38</v>
      </c>
      <c r="AG224" s="1">
        <v>-19616.78</v>
      </c>
      <c r="AH224" s="1">
        <v>-20070.310000000001</v>
      </c>
      <c r="AI224" s="1"/>
      <c r="AJ224" s="1">
        <v>-359.21</v>
      </c>
      <c r="AK224" s="1">
        <v>-359.21</v>
      </c>
      <c r="AL224" s="1">
        <v>-359.21</v>
      </c>
      <c r="AM224" s="1">
        <v>-359.21</v>
      </c>
      <c r="AN224" s="1">
        <v>-359.21</v>
      </c>
      <c r="AO224" s="1">
        <v>-359.21</v>
      </c>
      <c r="AP224" s="1">
        <v>-287.3</v>
      </c>
      <c r="AQ224" s="1">
        <v>-215.4</v>
      </c>
      <c r="AR224" s="1">
        <v>-215.4</v>
      </c>
      <c r="AS224" s="1">
        <v>-215.4</v>
      </c>
      <c r="AT224" s="1">
        <v>-215.4</v>
      </c>
      <c r="AU224" s="1">
        <v>-215.4</v>
      </c>
      <c r="AV224" s="1">
        <v>-453.53000000000003</v>
      </c>
      <c r="AW224" s="1">
        <f t="shared" si="142"/>
        <v>3613.8800000000006</v>
      </c>
      <c r="AX224" s="1"/>
      <c r="AY224" s="1">
        <v>19644.22</v>
      </c>
      <c r="AZ224" s="1">
        <v>19285.010000000002</v>
      </c>
      <c r="BA224" s="1">
        <v>18925.8</v>
      </c>
      <c r="BB224" s="1">
        <v>18566.59</v>
      </c>
      <c r="BC224" s="1">
        <v>18207.38</v>
      </c>
      <c r="BD224" s="1">
        <v>17848.170000000002</v>
      </c>
      <c r="BE224" s="1">
        <v>17560.87</v>
      </c>
      <c r="BF224" s="1">
        <v>17345.47</v>
      </c>
      <c r="BG224" s="1">
        <v>17130.07</v>
      </c>
      <c r="BH224" s="1">
        <v>16914.670000000002</v>
      </c>
      <c r="BI224" s="1">
        <v>16699.27</v>
      </c>
      <c r="BJ224" s="1">
        <v>16483.87</v>
      </c>
      <c r="BK224" s="1">
        <v>95851.78</v>
      </c>
      <c r="BL224" s="2">
        <f t="shared" si="115"/>
        <v>0</v>
      </c>
      <c r="BM224" s="2">
        <f t="shared" si="143"/>
        <v>3613.8800000000006</v>
      </c>
      <c r="BN224" s="3">
        <f t="shared" si="114"/>
        <v>7.1600027460136481E-2</v>
      </c>
      <c r="BO224" s="37">
        <f>IFERROR(INDEX('Wkpr - Existing Depr Rates'!$G$2:$G$709,MATCH('Wkpr - Plant Balance Detail'!A224,'Wkpr - Existing Depr Rates'!$A$2:$A$709,0),),0)</f>
        <v>7.1599999999999997E-2</v>
      </c>
      <c r="BP224" s="37">
        <f t="shared" si="144"/>
        <v>2.7460136484136477E-8</v>
      </c>
      <c r="BQ224" s="11">
        <v>7.7699999999999991E-2</v>
      </c>
      <c r="BR224" s="11"/>
      <c r="BS224" s="11"/>
      <c r="BU224" s="31">
        <f>_xlfn.IFNA(IF(AND($B224="ED",$D224&gt;=310000,$D224&lt;360000),INDEX('Wkpr - Allocation_Factors'!$B$16:$F$16,1,MATCH('Wkpr - Plant Balance Detail'!BU$2,'Wkpr - Allocation_Factors'!$B$1:$F$1,0)),IF(AND($B224="GD",$C224="AN",$D224&gt;=350000,$D224&lt;358000),INDEX('Wkpr - Allocation_Factors'!$B$17:$F$17,1,MATCH('Wkpr - Plant Balance Detail'!BU$2,'Wkpr - Allocation_Factors'!$B$1:$F$1,0)),INDEX('Wkpr - Allocation_Factors'!$B$2:$F$15,MATCH(CONCATENATE('Wkpr - Plant Balance Detail'!$B224,'Wkpr - Plant Balance Detail'!$C224),'Wkpr - Allocation_Factors'!$A$2:$A$15,0),MATCH('Wkpr - Plant Balance Detail'!BU$2,'Wkpr - Allocation_Factors'!$B$1:$F$1,0)))),0)</f>
        <v>0</v>
      </c>
      <c r="BV224" s="31">
        <f>_xlfn.IFNA(IF(AND($B224="ED",$D224&gt;=310000,$D224&lt;360000),INDEX('Wkpr - Allocation_Factors'!$B$16:$F$16,1,MATCH('Wkpr - Plant Balance Detail'!BV$2,'Wkpr - Allocation_Factors'!$B$1:$F$1,0)),IF(AND($B224="GD",$C224="AN",$D224&gt;=350000,$D224&lt;358000),INDEX('Wkpr - Allocation_Factors'!$B$17:$F$17,1,MATCH('Wkpr - Plant Balance Detail'!BV$2,'Wkpr - Allocation_Factors'!$B$1:$F$1,0)),INDEX('Wkpr - Allocation_Factors'!$B$2:$F$15,MATCH(CONCATENATE('Wkpr - Plant Balance Detail'!$B224,'Wkpr - Plant Balance Detail'!$C224),'Wkpr - Allocation_Factors'!$A$2:$A$15,0),MATCH('Wkpr - Plant Balance Detail'!BV$2,'Wkpr - Allocation_Factors'!$B$1:$F$1,0)))),0)</f>
        <v>0</v>
      </c>
      <c r="BW224" s="31">
        <f>_xlfn.IFNA(IF(AND($B224="ED",$D224&gt;=310000,$D224&lt;360000),INDEX('Wkpr - Allocation_Factors'!$B$16:$F$16,1,MATCH('Wkpr - Plant Balance Detail'!BW$2,'Wkpr - Allocation_Factors'!$B$1:$F$1,0)),IF(AND($B224="GD",$C224="AN",$D224&gt;=350000,$D224&lt;358000),INDEX('Wkpr - Allocation_Factors'!$B$17:$F$17,1,MATCH('Wkpr - Plant Balance Detail'!BW$2,'Wkpr - Allocation_Factors'!$B$1:$F$1,0)),INDEX('Wkpr - Allocation_Factors'!$B$2:$F$15,MATCH(CONCATENATE('Wkpr - Plant Balance Detail'!$B224,'Wkpr - Plant Balance Detail'!$C224),'Wkpr - Allocation_Factors'!$A$2:$A$15,0),MATCH('Wkpr - Plant Balance Detail'!BW$2,'Wkpr - Allocation_Factors'!$B$1:$F$1,0)))),0)</f>
        <v>1</v>
      </c>
      <c r="BX224" s="31">
        <f>_xlfn.IFNA(IF(AND($B224="ED",$D224&gt;=310000,$D224&lt;360000),INDEX('Wkpr - Allocation_Factors'!$B$16:$F$16,1,MATCH('Wkpr - Plant Balance Detail'!BX$2,'Wkpr - Allocation_Factors'!$B$1:$F$1,0)),IF(AND($B224="GD",$C224="AN",$D224&gt;=350000,$D224&lt;358000),INDEX('Wkpr - Allocation_Factors'!$B$17:$F$17,1,MATCH('Wkpr - Plant Balance Detail'!BX$2,'Wkpr - Allocation_Factors'!$B$1:$F$1,0)),INDEX('Wkpr - Allocation_Factors'!$B$2:$F$15,MATCH(CONCATENATE('Wkpr - Plant Balance Detail'!$B224,'Wkpr - Plant Balance Detail'!$C224),'Wkpr - Allocation_Factors'!$A$2:$A$15,0),MATCH('Wkpr - Plant Balance Detail'!BX$2,'Wkpr - Allocation_Factors'!$B$1:$F$1,0)))),0)</f>
        <v>0</v>
      </c>
      <c r="BY224" s="31">
        <f>_xlfn.IFNA(IF(AND($B224="ED",$D224&gt;=310000,$D224&lt;360000),INDEX('Wkpr - Allocation_Factors'!$B$16:$F$16,1,MATCH('Wkpr - Plant Balance Detail'!BY$2,'Wkpr - Allocation_Factors'!$B$1:$F$1,0)),IF(AND($B224="GD",$C224="AN",$D224&gt;=350000,$D224&lt;358000),INDEX('Wkpr - Allocation_Factors'!$B$17:$F$17,1,MATCH('Wkpr - Plant Balance Detail'!BY$2,'Wkpr - Allocation_Factors'!$B$1:$F$1,0)),INDEX('Wkpr - Allocation_Factors'!$B$2:$F$15,MATCH(CONCATENATE('Wkpr - Plant Balance Detail'!$B224,'Wkpr - Plant Balance Detail'!$C224),'Wkpr - Allocation_Factors'!$A$2:$A$15,0),MATCH('Wkpr - Plant Balance Detail'!BY$2,'Wkpr - Allocation_Factors'!$B$1:$F$1,0)))),0)</f>
        <v>0</v>
      </c>
      <c r="CA224" s="1">
        <f t="shared" si="116"/>
        <v>0</v>
      </c>
      <c r="CB224" s="1">
        <f t="shared" si="117"/>
        <v>0</v>
      </c>
      <c r="CC224" s="1">
        <f t="shared" si="118"/>
        <v>8300.0248272364115</v>
      </c>
      <c r="CD224" s="1">
        <f t="shared" si="119"/>
        <v>0</v>
      </c>
      <c r="CE224" s="1">
        <f t="shared" si="120"/>
        <v>0</v>
      </c>
      <c r="CF224" s="1"/>
      <c r="CG224" s="1">
        <f t="shared" si="121"/>
        <v>0</v>
      </c>
      <c r="CH224" s="1">
        <f t="shared" si="122"/>
        <v>0</v>
      </c>
      <c r="CI224" s="1">
        <f t="shared" si="123"/>
        <v>8300.0216439999986</v>
      </c>
      <c r="CJ224" s="1">
        <f t="shared" si="124"/>
        <v>0</v>
      </c>
      <c r="CK224" s="1">
        <f t="shared" si="125"/>
        <v>0</v>
      </c>
      <c r="CM224" s="1">
        <f t="shared" si="126"/>
        <v>0</v>
      </c>
      <c r="CN224" s="1">
        <f t="shared" si="127"/>
        <v>0</v>
      </c>
      <c r="CO224" s="1">
        <f t="shared" si="128"/>
        <v>9007.1463929999991</v>
      </c>
      <c r="CP224" s="1">
        <f t="shared" si="129"/>
        <v>0</v>
      </c>
      <c r="CQ224" s="1">
        <f t="shared" si="130"/>
        <v>0</v>
      </c>
      <c r="CS224" s="1">
        <f t="shared" si="145"/>
        <v>0</v>
      </c>
      <c r="CT224" s="1">
        <f t="shared" si="146"/>
        <v>0</v>
      </c>
      <c r="CU224" s="1">
        <f t="shared" si="147"/>
        <v>707.12474900000052</v>
      </c>
      <c r="CV224" s="1">
        <f t="shared" si="148"/>
        <v>0</v>
      </c>
      <c r="CW224" s="1">
        <f t="shared" si="149"/>
        <v>0</v>
      </c>
      <c r="CX224" s="1">
        <f t="shared" si="150"/>
        <v>707.12474900000052</v>
      </c>
      <c r="DA224" s="38">
        <f t="shared" si="131"/>
        <v>0</v>
      </c>
      <c r="DB224" s="38">
        <f t="shared" si="132"/>
        <v>0</v>
      </c>
      <c r="DC224" s="38">
        <f t="shared" si="133"/>
        <v>0</v>
      </c>
      <c r="DD224" s="38">
        <f t="shared" si="134"/>
        <v>0</v>
      </c>
      <c r="DE224" s="38">
        <f t="shared" si="135"/>
        <v>0</v>
      </c>
    </row>
    <row r="225" spans="1:109" x14ac:dyDescent="0.2">
      <c r="A225" t="s">
        <v>240</v>
      </c>
      <c r="B225" t="str">
        <f t="shared" si="136"/>
        <v>ED</v>
      </c>
      <c r="C225" t="str">
        <f t="shared" si="137"/>
        <v>ID</v>
      </c>
      <c r="D225">
        <f t="shared" si="138"/>
        <v>392056</v>
      </c>
      <c r="E225" t="s">
        <v>683</v>
      </c>
      <c r="F225" s="1">
        <v>1342785.33</v>
      </c>
      <c r="G225" s="1">
        <v>1342785.33</v>
      </c>
      <c r="H225" s="1">
        <v>1342785.33</v>
      </c>
      <c r="I225" s="1">
        <v>1342785.33</v>
      </c>
      <c r="J225" s="1">
        <v>1342785.33</v>
      </c>
      <c r="K225" s="1">
        <v>1342785.33</v>
      </c>
      <c r="L225" s="1">
        <v>1342785.33</v>
      </c>
      <c r="M225" s="1">
        <v>1342785.33</v>
      </c>
      <c r="N225" s="1">
        <v>1374086.07</v>
      </c>
      <c r="O225" s="1">
        <v>1320446.8500000001</v>
      </c>
      <c r="P225" s="1">
        <v>1320826.26</v>
      </c>
      <c r="Q225" s="1">
        <v>1320826.26</v>
      </c>
      <c r="R225" s="1">
        <v>1426740.49</v>
      </c>
      <c r="S225" s="1">
        <f t="shared" si="139"/>
        <v>1384762.9100000001</v>
      </c>
      <c r="T225" s="1">
        <f t="shared" si="140"/>
        <v>14735682.75</v>
      </c>
      <c r="U225" s="1">
        <f t="shared" si="141"/>
        <v>1343370.4716666667</v>
      </c>
      <c r="V225" s="1">
        <v>-352176.5</v>
      </c>
      <c r="W225" s="1">
        <v>-363120.2</v>
      </c>
      <c r="X225" s="1">
        <v>-374063.9</v>
      </c>
      <c r="Y225" s="1">
        <v>-385007.60000000003</v>
      </c>
      <c r="Z225" s="1">
        <v>-395951.3</v>
      </c>
      <c r="AA225" s="1">
        <v>-406895</v>
      </c>
      <c r="AB225" s="1">
        <v>-417838.7</v>
      </c>
      <c r="AC225" s="1">
        <v>-428782.4</v>
      </c>
      <c r="AD225" s="1">
        <v>-450288.46</v>
      </c>
      <c r="AE225" s="1">
        <v>-332994.12</v>
      </c>
      <c r="AF225" s="1">
        <v>-343757.31</v>
      </c>
      <c r="AG225" s="1">
        <v>-354522.04</v>
      </c>
      <c r="AH225" s="1">
        <v>-365718.37</v>
      </c>
      <c r="AI225" s="1"/>
      <c r="AJ225" s="1">
        <v>-10943.7</v>
      </c>
      <c r="AK225" s="1">
        <v>-10943.7</v>
      </c>
      <c r="AL225" s="1">
        <v>-10943.7</v>
      </c>
      <c r="AM225" s="1">
        <v>-10943.7</v>
      </c>
      <c r="AN225" s="1">
        <v>-10943.7</v>
      </c>
      <c r="AO225" s="1">
        <v>-10943.7</v>
      </c>
      <c r="AP225" s="1">
        <v>-10943.7</v>
      </c>
      <c r="AQ225" s="1">
        <v>-10943.7</v>
      </c>
      <c r="AR225" s="1">
        <v>-11198.800000000001</v>
      </c>
      <c r="AS225" s="1">
        <v>-10980.22</v>
      </c>
      <c r="AT225" s="1">
        <v>-10763.19</v>
      </c>
      <c r="AU225" s="1">
        <v>-10764.73</v>
      </c>
      <c r="AV225" s="1">
        <v>-11196.33</v>
      </c>
      <c r="AW225" s="1">
        <f t="shared" si="142"/>
        <v>131509.16999999998</v>
      </c>
      <c r="AX225" s="1"/>
      <c r="AY225" s="1">
        <v>990608.83000000007</v>
      </c>
      <c r="AZ225" s="1">
        <v>979665.13</v>
      </c>
      <c r="BA225" s="1">
        <v>968721.43</v>
      </c>
      <c r="BB225" s="1">
        <v>957777.73</v>
      </c>
      <c r="BC225" s="1">
        <v>946834.03</v>
      </c>
      <c r="BD225" s="1">
        <v>935890.33000000007</v>
      </c>
      <c r="BE225" s="1">
        <v>924946.63</v>
      </c>
      <c r="BF225" s="1">
        <v>914002.93</v>
      </c>
      <c r="BG225" s="1">
        <v>923797.61</v>
      </c>
      <c r="BH225" s="1">
        <v>987452.73</v>
      </c>
      <c r="BI225" s="1">
        <v>977068.95000000007</v>
      </c>
      <c r="BJ225" s="1">
        <v>966304.22</v>
      </c>
      <c r="BK225" s="1">
        <v>1061022.1200000001</v>
      </c>
      <c r="BL225" s="2">
        <f t="shared" si="115"/>
        <v>0</v>
      </c>
      <c r="BM225" s="2">
        <f t="shared" si="143"/>
        <v>131509.16999999998</v>
      </c>
      <c r="BN225" s="3">
        <f t="shared" si="114"/>
        <v>9.7894938718462193E-2</v>
      </c>
      <c r="BO225" s="37">
        <f>IFERROR(INDEX('Wkpr - Existing Depr Rates'!$G$2:$G$709,MATCH('Wkpr - Plant Balance Detail'!A225,'Wkpr - Existing Depr Rates'!$A$2:$A$709,0),),0)</f>
        <v>9.7799999999999998E-2</v>
      </c>
      <c r="BP225" s="37">
        <f t="shared" si="144"/>
        <v>9.493871846219526E-5</v>
      </c>
      <c r="BQ225" s="11">
        <v>5.4800000000000001E-2</v>
      </c>
      <c r="BR225" s="11"/>
      <c r="BS225" s="11"/>
      <c r="BU225" s="31">
        <f>_xlfn.IFNA(IF(AND($B225="ED",$D225&gt;=310000,$D225&lt;360000),INDEX('Wkpr - Allocation_Factors'!$B$16:$F$16,1,MATCH('Wkpr - Plant Balance Detail'!BU$2,'Wkpr - Allocation_Factors'!$B$1:$F$1,0)),IF(AND($B225="GD",$C225="AN",$D225&gt;=350000,$D225&lt;358000),INDEX('Wkpr - Allocation_Factors'!$B$17:$F$17,1,MATCH('Wkpr - Plant Balance Detail'!BU$2,'Wkpr - Allocation_Factors'!$B$1:$F$1,0)),INDEX('Wkpr - Allocation_Factors'!$B$2:$F$15,MATCH(CONCATENATE('Wkpr - Plant Balance Detail'!$B225,'Wkpr - Plant Balance Detail'!$C225),'Wkpr - Allocation_Factors'!$A$2:$A$15,0),MATCH('Wkpr - Plant Balance Detail'!BU$2,'Wkpr - Allocation_Factors'!$B$1:$F$1,0)))),0)</f>
        <v>0</v>
      </c>
      <c r="BV225" s="31">
        <f>_xlfn.IFNA(IF(AND($B225="ED",$D225&gt;=310000,$D225&lt;360000),INDEX('Wkpr - Allocation_Factors'!$B$16:$F$16,1,MATCH('Wkpr - Plant Balance Detail'!BV$2,'Wkpr - Allocation_Factors'!$B$1:$F$1,0)),IF(AND($B225="GD",$C225="AN",$D225&gt;=350000,$D225&lt;358000),INDEX('Wkpr - Allocation_Factors'!$B$17:$F$17,1,MATCH('Wkpr - Plant Balance Detail'!BV$2,'Wkpr - Allocation_Factors'!$B$1:$F$1,0)),INDEX('Wkpr - Allocation_Factors'!$B$2:$F$15,MATCH(CONCATENATE('Wkpr - Plant Balance Detail'!$B225,'Wkpr - Plant Balance Detail'!$C225),'Wkpr - Allocation_Factors'!$A$2:$A$15,0),MATCH('Wkpr - Plant Balance Detail'!BV$2,'Wkpr - Allocation_Factors'!$B$1:$F$1,0)))),0)</f>
        <v>0</v>
      </c>
      <c r="BW225" s="31">
        <f>_xlfn.IFNA(IF(AND($B225="ED",$D225&gt;=310000,$D225&lt;360000),INDEX('Wkpr - Allocation_Factors'!$B$16:$F$16,1,MATCH('Wkpr - Plant Balance Detail'!BW$2,'Wkpr - Allocation_Factors'!$B$1:$F$1,0)),IF(AND($B225="GD",$C225="AN",$D225&gt;=350000,$D225&lt;358000),INDEX('Wkpr - Allocation_Factors'!$B$17:$F$17,1,MATCH('Wkpr - Plant Balance Detail'!BW$2,'Wkpr - Allocation_Factors'!$B$1:$F$1,0)),INDEX('Wkpr - Allocation_Factors'!$B$2:$F$15,MATCH(CONCATENATE('Wkpr - Plant Balance Detail'!$B225,'Wkpr - Plant Balance Detail'!$C225),'Wkpr - Allocation_Factors'!$A$2:$A$15,0),MATCH('Wkpr - Plant Balance Detail'!BW$2,'Wkpr - Allocation_Factors'!$B$1:$F$1,0)))),0)</f>
        <v>1</v>
      </c>
      <c r="BX225" s="31">
        <f>_xlfn.IFNA(IF(AND($B225="ED",$D225&gt;=310000,$D225&lt;360000),INDEX('Wkpr - Allocation_Factors'!$B$16:$F$16,1,MATCH('Wkpr - Plant Balance Detail'!BX$2,'Wkpr - Allocation_Factors'!$B$1:$F$1,0)),IF(AND($B225="GD",$C225="AN",$D225&gt;=350000,$D225&lt;358000),INDEX('Wkpr - Allocation_Factors'!$B$17:$F$17,1,MATCH('Wkpr - Plant Balance Detail'!BX$2,'Wkpr - Allocation_Factors'!$B$1:$F$1,0)),INDEX('Wkpr - Allocation_Factors'!$B$2:$F$15,MATCH(CONCATENATE('Wkpr - Plant Balance Detail'!$B225,'Wkpr - Plant Balance Detail'!$C225),'Wkpr - Allocation_Factors'!$A$2:$A$15,0),MATCH('Wkpr - Plant Balance Detail'!BX$2,'Wkpr - Allocation_Factors'!$B$1:$F$1,0)))),0)</f>
        <v>0</v>
      </c>
      <c r="BY225" s="31">
        <f>_xlfn.IFNA(IF(AND($B225="ED",$D225&gt;=310000,$D225&lt;360000),INDEX('Wkpr - Allocation_Factors'!$B$16:$F$16,1,MATCH('Wkpr - Plant Balance Detail'!BY$2,'Wkpr - Allocation_Factors'!$B$1:$F$1,0)),IF(AND($B225="GD",$C225="AN",$D225&gt;=350000,$D225&lt;358000),INDEX('Wkpr - Allocation_Factors'!$B$17:$F$17,1,MATCH('Wkpr - Plant Balance Detail'!BY$2,'Wkpr - Allocation_Factors'!$B$1:$F$1,0)),INDEX('Wkpr - Allocation_Factors'!$B$2:$F$15,MATCH(CONCATENATE('Wkpr - Plant Balance Detail'!$B225,'Wkpr - Plant Balance Detail'!$C225),'Wkpr - Allocation_Factors'!$A$2:$A$15,0),MATCH('Wkpr - Plant Balance Detail'!BY$2,'Wkpr - Allocation_Factors'!$B$1:$F$1,0)))),0)</f>
        <v>0</v>
      </c>
      <c r="CA225" s="1">
        <f t="shared" si="116"/>
        <v>0</v>
      </c>
      <c r="CB225" s="1">
        <f t="shared" si="117"/>
        <v>0</v>
      </c>
      <c r="CC225" s="1">
        <f t="shared" si="118"/>
        <v>139670.67283569873</v>
      </c>
      <c r="CD225" s="1">
        <f t="shared" si="119"/>
        <v>0</v>
      </c>
      <c r="CE225" s="1">
        <f t="shared" si="120"/>
        <v>0</v>
      </c>
      <c r="CF225" s="1"/>
      <c r="CG225" s="1">
        <f t="shared" si="121"/>
        <v>0</v>
      </c>
      <c r="CH225" s="1">
        <f t="shared" si="122"/>
        <v>0</v>
      </c>
      <c r="CI225" s="1">
        <f t="shared" si="123"/>
        <v>139535.21992199999</v>
      </c>
      <c r="CJ225" s="1">
        <f t="shared" si="124"/>
        <v>0</v>
      </c>
      <c r="CK225" s="1">
        <f t="shared" si="125"/>
        <v>0</v>
      </c>
      <c r="CM225" s="1">
        <f t="shared" si="126"/>
        <v>0</v>
      </c>
      <c r="CN225" s="1">
        <f t="shared" si="127"/>
        <v>0</v>
      </c>
      <c r="CO225" s="1">
        <f t="shared" si="128"/>
        <v>78185.378851999994</v>
      </c>
      <c r="CP225" s="1">
        <f t="shared" si="129"/>
        <v>0</v>
      </c>
      <c r="CQ225" s="1">
        <f t="shared" si="130"/>
        <v>0</v>
      </c>
      <c r="CS225" s="1">
        <f t="shared" si="145"/>
        <v>0</v>
      </c>
      <c r="CT225" s="1">
        <f t="shared" si="146"/>
        <v>0</v>
      </c>
      <c r="CU225" s="1">
        <f t="shared" si="147"/>
        <v>-61349.841069999995</v>
      </c>
      <c r="CV225" s="1">
        <f t="shared" si="148"/>
        <v>0</v>
      </c>
      <c r="CW225" s="1">
        <f t="shared" si="149"/>
        <v>0</v>
      </c>
      <c r="CX225" s="1">
        <f t="shared" si="150"/>
        <v>-61349.841069999995</v>
      </c>
      <c r="DA225" s="38">
        <f t="shared" si="131"/>
        <v>0</v>
      </c>
      <c r="DB225" s="38">
        <f t="shared" si="132"/>
        <v>0</v>
      </c>
      <c r="DC225" s="38">
        <f t="shared" si="133"/>
        <v>0</v>
      </c>
      <c r="DD225" s="38">
        <f t="shared" si="134"/>
        <v>0</v>
      </c>
      <c r="DE225" s="38">
        <f t="shared" si="135"/>
        <v>0</v>
      </c>
    </row>
    <row r="226" spans="1:109" x14ac:dyDescent="0.2">
      <c r="A226" t="s">
        <v>241</v>
      </c>
      <c r="B226" t="str">
        <f t="shared" si="136"/>
        <v>ED</v>
      </c>
      <c r="C226" t="str">
        <f t="shared" si="137"/>
        <v>ID</v>
      </c>
      <c r="D226">
        <f t="shared" si="138"/>
        <v>392057</v>
      </c>
      <c r="E226" t="s">
        <v>683</v>
      </c>
      <c r="F226" s="1">
        <v>487761.83</v>
      </c>
      <c r="G226" s="1">
        <v>637840.42000000004</v>
      </c>
      <c r="H226" s="1">
        <v>637840.42000000004</v>
      </c>
      <c r="I226" s="1">
        <v>637840.42000000004</v>
      </c>
      <c r="J226" s="1">
        <v>637840.42000000004</v>
      </c>
      <c r="K226" s="1">
        <v>576777.71</v>
      </c>
      <c r="L226" s="1">
        <v>588101.41</v>
      </c>
      <c r="M226" s="1">
        <v>588101.41</v>
      </c>
      <c r="N226" s="1">
        <v>588101.41</v>
      </c>
      <c r="O226" s="1">
        <v>588101.41</v>
      </c>
      <c r="P226" s="1">
        <v>588101.41</v>
      </c>
      <c r="Q226" s="1">
        <v>588101.41</v>
      </c>
      <c r="R226" s="1">
        <v>588101.41</v>
      </c>
      <c r="S226" s="1">
        <f t="shared" si="139"/>
        <v>537931.62</v>
      </c>
      <c r="T226" s="1">
        <f t="shared" si="140"/>
        <v>6656747.8500000006</v>
      </c>
      <c r="U226" s="1">
        <f t="shared" si="141"/>
        <v>599556.62250000006</v>
      </c>
      <c r="V226" s="1">
        <v>-185310.7</v>
      </c>
      <c r="W226" s="1">
        <v>-189897.53</v>
      </c>
      <c r="X226" s="1">
        <v>-195095.93</v>
      </c>
      <c r="Y226" s="1">
        <v>-200294.33000000002</v>
      </c>
      <c r="Z226" s="1">
        <v>-205492.73</v>
      </c>
      <c r="AA226" s="1">
        <v>-149379.59</v>
      </c>
      <c r="AB226" s="1">
        <v>-154126.47</v>
      </c>
      <c r="AC226" s="1">
        <v>-158919.5</v>
      </c>
      <c r="AD226" s="1">
        <v>-163712.53</v>
      </c>
      <c r="AE226" s="1">
        <v>-168505.56</v>
      </c>
      <c r="AF226" s="1">
        <v>-173298.59</v>
      </c>
      <c r="AG226" s="1">
        <v>-178091.62</v>
      </c>
      <c r="AH226" s="1">
        <v>-182884.65</v>
      </c>
      <c r="AI226" s="1"/>
      <c r="AJ226" s="1">
        <v>-3975.26</v>
      </c>
      <c r="AK226" s="1">
        <v>-4586.83</v>
      </c>
      <c r="AL226" s="1">
        <v>-5198.4000000000005</v>
      </c>
      <c r="AM226" s="1">
        <v>-5198.4000000000005</v>
      </c>
      <c r="AN226" s="1">
        <v>-5198.4000000000005</v>
      </c>
      <c r="AO226" s="1">
        <v>-4949.57</v>
      </c>
      <c r="AP226" s="1">
        <v>-4746.88</v>
      </c>
      <c r="AQ226" s="1">
        <v>-4793.03</v>
      </c>
      <c r="AR226" s="1">
        <v>-4793.03</v>
      </c>
      <c r="AS226" s="1">
        <v>-4793.03</v>
      </c>
      <c r="AT226" s="1">
        <v>-4793.03</v>
      </c>
      <c r="AU226" s="1">
        <v>-4793.03</v>
      </c>
      <c r="AV226" s="1">
        <v>-4793.03</v>
      </c>
      <c r="AW226" s="1">
        <f t="shared" si="142"/>
        <v>58636.659999999996</v>
      </c>
      <c r="AX226" s="1"/>
      <c r="AY226" s="1">
        <v>302451.13</v>
      </c>
      <c r="AZ226" s="1">
        <v>447942.89</v>
      </c>
      <c r="BA226" s="1">
        <v>442744.49</v>
      </c>
      <c r="BB226" s="1">
        <v>437546.09</v>
      </c>
      <c r="BC226" s="1">
        <v>432347.69</v>
      </c>
      <c r="BD226" s="1">
        <v>427398.12</v>
      </c>
      <c r="BE226" s="1">
        <v>433974.94</v>
      </c>
      <c r="BF226" s="1">
        <v>429181.91000000003</v>
      </c>
      <c r="BG226" s="1">
        <v>424388.88</v>
      </c>
      <c r="BH226" s="1">
        <v>419595.85000000003</v>
      </c>
      <c r="BI226" s="1">
        <v>414802.82</v>
      </c>
      <c r="BJ226" s="1">
        <v>410009.79000000004</v>
      </c>
      <c r="BK226" s="1">
        <v>405216.76</v>
      </c>
      <c r="BL226" s="2">
        <f t="shared" si="115"/>
        <v>0</v>
      </c>
      <c r="BM226" s="2">
        <f t="shared" si="143"/>
        <v>58636.659999999996</v>
      </c>
      <c r="BN226" s="3">
        <f t="shared" si="114"/>
        <v>9.7800037226675768E-2</v>
      </c>
      <c r="BO226" s="37">
        <f>IFERROR(INDEX('Wkpr - Existing Depr Rates'!$G$2:$G$709,MATCH('Wkpr - Plant Balance Detail'!A226,'Wkpr - Existing Depr Rates'!$A$2:$A$709,0),),0)</f>
        <v>9.7799999999999998E-2</v>
      </c>
      <c r="BP226" s="37">
        <f t="shared" si="144"/>
        <v>3.7226675769774786E-8</v>
      </c>
      <c r="BQ226" s="11">
        <v>5.4800000000000001E-2</v>
      </c>
      <c r="BR226" s="11"/>
      <c r="BS226" s="11"/>
      <c r="BU226" s="31">
        <f>_xlfn.IFNA(IF(AND($B226="ED",$D226&gt;=310000,$D226&lt;360000),INDEX('Wkpr - Allocation_Factors'!$B$16:$F$16,1,MATCH('Wkpr - Plant Balance Detail'!BU$2,'Wkpr - Allocation_Factors'!$B$1:$F$1,0)),IF(AND($B226="GD",$C226="AN",$D226&gt;=350000,$D226&lt;358000),INDEX('Wkpr - Allocation_Factors'!$B$17:$F$17,1,MATCH('Wkpr - Plant Balance Detail'!BU$2,'Wkpr - Allocation_Factors'!$B$1:$F$1,0)),INDEX('Wkpr - Allocation_Factors'!$B$2:$F$15,MATCH(CONCATENATE('Wkpr - Plant Balance Detail'!$B226,'Wkpr - Plant Balance Detail'!$C226),'Wkpr - Allocation_Factors'!$A$2:$A$15,0),MATCH('Wkpr - Plant Balance Detail'!BU$2,'Wkpr - Allocation_Factors'!$B$1:$F$1,0)))),0)</f>
        <v>0</v>
      </c>
      <c r="BV226" s="31">
        <f>_xlfn.IFNA(IF(AND($B226="ED",$D226&gt;=310000,$D226&lt;360000),INDEX('Wkpr - Allocation_Factors'!$B$16:$F$16,1,MATCH('Wkpr - Plant Balance Detail'!BV$2,'Wkpr - Allocation_Factors'!$B$1:$F$1,0)),IF(AND($B226="GD",$C226="AN",$D226&gt;=350000,$D226&lt;358000),INDEX('Wkpr - Allocation_Factors'!$B$17:$F$17,1,MATCH('Wkpr - Plant Balance Detail'!BV$2,'Wkpr - Allocation_Factors'!$B$1:$F$1,0)),INDEX('Wkpr - Allocation_Factors'!$B$2:$F$15,MATCH(CONCATENATE('Wkpr - Plant Balance Detail'!$B226,'Wkpr - Plant Balance Detail'!$C226),'Wkpr - Allocation_Factors'!$A$2:$A$15,0),MATCH('Wkpr - Plant Balance Detail'!BV$2,'Wkpr - Allocation_Factors'!$B$1:$F$1,0)))),0)</f>
        <v>0</v>
      </c>
      <c r="BW226" s="31">
        <f>_xlfn.IFNA(IF(AND($B226="ED",$D226&gt;=310000,$D226&lt;360000),INDEX('Wkpr - Allocation_Factors'!$B$16:$F$16,1,MATCH('Wkpr - Plant Balance Detail'!BW$2,'Wkpr - Allocation_Factors'!$B$1:$F$1,0)),IF(AND($B226="GD",$C226="AN",$D226&gt;=350000,$D226&lt;358000),INDEX('Wkpr - Allocation_Factors'!$B$17:$F$17,1,MATCH('Wkpr - Plant Balance Detail'!BW$2,'Wkpr - Allocation_Factors'!$B$1:$F$1,0)),INDEX('Wkpr - Allocation_Factors'!$B$2:$F$15,MATCH(CONCATENATE('Wkpr - Plant Balance Detail'!$B226,'Wkpr - Plant Balance Detail'!$C226),'Wkpr - Allocation_Factors'!$A$2:$A$15,0),MATCH('Wkpr - Plant Balance Detail'!BW$2,'Wkpr - Allocation_Factors'!$B$1:$F$1,0)))),0)</f>
        <v>1</v>
      </c>
      <c r="BX226" s="31">
        <f>_xlfn.IFNA(IF(AND($B226="ED",$D226&gt;=310000,$D226&lt;360000),INDEX('Wkpr - Allocation_Factors'!$B$16:$F$16,1,MATCH('Wkpr - Plant Balance Detail'!BX$2,'Wkpr - Allocation_Factors'!$B$1:$F$1,0)),IF(AND($B226="GD",$C226="AN",$D226&gt;=350000,$D226&lt;358000),INDEX('Wkpr - Allocation_Factors'!$B$17:$F$17,1,MATCH('Wkpr - Plant Balance Detail'!BX$2,'Wkpr - Allocation_Factors'!$B$1:$F$1,0)),INDEX('Wkpr - Allocation_Factors'!$B$2:$F$15,MATCH(CONCATENATE('Wkpr - Plant Balance Detail'!$B226,'Wkpr - Plant Balance Detail'!$C226),'Wkpr - Allocation_Factors'!$A$2:$A$15,0),MATCH('Wkpr - Plant Balance Detail'!BX$2,'Wkpr - Allocation_Factors'!$B$1:$F$1,0)))),0)</f>
        <v>0</v>
      </c>
      <c r="BY226" s="31">
        <f>_xlfn.IFNA(IF(AND($B226="ED",$D226&gt;=310000,$D226&lt;360000),INDEX('Wkpr - Allocation_Factors'!$B$16:$F$16,1,MATCH('Wkpr - Plant Balance Detail'!BY$2,'Wkpr - Allocation_Factors'!$B$1:$F$1,0)),IF(AND($B226="GD",$C226="AN",$D226&gt;=350000,$D226&lt;358000),INDEX('Wkpr - Allocation_Factors'!$B$17:$F$17,1,MATCH('Wkpr - Plant Balance Detail'!BY$2,'Wkpr - Allocation_Factors'!$B$1:$F$1,0)),INDEX('Wkpr - Allocation_Factors'!$B$2:$F$15,MATCH(CONCATENATE('Wkpr - Plant Balance Detail'!$B226,'Wkpr - Plant Balance Detail'!$C226),'Wkpr - Allocation_Factors'!$A$2:$A$15,0),MATCH('Wkpr - Plant Balance Detail'!BY$2,'Wkpr - Allocation_Factors'!$B$1:$F$1,0)))),0)</f>
        <v>0</v>
      </c>
      <c r="CA226" s="1">
        <f t="shared" si="116"/>
        <v>0</v>
      </c>
      <c r="CB226" s="1">
        <f t="shared" si="117"/>
        <v>0</v>
      </c>
      <c r="CC226" s="1">
        <f t="shared" si="118"/>
        <v>57516.339791060513</v>
      </c>
      <c r="CD226" s="1">
        <f t="shared" si="119"/>
        <v>0</v>
      </c>
      <c r="CE226" s="1">
        <f t="shared" si="120"/>
        <v>0</v>
      </c>
      <c r="CF226" s="1"/>
      <c r="CG226" s="1">
        <f t="shared" si="121"/>
        <v>0</v>
      </c>
      <c r="CH226" s="1">
        <f t="shared" si="122"/>
        <v>0</v>
      </c>
      <c r="CI226" s="1">
        <f t="shared" si="123"/>
        <v>57516.317898000001</v>
      </c>
      <c r="CJ226" s="1">
        <f t="shared" si="124"/>
        <v>0</v>
      </c>
      <c r="CK226" s="1">
        <f t="shared" si="125"/>
        <v>0</v>
      </c>
      <c r="CM226" s="1">
        <f t="shared" si="126"/>
        <v>0</v>
      </c>
      <c r="CN226" s="1">
        <f t="shared" si="127"/>
        <v>0</v>
      </c>
      <c r="CO226" s="1">
        <f t="shared" si="128"/>
        <v>32227.957268000002</v>
      </c>
      <c r="CP226" s="1">
        <f t="shared" si="129"/>
        <v>0</v>
      </c>
      <c r="CQ226" s="1">
        <f t="shared" si="130"/>
        <v>0</v>
      </c>
      <c r="CS226" s="1">
        <f t="shared" si="145"/>
        <v>0</v>
      </c>
      <c r="CT226" s="1">
        <f t="shared" si="146"/>
        <v>0</v>
      </c>
      <c r="CU226" s="1">
        <f t="shared" si="147"/>
        <v>-25288.360629999999</v>
      </c>
      <c r="CV226" s="1">
        <f t="shared" si="148"/>
        <v>0</v>
      </c>
      <c r="CW226" s="1">
        <f t="shared" si="149"/>
        <v>0</v>
      </c>
      <c r="CX226" s="1">
        <f t="shared" si="150"/>
        <v>-25288.360629999999</v>
      </c>
      <c r="DA226" s="38">
        <f t="shared" si="131"/>
        <v>0</v>
      </c>
      <c r="DB226" s="38">
        <f t="shared" si="132"/>
        <v>0</v>
      </c>
      <c r="DC226" s="38">
        <f t="shared" si="133"/>
        <v>0</v>
      </c>
      <c r="DD226" s="38">
        <f t="shared" si="134"/>
        <v>0</v>
      </c>
      <c r="DE226" s="38">
        <f t="shared" si="135"/>
        <v>0</v>
      </c>
    </row>
    <row r="227" spans="1:109" x14ac:dyDescent="0.2">
      <c r="A227" t="s">
        <v>242</v>
      </c>
      <c r="B227" t="str">
        <f t="shared" si="136"/>
        <v>ED</v>
      </c>
      <c r="C227" t="str">
        <f t="shared" si="137"/>
        <v>ID</v>
      </c>
      <c r="D227">
        <f t="shared" si="138"/>
        <v>392066</v>
      </c>
      <c r="E227" t="s">
        <v>683</v>
      </c>
      <c r="F227" s="1">
        <v>358372.94</v>
      </c>
      <c r="G227" s="1">
        <v>358534.89</v>
      </c>
      <c r="H227" s="1">
        <v>358534.89</v>
      </c>
      <c r="I227" s="1">
        <v>358534.89</v>
      </c>
      <c r="J227" s="1">
        <v>358534.89</v>
      </c>
      <c r="K227" s="1">
        <v>358534.89</v>
      </c>
      <c r="L227" s="1">
        <v>358534.89</v>
      </c>
      <c r="M227" s="1">
        <v>358534.89</v>
      </c>
      <c r="N227" s="1">
        <v>785771.56</v>
      </c>
      <c r="O227" s="1">
        <v>785818.55</v>
      </c>
      <c r="P227" s="1">
        <v>785818.55</v>
      </c>
      <c r="Q227" s="1">
        <v>785818.55</v>
      </c>
      <c r="R227" s="1">
        <v>785818.55</v>
      </c>
      <c r="S227" s="1">
        <f t="shared" si="139"/>
        <v>572095.745</v>
      </c>
      <c r="T227" s="1">
        <f t="shared" si="140"/>
        <v>5652971.4400000004</v>
      </c>
      <c r="U227" s="1">
        <f t="shared" si="141"/>
        <v>518755.59875000006</v>
      </c>
      <c r="V227" s="1">
        <v>-2719.15</v>
      </c>
      <c r="W227" s="1">
        <v>-4532.33</v>
      </c>
      <c r="X227" s="1">
        <v>-6345.92</v>
      </c>
      <c r="Y227" s="1">
        <v>-8159.51</v>
      </c>
      <c r="Z227" s="1">
        <v>-9973.1</v>
      </c>
      <c r="AA227" s="1">
        <v>-11786.69</v>
      </c>
      <c r="AB227" s="1">
        <v>-13600.28</v>
      </c>
      <c r="AC227" s="1">
        <v>-15413.87</v>
      </c>
      <c r="AD227" s="1">
        <v>-18308.010000000002</v>
      </c>
      <c r="AE227" s="1">
        <v>-22282.82</v>
      </c>
      <c r="AF227" s="1">
        <v>-26257.75</v>
      </c>
      <c r="AG227" s="1">
        <v>-30232.68</v>
      </c>
      <c r="AH227" s="1">
        <v>-34207.61</v>
      </c>
      <c r="AI227" s="1"/>
      <c r="AJ227" s="1">
        <v>-1812.77</v>
      </c>
      <c r="AK227" s="1">
        <v>-1813.18</v>
      </c>
      <c r="AL227" s="1">
        <v>-1813.5900000000001</v>
      </c>
      <c r="AM227" s="1">
        <v>-1813.5900000000001</v>
      </c>
      <c r="AN227" s="1">
        <v>-1813.5900000000001</v>
      </c>
      <c r="AO227" s="1">
        <v>-1813.5900000000001</v>
      </c>
      <c r="AP227" s="1">
        <v>-1813.5900000000001</v>
      </c>
      <c r="AQ227" s="1">
        <v>-1813.5900000000001</v>
      </c>
      <c r="AR227" s="1">
        <v>-2894.14</v>
      </c>
      <c r="AS227" s="1">
        <v>-3974.81</v>
      </c>
      <c r="AT227" s="1">
        <v>-3974.9300000000003</v>
      </c>
      <c r="AU227" s="1">
        <v>-3974.9300000000003</v>
      </c>
      <c r="AV227" s="1">
        <v>-3974.9300000000003</v>
      </c>
      <c r="AW227" s="1">
        <f t="shared" si="142"/>
        <v>31488.460000000003</v>
      </c>
      <c r="AX227" s="1"/>
      <c r="AY227" s="1">
        <v>355653.79</v>
      </c>
      <c r="AZ227" s="1">
        <v>354002.56</v>
      </c>
      <c r="BA227" s="1">
        <v>352188.97000000003</v>
      </c>
      <c r="BB227" s="1">
        <v>350375.38</v>
      </c>
      <c r="BC227" s="1">
        <v>348561.79</v>
      </c>
      <c r="BD227" s="1">
        <v>346748.2</v>
      </c>
      <c r="BE227" s="1">
        <v>344934.61</v>
      </c>
      <c r="BF227" s="1">
        <v>343121.02</v>
      </c>
      <c r="BG227" s="1">
        <v>767463.55</v>
      </c>
      <c r="BH227" s="1">
        <v>763535.73</v>
      </c>
      <c r="BI227" s="1">
        <v>759560.8</v>
      </c>
      <c r="BJ227" s="1">
        <v>755585.87</v>
      </c>
      <c r="BK227" s="1">
        <v>751610.94000000006</v>
      </c>
      <c r="BL227" s="2">
        <f t="shared" si="115"/>
        <v>0</v>
      </c>
      <c r="BM227" s="2">
        <f t="shared" si="143"/>
        <v>31488.460000000003</v>
      </c>
      <c r="BN227" s="3">
        <f t="shared" si="114"/>
        <v>6.069999066202849E-2</v>
      </c>
      <c r="BO227" s="37">
        <f>IFERROR(INDEX('Wkpr - Existing Depr Rates'!$G$2:$G$709,MATCH('Wkpr - Plant Balance Detail'!A227,'Wkpr - Existing Depr Rates'!$A$2:$A$709,0),),0)</f>
        <v>6.0699999999999997E-2</v>
      </c>
      <c r="BP227" s="37">
        <f t="shared" si="144"/>
        <v>-9.3379715071506553E-9</v>
      </c>
      <c r="BQ227" s="11">
        <v>5.6399999999999999E-2</v>
      </c>
      <c r="BR227" s="11"/>
      <c r="BS227" s="11"/>
      <c r="BU227" s="31">
        <f>_xlfn.IFNA(IF(AND($B227="ED",$D227&gt;=310000,$D227&lt;360000),INDEX('Wkpr - Allocation_Factors'!$B$16:$F$16,1,MATCH('Wkpr - Plant Balance Detail'!BU$2,'Wkpr - Allocation_Factors'!$B$1:$F$1,0)),IF(AND($B227="GD",$C227="AN",$D227&gt;=350000,$D227&lt;358000),INDEX('Wkpr - Allocation_Factors'!$B$17:$F$17,1,MATCH('Wkpr - Plant Balance Detail'!BU$2,'Wkpr - Allocation_Factors'!$B$1:$F$1,0)),INDEX('Wkpr - Allocation_Factors'!$B$2:$F$15,MATCH(CONCATENATE('Wkpr - Plant Balance Detail'!$B227,'Wkpr - Plant Balance Detail'!$C227),'Wkpr - Allocation_Factors'!$A$2:$A$15,0),MATCH('Wkpr - Plant Balance Detail'!BU$2,'Wkpr - Allocation_Factors'!$B$1:$F$1,0)))),0)</f>
        <v>0</v>
      </c>
      <c r="BV227" s="31">
        <f>_xlfn.IFNA(IF(AND($B227="ED",$D227&gt;=310000,$D227&lt;360000),INDEX('Wkpr - Allocation_Factors'!$B$16:$F$16,1,MATCH('Wkpr - Plant Balance Detail'!BV$2,'Wkpr - Allocation_Factors'!$B$1:$F$1,0)),IF(AND($B227="GD",$C227="AN",$D227&gt;=350000,$D227&lt;358000),INDEX('Wkpr - Allocation_Factors'!$B$17:$F$17,1,MATCH('Wkpr - Plant Balance Detail'!BV$2,'Wkpr - Allocation_Factors'!$B$1:$F$1,0)),INDEX('Wkpr - Allocation_Factors'!$B$2:$F$15,MATCH(CONCATENATE('Wkpr - Plant Balance Detail'!$B227,'Wkpr - Plant Balance Detail'!$C227),'Wkpr - Allocation_Factors'!$A$2:$A$15,0),MATCH('Wkpr - Plant Balance Detail'!BV$2,'Wkpr - Allocation_Factors'!$B$1:$F$1,0)))),0)</f>
        <v>0</v>
      </c>
      <c r="BW227" s="31">
        <f>_xlfn.IFNA(IF(AND($B227="ED",$D227&gt;=310000,$D227&lt;360000),INDEX('Wkpr - Allocation_Factors'!$B$16:$F$16,1,MATCH('Wkpr - Plant Balance Detail'!BW$2,'Wkpr - Allocation_Factors'!$B$1:$F$1,0)),IF(AND($B227="GD",$C227="AN",$D227&gt;=350000,$D227&lt;358000),INDEX('Wkpr - Allocation_Factors'!$B$17:$F$17,1,MATCH('Wkpr - Plant Balance Detail'!BW$2,'Wkpr - Allocation_Factors'!$B$1:$F$1,0)),INDEX('Wkpr - Allocation_Factors'!$B$2:$F$15,MATCH(CONCATENATE('Wkpr - Plant Balance Detail'!$B227,'Wkpr - Plant Balance Detail'!$C227),'Wkpr - Allocation_Factors'!$A$2:$A$15,0),MATCH('Wkpr - Plant Balance Detail'!BW$2,'Wkpr - Allocation_Factors'!$B$1:$F$1,0)))),0)</f>
        <v>1</v>
      </c>
      <c r="BX227" s="31">
        <f>_xlfn.IFNA(IF(AND($B227="ED",$D227&gt;=310000,$D227&lt;360000),INDEX('Wkpr - Allocation_Factors'!$B$16:$F$16,1,MATCH('Wkpr - Plant Balance Detail'!BX$2,'Wkpr - Allocation_Factors'!$B$1:$F$1,0)),IF(AND($B227="GD",$C227="AN",$D227&gt;=350000,$D227&lt;358000),INDEX('Wkpr - Allocation_Factors'!$B$17:$F$17,1,MATCH('Wkpr - Plant Balance Detail'!BX$2,'Wkpr - Allocation_Factors'!$B$1:$F$1,0)),INDEX('Wkpr - Allocation_Factors'!$B$2:$F$15,MATCH(CONCATENATE('Wkpr - Plant Balance Detail'!$B227,'Wkpr - Plant Balance Detail'!$C227),'Wkpr - Allocation_Factors'!$A$2:$A$15,0),MATCH('Wkpr - Plant Balance Detail'!BX$2,'Wkpr - Allocation_Factors'!$B$1:$F$1,0)))),0)</f>
        <v>0</v>
      </c>
      <c r="BY227" s="31">
        <f>_xlfn.IFNA(IF(AND($B227="ED",$D227&gt;=310000,$D227&lt;360000),INDEX('Wkpr - Allocation_Factors'!$B$16:$F$16,1,MATCH('Wkpr - Plant Balance Detail'!BY$2,'Wkpr - Allocation_Factors'!$B$1:$F$1,0)),IF(AND($B227="GD",$C227="AN",$D227&gt;=350000,$D227&lt;358000),INDEX('Wkpr - Allocation_Factors'!$B$17:$F$17,1,MATCH('Wkpr - Plant Balance Detail'!BY$2,'Wkpr - Allocation_Factors'!$B$1:$F$1,0)),INDEX('Wkpr - Allocation_Factors'!$B$2:$F$15,MATCH(CONCATENATE('Wkpr - Plant Balance Detail'!$B227,'Wkpr - Plant Balance Detail'!$C227),'Wkpr - Allocation_Factors'!$A$2:$A$15,0),MATCH('Wkpr - Plant Balance Detail'!BY$2,'Wkpr - Allocation_Factors'!$B$1:$F$1,0)))),0)</f>
        <v>0</v>
      </c>
      <c r="CA227" s="1">
        <f t="shared" si="116"/>
        <v>0</v>
      </c>
      <c r="CB227" s="1">
        <f t="shared" si="117"/>
        <v>0</v>
      </c>
      <c r="CC227" s="1">
        <f t="shared" si="118"/>
        <v>47699.178647048771</v>
      </c>
      <c r="CD227" s="1">
        <f t="shared" si="119"/>
        <v>0</v>
      </c>
      <c r="CE227" s="1">
        <f t="shared" si="120"/>
        <v>0</v>
      </c>
      <c r="CF227" s="1"/>
      <c r="CG227" s="1">
        <f t="shared" si="121"/>
        <v>0</v>
      </c>
      <c r="CH227" s="1">
        <f t="shared" si="122"/>
        <v>0</v>
      </c>
      <c r="CI227" s="1">
        <f t="shared" si="123"/>
        <v>47699.185985000004</v>
      </c>
      <c r="CJ227" s="1">
        <f t="shared" si="124"/>
        <v>0</v>
      </c>
      <c r="CK227" s="1">
        <f t="shared" si="125"/>
        <v>0</v>
      </c>
      <c r="CM227" s="1">
        <f t="shared" si="126"/>
        <v>0</v>
      </c>
      <c r="CN227" s="1">
        <f t="shared" si="127"/>
        <v>0</v>
      </c>
      <c r="CO227" s="1">
        <f t="shared" si="128"/>
        <v>44320.166219999999</v>
      </c>
      <c r="CP227" s="1">
        <f t="shared" si="129"/>
        <v>0</v>
      </c>
      <c r="CQ227" s="1">
        <f t="shared" si="130"/>
        <v>0</v>
      </c>
      <c r="CS227" s="1">
        <f t="shared" si="145"/>
        <v>0</v>
      </c>
      <c r="CT227" s="1">
        <f t="shared" si="146"/>
        <v>0</v>
      </c>
      <c r="CU227" s="1">
        <f t="shared" si="147"/>
        <v>-3379.0197650000046</v>
      </c>
      <c r="CV227" s="1">
        <f t="shared" si="148"/>
        <v>0</v>
      </c>
      <c r="CW227" s="1">
        <f t="shared" si="149"/>
        <v>0</v>
      </c>
      <c r="CX227" s="1">
        <f t="shared" si="150"/>
        <v>-3379.0197650000046</v>
      </c>
      <c r="DA227" s="38">
        <f t="shared" si="131"/>
        <v>0</v>
      </c>
      <c r="DB227" s="38">
        <f t="shared" si="132"/>
        <v>0</v>
      </c>
      <c r="DC227" s="38">
        <f t="shared" si="133"/>
        <v>0</v>
      </c>
      <c r="DD227" s="38">
        <f t="shared" si="134"/>
        <v>0</v>
      </c>
      <c r="DE227" s="38">
        <f t="shared" si="135"/>
        <v>0</v>
      </c>
    </row>
    <row r="228" spans="1:109" x14ac:dyDescent="0.2">
      <c r="A228" t="s">
        <v>243</v>
      </c>
      <c r="B228" t="str">
        <f t="shared" si="136"/>
        <v>ED</v>
      </c>
      <c r="C228" t="str">
        <f t="shared" si="137"/>
        <v>ID</v>
      </c>
      <c r="D228">
        <f t="shared" si="138"/>
        <v>392067</v>
      </c>
      <c r="E228" t="s">
        <v>683</v>
      </c>
      <c r="F228" s="1">
        <v>859742.09</v>
      </c>
      <c r="G228" s="1">
        <v>859742.09</v>
      </c>
      <c r="H228" s="1">
        <v>859742.09</v>
      </c>
      <c r="I228" s="1">
        <v>859742.09</v>
      </c>
      <c r="J228" s="1">
        <v>859742.09</v>
      </c>
      <c r="K228" s="1">
        <v>859742.09</v>
      </c>
      <c r="L228" s="1">
        <v>1350608.24</v>
      </c>
      <c r="M228" s="1">
        <v>1351057.68</v>
      </c>
      <c r="N228" s="1">
        <v>1351445.57</v>
      </c>
      <c r="O228" s="1">
        <v>1352061.09</v>
      </c>
      <c r="P228" s="1">
        <v>1363772.47</v>
      </c>
      <c r="Q228" s="1">
        <v>1363772.47</v>
      </c>
      <c r="R228" s="1">
        <v>1363772.47</v>
      </c>
      <c r="S228" s="1">
        <f t="shared" si="139"/>
        <v>1111757.28</v>
      </c>
      <c r="T228" s="1">
        <f t="shared" si="140"/>
        <v>12431427.970000003</v>
      </c>
      <c r="U228" s="1">
        <f t="shared" si="141"/>
        <v>1128598.7708333335</v>
      </c>
      <c r="V228" s="1">
        <v>-107468.3</v>
      </c>
      <c r="W228" s="1">
        <v>-114475.2</v>
      </c>
      <c r="X228" s="1">
        <v>-121482.1</v>
      </c>
      <c r="Y228" s="1">
        <v>-128489</v>
      </c>
      <c r="Z228" s="1">
        <v>-135495.9</v>
      </c>
      <c r="AA228" s="1">
        <v>-142502.80000000002</v>
      </c>
      <c r="AB228" s="1">
        <v>-151509.98000000001</v>
      </c>
      <c r="AC228" s="1">
        <v>-162519.26999999999</v>
      </c>
      <c r="AD228" s="1">
        <v>-173531.97</v>
      </c>
      <c r="AE228" s="1">
        <v>-184548.76</v>
      </c>
      <c r="AF228" s="1">
        <v>-195615.78</v>
      </c>
      <c r="AG228" s="1">
        <v>-206730.53</v>
      </c>
      <c r="AH228" s="1">
        <v>-217845.28</v>
      </c>
      <c r="AI228" s="1"/>
      <c r="AJ228" s="1">
        <v>-6989.53</v>
      </c>
      <c r="AK228" s="1">
        <v>-7006.9000000000005</v>
      </c>
      <c r="AL228" s="1">
        <v>-7006.9000000000005</v>
      </c>
      <c r="AM228" s="1">
        <v>-7006.9000000000005</v>
      </c>
      <c r="AN228" s="1">
        <v>-7006.9000000000005</v>
      </c>
      <c r="AO228" s="1">
        <v>-7006.9000000000005</v>
      </c>
      <c r="AP228" s="1">
        <v>-9007.18</v>
      </c>
      <c r="AQ228" s="1">
        <v>-11009.29</v>
      </c>
      <c r="AR228" s="1">
        <v>-11012.7</v>
      </c>
      <c r="AS228" s="1">
        <v>-11016.79</v>
      </c>
      <c r="AT228" s="1">
        <v>-11067.02</v>
      </c>
      <c r="AU228" s="1">
        <v>-11114.75</v>
      </c>
      <c r="AV228" s="1">
        <v>-11114.75</v>
      </c>
      <c r="AW228" s="1">
        <f t="shared" si="142"/>
        <v>110376.98</v>
      </c>
      <c r="AX228" s="1"/>
      <c r="AY228" s="1">
        <v>752273.79</v>
      </c>
      <c r="AZ228" s="1">
        <v>745266.89</v>
      </c>
      <c r="BA228" s="1">
        <v>738259.99</v>
      </c>
      <c r="BB228" s="1">
        <v>731253.09</v>
      </c>
      <c r="BC228" s="1">
        <v>724246.19000000006</v>
      </c>
      <c r="BD228" s="1">
        <v>717239.29</v>
      </c>
      <c r="BE228" s="1">
        <v>1199098.26</v>
      </c>
      <c r="BF228" s="1">
        <v>1188538.4099999999</v>
      </c>
      <c r="BG228" s="1">
        <v>1177913.6000000001</v>
      </c>
      <c r="BH228" s="1">
        <v>1167512.33</v>
      </c>
      <c r="BI228" s="1">
        <v>1168156.69</v>
      </c>
      <c r="BJ228" s="1">
        <v>1157041.94</v>
      </c>
      <c r="BK228" s="1">
        <v>1145927.19</v>
      </c>
      <c r="BL228" s="2">
        <f t="shared" si="115"/>
        <v>0</v>
      </c>
      <c r="BM228" s="2">
        <f t="shared" si="143"/>
        <v>110376.98</v>
      </c>
      <c r="BN228" s="3">
        <f t="shared" si="114"/>
        <v>9.7800017909376216E-2</v>
      </c>
      <c r="BO228" s="37">
        <f>IFERROR(INDEX('Wkpr - Existing Depr Rates'!$G$2:$G$709,MATCH('Wkpr - Plant Balance Detail'!A228,'Wkpr - Existing Depr Rates'!$A$2:$A$709,0),),0)</f>
        <v>9.7799999999999998E-2</v>
      </c>
      <c r="BP228" s="37">
        <f t="shared" si="144"/>
        <v>1.7909376218150364E-8</v>
      </c>
      <c r="BQ228" s="11">
        <v>5.4800000000000001E-2</v>
      </c>
      <c r="BR228" s="11"/>
      <c r="BS228" s="11"/>
      <c r="BU228" s="31">
        <f>_xlfn.IFNA(IF(AND($B228="ED",$D228&gt;=310000,$D228&lt;360000),INDEX('Wkpr - Allocation_Factors'!$B$16:$F$16,1,MATCH('Wkpr - Plant Balance Detail'!BU$2,'Wkpr - Allocation_Factors'!$B$1:$F$1,0)),IF(AND($B228="GD",$C228="AN",$D228&gt;=350000,$D228&lt;358000),INDEX('Wkpr - Allocation_Factors'!$B$17:$F$17,1,MATCH('Wkpr - Plant Balance Detail'!BU$2,'Wkpr - Allocation_Factors'!$B$1:$F$1,0)),INDEX('Wkpr - Allocation_Factors'!$B$2:$F$15,MATCH(CONCATENATE('Wkpr - Plant Balance Detail'!$B228,'Wkpr - Plant Balance Detail'!$C228),'Wkpr - Allocation_Factors'!$A$2:$A$15,0),MATCH('Wkpr - Plant Balance Detail'!BU$2,'Wkpr - Allocation_Factors'!$B$1:$F$1,0)))),0)</f>
        <v>0</v>
      </c>
      <c r="BV228" s="31">
        <f>_xlfn.IFNA(IF(AND($B228="ED",$D228&gt;=310000,$D228&lt;360000),INDEX('Wkpr - Allocation_Factors'!$B$16:$F$16,1,MATCH('Wkpr - Plant Balance Detail'!BV$2,'Wkpr - Allocation_Factors'!$B$1:$F$1,0)),IF(AND($B228="GD",$C228="AN",$D228&gt;=350000,$D228&lt;358000),INDEX('Wkpr - Allocation_Factors'!$B$17:$F$17,1,MATCH('Wkpr - Plant Balance Detail'!BV$2,'Wkpr - Allocation_Factors'!$B$1:$F$1,0)),INDEX('Wkpr - Allocation_Factors'!$B$2:$F$15,MATCH(CONCATENATE('Wkpr - Plant Balance Detail'!$B228,'Wkpr - Plant Balance Detail'!$C228),'Wkpr - Allocation_Factors'!$A$2:$A$15,0),MATCH('Wkpr - Plant Balance Detail'!BV$2,'Wkpr - Allocation_Factors'!$B$1:$F$1,0)))),0)</f>
        <v>0</v>
      </c>
      <c r="BW228" s="31">
        <f>_xlfn.IFNA(IF(AND($B228="ED",$D228&gt;=310000,$D228&lt;360000),INDEX('Wkpr - Allocation_Factors'!$B$16:$F$16,1,MATCH('Wkpr - Plant Balance Detail'!BW$2,'Wkpr - Allocation_Factors'!$B$1:$F$1,0)),IF(AND($B228="GD",$C228="AN",$D228&gt;=350000,$D228&lt;358000),INDEX('Wkpr - Allocation_Factors'!$B$17:$F$17,1,MATCH('Wkpr - Plant Balance Detail'!BW$2,'Wkpr - Allocation_Factors'!$B$1:$F$1,0)),INDEX('Wkpr - Allocation_Factors'!$B$2:$F$15,MATCH(CONCATENATE('Wkpr - Plant Balance Detail'!$B228,'Wkpr - Plant Balance Detail'!$C228),'Wkpr - Allocation_Factors'!$A$2:$A$15,0),MATCH('Wkpr - Plant Balance Detail'!BW$2,'Wkpr - Allocation_Factors'!$B$1:$F$1,0)))),0)</f>
        <v>1</v>
      </c>
      <c r="BX228" s="31">
        <f>_xlfn.IFNA(IF(AND($B228="ED",$D228&gt;=310000,$D228&lt;360000),INDEX('Wkpr - Allocation_Factors'!$B$16:$F$16,1,MATCH('Wkpr - Plant Balance Detail'!BX$2,'Wkpr - Allocation_Factors'!$B$1:$F$1,0)),IF(AND($B228="GD",$C228="AN",$D228&gt;=350000,$D228&lt;358000),INDEX('Wkpr - Allocation_Factors'!$B$17:$F$17,1,MATCH('Wkpr - Plant Balance Detail'!BX$2,'Wkpr - Allocation_Factors'!$B$1:$F$1,0)),INDEX('Wkpr - Allocation_Factors'!$B$2:$F$15,MATCH(CONCATENATE('Wkpr - Plant Balance Detail'!$B228,'Wkpr - Plant Balance Detail'!$C228),'Wkpr - Allocation_Factors'!$A$2:$A$15,0),MATCH('Wkpr - Plant Balance Detail'!BX$2,'Wkpr - Allocation_Factors'!$B$1:$F$1,0)))),0)</f>
        <v>0</v>
      </c>
      <c r="BY228" s="31">
        <f>_xlfn.IFNA(IF(AND($B228="ED",$D228&gt;=310000,$D228&lt;360000),INDEX('Wkpr - Allocation_Factors'!$B$16:$F$16,1,MATCH('Wkpr - Plant Balance Detail'!BY$2,'Wkpr - Allocation_Factors'!$B$1:$F$1,0)),IF(AND($B228="GD",$C228="AN",$D228&gt;=350000,$D228&lt;358000),INDEX('Wkpr - Allocation_Factors'!$B$17:$F$17,1,MATCH('Wkpr - Plant Balance Detail'!BY$2,'Wkpr - Allocation_Factors'!$B$1:$F$1,0)),INDEX('Wkpr - Allocation_Factors'!$B$2:$F$15,MATCH(CONCATENATE('Wkpr - Plant Balance Detail'!$B228,'Wkpr - Plant Balance Detail'!$C228),'Wkpr - Allocation_Factors'!$A$2:$A$15,0),MATCH('Wkpr - Plant Balance Detail'!BY$2,'Wkpr - Allocation_Factors'!$B$1:$F$1,0)))),0)</f>
        <v>0</v>
      </c>
      <c r="CA228" s="1">
        <f t="shared" si="116"/>
        <v>0</v>
      </c>
      <c r="CB228" s="1">
        <f t="shared" si="117"/>
        <v>0</v>
      </c>
      <c r="CC228" s="1">
        <f t="shared" si="118"/>
        <v>133376.97199031422</v>
      </c>
      <c r="CD228" s="1">
        <f t="shared" si="119"/>
        <v>0</v>
      </c>
      <c r="CE228" s="1">
        <f t="shared" si="120"/>
        <v>0</v>
      </c>
      <c r="CF228" s="1"/>
      <c r="CG228" s="1">
        <f t="shared" si="121"/>
        <v>0</v>
      </c>
      <c r="CH228" s="1">
        <f t="shared" si="122"/>
        <v>0</v>
      </c>
      <c r="CI228" s="1">
        <f t="shared" si="123"/>
        <v>133376.94756599999</v>
      </c>
      <c r="CJ228" s="1">
        <f t="shared" si="124"/>
        <v>0</v>
      </c>
      <c r="CK228" s="1">
        <f t="shared" si="125"/>
        <v>0</v>
      </c>
      <c r="CM228" s="1">
        <f t="shared" si="126"/>
        <v>0</v>
      </c>
      <c r="CN228" s="1">
        <f t="shared" si="127"/>
        <v>0</v>
      </c>
      <c r="CO228" s="1">
        <f t="shared" si="128"/>
        <v>74734.731356000004</v>
      </c>
      <c r="CP228" s="1">
        <f t="shared" si="129"/>
        <v>0</v>
      </c>
      <c r="CQ228" s="1">
        <f t="shared" si="130"/>
        <v>0</v>
      </c>
      <c r="CS228" s="1">
        <f t="shared" si="145"/>
        <v>0</v>
      </c>
      <c r="CT228" s="1">
        <f t="shared" si="146"/>
        <v>0</v>
      </c>
      <c r="CU228" s="1">
        <f t="shared" si="147"/>
        <v>-58642.216209999984</v>
      </c>
      <c r="CV228" s="1">
        <f t="shared" si="148"/>
        <v>0</v>
      </c>
      <c r="CW228" s="1">
        <f t="shared" si="149"/>
        <v>0</v>
      </c>
      <c r="CX228" s="1">
        <f t="shared" si="150"/>
        <v>-58642.216209999984</v>
      </c>
      <c r="DA228" s="38">
        <f t="shared" si="131"/>
        <v>0</v>
      </c>
      <c r="DB228" s="38">
        <f t="shared" si="132"/>
        <v>0</v>
      </c>
      <c r="DC228" s="38">
        <f t="shared" si="133"/>
        <v>0</v>
      </c>
      <c r="DD228" s="38">
        <f t="shared" si="134"/>
        <v>0</v>
      </c>
      <c r="DE228" s="38">
        <f t="shared" si="135"/>
        <v>0</v>
      </c>
    </row>
    <row r="229" spans="1:109" x14ac:dyDescent="0.2">
      <c r="A229" t="s">
        <v>244</v>
      </c>
      <c r="B229" t="str">
        <f t="shared" si="136"/>
        <v>ED</v>
      </c>
      <c r="C229" t="str">
        <f t="shared" si="137"/>
        <v>ID</v>
      </c>
      <c r="D229">
        <f t="shared" si="138"/>
        <v>392068</v>
      </c>
      <c r="E229" t="s">
        <v>683</v>
      </c>
      <c r="F229" s="1">
        <v>539977.03</v>
      </c>
      <c r="G229" s="1">
        <v>539977.03</v>
      </c>
      <c r="H229" s="1">
        <v>539977.03</v>
      </c>
      <c r="I229" s="1">
        <v>539977.03</v>
      </c>
      <c r="J229" s="1">
        <v>539977.03</v>
      </c>
      <c r="K229" s="1">
        <v>539977.03</v>
      </c>
      <c r="L229" s="1">
        <v>539977.03</v>
      </c>
      <c r="M229" s="1">
        <v>539977.03</v>
      </c>
      <c r="N229" s="1">
        <v>539977.03</v>
      </c>
      <c r="O229" s="1">
        <v>539977.03</v>
      </c>
      <c r="P229" s="1">
        <v>539977.03</v>
      </c>
      <c r="Q229" s="1">
        <v>846422.34</v>
      </c>
      <c r="R229" s="1">
        <v>848359.36</v>
      </c>
      <c r="S229" s="1">
        <f t="shared" si="139"/>
        <v>694168.19500000007</v>
      </c>
      <c r="T229" s="1">
        <f t="shared" si="140"/>
        <v>6246192.6400000015</v>
      </c>
      <c r="U229" s="1">
        <f t="shared" si="141"/>
        <v>578363.40291666682</v>
      </c>
      <c r="V229" s="1">
        <v>-61633.61</v>
      </c>
      <c r="W229" s="1">
        <v>-64364.99</v>
      </c>
      <c r="X229" s="1">
        <v>-67096.37</v>
      </c>
      <c r="Y229" s="1">
        <v>-69827.75</v>
      </c>
      <c r="Z229" s="1">
        <v>-72559.13</v>
      </c>
      <c r="AA229" s="1">
        <v>-75290.509999999995</v>
      </c>
      <c r="AB229" s="1">
        <v>-78021.89</v>
      </c>
      <c r="AC229" s="1">
        <v>-80753.27</v>
      </c>
      <c r="AD229" s="1">
        <v>-83484.650000000009</v>
      </c>
      <c r="AE229" s="1">
        <v>-86216.03</v>
      </c>
      <c r="AF229" s="1">
        <v>-88947.41</v>
      </c>
      <c r="AG229" s="1">
        <v>-92453.85</v>
      </c>
      <c r="AH229" s="1">
        <v>-96740.24</v>
      </c>
      <c r="AI229" s="1"/>
      <c r="AJ229" s="1">
        <v>-2731.38</v>
      </c>
      <c r="AK229" s="1">
        <v>-2731.38</v>
      </c>
      <c r="AL229" s="1">
        <v>-2731.38</v>
      </c>
      <c r="AM229" s="1">
        <v>-2731.38</v>
      </c>
      <c r="AN229" s="1">
        <v>-2731.38</v>
      </c>
      <c r="AO229" s="1">
        <v>-2731.38</v>
      </c>
      <c r="AP229" s="1">
        <v>-2731.38</v>
      </c>
      <c r="AQ229" s="1">
        <v>-2731.38</v>
      </c>
      <c r="AR229" s="1">
        <v>-2731.38</v>
      </c>
      <c r="AS229" s="1">
        <v>-2731.38</v>
      </c>
      <c r="AT229" s="1">
        <v>-2731.38</v>
      </c>
      <c r="AU229" s="1">
        <v>-3506.44</v>
      </c>
      <c r="AV229" s="1">
        <v>-4286.3900000000003</v>
      </c>
      <c r="AW229" s="1">
        <f t="shared" si="142"/>
        <v>35106.630000000005</v>
      </c>
      <c r="AX229" s="1"/>
      <c r="AY229" s="1">
        <v>478343.42</v>
      </c>
      <c r="AZ229" s="1">
        <v>475612.04000000004</v>
      </c>
      <c r="BA229" s="1">
        <v>472880.66000000003</v>
      </c>
      <c r="BB229" s="1">
        <v>470149.28</v>
      </c>
      <c r="BC229" s="1">
        <v>467417.9</v>
      </c>
      <c r="BD229" s="1">
        <v>464686.52</v>
      </c>
      <c r="BE229" s="1">
        <v>461955.14</v>
      </c>
      <c r="BF229" s="1">
        <v>459223.76</v>
      </c>
      <c r="BG229" s="1">
        <v>456492.38</v>
      </c>
      <c r="BH229" s="1">
        <v>453761</v>
      </c>
      <c r="BI229" s="1">
        <v>451029.62</v>
      </c>
      <c r="BJ229" s="1">
        <v>753968.49</v>
      </c>
      <c r="BK229" s="1">
        <v>751619.12</v>
      </c>
      <c r="BL229" s="2">
        <f t="shared" si="115"/>
        <v>0</v>
      </c>
      <c r="BM229" s="2">
        <f t="shared" si="143"/>
        <v>35106.630000000005</v>
      </c>
      <c r="BN229" s="3">
        <f t="shared" si="114"/>
        <v>6.0699950624397175E-2</v>
      </c>
      <c r="BO229" s="37">
        <f>IFERROR(INDEX('Wkpr - Existing Depr Rates'!$G$2:$G$709,MATCH('Wkpr - Plant Balance Detail'!A229,'Wkpr - Existing Depr Rates'!$A$2:$A$709,0),),0)</f>
        <v>6.0699999999999997E-2</v>
      </c>
      <c r="BP229" s="37">
        <f t="shared" si="144"/>
        <v>-4.9375602821644105E-8</v>
      </c>
      <c r="BQ229" s="11">
        <v>5.6399999999999999E-2</v>
      </c>
      <c r="BR229" s="11"/>
      <c r="BS229" s="11"/>
      <c r="BU229" s="31">
        <f>_xlfn.IFNA(IF(AND($B229="ED",$D229&gt;=310000,$D229&lt;360000),INDEX('Wkpr - Allocation_Factors'!$B$16:$F$16,1,MATCH('Wkpr - Plant Balance Detail'!BU$2,'Wkpr - Allocation_Factors'!$B$1:$F$1,0)),IF(AND($B229="GD",$C229="AN",$D229&gt;=350000,$D229&lt;358000),INDEX('Wkpr - Allocation_Factors'!$B$17:$F$17,1,MATCH('Wkpr - Plant Balance Detail'!BU$2,'Wkpr - Allocation_Factors'!$B$1:$F$1,0)),INDEX('Wkpr - Allocation_Factors'!$B$2:$F$15,MATCH(CONCATENATE('Wkpr - Plant Balance Detail'!$B229,'Wkpr - Plant Balance Detail'!$C229),'Wkpr - Allocation_Factors'!$A$2:$A$15,0),MATCH('Wkpr - Plant Balance Detail'!BU$2,'Wkpr - Allocation_Factors'!$B$1:$F$1,0)))),0)</f>
        <v>0</v>
      </c>
      <c r="BV229" s="31">
        <f>_xlfn.IFNA(IF(AND($B229="ED",$D229&gt;=310000,$D229&lt;360000),INDEX('Wkpr - Allocation_Factors'!$B$16:$F$16,1,MATCH('Wkpr - Plant Balance Detail'!BV$2,'Wkpr - Allocation_Factors'!$B$1:$F$1,0)),IF(AND($B229="GD",$C229="AN",$D229&gt;=350000,$D229&lt;358000),INDEX('Wkpr - Allocation_Factors'!$B$17:$F$17,1,MATCH('Wkpr - Plant Balance Detail'!BV$2,'Wkpr - Allocation_Factors'!$B$1:$F$1,0)),INDEX('Wkpr - Allocation_Factors'!$B$2:$F$15,MATCH(CONCATENATE('Wkpr - Plant Balance Detail'!$B229,'Wkpr - Plant Balance Detail'!$C229),'Wkpr - Allocation_Factors'!$A$2:$A$15,0),MATCH('Wkpr - Plant Balance Detail'!BV$2,'Wkpr - Allocation_Factors'!$B$1:$F$1,0)))),0)</f>
        <v>0</v>
      </c>
      <c r="BW229" s="31">
        <f>_xlfn.IFNA(IF(AND($B229="ED",$D229&gt;=310000,$D229&lt;360000),INDEX('Wkpr - Allocation_Factors'!$B$16:$F$16,1,MATCH('Wkpr - Plant Balance Detail'!BW$2,'Wkpr - Allocation_Factors'!$B$1:$F$1,0)),IF(AND($B229="GD",$C229="AN",$D229&gt;=350000,$D229&lt;358000),INDEX('Wkpr - Allocation_Factors'!$B$17:$F$17,1,MATCH('Wkpr - Plant Balance Detail'!BW$2,'Wkpr - Allocation_Factors'!$B$1:$F$1,0)),INDEX('Wkpr - Allocation_Factors'!$B$2:$F$15,MATCH(CONCATENATE('Wkpr - Plant Balance Detail'!$B229,'Wkpr - Plant Balance Detail'!$C229),'Wkpr - Allocation_Factors'!$A$2:$A$15,0),MATCH('Wkpr - Plant Balance Detail'!BW$2,'Wkpr - Allocation_Factors'!$B$1:$F$1,0)))),0)</f>
        <v>1</v>
      </c>
      <c r="BX229" s="31">
        <f>_xlfn.IFNA(IF(AND($B229="ED",$D229&gt;=310000,$D229&lt;360000),INDEX('Wkpr - Allocation_Factors'!$B$16:$F$16,1,MATCH('Wkpr - Plant Balance Detail'!BX$2,'Wkpr - Allocation_Factors'!$B$1:$F$1,0)),IF(AND($B229="GD",$C229="AN",$D229&gt;=350000,$D229&lt;358000),INDEX('Wkpr - Allocation_Factors'!$B$17:$F$17,1,MATCH('Wkpr - Plant Balance Detail'!BX$2,'Wkpr - Allocation_Factors'!$B$1:$F$1,0)),INDEX('Wkpr - Allocation_Factors'!$B$2:$F$15,MATCH(CONCATENATE('Wkpr - Plant Balance Detail'!$B229,'Wkpr - Plant Balance Detail'!$C229),'Wkpr - Allocation_Factors'!$A$2:$A$15,0),MATCH('Wkpr - Plant Balance Detail'!BX$2,'Wkpr - Allocation_Factors'!$B$1:$F$1,0)))),0)</f>
        <v>0</v>
      </c>
      <c r="BY229" s="31">
        <f>_xlfn.IFNA(IF(AND($B229="ED",$D229&gt;=310000,$D229&lt;360000),INDEX('Wkpr - Allocation_Factors'!$B$16:$F$16,1,MATCH('Wkpr - Plant Balance Detail'!BY$2,'Wkpr - Allocation_Factors'!$B$1:$F$1,0)),IF(AND($B229="GD",$C229="AN",$D229&gt;=350000,$D229&lt;358000),INDEX('Wkpr - Allocation_Factors'!$B$17:$F$17,1,MATCH('Wkpr - Plant Balance Detail'!BY$2,'Wkpr - Allocation_Factors'!$B$1:$F$1,0)),INDEX('Wkpr - Allocation_Factors'!$B$2:$F$15,MATCH(CONCATENATE('Wkpr - Plant Balance Detail'!$B229,'Wkpr - Plant Balance Detail'!$C229),'Wkpr - Allocation_Factors'!$A$2:$A$15,0),MATCH('Wkpr - Plant Balance Detail'!BY$2,'Wkpr - Allocation_Factors'!$B$1:$F$1,0)))),0)</f>
        <v>0</v>
      </c>
      <c r="CA229" s="1">
        <f t="shared" si="116"/>
        <v>0</v>
      </c>
      <c r="CB229" s="1">
        <f t="shared" si="117"/>
        <v>0</v>
      </c>
      <c r="CC229" s="1">
        <f t="shared" si="118"/>
        <v>51495.37126374519</v>
      </c>
      <c r="CD229" s="1">
        <f t="shared" si="119"/>
        <v>0</v>
      </c>
      <c r="CE229" s="1">
        <f t="shared" si="120"/>
        <v>0</v>
      </c>
      <c r="CF229" s="1"/>
      <c r="CG229" s="1">
        <f t="shared" si="121"/>
        <v>0</v>
      </c>
      <c r="CH229" s="1">
        <f t="shared" si="122"/>
        <v>0</v>
      </c>
      <c r="CI229" s="1">
        <f t="shared" si="123"/>
        <v>51495.413151999994</v>
      </c>
      <c r="CJ229" s="1">
        <f t="shared" si="124"/>
        <v>0</v>
      </c>
      <c r="CK229" s="1">
        <f t="shared" si="125"/>
        <v>0</v>
      </c>
      <c r="CM229" s="1">
        <f t="shared" si="126"/>
        <v>0</v>
      </c>
      <c r="CN229" s="1">
        <f t="shared" si="127"/>
        <v>0</v>
      </c>
      <c r="CO229" s="1">
        <f t="shared" si="128"/>
        <v>47847.467903999997</v>
      </c>
      <c r="CP229" s="1">
        <f t="shared" si="129"/>
        <v>0</v>
      </c>
      <c r="CQ229" s="1">
        <f t="shared" si="130"/>
        <v>0</v>
      </c>
      <c r="CS229" s="1">
        <f t="shared" si="145"/>
        <v>0</v>
      </c>
      <c r="CT229" s="1">
        <f t="shared" si="146"/>
        <v>0</v>
      </c>
      <c r="CU229" s="1">
        <f t="shared" si="147"/>
        <v>-3647.9452479999964</v>
      </c>
      <c r="CV229" s="1">
        <f t="shared" si="148"/>
        <v>0</v>
      </c>
      <c r="CW229" s="1">
        <f t="shared" si="149"/>
        <v>0</v>
      </c>
      <c r="CX229" s="1">
        <f t="shared" si="150"/>
        <v>-3647.9452479999964</v>
      </c>
      <c r="DA229" s="38">
        <f t="shared" si="131"/>
        <v>0</v>
      </c>
      <c r="DB229" s="38">
        <f t="shared" si="132"/>
        <v>0</v>
      </c>
      <c r="DC229" s="38">
        <f t="shared" si="133"/>
        <v>0</v>
      </c>
      <c r="DD229" s="38">
        <f t="shared" si="134"/>
        <v>0</v>
      </c>
      <c r="DE229" s="38">
        <f t="shared" si="135"/>
        <v>0</v>
      </c>
    </row>
    <row r="230" spans="1:109" x14ac:dyDescent="0.2">
      <c r="A230" t="s">
        <v>245</v>
      </c>
      <c r="B230" t="str">
        <f t="shared" si="136"/>
        <v>ED</v>
      </c>
      <c r="C230" t="str">
        <f t="shared" si="137"/>
        <v>ID</v>
      </c>
      <c r="D230">
        <f t="shared" si="138"/>
        <v>392200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f t="shared" si="139"/>
        <v>0</v>
      </c>
      <c r="T230" s="1">
        <f t="shared" si="140"/>
        <v>0</v>
      </c>
      <c r="U230" s="1">
        <f t="shared" si="141"/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/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f t="shared" si="142"/>
        <v>0</v>
      </c>
      <c r="AX230" s="1"/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2">
        <f t="shared" si="115"/>
        <v>0</v>
      </c>
      <c r="BM230" s="2">
        <f t="shared" si="143"/>
        <v>0</v>
      </c>
      <c r="BN230" s="3" t="str">
        <f t="shared" si="114"/>
        <v/>
      </c>
      <c r="BO230" s="37">
        <f>IFERROR(INDEX('Wkpr - Existing Depr Rates'!$G$2:$G$709,MATCH('Wkpr - Plant Balance Detail'!A230,'Wkpr - Existing Depr Rates'!$A$2:$A$709,0),),0)</f>
        <v>0.2</v>
      </c>
      <c r="BP230" s="37" t="str">
        <f t="shared" si="144"/>
        <v/>
      </c>
      <c r="BU230" s="31">
        <f>_xlfn.IFNA(IF(AND($B230="ED",$D230&gt;=310000,$D230&lt;360000),INDEX('Wkpr - Allocation_Factors'!$B$16:$F$16,1,MATCH('Wkpr - Plant Balance Detail'!BU$2,'Wkpr - Allocation_Factors'!$B$1:$F$1,0)),IF(AND($B230="GD",$C230="AN",$D230&gt;=350000,$D230&lt;358000),INDEX('Wkpr - Allocation_Factors'!$B$17:$F$17,1,MATCH('Wkpr - Plant Balance Detail'!BU$2,'Wkpr - Allocation_Factors'!$B$1:$F$1,0)),INDEX('Wkpr - Allocation_Factors'!$B$2:$F$15,MATCH(CONCATENATE('Wkpr - Plant Balance Detail'!$B230,'Wkpr - Plant Balance Detail'!$C230),'Wkpr - Allocation_Factors'!$A$2:$A$15,0),MATCH('Wkpr - Plant Balance Detail'!BU$2,'Wkpr - Allocation_Factors'!$B$1:$F$1,0)))),0)</f>
        <v>0</v>
      </c>
      <c r="BV230" s="31">
        <f>_xlfn.IFNA(IF(AND($B230="ED",$D230&gt;=310000,$D230&lt;360000),INDEX('Wkpr - Allocation_Factors'!$B$16:$F$16,1,MATCH('Wkpr - Plant Balance Detail'!BV$2,'Wkpr - Allocation_Factors'!$B$1:$F$1,0)),IF(AND($B230="GD",$C230="AN",$D230&gt;=350000,$D230&lt;358000),INDEX('Wkpr - Allocation_Factors'!$B$17:$F$17,1,MATCH('Wkpr - Plant Balance Detail'!BV$2,'Wkpr - Allocation_Factors'!$B$1:$F$1,0)),INDEX('Wkpr - Allocation_Factors'!$B$2:$F$15,MATCH(CONCATENATE('Wkpr - Plant Balance Detail'!$B230,'Wkpr - Plant Balance Detail'!$C230),'Wkpr - Allocation_Factors'!$A$2:$A$15,0),MATCH('Wkpr - Plant Balance Detail'!BV$2,'Wkpr - Allocation_Factors'!$B$1:$F$1,0)))),0)</f>
        <v>0</v>
      </c>
      <c r="BW230" s="31">
        <f>_xlfn.IFNA(IF(AND($B230="ED",$D230&gt;=310000,$D230&lt;360000),INDEX('Wkpr - Allocation_Factors'!$B$16:$F$16,1,MATCH('Wkpr - Plant Balance Detail'!BW$2,'Wkpr - Allocation_Factors'!$B$1:$F$1,0)),IF(AND($B230="GD",$C230="AN",$D230&gt;=350000,$D230&lt;358000),INDEX('Wkpr - Allocation_Factors'!$B$17:$F$17,1,MATCH('Wkpr - Plant Balance Detail'!BW$2,'Wkpr - Allocation_Factors'!$B$1:$F$1,0)),INDEX('Wkpr - Allocation_Factors'!$B$2:$F$15,MATCH(CONCATENATE('Wkpr - Plant Balance Detail'!$B230,'Wkpr - Plant Balance Detail'!$C230),'Wkpr - Allocation_Factors'!$A$2:$A$15,0),MATCH('Wkpr - Plant Balance Detail'!BW$2,'Wkpr - Allocation_Factors'!$B$1:$F$1,0)))),0)</f>
        <v>1</v>
      </c>
      <c r="BX230" s="31">
        <f>_xlfn.IFNA(IF(AND($B230="ED",$D230&gt;=310000,$D230&lt;360000),INDEX('Wkpr - Allocation_Factors'!$B$16:$F$16,1,MATCH('Wkpr - Plant Balance Detail'!BX$2,'Wkpr - Allocation_Factors'!$B$1:$F$1,0)),IF(AND($B230="GD",$C230="AN",$D230&gt;=350000,$D230&lt;358000),INDEX('Wkpr - Allocation_Factors'!$B$17:$F$17,1,MATCH('Wkpr - Plant Balance Detail'!BX$2,'Wkpr - Allocation_Factors'!$B$1:$F$1,0)),INDEX('Wkpr - Allocation_Factors'!$B$2:$F$15,MATCH(CONCATENATE('Wkpr - Plant Balance Detail'!$B230,'Wkpr - Plant Balance Detail'!$C230),'Wkpr - Allocation_Factors'!$A$2:$A$15,0),MATCH('Wkpr - Plant Balance Detail'!BX$2,'Wkpr - Allocation_Factors'!$B$1:$F$1,0)))),0)</f>
        <v>0</v>
      </c>
      <c r="BY230" s="31">
        <f>_xlfn.IFNA(IF(AND($B230="ED",$D230&gt;=310000,$D230&lt;360000),INDEX('Wkpr - Allocation_Factors'!$B$16:$F$16,1,MATCH('Wkpr - Plant Balance Detail'!BY$2,'Wkpr - Allocation_Factors'!$B$1:$F$1,0)),IF(AND($B230="GD",$C230="AN",$D230&gt;=350000,$D230&lt;358000),INDEX('Wkpr - Allocation_Factors'!$B$17:$F$17,1,MATCH('Wkpr - Plant Balance Detail'!BY$2,'Wkpr - Allocation_Factors'!$B$1:$F$1,0)),INDEX('Wkpr - Allocation_Factors'!$B$2:$F$15,MATCH(CONCATENATE('Wkpr - Plant Balance Detail'!$B230,'Wkpr - Plant Balance Detail'!$C230),'Wkpr - Allocation_Factors'!$A$2:$A$15,0),MATCH('Wkpr - Plant Balance Detail'!BY$2,'Wkpr - Allocation_Factors'!$B$1:$F$1,0)))),0)</f>
        <v>0</v>
      </c>
      <c r="CA230" s="1">
        <f t="shared" si="116"/>
        <v>0</v>
      </c>
      <c r="CB230" s="1">
        <f t="shared" si="117"/>
        <v>0</v>
      </c>
      <c r="CC230" s="1">
        <f t="shared" si="118"/>
        <v>0</v>
      </c>
      <c r="CD230" s="1">
        <f t="shared" si="119"/>
        <v>0</v>
      </c>
      <c r="CE230" s="1">
        <f t="shared" si="120"/>
        <v>0</v>
      </c>
      <c r="CF230" s="1"/>
      <c r="CG230" s="1">
        <f t="shared" si="121"/>
        <v>0</v>
      </c>
      <c r="CH230" s="1">
        <f t="shared" si="122"/>
        <v>0</v>
      </c>
      <c r="CI230" s="1">
        <f t="shared" si="123"/>
        <v>0</v>
      </c>
      <c r="CJ230" s="1">
        <f t="shared" si="124"/>
        <v>0</v>
      </c>
      <c r="CK230" s="1">
        <f t="shared" si="125"/>
        <v>0</v>
      </c>
      <c r="CM230" s="1">
        <f t="shared" si="126"/>
        <v>0</v>
      </c>
      <c r="CN230" s="1">
        <f t="shared" si="127"/>
        <v>0</v>
      </c>
      <c r="CO230" s="1">
        <f t="shared" si="128"/>
        <v>0</v>
      </c>
      <c r="CP230" s="1">
        <f t="shared" si="129"/>
        <v>0</v>
      </c>
      <c r="CQ230" s="1">
        <f t="shared" si="130"/>
        <v>0</v>
      </c>
      <c r="CS230" s="1">
        <f t="shared" si="145"/>
        <v>0</v>
      </c>
      <c r="CT230" s="1">
        <f t="shared" si="146"/>
        <v>0</v>
      </c>
      <c r="CU230" s="1">
        <f t="shared" si="147"/>
        <v>0</v>
      </c>
      <c r="CV230" s="1">
        <f t="shared" si="148"/>
        <v>0</v>
      </c>
      <c r="CW230" s="1">
        <f t="shared" si="149"/>
        <v>0</v>
      </c>
      <c r="CX230" s="1">
        <f t="shared" si="150"/>
        <v>0</v>
      </c>
      <c r="DA230" s="38">
        <f t="shared" si="131"/>
        <v>0</v>
      </c>
      <c r="DB230" s="38">
        <f t="shared" si="132"/>
        <v>0</v>
      </c>
      <c r="DC230" s="38">
        <f t="shared" si="133"/>
        <v>0</v>
      </c>
      <c r="DD230" s="38">
        <f t="shared" si="134"/>
        <v>0</v>
      </c>
      <c r="DE230" s="38">
        <f t="shared" si="135"/>
        <v>0</v>
      </c>
    </row>
    <row r="231" spans="1:109" x14ac:dyDescent="0.2">
      <c r="A231" t="s">
        <v>246</v>
      </c>
      <c r="B231" t="str">
        <f t="shared" si="136"/>
        <v>ED</v>
      </c>
      <c r="C231" t="str">
        <f t="shared" si="137"/>
        <v>ID</v>
      </c>
      <c r="D231">
        <f t="shared" si="138"/>
        <v>393000</v>
      </c>
      <c r="F231" s="1">
        <v>14744.52</v>
      </c>
      <c r="G231" s="1">
        <v>14744.52</v>
      </c>
      <c r="H231" s="1">
        <v>14744.52</v>
      </c>
      <c r="I231" s="1">
        <v>14744.52</v>
      </c>
      <c r="J231" s="1">
        <v>14744.52</v>
      </c>
      <c r="K231" s="1">
        <v>14744.52</v>
      </c>
      <c r="L231" s="1">
        <v>14744.52</v>
      </c>
      <c r="M231" s="1">
        <v>14744.52</v>
      </c>
      <c r="N231" s="1">
        <v>14744.52</v>
      </c>
      <c r="O231" s="1">
        <v>14744.52</v>
      </c>
      <c r="P231" s="1">
        <v>14744.52</v>
      </c>
      <c r="Q231" s="1">
        <v>14744.52</v>
      </c>
      <c r="R231" s="1">
        <v>14744.52</v>
      </c>
      <c r="S231" s="1">
        <f t="shared" si="139"/>
        <v>14744.52</v>
      </c>
      <c r="T231" s="1">
        <f t="shared" si="140"/>
        <v>162189.72</v>
      </c>
      <c r="U231" s="1">
        <f t="shared" si="141"/>
        <v>14744.519999999999</v>
      </c>
      <c r="V231" s="1">
        <v>-8832.08</v>
      </c>
      <c r="W231" s="1">
        <v>-8888.35</v>
      </c>
      <c r="X231" s="1">
        <v>-8944.6200000000008</v>
      </c>
      <c r="Y231" s="1">
        <v>-9000.89</v>
      </c>
      <c r="Z231" s="1">
        <v>-9057.16</v>
      </c>
      <c r="AA231" s="1">
        <v>-9113.43</v>
      </c>
      <c r="AB231" s="1">
        <v>-9169.7000000000007</v>
      </c>
      <c r="AC231" s="1">
        <v>-9225.9699999999993</v>
      </c>
      <c r="AD231" s="1">
        <v>-9282.24</v>
      </c>
      <c r="AE231" s="1">
        <v>-9338.51</v>
      </c>
      <c r="AF231" s="1">
        <v>-9394.7800000000007</v>
      </c>
      <c r="AG231" s="1">
        <v>-9451.0500000000011</v>
      </c>
      <c r="AH231" s="1">
        <v>-9507.32</v>
      </c>
      <c r="AI231" s="1"/>
      <c r="AJ231" s="1">
        <v>-56.27</v>
      </c>
      <c r="AK231" s="1">
        <v>-56.27</v>
      </c>
      <c r="AL231" s="1">
        <v>-56.27</v>
      </c>
      <c r="AM231" s="1">
        <v>-56.27</v>
      </c>
      <c r="AN231" s="1">
        <v>-56.27</v>
      </c>
      <c r="AO231" s="1">
        <v>-56.27</v>
      </c>
      <c r="AP231" s="1">
        <v>-56.27</v>
      </c>
      <c r="AQ231" s="1">
        <v>-56.27</v>
      </c>
      <c r="AR231" s="1">
        <v>-56.27</v>
      </c>
      <c r="AS231" s="1">
        <v>-56.27</v>
      </c>
      <c r="AT231" s="1">
        <v>-56.27</v>
      </c>
      <c r="AU231" s="1">
        <v>-56.27</v>
      </c>
      <c r="AV231" s="1">
        <v>-56.27</v>
      </c>
      <c r="AW231" s="1">
        <f t="shared" si="142"/>
        <v>675.2399999999999</v>
      </c>
      <c r="AX231" s="1"/>
      <c r="AY231" s="1">
        <v>5912.4400000000005</v>
      </c>
      <c r="AZ231" s="1">
        <v>5856.17</v>
      </c>
      <c r="BA231" s="1">
        <v>5799.9000000000005</v>
      </c>
      <c r="BB231" s="1">
        <v>5743.63</v>
      </c>
      <c r="BC231" s="1">
        <v>5687.36</v>
      </c>
      <c r="BD231" s="1">
        <v>5631.09</v>
      </c>
      <c r="BE231" s="1">
        <v>5574.82</v>
      </c>
      <c r="BF231" s="1">
        <v>5518.55</v>
      </c>
      <c r="BG231" s="1">
        <v>5462.28</v>
      </c>
      <c r="BH231" s="1">
        <v>5406.01</v>
      </c>
      <c r="BI231" s="1">
        <v>5349.74</v>
      </c>
      <c r="BJ231" s="1">
        <v>5293.47</v>
      </c>
      <c r="BK231" s="1">
        <v>5237.2</v>
      </c>
      <c r="BL231" s="2">
        <f t="shared" si="115"/>
        <v>0</v>
      </c>
      <c r="BM231" s="2">
        <f t="shared" si="143"/>
        <v>675.2399999999999</v>
      </c>
      <c r="BN231" s="3">
        <f t="shared" si="114"/>
        <v>4.5795997428197052E-2</v>
      </c>
      <c r="BO231" s="37">
        <f>IFERROR(INDEX('Wkpr - Existing Depr Rates'!$G$2:$G$709,MATCH('Wkpr - Plant Balance Detail'!A231,'Wkpr - Existing Depr Rates'!$A$2:$A$709,0),),0)</f>
        <v>4.58E-2</v>
      </c>
      <c r="BP231" s="37">
        <f t="shared" si="144"/>
        <v>-4.0025718029482182E-6</v>
      </c>
      <c r="BQ231" s="11">
        <v>0.04</v>
      </c>
      <c r="BR231" s="11"/>
      <c r="BS231" s="11"/>
      <c r="BU231" s="31">
        <f>_xlfn.IFNA(IF(AND($B231="ED",$D231&gt;=310000,$D231&lt;360000),INDEX('Wkpr - Allocation_Factors'!$B$16:$F$16,1,MATCH('Wkpr - Plant Balance Detail'!BU$2,'Wkpr - Allocation_Factors'!$B$1:$F$1,0)),IF(AND($B231="GD",$C231="AN",$D231&gt;=350000,$D231&lt;358000),INDEX('Wkpr - Allocation_Factors'!$B$17:$F$17,1,MATCH('Wkpr - Plant Balance Detail'!BU$2,'Wkpr - Allocation_Factors'!$B$1:$F$1,0)),INDEX('Wkpr - Allocation_Factors'!$B$2:$F$15,MATCH(CONCATENATE('Wkpr - Plant Balance Detail'!$B231,'Wkpr - Plant Balance Detail'!$C231),'Wkpr - Allocation_Factors'!$A$2:$A$15,0),MATCH('Wkpr - Plant Balance Detail'!BU$2,'Wkpr - Allocation_Factors'!$B$1:$F$1,0)))),0)</f>
        <v>0</v>
      </c>
      <c r="BV231" s="31">
        <f>_xlfn.IFNA(IF(AND($B231="ED",$D231&gt;=310000,$D231&lt;360000),INDEX('Wkpr - Allocation_Factors'!$B$16:$F$16,1,MATCH('Wkpr - Plant Balance Detail'!BV$2,'Wkpr - Allocation_Factors'!$B$1:$F$1,0)),IF(AND($B231="GD",$C231="AN",$D231&gt;=350000,$D231&lt;358000),INDEX('Wkpr - Allocation_Factors'!$B$17:$F$17,1,MATCH('Wkpr - Plant Balance Detail'!BV$2,'Wkpr - Allocation_Factors'!$B$1:$F$1,0)),INDEX('Wkpr - Allocation_Factors'!$B$2:$F$15,MATCH(CONCATENATE('Wkpr - Plant Balance Detail'!$B231,'Wkpr - Plant Balance Detail'!$C231),'Wkpr - Allocation_Factors'!$A$2:$A$15,0),MATCH('Wkpr - Plant Balance Detail'!BV$2,'Wkpr - Allocation_Factors'!$B$1:$F$1,0)))),0)</f>
        <v>0</v>
      </c>
      <c r="BW231" s="31">
        <f>_xlfn.IFNA(IF(AND($B231="ED",$D231&gt;=310000,$D231&lt;360000),INDEX('Wkpr - Allocation_Factors'!$B$16:$F$16,1,MATCH('Wkpr - Plant Balance Detail'!BW$2,'Wkpr - Allocation_Factors'!$B$1:$F$1,0)),IF(AND($B231="GD",$C231="AN",$D231&gt;=350000,$D231&lt;358000),INDEX('Wkpr - Allocation_Factors'!$B$17:$F$17,1,MATCH('Wkpr - Plant Balance Detail'!BW$2,'Wkpr - Allocation_Factors'!$B$1:$F$1,0)),INDEX('Wkpr - Allocation_Factors'!$B$2:$F$15,MATCH(CONCATENATE('Wkpr - Plant Balance Detail'!$B231,'Wkpr - Plant Balance Detail'!$C231),'Wkpr - Allocation_Factors'!$A$2:$A$15,0),MATCH('Wkpr - Plant Balance Detail'!BW$2,'Wkpr - Allocation_Factors'!$B$1:$F$1,0)))),0)</f>
        <v>1</v>
      </c>
      <c r="BX231" s="31">
        <f>_xlfn.IFNA(IF(AND($B231="ED",$D231&gt;=310000,$D231&lt;360000),INDEX('Wkpr - Allocation_Factors'!$B$16:$F$16,1,MATCH('Wkpr - Plant Balance Detail'!BX$2,'Wkpr - Allocation_Factors'!$B$1:$F$1,0)),IF(AND($B231="GD",$C231="AN",$D231&gt;=350000,$D231&lt;358000),INDEX('Wkpr - Allocation_Factors'!$B$17:$F$17,1,MATCH('Wkpr - Plant Balance Detail'!BX$2,'Wkpr - Allocation_Factors'!$B$1:$F$1,0)),INDEX('Wkpr - Allocation_Factors'!$B$2:$F$15,MATCH(CONCATENATE('Wkpr - Plant Balance Detail'!$B231,'Wkpr - Plant Balance Detail'!$C231),'Wkpr - Allocation_Factors'!$A$2:$A$15,0),MATCH('Wkpr - Plant Balance Detail'!BX$2,'Wkpr - Allocation_Factors'!$B$1:$F$1,0)))),0)</f>
        <v>0</v>
      </c>
      <c r="BY231" s="31">
        <f>_xlfn.IFNA(IF(AND($B231="ED",$D231&gt;=310000,$D231&lt;360000),INDEX('Wkpr - Allocation_Factors'!$B$16:$F$16,1,MATCH('Wkpr - Plant Balance Detail'!BY$2,'Wkpr - Allocation_Factors'!$B$1:$F$1,0)),IF(AND($B231="GD",$C231="AN",$D231&gt;=350000,$D231&lt;358000),INDEX('Wkpr - Allocation_Factors'!$B$17:$F$17,1,MATCH('Wkpr - Plant Balance Detail'!BY$2,'Wkpr - Allocation_Factors'!$B$1:$F$1,0)),INDEX('Wkpr - Allocation_Factors'!$B$2:$F$15,MATCH(CONCATENATE('Wkpr - Plant Balance Detail'!$B231,'Wkpr - Plant Balance Detail'!$C231),'Wkpr - Allocation_Factors'!$A$2:$A$15,0),MATCH('Wkpr - Plant Balance Detail'!BY$2,'Wkpr - Allocation_Factors'!$B$1:$F$1,0)))),0)</f>
        <v>0</v>
      </c>
      <c r="CA231" s="1">
        <f t="shared" si="116"/>
        <v>0</v>
      </c>
      <c r="CB231" s="1">
        <f t="shared" si="117"/>
        <v>0</v>
      </c>
      <c r="CC231" s="1">
        <f t="shared" si="118"/>
        <v>675.24</v>
      </c>
      <c r="CD231" s="1">
        <f t="shared" si="119"/>
        <v>0</v>
      </c>
      <c r="CE231" s="1">
        <f t="shared" si="120"/>
        <v>0</v>
      </c>
      <c r="CF231" s="1"/>
      <c r="CG231" s="1">
        <f t="shared" si="121"/>
        <v>0</v>
      </c>
      <c r="CH231" s="1">
        <f t="shared" si="122"/>
        <v>0</v>
      </c>
      <c r="CI231" s="1">
        <f t="shared" si="123"/>
        <v>675.29901600000005</v>
      </c>
      <c r="CJ231" s="1">
        <f t="shared" si="124"/>
        <v>0</v>
      </c>
      <c r="CK231" s="1">
        <f t="shared" si="125"/>
        <v>0</v>
      </c>
      <c r="CM231" s="1">
        <f t="shared" si="126"/>
        <v>0</v>
      </c>
      <c r="CN231" s="1">
        <f t="shared" si="127"/>
        <v>0</v>
      </c>
      <c r="CO231" s="1">
        <f t="shared" si="128"/>
        <v>589.7808</v>
      </c>
      <c r="CP231" s="1">
        <f t="shared" si="129"/>
        <v>0</v>
      </c>
      <c r="CQ231" s="1">
        <f t="shared" si="130"/>
        <v>0</v>
      </c>
      <c r="CS231" s="1">
        <f t="shared" si="145"/>
        <v>0</v>
      </c>
      <c r="CT231" s="1">
        <f t="shared" si="146"/>
        <v>0</v>
      </c>
      <c r="CU231" s="1">
        <f t="shared" si="147"/>
        <v>-85.518216000000052</v>
      </c>
      <c r="CV231" s="1">
        <f t="shared" si="148"/>
        <v>0</v>
      </c>
      <c r="CW231" s="1">
        <f t="shared" si="149"/>
        <v>0</v>
      </c>
      <c r="CX231" s="1">
        <f t="shared" si="150"/>
        <v>-85.518216000000052</v>
      </c>
      <c r="DA231" s="38">
        <f t="shared" si="131"/>
        <v>0</v>
      </c>
      <c r="DB231" s="38">
        <f t="shared" si="132"/>
        <v>0</v>
      </c>
      <c r="DC231" s="38">
        <f t="shared" si="133"/>
        <v>0</v>
      </c>
      <c r="DD231" s="38">
        <f t="shared" si="134"/>
        <v>0</v>
      </c>
      <c r="DE231" s="38">
        <f t="shared" si="135"/>
        <v>0</v>
      </c>
    </row>
    <row r="232" spans="1:109" x14ac:dyDescent="0.2">
      <c r="A232" t="s">
        <v>247</v>
      </c>
      <c r="B232" t="str">
        <f t="shared" si="136"/>
        <v>ED</v>
      </c>
      <c r="C232" t="str">
        <f t="shared" si="137"/>
        <v>ID</v>
      </c>
      <c r="D232">
        <f t="shared" si="138"/>
        <v>394000</v>
      </c>
      <c r="F232" s="1">
        <v>267539.41000000003</v>
      </c>
      <c r="G232" s="1">
        <v>267539.41000000003</v>
      </c>
      <c r="H232" s="1">
        <v>267539.41000000003</v>
      </c>
      <c r="I232" s="1">
        <v>267539.41000000003</v>
      </c>
      <c r="J232" s="1">
        <v>267539.41000000003</v>
      </c>
      <c r="K232" s="1">
        <v>281475.63</v>
      </c>
      <c r="L232" s="1">
        <v>281475.63</v>
      </c>
      <c r="M232" s="1">
        <v>265743.34000000003</v>
      </c>
      <c r="N232" s="1">
        <v>265743.34000000003</v>
      </c>
      <c r="O232" s="1">
        <v>265743.34000000003</v>
      </c>
      <c r="P232" s="1">
        <v>265743.34000000003</v>
      </c>
      <c r="Q232" s="1">
        <v>265743.34000000003</v>
      </c>
      <c r="R232" s="1">
        <v>265743.34000000003</v>
      </c>
      <c r="S232" s="1">
        <f t="shared" si="139"/>
        <v>266641.375</v>
      </c>
      <c r="T232" s="1">
        <f t="shared" si="140"/>
        <v>2961825.5999999996</v>
      </c>
      <c r="U232" s="1">
        <f t="shared" si="141"/>
        <v>269038.9145833333</v>
      </c>
      <c r="V232" s="1">
        <v>-198572.9</v>
      </c>
      <c r="W232" s="1">
        <v>-199638.6</v>
      </c>
      <c r="X232" s="1">
        <v>-200704.30000000002</v>
      </c>
      <c r="Y232" s="1">
        <v>-201770</v>
      </c>
      <c r="Z232" s="1">
        <v>-202835.7</v>
      </c>
      <c r="AA232" s="1">
        <v>-203929.15</v>
      </c>
      <c r="AB232" s="1">
        <v>-205050.36000000002</v>
      </c>
      <c r="AC232" s="1">
        <v>-190407.95</v>
      </c>
      <c r="AD232" s="1">
        <v>-191466.49</v>
      </c>
      <c r="AE232" s="1">
        <v>-192525.03</v>
      </c>
      <c r="AF232" s="1">
        <v>-193583.57</v>
      </c>
      <c r="AG232" s="1">
        <v>-194642.11000000002</v>
      </c>
      <c r="AH232" s="1">
        <v>-195700.65</v>
      </c>
      <c r="AI232" s="1"/>
      <c r="AJ232" s="1">
        <v>-1127.81</v>
      </c>
      <c r="AK232" s="1">
        <v>-1065.7</v>
      </c>
      <c r="AL232" s="1">
        <v>-1065.7</v>
      </c>
      <c r="AM232" s="1">
        <v>-1065.7</v>
      </c>
      <c r="AN232" s="1">
        <v>-1065.7</v>
      </c>
      <c r="AO232" s="1">
        <v>-1093.45</v>
      </c>
      <c r="AP232" s="1">
        <v>-1121.21</v>
      </c>
      <c r="AQ232" s="1">
        <v>-1089.8800000000001</v>
      </c>
      <c r="AR232" s="1">
        <v>-1058.54</v>
      </c>
      <c r="AS232" s="1">
        <v>-1058.54</v>
      </c>
      <c r="AT232" s="1">
        <v>-1058.54</v>
      </c>
      <c r="AU232" s="1">
        <v>-1058.54</v>
      </c>
      <c r="AV232" s="1">
        <v>-1058.54</v>
      </c>
      <c r="AW232" s="1">
        <f t="shared" si="142"/>
        <v>12860.040000000005</v>
      </c>
      <c r="AX232" s="1"/>
      <c r="AY232" s="1">
        <v>68966.509999999995</v>
      </c>
      <c r="AZ232" s="1">
        <v>67900.81</v>
      </c>
      <c r="BA232" s="1">
        <v>66835.11</v>
      </c>
      <c r="BB232" s="1">
        <v>65769.41</v>
      </c>
      <c r="BC232" s="1">
        <v>64703.71</v>
      </c>
      <c r="BD232" s="1">
        <v>77546.48</v>
      </c>
      <c r="BE232" s="1">
        <v>76425.27</v>
      </c>
      <c r="BF232" s="1">
        <v>75335.39</v>
      </c>
      <c r="BG232" s="1">
        <v>74276.850000000006</v>
      </c>
      <c r="BH232" s="1">
        <v>73218.31</v>
      </c>
      <c r="BI232" s="1">
        <v>72159.77</v>
      </c>
      <c r="BJ232" s="1">
        <v>71101.23</v>
      </c>
      <c r="BK232" s="1">
        <v>70042.69</v>
      </c>
      <c r="BL232" s="2">
        <f t="shared" si="115"/>
        <v>0</v>
      </c>
      <c r="BM232" s="2">
        <f t="shared" si="143"/>
        <v>12860.040000000005</v>
      </c>
      <c r="BN232" s="3">
        <f t="shared" si="114"/>
        <v>4.7799925226120699E-2</v>
      </c>
      <c r="BO232" s="37">
        <f>IFERROR(INDEX('Wkpr - Existing Depr Rates'!$G$2:$G$709,MATCH('Wkpr - Plant Balance Detail'!A232,'Wkpr - Existing Depr Rates'!$A$2:$A$709,0),),0)</f>
        <v>4.7800000000000002E-2</v>
      </c>
      <c r="BP232" s="37">
        <f t="shared" si="144"/>
        <v>-7.4773879303602353E-8</v>
      </c>
      <c r="BQ232" s="11">
        <v>0.05</v>
      </c>
      <c r="BR232" s="11"/>
      <c r="BS232" s="11"/>
      <c r="BU232" s="31">
        <f>_xlfn.IFNA(IF(AND($B232="ED",$D232&gt;=310000,$D232&lt;360000),INDEX('Wkpr - Allocation_Factors'!$B$16:$F$16,1,MATCH('Wkpr - Plant Balance Detail'!BU$2,'Wkpr - Allocation_Factors'!$B$1:$F$1,0)),IF(AND($B232="GD",$C232="AN",$D232&gt;=350000,$D232&lt;358000),INDEX('Wkpr - Allocation_Factors'!$B$17:$F$17,1,MATCH('Wkpr - Plant Balance Detail'!BU$2,'Wkpr - Allocation_Factors'!$B$1:$F$1,0)),INDEX('Wkpr - Allocation_Factors'!$B$2:$F$15,MATCH(CONCATENATE('Wkpr - Plant Balance Detail'!$B232,'Wkpr - Plant Balance Detail'!$C232),'Wkpr - Allocation_Factors'!$A$2:$A$15,0),MATCH('Wkpr - Plant Balance Detail'!BU$2,'Wkpr - Allocation_Factors'!$B$1:$F$1,0)))),0)</f>
        <v>0</v>
      </c>
      <c r="BV232" s="31">
        <f>_xlfn.IFNA(IF(AND($B232="ED",$D232&gt;=310000,$D232&lt;360000),INDEX('Wkpr - Allocation_Factors'!$B$16:$F$16,1,MATCH('Wkpr - Plant Balance Detail'!BV$2,'Wkpr - Allocation_Factors'!$B$1:$F$1,0)),IF(AND($B232="GD",$C232="AN",$D232&gt;=350000,$D232&lt;358000),INDEX('Wkpr - Allocation_Factors'!$B$17:$F$17,1,MATCH('Wkpr - Plant Balance Detail'!BV$2,'Wkpr - Allocation_Factors'!$B$1:$F$1,0)),INDEX('Wkpr - Allocation_Factors'!$B$2:$F$15,MATCH(CONCATENATE('Wkpr - Plant Balance Detail'!$B232,'Wkpr - Plant Balance Detail'!$C232),'Wkpr - Allocation_Factors'!$A$2:$A$15,0),MATCH('Wkpr - Plant Balance Detail'!BV$2,'Wkpr - Allocation_Factors'!$B$1:$F$1,0)))),0)</f>
        <v>0</v>
      </c>
      <c r="BW232" s="31">
        <f>_xlfn.IFNA(IF(AND($B232="ED",$D232&gt;=310000,$D232&lt;360000),INDEX('Wkpr - Allocation_Factors'!$B$16:$F$16,1,MATCH('Wkpr - Plant Balance Detail'!BW$2,'Wkpr - Allocation_Factors'!$B$1:$F$1,0)),IF(AND($B232="GD",$C232="AN",$D232&gt;=350000,$D232&lt;358000),INDEX('Wkpr - Allocation_Factors'!$B$17:$F$17,1,MATCH('Wkpr - Plant Balance Detail'!BW$2,'Wkpr - Allocation_Factors'!$B$1:$F$1,0)),INDEX('Wkpr - Allocation_Factors'!$B$2:$F$15,MATCH(CONCATENATE('Wkpr - Plant Balance Detail'!$B232,'Wkpr - Plant Balance Detail'!$C232),'Wkpr - Allocation_Factors'!$A$2:$A$15,0),MATCH('Wkpr - Plant Balance Detail'!BW$2,'Wkpr - Allocation_Factors'!$B$1:$F$1,0)))),0)</f>
        <v>1</v>
      </c>
      <c r="BX232" s="31">
        <f>_xlfn.IFNA(IF(AND($B232="ED",$D232&gt;=310000,$D232&lt;360000),INDEX('Wkpr - Allocation_Factors'!$B$16:$F$16,1,MATCH('Wkpr - Plant Balance Detail'!BX$2,'Wkpr - Allocation_Factors'!$B$1:$F$1,0)),IF(AND($B232="GD",$C232="AN",$D232&gt;=350000,$D232&lt;358000),INDEX('Wkpr - Allocation_Factors'!$B$17:$F$17,1,MATCH('Wkpr - Plant Balance Detail'!BX$2,'Wkpr - Allocation_Factors'!$B$1:$F$1,0)),INDEX('Wkpr - Allocation_Factors'!$B$2:$F$15,MATCH(CONCATENATE('Wkpr - Plant Balance Detail'!$B232,'Wkpr - Plant Balance Detail'!$C232),'Wkpr - Allocation_Factors'!$A$2:$A$15,0),MATCH('Wkpr - Plant Balance Detail'!BX$2,'Wkpr - Allocation_Factors'!$B$1:$F$1,0)))),0)</f>
        <v>0</v>
      </c>
      <c r="BY232" s="31">
        <f>_xlfn.IFNA(IF(AND($B232="ED",$D232&gt;=310000,$D232&lt;360000),INDEX('Wkpr - Allocation_Factors'!$B$16:$F$16,1,MATCH('Wkpr - Plant Balance Detail'!BY$2,'Wkpr - Allocation_Factors'!$B$1:$F$1,0)),IF(AND($B232="GD",$C232="AN",$D232&gt;=350000,$D232&lt;358000),INDEX('Wkpr - Allocation_Factors'!$B$17:$F$17,1,MATCH('Wkpr - Plant Balance Detail'!BY$2,'Wkpr - Allocation_Factors'!$B$1:$F$1,0)),INDEX('Wkpr - Allocation_Factors'!$B$2:$F$15,MATCH(CONCATENATE('Wkpr - Plant Balance Detail'!$B232,'Wkpr - Plant Balance Detail'!$C232),'Wkpr - Allocation_Factors'!$A$2:$A$15,0),MATCH('Wkpr - Plant Balance Detail'!BY$2,'Wkpr - Allocation_Factors'!$B$1:$F$1,0)))),0)</f>
        <v>0</v>
      </c>
      <c r="CA232" s="1">
        <f t="shared" si="116"/>
        <v>0</v>
      </c>
      <c r="CB232" s="1">
        <f t="shared" si="117"/>
        <v>0</v>
      </c>
      <c r="CC232" s="1">
        <f t="shared" si="118"/>
        <v>12702.51178133957</v>
      </c>
      <c r="CD232" s="1">
        <f t="shared" si="119"/>
        <v>0</v>
      </c>
      <c r="CE232" s="1">
        <f t="shared" si="120"/>
        <v>0</v>
      </c>
      <c r="CF232" s="1"/>
      <c r="CG232" s="1">
        <f t="shared" si="121"/>
        <v>0</v>
      </c>
      <c r="CH232" s="1">
        <f t="shared" si="122"/>
        <v>0</v>
      </c>
      <c r="CI232" s="1">
        <f t="shared" si="123"/>
        <v>12702.531652000001</v>
      </c>
      <c r="CJ232" s="1">
        <f t="shared" si="124"/>
        <v>0</v>
      </c>
      <c r="CK232" s="1">
        <f t="shared" si="125"/>
        <v>0</v>
      </c>
      <c r="CM232" s="1">
        <f t="shared" si="126"/>
        <v>0</v>
      </c>
      <c r="CN232" s="1">
        <f t="shared" si="127"/>
        <v>0</v>
      </c>
      <c r="CO232" s="1">
        <f t="shared" si="128"/>
        <v>13287.167000000001</v>
      </c>
      <c r="CP232" s="1">
        <f t="shared" si="129"/>
        <v>0</v>
      </c>
      <c r="CQ232" s="1">
        <f t="shared" si="130"/>
        <v>0</v>
      </c>
      <c r="CS232" s="1">
        <f t="shared" si="145"/>
        <v>0</v>
      </c>
      <c r="CT232" s="1">
        <f t="shared" si="146"/>
        <v>0</v>
      </c>
      <c r="CU232" s="1">
        <f t="shared" si="147"/>
        <v>584.63534799999979</v>
      </c>
      <c r="CV232" s="1">
        <f t="shared" si="148"/>
        <v>0</v>
      </c>
      <c r="CW232" s="1">
        <f t="shared" si="149"/>
        <v>0</v>
      </c>
      <c r="CX232" s="1">
        <f t="shared" si="150"/>
        <v>584.63534799999979</v>
      </c>
      <c r="DA232" s="38">
        <f t="shared" si="131"/>
        <v>0</v>
      </c>
      <c r="DB232" s="38">
        <f t="shared" si="132"/>
        <v>0</v>
      </c>
      <c r="DC232" s="38">
        <f t="shared" si="133"/>
        <v>0</v>
      </c>
      <c r="DD232" s="38">
        <f t="shared" si="134"/>
        <v>0</v>
      </c>
      <c r="DE232" s="38">
        <f t="shared" si="135"/>
        <v>0</v>
      </c>
    </row>
    <row r="233" spans="1:109" x14ac:dyDescent="0.2">
      <c r="A233" t="s">
        <v>248</v>
      </c>
      <c r="B233" t="str">
        <f t="shared" si="136"/>
        <v>ED</v>
      </c>
      <c r="C233" t="str">
        <f t="shared" si="137"/>
        <v>ID</v>
      </c>
      <c r="D233">
        <f t="shared" si="138"/>
        <v>395000</v>
      </c>
      <c r="F233" s="1">
        <v>34018.39</v>
      </c>
      <c r="G233" s="1">
        <v>34018.39</v>
      </c>
      <c r="H233" s="1">
        <v>34018.39</v>
      </c>
      <c r="I233" s="1">
        <v>34018.39</v>
      </c>
      <c r="J233" s="1">
        <v>34018.39</v>
      </c>
      <c r="K233" s="1">
        <v>34018.39</v>
      </c>
      <c r="L233" s="1">
        <v>34018.39</v>
      </c>
      <c r="M233" s="1">
        <v>26663.14</v>
      </c>
      <c r="N233" s="1">
        <v>26663.14</v>
      </c>
      <c r="O233" s="1">
        <v>26663.14</v>
      </c>
      <c r="P233" s="1">
        <v>26663.14</v>
      </c>
      <c r="Q233" s="1">
        <v>26663.14</v>
      </c>
      <c r="R233" s="1">
        <v>26663.14</v>
      </c>
      <c r="S233" s="1">
        <f t="shared" si="139"/>
        <v>30340.764999999999</v>
      </c>
      <c r="T233" s="1">
        <f t="shared" si="140"/>
        <v>337426.0400000001</v>
      </c>
      <c r="U233" s="1">
        <f t="shared" si="141"/>
        <v>30647.23375000001</v>
      </c>
      <c r="V233" s="1">
        <v>-16724.420000000002</v>
      </c>
      <c r="W233" s="1">
        <v>-17113.650000000001</v>
      </c>
      <c r="X233" s="1">
        <v>-17502.88</v>
      </c>
      <c r="Y233" s="1">
        <v>-17892.11</v>
      </c>
      <c r="Z233" s="1">
        <v>-18281.34</v>
      </c>
      <c r="AA233" s="1">
        <v>-18670.57</v>
      </c>
      <c r="AB233" s="1">
        <v>-19059.8</v>
      </c>
      <c r="AC233" s="1">
        <v>-12051.7</v>
      </c>
      <c r="AD233" s="1">
        <v>-12356.77</v>
      </c>
      <c r="AE233" s="1">
        <v>-12661.84</v>
      </c>
      <c r="AF233" s="1">
        <v>-12966.91</v>
      </c>
      <c r="AG233" s="1">
        <v>-13271.98</v>
      </c>
      <c r="AH233" s="1">
        <v>-13577.050000000001</v>
      </c>
      <c r="AI233" s="1"/>
      <c r="AJ233" s="1">
        <v>-448.39</v>
      </c>
      <c r="AK233" s="1">
        <v>-389.23</v>
      </c>
      <c r="AL233" s="1">
        <v>-389.23</v>
      </c>
      <c r="AM233" s="1">
        <v>-389.23</v>
      </c>
      <c r="AN233" s="1">
        <v>-389.23</v>
      </c>
      <c r="AO233" s="1">
        <v>-389.23</v>
      </c>
      <c r="AP233" s="1">
        <v>-389.23</v>
      </c>
      <c r="AQ233" s="1">
        <v>-347.15000000000003</v>
      </c>
      <c r="AR233" s="1">
        <v>-305.07</v>
      </c>
      <c r="AS233" s="1">
        <v>-305.07</v>
      </c>
      <c r="AT233" s="1">
        <v>-305.07</v>
      </c>
      <c r="AU233" s="1">
        <v>-305.07</v>
      </c>
      <c r="AV233" s="1">
        <v>-305.07</v>
      </c>
      <c r="AW233" s="1">
        <f t="shared" si="142"/>
        <v>4207.880000000001</v>
      </c>
      <c r="AX233" s="1"/>
      <c r="AY233" s="1">
        <v>17293.97</v>
      </c>
      <c r="AZ233" s="1">
        <v>16904.740000000002</v>
      </c>
      <c r="BA233" s="1">
        <v>16515.510000000002</v>
      </c>
      <c r="BB233" s="1">
        <v>16126.28</v>
      </c>
      <c r="BC233" s="1">
        <v>15737.050000000001</v>
      </c>
      <c r="BD233" s="1">
        <v>15347.82</v>
      </c>
      <c r="BE233" s="1">
        <v>14958.59</v>
      </c>
      <c r="BF233" s="1">
        <v>14611.44</v>
      </c>
      <c r="BG233" s="1">
        <v>14306.37</v>
      </c>
      <c r="BH233" s="1">
        <v>14001.300000000001</v>
      </c>
      <c r="BI233" s="1">
        <v>13696.23</v>
      </c>
      <c r="BJ233" s="1">
        <v>13391.16</v>
      </c>
      <c r="BK233" s="1">
        <v>13086.09</v>
      </c>
      <c r="BL233" s="2">
        <f t="shared" si="115"/>
        <v>0</v>
      </c>
      <c r="BM233" s="2">
        <f t="shared" si="143"/>
        <v>4207.880000000001</v>
      </c>
      <c r="BN233" s="3">
        <f t="shared" si="114"/>
        <v>0.13730048311456494</v>
      </c>
      <c r="BO233" s="37">
        <f>IFERROR(INDEX('Wkpr - Existing Depr Rates'!$G$2:$G$709,MATCH('Wkpr - Plant Balance Detail'!A233,'Wkpr - Existing Depr Rates'!$A$2:$A$709,0),),0)</f>
        <v>0.13730000000000001</v>
      </c>
      <c r="BP233" s="37">
        <f t="shared" si="144"/>
        <v>4.8311456493643767E-7</v>
      </c>
      <c r="BQ233" s="11">
        <v>6.6699999999999995E-2</v>
      </c>
      <c r="BR233" s="11"/>
      <c r="BS233" s="11"/>
      <c r="BU233" s="31">
        <f>_xlfn.IFNA(IF(AND($B233="ED",$D233&gt;=310000,$D233&lt;360000),INDEX('Wkpr - Allocation_Factors'!$B$16:$F$16,1,MATCH('Wkpr - Plant Balance Detail'!BU$2,'Wkpr - Allocation_Factors'!$B$1:$F$1,0)),IF(AND($B233="GD",$C233="AN",$D233&gt;=350000,$D233&lt;358000),INDEX('Wkpr - Allocation_Factors'!$B$17:$F$17,1,MATCH('Wkpr - Plant Balance Detail'!BU$2,'Wkpr - Allocation_Factors'!$B$1:$F$1,0)),INDEX('Wkpr - Allocation_Factors'!$B$2:$F$15,MATCH(CONCATENATE('Wkpr - Plant Balance Detail'!$B233,'Wkpr - Plant Balance Detail'!$C233),'Wkpr - Allocation_Factors'!$A$2:$A$15,0),MATCH('Wkpr - Plant Balance Detail'!BU$2,'Wkpr - Allocation_Factors'!$B$1:$F$1,0)))),0)</f>
        <v>0</v>
      </c>
      <c r="BV233" s="31">
        <f>_xlfn.IFNA(IF(AND($B233="ED",$D233&gt;=310000,$D233&lt;360000),INDEX('Wkpr - Allocation_Factors'!$B$16:$F$16,1,MATCH('Wkpr - Plant Balance Detail'!BV$2,'Wkpr - Allocation_Factors'!$B$1:$F$1,0)),IF(AND($B233="GD",$C233="AN",$D233&gt;=350000,$D233&lt;358000),INDEX('Wkpr - Allocation_Factors'!$B$17:$F$17,1,MATCH('Wkpr - Plant Balance Detail'!BV$2,'Wkpr - Allocation_Factors'!$B$1:$F$1,0)),INDEX('Wkpr - Allocation_Factors'!$B$2:$F$15,MATCH(CONCATENATE('Wkpr - Plant Balance Detail'!$B233,'Wkpr - Plant Balance Detail'!$C233),'Wkpr - Allocation_Factors'!$A$2:$A$15,0),MATCH('Wkpr - Plant Balance Detail'!BV$2,'Wkpr - Allocation_Factors'!$B$1:$F$1,0)))),0)</f>
        <v>0</v>
      </c>
      <c r="BW233" s="31">
        <f>_xlfn.IFNA(IF(AND($B233="ED",$D233&gt;=310000,$D233&lt;360000),INDEX('Wkpr - Allocation_Factors'!$B$16:$F$16,1,MATCH('Wkpr - Plant Balance Detail'!BW$2,'Wkpr - Allocation_Factors'!$B$1:$F$1,0)),IF(AND($B233="GD",$C233="AN",$D233&gt;=350000,$D233&lt;358000),INDEX('Wkpr - Allocation_Factors'!$B$17:$F$17,1,MATCH('Wkpr - Plant Balance Detail'!BW$2,'Wkpr - Allocation_Factors'!$B$1:$F$1,0)),INDEX('Wkpr - Allocation_Factors'!$B$2:$F$15,MATCH(CONCATENATE('Wkpr - Plant Balance Detail'!$B233,'Wkpr - Plant Balance Detail'!$C233),'Wkpr - Allocation_Factors'!$A$2:$A$15,0),MATCH('Wkpr - Plant Balance Detail'!BW$2,'Wkpr - Allocation_Factors'!$B$1:$F$1,0)))),0)</f>
        <v>1</v>
      </c>
      <c r="BX233" s="31">
        <f>_xlfn.IFNA(IF(AND($B233="ED",$D233&gt;=310000,$D233&lt;360000),INDEX('Wkpr - Allocation_Factors'!$B$16:$F$16,1,MATCH('Wkpr - Plant Balance Detail'!BX$2,'Wkpr - Allocation_Factors'!$B$1:$F$1,0)),IF(AND($B233="GD",$C233="AN",$D233&gt;=350000,$D233&lt;358000),INDEX('Wkpr - Allocation_Factors'!$B$17:$F$17,1,MATCH('Wkpr - Plant Balance Detail'!BX$2,'Wkpr - Allocation_Factors'!$B$1:$F$1,0)),INDEX('Wkpr - Allocation_Factors'!$B$2:$F$15,MATCH(CONCATENATE('Wkpr - Plant Balance Detail'!$B233,'Wkpr - Plant Balance Detail'!$C233),'Wkpr - Allocation_Factors'!$A$2:$A$15,0),MATCH('Wkpr - Plant Balance Detail'!BX$2,'Wkpr - Allocation_Factors'!$B$1:$F$1,0)))),0)</f>
        <v>0</v>
      </c>
      <c r="BY233" s="31">
        <f>_xlfn.IFNA(IF(AND($B233="ED",$D233&gt;=310000,$D233&lt;360000),INDEX('Wkpr - Allocation_Factors'!$B$16:$F$16,1,MATCH('Wkpr - Plant Balance Detail'!BY$2,'Wkpr - Allocation_Factors'!$B$1:$F$1,0)),IF(AND($B233="GD",$C233="AN",$D233&gt;=350000,$D233&lt;358000),INDEX('Wkpr - Allocation_Factors'!$B$17:$F$17,1,MATCH('Wkpr - Plant Balance Detail'!BY$2,'Wkpr - Allocation_Factors'!$B$1:$F$1,0)),INDEX('Wkpr - Allocation_Factors'!$B$2:$F$15,MATCH(CONCATENATE('Wkpr - Plant Balance Detail'!$B233,'Wkpr - Plant Balance Detail'!$C233),'Wkpr - Allocation_Factors'!$A$2:$A$15,0),MATCH('Wkpr - Plant Balance Detail'!BY$2,'Wkpr - Allocation_Factors'!$B$1:$F$1,0)))),0)</f>
        <v>0</v>
      </c>
      <c r="CA233" s="1">
        <f t="shared" si="116"/>
        <v>0</v>
      </c>
      <c r="CB233" s="1">
        <f t="shared" si="117"/>
        <v>0</v>
      </c>
      <c r="CC233" s="1">
        <f t="shared" si="118"/>
        <v>3660.8620033512811</v>
      </c>
      <c r="CD233" s="1">
        <f t="shared" si="119"/>
        <v>0</v>
      </c>
      <c r="CE233" s="1">
        <f t="shared" si="120"/>
        <v>0</v>
      </c>
      <c r="CF233" s="1"/>
      <c r="CG233" s="1">
        <f t="shared" si="121"/>
        <v>0</v>
      </c>
      <c r="CH233" s="1">
        <f t="shared" si="122"/>
        <v>0</v>
      </c>
      <c r="CI233" s="1">
        <f t="shared" si="123"/>
        <v>3660.8491220000001</v>
      </c>
      <c r="CJ233" s="1">
        <f t="shared" si="124"/>
        <v>0</v>
      </c>
      <c r="CK233" s="1">
        <f t="shared" si="125"/>
        <v>0</v>
      </c>
      <c r="CM233" s="1">
        <f t="shared" si="126"/>
        <v>0</v>
      </c>
      <c r="CN233" s="1">
        <f t="shared" si="127"/>
        <v>0</v>
      </c>
      <c r="CO233" s="1">
        <f t="shared" si="128"/>
        <v>1778.4314379999998</v>
      </c>
      <c r="CP233" s="1">
        <f t="shared" si="129"/>
        <v>0</v>
      </c>
      <c r="CQ233" s="1">
        <f t="shared" si="130"/>
        <v>0</v>
      </c>
      <c r="CS233" s="1">
        <f t="shared" si="145"/>
        <v>0</v>
      </c>
      <c r="CT233" s="1">
        <f t="shared" si="146"/>
        <v>0</v>
      </c>
      <c r="CU233" s="1">
        <f t="shared" si="147"/>
        <v>-1882.4176840000002</v>
      </c>
      <c r="CV233" s="1">
        <f t="shared" si="148"/>
        <v>0</v>
      </c>
      <c r="CW233" s="1">
        <f t="shared" si="149"/>
        <v>0</v>
      </c>
      <c r="CX233" s="1">
        <f t="shared" si="150"/>
        <v>-1882.4176840000002</v>
      </c>
      <c r="DA233" s="38">
        <f t="shared" si="131"/>
        <v>0</v>
      </c>
      <c r="DB233" s="38">
        <f t="shared" si="132"/>
        <v>0</v>
      </c>
      <c r="DC233" s="38">
        <f t="shared" si="133"/>
        <v>0</v>
      </c>
      <c r="DD233" s="38">
        <f t="shared" si="134"/>
        <v>0</v>
      </c>
      <c r="DE233" s="38">
        <f t="shared" si="135"/>
        <v>0</v>
      </c>
    </row>
    <row r="234" spans="1:109" x14ac:dyDescent="0.2">
      <c r="A234" t="s">
        <v>249</v>
      </c>
      <c r="B234" t="str">
        <f t="shared" si="136"/>
        <v>ED</v>
      </c>
      <c r="C234" t="str">
        <f t="shared" si="137"/>
        <v>ID</v>
      </c>
      <c r="D234">
        <f t="shared" si="138"/>
        <v>396000</v>
      </c>
      <c r="E234" t="s">
        <v>683</v>
      </c>
      <c r="F234" s="1">
        <v>728377.81</v>
      </c>
      <c r="G234" s="1">
        <v>833925.54</v>
      </c>
      <c r="H234" s="1">
        <v>833925.54</v>
      </c>
      <c r="I234" s="1">
        <v>833925.54</v>
      </c>
      <c r="J234" s="1">
        <v>833925.54</v>
      </c>
      <c r="K234" s="1">
        <v>833925.54</v>
      </c>
      <c r="L234" s="1">
        <v>798183.54</v>
      </c>
      <c r="M234" s="1">
        <v>798183.54</v>
      </c>
      <c r="N234" s="1">
        <v>798183.54</v>
      </c>
      <c r="O234" s="1">
        <v>798183.54</v>
      </c>
      <c r="P234" s="1">
        <v>798183.54</v>
      </c>
      <c r="Q234" s="1">
        <v>809389.58000000007</v>
      </c>
      <c r="R234" s="1">
        <v>809389.58000000007</v>
      </c>
      <c r="S234" s="1">
        <f t="shared" si="139"/>
        <v>768883.69500000007</v>
      </c>
      <c r="T234" s="1">
        <f t="shared" si="140"/>
        <v>8969934.9800000004</v>
      </c>
      <c r="U234" s="1">
        <f t="shared" si="141"/>
        <v>811568.22291666677</v>
      </c>
      <c r="V234" s="1">
        <v>-221754.94</v>
      </c>
      <c r="W234" s="1">
        <v>-225283.14</v>
      </c>
      <c r="X234" s="1">
        <v>-229049.7</v>
      </c>
      <c r="Y234" s="1">
        <v>-232816.26</v>
      </c>
      <c r="Z234" s="1">
        <v>-236582.82</v>
      </c>
      <c r="AA234" s="1">
        <v>-240349.38</v>
      </c>
      <c r="AB234" s="1">
        <v>-208293.23</v>
      </c>
      <c r="AC234" s="1">
        <v>-211898.36000000002</v>
      </c>
      <c r="AD234" s="1">
        <v>-215503.49</v>
      </c>
      <c r="AE234" s="1">
        <v>-182946.27</v>
      </c>
      <c r="AF234" s="1">
        <v>-186551.4</v>
      </c>
      <c r="AG234" s="1">
        <v>-190181.84</v>
      </c>
      <c r="AH234" s="1">
        <v>-193837.58000000002</v>
      </c>
      <c r="AI234" s="1"/>
      <c r="AJ234" s="1">
        <v>-3289.84</v>
      </c>
      <c r="AK234" s="1">
        <v>-3528.2000000000003</v>
      </c>
      <c r="AL234" s="1">
        <v>-3766.56</v>
      </c>
      <c r="AM234" s="1">
        <v>-3766.56</v>
      </c>
      <c r="AN234" s="1">
        <v>-3766.56</v>
      </c>
      <c r="AO234" s="1">
        <v>-3766.56</v>
      </c>
      <c r="AP234" s="1">
        <v>-3685.85</v>
      </c>
      <c r="AQ234" s="1">
        <v>-3605.13</v>
      </c>
      <c r="AR234" s="1">
        <v>-3605.13</v>
      </c>
      <c r="AS234" s="1">
        <v>-3605.13</v>
      </c>
      <c r="AT234" s="1">
        <v>-3605.13</v>
      </c>
      <c r="AU234" s="1">
        <v>-3630.44</v>
      </c>
      <c r="AV234" s="1">
        <v>-3655.7400000000002</v>
      </c>
      <c r="AW234" s="1">
        <f t="shared" si="142"/>
        <v>43986.99</v>
      </c>
      <c r="AX234" s="1"/>
      <c r="AY234" s="1">
        <v>506622.87</v>
      </c>
      <c r="AZ234" s="1">
        <v>608642.4</v>
      </c>
      <c r="BA234" s="1">
        <v>604875.84</v>
      </c>
      <c r="BB234" s="1">
        <v>601109.28</v>
      </c>
      <c r="BC234" s="1">
        <v>597342.71999999997</v>
      </c>
      <c r="BD234" s="1">
        <v>593576.16</v>
      </c>
      <c r="BE234" s="1">
        <v>589890.31000000006</v>
      </c>
      <c r="BF234" s="1">
        <v>586285.18000000005</v>
      </c>
      <c r="BG234" s="1">
        <v>582680.05000000005</v>
      </c>
      <c r="BH234" s="1">
        <v>615237.27</v>
      </c>
      <c r="BI234" s="1">
        <v>611632.14</v>
      </c>
      <c r="BJ234" s="1">
        <v>619207.74</v>
      </c>
      <c r="BK234" s="1">
        <v>615552</v>
      </c>
      <c r="BL234" s="2">
        <f t="shared" si="115"/>
        <v>0</v>
      </c>
      <c r="BM234" s="2">
        <f t="shared" si="143"/>
        <v>43986.99</v>
      </c>
      <c r="BN234" s="3">
        <f t="shared" si="114"/>
        <v>5.4199990534272872E-2</v>
      </c>
      <c r="BO234" s="37">
        <f>IFERROR(INDEX('Wkpr - Existing Depr Rates'!$G$2:$G$709,MATCH('Wkpr - Plant Balance Detail'!A234,'Wkpr - Existing Depr Rates'!$A$2:$A$709,0),),0)</f>
        <v>5.4199999999999998E-2</v>
      </c>
      <c r="BP234" s="37">
        <f t="shared" si="144"/>
        <v>-9.4657271257347908E-9</v>
      </c>
      <c r="BQ234" s="11">
        <v>8.1799999999999998E-2</v>
      </c>
      <c r="BR234" s="11"/>
      <c r="BS234" s="11"/>
      <c r="BU234" s="31">
        <f>_xlfn.IFNA(IF(AND($B234="ED",$D234&gt;=310000,$D234&lt;360000),INDEX('Wkpr - Allocation_Factors'!$B$16:$F$16,1,MATCH('Wkpr - Plant Balance Detail'!BU$2,'Wkpr - Allocation_Factors'!$B$1:$F$1,0)),IF(AND($B234="GD",$C234="AN",$D234&gt;=350000,$D234&lt;358000),INDEX('Wkpr - Allocation_Factors'!$B$17:$F$17,1,MATCH('Wkpr - Plant Balance Detail'!BU$2,'Wkpr - Allocation_Factors'!$B$1:$F$1,0)),INDEX('Wkpr - Allocation_Factors'!$B$2:$F$15,MATCH(CONCATENATE('Wkpr - Plant Balance Detail'!$B234,'Wkpr - Plant Balance Detail'!$C234),'Wkpr - Allocation_Factors'!$A$2:$A$15,0),MATCH('Wkpr - Plant Balance Detail'!BU$2,'Wkpr - Allocation_Factors'!$B$1:$F$1,0)))),0)</f>
        <v>0</v>
      </c>
      <c r="BV234" s="31">
        <f>_xlfn.IFNA(IF(AND($B234="ED",$D234&gt;=310000,$D234&lt;360000),INDEX('Wkpr - Allocation_Factors'!$B$16:$F$16,1,MATCH('Wkpr - Plant Balance Detail'!BV$2,'Wkpr - Allocation_Factors'!$B$1:$F$1,0)),IF(AND($B234="GD",$C234="AN",$D234&gt;=350000,$D234&lt;358000),INDEX('Wkpr - Allocation_Factors'!$B$17:$F$17,1,MATCH('Wkpr - Plant Balance Detail'!BV$2,'Wkpr - Allocation_Factors'!$B$1:$F$1,0)),INDEX('Wkpr - Allocation_Factors'!$B$2:$F$15,MATCH(CONCATENATE('Wkpr - Plant Balance Detail'!$B234,'Wkpr - Plant Balance Detail'!$C234),'Wkpr - Allocation_Factors'!$A$2:$A$15,0),MATCH('Wkpr - Plant Balance Detail'!BV$2,'Wkpr - Allocation_Factors'!$B$1:$F$1,0)))),0)</f>
        <v>0</v>
      </c>
      <c r="BW234" s="31">
        <f>_xlfn.IFNA(IF(AND($B234="ED",$D234&gt;=310000,$D234&lt;360000),INDEX('Wkpr - Allocation_Factors'!$B$16:$F$16,1,MATCH('Wkpr - Plant Balance Detail'!BW$2,'Wkpr - Allocation_Factors'!$B$1:$F$1,0)),IF(AND($B234="GD",$C234="AN",$D234&gt;=350000,$D234&lt;358000),INDEX('Wkpr - Allocation_Factors'!$B$17:$F$17,1,MATCH('Wkpr - Plant Balance Detail'!BW$2,'Wkpr - Allocation_Factors'!$B$1:$F$1,0)),INDEX('Wkpr - Allocation_Factors'!$B$2:$F$15,MATCH(CONCATENATE('Wkpr - Plant Balance Detail'!$B234,'Wkpr - Plant Balance Detail'!$C234),'Wkpr - Allocation_Factors'!$A$2:$A$15,0),MATCH('Wkpr - Plant Balance Detail'!BW$2,'Wkpr - Allocation_Factors'!$B$1:$F$1,0)))),0)</f>
        <v>1</v>
      </c>
      <c r="BX234" s="31">
        <f>_xlfn.IFNA(IF(AND($B234="ED",$D234&gt;=310000,$D234&lt;360000),INDEX('Wkpr - Allocation_Factors'!$B$16:$F$16,1,MATCH('Wkpr - Plant Balance Detail'!BX$2,'Wkpr - Allocation_Factors'!$B$1:$F$1,0)),IF(AND($B234="GD",$C234="AN",$D234&gt;=350000,$D234&lt;358000),INDEX('Wkpr - Allocation_Factors'!$B$17:$F$17,1,MATCH('Wkpr - Plant Balance Detail'!BX$2,'Wkpr - Allocation_Factors'!$B$1:$F$1,0)),INDEX('Wkpr - Allocation_Factors'!$B$2:$F$15,MATCH(CONCATENATE('Wkpr - Plant Balance Detail'!$B234,'Wkpr - Plant Balance Detail'!$C234),'Wkpr - Allocation_Factors'!$A$2:$A$15,0),MATCH('Wkpr - Plant Balance Detail'!BX$2,'Wkpr - Allocation_Factors'!$B$1:$F$1,0)))),0)</f>
        <v>0</v>
      </c>
      <c r="BY234" s="31">
        <f>_xlfn.IFNA(IF(AND($B234="ED",$D234&gt;=310000,$D234&lt;360000),INDEX('Wkpr - Allocation_Factors'!$B$16:$F$16,1,MATCH('Wkpr - Plant Balance Detail'!BY$2,'Wkpr - Allocation_Factors'!$B$1:$F$1,0)),IF(AND($B234="GD",$C234="AN",$D234&gt;=350000,$D234&lt;358000),INDEX('Wkpr - Allocation_Factors'!$B$17:$F$17,1,MATCH('Wkpr - Plant Balance Detail'!BY$2,'Wkpr - Allocation_Factors'!$B$1:$F$1,0)),INDEX('Wkpr - Allocation_Factors'!$B$2:$F$15,MATCH(CONCATENATE('Wkpr - Plant Balance Detail'!$B234,'Wkpr - Plant Balance Detail'!$C234),'Wkpr - Allocation_Factors'!$A$2:$A$15,0),MATCH('Wkpr - Plant Balance Detail'!BY$2,'Wkpr - Allocation_Factors'!$B$1:$F$1,0)))),0)</f>
        <v>0</v>
      </c>
      <c r="CA234" s="1">
        <f t="shared" si="116"/>
        <v>0</v>
      </c>
      <c r="CB234" s="1">
        <f t="shared" si="117"/>
        <v>0</v>
      </c>
      <c r="CC234" s="1">
        <f t="shared" si="118"/>
        <v>43868.907574539102</v>
      </c>
      <c r="CD234" s="1">
        <f t="shared" si="119"/>
        <v>0</v>
      </c>
      <c r="CE234" s="1">
        <f t="shared" si="120"/>
        <v>0</v>
      </c>
      <c r="CF234" s="1"/>
      <c r="CG234" s="1">
        <f t="shared" si="121"/>
        <v>0</v>
      </c>
      <c r="CH234" s="1">
        <f t="shared" si="122"/>
        <v>0</v>
      </c>
      <c r="CI234" s="1">
        <f t="shared" si="123"/>
        <v>43868.915236000001</v>
      </c>
      <c r="CJ234" s="1">
        <f t="shared" si="124"/>
        <v>0</v>
      </c>
      <c r="CK234" s="1">
        <f t="shared" si="125"/>
        <v>0</v>
      </c>
      <c r="CM234" s="1">
        <f t="shared" si="126"/>
        <v>0</v>
      </c>
      <c r="CN234" s="1">
        <f t="shared" si="127"/>
        <v>0</v>
      </c>
      <c r="CO234" s="1">
        <f t="shared" si="128"/>
        <v>66208.06764400001</v>
      </c>
      <c r="CP234" s="1">
        <f t="shared" si="129"/>
        <v>0</v>
      </c>
      <c r="CQ234" s="1">
        <f t="shared" si="130"/>
        <v>0</v>
      </c>
      <c r="CS234" s="1">
        <f t="shared" si="145"/>
        <v>0</v>
      </c>
      <c r="CT234" s="1">
        <f t="shared" si="146"/>
        <v>0</v>
      </c>
      <c r="CU234" s="1">
        <f t="shared" si="147"/>
        <v>22339.152408000009</v>
      </c>
      <c r="CV234" s="1">
        <f t="shared" si="148"/>
        <v>0</v>
      </c>
      <c r="CW234" s="1">
        <f t="shared" si="149"/>
        <v>0</v>
      </c>
      <c r="CX234" s="1">
        <f t="shared" si="150"/>
        <v>22339.152408000009</v>
      </c>
      <c r="DA234" s="38">
        <f t="shared" si="131"/>
        <v>0</v>
      </c>
      <c r="DB234" s="38">
        <f t="shared" si="132"/>
        <v>0</v>
      </c>
      <c r="DC234" s="38">
        <f t="shared" si="133"/>
        <v>0</v>
      </c>
      <c r="DD234" s="38">
        <f t="shared" si="134"/>
        <v>0</v>
      </c>
      <c r="DE234" s="38">
        <f t="shared" si="135"/>
        <v>0</v>
      </c>
    </row>
    <row r="235" spans="1:109" x14ac:dyDescent="0.2">
      <c r="A235" t="s">
        <v>250</v>
      </c>
      <c r="B235" t="str">
        <f t="shared" si="136"/>
        <v>ED</v>
      </c>
      <c r="C235" t="str">
        <f t="shared" si="137"/>
        <v>ID</v>
      </c>
      <c r="D235">
        <f t="shared" si="138"/>
        <v>396055</v>
      </c>
      <c r="E235" t="s">
        <v>683</v>
      </c>
      <c r="F235" s="1">
        <v>1</v>
      </c>
      <c r="G235" s="1">
        <v>1</v>
      </c>
      <c r="H235" s="1">
        <v>1</v>
      </c>
      <c r="I235" s="1">
        <v>1</v>
      </c>
      <c r="J235" s="1">
        <v>1</v>
      </c>
      <c r="K235" s="1">
        <v>1</v>
      </c>
      <c r="L235" s="1">
        <v>1</v>
      </c>
      <c r="M235" s="1">
        <v>1</v>
      </c>
      <c r="N235" s="1">
        <v>1</v>
      </c>
      <c r="O235" s="1">
        <v>0</v>
      </c>
      <c r="P235" s="1">
        <v>0</v>
      </c>
      <c r="Q235" s="1">
        <v>0</v>
      </c>
      <c r="R235" s="1">
        <v>0</v>
      </c>
      <c r="S235" s="1">
        <f t="shared" si="139"/>
        <v>0.5</v>
      </c>
      <c r="T235" s="1">
        <f t="shared" si="140"/>
        <v>8</v>
      </c>
      <c r="U235" s="1">
        <f t="shared" si="141"/>
        <v>0.70833333333333337</v>
      </c>
      <c r="V235" s="1">
        <v>36161.43</v>
      </c>
      <c r="W235" s="1">
        <v>36161.42</v>
      </c>
      <c r="X235" s="1">
        <v>36161.410000000003</v>
      </c>
      <c r="Y235" s="1">
        <v>36161.4</v>
      </c>
      <c r="Z235" s="1">
        <v>36161.39</v>
      </c>
      <c r="AA235" s="1">
        <v>36161.379999999997</v>
      </c>
      <c r="AB235" s="1">
        <v>36161.370000000003</v>
      </c>
      <c r="AC235" s="1">
        <v>36161.360000000001</v>
      </c>
      <c r="AD235" s="1">
        <v>36161.35</v>
      </c>
      <c r="AE235" s="1">
        <v>0</v>
      </c>
      <c r="AF235" s="1">
        <v>0</v>
      </c>
      <c r="AG235" s="1">
        <v>0</v>
      </c>
      <c r="AH235" s="1">
        <v>0</v>
      </c>
      <c r="AI235" s="1"/>
      <c r="AJ235" s="1">
        <v>-0.01</v>
      </c>
      <c r="AK235" s="1">
        <v>-0.01</v>
      </c>
      <c r="AL235" s="1">
        <v>-0.01</v>
      </c>
      <c r="AM235" s="1">
        <v>-0.01</v>
      </c>
      <c r="AN235" s="1">
        <v>-0.01</v>
      </c>
      <c r="AO235" s="1">
        <v>-0.01</v>
      </c>
      <c r="AP235" s="1">
        <v>-0.01</v>
      </c>
      <c r="AQ235" s="1">
        <v>-0.01</v>
      </c>
      <c r="AR235" s="1">
        <v>-0.01</v>
      </c>
      <c r="AS235" s="1">
        <v>0</v>
      </c>
      <c r="AT235" s="1">
        <v>0</v>
      </c>
      <c r="AU235" s="1">
        <v>0</v>
      </c>
      <c r="AV235" s="1">
        <v>0</v>
      </c>
      <c r="AW235" s="1">
        <f t="shared" si="142"/>
        <v>0.08</v>
      </c>
      <c r="AX235" s="1"/>
      <c r="AY235" s="1">
        <v>36162.43</v>
      </c>
      <c r="AZ235" s="1">
        <v>36162.42</v>
      </c>
      <c r="BA235" s="1">
        <v>36162.410000000003</v>
      </c>
      <c r="BB235" s="1">
        <v>36162.400000000001</v>
      </c>
      <c r="BC235" s="1">
        <v>36162.39</v>
      </c>
      <c r="BD235" s="1">
        <v>36162.379999999997</v>
      </c>
      <c r="BE235" s="1">
        <v>36162.370000000003</v>
      </c>
      <c r="BF235" s="1">
        <v>36162.36</v>
      </c>
      <c r="BG235" s="1">
        <v>36162.35</v>
      </c>
      <c r="BH235" s="1">
        <v>0</v>
      </c>
      <c r="BI235" s="1">
        <v>0</v>
      </c>
      <c r="BJ235" s="1">
        <v>0</v>
      </c>
      <c r="BK235" s="1">
        <v>0</v>
      </c>
      <c r="BL235" s="2">
        <f t="shared" si="115"/>
        <v>0</v>
      </c>
      <c r="BM235" s="2">
        <f t="shared" si="143"/>
        <v>0.08</v>
      </c>
      <c r="BN235" s="3">
        <f t="shared" si="114"/>
        <v>0.11294117647058823</v>
      </c>
      <c r="BO235" s="37">
        <f>IFERROR(INDEX('Wkpr - Existing Depr Rates'!$G$2:$G$709,MATCH('Wkpr - Plant Balance Detail'!A235,'Wkpr - Existing Depr Rates'!$A$2:$A$709,0),),0)</f>
        <v>6.9000000000000006E-2</v>
      </c>
      <c r="BP235" s="37">
        <f t="shared" si="144"/>
        <v>4.394117647058822E-2</v>
      </c>
      <c r="BQ235" s="11">
        <v>7.5800000000000006E-2</v>
      </c>
      <c r="BR235" s="11"/>
      <c r="BS235" s="11"/>
      <c r="BU235" s="31">
        <f>_xlfn.IFNA(IF(AND($B235="ED",$D235&gt;=310000,$D235&lt;360000),INDEX('Wkpr - Allocation_Factors'!$B$16:$F$16,1,MATCH('Wkpr - Plant Balance Detail'!BU$2,'Wkpr - Allocation_Factors'!$B$1:$F$1,0)),IF(AND($B235="GD",$C235="AN",$D235&gt;=350000,$D235&lt;358000),INDEX('Wkpr - Allocation_Factors'!$B$17:$F$17,1,MATCH('Wkpr - Plant Balance Detail'!BU$2,'Wkpr - Allocation_Factors'!$B$1:$F$1,0)),INDEX('Wkpr - Allocation_Factors'!$B$2:$F$15,MATCH(CONCATENATE('Wkpr - Plant Balance Detail'!$B235,'Wkpr - Plant Balance Detail'!$C235),'Wkpr - Allocation_Factors'!$A$2:$A$15,0),MATCH('Wkpr - Plant Balance Detail'!BU$2,'Wkpr - Allocation_Factors'!$B$1:$F$1,0)))),0)</f>
        <v>0</v>
      </c>
      <c r="BV235" s="31">
        <f>_xlfn.IFNA(IF(AND($B235="ED",$D235&gt;=310000,$D235&lt;360000),INDEX('Wkpr - Allocation_Factors'!$B$16:$F$16,1,MATCH('Wkpr - Plant Balance Detail'!BV$2,'Wkpr - Allocation_Factors'!$B$1:$F$1,0)),IF(AND($B235="GD",$C235="AN",$D235&gt;=350000,$D235&lt;358000),INDEX('Wkpr - Allocation_Factors'!$B$17:$F$17,1,MATCH('Wkpr - Plant Balance Detail'!BV$2,'Wkpr - Allocation_Factors'!$B$1:$F$1,0)),INDEX('Wkpr - Allocation_Factors'!$B$2:$F$15,MATCH(CONCATENATE('Wkpr - Plant Balance Detail'!$B235,'Wkpr - Plant Balance Detail'!$C235),'Wkpr - Allocation_Factors'!$A$2:$A$15,0),MATCH('Wkpr - Plant Balance Detail'!BV$2,'Wkpr - Allocation_Factors'!$B$1:$F$1,0)))),0)</f>
        <v>0</v>
      </c>
      <c r="BW235" s="31">
        <f>_xlfn.IFNA(IF(AND($B235="ED",$D235&gt;=310000,$D235&lt;360000),INDEX('Wkpr - Allocation_Factors'!$B$16:$F$16,1,MATCH('Wkpr - Plant Balance Detail'!BW$2,'Wkpr - Allocation_Factors'!$B$1:$F$1,0)),IF(AND($B235="GD",$C235="AN",$D235&gt;=350000,$D235&lt;358000),INDEX('Wkpr - Allocation_Factors'!$B$17:$F$17,1,MATCH('Wkpr - Plant Balance Detail'!BW$2,'Wkpr - Allocation_Factors'!$B$1:$F$1,0)),INDEX('Wkpr - Allocation_Factors'!$B$2:$F$15,MATCH(CONCATENATE('Wkpr - Plant Balance Detail'!$B235,'Wkpr - Plant Balance Detail'!$C235),'Wkpr - Allocation_Factors'!$A$2:$A$15,0),MATCH('Wkpr - Plant Balance Detail'!BW$2,'Wkpr - Allocation_Factors'!$B$1:$F$1,0)))),0)</f>
        <v>1</v>
      </c>
      <c r="BX235" s="31">
        <f>_xlfn.IFNA(IF(AND($B235="ED",$D235&gt;=310000,$D235&lt;360000),INDEX('Wkpr - Allocation_Factors'!$B$16:$F$16,1,MATCH('Wkpr - Plant Balance Detail'!BX$2,'Wkpr - Allocation_Factors'!$B$1:$F$1,0)),IF(AND($B235="GD",$C235="AN",$D235&gt;=350000,$D235&lt;358000),INDEX('Wkpr - Allocation_Factors'!$B$17:$F$17,1,MATCH('Wkpr - Plant Balance Detail'!BX$2,'Wkpr - Allocation_Factors'!$B$1:$F$1,0)),INDEX('Wkpr - Allocation_Factors'!$B$2:$F$15,MATCH(CONCATENATE('Wkpr - Plant Balance Detail'!$B235,'Wkpr - Plant Balance Detail'!$C235),'Wkpr - Allocation_Factors'!$A$2:$A$15,0),MATCH('Wkpr - Plant Balance Detail'!BX$2,'Wkpr - Allocation_Factors'!$B$1:$F$1,0)))),0)</f>
        <v>0</v>
      </c>
      <c r="BY235" s="31">
        <f>_xlfn.IFNA(IF(AND($B235="ED",$D235&gt;=310000,$D235&lt;360000),INDEX('Wkpr - Allocation_Factors'!$B$16:$F$16,1,MATCH('Wkpr - Plant Balance Detail'!BY$2,'Wkpr - Allocation_Factors'!$B$1:$F$1,0)),IF(AND($B235="GD",$C235="AN",$D235&gt;=350000,$D235&lt;358000),INDEX('Wkpr - Allocation_Factors'!$B$17:$F$17,1,MATCH('Wkpr - Plant Balance Detail'!BY$2,'Wkpr - Allocation_Factors'!$B$1:$F$1,0)),INDEX('Wkpr - Allocation_Factors'!$B$2:$F$15,MATCH(CONCATENATE('Wkpr - Plant Balance Detail'!$B235,'Wkpr - Plant Balance Detail'!$C235),'Wkpr - Allocation_Factors'!$A$2:$A$15,0),MATCH('Wkpr - Plant Balance Detail'!BY$2,'Wkpr - Allocation_Factors'!$B$1:$F$1,0)))),0)</f>
        <v>0</v>
      </c>
      <c r="CA235" s="1">
        <f t="shared" si="116"/>
        <v>0</v>
      </c>
      <c r="CB235" s="1">
        <f t="shared" si="117"/>
        <v>0</v>
      </c>
      <c r="CC235" s="1">
        <f t="shared" si="118"/>
        <v>0</v>
      </c>
      <c r="CD235" s="1">
        <f t="shared" si="119"/>
        <v>0</v>
      </c>
      <c r="CE235" s="1">
        <f t="shared" si="120"/>
        <v>0</v>
      </c>
      <c r="CF235" s="1"/>
      <c r="CG235" s="1">
        <f t="shared" si="121"/>
        <v>0</v>
      </c>
      <c r="CH235" s="1">
        <f t="shared" si="122"/>
        <v>0</v>
      </c>
      <c r="CI235" s="1">
        <f t="shared" si="123"/>
        <v>0</v>
      </c>
      <c r="CJ235" s="1">
        <f t="shared" si="124"/>
        <v>0</v>
      </c>
      <c r="CK235" s="1">
        <f t="shared" si="125"/>
        <v>0</v>
      </c>
      <c r="CM235" s="1">
        <f t="shared" si="126"/>
        <v>0</v>
      </c>
      <c r="CN235" s="1">
        <f t="shared" si="127"/>
        <v>0</v>
      </c>
      <c r="CO235" s="1">
        <f t="shared" si="128"/>
        <v>0</v>
      </c>
      <c r="CP235" s="1">
        <f t="shared" si="129"/>
        <v>0</v>
      </c>
      <c r="CQ235" s="1">
        <f t="shared" si="130"/>
        <v>0</v>
      </c>
      <c r="CS235" s="1">
        <f t="shared" si="145"/>
        <v>0</v>
      </c>
      <c r="CT235" s="1">
        <f t="shared" si="146"/>
        <v>0</v>
      </c>
      <c r="CU235" s="1">
        <f t="shared" si="147"/>
        <v>0</v>
      </c>
      <c r="CV235" s="1">
        <f t="shared" si="148"/>
        <v>0</v>
      </c>
      <c r="CW235" s="1">
        <f t="shared" si="149"/>
        <v>0</v>
      </c>
      <c r="CX235" s="1">
        <f t="shared" si="150"/>
        <v>0</v>
      </c>
      <c r="DA235" s="38">
        <f t="shared" si="131"/>
        <v>0</v>
      </c>
      <c r="DB235" s="38">
        <f t="shared" si="132"/>
        <v>0</v>
      </c>
      <c r="DC235" s="38">
        <f t="shared" si="133"/>
        <v>0</v>
      </c>
      <c r="DD235" s="38">
        <f t="shared" si="134"/>
        <v>0</v>
      </c>
      <c r="DE235" s="38">
        <f t="shared" si="135"/>
        <v>0</v>
      </c>
    </row>
    <row r="236" spans="1:109" x14ac:dyDescent="0.2">
      <c r="A236" t="s">
        <v>251</v>
      </c>
      <c r="B236" t="str">
        <f t="shared" si="136"/>
        <v>ED</v>
      </c>
      <c r="C236" t="str">
        <f t="shared" si="137"/>
        <v>ID</v>
      </c>
      <c r="D236">
        <f t="shared" si="138"/>
        <v>396056</v>
      </c>
      <c r="E236" t="s">
        <v>683</v>
      </c>
      <c r="F236" s="1">
        <v>21741.48</v>
      </c>
      <c r="G236" s="1">
        <v>21741.48</v>
      </c>
      <c r="H236" s="1">
        <v>21741.48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f t="shared" si="139"/>
        <v>10870.74</v>
      </c>
      <c r="T236" s="1">
        <f t="shared" si="140"/>
        <v>43482.96</v>
      </c>
      <c r="U236" s="1">
        <f t="shared" si="141"/>
        <v>4529.4749999999995</v>
      </c>
      <c r="V236" s="1">
        <v>-21741.48</v>
      </c>
      <c r="W236" s="1">
        <v>-21741.48</v>
      </c>
      <c r="X236" s="1">
        <v>-21741.48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/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f t="shared" si="142"/>
        <v>0</v>
      </c>
      <c r="AX236" s="1"/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2">
        <f t="shared" si="115"/>
        <v>0</v>
      </c>
      <c r="BM236" s="2">
        <f t="shared" si="143"/>
        <v>0</v>
      </c>
      <c r="BN236" s="3" t="str">
        <f t="shared" ref="BN236:BN299" si="151">IF(U236=0,"",IF((BM236/U236)=0,"",BM236/U236))</f>
        <v/>
      </c>
      <c r="BO236" s="37">
        <f>IFERROR(INDEX('Wkpr - Existing Depr Rates'!$G$2:$G$709,MATCH('Wkpr - Plant Balance Detail'!A236,'Wkpr - Existing Depr Rates'!$A$2:$A$709,0),),0)</f>
        <v>6.9000000000000006E-2</v>
      </c>
      <c r="BP236" s="37" t="str">
        <f t="shared" si="144"/>
        <v/>
      </c>
      <c r="BQ236" s="11">
        <v>7.5800000000000006E-2</v>
      </c>
      <c r="BR236" s="11"/>
      <c r="BS236" s="11"/>
      <c r="BU236" s="31">
        <f>_xlfn.IFNA(IF(AND($B236="ED",$D236&gt;=310000,$D236&lt;360000),INDEX('Wkpr - Allocation_Factors'!$B$16:$F$16,1,MATCH('Wkpr - Plant Balance Detail'!BU$2,'Wkpr - Allocation_Factors'!$B$1:$F$1,0)),IF(AND($B236="GD",$C236="AN",$D236&gt;=350000,$D236&lt;358000),INDEX('Wkpr - Allocation_Factors'!$B$17:$F$17,1,MATCH('Wkpr - Plant Balance Detail'!BU$2,'Wkpr - Allocation_Factors'!$B$1:$F$1,0)),INDEX('Wkpr - Allocation_Factors'!$B$2:$F$15,MATCH(CONCATENATE('Wkpr - Plant Balance Detail'!$B236,'Wkpr - Plant Balance Detail'!$C236),'Wkpr - Allocation_Factors'!$A$2:$A$15,0),MATCH('Wkpr - Plant Balance Detail'!BU$2,'Wkpr - Allocation_Factors'!$B$1:$F$1,0)))),0)</f>
        <v>0</v>
      </c>
      <c r="BV236" s="31">
        <f>_xlfn.IFNA(IF(AND($B236="ED",$D236&gt;=310000,$D236&lt;360000),INDEX('Wkpr - Allocation_Factors'!$B$16:$F$16,1,MATCH('Wkpr - Plant Balance Detail'!BV$2,'Wkpr - Allocation_Factors'!$B$1:$F$1,0)),IF(AND($B236="GD",$C236="AN",$D236&gt;=350000,$D236&lt;358000),INDEX('Wkpr - Allocation_Factors'!$B$17:$F$17,1,MATCH('Wkpr - Plant Balance Detail'!BV$2,'Wkpr - Allocation_Factors'!$B$1:$F$1,0)),INDEX('Wkpr - Allocation_Factors'!$B$2:$F$15,MATCH(CONCATENATE('Wkpr - Plant Balance Detail'!$B236,'Wkpr - Plant Balance Detail'!$C236),'Wkpr - Allocation_Factors'!$A$2:$A$15,0),MATCH('Wkpr - Plant Balance Detail'!BV$2,'Wkpr - Allocation_Factors'!$B$1:$F$1,0)))),0)</f>
        <v>0</v>
      </c>
      <c r="BW236" s="31">
        <f>_xlfn.IFNA(IF(AND($B236="ED",$D236&gt;=310000,$D236&lt;360000),INDEX('Wkpr - Allocation_Factors'!$B$16:$F$16,1,MATCH('Wkpr - Plant Balance Detail'!BW$2,'Wkpr - Allocation_Factors'!$B$1:$F$1,0)),IF(AND($B236="GD",$C236="AN",$D236&gt;=350000,$D236&lt;358000),INDEX('Wkpr - Allocation_Factors'!$B$17:$F$17,1,MATCH('Wkpr - Plant Balance Detail'!BW$2,'Wkpr - Allocation_Factors'!$B$1:$F$1,0)),INDEX('Wkpr - Allocation_Factors'!$B$2:$F$15,MATCH(CONCATENATE('Wkpr - Plant Balance Detail'!$B236,'Wkpr - Plant Balance Detail'!$C236),'Wkpr - Allocation_Factors'!$A$2:$A$15,0),MATCH('Wkpr - Plant Balance Detail'!BW$2,'Wkpr - Allocation_Factors'!$B$1:$F$1,0)))),0)</f>
        <v>1</v>
      </c>
      <c r="BX236" s="31">
        <f>_xlfn.IFNA(IF(AND($B236="ED",$D236&gt;=310000,$D236&lt;360000),INDEX('Wkpr - Allocation_Factors'!$B$16:$F$16,1,MATCH('Wkpr - Plant Balance Detail'!BX$2,'Wkpr - Allocation_Factors'!$B$1:$F$1,0)),IF(AND($B236="GD",$C236="AN",$D236&gt;=350000,$D236&lt;358000),INDEX('Wkpr - Allocation_Factors'!$B$17:$F$17,1,MATCH('Wkpr - Plant Balance Detail'!BX$2,'Wkpr - Allocation_Factors'!$B$1:$F$1,0)),INDEX('Wkpr - Allocation_Factors'!$B$2:$F$15,MATCH(CONCATENATE('Wkpr - Plant Balance Detail'!$B236,'Wkpr - Plant Balance Detail'!$C236),'Wkpr - Allocation_Factors'!$A$2:$A$15,0),MATCH('Wkpr - Plant Balance Detail'!BX$2,'Wkpr - Allocation_Factors'!$B$1:$F$1,0)))),0)</f>
        <v>0</v>
      </c>
      <c r="BY236" s="31">
        <f>_xlfn.IFNA(IF(AND($B236="ED",$D236&gt;=310000,$D236&lt;360000),INDEX('Wkpr - Allocation_Factors'!$B$16:$F$16,1,MATCH('Wkpr - Plant Balance Detail'!BY$2,'Wkpr - Allocation_Factors'!$B$1:$F$1,0)),IF(AND($B236="GD",$C236="AN",$D236&gt;=350000,$D236&lt;358000),INDEX('Wkpr - Allocation_Factors'!$B$17:$F$17,1,MATCH('Wkpr - Plant Balance Detail'!BY$2,'Wkpr - Allocation_Factors'!$B$1:$F$1,0)),INDEX('Wkpr - Allocation_Factors'!$B$2:$F$15,MATCH(CONCATENATE('Wkpr - Plant Balance Detail'!$B236,'Wkpr - Plant Balance Detail'!$C236),'Wkpr - Allocation_Factors'!$A$2:$A$15,0),MATCH('Wkpr - Plant Balance Detail'!BY$2,'Wkpr - Allocation_Factors'!$B$1:$F$1,0)))),0)</f>
        <v>0</v>
      </c>
      <c r="CA236" s="1">
        <f t="shared" si="116"/>
        <v>0</v>
      </c>
      <c r="CB236" s="1">
        <f t="shared" si="117"/>
        <v>0</v>
      </c>
      <c r="CC236" s="1">
        <f t="shared" si="118"/>
        <v>0</v>
      </c>
      <c r="CD236" s="1">
        <f t="shared" si="119"/>
        <v>0</v>
      </c>
      <c r="CE236" s="1">
        <f t="shared" si="120"/>
        <v>0</v>
      </c>
      <c r="CF236" s="1"/>
      <c r="CG236" s="1">
        <f t="shared" si="121"/>
        <v>0</v>
      </c>
      <c r="CH236" s="1">
        <f t="shared" si="122"/>
        <v>0</v>
      </c>
      <c r="CI236" s="1">
        <f t="shared" si="123"/>
        <v>0</v>
      </c>
      <c r="CJ236" s="1">
        <f t="shared" si="124"/>
        <v>0</v>
      </c>
      <c r="CK236" s="1">
        <f t="shared" si="125"/>
        <v>0</v>
      </c>
      <c r="CM236" s="1">
        <f t="shared" si="126"/>
        <v>0</v>
      </c>
      <c r="CN236" s="1">
        <f t="shared" si="127"/>
        <v>0</v>
      </c>
      <c r="CO236" s="1">
        <f t="shared" si="128"/>
        <v>0</v>
      </c>
      <c r="CP236" s="1">
        <f t="shared" si="129"/>
        <v>0</v>
      </c>
      <c r="CQ236" s="1">
        <f t="shared" si="130"/>
        <v>0</v>
      </c>
      <c r="CS236" s="1">
        <f t="shared" si="145"/>
        <v>0</v>
      </c>
      <c r="CT236" s="1">
        <f t="shared" si="146"/>
        <v>0</v>
      </c>
      <c r="CU236" s="1">
        <f t="shared" si="147"/>
        <v>0</v>
      </c>
      <c r="CV236" s="1">
        <f t="shared" si="148"/>
        <v>0</v>
      </c>
      <c r="CW236" s="1">
        <f t="shared" si="149"/>
        <v>0</v>
      </c>
      <c r="CX236" s="1">
        <f t="shared" si="150"/>
        <v>0</v>
      </c>
      <c r="DA236" s="38">
        <f t="shared" si="131"/>
        <v>0</v>
      </c>
      <c r="DB236" s="38">
        <f t="shared" si="132"/>
        <v>0</v>
      </c>
      <c r="DC236" s="38">
        <f t="shared" si="133"/>
        <v>0</v>
      </c>
      <c r="DD236" s="38">
        <f t="shared" si="134"/>
        <v>0</v>
      </c>
      <c r="DE236" s="38">
        <f t="shared" si="135"/>
        <v>0</v>
      </c>
    </row>
    <row r="237" spans="1:109" x14ac:dyDescent="0.2">
      <c r="A237" t="s">
        <v>252</v>
      </c>
      <c r="B237" t="str">
        <f t="shared" si="136"/>
        <v>ED</v>
      </c>
      <c r="C237" t="str">
        <f t="shared" si="137"/>
        <v>ID</v>
      </c>
      <c r="D237">
        <f t="shared" si="138"/>
        <v>396057</v>
      </c>
      <c r="E237" t="s">
        <v>683</v>
      </c>
      <c r="F237" s="1">
        <v>52274.33</v>
      </c>
      <c r="G237" s="1">
        <v>52274.33</v>
      </c>
      <c r="H237" s="1">
        <v>52274.33</v>
      </c>
      <c r="I237" s="1">
        <v>52274.33</v>
      </c>
      <c r="J237" s="1">
        <v>52274.33</v>
      </c>
      <c r="K237" s="1">
        <v>52274.33</v>
      </c>
      <c r="L237" s="1">
        <v>52274.33</v>
      </c>
      <c r="M237" s="1">
        <v>52274.33</v>
      </c>
      <c r="N237" s="1">
        <v>52274.33</v>
      </c>
      <c r="O237" s="1">
        <v>52274.33</v>
      </c>
      <c r="P237" s="1">
        <v>52274.33</v>
      </c>
      <c r="Q237" s="1">
        <v>52274.33</v>
      </c>
      <c r="R237" s="1">
        <v>52274.33</v>
      </c>
      <c r="S237" s="1">
        <f t="shared" si="139"/>
        <v>52274.33</v>
      </c>
      <c r="T237" s="1">
        <f t="shared" si="140"/>
        <v>575017.63000000012</v>
      </c>
      <c r="U237" s="1">
        <f t="shared" si="141"/>
        <v>52274.330000000009</v>
      </c>
      <c r="V237" s="1">
        <v>-50939.24</v>
      </c>
      <c r="W237" s="1">
        <v>-50939.24</v>
      </c>
      <c r="X237" s="1">
        <v>-50939.24</v>
      </c>
      <c r="Y237" s="1">
        <v>-50939.24</v>
      </c>
      <c r="Z237" s="1">
        <v>-50939.24</v>
      </c>
      <c r="AA237" s="1">
        <v>-50939.24</v>
      </c>
      <c r="AB237" s="1">
        <v>-50939.24</v>
      </c>
      <c r="AC237" s="1">
        <v>-50939.24</v>
      </c>
      <c r="AD237" s="1">
        <v>-50939.24</v>
      </c>
      <c r="AE237" s="1">
        <v>-50939.24</v>
      </c>
      <c r="AF237" s="1">
        <v>-50939.24</v>
      </c>
      <c r="AG237" s="1">
        <v>-50939.24</v>
      </c>
      <c r="AH237" s="1">
        <v>-50939.24</v>
      </c>
      <c r="AI237" s="1"/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f t="shared" si="142"/>
        <v>0</v>
      </c>
      <c r="AX237" s="1"/>
      <c r="AY237" s="1">
        <v>1335.09</v>
      </c>
      <c r="AZ237" s="1">
        <v>1335.09</v>
      </c>
      <c r="BA237" s="1">
        <v>1335.09</v>
      </c>
      <c r="BB237" s="1">
        <v>1335.09</v>
      </c>
      <c r="BC237" s="1">
        <v>1335.09</v>
      </c>
      <c r="BD237" s="1">
        <v>1335.09</v>
      </c>
      <c r="BE237" s="1">
        <v>1335.09</v>
      </c>
      <c r="BF237" s="1">
        <v>1335.09</v>
      </c>
      <c r="BG237" s="1">
        <v>1335.09</v>
      </c>
      <c r="BH237" s="1">
        <v>1335.09</v>
      </c>
      <c r="BI237" s="1">
        <v>1335.09</v>
      </c>
      <c r="BJ237" s="1">
        <v>1335.09</v>
      </c>
      <c r="BK237" s="1">
        <v>1335.09</v>
      </c>
      <c r="BL237" s="2">
        <f t="shared" si="115"/>
        <v>0</v>
      </c>
      <c r="BM237" s="2">
        <f t="shared" si="143"/>
        <v>0</v>
      </c>
      <c r="BN237" s="3" t="str">
        <f t="shared" si="151"/>
        <v/>
      </c>
      <c r="BO237" s="37">
        <f>IFERROR(INDEX('Wkpr - Existing Depr Rates'!$G$2:$G$709,MATCH('Wkpr - Plant Balance Detail'!A237,'Wkpr - Existing Depr Rates'!$A$2:$A$709,0),),0)</f>
        <v>6.9000000000000006E-2</v>
      </c>
      <c r="BP237" s="37" t="str">
        <f t="shared" si="144"/>
        <v/>
      </c>
      <c r="BQ237" s="11">
        <v>7.5800000000000006E-2</v>
      </c>
      <c r="BR237" s="11"/>
      <c r="BS237" s="11"/>
      <c r="BU237" s="31">
        <f>_xlfn.IFNA(IF(AND($B237="ED",$D237&gt;=310000,$D237&lt;360000),INDEX('Wkpr - Allocation_Factors'!$B$16:$F$16,1,MATCH('Wkpr - Plant Balance Detail'!BU$2,'Wkpr - Allocation_Factors'!$B$1:$F$1,0)),IF(AND($B237="GD",$C237="AN",$D237&gt;=350000,$D237&lt;358000),INDEX('Wkpr - Allocation_Factors'!$B$17:$F$17,1,MATCH('Wkpr - Plant Balance Detail'!BU$2,'Wkpr - Allocation_Factors'!$B$1:$F$1,0)),INDEX('Wkpr - Allocation_Factors'!$B$2:$F$15,MATCH(CONCATENATE('Wkpr - Plant Balance Detail'!$B237,'Wkpr - Plant Balance Detail'!$C237),'Wkpr - Allocation_Factors'!$A$2:$A$15,0),MATCH('Wkpr - Plant Balance Detail'!BU$2,'Wkpr - Allocation_Factors'!$B$1:$F$1,0)))),0)</f>
        <v>0</v>
      </c>
      <c r="BV237" s="31">
        <f>_xlfn.IFNA(IF(AND($B237="ED",$D237&gt;=310000,$D237&lt;360000),INDEX('Wkpr - Allocation_Factors'!$B$16:$F$16,1,MATCH('Wkpr - Plant Balance Detail'!BV$2,'Wkpr - Allocation_Factors'!$B$1:$F$1,0)),IF(AND($B237="GD",$C237="AN",$D237&gt;=350000,$D237&lt;358000),INDEX('Wkpr - Allocation_Factors'!$B$17:$F$17,1,MATCH('Wkpr - Plant Balance Detail'!BV$2,'Wkpr - Allocation_Factors'!$B$1:$F$1,0)),INDEX('Wkpr - Allocation_Factors'!$B$2:$F$15,MATCH(CONCATENATE('Wkpr - Plant Balance Detail'!$B237,'Wkpr - Plant Balance Detail'!$C237),'Wkpr - Allocation_Factors'!$A$2:$A$15,0),MATCH('Wkpr - Plant Balance Detail'!BV$2,'Wkpr - Allocation_Factors'!$B$1:$F$1,0)))),0)</f>
        <v>0</v>
      </c>
      <c r="BW237" s="31">
        <f>_xlfn.IFNA(IF(AND($B237="ED",$D237&gt;=310000,$D237&lt;360000),INDEX('Wkpr - Allocation_Factors'!$B$16:$F$16,1,MATCH('Wkpr - Plant Balance Detail'!BW$2,'Wkpr - Allocation_Factors'!$B$1:$F$1,0)),IF(AND($B237="GD",$C237="AN",$D237&gt;=350000,$D237&lt;358000),INDEX('Wkpr - Allocation_Factors'!$B$17:$F$17,1,MATCH('Wkpr - Plant Balance Detail'!BW$2,'Wkpr - Allocation_Factors'!$B$1:$F$1,0)),INDEX('Wkpr - Allocation_Factors'!$B$2:$F$15,MATCH(CONCATENATE('Wkpr - Plant Balance Detail'!$B237,'Wkpr - Plant Balance Detail'!$C237),'Wkpr - Allocation_Factors'!$A$2:$A$15,0),MATCH('Wkpr - Plant Balance Detail'!BW$2,'Wkpr - Allocation_Factors'!$B$1:$F$1,0)))),0)</f>
        <v>1</v>
      </c>
      <c r="BX237" s="31">
        <f>_xlfn.IFNA(IF(AND($B237="ED",$D237&gt;=310000,$D237&lt;360000),INDEX('Wkpr - Allocation_Factors'!$B$16:$F$16,1,MATCH('Wkpr - Plant Balance Detail'!BX$2,'Wkpr - Allocation_Factors'!$B$1:$F$1,0)),IF(AND($B237="GD",$C237="AN",$D237&gt;=350000,$D237&lt;358000),INDEX('Wkpr - Allocation_Factors'!$B$17:$F$17,1,MATCH('Wkpr - Plant Balance Detail'!BX$2,'Wkpr - Allocation_Factors'!$B$1:$F$1,0)),INDEX('Wkpr - Allocation_Factors'!$B$2:$F$15,MATCH(CONCATENATE('Wkpr - Plant Balance Detail'!$B237,'Wkpr - Plant Balance Detail'!$C237),'Wkpr - Allocation_Factors'!$A$2:$A$15,0),MATCH('Wkpr - Plant Balance Detail'!BX$2,'Wkpr - Allocation_Factors'!$B$1:$F$1,0)))),0)</f>
        <v>0</v>
      </c>
      <c r="BY237" s="31">
        <f>_xlfn.IFNA(IF(AND($B237="ED",$D237&gt;=310000,$D237&lt;360000),INDEX('Wkpr - Allocation_Factors'!$B$16:$F$16,1,MATCH('Wkpr - Plant Balance Detail'!BY$2,'Wkpr - Allocation_Factors'!$B$1:$F$1,0)),IF(AND($B237="GD",$C237="AN",$D237&gt;=350000,$D237&lt;358000),INDEX('Wkpr - Allocation_Factors'!$B$17:$F$17,1,MATCH('Wkpr - Plant Balance Detail'!BY$2,'Wkpr - Allocation_Factors'!$B$1:$F$1,0)),INDEX('Wkpr - Allocation_Factors'!$B$2:$F$15,MATCH(CONCATENATE('Wkpr - Plant Balance Detail'!$B237,'Wkpr - Plant Balance Detail'!$C237),'Wkpr - Allocation_Factors'!$A$2:$A$15,0),MATCH('Wkpr - Plant Balance Detail'!BY$2,'Wkpr - Allocation_Factors'!$B$1:$F$1,0)))),0)</f>
        <v>0</v>
      </c>
      <c r="CA237" s="1">
        <f t="shared" si="116"/>
        <v>0</v>
      </c>
      <c r="CB237" s="1">
        <f t="shared" si="117"/>
        <v>0</v>
      </c>
      <c r="CC237" s="1">
        <f t="shared" si="118"/>
        <v>0</v>
      </c>
      <c r="CD237" s="1">
        <f t="shared" si="119"/>
        <v>0</v>
      </c>
      <c r="CE237" s="1">
        <f t="shared" si="120"/>
        <v>0</v>
      </c>
      <c r="CF237" s="1"/>
      <c r="CG237" s="1">
        <f t="shared" si="121"/>
        <v>0</v>
      </c>
      <c r="CH237" s="1">
        <f t="shared" si="122"/>
        <v>0</v>
      </c>
      <c r="CI237" s="1">
        <f t="shared" si="123"/>
        <v>3606.9287700000004</v>
      </c>
      <c r="CJ237" s="1">
        <f t="shared" si="124"/>
        <v>0</v>
      </c>
      <c r="CK237" s="1">
        <f t="shared" si="125"/>
        <v>0</v>
      </c>
      <c r="CM237" s="1">
        <f t="shared" si="126"/>
        <v>0</v>
      </c>
      <c r="CN237" s="1">
        <f t="shared" si="127"/>
        <v>0</v>
      </c>
      <c r="CO237" s="1">
        <f t="shared" si="128"/>
        <v>3962.3942140000004</v>
      </c>
      <c r="CP237" s="1">
        <f t="shared" si="129"/>
        <v>0</v>
      </c>
      <c r="CQ237" s="1">
        <f t="shared" si="130"/>
        <v>0</v>
      </c>
      <c r="CS237" s="1">
        <f t="shared" si="145"/>
        <v>0</v>
      </c>
      <c r="CT237" s="1">
        <f t="shared" si="146"/>
        <v>0</v>
      </c>
      <c r="CU237" s="1">
        <f t="shared" si="147"/>
        <v>355.46544399999993</v>
      </c>
      <c r="CV237" s="1">
        <f t="shared" si="148"/>
        <v>0</v>
      </c>
      <c r="CW237" s="1">
        <f t="shared" si="149"/>
        <v>0</v>
      </c>
      <c r="CX237" s="1">
        <f t="shared" si="150"/>
        <v>355.46544399999993</v>
      </c>
      <c r="DA237" s="38">
        <f t="shared" si="131"/>
        <v>0</v>
      </c>
      <c r="DB237" s="38">
        <f t="shared" si="132"/>
        <v>0</v>
      </c>
      <c r="DC237" s="38">
        <f t="shared" si="133"/>
        <v>0</v>
      </c>
      <c r="DD237" s="38">
        <f t="shared" si="134"/>
        <v>0</v>
      </c>
      <c r="DE237" s="38">
        <f t="shared" si="135"/>
        <v>0</v>
      </c>
    </row>
    <row r="238" spans="1:109" x14ac:dyDescent="0.2">
      <c r="A238" t="s">
        <v>253</v>
      </c>
      <c r="B238" t="str">
        <f t="shared" si="136"/>
        <v>ED</v>
      </c>
      <c r="C238" t="str">
        <f t="shared" si="137"/>
        <v>ID</v>
      </c>
      <c r="D238">
        <f t="shared" si="138"/>
        <v>396058</v>
      </c>
      <c r="E238" t="s">
        <v>683</v>
      </c>
      <c r="F238" s="1">
        <v>205768.17</v>
      </c>
      <c r="G238" s="1">
        <v>205768.17</v>
      </c>
      <c r="H238" s="1">
        <v>205768.17</v>
      </c>
      <c r="I238" s="1">
        <v>205768.17</v>
      </c>
      <c r="J238" s="1">
        <v>205768.17</v>
      </c>
      <c r="K238" s="1">
        <v>205768.17</v>
      </c>
      <c r="L238" s="1">
        <v>205768.17</v>
      </c>
      <c r="M238" s="1">
        <v>205768.17</v>
      </c>
      <c r="N238" s="1">
        <v>205768.17</v>
      </c>
      <c r="O238" s="1">
        <v>205768.17</v>
      </c>
      <c r="P238" s="1">
        <v>205768.17</v>
      </c>
      <c r="Q238" s="1">
        <v>205768.17</v>
      </c>
      <c r="R238" s="1">
        <v>205768.17</v>
      </c>
      <c r="S238" s="1">
        <f t="shared" si="139"/>
        <v>205768.17</v>
      </c>
      <c r="T238" s="1">
        <f t="shared" si="140"/>
        <v>2263449.8699999996</v>
      </c>
      <c r="U238" s="1">
        <f t="shared" si="141"/>
        <v>205768.16999999995</v>
      </c>
      <c r="V238" s="1">
        <v>-63640.57</v>
      </c>
      <c r="W238" s="1">
        <v>-65140.959999999999</v>
      </c>
      <c r="X238" s="1">
        <v>-66641.350000000006</v>
      </c>
      <c r="Y238" s="1">
        <v>-68141.740000000005</v>
      </c>
      <c r="Z238" s="1">
        <v>-69642.13</v>
      </c>
      <c r="AA238" s="1">
        <v>-71142.52</v>
      </c>
      <c r="AB238" s="1">
        <v>-72642.91</v>
      </c>
      <c r="AC238" s="1">
        <v>-74143.3</v>
      </c>
      <c r="AD238" s="1">
        <v>-75643.69</v>
      </c>
      <c r="AE238" s="1">
        <v>-77144.08</v>
      </c>
      <c r="AF238" s="1">
        <v>-78644.47</v>
      </c>
      <c r="AG238" s="1">
        <v>-80144.86</v>
      </c>
      <c r="AH238" s="1">
        <v>-81645.25</v>
      </c>
      <c r="AI238" s="1"/>
      <c r="AJ238" s="1">
        <v>-1500.39</v>
      </c>
      <c r="AK238" s="1">
        <v>-1500.39</v>
      </c>
      <c r="AL238" s="1">
        <v>-1500.39</v>
      </c>
      <c r="AM238" s="1">
        <v>-1500.39</v>
      </c>
      <c r="AN238" s="1">
        <v>-1500.39</v>
      </c>
      <c r="AO238" s="1">
        <v>-1500.39</v>
      </c>
      <c r="AP238" s="1">
        <v>-1500.39</v>
      </c>
      <c r="AQ238" s="1">
        <v>-1500.39</v>
      </c>
      <c r="AR238" s="1">
        <v>-1500.39</v>
      </c>
      <c r="AS238" s="1">
        <v>-1500.39</v>
      </c>
      <c r="AT238" s="1">
        <v>-1500.39</v>
      </c>
      <c r="AU238" s="1">
        <v>-1500.39</v>
      </c>
      <c r="AV238" s="1">
        <v>-1500.39</v>
      </c>
      <c r="AW238" s="1">
        <f t="shared" si="142"/>
        <v>18004.679999999997</v>
      </c>
      <c r="AX238" s="1"/>
      <c r="AY238" s="1">
        <v>142127.6</v>
      </c>
      <c r="AZ238" s="1">
        <v>140627.21</v>
      </c>
      <c r="BA238" s="1">
        <v>139126.82</v>
      </c>
      <c r="BB238" s="1">
        <v>137626.43</v>
      </c>
      <c r="BC238" s="1">
        <v>136126.04</v>
      </c>
      <c r="BD238" s="1">
        <v>134625.65</v>
      </c>
      <c r="BE238" s="1">
        <v>133125.26</v>
      </c>
      <c r="BF238" s="1">
        <v>131624.87</v>
      </c>
      <c r="BG238" s="1">
        <v>130124.48</v>
      </c>
      <c r="BH238" s="1">
        <v>128624.09</v>
      </c>
      <c r="BI238" s="1">
        <v>127123.7</v>
      </c>
      <c r="BJ238" s="1">
        <v>125623.31</v>
      </c>
      <c r="BK238" s="1">
        <v>124122.92</v>
      </c>
      <c r="BL238" s="2">
        <f t="shared" si="115"/>
        <v>0</v>
      </c>
      <c r="BM238" s="2">
        <f t="shared" si="143"/>
        <v>18004.679999999997</v>
      </c>
      <c r="BN238" s="3">
        <f t="shared" si="151"/>
        <v>8.7499830513144972E-2</v>
      </c>
      <c r="BO238" s="37">
        <f>IFERROR(INDEX('Wkpr - Existing Depr Rates'!$G$2:$G$709,MATCH('Wkpr - Plant Balance Detail'!A238,'Wkpr - Existing Depr Rates'!$A$2:$A$709,0),),0)</f>
        <v>8.7499999999999994E-2</v>
      </c>
      <c r="BP238" s="37">
        <f t="shared" si="144"/>
        <v>-1.6948685502282679E-7</v>
      </c>
      <c r="BQ238" s="11">
        <v>3.7499999999999999E-2</v>
      </c>
      <c r="BR238" s="11"/>
      <c r="BS238" s="11"/>
      <c r="BU238" s="31">
        <f>_xlfn.IFNA(IF(AND($B238="ED",$D238&gt;=310000,$D238&lt;360000),INDEX('Wkpr - Allocation_Factors'!$B$16:$F$16,1,MATCH('Wkpr - Plant Balance Detail'!BU$2,'Wkpr - Allocation_Factors'!$B$1:$F$1,0)),IF(AND($B238="GD",$C238="AN",$D238&gt;=350000,$D238&lt;358000),INDEX('Wkpr - Allocation_Factors'!$B$17:$F$17,1,MATCH('Wkpr - Plant Balance Detail'!BU$2,'Wkpr - Allocation_Factors'!$B$1:$F$1,0)),INDEX('Wkpr - Allocation_Factors'!$B$2:$F$15,MATCH(CONCATENATE('Wkpr - Plant Balance Detail'!$B238,'Wkpr - Plant Balance Detail'!$C238),'Wkpr - Allocation_Factors'!$A$2:$A$15,0),MATCH('Wkpr - Plant Balance Detail'!BU$2,'Wkpr - Allocation_Factors'!$B$1:$F$1,0)))),0)</f>
        <v>0</v>
      </c>
      <c r="BV238" s="31">
        <f>_xlfn.IFNA(IF(AND($B238="ED",$D238&gt;=310000,$D238&lt;360000),INDEX('Wkpr - Allocation_Factors'!$B$16:$F$16,1,MATCH('Wkpr - Plant Balance Detail'!BV$2,'Wkpr - Allocation_Factors'!$B$1:$F$1,0)),IF(AND($B238="GD",$C238="AN",$D238&gt;=350000,$D238&lt;358000),INDEX('Wkpr - Allocation_Factors'!$B$17:$F$17,1,MATCH('Wkpr - Plant Balance Detail'!BV$2,'Wkpr - Allocation_Factors'!$B$1:$F$1,0)),INDEX('Wkpr - Allocation_Factors'!$B$2:$F$15,MATCH(CONCATENATE('Wkpr - Plant Balance Detail'!$B238,'Wkpr - Plant Balance Detail'!$C238),'Wkpr - Allocation_Factors'!$A$2:$A$15,0),MATCH('Wkpr - Plant Balance Detail'!BV$2,'Wkpr - Allocation_Factors'!$B$1:$F$1,0)))),0)</f>
        <v>0</v>
      </c>
      <c r="BW238" s="31">
        <f>_xlfn.IFNA(IF(AND($B238="ED",$D238&gt;=310000,$D238&lt;360000),INDEX('Wkpr - Allocation_Factors'!$B$16:$F$16,1,MATCH('Wkpr - Plant Balance Detail'!BW$2,'Wkpr - Allocation_Factors'!$B$1:$F$1,0)),IF(AND($B238="GD",$C238="AN",$D238&gt;=350000,$D238&lt;358000),INDEX('Wkpr - Allocation_Factors'!$B$17:$F$17,1,MATCH('Wkpr - Plant Balance Detail'!BW$2,'Wkpr - Allocation_Factors'!$B$1:$F$1,0)),INDEX('Wkpr - Allocation_Factors'!$B$2:$F$15,MATCH(CONCATENATE('Wkpr - Plant Balance Detail'!$B238,'Wkpr - Plant Balance Detail'!$C238),'Wkpr - Allocation_Factors'!$A$2:$A$15,0),MATCH('Wkpr - Plant Balance Detail'!BW$2,'Wkpr - Allocation_Factors'!$B$1:$F$1,0)))),0)</f>
        <v>1</v>
      </c>
      <c r="BX238" s="31">
        <f>_xlfn.IFNA(IF(AND($B238="ED",$D238&gt;=310000,$D238&lt;360000),INDEX('Wkpr - Allocation_Factors'!$B$16:$F$16,1,MATCH('Wkpr - Plant Balance Detail'!BX$2,'Wkpr - Allocation_Factors'!$B$1:$F$1,0)),IF(AND($B238="GD",$C238="AN",$D238&gt;=350000,$D238&lt;358000),INDEX('Wkpr - Allocation_Factors'!$B$17:$F$17,1,MATCH('Wkpr - Plant Balance Detail'!BX$2,'Wkpr - Allocation_Factors'!$B$1:$F$1,0)),INDEX('Wkpr - Allocation_Factors'!$B$2:$F$15,MATCH(CONCATENATE('Wkpr - Plant Balance Detail'!$B238,'Wkpr - Plant Balance Detail'!$C238),'Wkpr - Allocation_Factors'!$A$2:$A$15,0),MATCH('Wkpr - Plant Balance Detail'!BX$2,'Wkpr - Allocation_Factors'!$B$1:$F$1,0)))),0)</f>
        <v>0</v>
      </c>
      <c r="BY238" s="31">
        <f>_xlfn.IFNA(IF(AND($B238="ED",$D238&gt;=310000,$D238&lt;360000),INDEX('Wkpr - Allocation_Factors'!$B$16:$F$16,1,MATCH('Wkpr - Plant Balance Detail'!BY$2,'Wkpr - Allocation_Factors'!$B$1:$F$1,0)),IF(AND($B238="GD",$C238="AN",$D238&gt;=350000,$D238&lt;358000),INDEX('Wkpr - Allocation_Factors'!$B$17:$F$17,1,MATCH('Wkpr - Plant Balance Detail'!BY$2,'Wkpr - Allocation_Factors'!$B$1:$F$1,0)),INDEX('Wkpr - Allocation_Factors'!$B$2:$F$15,MATCH(CONCATENATE('Wkpr - Plant Balance Detail'!$B238,'Wkpr - Plant Balance Detail'!$C238),'Wkpr - Allocation_Factors'!$A$2:$A$15,0),MATCH('Wkpr - Plant Balance Detail'!BY$2,'Wkpr - Allocation_Factors'!$B$1:$F$1,0)))),0)</f>
        <v>0</v>
      </c>
      <c r="CA238" s="1">
        <f t="shared" si="116"/>
        <v>0</v>
      </c>
      <c r="CB238" s="1">
        <f t="shared" si="117"/>
        <v>0</v>
      </c>
      <c r="CC238" s="1">
        <f t="shared" si="118"/>
        <v>18004.680000000004</v>
      </c>
      <c r="CD238" s="1">
        <f t="shared" si="119"/>
        <v>0</v>
      </c>
      <c r="CE238" s="1">
        <f t="shared" si="120"/>
        <v>0</v>
      </c>
      <c r="CF238" s="1"/>
      <c r="CG238" s="1">
        <f t="shared" si="121"/>
        <v>0</v>
      </c>
      <c r="CH238" s="1">
        <f t="shared" si="122"/>
        <v>0</v>
      </c>
      <c r="CI238" s="1">
        <f t="shared" si="123"/>
        <v>18004.714875000001</v>
      </c>
      <c r="CJ238" s="1">
        <f t="shared" si="124"/>
        <v>0</v>
      </c>
      <c r="CK238" s="1">
        <f t="shared" si="125"/>
        <v>0</v>
      </c>
      <c r="CM238" s="1">
        <f t="shared" si="126"/>
        <v>0</v>
      </c>
      <c r="CN238" s="1">
        <f t="shared" si="127"/>
        <v>0</v>
      </c>
      <c r="CO238" s="1">
        <f t="shared" si="128"/>
        <v>7716.3063750000001</v>
      </c>
      <c r="CP238" s="1">
        <f t="shared" si="129"/>
        <v>0</v>
      </c>
      <c r="CQ238" s="1">
        <f t="shared" si="130"/>
        <v>0</v>
      </c>
      <c r="CS238" s="1">
        <f t="shared" si="145"/>
        <v>0</v>
      </c>
      <c r="CT238" s="1">
        <f t="shared" si="146"/>
        <v>0</v>
      </c>
      <c r="CU238" s="1">
        <f t="shared" si="147"/>
        <v>-10288.408500000001</v>
      </c>
      <c r="CV238" s="1">
        <f t="shared" si="148"/>
        <v>0</v>
      </c>
      <c r="CW238" s="1">
        <f t="shared" si="149"/>
        <v>0</v>
      </c>
      <c r="CX238" s="1">
        <f t="shared" si="150"/>
        <v>-10288.408500000001</v>
      </c>
      <c r="DA238" s="38">
        <f t="shared" si="131"/>
        <v>0</v>
      </c>
      <c r="DB238" s="38">
        <f t="shared" si="132"/>
        <v>0</v>
      </c>
      <c r="DC238" s="38">
        <f t="shared" si="133"/>
        <v>0</v>
      </c>
      <c r="DD238" s="38">
        <f t="shared" si="134"/>
        <v>0</v>
      </c>
      <c r="DE238" s="38">
        <f t="shared" si="135"/>
        <v>0</v>
      </c>
    </row>
    <row r="239" spans="1:109" x14ac:dyDescent="0.2">
      <c r="A239" t="s">
        <v>254</v>
      </c>
      <c r="B239" t="str">
        <f t="shared" si="136"/>
        <v>ED</v>
      </c>
      <c r="C239" t="str">
        <f t="shared" si="137"/>
        <v>ID</v>
      </c>
      <c r="D239">
        <f t="shared" si="138"/>
        <v>396066</v>
      </c>
      <c r="E239" t="s">
        <v>683</v>
      </c>
      <c r="F239" s="1">
        <v>4800032.8100000005</v>
      </c>
      <c r="G239" s="1">
        <v>4800032.8100000005</v>
      </c>
      <c r="H239" s="1">
        <v>4800032.8100000005</v>
      </c>
      <c r="I239" s="1">
        <v>4800032.8100000005</v>
      </c>
      <c r="J239" s="1">
        <v>4800032.8100000005</v>
      </c>
      <c r="K239" s="1">
        <v>4800032.8100000005</v>
      </c>
      <c r="L239" s="1">
        <v>4800032.8100000005</v>
      </c>
      <c r="M239" s="1">
        <v>4800032.8100000005</v>
      </c>
      <c r="N239" s="1">
        <v>4800032.8100000005</v>
      </c>
      <c r="O239" s="1">
        <v>4800032.8100000005</v>
      </c>
      <c r="P239" s="1">
        <v>4800032.8100000005</v>
      </c>
      <c r="Q239" s="1">
        <v>4800032.8100000005</v>
      </c>
      <c r="R239" s="1">
        <v>4491294.17</v>
      </c>
      <c r="S239" s="1">
        <f t="shared" si="139"/>
        <v>4645663.49</v>
      </c>
      <c r="T239" s="1">
        <f t="shared" si="140"/>
        <v>52800360.910000019</v>
      </c>
      <c r="U239" s="1">
        <f t="shared" si="141"/>
        <v>4787168.700000002</v>
      </c>
      <c r="V239" s="1">
        <v>-2007812.65</v>
      </c>
      <c r="W239" s="1">
        <v>-2042812.89</v>
      </c>
      <c r="X239" s="1">
        <v>-2077813.13</v>
      </c>
      <c r="Y239" s="1">
        <v>-2112813.37</v>
      </c>
      <c r="Z239" s="1">
        <v>-2147813.61</v>
      </c>
      <c r="AA239" s="1">
        <v>-2182813.85</v>
      </c>
      <c r="AB239" s="1">
        <v>-2217814.09</v>
      </c>
      <c r="AC239" s="1">
        <v>-2252814.33</v>
      </c>
      <c r="AD239" s="1">
        <v>-2287814.5699999998</v>
      </c>
      <c r="AE239" s="1">
        <v>-2322814.81</v>
      </c>
      <c r="AF239" s="1">
        <v>-2357815.0499999998</v>
      </c>
      <c r="AG239" s="1">
        <v>-2392815.29</v>
      </c>
      <c r="AH239" s="1">
        <v>-2264459.0499999998</v>
      </c>
      <c r="AI239" s="1"/>
      <c r="AJ239" s="1">
        <v>-35000.239999999998</v>
      </c>
      <c r="AK239" s="1">
        <v>-35000.239999999998</v>
      </c>
      <c r="AL239" s="1">
        <v>-35000.239999999998</v>
      </c>
      <c r="AM239" s="1">
        <v>-35000.239999999998</v>
      </c>
      <c r="AN239" s="1">
        <v>-35000.239999999998</v>
      </c>
      <c r="AO239" s="1">
        <v>-35000.239999999998</v>
      </c>
      <c r="AP239" s="1">
        <v>-35000.239999999998</v>
      </c>
      <c r="AQ239" s="1">
        <v>-35000.239999999998</v>
      </c>
      <c r="AR239" s="1">
        <v>-35000.239999999998</v>
      </c>
      <c r="AS239" s="1">
        <v>-35000.239999999998</v>
      </c>
      <c r="AT239" s="1">
        <v>-35000.239999999998</v>
      </c>
      <c r="AU239" s="1">
        <v>-35000.239999999998</v>
      </c>
      <c r="AV239" s="1">
        <v>-32749.02</v>
      </c>
      <c r="AW239" s="1">
        <f t="shared" si="142"/>
        <v>417751.66</v>
      </c>
      <c r="AX239" s="1"/>
      <c r="AY239" s="1">
        <v>2792220.16</v>
      </c>
      <c r="AZ239" s="1">
        <v>2757219.92</v>
      </c>
      <c r="BA239" s="1">
        <v>2722219.68</v>
      </c>
      <c r="BB239" s="1">
        <v>2687219.44</v>
      </c>
      <c r="BC239" s="1">
        <v>2652219.2000000002</v>
      </c>
      <c r="BD239" s="1">
        <v>2617218.96</v>
      </c>
      <c r="BE239" s="1">
        <v>2582218.7199999997</v>
      </c>
      <c r="BF239" s="1">
        <v>2547218.48</v>
      </c>
      <c r="BG239" s="1">
        <v>2512218.2400000002</v>
      </c>
      <c r="BH239" s="1">
        <v>2477218</v>
      </c>
      <c r="BI239" s="1">
        <v>2442217.7599999998</v>
      </c>
      <c r="BJ239" s="1">
        <v>2407217.52</v>
      </c>
      <c r="BK239" s="1">
        <v>2226835.12</v>
      </c>
      <c r="BL239" s="2">
        <f t="shared" si="115"/>
        <v>0</v>
      </c>
      <c r="BM239" s="2">
        <f t="shared" si="143"/>
        <v>417751.66</v>
      </c>
      <c r="BN239" s="3">
        <f t="shared" si="151"/>
        <v>8.7264871196204088E-2</v>
      </c>
      <c r="BO239" s="37">
        <f>IFERROR(INDEX('Wkpr - Existing Depr Rates'!$G$2:$G$709,MATCH('Wkpr - Plant Balance Detail'!A239,'Wkpr - Existing Depr Rates'!$A$2:$A$709,0),),0)</f>
        <v>8.7499999999999994E-2</v>
      </c>
      <c r="BP239" s="37">
        <f t="shared" si="144"/>
        <v>-2.3512880379590595E-4</v>
      </c>
      <c r="BQ239" s="11">
        <v>3.7499999999999999E-2</v>
      </c>
      <c r="BR239" s="11"/>
      <c r="BS239" s="11"/>
      <c r="BU239" s="31">
        <f>_xlfn.IFNA(IF(AND($B239="ED",$D239&gt;=310000,$D239&lt;360000),INDEX('Wkpr - Allocation_Factors'!$B$16:$F$16,1,MATCH('Wkpr - Plant Balance Detail'!BU$2,'Wkpr - Allocation_Factors'!$B$1:$F$1,0)),IF(AND($B239="GD",$C239="AN",$D239&gt;=350000,$D239&lt;358000),INDEX('Wkpr - Allocation_Factors'!$B$17:$F$17,1,MATCH('Wkpr - Plant Balance Detail'!BU$2,'Wkpr - Allocation_Factors'!$B$1:$F$1,0)),INDEX('Wkpr - Allocation_Factors'!$B$2:$F$15,MATCH(CONCATENATE('Wkpr - Plant Balance Detail'!$B239,'Wkpr - Plant Balance Detail'!$C239),'Wkpr - Allocation_Factors'!$A$2:$A$15,0),MATCH('Wkpr - Plant Balance Detail'!BU$2,'Wkpr - Allocation_Factors'!$B$1:$F$1,0)))),0)</f>
        <v>0</v>
      </c>
      <c r="BV239" s="31">
        <f>_xlfn.IFNA(IF(AND($B239="ED",$D239&gt;=310000,$D239&lt;360000),INDEX('Wkpr - Allocation_Factors'!$B$16:$F$16,1,MATCH('Wkpr - Plant Balance Detail'!BV$2,'Wkpr - Allocation_Factors'!$B$1:$F$1,0)),IF(AND($B239="GD",$C239="AN",$D239&gt;=350000,$D239&lt;358000),INDEX('Wkpr - Allocation_Factors'!$B$17:$F$17,1,MATCH('Wkpr - Plant Balance Detail'!BV$2,'Wkpr - Allocation_Factors'!$B$1:$F$1,0)),INDEX('Wkpr - Allocation_Factors'!$B$2:$F$15,MATCH(CONCATENATE('Wkpr - Plant Balance Detail'!$B239,'Wkpr - Plant Balance Detail'!$C239),'Wkpr - Allocation_Factors'!$A$2:$A$15,0),MATCH('Wkpr - Plant Balance Detail'!BV$2,'Wkpr - Allocation_Factors'!$B$1:$F$1,0)))),0)</f>
        <v>0</v>
      </c>
      <c r="BW239" s="31">
        <f>_xlfn.IFNA(IF(AND($B239="ED",$D239&gt;=310000,$D239&lt;360000),INDEX('Wkpr - Allocation_Factors'!$B$16:$F$16,1,MATCH('Wkpr - Plant Balance Detail'!BW$2,'Wkpr - Allocation_Factors'!$B$1:$F$1,0)),IF(AND($B239="GD",$C239="AN",$D239&gt;=350000,$D239&lt;358000),INDEX('Wkpr - Allocation_Factors'!$B$17:$F$17,1,MATCH('Wkpr - Plant Balance Detail'!BW$2,'Wkpr - Allocation_Factors'!$B$1:$F$1,0)),INDEX('Wkpr - Allocation_Factors'!$B$2:$F$15,MATCH(CONCATENATE('Wkpr - Plant Balance Detail'!$B239,'Wkpr - Plant Balance Detail'!$C239),'Wkpr - Allocation_Factors'!$A$2:$A$15,0),MATCH('Wkpr - Plant Balance Detail'!BW$2,'Wkpr - Allocation_Factors'!$B$1:$F$1,0)))),0)</f>
        <v>1</v>
      </c>
      <c r="BX239" s="31">
        <f>_xlfn.IFNA(IF(AND($B239="ED",$D239&gt;=310000,$D239&lt;360000),INDEX('Wkpr - Allocation_Factors'!$B$16:$F$16,1,MATCH('Wkpr - Plant Balance Detail'!BX$2,'Wkpr - Allocation_Factors'!$B$1:$F$1,0)),IF(AND($B239="GD",$C239="AN",$D239&gt;=350000,$D239&lt;358000),INDEX('Wkpr - Allocation_Factors'!$B$17:$F$17,1,MATCH('Wkpr - Plant Balance Detail'!BX$2,'Wkpr - Allocation_Factors'!$B$1:$F$1,0)),INDEX('Wkpr - Allocation_Factors'!$B$2:$F$15,MATCH(CONCATENATE('Wkpr - Plant Balance Detail'!$B239,'Wkpr - Plant Balance Detail'!$C239),'Wkpr - Allocation_Factors'!$A$2:$A$15,0),MATCH('Wkpr - Plant Balance Detail'!BX$2,'Wkpr - Allocation_Factors'!$B$1:$F$1,0)))),0)</f>
        <v>0</v>
      </c>
      <c r="BY239" s="31">
        <f>_xlfn.IFNA(IF(AND($B239="ED",$D239&gt;=310000,$D239&lt;360000),INDEX('Wkpr - Allocation_Factors'!$B$16:$F$16,1,MATCH('Wkpr - Plant Balance Detail'!BY$2,'Wkpr - Allocation_Factors'!$B$1:$F$1,0)),IF(AND($B239="GD",$C239="AN",$D239&gt;=350000,$D239&lt;358000),INDEX('Wkpr - Allocation_Factors'!$B$17:$F$17,1,MATCH('Wkpr - Plant Balance Detail'!BY$2,'Wkpr - Allocation_Factors'!$B$1:$F$1,0)),INDEX('Wkpr - Allocation_Factors'!$B$2:$F$15,MATCH(CONCATENATE('Wkpr - Plant Balance Detail'!$B239,'Wkpr - Plant Balance Detail'!$C239),'Wkpr - Allocation_Factors'!$A$2:$A$15,0),MATCH('Wkpr - Plant Balance Detail'!BY$2,'Wkpr - Allocation_Factors'!$B$1:$F$1,0)))),0)</f>
        <v>0</v>
      </c>
      <c r="CA239" s="1">
        <f t="shared" si="116"/>
        <v>0</v>
      </c>
      <c r="CB239" s="1">
        <f t="shared" si="117"/>
        <v>0</v>
      </c>
      <c r="CC239" s="1">
        <f t="shared" si="118"/>
        <v>391932.20724931237</v>
      </c>
      <c r="CD239" s="1">
        <f t="shared" si="119"/>
        <v>0</v>
      </c>
      <c r="CE239" s="1">
        <f t="shared" si="120"/>
        <v>0</v>
      </c>
      <c r="CF239" s="1"/>
      <c r="CG239" s="1">
        <f t="shared" si="121"/>
        <v>0</v>
      </c>
      <c r="CH239" s="1">
        <f t="shared" si="122"/>
        <v>0</v>
      </c>
      <c r="CI239" s="1">
        <f t="shared" si="123"/>
        <v>392988.23987499997</v>
      </c>
      <c r="CJ239" s="1">
        <f t="shared" si="124"/>
        <v>0</v>
      </c>
      <c r="CK239" s="1">
        <f t="shared" si="125"/>
        <v>0</v>
      </c>
      <c r="CM239" s="1">
        <f t="shared" si="126"/>
        <v>0</v>
      </c>
      <c r="CN239" s="1">
        <f t="shared" si="127"/>
        <v>0</v>
      </c>
      <c r="CO239" s="1">
        <f t="shared" si="128"/>
        <v>168423.53137499999</v>
      </c>
      <c r="CP239" s="1">
        <f t="shared" si="129"/>
        <v>0</v>
      </c>
      <c r="CQ239" s="1">
        <f t="shared" si="130"/>
        <v>0</v>
      </c>
      <c r="CS239" s="1">
        <f t="shared" si="145"/>
        <v>0</v>
      </c>
      <c r="CT239" s="1">
        <f t="shared" si="146"/>
        <v>0</v>
      </c>
      <c r="CU239" s="1">
        <f t="shared" si="147"/>
        <v>-224564.70849999998</v>
      </c>
      <c r="CV239" s="1">
        <f t="shared" si="148"/>
        <v>0</v>
      </c>
      <c r="CW239" s="1">
        <f t="shared" si="149"/>
        <v>0</v>
      </c>
      <c r="CX239" s="1">
        <f t="shared" si="150"/>
        <v>-224564.70849999998</v>
      </c>
      <c r="DA239" s="38">
        <f t="shared" si="131"/>
        <v>0</v>
      </c>
      <c r="DB239" s="38">
        <f t="shared" si="132"/>
        <v>0</v>
      </c>
      <c r="DC239" s="38">
        <f t="shared" si="133"/>
        <v>0</v>
      </c>
      <c r="DD239" s="38">
        <f t="shared" si="134"/>
        <v>0</v>
      </c>
      <c r="DE239" s="38">
        <f t="shared" si="135"/>
        <v>0</v>
      </c>
    </row>
    <row r="240" spans="1:109" x14ac:dyDescent="0.2">
      <c r="A240" t="s">
        <v>255</v>
      </c>
      <c r="B240" t="str">
        <f t="shared" si="136"/>
        <v>ED</v>
      </c>
      <c r="C240" t="str">
        <f t="shared" si="137"/>
        <v>ID</v>
      </c>
      <c r="D240">
        <f t="shared" si="138"/>
        <v>396067</v>
      </c>
      <c r="E240" t="s">
        <v>683</v>
      </c>
      <c r="F240" s="1">
        <v>1725089.6600000001</v>
      </c>
      <c r="G240" s="1">
        <v>1725089.6600000001</v>
      </c>
      <c r="H240" s="1">
        <v>1880388.76</v>
      </c>
      <c r="I240" s="1">
        <v>1736177.73</v>
      </c>
      <c r="J240" s="1">
        <v>1736177.73</v>
      </c>
      <c r="K240" s="1">
        <v>1736177.73</v>
      </c>
      <c r="L240" s="1">
        <v>1736177.73</v>
      </c>
      <c r="M240" s="1">
        <v>1736177.73</v>
      </c>
      <c r="N240" s="1">
        <v>1736177.73</v>
      </c>
      <c r="O240" s="1">
        <v>1736177.73</v>
      </c>
      <c r="P240" s="1">
        <v>1736177.73</v>
      </c>
      <c r="Q240" s="1">
        <v>1736177.73</v>
      </c>
      <c r="R240" s="1">
        <v>1736177.73</v>
      </c>
      <c r="S240" s="1">
        <f t="shared" si="139"/>
        <v>1730633.6950000001</v>
      </c>
      <c r="T240" s="1">
        <f t="shared" si="140"/>
        <v>19231077.990000002</v>
      </c>
      <c r="U240" s="1">
        <f t="shared" si="141"/>
        <v>1746809.3070833336</v>
      </c>
      <c r="V240" s="1">
        <v>-802875.78</v>
      </c>
      <c r="W240" s="1">
        <v>-812795.05</v>
      </c>
      <c r="X240" s="1">
        <v>-884108.86</v>
      </c>
      <c r="Y240" s="1">
        <v>-750295.46</v>
      </c>
      <c r="Z240" s="1">
        <v>-760278.48</v>
      </c>
      <c r="AA240" s="1">
        <v>-770261.5</v>
      </c>
      <c r="AB240" s="1">
        <v>-780244.52</v>
      </c>
      <c r="AC240" s="1">
        <v>-790227.54</v>
      </c>
      <c r="AD240" s="1">
        <v>-800210.56</v>
      </c>
      <c r="AE240" s="1">
        <v>-810193.58000000007</v>
      </c>
      <c r="AF240" s="1">
        <v>-820176.6</v>
      </c>
      <c r="AG240" s="1">
        <v>-830159.62</v>
      </c>
      <c r="AH240" s="1">
        <v>-840142.64</v>
      </c>
      <c r="AI240" s="1"/>
      <c r="AJ240" s="1">
        <v>-9919.27</v>
      </c>
      <c r="AK240" s="1">
        <v>-9919.27</v>
      </c>
      <c r="AL240" s="1">
        <v>-10365.75</v>
      </c>
      <c r="AM240" s="1">
        <v>-10397.630000000001</v>
      </c>
      <c r="AN240" s="1">
        <v>-9983.02</v>
      </c>
      <c r="AO240" s="1">
        <v>-9983.02</v>
      </c>
      <c r="AP240" s="1">
        <v>-9983.02</v>
      </c>
      <c r="AQ240" s="1">
        <v>-9983.02</v>
      </c>
      <c r="AR240" s="1">
        <v>-9983.02</v>
      </c>
      <c r="AS240" s="1">
        <v>-9983.02</v>
      </c>
      <c r="AT240" s="1">
        <v>-9983.02</v>
      </c>
      <c r="AU240" s="1">
        <v>-9983.02</v>
      </c>
      <c r="AV240" s="1">
        <v>-9983.02</v>
      </c>
      <c r="AW240" s="1">
        <f t="shared" si="142"/>
        <v>120529.83000000003</v>
      </c>
      <c r="AX240" s="1"/>
      <c r="AY240" s="1">
        <v>922213.88</v>
      </c>
      <c r="AZ240" s="1">
        <v>912294.61</v>
      </c>
      <c r="BA240" s="1">
        <v>996279.9</v>
      </c>
      <c r="BB240" s="1">
        <v>985882.27</v>
      </c>
      <c r="BC240" s="1">
        <v>975899.25</v>
      </c>
      <c r="BD240" s="1">
        <v>965916.23</v>
      </c>
      <c r="BE240" s="1">
        <v>955933.21</v>
      </c>
      <c r="BF240" s="1">
        <v>945950.19000000006</v>
      </c>
      <c r="BG240" s="1">
        <v>935967.17</v>
      </c>
      <c r="BH240" s="1">
        <v>925984.15</v>
      </c>
      <c r="BI240" s="1">
        <v>916001.13</v>
      </c>
      <c r="BJ240" s="1">
        <v>906018.11</v>
      </c>
      <c r="BK240" s="1">
        <v>896035.09</v>
      </c>
      <c r="BL240" s="2">
        <f t="shared" si="115"/>
        <v>0</v>
      </c>
      <c r="BM240" s="2">
        <f t="shared" si="143"/>
        <v>120529.83000000003</v>
      </c>
      <c r="BN240" s="3">
        <f t="shared" si="151"/>
        <v>6.8999993022277856E-2</v>
      </c>
      <c r="BO240" s="37">
        <f>IFERROR(INDEX('Wkpr - Existing Depr Rates'!$G$2:$G$709,MATCH('Wkpr - Plant Balance Detail'!A240,'Wkpr - Existing Depr Rates'!$A$2:$A$709,0),),0)</f>
        <v>6.9000000000000006E-2</v>
      </c>
      <c r="BP240" s="37">
        <f t="shared" si="144"/>
        <v>-6.9777221500810782E-9</v>
      </c>
      <c r="BQ240" s="11">
        <v>7.5800000000000006E-2</v>
      </c>
      <c r="BR240" s="11"/>
      <c r="BS240" s="11"/>
      <c r="BU240" s="31">
        <f>_xlfn.IFNA(IF(AND($B240="ED",$D240&gt;=310000,$D240&lt;360000),INDEX('Wkpr - Allocation_Factors'!$B$16:$F$16,1,MATCH('Wkpr - Plant Balance Detail'!BU$2,'Wkpr - Allocation_Factors'!$B$1:$F$1,0)),IF(AND($B240="GD",$C240="AN",$D240&gt;=350000,$D240&lt;358000),INDEX('Wkpr - Allocation_Factors'!$B$17:$F$17,1,MATCH('Wkpr - Plant Balance Detail'!BU$2,'Wkpr - Allocation_Factors'!$B$1:$F$1,0)),INDEX('Wkpr - Allocation_Factors'!$B$2:$F$15,MATCH(CONCATENATE('Wkpr - Plant Balance Detail'!$B240,'Wkpr - Plant Balance Detail'!$C240),'Wkpr - Allocation_Factors'!$A$2:$A$15,0),MATCH('Wkpr - Plant Balance Detail'!BU$2,'Wkpr - Allocation_Factors'!$B$1:$F$1,0)))),0)</f>
        <v>0</v>
      </c>
      <c r="BV240" s="31">
        <f>_xlfn.IFNA(IF(AND($B240="ED",$D240&gt;=310000,$D240&lt;360000),INDEX('Wkpr - Allocation_Factors'!$B$16:$F$16,1,MATCH('Wkpr - Plant Balance Detail'!BV$2,'Wkpr - Allocation_Factors'!$B$1:$F$1,0)),IF(AND($B240="GD",$C240="AN",$D240&gt;=350000,$D240&lt;358000),INDEX('Wkpr - Allocation_Factors'!$B$17:$F$17,1,MATCH('Wkpr - Plant Balance Detail'!BV$2,'Wkpr - Allocation_Factors'!$B$1:$F$1,0)),INDEX('Wkpr - Allocation_Factors'!$B$2:$F$15,MATCH(CONCATENATE('Wkpr - Plant Balance Detail'!$B240,'Wkpr - Plant Balance Detail'!$C240),'Wkpr - Allocation_Factors'!$A$2:$A$15,0),MATCH('Wkpr - Plant Balance Detail'!BV$2,'Wkpr - Allocation_Factors'!$B$1:$F$1,0)))),0)</f>
        <v>0</v>
      </c>
      <c r="BW240" s="31">
        <f>_xlfn.IFNA(IF(AND($B240="ED",$D240&gt;=310000,$D240&lt;360000),INDEX('Wkpr - Allocation_Factors'!$B$16:$F$16,1,MATCH('Wkpr - Plant Balance Detail'!BW$2,'Wkpr - Allocation_Factors'!$B$1:$F$1,0)),IF(AND($B240="GD",$C240="AN",$D240&gt;=350000,$D240&lt;358000),INDEX('Wkpr - Allocation_Factors'!$B$17:$F$17,1,MATCH('Wkpr - Plant Balance Detail'!BW$2,'Wkpr - Allocation_Factors'!$B$1:$F$1,0)),INDEX('Wkpr - Allocation_Factors'!$B$2:$F$15,MATCH(CONCATENATE('Wkpr - Plant Balance Detail'!$B240,'Wkpr - Plant Balance Detail'!$C240),'Wkpr - Allocation_Factors'!$A$2:$A$15,0),MATCH('Wkpr - Plant Balance Detail'!BW$2,'Wkpr - Allocation_Factors'!$B$1:$F$1,0)))),0)</f>
        <v>1</v>
      </c>
      <c r="BX240" s="31">
        <f>_xlfn.IFNA(IF(AND($B240="ED",$D240&gt;=310000,$D240&lt;360000),INDEX('Wkpr - Allocation_Factors'!$B$16:$F$16,1,MATCH('Wkpr - Plant Balance Detail'!BX$2,'Wkpr - Allocation_Factors'!$B$1:$F$1,0)),IF(AND($B240="GD",$C240="AN",$D240&gt;=350000,$D240&lt;358000),INDEX('Wkpr - Allocation_Factors'!$B$17:$F$17,1,MATCH('Wkpr - Plant Balance Detail'!BX$2,'Wkpr - Allocation_Factors'!$B$1:$F$1,0)),INDEX('Wkpr - Allocation_Factors'!$B$2:$F$15,MATCH(CONCATENATE('Wkpr - Plant Balance Detail'!$B240,'Wkpr - Plant Balance Detail'!$C240),'Wkpr - Allocation_Factors'!$A$2:$A$15,0),MATCH('Wkpr - Plant Balance Detail'!BX$2,'Wkpr - Allocation_Factors'!$B$1:$F$1,0)))),0)</f>
        <v>0</v>
      </c>
      <c r="BY240" s="31">
        <f>_xlfn.IFNA(IF(AND($B240="ED",$D240&gt;=310000,$D240&lt;360000),INDEX('Wkpr - Allocation_Factors'!$B$16:$F$16,1,MATCH('Wkpr - Plant Balance Detail'!BY$2,'Wkpr - Allocation_Factors'!$B$1:$F$1,0)),IF(AND($B240="GD",$C240="AN",$D240&gt;=350000,$D240&lt;358000),INDEX('Wkpr - Allocation_Factors'!$B$17:$F$17,1,MATCH('Wkpr - Plant Balance Detail'!BY$2,'Wkpr - Allocation_Factors'!$B$1:$F$1,0)),INDEX('Wkpr - Allocation_Factors'!$B$2:$F$15,MATCH(CONCATENATE('Wkpr - Plant Balance Detail'!$B240,'Wkpr - Plant Balance Detail'!$C240),'Wkpr - Allocation_Factors'!$A$2:$A$15,0),MATCH('Wkpr - Plant Balance Detail'!BY$2,'Wkpr - Allocation_Factors'!$B$1:$F$1,0)))),0)</f>
        <v>0</v>
      </c>
      <c r="CA240" s="1">
        <f t="shared" si="116"/>
        <v>0</v>
      </c>
      <c r="CB240" s="1">
        <f t="shared" si="117"/>
        <v>0</v>
      </c>
      <c r="CC240" s="1">
        <f t="shared" si="118"/>
        <v>119796.25125543421</v>
      </c>
      <c r="CD240" s="1">
        <f t="shared" si="119"/>
        <v>0</v>
      </c>
      <c r="CE240" s="1">
        <f t="shared" si="120"/>
        <v>0</v>
      </c>
      <c r="CF240" s="1"/>
      <c r="CG240" s="1">
        <f t="shared" si="121"/>
        <v>0</v>
      </c>
      <c r="CH240" s="1">
        <f t="shared" si="122"/>
        <v>0</v>
      </c>
      <c r="CI240" s="1">
        <f t="shared" si="123"/>
        <v>119796.26337000002</v>
      </c>
      <c r="CJ240" s="1">
        <f t="shared" si="124"/>
        <v>0</v>
      </c>
      <c r="CK240" s="1">
        <f t="shared" si="125"/>
        <v>0</v>
      </c>
      <c r="CM240" s="1">
        <f t="shared" si="126"/>
        <v>0</v>
      </c>
      <c r="CN240" s="1">
        <f t="shared" si="127"/>
        <v>0</v>
      </c>
      <c r="CO240" s="1">
        <f t="shared" si="128"/>
        <v>131602.27193400002</v>
      </c>
      <c r="CP240" s="1">
        <f t="shared" si="129"/>
        <v>0</v>
      </c>
      <c r="CQ240" s="1">
        <f t="shared" si="130"/>
        <v>0</v>
      </c>
      <c r="CS240" s="1">
        <f t="shared" si="145"/>
        <v>0</v>
      </c>
      <c r="CT240" s="1">
        <f t="shared" si="146"/>
        <v>0</v>
      </c>
      <c r="CU240" s="1">
        <f t="shared" si="147"/>
        <v>11806.008564000003</v>
      </c>
      <c r="CV240" s="1">
        <f t="shared" si="148"/>
        <v>0</v>
      </c>
      <c r="CW240" s="1">
        <f t="shared" si="149"/>
        <v>0</v>
      </c>
      <c r="CX240" s="1">
        <f t="shared" si="150"/>
        <v>11806.008564000003</v>
      </c>
      <c r="DA240" s="38">
        <f t="shared" si="131"/>
        <v>0</v>
      </c>
      <c r="DB240" s="38">
        <f t="shared" si="132"/>
        <v>0</v>
      </c>
      <c r="DC240" s="38">
        <f t="shared" si="133"/>
        <v>0</v>
      </c>
      <c r="DD240" s="38">
        <f t="shared" si="134"/>
        <v>0</v>
      </c>
      <c r="DE240" s="38">
        <f t="shared" si="135"/>
        <v>0</v>
      </c>
    </row>
    <row r="241" spans="1:109" x14ac:dyDescent="0.2">
      <c r="A241" t="s">
        <v>256</v>
      </c>
      <c r="B241" t="str">
        <f t="shared" si="136"/>
        <v>ED</v>
      </c>
      <c r="C241" t="str">
        <f t="shared" si="137"/>
        <v>ID</v>
      </c>
      <c r="D241">
        <f t="shared" si="138"/>
        <v>396068</v>
      </c>
      <c r="E241" t="s">
        <v>683</v>
      </c>
      <c r="F241" s="1">
        <v>2287460.71</v>
      </c>
      <c r="G241" s="1">
        <v>2287460.71</v>
      </c>
      <c r="H241" s="1">
        <v>2287460.71</v>
      </c>
      <c r="I241" s="1">
        <v>2287460.71</v>
      </c>
      <c r="J241" s="1">
        <v>2287460.71</v>
      </c>
      <c r="K241" s="1">
        <v>2287460.71</v>
      </c>
      <c r="L241" s="1">
        <v>2287460.71</v>
      </c>
      <c r="M241" s="1">
        <v>2287460.71</v>
      </c>
      <c r="N241" s="1">
        <v>2287460.71</v>
      </c>
      <c r="O241" s="1">
        <v>2287460.71</v>
      </c>
      <c r="P241" s="1">
        <v>2287460.71</v>
      </c>
      <c r="Q241" s="1">
        <v>2287460.71</v>
      </c>
      <c r="R241" s="1">
        <v>2287460.71</v>
      </c>
      <c r="S241" s="1">
        <f t="shared" si="139"/>
        <v>2287460.71</v>
      </c>
      <c r="T241" s="1">
        <f t="shared" si="140"/>
        <v>25162067.810000006</v>
      </c>
      <c r="U241" s="1">
        <f t="shared" si="141"/>
        <v>2287460.7100000004</v>
      </c>
      <c r="V241" s="1">
        <v>-544476.49</v>
      </c>
      <c r="W241" s="1">
        <v>-561155.89</v>
      </c>
      <c r="X241" s="1">
        <v>-577835.29</v>
      </c>
      <c r="Y241" s="1">
        <v>-594514.69000000006</v>
      </c>
      <c r="Z241" s="1">
        <v>-611194.09</v>
      </c>
      <c r="AA241" s="1">
        <v>-627873.49</v>
      </c>
      <c r="AB241" s="1">
        <v>-644552.89</v>
      </c>
      <c r="AC241" s="1">
        <v>-661232.29</v>
      </c>
      <c r="AD241" s="1">
        <v>-677911.69000000006</v>
      </c>
      <c r="AE241" s="1">
        <v>-694591.09</v>
      </c>
      <c r="AF241" s="1">
        <v>-711270.49</v>
      </c>
      <c r="AG241" s="1">
        <v>-727949.89</v>
      </c>
      <c r="AH241" s="1">
        <v>-744629.29</v>
      </c>
      <c r="AI241" s="1"/>
      <c r="AJ241" s="1">
        <v>-16679.400000000001</v>
      </c>
      <c r="AK241" s="1">
        <v>-16679.400000000001</v>
      </c>
      <c r="AL241" s="1">
        <v>-16679.400000000001</v>
      </c>
      <c r="AM241" s="1">
        <v>-16679.400000000001</v>
      </c>
      <c r="AN241" s="1">
        <v>-16679.400000000001</v>
      </c>
      <c r="AO241" s="1">
        <v>-16679.400000000001</v>
      </c>
      <c r="AP241" s="1">
        <v>-16679.400000000001</v>
      </c>
      <c r="AQ241" s="1">
        <v>-16679.400000000001</v>
      </c>
      <c r="AR241" s="1">
        <v>-16679.400000000001</v>
      </c>
      <c r="AS241" s="1">
        <v>-16679.400000000001</v>
      </c>
      <c r="AT241" s="1">
        <v>-16679.400000000001</v>
      </c>
      <c r="AU241" s="1">
        <v>-16679.400000000001</v>
      </c>
      <c r="AV241" s="1">
        <v>-16679.400000000001</v>
      </c>
      <c r="AW241" s="1">
        <f t="shared" si="142"/>
        <v>200152.79999999996</v>
      </c>
      <c r="AX241" s="1"/>
      <c r="AY241" s="1">
        <v>1742984.22</v>
      </c>
      <c r="AZ241" s="1">
        <v>1726304.82</v>
      </c>
      <c r="BA241" s="1">
        <v>1709625.42</v>
      </c>
      <c r="BB241" s="1">
        <v>1692946.02</v>
      </c>
      <c r="BC241" s="1">
        <v>1676266.62</v>
      </c>
      <c r="BD241" s="1">
        <v>1659587.22</v>
      </c>
      <c r="BE241" s="1">
        <v>1642907.82</v>
      </c>
      <c r="BF241" s="1">
        <v>1626228.42</v>
      </c>
      <c r="BG241" s="1">
        <v>1609549.02</v>
      </c>
      <c r="BH241" s="1">
        <v>1592869.62</v>
      </c>
      <c r="BI241" s="1">
        <v>1576190.22</v>
      </c>
      <c r="BJ241" s="1">
        <v>1559510.82</v>
      </c>
      <c r="BK241" s="1">
        <v>1542831.42</v>
      </c>
      <c r="BL241" s="2">
        <f t="shared" si="115"/>
        <v>0</v>
      </c>
      <c r="BM241" s="2">
        <f t="shared" si="143"/>
        <v>200152.79999999996</v>
      </c>
      <c r="BN241" s="3">
        <f t="shared" si="151"/>
        <v>8.7499994699362468E-2</v>
      </c>
      <c r="BO241" s="37">
        <f>IFERROR(INDEX('Wkpr - Existing Depr Rates'!$G$2:$G$709,MATCH('Wkpr - Plant Balance Detail'!A241,'Wkpr - Existing Depr Rates'!$A$2:$A$709,0),),0)</f>
        <v>8.7499999999999994E-2</v>
      </c>
      <c r="BP241" s="37">
        <f t="shared" si="144"/>
        <v>-5.3006375261288596E-9</v>
      </c>
      <c r="BQ241" s="11">
        <v>3.7499999999999999E-2</v>
      </c>
      <c r="BR241" s="11"/>
      <c r="BS241" s="11"/>
      <c r="BU241" s="31">
        <f>_xlfn.IFNA(IF(AND($B241="ED",$D241&gt;=310000,$D241&lt;360000),INDEX('Wkpr - Allocation_Factors'!$B$16:$F$16,1,MATCH('Wkpr - Plant Balance Detail'!BU$2,'Wkpr - Allocation_Factors'!$B$1:$F$1,0)),IF(AND($B241="GD",$C241="AN",$D241&gt;=350000,$D241&lt;358000),INDEX('Wkpr - Allocation_Factors'!$B$17:$F$17,1,MATCH('Wkpr - Plant Balance Detail'!BU$2,'Wkpr - Allocation_Factors'!$B$1:$F$1,0)),INDEX('Wkpr - Allocation_Factors'!$B$2:$F$15,MATCH(CONCATENATE('Wkpr - Plant Balance Detail'!$B241,'Wkpr - Plant Balance Detail'!$C241),'Wkpr - Allocation_Factors'!$A$2:$A$15,0),MATCH('Wkpr - Plant Balance Detail'!BU$2,'Wkpr - Allocation_Factors'!$B$1:$F$1,0)))),0)</f>
        <v>0</v>
      </c>
      <c r="BV241" s="31">
        <f>_xlfn.IFNA(IF(AND($B241="ED",$D241&gt;=310000,$D241&lt;360000),INDEX('Wkpr - Allocation_Factors'!$B$16:$F$16,1,MATCH('Wkpr - Plant Balance Detail'!BV$2,'Wkpr - Allocation_Factors'!$B$1:$F$1,0)),IF(AND($B241="GD",$C241="AN",$D241&gt;=350000,$D241&lt;358000),INDEX('Wkpr - Allocation_Factors'!$B$17:$F$17,1,MATCH('Wkpr - Plant Balance Detail'!BV$2,'Wkpr - Allocation_Factors'!$B$1:$F$1,0)),INDEX('Wkpr - Allocation_Factors'!$B$2:$F$15,MATCH(CONCATENATE('Wkpr - Plant Balance Detail'!$B241,'Wkpr - Plant Balance Detail'!$C241),'Wkpr - Allocation_Factors'!$A$2:$A$15,0),MATCH('Wkpr - Plant Balance Detail'!BV$2,'Wkpr - Allocation_Factors'!$B$1:$F$1,0)))),0)</f>
        <v>0</v>
      </c>
      <c r="BW241" s="31">
        <f>_xlfn.IFNA(IF(AND($B241="ED",$D241&gt;=310000,$D241&lt;360000),INDEX('Wkpr - Allocation_Factors'!$B$16:$F$16,1,MATCH('Wkpr - Plant Balance Detail'!BW$2,'Wkpr - Allocation_Factors'!$B$1:$F$1,0)),IF(AND($B241="GD",$C241="AN",$D241&gt;=350000,$D241&lt;358000),INDEX('Wkpr - Allocation_Factors'!$B$17:$F$17,1,MATCH('Wkpr - Plant Balance Detail'!BW$2,'Wkpr - Allocation_Factors'!$B$1:$F$1,0)),INDEX('Wkpr - Allocation_Factors'!$B$2:$F$15,MATCH(CONCATENATE('Wkpr - Plant Balance Detail'!$B241,'Wkpr - Plant Balance Detail'!$C241),'Wkpr - Allocation_Factors'!$A$2:$A$15,0),MATCH('Wkpr - Plant Balance Detail'!BW$2,'Wkpr - Allocation_Factors'!$B$1:$F$1,0)))),0)</f>
        <v>1</v>
      </c>
      <c r="BX241" s="31">
        <f>_xlfn.IFNA(IF(AND($B241="ED",$D241&gt;=310000,$D241&lt;360000),INDEX('Wkpr - Allocation_Factors'!$B$16:$F$16,1,MATCH('Wkpr - Plant Balance Detail'!BX$2,'Wkpr - Allocation_Factors'!$B$1:$F$1,0)),IF(AND($B241="GD",$C241="AN",$D241&gt;=350000,$D241&lt;358000),INDEX('Wkpr - Allocation_Factors'!$B$17:$F$17,1,MATCH('Wkpr - Plant Balance Detail'!BX$2,'Wkpr - Allocation_Factors'!$B$1:$F$1,0)),INDEX('Wkpr - Allocation_Factors'!$B$2:$F$15,MATCH(CONCATENATE('Wkpr - Plant Balance Detail'!$B241,'Wkpr - Plant Balance Detail'!$C241),'Wkpr - Allocation_Factors'!$A$2:$A$15,0),MATCH('Wkpr - Plant Balance Detail'!BX$2,'Wkpr - Allocation_Factors'!$B$1:$F$1,0)))),0)</f>
        <v>0</v>
      </c>
      <c r="BY241" s="31">
        <f>_xlfn.IFNA(IF(AND($B241="ED",$D241&gt;=310000,$D241&lt;360000),INDEX('Wkpr - Allocation_Factors'!$B$16:$F$16,1,MATCH('Wkpr - Plant Balance Detail'!BY$2,'Wkpr - Allocation_Factors'!$B$1:$F$1,0)),IF(AND($B241="GD",$C241="AN",$D241&gt;=350000,$D241&lt;358000),INDEX('Wkpr - Allocation_Factors'!$B$17:$F$17,1,MATCH('Wkpr - Plant Balance Detail'!BY$2,'Wkpr - Allocation_Factors'!$B$1:$F$1,0)),INDEX('Wkpr - Allocation_Factors'!$B$2:$F$15,MATCH(CONCATENATE('Wkpr - Plant Balance Detail'!$B241,'Wkpr - Plant Balance Detail'!$C241),'Wkpr - Allocation_Factors'!$A$2:$A$15,0),MATCH('Wkpr - Plant Balance Detail'!BY$2,'Wkpr - Allocation_Factors'!$B$1:$F$1,0)))),0)</f>
        <v>0</v>
      </c>
      <c r="CA241" s="1">
        <f t="shared" si="116"/>
        <v>0</v>
      </c>
      <c r="CB241" s="1">
        <f t="shared" si="117"/>
        <v>0</v>
      </c>
      <c r="CC241" s="1">
        <f t="shared" si="118"/>
        <v>200152.7999999999</v>
      </c>
      <c r="CD241" s="1">
        <f t="shared" si="119"/>
        <v>0</v>
      </c>
      <c r="CE241" s="1">
        <f t="shared" si="120"/>
        <v>0</v>
      </c>
      <c r="CF241" s="1"/>
      <c r="CG241" s="1">
        <f t="shared" si="121"/>
        <v>0</v>
      </c>
      <c r="CH241" s="1">
        <f t="shared" si="122"/>
        <v>0</v>
      </c>
      <c r="CI241" s="1">
        <f t="shared" si="123"/>
        <v>200152.812125</v>
      </c>
      <c r="CJ241" s="1">
        <f t="shared" si="124"/>
        <v>0</v>
      </c>
      <c r="CK241" s="1">
        <f t="shared" si="125"/>
        <v>0</v>
      </c>
      <c r="CM241" s="1">
        <f t="shared" si="126"/>
        <v>0</v>
      </c>
      <c r="CN241" s="1">
        <f t="shared" si="127"/>
        <v>0</v>
      </c>
      <c r="CO241" s="1">
        <f t="shared" si="128"/>
        <v>85779.776624999999</v>
      </c>
      <c r="CP241" s="1">
        <f t="shared" si="129"/>
        <v>0</v>
      </c>
      <c r="CQ241" s="1">
        <f t="shared" si="130"/>
        <v>0</v>
      </c>
      <c r="CS241" s="1">
        <f t="shared" si="145"/>
        <v>0</v>
      </c>
      <c r="CT241" s="1">
        <f t="shared" si="146"/>
        <v>0</v>
      </c>
      <c r="CU241" s="1">
        <f t="shared" si="147"/>
        <v>-114373.0355</v>
      </c>
      <c r="CV241" s="1">
        <f t="shared" si="148"/>
        <v>0</v>
      </c>
      <c r="CW241" s="1">
        <f t="shared" si="149"/>
        <v>0</v>
      </c>
      <c r="CX241" s="1">
        <f t="shared" si="150"/>
        <v>-114373.0355</v>
      </c>
      <c r="DA241" s="38">
        <f t="shared" si="131"/>
        <v>0</v>
      </c>
      <c r="DB241" s="38">
        <f t="shared" si="132"/>
        <v>0</v>
      </c>
      <c r="DC241" s="38">
        <f t="shared" si="133"/>
        <v>0</v>
      </c>
      <c r="DD241" s="38">
        <f t="shared" si="134"/>
        <v>0</v>
      </c>
      <c r="DE241" s="38">
        <f t="shared" si="135"/>
        <v>0</v>
      </c>
    </row>
    <row r="242" spans="1:109" x14ac:dyDescent="0.2">
      <c r="A242" t="s">
        <v>257</v>
      </c>
      <c r="B242" t="str">
        <f t="shared" si="136"/>
        <v>ED</v>
      </c>
      <c r="C242" t="str">
        <f t="shared" si="137"/>
        <v>ID</v>
      </c>
      <c r="D242">
        <f t="shared" si="138"/>
        <v>397000</v>
      </c>
      <c r="F242" s="1">
        <v>4751109.97</v>
      </c>
      <c r="G242" s="1">
        <v>4965423.93</v>
      </c>
      <c r="H242" s="1">
        <v>4981692.93</v>
      </c>
      <c r="I242" s="1">
        <v>4986137.8</v>
      </c>
      <c r="J242" s="1">
        <v>5076299.8</v>
      </c>
      <c r="K242" s="1">
        <v>5079363.47</v>
      </c>
      <c r="L242" s="1">
        <v>5079897.26</v>
      </c>
      <c r="M242" s="1">
        <v>5079974.8899999997</v>
      </c>
      <c r="N242" s="1">
        <v>5078967.68</v>
      </c>
      <c r="O242" s="1">
        <v>5318147.99</v>
      </c>
      <c r="P242" s="1">
        <v>5319910.32</v>
      </c>
      <c r="Q242" s="1">
        <v>5320841.88</v>
      </c>
      <c r="R242" s="1">
        <v>5308033.13</v>
      </c>
      <c r="S242" s="1">
        <f t="shared" si="139"/>
        <v>5029571.55</v>
      </c>
      <c r="T242" s="1">
        <f t="shared" si="140"/>
        <v>56286657.950000003</v>
      </c>
      <c r="U242" s="1">
        <f t="shared" si="141"/>
        <v>5109685.791666667</v>
      </c>
      <c r="V242" s="1">
        <v>-1919535.8599999999</v>
      </c>
      <c r="W242" s="1">
        <v>-1930912.3</v>
      </c>
      <c r="X242" s="1">
        <v>-1942558.72</v>
      </c>
      <c r="Y242" s="1">
        <v>-1954229.3900000001</v>
      </c>
      <c r="Z242" s="1">
        <v>-1966010.83</v>
      </c>
      <c r="AA242" s="1">
        <v>-1977901.42</v>
      </c>
      <c r="AB242" s="1">
        <v>-1989796.22</v>
      </c>
      <c r="AC242" s="1">
        <v>-2001691.74</v>
      </c>
      <c r="AD242" s="1">
        <v>-2012578.96</v>
      </c>
      <c r="AE242" s="1">
        <v>-2001432.21</v>
      </c>
      <c r="AF242" s="1">
        <v>-2013887.6</v>
      </c>
      <c r="AG242" s="1">
        <v>-2026346.15</v>
      </c>
      <c r="AH242" s="1">
        <v>-2011512.94</v>
      </c>
      <c r="AI242" s="1"/>
      <c r="AJ242" s="1">
        <v>-11084.69</v>
      </c>
      <c r="AK242" s="1">
        <v>-11376.44</v>
      </c>
      <c r="AL242" s="1">
        <v>-11646.42</v>
      </c>
      <c r="AM242" s="1">
        <v>-11670.67</v>
      </c>
      <c r="AN242" s="1">
        <v>-11781.44</v>
      </c>
      <c r="AO242" s="1">
        <v>-11890.59</v>
      </c>
      <c r="AP242" s="1">
        <v>-11894.800000000001</v>
      </c>
      <c r="AQ242" s="1">
        <v>-11895.52</v>
      </c>
      <c r="AR242" s="1">
        <v>-11894.43</v>
      </c>
      <c r="AS242" s="1">
        <v>-12173.29</v>
      </c>
      <c r="AT242" s="1">
        <v>-12455.39</v>
      </c>
      <c r="AU242" s="1">
        <v>-12458.550000000001</v>
      </c>
      <c r="AV242" s="1">
        <v>-12444.64</v>
      </c>
      <c r="AW242" s="1">
        <f t="shared" si="142"/>
        <v>143582.18</v>
      </c>
      <c r="AX242" s="1"/>
      <c r="AY242" s="1">
        <v>2831574.11</v>
      </c>
      <c r="AZ242" s="1">
        <v>3034511.63</v>
      </c>
      <c r="BA242" s="1">
        <v>3039134.21</v>
      </c>
      <c r="BB242" s="1">
        <v>3031908.41</v>
      </c>
      <c r="BC242" s="1">
        <v>3110288.97</v>
      </c>
      <c r="BD242" s="1">
        <v>3101462.05</v>
      </c>
      <c r="BE242" s="1">
        <v>3090101.04</v>
      </c>
      <c r="BF242" s="1">
        <v>3078283.15</v>
      </c>
      <c r="BG242" s="1">
        <v>3066388.72</v>
      </c>
      <c r="BH242" s="1">
        <v>3316715.7800000003</v>
      </c>
      <c r="BI242" s="1">
        <v>3306022.72</v>
      </c>
      <c r="BJ242" s="1">
        <v>3294495.73</v>
      </c>
      <c r="BK242" s="1">
        <v>3296520.19</v>
      </c>
      <c r="BL242" s="2">
        <f t="shared" si="115"/>
        <v>0</v>
      </c>
      <c r="BM242" s="2">
        <f t="shared" si="143"/>
        <v>143582.18</v>
      </c>
      <c r="BN242" s="3">
        <f t="shared" si="151"/>
        <v>2.8100001811102879E-2</v>
      </c>
      <c r="BO242" s="37">
        <f>IFERROR(INDEX('Wkpr - Existing Depr Rates'!$G$2:$G$709,MATCH('Wkpr - Plant Balance Detail'!A242,'Wkpr - Existing Depr Rates'!$A$2:$A$709,0),),0)</f>
        <v>2.81E-2</v>
      </c>
      <c r="BP242" s="37">
        <f t="shared" si="144"/>
        <v>1.8111028787792804E-9</v>
      </c>
      <c r="BQ242" s="11">
        <v>6.6699999999999995E-2</v>
      </c>
      <c r="BR242" s="11"/>
      <c r="BS242" s="2">
        <v>783683.04999999993</v>
      </c>
      <c r="BU242" s="31">
        <f>_xlfn.IFNA(IF(AND($B242="ED",$D242&gt;=310000,$D242&lt;360000),INDEX('Wkpr - Allocation_Factors'!$B$16:$F$16,1,MATCH('Wkpr - Plant Balance Detail'!BU$2,'Wkpr - Allocation_Factors'!$B$1:$F$1,0)),IF(AND($B242="GD",$C242="AN",$D242&gt;=350000,$D242&lt;358000),INDEX('Wkpr - Allocation_Factors'!$B$17:$F$17,1,MATCH('Wkpr - Plant Balance Detail'!BU$2,'Wkpr - Allocation_Factors'!$B$1:$F$1,0)),INDEX('Wkpr - Allocation_Factors'!$B$2:$F$15,MATCH(CONCATENATE('Wkpr - Plant Balance Detail'!$B242,'Wkpr - Plant Balance Detail'!$C242),'Wkpr - Allocation_Factors'!$A$2:$A$15,0),MATCH('Wkpr - Plant Balance Detail'!BU$2,'Wkpr - Allocation_Factors'!$B$1:$F$1,0)))),0)</f>
        <v>0</v>
      </c>
      <c r="BV242" s="31">
        <f>_xlfn.IFNA(IF(AND($B242="ED",$D242&gt;=310000,$D242&lt;360000),INDEX('Wkpr - Allocation_Factors'!$B$16:$F$16,1,MATCH('Wkpr - Plant Balance Detail'!BV$2,'Wkpr - Allocation_Factors'!$B$1:$F$1,0)),IF(AND($B242="GD",$C242="AN",$D242&gt;=350000,$D242&lt;358000),INDEX('Wkpr - Allocation_Factors'!$B$17:$F$17,1,MATCH('Wkpr - Plant Balance Detail'!BV$2,'Wkpr - Allocation_Factors'!$B$1:$F$1,0)),INDEX('Wkpr - Allocation_Factors'!$B$2:$F$15,MATCH(CONCATENATE('Wkpr - Plant Balance Detail'!$B242,'Wkpr - Plant Balance Detail'!$C242),'Wkpr - Allocation_Factors'!$A$2:$A$15,0),MATCH('Wkpr - Plant Balance Detail'!BV$2,'Wkpr - Allocation_Factors'!$B$1:$F$1,0)))),0)</f>
        <v>0</v>
      </c>
      <c r="BW242" s="31">
        <f>_xlfn.IFNA(IF(AND($B242="ED",$D242&gt;=310000,$D242&lt;360000),INDEX('Wkpr - Allocation_Factors'!$B$16:$F$16,1,MATCH('Wkpr - Plant Balance Detail'!BW$2,'Wkpr - Allocation_Factors'!$B$1:$F$1,0)),IF(AND($B242="GD",$C242="AN",$D242&gt;=350000,$D242&lt;358000),INDEX('Wkpr - Allocation_Factors'!$B$17:$F$17,1,MATCH('Wkpr - Plant Balance Detail'!BW$2,'Wkpr - Allocation_Factors'!$B$1:$F$1,0)),INDEX('Wkpr - Allocation_Factors'!$B$2:$F$15,MATCH(CONCATENATE('Wkpr - Plant Balance Detail'!$B242,'Wkpr - Plant Balance Detail'!$C242),'Wkpr - Allocation_Factors'!$A$2:$A$15,0),MATCH('Wkpr - Plant Balance Detail'!BW$2,'Wkpr - Allocation_Factors'!$B$1:$F$1,0)))),0)</f>
        <v>1</v>
      </c>
      <c r="BX242" s="31">
        <f>_xlfn.IFNA(IF(AND($B242="ED",$D242&gt;=310000,$D242&lt;360000),INDEX('Wkpr - Allocation_Factors'!$B$16:$F$16,1,MATCH('Wkpr - Plant Balance Detail'!BX$2,'Wkpr - Allocation_Factors'!$B$1:$F$1,0)),IF(AND($B242="GD",$C242="AN",$D242&gt;=350000,$D242&lt;358000),INDEX('Wkpr - Allocation_Factors'!$B$17:$F$17,1,MATCH('Wkpr - Plant Balance Detail'!BX$2,'Wkpr - Allocation_Factors'!$B$1:$F$1,0)),INDEX('Wkpr - Allocation_Factors'!$B$2:$F$15,MATCH(CONCATENATE('Wkpr - Plant Balance Detail'!$B242,'Wkpr - Plant Balance Detail'!$C242),'Wkpr - Allocation_Factors'!$A$2:$A$15,0),MATCH('Wkpr - Plant Balance Detail'!BX$2,'Wkpr - Allocation_Factors'!$B$1:$F$1,0)))),0)</f>
        <v>0</v>
      </c>
      <c r="BY242" s="31">
        <f>_xlfn.IFNA(IF(AND($B242="ED",$D242&gt;=310000,$D242&lt;360000),INDEX('Wkpr - Allocation_Factors'!$B$16:$F$16,1,MATCH('Wkpr - Plant Balance Detail'!BY$2,'Wkpr - Allocation_Factors'!$B$1:$F$1,0)),IF(AND($B242="GD",$C242="AN",$D242&gt;=350000,$D242&lt;358000),INDEX('Wkpr - Allocation_Factors'!$B$17:$F$17,1,MATCH('Wkpr - Plant Balance Detail'!BY$2,'Wkpr - Allocation_Factors'!$B$1:$F$1,0)),INDEX('Wkpr - Allocation_Factors'!$B$2:$F$15,MATCH(CONCATENATE('Wkpr - Plant Balance Detail'!$B242,'Wkpr - Plant Balance Detail'!$C242),'Wkpr - Allocation_Factors'!$A$2:$A$15,0),MATCH('Wkpr - Plant Balance Detail'!BY$2,'Wkpr - Allocation_Factors'!$B$1:$F$1,0)))),0)</f>
        <v>0</v>
      </c>
      <c r="CA242" s="1">
        <f t="shared" si="116"/>
        <v>0</v>
      </c>
      <c r="CB242" s="1">
        <f t="shared" si="117"/>
        <v>0</v>
      </c>
      <c r="CC242" s="1">
        <f t="shared" si="118"/>
        <v>149155.74056639409</v>
      </c>
      <c r="CD242" s="1">
        <f t="shared" si="119"/>
        <v>0</v>
      </c>
      <c r="CE242" s="1">
        <f t="shared" si="120"/>
        <v>0</v>
      </c>
      <c r="CF242" s="1"/>
      <c r="CG242" s="1">
        <f t="shared" si="121"/>
        <v>0</v>
      </c>
      <c r="CH242" s="1">
        <f t="shared" si="122"/>
        <v>0</v>
      </c>
      <c r="CI242" s="1">
        <f t="shared" si="123"/>
        <v>149155.73095299999</v>
      </c>
      <c r="CJ242" s="1">
        <f t="shared" si="124"/>
        <v>0</v>
      </c>
      <c r="CK242" s="1">
        <f t="shared" si="125"/>
        <v>0</v>
      </c>
      <c r="CM242" s="1">
        <f t="shared" si="126"/>
        <v>0</v>
      </c>
      <c r="CN242" s="1">
        <f t="shared" si="127"/>
        <v>0</v>
      </c>
      <c r="CO242" s="1">
        <f t="shared" si="128"/>
        <v>301774.15033599996</v>
      </c>
      <c r="CP242" s="1">
        <f t="shared" si="129"/>
        <v>0</v>
      </c>
      <c r="CQ242" s="1">
        <f t="shared" si="130"/>
        <v>0</v>
      </c>
      <c r="CS242" s="1">
        <f t="shared" si="145"/>
        <v>0</v>
      </c>
      <c r="CT242" s="1">
        <f t="shared" si="146"/>
        <v>0</v>
      </c>
      <c r="CU242" s="1">
        <f t="shared" si="147"/>
        <v>152618.41938299997</v>
      </c>
      <c r="CV242" s="1">
        <f t="shared" si="148"/>
        <v>0</v>
      </c>
      <c r="CW242" s="1">
        <f t="shared" si="149"/>
        <v>0</v>
      </c>
      <c r="CX242" s="1">
        <f t="shared" si="150"/>
        <v>152618.41938299997</v>
      </c>
      <c r="DA242" s="38">
        <f t="shared" si="131"/>
        <v>0</v>
      </c>
      <c r="DB242" s="38">
        <f t="shared" si="132"/>
        <v>0</v>
      </c>
      <c r="DC242" s="38">
        <f t="shared" si="133"/>
        <v>0</v>
      </c>
      <c r="DD242" s="38">
        <f t="shared" si="134"/>
        <v>0</v>
      </c>
      <c r="DE242" s="38">
        <f t="shared" si="135"/>
        <v>0</v>
      </c>
    </row>
    <row r="243" spans="1:109" x14ac:dyDescent="0.2">
      <c r="A243" t="s">
        <v>258</v>
      </c>
      <c r="B243" t="str">
        <f t="shared" si="136"/>
        <v>ED</v>
      </c>
      <c r="C243" t="str">
        <f t="shared" si="137"/>
        <v>ID</v>
      </c>
      <c r="D243">
        <f t="shared" si="138"/>
        <v>398000</v>
      </c>
      <c r="F243" s="1">
        <v>2298.66</v>
      </c>
      <c r="G243" s="1">
        <v>2298.66</v>
      </c>
      <c r="H243" s="1">
        <v>2298.66</v>
      </c>
      <c r="I243" s="1">
        <v>2298.66</v>
      </c>
      <c r="J243" s="1">
        <v>2298.66</v>
      </c>
      <c r="K243" s="1">
        <v>2298.66</v>
      </c>
      <c r="L243" s="1">
        <v>2298.66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f t="shared" si="139"/>
        <v>1149.33</v>
      </c>
      <c r="T243" s="1">
        <f t="shared" si="140"/>
        <v>13791.96</v>
      </c>
      <c r="U243" s="1">
        <f t="shared" si="141"/>
        <v>1245.1074999999998</v>
      </c>
      <c r="V243" s="1">
        <v>-1204.04</v>
      </c>
      <c r="W243" s="1">
        <v>-1229.54</v>
      </c>
      <c r="X243" s="1">
        <v>-1255.04</v>
      </c>
      <c r="Y243" s="1">
        <v>-1280.54</v>
      </c>
      <c r="Z243" s="1">
        <v>-1306.04</v>
      </c>
      <c r="AA243" s="1">
        <v>-1331.54</v>
      </c>
      <c r="AB243" s="1">
        <v>-1357.04</v>
      </c>
      <c r="AC243" s="1">
        <v>928.87</v>
      </c>
      <c r="AD243" s="1">
        <v>928.87</v>
      </c>
      <c r="AE243" s="1">
        <v>0</v>
      </c>
      <c r="AF243" s="1">
        <v>0</v>
      </c>
      <c r="AG243" s="1">
        <v>0</v>
      </c>
      <c r="AH243" s="1">
        <v>0</v>
      </c>
      <c r="AI243" s="1"/>
      <c r="AJ243" s="1">
        <v>-25.5</v>
      </c>
      <c r="AK243" s="1">
        <v>-25.5</v>
      </c>
      <c r="AL243" s="1">
        <v>-25.5</v>
      </c>
      <c r="AM243" s="1">
        <v>-25.5</v>
      </c>
      <c r="AN243" s="1">
        <v>-25.5</v>
      </c>
      <c r="AO243" s="1">
        <v>-25.5</v>
      </c>
      <c r="AP243" s="1">
        <v>-25.5</v>
      </c>
      <c r="AQ243" s="1">
        <v>-12.75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f t="shared" si="142"/>
        <v>165.75</v>
      </c>
      <c r="AX243" s="1"/>
      <c r="AY243" s="1">
        <v>1094.6200000000001</v>
      </c>
      <c r="AZ243" s="1">
        <v>1069.1200000000001</v>
      </c>
      <c r="BA243" s="1">
        <v>1043.6200000000001</v>
      </c>
      <c r="BB243" s="1">
        <v>1018.12</v>
      </c>
      <c r="BC243" s="1">
        <v>992.62</v>
      </c>
      <c r="BD243" s="1">
        <v>967.12</v>
      </c>
      <c r="BE243" s="1">
        <v>941.62</v>
      </c>
      <c r="BF243" s="1">
        <v>928.87</v>
      </c>
      <c r="BG243" s="1">
        <v>928.87</v>
      </c>
      <c r="BH243" s="1">
        <v>0</v>
      </c>
      <c r="BI243" s="1">
        <v>0</v>
      </c>
      <c r="BJ243" s="1">
        <v>0</v>
      </c>
      <c r="BK243" s="1">
        <v>0</v>
      </c>
      <c r="BL243" s="2">
        <f t="shared" si="115"/>
        <v>0</v>
      </c>
      <c r="BM243" s="2">
        <f t="shared" si="143"/>
        <v>165.75</v>
      </c>
      <c r="BN243" s="3">
        <f t="shared" si="151"/>
        <v>0.13312103573386236</v>
      </c>
      <c r="BO243" s="37">
        <f>IFERROR(INDEX('Wkpr - Existing Depr Rates'!$G$2:$G$709,MATCH('Wkpr - Plant Balance Detail'!A243,'Wkpr - Existing Depr Rates'!$A$2:$A$709,0),),0)</f>
        <v>0.1331</v>
      </c>
      <c r="BP243" s="37">
        <f t="shared" si="144"/>
        <v>2.1035733862362349E-5</v>
      </c>
      <c r="BQ243" s="11">
        <v>0.1</v>
      </c>
      <c r="BR243" s="11"/>
      <c r="BS243" s="11"/>
      <c r="BU243" s="31">
        <f>_xlfn.IFNA(IF(AND($B243="ED",$D243&gt;=310000,$D243&lt;360000),INDEX('Wkpr - Allocation_Factors'!$B$16:$F$16,1,MATCH('Wkpr - Plant Balance Detail'!BU$2,'Wkpr - Allocation_Factors'!$B$1:$F$1,0)),IF(AND($B243="GD",$C243="AN",$D243&gt;=350000,$D243&lt;358000),INDEX('Wkpr - Allocation_Factors'!$B$17:$F$17,1,MATCH('Wkpr - Plant Balance Detail'!BU$2,'Wkpr - Allocation_Factors'!$B$1:$F$1,0)),INDEX('Wkpr - Allocation_Factors'!$B$2:$F$15,MATCH(CONCATENATE('Wkpr - Plant Balance Detail'!$B243,'Wkpr - Plant Balance Detail'!$C243),'Wkpr - Allocation_Factors'!$A$2:$A$15,0),MATCH('Wkpr - Plant Balance Detail'!BU$2,'Wkpr - Allocation_Factors'!$B$1:$F$1,0)))),0)</f>
        <v>0</v>
      </c>
      <c r="BV243" s="31">
        <f>_xlfn.IFNA(IF(AND($B243="ED",$D243&gt;=310000,$D243&lt;360000),INDEX('Wkpr - Allocation_Factors'!$B$16:$F$16,1,MATCH('Wkpr - Plant Balance Detail'!BV$2,'Wkpr - Allocation_Factors'!$B$1:$F$1,0)),IF(AND($B243="GD",$C243="AN",$D243&gt;=350000,$D243&lt;358000),INDEX('Wkpr - Allocation_Factors'!$B$17:$F$17,1,MATCH('Wkpr - Plant Balance Detail'!BV$2,'Wkpr - Allocation_Factors'!$B$1:$F$1,0)),INDEX('Wkpr - Allocation_Factors'!$B$2:$F$15,MATCH(CONCATENATE('Wkpr - Plant Balance Detail'!$B243,'Wkpr - Plant Balance Detail'!$C243),'Wkpr - Allocation_Factors'!$A$2:$A$15,0),MATCH('Wkpr - Plant Balance Detail'!BV$2,'Wkpr - Allocation_Factors'!$B$1:$F$1,0)))),0)</f>
        <v>0</v>
      </c>
      <c r="BW243" s="31">
        <f>_xlfn.IFNA(IF(AND($B243="ED",$D243&gt;=310000,$D243&lt;360000),INDEX('Wkpr - Allocation_Factors'!$B$16:$F$16,1,MATCH('Wkpr - Plant Balance Detail'!BW$2,'Wkpr - Allocation_Factors'!$B$1:$F$1,0)),IF(AND($B243="GD",$C243="AN",$D243&gt;=350000,$D243&lt;358000),INDEX('Wkpr - Allocation_Factors'!$B$17:$F$17,1,MATCH('Wkpr - Plant Balance Detail'!BW$2,'Wkpr - Allocation_Factors'!$B$1:$F$1,0)),INDEX('Wkpr - Allocation_Factors'!$B$2:$F$15,MATCH(CONCATENATE('Wkpr - Plant Balance Detail'!$B243,'Wkpr - Plant Balance Detail'!$C243),'Wkpr - Allocation_Factors'!$A$2:$A$15,0),MATCH('Wkpr - Plant Balance Detail'!BW$2,'Wkpr - Allocation_Factors'!$B$1:$F$1,0)))),0)</f>
        <v>1</v>
      </c>
      <c r="BX243" s="31">
        <f>_xlfn.IFNA(IF(AND($B243="ED",$D243&gt;=310000,$D243&lt;360000),INDEX('Wkpr - Allocation_Factors'!$B$16:$F$16,1,MATCH('Wkpr - Plant Balance Detail'!BX$2,'Wkpr - Allocation_Factors'!$B$1:$F$1,0)),IF(AND($B243="GD",$C243="AN",$D243&gt;=350000,$D243&lt;358000),INDEX('Wkpr - Allocation_Factors'!$B$17:$F$17,1,MATCH('Wkpr - Plant Balance Detail'!BX$2,'Wkpr - Allocation_Factors'!$B$1:$F$1,0)),INDEX('Wkpr - Allocation_Factors'!$B$2:$F$15,MATCH(CONCATENATE('Wkpr - Plant Balance Detail'!$B243,'Wkpr - Plant Balance Detail'!$C243),'Wkpr - Allocation_Factors'!$A$2:$A$15,0),MATCH('Wkpr - Plant Balance Detail'!BX$2,'Wkpr - Allocation_Factors'!$B$1:$F$1,0)))),0)</f>
        <v>0</v>
      </c>
      <c r="BY243" s="31">
        <f>_xlfn.IFNA(IF(AND($B243="ED",$D243&gt;=310000,$D243&lt;360000),INDEX('Wkpr - Allocation_Factors'!$B$16:$F$16,1,MATCH('Wkpr - Plant Balance Detail'!BY$2,'Wkpr - Allocation_Factors'!$B$1:$F$1,0)),IF(AND($B243="GD",$C243="AN",$D243&gt;=350000,$D243&lt;358000),INDEX('Wkpr - Allocation_Factors'!$B$17:$F$17,1,MATCH('Wkpr - Plant Balance Detail'!BY$2,'Wkpr - Allocation_Factors'!$B$1:$F$1,0)),INDEX('Wkpr - Allocation_Factors'!$B$2:$F$15,MATCH(CONCATENATE('Wkpr - Plant Balance Detail'!$B243,'Wkpr - Plant Balance Detail'!$C243),'Wkpr - Allocation_Factors'!$A$2:$A$15,0),MATCH('Wkpr - Plant Balance Detail'!BY$2,'Wkpr - Allocation_Factors'!$B$1:$F$1,0)))),0)</f>
        <v>0</v>
      </c>
      <c r="CA243" s="1">
        <f t="shared" si="116"/>
        <v>0</v>
      </c>
      <c r="CB243" s="1">
        <f t="shared" si="117"/>
        <v>0</v>
      </c>
      <c r="CC243" s="1">
        <f t="shared" si="118"/>
        <v>0</v>
      </c>
      <c r="CD243" s="1">
        <f t="shared" si="119"/>
        <v>0</v>
      </c>
      <c r="CE243" s="1">
        <f t="shared" si="120"/>
        <v>0</v>
      </c>
      <c r="CF243" s="1"/>
      <c r="CG243" s="1">
        <f t="shared" si="121"/>
        <v>0</v>
      </c>
      <c r="CH243" s="1">
        <f t="shared" si="122"/>
        <v>0</v>
      </c>
      <c r="CI243" s="1">
        <f t="shared" si="123"/>
        <v>0</v>
      </c>
      <c r="CJ243" s="1">
        <f t="shared" si="124"/>
        <v>0</v>
      </c>
      <c r="CK243" s="1">
        <f t="shared" si="125"/>
        <v>0</v>
      </c>
      <c r="CM243" s="1">
        <f t="shared" si="126"/>
        <v>0</v>
      </c>
      <c r="CN243" s="1">
        <f t="shared" si="127"/>
        <v>0</v>
      </c>
      <c r="CO243" s="1">
        <f t="shared" si="128"/>
        <v>0</v>
      </c>
      <c r="CP243" s="1">
        <f t="shared" si="129"/>
        <v>0</v>
      </c>
      <c r="CQ243" s="1">
        <f t="shared" si="130"/>
        <v>0</v>
      </c>
      <c r="CS243" s="1">
        <f t="shared" si="145"/>
        <v>0</v>
      </c>
      <c r="CT243" s="1">
        <f t="shared" si="146"/>
        <v>0</v>
      </c>
      <c r="CU243" s="1">
        <f t="shared" si="147"/>
        <v>0</v>
      </c>
      <c r="CV243" s="1">
        <f t="shared" si="148"/>
        <v>0</v>
      </c>
      <c r="CW243" s="1">
        <f t="shared" si="149"/>
        <v>0</v>
      </c>
      <c r="CX243" s="1">
        <f t="shared" si="150"/>
        <v>0</v>
      </c>
      <c r="DA243" s="38">
        <f t="shared" si="131"/>
        <v>0</v>
      </c>
      <c r="DB243" s="38">
        <f t="shared" si="132"/>
        <v>0</v>
      </c>
      <c r="DC243" s="38">
        <f t="shared" si="133"/>
        <v>0</v>
      </c>
      <c r="DD243" s="38">
        <f t="shared" si="134"/>
        <v>0</v>
      </c>
      <c r="DE243" s="38">
        <f t="shared" si="135"/>
        <v>0</v>
      </c>
    </row>
    <row r="244" spans="1:109" x14ac:dyDescent="0.2">
      <c r="A244" s="12" t="s">
        <v>259</v>
      </c>
      <c r="B244" s="12" t="str">
        <f t="shared" si="136"/>
        <v>ED</v>
      </c>
      <c r="C244" s="12" t="str">
        <f t="shared" si="137"/>
        <v>KF</v>
      </c>
      <c r="D244" s="12">
        <f t="shared" si="138"/>
        <v>310200</v>
      </c>
      <c r="E244" s="12" t="s">
        <v>1142</v>
      </c>
      <c r="F244" s="13">
        <v>2140902.58</v>
      </c>
      <c r="G244" s="13">
        <v>2140902.58</v>
      </c>
      <c r="H244" s="13">
        <v>2140902.58</v>
      </c>
      <c r="I244" s="13">
        <v>2140902.58</v>
      </c>
      <c r="J244" s="13">
        <v>2140902.58</v>
      </c>
      <c r="K244" s="13">
        <v>2140902.58</v>
      </c>
      <c r="L244" s="13">
        <v>2140902.58</v>
      </c>
      <c r="M244" s="13">
        <v>2140902.58</v>
      </c>
      <c r="N244" s="13">
        <v>2140902.58</v>
      </c>
      <c r="O244" s="13">
        <v>2140902.58</v>
      </c>
      <c r="P244" s="13">
        <v>2140902.58</v>
      </c>
      <c r="Q244" s="13">
        <v>2140902.58</v>
      </c>
      <c r="R244" s="13">
        <v>2140902.58</v>
      </c>
      <c r="S244" s="13">
        <f t="shared" si="139"/>
        <v>2140902.58</v>
      </c>
      <c r="T244" s="13">
        <f t="shared" si="140"/>
        <v>23549928.379999995</v>
      </c>
      <c r="U244" s="13">
        <f t="shared" si="141"/>
        <v>2140902.5799999996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3">
        <v>0</v>
      </c>
      <c r="AI244" s="13"/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13">
        <f t="shared" si="142"/>
        <v>0</v>
      </c>
      <c r="AX244" s="13"/>
      <c r="AY244" s="1">
        <v>2140902.58</v>
      </c>
      <c r="AZ244" s="1">
        <v>2140902.58</v>
      </c>
      <c r="BA244" s="1">
        <v>2140902.58</v>
      </c>
      <c r="BB244" s="1">
        <v>2140902.58</v>
      </c>
      <c r="BC244" s="1">
        <v>2140902.58</v>
      </c>
      <c r="BD244" s="1">
        <v>2140902.58</v>
      </c>
      <c r="BE244" s="1">
        <v>2140902.58</v>
      </c>
      <c r="BF244" s="1">
        <v>2140902.58</v>
      </c>
      <c r="BG244" s="1">
        <v>2140902.58</v>
      </c>
      <c r="BH244" s="1">
        <v>2140902.58</v>
      </c>
      <c r="BI244" s="1">
        <v>2140902.58</v>
      </c>
      <c r="BJ244" s="1">
        <v>2140902.58</v>
      </c>
      <c r="BK244" s="1">
        <v>2140902.58</v>
      </c>
      <c r="BL244" s="14">
        <f t="shared" si="115"/>
        <v>0</v>
      </c>
      <c r="BM244" s="14">
        <f t="shared" si="143"/>
        <v>0</v>
      </c>
      <c r="BN244" s="15" t="str">
        <f t="shared" si="151"/>
        <v/>
      </c>
      <c r="BO244" s="37">
        <f>IFERROR(INDEX('Wkpr - Existing Depr Rates'!$G$2:$G$709,MATCH('Wkpr - Plant Balance Detail'!A244,'Wkpr - Existing Depr Rates'!$A$2:$A$709,0),),0)</f>
        <v>0</v>
      </c>
      <c r="BP244" s="37" t="str">
        <f t="shared" si="144"/>
        <v/>
      </c>
      <c r="BQ244" s="12"/>
      <c r="BR244" s="12"/>
      <c r="BS244" s="12"/>
      <c r="BT244" s="12"/>
      <c r="BU244" s="30">
        <f>_xlfn.IFNA(IF(AND($B244="ED",$D244&gt;=310000,$D244&lt;360000),INDEX('Wkpr - Allocation_Factors'!$B$16:$F$16,1,MATCH('Wkpr - Plant Balance Detail'!BU$2,'Wkpr - Allocation_Factors'!$B$1:$F$1,0)),IF(AND($B244="GD",$C244="AN",$D244&gt;=350000,$D244&lt;358000),INDEX('Wkpr - Allocation_Factors'!$B$17:$F$17,1,MATCH('Wkpr - Plant Balance Detail'!BU$2,'Wkpr - Allocation_Factors'!$B$1:$F$1,0)),INDEX('Wkpr - Allocation_Factors'!$B$2:$F$15,MATCH(CONCATENATE('Wkpr - Plant Balance Detail'!$B244,'Wkpr - Plant Balance Detail'!$C244),'Wkpr - Allocation_Factors'!$A$2:$A$15,0),MATCH('Wkpr - Plant Balance Detail'!BU$2,'Wkpr - Allocation_Factors'!$B$1:$F$1,0)))),0)</f>
        <v>0.6573</v>
      </c>
      <c r="BV244" s="30">
        <f>_xlfn.IFNA(IF(AND($B244="ED",$D244&gt;=310000,$D244&lt;360000),INDEX('Wkpr - Allocation_Factors'!$B$16:$F$16,1,MATCH('Wkpr - Plant Balance Detail'!BV$2,'Wkpr - Allocation_Factors'!$B$1:$F$1,0)),IF(AND($B244="GD",$C244="AN",$D244&gt;=350000,$D244&lt;358000),INDEX('Wkpr - Allocation_Factors'!$B$17:$F$17,1,MATCH('Wkpr - Plant Balance Detail'!BV$2,'Wkpr - Allocation_Factors'!$B$1:$F$1,0)),INDEX('Wkpr - Allocation_Factors'!$B$2:$F$15,MATCH(CONCATENATE('Wkpr - Plant Balance Detail'!$B244,'Wkpr - Plant Balance Detail'!$C244),'Wkpr - Allocation_Factors'!$A$2:$A$15,0),MATCH('Wkpr - Plant Balance Detail'!BV$2,'Wkpr - Allocation_Factors'!$B$1:$F$1,0)))),0)</f>
        <v>0</v>
      </c>
      <c r="BW244" s="30">
        <f>_xlfn.IFNA(IF(AND($B244="ED",$D244&gt;=310000,$D244&lt;360000),INDEX('Wkpr - Allocation_Factors'!$B$16:$F$16,1,MATCH('Wkpr - Plant Balance Detail'!BW$2,'Wkpr - Allocation_Factors'!$B$1:$F$1,0)),IF(AND($B244="GD",$C244="AN",$D244&gt;=350000,$D244&lt;358000),INDEX('Wkpr - Allocation_Factors'!$B$17:$F$17,1,MATCH('Wkpr - Plant Balance Detail'!BW$2,'Wkpr - Allocation_Factors'!$B$1:$F$1,0)),INDEX('Wkpr - Allocation_Factors'!$B$2:$F$15,MATCH(CONCATENATE('Wkpr - Plant Balance Detail'!$B244,'Wkpr - Plant Balance Detail'!$C244),'Wkpr - Allocation_Factors'!$A$2:$A$15,0),MATCH('Wkpr - Plant Balance Detail'!BW$2,'Wkpr - Allocation_Factors'!$B$1:$F$1,0)))),0)</f>
        <v>0.3427</v>
      </c>
      <c r="BX244" s="30">
        <f>_xlfn.IFNA(IF(AND($B244="ED",$D244&gt;=310000,$D244&lt;360000),INDEX('Wkpr - Allocation_Factors'!$B$16:$F$16,1,MATCH('Wkpr - Plant Balance Detail'!BX$2,'Wkpr - Allocation_Factors'!$B$1:$F$1,0)),IF(AND($B244="GD",$C244="AN",$D244&gt;=350000,$D244&lt;358000),INDEX('Wkpr - Allocation_Factors'!$B$17:$F$17,1,MATCH('Wkpr - Plant Balance Detail'!BX$2,'Wkpr - Allocation_Factors'!$B$1:$F$1,0)),INDEX('Wkpr - Allocation_Factors'!$B$2:$F$15,MATCH(CONCATENATE('Wkpr - Plant Balance Detail'!$B244,'Wkpr - Plant Balance Detail'!$C244),'Wkpr - Allocation_Factors'!$A$2:$A$15,0),MATCH('Wkpr - Plant Balance Detail'!BX$2,'Wkpr - Allocation_Factors'!$B$1:$F$1,0)))),0)</f>
        <v>0</v>
      </c>
      <c r="BY244" s="30">
        <f>_xlfn.IFNA(IF(AND($B244="ED",$D244&gt;=310000,$D244&lt;360000),INDEX('Wkpr - Allocation_Factors'!$B$16:$F$16,1,MATCH('Wkpr - Plant Balance Detail'!BY$2,'Wkpr - Allocation_Factors'!$B$1:$F$1,0)),IF(AND($B244="GD",$C244="AN",$D244&gt;=350000,$D244&lt;358000),INDEX('Wkpr - Allocation_Factors'!$B$17:$F$17,1,MATCH('Wkpr - Plant Balance Detail'!BY$2,'Wkpr - Allocation_Factors'!$B$1:$F$1,0)),INDEX('Wkpr - Allocation_Factors'!$B$2:$F$15,MATCH(CONCATENATE('Wkpr - Plant Balance Detail'!$B244,'Wkpr - Plant Balance Detail'!$C244),'Wkpr - Allocation_Factors'!$A$2:$A$15,0),MATCH('Wkpr - Plant Balance Detail'!BY$2,'Wkpr - Allocation_Factors'!$B$1:$F$1,0)))),0)</f>
        <v>0</v>
      </c>
      <c r="CA244" s="1">
        <f t="shared" si="116"/>
        <v>0</v>
      </c>
      <c r="CB244" s="1">
        <f t="shared" si="117"/>
        <v>0</v>
      </c>
      <c r="CC244" s="1">
        <f t="shared" si="118"/>
        <v>0</v>
      </c>
      <c r="CD244" s="1">
        <f t="shared" si="119"/>
        <v>0</v>
      </c>
      <c r="CE244" s="1">
        <f t="shared" si="120"/>
        <v>0</v>
      </c>
      <c r="CF244" s="1"/>
      <c r="CG244" s="1">
        <f t="shared" si="121"/>
        <v>0</v>
      </c>
      <c r="CH244" s="1">
        <f t="shared" si="122"/>
        <v>0</v>
      </c>
      <c r="CI244" s="1">
        <f t="shared" si="123"/>
        <v>0</v>
      </c>
      <c r="CJ244" s="1">
        <f t="shared" si="124"/>
        <v>0</v>
      </c>
      <c r="CK244" s="1">
        <f t="shared" si="125"/>
        <v>0</v>
      </c>
      <c r="CM244" s="1">
        <f t="shared" si="126"/>
        <v>0</v>
      </c>
      <c r="CN244" s="1">
        <f t="shared" si="127"/>
        <v>0</v>
      </c>
      <c r="CO244" s="1">
        <f t="shared" si="128"/>
        <v>0</v>
      </c>
      <c r="CP244" s="1">
        <f t="shared" si="129"/>
        <v>0</v>
      </c>
      <c r="CQ244" s="1">
        <f t="shared" si="130"/>
        <v>0</v>
      </c>
      <c r="CS244" s="1">
        <f t="shared" si="145"/>
        <v>0</v>
      </c>
      <c r="CT244" s="1">
        <f t="shared" si="146"/>
        <v>0</v>
      </c>
      <c r="CU244" s="1">
        <f t="shared" si="147"/>
        <v>0</v>
      </c>
      <c r="CV244" s="1">
        <f t="shared" si="148"/>
        <v>0</v>
      </c>
      <c r="CW244" s="1">
        <f t="shared" si="149"/>
        <v>0</v>
      </c>
      <c r="CX244" s="1">
        <f t="shared" si="150"/>
        <v>0</v>
      </c>
      <c r="DA244" s="38">
        <f t="shared" si="131"/>
        <v>0</v>
      </c>
      <c r="DB244" s="38">
        <f t="shared" si="132"/>
        <v>0</v>
      </c>
      <c r="DC244" s="38">
        <f t="shared" si="133"/>
        <v>0</v>
      </c>
      <c r="DD244" s="38">
        <f t="shared" si="134"/>
        <v>0</v>
      </c>
      <c r="DE244" s="38">
        <f t="shared" si="135"/>
        <v>0</v>
      </c>
    </row>
    <row r="245" spans="1:109" x14ac:dyDescent="0.2">
      <c r="A245" t="s">
        <v>260</v>
      </c>
      <c r="B245" t="str">
        <f t="shared" si="136"/>
        <v>ED</v>
      </c>
      <c r="C245" t="str">
        <f t="shared" si="137"/>
        <v>KF</v>
      </c>
      <c r="D245">
        <f t="shared" si="138"/>
        <v>310300</v>
      </c>
      <c r="F245" s="1">
        <v>138174.5</v>
      </c>
      <c r="G245" s="1">
        <v>138174.5</v>
      </c>
      <c r="H245" s="1">
        <v>138174.5</v>
      </c>
      <c r="I245" s="1">
        <v>138174.5</v>
      </c>
      <c r="J245" s="1">
        <v>138174.5</v>
      </c>
      <c r="K245" s="1">
        <v>138174.5</v>
      </c>
      <c r="L245" s="1">
        <v>138174.5</v>
      </c>
      <c r="M245" s="1">
        <v>138174.5</v>
      </c>
      <c r="N245" s="1">
        <v>138174.5</v>
      </c>
      <c r="O245" s="1">
        <v>138174.5</v>
      </c>
      <c r="P245" s="1">
        <v>138174.5</v>
      </c>
      <c r="Q245" s="1">
        <v>138174.5</v>
      </c>
      <c r="R245" s="1">
        <v>138174.5</v>
      </c>
      <c r="S245" s="1">
        <f t="shared" si="139"/>
        <v>138174.5</v>
      </c>
      <c r="T245" s="1">
        <f t="shared" si="140"/>
        <v>1519919.5</v>
      </c>
      <c r="U245" s="1">
        <f t="shared" si="141"/>
        <v>138174.5</v>
      </c>
      <c r="V245" s="1">
        <v>-114223.34</v>
      </c>
      <c r="W245" s="1">
        <v>-114390.3</v>
      </c>
      <c r="X245" s="1">
        <v>-114557.26000000001</v>
      </c>
      <c r="Y245" s="1">
        <v>-114724.22</v>
      </c>
      <c r="Z245" s="1">
        <v>-114891.18000000001</v>
      </c>
      <c r="AA245" s="1">
        <v>-115058.14</v>
      </c>
      <c r="AB245" s="1">
        <v>-115225.1</v>
      </c>
      <c r="AC245" s="1">
        <v>-115392.06</v>
      </c>
      <c r="AD245" s="1">
        <v>-115559.02</v>
      </c>
      <c r="AE245" s="1">
        <v>-115725.98</v>
      </c>
      <c r="AF245" s="1">
        <v>-115892.94</v>
      </c>
      <c r="AG245" s="1">
        <v>-116059.90000000001</v>
      </c>
      <c r="AH245" s="1">
        <v>-116226.86</v>
      </c>
      <c r="AI245" s="1"/>
      <c r="AJ245" s="1">
        <v>-166.96</v>
      </c>
      <c r="AK245" s="1">
        <v>-166.96</v>
      </c>
      <c r="AL245" s="1">
        <v>-166.96</v>
      </c>
      <c r="AM245" s="1">
        <v>-166.96</v>
      </c>
      <c r="AN245" s="1">
        <v>-166.96</v>
      </c>
      <c r="AO245" s="1">
        <v>-166.96</v>
      </c>
      <c r="AP245" s="1">
        <v>-166.96</v>
      </c>
      <c r="AQ245" s="1">
        <v>-166.96</v>
      </c>
      <c r="AR245" s="1">
        <v>-166.96</v>
      </c>
      <c r="AS245" s="1">
        <v>-166.96</v>
      </c>
      <c r="AT245" s="1">
        <v>-166.96</v>
      </c>
      <c r="AU245" s="1">
        <v>-166.96</v>
      </c>
      <c r="AV245" s="1">
        <v>-166.96</v>
      </c>
      <c r="AW245" s="1">
        <f t="shared" si="142"/>
        <v>2003.5200000000002</v>
      </c>
      <c r="AX245" s="1"/>
      <c r="AY245" s="1">
        <v>23951.16</v>
      </c>
      <c r="AZ245" s="1">
        <v>23784.2</v>
      </c>
      <c r="BA245" s="1">
        <v>23617.24</v>
      </c>
      <c r="BB245" s="1">
        <v>23450.28</v>
      </c>
      <c r="BC245" s="1">
        <v>23283.32</v>
      </c>
      <c r="BD245" s="1">
        <v>23116.36</v>
      </c>
      <c r="BE245" s="1">
        <v>22949.4</v>
      </c>
      <c r="BF245" s="1">
        <v>22782.44</v>
      </c>
      <c r="BG245" s="1">
        <v>22615.48</v>
      </c>
      <c r="BH245" s="1">
        <v>22448.52</v>
      </c>
      <c r="BI245" s="1">
        <v>22281.56</v>
      </c>
      <c r="BJ245" s="1">
        <v>22114.600000000002</v>
      </c>
      <c r="BK245" s="1">
        <v>21947.64</v>
      </c>
      <c r="BL245" s="2">
        <f t="shared" si="115"/>
        <v>0</v>
      </c>
      <c r="BM245" s="2">
        <f t="shared" si="143"/>
        <v>2003.5200000000002</v>
      </c>
      <c r="BN245" s="3">
        <f t="shared" si="151"/>
        <v>1.4499925818439728E-2</v>
      </c>
      <c r="BO245" s="37">
        <f>IFERROR(INDEX('Wkpr - Existing Depr Rates'!$G$2:$G$709,MATCH('Wkpr - Plant Balance Detail'!A245,'Wkpr - Existing Depr Rates'!$A$2:$A$709,0),),0)</f>
        <v>1.4500000000000001E-2</v>
      </c>
      <c r="BP245" s="37">
        <f t="shared" si="144"/>
        <v>-7.4181560272973401E-8</v>
      </c>
      <c r="BQ245" s="11">
        <v>1.32E-2</v>
      </c>
      <c r="BR245" s="11"/>
      <c r="BS245" s="11"/>
      <c r="BU245" s="31">
        <f>_xlfn.IFNA(IF(AND($B245="ED",$D245&gt;=310000,$D245&lt;360000),INDEX('Wkpr - Allocation_Factors'!$B$16:$F$16,1,MATCH('Wkpr - Plant Balance Detail'!BU$2,'Wkpr - Allocation_Factors'!$B$1:$F$1,0)),IF(AND($B245="GD",$C245="AN",$D245&gt;=350000,$D245&lt;358000),INDEX('Wkpr - Allocation_Factors'!$B$17:$F$17,1,MATCH('Wkpr - Plant Balance Detail'!BU$2,'Wkpr - Allocation_Factors'!$B$1:$F$1,0)),INDEX('Wkpr - Allocation_Factors'!$B$2:$F$15,MATCH(CONCATENATE('Wkpr - Plant Balance Detail'!$B245,'Wkpr - Plant Balance Detail'!$C245),'Wkpr - Allocation_Factors'!$A$2:$A$15,0),MATCH('Wkpr - Plant Balance Detail'!BU$2,'Wkpr - Allocation_Factors'!$B$1:$F$1,0)))),0)</f>
        <v>0.6573</v>
      </c>
      <c r="BV245" s="31">
        <f>_xlfn.IFNA(IF(AND($B245="ED",$D245&gt;=310000,$D245&lt;360000),INDEX('Wkpr - Allocation_Factors'!$B$16:$F$16,1,MATCH('Wkpr - Plant Balance Detail'!BV$2,'Wkpr - Allocation_Factors'!$B$1:$F$1,0)),IF(AND($B245="GD",$C245="AN",$D245&gt;=350000,$D245&lt;358000),INDEX('Wkpr - Allocation_Factors'!$B$17:$F$17,1,MATCH('Wkpr - Plant Balance Detail'!BV$2,'Wkpr - Allocation_Factors'!$B$1:$F$1,0)),INDEX('Wkpr - Allocation_Factors'!$B$2:$F$15,MATCH(CONCATENATE('Wkpr - Plant Balance Detail'!$B245,'Wkpr - Plant Balance Detail'!$C245),'Wkpr - Allocation_Factors'!$A$2:$A$15,0),MATCH('Wkpr - Plant Balance Detail'!BV$2,'Wkpr - Allocation_Factors'!$B$1:$F$1,0)))),0)</f>
        <v>0</v>
      </c>
      <c r="BW245" s="31">
        <f>_xlfn.IFNA(IF(AND($B245="ED",$D245&gt;=310000,$D245&lt;360000),INDEX('Wkpr - Allocation_Factors'!$B$16:$F$16,1,MATCH('Wkpr - Plant Balance Detail'!BW$2,'Wkpr - Allocation_Factors'!$B$1:$F$1,0)),IF(AND($B245="GD",$C245="AN",$D245&gt;=350000,$D245&lt;358000),INDEX('Wkpr - Allocation_Factors'!$B$17:$F$17,1,MATCH('Wkpr - Plant Balance Detail'!BW$2,'Wkpr - Allocation_Factors'!$B$1:$F$1,0)),INDEX('Wkpr - Allocation_Factors'!$B$2:$F$15,MATCH(CONCATENATE('Wkpr - Plant Balance Detail'!$B245,'Wkpr - Plant Balance Detail'!$C245),'Wkpr - Allocation_Factors'!$A$2:$A$15,0),MATCH('Wkpr - Plant Balance Detail'!BW$2,'Wkpr - Allocation_Factors'!$B$1:$F$1,0)))),0)</f>
        <v>0.3427</v>
      </c>
      <c r="BX245" s="31">
        <f>_xlfn.IFNA(IF(AND($B245="ED",$D245&gt;=310000,$D245&lt;360000),INDEX('Wkpr - Allocation_Factors'!$B$16:$F$16,1,MATCH('Wkpr - Plant Balance Detail'!BX$2,'Wkpr - Allocation_Factors'!$B$1:$F$1,0)),IF(AND($B245="GD",$C245="AN",$D245&gt;=350000,$D245&lt;358000),INDEX('Wkpr - Allocation_Factors'!$B$17:$F$17,1,MATCH('Wkpr - Plant Balance Detail'!BX$2,'Wkpr - Allocation_Factors'!$B$1:$F$1,0)),INDEX('Wkpr - Allocation_Factors'!$B$2:$F$15,MATCH(CONCATENATE('Wkpr - Plant Balance Detail'!$B245,'Wkpr - Plant Balance Detail'!$C245),'Wkpr - Allocation_Factors'!$A$2:$A$15,0),MATCH('Wkpr - Plant Balance Detail'!BX$2,'Wkpr - Allocation_Factors'!$B$1:$F$1,0)))),0)</f>
        <v>0</v>
      </c>
      <c r="BY245" s="31">
        <f>_xlfn.IFNA(IF(AND($B245="ED",$D245&gt;=310000,$D245&lt;360000),INDEX('Wkpr - Allocation_Factors'!$B$16:$F$16,1,MATCH('Wkpr - Plant Balance Detail'!BY$2,'Wkpr - Allocation_Factors'!$B$1:$F$1,0)),IF(AND($B245="GD",$C245="AN",$D245&gt;=350000,$D245&lt;358000),INDEX('Wkpr - Allocation_Factors'!$B$17:$F$17,1,MATCH('Wkpr - Plant Balance Detail'!BY$2,'Wkpr - Allocation_Factors'!$B$1:$F$1,0)),INDEX('Wkpr - Allocation_Factors'!$B$2:$F$15,MATCH(CONCATENATE('Wkpr - Plant Balance Detail'!$B245,'Wkpr - Plant Balance Detail'!$C245),'Wkpr - Allocation_Factors'!$A$2:$A$15,0),MATCH('Wkpr - Plant Balance Detail'!BY$2,'Wkpr - Allocation_Factors'!$B$1:$F$1,0)))),0)</f>
        <v>0</v>
      </c>
      <c r="CA245" s="1">
        <f t="shared" si="116"/>
        <v>1316.9136960000001</v>
      </c>
      <c r="CB245" s="1">
        <f t="shared" si="117"/>
        <v>0</v>
      </c>
      <c r="CC245" s="1">
        <f t="shared" si="118"/>
        <v>686.60630400000014</v>
      </c>
      <c r="CD245" s="1">
        <f t="shared" si="119"/>
        <v>0</v>
      </c>
      <c r="CE245" s="1">
        <f t="shared" si="120"/>
        <v>0</v>
      </c>
      <c r="CF245" s="1"/>
      <c r="CG245" s="1">
        <f t="shared" si="121"/>
        <v>1316.920433325</v>
      </c>
      <c r="CH245" s="1">
        <f t="shared" si="122"/>
        <v>0</v>
      </c>
      <c r="CI245" s="1">
        <f t="shared" si="123"/>
        <v>686.60981667500005</v>
      </c>
      <c r="CJ245" s="1">
        <f t="shared" si="124"/>
        <v>0</v>
      </c>
      <c r="CK245" s="1">
        <f t="shared" si="125"/>
        <v>0</v>
      </c>
      <c r="CM245" s="1">
        <f t="shared" si="126"/>
        <v>1198.8517048199999</v>
      </c>
      <c r="CN245" s="1">
        <f t="shared" si="127"/>
        <v>0</v>
      </c>
      <c r="CO245" s="1">
        <f t="shared" si="128"/>
        <v>625.05169518000002</v>
      </c>
      <c r="CP245" s="1">
        <f t="shared" si="129"/>
        <v>0</v>
      </c>
      <c r="CQ245" s="1">
        <f t="shared" si="130"/>
        <v>0</v>
      </c>
      <c r="CS245" s="1">
        <f t="shared" si="145"/>
        <v>-118.06872850500008</v>
      </c>
      <c r="CT245" s="1">
        <f t="shared" si="146"/>
        <v>0</v>
      </c>
      <c r="CU245" s="1">
        <f t="shared" si="147"/>
        <v>-61.558121495000023</v>
      </c>
      <c r="CV245" s="1">
        <f t="shared" si="148"/>
        <v>0</v>
      </c>
      <c r="CW245" s="1">
        <f t="shared" si="149"/>
        <v>0</v>
      </c>
      <c r="CX245" s="1">
        <f t="shared" si="150"/>
        <v>-179.6268500000001</v>
      </c>
      <c r="DA245" s="38">
        <f t="shared" si="131"/>
        <v>0</v>
      </c>
      <c r="DB245" s="38">
        <f t="shared" si="132"/>
        <v>0</v>
      </c>
      <c r="DC245" s="38">
        <f t="shared" si="133"/>
        <v>0</v>
      </c>
      <c r="DD245" s="38">
        <f t="shared" si="134"/>
        <v>0</v>
      </c>
      <c r="DE245" s="38">
        <f t="shared" si="135"/>
        <v>0</v>
      </c>
    </row>
    <row r="246" spans="1:109" x14ac:dyDescent="0.2">
      <c r="A246" t="s">
        <v>261</v>
      </c>
      <c r="B246" t="str">
        <f t="shared" si="136"/>
        <v>ED</v>
      </c>
      <c r="C246" t="str">
        <f t="shared" si="137"/>
        <v>KF</v>
      </c>
      <c r="D246">
        <f t="shared" si="138"/>
        <v>310400</v>
      </c>
      <c r="F246" s="1">
        <v>10000</v>
      </c>
      <c r="G246" s="1">
        <v>10000</v>
      </c>
      <c r="H246" s="1">
        <v>10000</v>
      </c>
      <c r="I246" s="1">
        <v>10000</v>
      </c>
      <c r="J246" s="1">
        <v>10000</v>
      </c>
      <c r="K246" s="1">
        <v>10000</v>
      </c>
      <c r="L246" s="1">
        <v>10000</v>
      </c>
      <c r="M246" s="1">
        <v>10000</v>
      </c>
      <c r="N246" s="1">
        <v>10000</v>
      </c>
      <c r="O246" s="1">
        <v>10000</v>
      </c>
      <c r="P246" s="1">
        <v>10000</v>
      </c>
      <c r="Q246" s="1">
        <v>10000</v>
      </c>
      <c r="R246" s="1">
        <v>10000</v>
      </c>
      <c r="S246" s="1">
        <f t="shared" si="139"/>
        <v>10000</v>
      </c>
      <c r="T246" s="1">
        <f t="shared" si="140"/>
        <v>110000</v>
      </c>
      <c r="U246" s="1">
        <f t="shared" si="141"/>
        <v>10000</v>
      </c>
      <c r="V246" s="1">
        <v>-8266.35</v>
      </c>
      <c r="W246" s="1">
        <v>-8278.43</v>
      </c>
      <c r="X246" s="1">
        <v>-8290.51</v>
      </c>
      <c r="Y246" s="1">
        <v>-8302.59</v>
      </c>
      <c r="Z246" s="1">
        <v>-8314.67</v>
      </c>
      <c r="AA246" s="1">
        <v>-8326.75</v>
      </c>
      <c r="AB246" s="1">
        <v>-8338.83</v>
      </c>
      <c r="AC246" s="1">
        <v>-8350.91</v>
      </c>
      <c r="AD246" s="1">
        <v>-8362.99</v>
      </c>
      <c r="AE246" s="1">
        <v>-8375.07</v>
      </c>
      <c r="AF246" s="1">
        <v>-8387.15</v>
      </c>
      <c r="AG246" s="1">
        <v>-8399.23</v>
      </c>
      <c r="AH246" s="1">
        <v>-8411.31</v>
      </c>
      <c r="AI246" s="1"/>
      <c r="AJ246" s="1">
        <v>-12.08</v>
      </c>
      <c r="AK246" s="1">
        <v>-12.08</v>
      </c>
      <c r="AL246" s="1">
        <v>-12.08</v>
      </c>
      <c r="AM246" s="1">
        <v>-12.08</v>
      </c>
      <c r="AN246" s="1">
        <v>-12.08</v>
      </c>
      <c r="AO246" s="1">
        <v>-12.08</v>
      </c>
      <c r="AP246" s="1">
        <v>-12.08</v>
      </c>
      <c r="AQ246" s="1">
        <v>-12.08</v>
      </c>
      <c r="AR246" s="1">
        <v>-12.08</v>
      </c>
      <c r="AS246" s="1">
        <v>-12.08</v>
      </c>
      <c r="AT246" s="1">
        <v>-12.08</v>
      </c>
      <c r="AU246" s="1">
        <v>-12.08</v>
      </c>
      <c r="AV246" s="1">
        <v>-12.08</v>
      </c>
      <c r="AW246" s="1">
        <f t="shared" si="142"/>
        <v>144.96</v>
      </c>
      <c r="AX246" s="1"/>
      <c r="AY246" s="1">
        <v>1733.65</v>
      </c>
      <c r="AZ246" s="1">
        <v>1721.57</v>
      </c>
      <c r="BA246" s="1">
        <v>1709.49</v>
      </c>
      <c r="BB246" s="1">
        <v>1697.41</v>
      </c>
      <c r="BC246" s="1">
        <v>1685.33</v>
      </c>
      <c r="BD246" s="1">
        <v>1673.25</v>
      </c>
      <c r="BE246" s="1">
        <v>1661.17</v>
      </c>
      <c r="BF246" s="1">
        <v>1649.0900000000001</v>
      </c>
      <c r="BG246" s="1">
        <v>1637.01</v>
      </c>
      <c r="BH246" s="1">
        <v>1624.93</v>
      </c>
      <c r="BI246" s="1">
        <v>1612.8500000000001</v>
      </c>
      <c r="BJ246" s="1">
        <v>1600.77</v>
      </c>
      <c r="BK246" s="1">
        <v>1588.69</v>
      </c>
      <c r="BL246" s="2">
        <f t="shared" si="115"/>
        <v>0</v>
      </c>
      <c r="BM246" s="2">
        <f t="shared" si="143"/>
        <v>144.96</v>
      </c>
      <c r="BN246" s="3">
        <f t="shared" si="151"/>
        <v>1.4496E-2</v>
      </c>
      <c r="BO246" s="37">
        <f>IFERROR(INDEX('Wkpr - Existing Depr Rates'!$G$2:$G$709,MATCH('Wkpr - Plant Balance Detail'!A246,'Wkpr - Existing Depr Rates'!$A$2:$A$709,0),),0)</f>
        <v>1.4500000000000001E-2</v>
      </c>
      <c r="BP246" s="37">
        <f t="shared" si="144"/>
        <v>-4.0000000000005309E-6</v>
      </c>
      <c r="BQ246" s="11">
        <v>1.32E-2</v>
      </c>
      <c r="BR246" s="11"/>
      <c r="BS246" s="11"/>
      <c r="BU246" s="31">
        <f>_xlfn.IFNA(IF(AND($B246="ED",$D246&gt;=310000,$D246&lt;360000),INDEX('Wkpr - Allocation_Factors'!$B$16:$F$16,1,MATCH('Wkpr - Plant Balance Detail'!BU$2,'Wkpr - Allocation_Factors'!$B$1:$F$1,0)),IF(AND($B246="GD",$C246="AN",$D246&gt;=350000,$D246&lt;358000),INDEX('Wkpr - Allocation_Factors'!$B$17:$F$17,1,MATCH('Wkpr - Plant Balance Detail'!BU$2,'Wkpr - Allocation_Factors'!$B$1:$F$1,0)),INDEX('Wkpr - Allocation_Factors'!$B$2:$F$15,MATCH(CONCATENATE('Wkpr - Plant Balance Detail'!$B246,'Wkpr - Plant Balance Detail'!$C246),'Wkpr - Allocation_Factors'!$A$2:$A$15,0),MATCH('Wkpr - Plant Balance Detail'!BU$2,'Wkpr - Allocation_Factors'!$B$1:$F$1,0)))),0)</f>
        <v>0.6573</v>
      </c>
      <c r="BV246" s="31">
        <f>_xlfn.IFNA(IF(AND($B246="ED",$D246&gt;=310000,$D246&lt;360000),INDEX('Wkpr - Allocation_Factors'!$B$16:$F$16,1,MATCH('Wkpr - Plant Balance Detail'!BV$2,'Wkpr - Allocation_Factors'!$B$1:$F$1,0)),IF(AND($B246="GD",$C246="AN",$D246&gt;=350000,$D246&lt;358000),INDEX('Wkpr - Allocation_Factors'!$B$17:$F$17,1,MATCH('Wkpr - Plant Balance Detail'!BV$2,'Wkpr - Allocation_Factors'!$B$1:$F$1,0)),INDEX('Wkpr - Allocation_Factors'!$B$2:$F$15,MATCH(CONCATENATE('Wkpr - Plant Balance Detail'!$B246,'Wkpr - Plant Balance Detail'!$C246),'Wkpr - Allocation_Factors'!$A$2:$A$15,0),MATCH('Wkpr - Plant Balance Detail'!BV$2,'Wkpr - Allocation_Factors'!$B$1:$F$1,0)))),0)</f>
        <v>0</v>
      </c>
      <c r="BW246" s="31">
        <f>_xlfn.IFNA(IF(AND($B246="ED",$D246&gt;=310000,$D246&lt;360000),INDEX('Wkpr - Allocation_Factors'!$B$16:$F$16,1,MATCH('Wkpr - Plant Balance Detail'!BW$2,'Wkpr - Allocation_Factors'!$B$1:$F$1,0)),IF(AND($B246="GD",$C246="AN",$D246&gt;=350000,$D246&lt;358000),INDEX('Wkpr - Allocation_Factors'!$B$17:$F$17,1,MATCH('Wkpr - Plant Balance Detail'!BW$2,'Wkpr - Allocation_Factors'!$B$1:$F$1,0)),INDEX('Wkpr - Allocation_Factors'!$B$2:$F$15,MATCH(CONCATENATE('Wkpr - Plant Balance Detail'!$B246,'Wkpr - Plant Balance Detail'!$C246),'Wkpr - Allocation_Factors'!$A$2:$A$15,0),MATCH('Wkpr - Plant Balance Detail'!BW$2,'Wkpr - Allocation_Factors'!$B$1:$F$1,0)))),0)</f>
        <v>0.3427</v>
      </c>
      <c r="BX246" s="31">
        <f>_xlfn.IFNA(IF(AND($B246="ED",$D246&gt;=310000,$D246&lt;360000),INDEX('Wkpr - Allocation_Factors'!$B$16:$F$16,1,MATCH('Wkpr - Plant Balance Detail'!BX$2,'Wkpr - Allocation_Factors'!$B$1:$F$1,0)),IF(AND($B246="GD",$C246="AN",$D246&gt;=350000,$D246&lt;358000),INDEX('Wkpr - Allocation_Factors'!$B$17:$F$17,1,MATCH('Wkpr - Plant Balance Detail'!BX$2,'Wkpr - Allocation_Factors'!$B$1:$F$1,0)),INDEX('Wkpr - Allocation_Factors'!$B$2:$F$15,MATCH(CONCATENATE('Wkpr - Plant Balance Detail'!$B246,'Wkpr - Plant Balance Detail'!$C246),'Wkpr - Allocation_Factors'!$A$2:$A$15,0),MATCH('Wkpr - Plant Balance Detail'!BX$2,'Wkpr - Allocation_Factors'!$B$1:$F$1,0)))),0)</f>
        <v>0</v>
      </c>
      <c r="BY246" s="31">
        <f>_xlfn.IFNA(IF(AND($B246="ED",$D246&gt;=310000,$D246&lt;360000),INDEX('Wkpr - Allocation_Factors'!$B$16:$F$16,1,MATCH('Wkpr - Plant Balance Detail'!BY$2,'Wkpr - Allocation_Factors'!$B$1:$F$1,0)),IF(AND($B246="GD",$C246="AN",$D246&gt;=350000,$D246&lt;358000),INDEX('Wkpr - Allocation_Factors'!$B$17:$F$17,1,MATCH('Wkpr - Plant Balance Detail'!BY$2,'Wkpr - Allocation_Factors'!$B$1:$F$1,0)),INDEX('Wkpr - Allocation_Factors'!$B$2:$F$15,MATCH(CONCATENATE('Wkpr - Plant Balance Detail'!$B246,'Wkpr - Plant Balance Detail'!$C246),'Wkpr - Allocation_Factors'!$A$2:$A$15,0),MATCH('Wkpr - Plant Balance Detail'!BY$2,'Wkpr - Allocation_Factors'!$B$1:$F$1,0)))),0)</f>
        <v>0</v>
      </c>
      <c r="CA246" s="1">
        <f t="shared" si="116"/>
        <v>95.282208000000011</v>
      </c>
      <c r="CB246" s="1">
        <f t="shared" si="117"/>
        <v>0</v>
      </c>
      <c r="CC246" s="1">
        <f t="shared" si="118"/>
        <v>49.677792000000004</v>
      </c>
      <c r="CD246" s="1">
        <f t="shared" si="119"/>
        <v>0</v>
      </c>
      <c r="CE246" s="1">
        <f t="shared" si="120"/>
        <v>0</v>
      </c>
      <c r="CF246" s="1"/>
      <c r="CG246" s="1">
        <f t="shared" si="121"/>
        <v>95.308499999999995</v>
      </c>
      <c r="CH246" s="1">
        <f t="shared" si="122"/>
        <v>0</v>
      </c>
      <c r="CI246" s="1">
        <f t="shared" si="123"/>
        <v>49.691499999999998</v>
      </c>
      <c r="CJ246" s="1">
        <f t="shared" si="124"/>
        <v>0</v>
      </c>
      <c r="CK246" s="1">
        <f t="shared" si="125"/>
        <v>0</v>
      </c>
      <c r="CM246" s="1">
        <f t="shared" si="126"/>
        <v>86.763599999999997</v>
      </c>
      <c r="CN246" s="1">
        <f t="shared" si="127"/>
        <v>0</v>
      </c>
      <c r="CO246" s="1">
        <f t="shared" si="128"/>
        <v>45.236400000000003</v>
      </c>
      <c r="CP246" s="1">
        <f t="shared" si="129"/>
        <v>0</v>
      </c>
      <c r="CQ246" s="1">
        <f t="shared" si="130"/>
        <v>0</v>
      </c>
      <c r="CS246" s="1">
        <f t="shared" si="145"/>
        <v>-8.5448999999999984</v>
      </c>
      <c r="CT246" s="1">
        <f t="shared" si="146"/>
        <v>0</v>
      </c>
      <c r="CU246" s="1">
        <f t="shared" si="147"/>
        <v>-4.4550999999999945</v>
      </c>
      <c r="CV246" s="1">
        <f t="shared" si="148"/>
        <v>0</v>
      </c>
      <c r="CW246" s="1">
        <f t="shared" si="149"/>
        <v>0</v>
      </c>
      <c r="CX246" s="1">
        <f t="shared" si="150"/>
        <v>-12.999999999999993</v>
      </c>
      <c r="DA246" s="38">
        <f t="shared" si="131"/>
        <v>0</v>
      </c>
      <c r="DB246" s="38">
        <f t="shared" si="132"/>
        <v>0</v>
      </c>
      <c r="DC246" s="38">
        <f t="shared" si="133"/>
        <v>0</v>
      </c>
      <c r="DD246" s="38">
        <f t="shared" si="134"/>
        <v>0</v>
      </c>
      <c r="DE246" s="38">
        <f t="shared" si="135"/>
        <v>0</v>
      </c>
    </row>
    <row r="247" spans="1:109" x14ac:dyDescent="0.2">
      <c r="A247" t="s">
        <v>262</v>
      </c>
      <c r="B247" t="str">
        <f t="shared" si="136"/>
        <v>ED</v>
      </c>
      <c r="C247" t="str">
        <f t="shared" si="137"/>
        <v>KF</v>
      </c>
      <c r="D247">
        <f t="shared" si="138"/>
        <v>311000</v>
      </c>
      <c r="F247" s="1">
        <v>24313378.289999999</v>
      </c>
      <c r="G247" s="1">
        <v>24313378.260000002</v>
      </c>
      <c r="H247" s="1">
        <v>24313378.260000002</v>
      </c>
      <c r="I247" s="1">
        <v>24313378.260000002</v>
      </c>
      <c r="J247" s="1">
        <v>24396442.48</v>
      </c>
      <c r="K247" s="1">
        <v>24499435.640000001</v>
      </c>
      <c r="L247" s="1">
        <v>24561603.539999999</v>
      </c>
      <c r="M247" s="1">
        <v>24562912.07</v>
      </c>
      <c r="N247" s="1">
        <v>24625884.91</v>
      </c>
      <c r="O247" s="1">
        <v>24633489.989999998</v>
      </c>
      <c r="P247" s="1">
        <v>24633489.989999998</v>
      </c>
      <c r="Q247" s="1">
        <v>24781012.149999999</v>
      </c>
      <c r="R247" s="1">
        <v>24784379.260000002</v>
      </c>
      <c r="S247" s="1">
        <f t="shared" si="139"/>
        <v>24548878.774999999</v>
      </c>
      <c r="T247" s="1">
        <f t="shared" si="140"/>
        <v>269634405.55000001</v>
      </c>
      <c r="U247" s="1">
        <f t="shared" si="141"/>
        <v>24515273.693749998</v>
      </c>
      <c r="V247" s="1">
        <v>-18181933.329999998</v>
      </c>
      <c r="W247" s="1">
        <v>-18212527.66</v>
      </c>
      <c r="X247" s="1">
        <v>-18243121.989999998</v>
      </c>
      <c r="Y247" s="1">
        <v>-18273716.32</v>
      </c>
      <c r="Z247" s="1">
        <v>-18304362.920000002</v>
      </c>
      <c r="AA247" s="1">
        <v>-18335126.579999998</v>
      </c>
      <c r="AB247" s="1">
        <v>-18365159.030000001</v>
      </c>
      <c r="AC247" s="1">
        <v>-18396066.539999999</v>
      </c>
      <c r="AD247" s="1">
        <v>-18427014.5</v>
      </c>
      <c r="AE247" s="1">
        <v>-18454144.859999999</v>
      </c>
      <c r="AF247" s="1">
        <v>-18485142</v>
      </c>
      <c r="AG247" s="1">
        <v>-18516231.960000001</v>
      </c>
      <c r="AH247" s="1">
        <v>-18547416.850000001</v>
      </c>
      <c r="AI247" s="1"/>
      <c r="AJ247" s="1">
        <v>-30574.04</v>
      </c>
      <c r="AK247" s="1">
        <v>-30594.33</v>
      </c>
      <c r="AL247" s="1">
        <v>-30594.33</v>
      </c>
      <c r="AM247" s="1">
        <v>-30594.33</v>
      </c>
      <c r="AN247" s="1">
        <v>-30646.600000000002</v>
      </c>
      <c r="AO247" s="1">
        <v>-30763.66</v>
      </c>
      <c r="AP247" s="1">
        <v>-30867.57</v>
      </c>
      <c r="AQ247" s="1">
        <v>-30907.510000000002</v>
      </c>
      <c r="AR247" s="1">
        <v>-30947.96</v>
      </c>
      <c r="AS247" s="1">
        <v>-30992.36</v>
      </c>
      <c r="AT247" s="1">
        <v>-30997.14</v>
      </c>
      <c r="AU247" s="1">
        <v>-31089.96</v>
      </c>
      <c r="AV247" s="1">
        <v>-31184.89</v>
      </c>
      <c r="AW247" s="1">
        <f t="shared" si="142"/>
        <v>370180.64000000007</v>
      </c>
      <c r="AX247" s="1"/>
      <c r="AY247" s="1">
        <v>6131444.96</v>
      </c>
      <c r="AZ247" s="1">
        <v>6100850.5999999996</v>
      </c>
      <c r="BA247" s="1">
        <v>6070256.2699999996</v>
      </c>
      <c r="BB247" s="1">
        <v>6039661.9400000004</v>
      </c>
      <c r="BC247" s="1">
        <v>6092079.5599999996</v>
      </c>
      <c r="BD247" s="1">
        <v>6164309.0599999996</v>
      </c>
      <c r="BE247" s="1">
        <v>6196444.5099999998</v>
      </c>
      <c r="BF247" s="1">
        <v>6166845.5300000003</v>
      </c>
      <c r="BG247" s="1">
        <v>6198870.4100000001</v>
      </c>
      <c r="BH247" s="1">
        <v>6179345.1299999999</v>
      </c>
      <c r="BI247" s="1">
        <v>6148347.9900000002</v>
      </c>
      <c r="BJ247" s="1">
        <v>6264780.1900000004</v>
      </c>
      <c r="BK247" s="1">
        <v>6236962.4100000001</v>
      </c>
      <c r="BL247" s="2">
        <f t="shared" si="115"/>
        <v>0</v>
      </c>
      <c r="BM247" s="2">
        <f t="shared" si="143"/>
        <v>370180.64000000007</v>
      </c>
      <c r="BN247" s="3">
        <f t="shared" si="151"/>
        <v>1.5100000294688739E-2</v>
      </c>
      <c r="BO247" s="37">
        <f>IFERROR(INDEX('Wkpr - Existing Depr Rates'!$G$2:$G$709,MATCH('Wkpr - Plant Balance Detail'!A247,'Wkpr - Existing Depr Rates'!$A$2:$A$709,0),),0)</f>
        <v>1.5099999999999999E-2</v>
      </c>
      <c r="BP247" s="37">
        <f t="shared" si="144"/>
        <v>2.9468874042370974E-10</v>
      </c>
      <c r="BQ247" s="11">
        <v>2.4899999999999999E-2</v>
      </c>
      <c r="BR247" s="11"/>
      <c r="BS247" s="11"/>
      <c r="BU247" s="31">
        <f>_xlfn.IFNA(IF(AND($B247="ED",$D247&gt;=310000,$D247&lt;360000),INDEX('Wkpr - Allocation_Factors'!$B$16:$F$16,1,MATCH('Wkpr - Plant Balance Detail'!BU$2,'Wkpr - Allocation_Factors'!$B$1:$F$1,0)),IF(AND($B247="GD",$C247="AN",$D247&gt;=350000,$D247&lt;358000),INDEX('Wkpr - Allocation_Factors'!$B$17:$F$17,1,MATCH('Wkpr - Plant Balance Detail'!BU$2,'Wkpr - Allocation_Factors'!$B$1:$F$1,0)),INDEX('Wkpr - Allocation_Factors'!$B$2:$F$15,MATCH(CONCATENATE('Wkpr - Plant Balance Detail'!$B247,'Wkpr - Plant Balance Detail'!$C247),'Wkpr - Allocation_Factors'!$A$2:$A$15,0),MATCH('Wkpr - Plant Balance Detail'!BU$2,'Wkpr - Allocation_Factors'!$B$1:$F$1,0)))),0)</f>
        <v>0.6573</v>
      </c>
      <c r="BV247" s="31">
        <f>_xlfn.IFNA(IF(AND($B247="ED",$D247&gt;=310000,$D247&lt;360000),INDEX('Wkpr - Allocation_Factors'!$B$16:$F$16,1,MATCH('Wkpr - Plant Balance Detail'!BV$2,'Wkpr - Allocation_Factors'!$B$1:$F$1,0)),IF(AND($B247="GD",$C247="AN",$D247&gt;=350000,$D247&lt;358000),INDEX('Wkpr - Allocation_Factors'!$B$17:$F$17,1,MATCH('Wkpr - Plant Balance Detail'!BV$2,'Wkpr - Allocation_Factors'!$B$1:$F$1,0)),INDEX('Wkpr - Allocation_Factors'!$B$2:$F$15,MATCH(CONCATENATE('Wkpr - Plant Balance Detail'!$B247,'Wkpr - Plant Balance Detail'!$C247),'Wkpr - Allocation_Factors'!$A$2:$A$15,0),MATCH('Wkpr - Plant Balance Detail'!BV$2,'Wkpr - Allocation_Factors'!$B$1:$F$1,0)))),0)</f>
        <v>0</v>
      </c>
      <c r="BW247" s="31">
        <f>_xlfn.IFNA(IF(AND($B247="ED",$D247&gt;=310000,$D247&lt;360000),INDEX('Wkpr - Allocation_Factors'!$B$16:$F$16,1,MATCH('Wkpr - Plant Balance Detail'!BW$2,'Wkpr - Allocation_Factors'!$B$1:$F$1,0)),IF(AND($B247="GD",$C247="AN",$D247&gt;=350000,$D247&lt;358000),INDEX('Wkpr - Allocation_Factors'!$B$17:$F$17,1,MATCH('Wkpr - Plant Balance Detail'!BW$2,'Wkpr - Allocation_Factors'!$B$1:$F$1,0)),INDEX('Wkpr - Allocation_Factors'!$B$2:$F$15,MATCH(CONCATENATE('Wkpr - Plant Balance Detail'!$B247,'Wkpr - Plant Balance Detail'!$C247),'Wkpr - Allocation_Factors'!$A$2:$A$15,0),MATCH('Wkpr - Plant Balance Detail'!BW$2,'Wkpr - Allocation_Factors'!$B$1:$F$1,0)))),0)</f>
        <v>0.3427</v>
      </c>
      <c r="BX247" s="31">
        <f>_xlfn.IFNA(IF(AND($B247="ED",$D247&gt;=310000,$D247&lt;360000),INDEX('Wkpr - Allocation_Factors'!$B$16:$F$16,1,MATCH('Wkpr - Plant Balance Detail'!BX$2,'Wkpr - Allocation_Factors'!$B$1:$F$1,0)),IF(AND($B247="GD",$C247="AN",$D247&gt;=350000,$D247&lt;358000),INDEX('Wkpr - Allocation_Factors'!$B$17:$F$17,1,MATCH('Wkpr - Plant Balance Detail'!BX$2,'Wkpr - Allocation_Factors'!$B$1:$F$1,0)),INDEX('Wkpr - Allocation_Factors'!$B$2:$F$15,MATCH(CONCATENATE('Wkpr - Plant Balance Detail'!$B247,'Wkpr - Plant Balance Detail'!$C247),'Wkpr - Allocation_Factors'!$A$2:$A$15,0),MATCH('Wkpr - Plant Balance Detail'!BX$2,'Wkpr - Allocation_Factors'!$B$1:$F$1,0)))),0)</f>
        <v>0</v>
      </c>
      <c r="BY247" s="31">
        <f>_xlfn.IFNA(IF(AND($B247="ED",$D247&gt;=310000,$D247&lt;360000),INDEX('Wkpr - Allocation_Factors'!$B$16:$F$16,1,MATCH('Wkpr - Plant Balance Detail'!BY$2,'Wkpr - Allocation_Factors'!$B$1:$F$1,0)),IF(AND($B247="GD",$C247="AN",$D247&gt;=350000,$D247&lt;358000),INDEX('Wkpr - Allocation_Factors'!$B$17:$F$17,1,MATCH('Wkpr - Plant Balance Detail'!BY$2,'Wkpr - Allocation_Factors'!$B$1:$F$1,0)),INDEX('Wkpr - Allocation_Factors'!$B$2:$F$15,MATCH(CONCATENATE('Wkpr - Plant Balance Detail'!$B247,'Wkpr - Plant Balance Detail'!$C247),'Wkpr - Allocation_Factors'!$A$2:$A$15,0),MATCH('Wkpr - Plant Balance Detail'!BY$2,'Wkpr - Allocation_Factors'!$B$1:$F$1,0)))),0)</f>
        <v>0</v>
      </c>
      <c r="CA247" s="1">
        <f t="shared" si="116"/>
        <v>245990.66936343702</v>
      </c>
      <c r="CB247" s="1">
        <f t="shared" si="117"/>
        <v>0</v>
      </c>
      <c r="CC247" s="1">
        <f t="shared" si="118"/>
        <v>128253.46476624048</v>
      </c>
      <c r="CD247" s="1">
        <f t="shared" si="119"/>
        <v>0</v>
      </c>
      <c r="CE247" s="1">
        <f t="shared" si="120"/>
        <v>0</v>
      </c>
      <c r="CF247" s="1"/>
      <c r="CG247" s="1">
        <f t="shared" si="121"/>
        <v>245990.6645627298</v>
      </c>
      <c r="CH247" s="1">
        <f t="shared" si="122"/>
        <v>0</v>
      </c>
      <c r="CI247" s="1">
        <f t="shared" si="123"/>
        <v>128253.46226327019</v>
      </c>
      <c r="CJ247" s="1">
        <f t="shared" si="124"/>
        <v>0</v>
      </c>
      <c r="CK247" s="1">
        <f t="shared" si="125"/>
        <v>0</v>
      </c>
      <c r="CM247" s="1">
        <f t="shared" si="126"/>
        <v>405640.23494119023</v>
      </c>
      <c r="CN247" s="1">
        <f t="shared" si="127"/>
        <v>0</v>
      </c>
      <c r="CO247" s="1">
        <f t="shared" si="128"/>
        <v>211490.80863280981</v>
      </c>
      <c r="CP247" s="1">
        <f t="shared" si="129"/>
        <v>0</v>
      </c>
      <c r="CQ247" s="1">
        <f t="shared" si="130"/>
        <v>0</v>
      </c>
      <c r="CS247" s="1">
        <f t="shared" si="145"/>
        <v>159649.57037846043</v>
      </c>
      <c r="CT247" s="1">
        <f t="shared" si="146"/>
        <v>0</v>
      </c>
      <c r="CU247" s="1">
        <f t="shared" si="147"/>
        <v>83237.34636953962</v>
      </c>
      <c r="CV247" s="1">
        <f t="shared" si="148"/>
        <v>0</v>
      </c>
      <c r="CW247" s="1">
        <f t="shared" si="149"/>
        <v>0</v>
      </c>
      <c r="CX247" s="1">
        <f t="shared" si="150"/>
        <v>242886.91674800005</v>
      </c>
      <c r="DA247" s="38">
        <f t="shared" si="131"/>
        <v>0</v>
      </c>
      <c r="DB247" s="38">
        <f t="shared" si="132"/>
        <v>0</v>
      </c>
      <c r="DC247" s="38">
        <f t="shared" si="133"/>
        <v>0</v>
      </c>
      <c r="DD247" s="38">
        <f t="shared" si="134"/>
        <v>0</v>
      </c>
      <c r="DE247" s="38">
        <f t="shared" si="135"/>
        <v>0</v>
      </c>
    </row>
    <row r="248" spans="1:109" x14ac:dyDescent="0.2">
      <c r="A248" t="s">
        <v>263</v>
      </c>
      <c r="B248" t="str">
        <f t="shared" si="136"/>
        <v>ED</v>
      </c>
      <c r="C248" t="str">
        <f t="shared" si="137"/>
        <v>KF</v>
      </c>
      <c r="D248">
        <f t="shared" si="138"/>
        <v>311100</v>
      </c>
      <c r="F248" s="1">
        <v>3750358.85</v>
      </c>
      <c r="G248" s="1">
        <v>3750358.85</v>
      </c>
      <c r="H248" s="1">
        <v>3750358.85</v>
      </c>
      <c r="I248" s="1">
        <v>3750358.85</v>
      </c>
      <c r="J248" s="1">
        <v>3750358.85</v>
      </c>
      <c r="K248" s="1">
        <v>3750358.85</v>
      </c>
      <c r="L248" s="1">
        <v>3750358.85</v>
      </c>
      <c r="M248" s="1">
        <v>3750358.85</v>
      </c>
      <c r="N248" s="1">
        <v>3750358.85</v>
      </c>
      <c r="O248" s="1">
        <v>3758300.2</v>
      </c>
      <c r="P248" s="1">
        <v>3758300.2</v>
      </c>
      <c r="Q248" s="1">
        <v>3761712.3200000003</v>
      </c>
      <c r="R248" s="1">
        <v>3761712.3200000003</v>
      </c>
      <c r="S248" s="1">
        <f t="shared" si="139"/>
        <v>3756035.585</v>
      </c>
      <c r="T248" s="1">
        <f t="shared" si="140"/>
        <v>41281183.520000011</v>
      </c>
      <c r="U248" s="1">
        <f t="shared" si="141"/>
        <v>3753101.5920833345</v>
      </c>
      <c r="V248" s="1">
        <v>-2444414.96</v>
      </c>
      <c r="W248" s="1">
        <v>-2453134.54</v>
      </c>
      <c r="X248" s="1">
        <v>-2461854.12</v>
      </c>
      <c r="Y248" s="1">
        <v>-2470573.7000000002</v>
      </c>
      <c r="Z248" s="1">
        <v>-2479293.2800000003</v>
      </c>
      <c r="AA248" s="1">
        <v>-2488012.86</v>
      </c>
      <c r="AB248" s="1">
        <v>-2496732.44</v>
      </c>
      <c r="AC248" s="1">
        <v>-2505452.02</v>
      </c>
      <c r="AD248" s="1">
        <v>-2514171.6</v>
      </c>
      <c r="AE248" s="1">
        <v>-2522900.42</v>
      </c>
      <c r="AF248" s="1">
        <v>-2531638.4699999997</v>
      </c>
      <c r="AG248" s="1">
        <v>-2540380.48</v>
      </c>
      <c r="AH248" s="1">
        <v>-2549126.46</v>
      </c>
      <c r="AI248" s="1"/>
      <c r="AJ248" s="1">
        <v>-8719.58</v>
      </c>
      <c r="AK248" s="1">
        <v>-8719.58</v>
      </c>
      <c r="AL248" s="1">
        <v>-8719.58</v>
      </c>
      <c r="AM248" s="1">
        <v>-8719.58</v>
      </c>
      <c r="AN248" s="1">
        <v>-8719.58</v>
      </c>
      <c r="AO248" s="1">
        <v>-8719.58</v>
      </c>
      <c r="AP248" s="1">
        <v>-8719.58</v>
      </c>
      <c r="AQ248" s="1">
        <v>-8719.58</v>
      </c>
      <c r="AR248" s="1">
        <v>-8719.58</v>
      </c>
      <c r="AS248" s="1">
        <v>-8728.82</v>
      </c>
      <c r="AT248" s="1">
        <v>-8738.0499999999993</v>
      </c>
      <c r="AU248" s="1">
        <v>-8742.01</v>
      </c>
      <c r="AV248" s="1">
        <v>-8745.98</v>
      </c>
      <c r="AW248" s="1">
        <f t="shared" si="142"/>
        <v>104711.49999999999</v>
      </c>
      <c r="AX248" s="1"/>
      <c r="AY248" s="1">
        <v>1305943.8900000001</v>
      </c>
      <c r="AZ248" s="1">
        <v>1297224.31</v>
      </c>
      <c r="BA248" s="1">
        <v>1288504.73</v>
      </c>
      <c r="BB248" s="1">
        <v>1279785.1499999999</v>
      </c>
      <c r="BC248" s="1">
        <v>1271065.57</v>
      </c>
      <c r="BD248" s="1">
        <v>1262345.99</v>
      </c>
      <c r="BE248" s="1">
        <v>1253626.4099999999</v>
      </c>
      <c r="BF248" s="1">
        <v>1244906.83</v>
      </c>
      <c r="BG248" s="1">
        <v>1236187.25</v>
      </c>
      <c r="BH248" s="1">
        <v>1235399.78</v>
      </c>
      <c r="BI248" s="1">
        <v>1226661.73</v>
      </c>
      <c r="BJ248" s="1">
        <v>1221331.8400000001</v>
      </c>
      <c r="BK248" s="1">
        <v>1212585.8600000001</v>
      </c>
      <c r="BL248" s="2">
        <f t="shared" si="115"/>
        <v>0</v>
      </c>
      <c r="BM248" s="2">
        <f t="shared" si="143"/>
        <v>104711.49999999999</v>
      </c>
      <c r="BN248" s="3">
        <f t="shared" si="151"/>
        <v>2.7899990829151781E-2</v>
      </c>
      <c r="BO248" s="37">
        <f>IFERROR(INDEX('Wkpr - Existing Depr Rates'!$G$2:$G$709,MATCH('Wkpr - Plant Balance Detail'!A248,'Wkpr - Existing Depr Rates'!$A$2:$A$709,0),),0)</f>
        <v>2.7900000000000001E-2</v>
      </c>
      <c r="BP248" s="37">
        <f t="shared" si="144"/>
        <v>-9.1708482197194741E-9</v>
      </c>
      <c r="BQ248" s="11">
        <v>2.7799999999999998E-2</v>
      </c>
      <c r="BR248" s="11"/>
      <c r="BS248" s="11"/>
      <c r="BU248" s="31">
        <f>_xlfn.IFNA(IF(AND($B248="ED",$D248&gt;=310000,$D248&lt;360000),INDEX('Wkpr - Allocation_Factors'!$B$16:$F$16,1,MATCH('Wkpr - Plant Balance Detail'!BU$2,'Wkpr - Allocation_Factors'!$B$1:$F$1,0)),IF(AND($B248="GD",$C248="AN",$D248&gt;=350000,$D248&lt;358000),INDEX('Wkpr - Allocation_Factors'!$B$17:$F$17,1,MATCH('Wkpr - Plant Balance Detail'!BU$2,'Wkpr - Allocation_Factors'!$B$1:$F$1,0)),INDEX('Wkpr - Allocation_Factors'!$B$2:$F$15,MATCH(CONCATENATE('Wkpr - Plant Balance Detail'!$B248,'Wkpr - Plant Balance Detail'!$C248),'Wkpr - Allocation_Factors'!$A$2:$A$15,0),MATCH('Wkpr - Plant Balance Detail'!BU$2,'Wkpr - Allocation_Factors'!$B$1:$F$1,0)))),0)</f>
        <v>0.6573</v>
      </c>
      <c r="BV248" s="31">
        <f>_xlfn.IFNA(IF(AND($B248="ED",$D248&gt;=310000,$D248&lt;360000),INDEX('Wkpr - Allocation_Factors'!$B$16:$F$16,1,MATCH('Wkpr - Plant Balance Detail'!BV$2,'Wkpr - Allocation_Factors'!$B$1:$F$1,0)),IF(AND($B248="GD",$C248="AN",$D248&gt;=350000,$D248&lt;358000),INDEX('Wkpr - Allocation_Factors'!$B$17:$F$17,1,MATCH('Wkpr - Plant Balance Detail'!BV$2,'Wkpr - Allocation_Factors'!$B$1:$F$1,0)),INDEX('Wkpr - Allocation_Factors'!$B$2:$F$15,MATCH(CONCATENATE('Wkpr - Plant Balance Detail'!$B248,'Wkpr - Plant Balance Detail'!$C248),'Wkpr - Allocation_Factors'!$A$2:$A$15,0),MATCH('Wkpr - Plant Balance Detail'!BV$2,'Wkpr - Allocation_Factors'!$B$1:$F$1,0)))),0)</f>
        <v>0</v>
      </c>
      <c r="BW248" s="31">
        <f>_xlfn.IFNA(IF(AND($B248="ED",$D248&gt;=310000,$D248&lt;360000),INDEX('Wkpr - Allocation_Factors'!$B$16:$F$16,1,MATCH('Wkpr - Plant Balance Detail'!BW$2,'Wkpr - Allocation_Factors'!$B$1:$F$1,0)),IF(AND($B248="GD",$C248="AN",$D248&gt;=350000,$D248&lt;358000),INDEX('Wkpr - Allocation_Factors'!$B$17:$F$17,1,MATCH('Wkpr - Plant Balance Detail'!BW$2,'Wkpr - Allocation_Factors'!$B$1:$F$1,0)),INDEX('Wkpr - Allocation_Factors'!$B$2:$F$15,MATCH(CONCATENATE('Wkpr - Plant Balance Detail'!$B248,'Wkpr - Plant Balance Detail'!$C248),'Wkpr - Allocation_Factors'!$A$2:$A$15,0),MATCH('Wkpr - Plant Balance Detail'!BW$2,'Wkpr - Allocation_Factors'!$B$1:$F$1,0)))),0)</f>
        <v>0.3427</v>
      </c>
      <c r="BX248" s="31">
        <f>_xlfn.IFNA(IF(AND($B248="ED",$D248&gt;=310000,$D248&lt;360000),INDEX('Wkpr - Allocation_Factors'!$B$16:$F$16,1,MATCH('Wkpr - Plant Balance Detail'!BX$2,'Wkpr - Allocation_Factors'!$B$1:$F$1,0)),IF(AND($B248="GD",$C248="AN",$D248&gt;=350000,$D248&lt;358000),INDEX('Wkpr - Allocation_Factors'!$B$17:$F$17,1,MATCH('Wkpr - Plant Balance Detail'!BX$2,'Wkpr - Allocation_Factors'!$B$1:$F$1,0)),INDEX('Wkpr - Allocation_Factors'!$B$2:$F$15,MATCH(CONCATENATE('Wkpr - Plant Balance Detail'!$B248,'Wkpr - Plant Balance Detail'!$C248),'Wkpr - Allocation_Factors'!$A$2:$A$15,0),MATCH('Wkpr - Plant Balance Detail'!BX$2,'Wkpr - Allocation_Factors'!$B$1:$F$1,0)))),0)</f>
        <v>0</v>
      </c>
      <c r="BY248" s="31">
        <f>_xlfn.IFNA(IF(AND($B248="ED",$D248&gt;=310000,$D248&lt;360000),INDEX('Wkpr - Allocation_Factors'!$B$16:$F$16,1,MATCH('Wkpr - Plant Balance Detail'!BY$2,'Wkpr - Allocation_Factors'!$B$1:$F$1,0)),IF(AND($B248="GD",$C248="AN",$D248&gt;=350000,$D248&lt;358000),INDEX('Wkpr - Allocation_Factors'!$B$17:$F$17,1,MATCH('Wkpr - Plant Balance Detail'!BY$2,'Wkpr - Allocation_Factors'!$B$1:$F$1,0)),INDEX('Wkpr - Allocation_Factors'!$B$2:$F$15,MATCH(CONCATENATE('Wkpr - Plant Balance Detail'!$B248,'Wkpr - Plant Balance Detail'!$C248),'Wkpr - Allocation_Factors'!$A$2:$A$15,0),MATCH('Wkpr - Plant Balance Detail'!BY$2,'Wkpr - Allocation_Factors'!$B$1:$F$1,0)))),0)</f>
        <v>0</v>
      </c>
      <c r="CA248" s="1">
        <f t="shared" si="116"/>
        <v>68984.778195818057</v>
      </c>
      <c r="CB248" s="1">
        <f t="shared" si="117"/>
        <v>0</v>
      </c>
      <c r="CC248" s="1">
        <f t="shared" si="118"/>
        <v>35966.961034089225</v>
      </c>
      <c r="CD248" s="1">
        <f t="shared" si="119"/>
        <v>0</v>
      </c>
      <c r="CE248" s="1">
        <f t="shared" si="120"/>
        <v>0</v>
      </c>
      <c r="CF248" s="1"/>
      <c r="CG248" s="1">
        <f t="shared" si="121"/>
        <v>68984.800871414409</v>
      </c>
      <c r="CH248" s="1">
        <f t="shared" si="122"/>
        <v>0</v>
      </c>
      <c r="CI248" s="1">
        <f t="shared" si="123"/>
        <v>35966.972856585606</v>
      </c>
      <c r="CJ248" s="1">
        <f t="shared" si="124"/>
        <v>0</v>
      </c>
      <c r="CK248" s="1">
        <f t="shared" si="125"/>
        <v>0</v>
      </c>
      <c r="CM248" s="1">
        <f t="shared" si="126"/>
        <v>68737.543520620806</v>
      </c>
      <c r="CN248" s="1">
        <f t="shared" si="127"/>
        <v>0</v>
      </c>
      <c r="CO248" s="1">
        <f t="shared" si="128"/>
        <v>35838.058975379201</v>
      </c>
      <c r="CP248" s="1">
        <f t="shared" si="129"/>
        <v>0</v>
      </c>
      <c r="CQ248" s="1">
        <f t="shared" si="130"/>
        <v>0</v>
      </c>
      <c r="CS248" s="1">
        <f t="shared" si="145"/>
        <v>-247.25735079360311</v>
      </c>
      <c r="CT248" s="1">
        <f t="shared" si="146"/>
        <v>0</v>
      </c>
      <c r="CU248" s="1">
        <f t="shared" si="147"/>
        <v>-128.91388120640477</v>
      </c>
      <c r="CV248" s="1">
        <f t="shared" si="148"/>
        <v>0</v>
      </c>
      <c r="CW248" s="1">
        <f t="shared" si="149"/>
        <v>0</v>
      </c>
      <c r="CX248" s="1">
        <f t="shared" si="150"/>
        <v>-376.17123200000788</v>
      </c>
      <c r="DA248" s="38">
        <f t="shared" si="131"/>
        <v>0</v>
      </c>
      <c r="DB248" s="38">
        <f t="shared" si="132"/>
        <v>0</v>
      </c>
      <c r="DC248" s="38">
        <f t="shared" si="133"/>
        <v>0</v>
      </c>
      <c r="DD248" s="38">
        <f t="shared" si="134"/>
        <v>0</v>
      </c>
      <c r="DE248" s="38">
        <f t="shared" si="135"/>
        <v>0</v>
      </c>
    </row>
    <row r="249" spans="1:109" x14ac:dyDescent="0.2">
      <c r="A249" t="s">
        <v>264</v>
      </c>
      <c r="B249" t="str">
        <f t="shared" si="136"/>
        <v>ED</v>
      </c>
      <c r="C249" t="str">
        <f t="shared" si="137"/>
        <v>KF</v>
      </c>
      <c r="D249">
        <f t="shared" si="138"/>
        <v>312000</v>
      </c>
      <c r="F249" s="1">
        <v>44807419.909999996</v>
      </c>
      <c r="G249" s="1">
        <v>44450795.549999997</v>
      </c>
      <c r="H249" s="1">
        <v>44450795.549999997</v>
      </c>
      <c r="I249" s="1">
        <v>44450795.549999997</v>
      </c>
      <c r="J249" s="1">
        <v>44450795.549999997</v>
      </c>
      <c r="K249" s="1">
        <v>44450795.549999997</v>
      </c>
      <c r="L249" s="1">
        <v>44450795.549999997</v>
      </c>
      <c r="M249" s="1">
        <v>44450795.549999997</v>
      </c>
      <c r="N249" s="1">
        <v>44462967.240000002</v>
      </c>
      <c r="O249" s="1">
        <v>44462967.240000002</v>
      </c>
      <c r="P249" s="1">
        <v>44473642.75</v>
      </c>
      <c r="Q249" s="1">
        <v>44473642.75</v>
      </c>
      <c r="R249" s="1">
        <v>44487738.090000004</v>
      </c>
      <c r="S249" s="1">
        <f t="shared" si="139"/>
        <v>44647579</v>
      </c>
      <c r="T249" s="1">
        <f t="shared" si="140"/>
        <v>489028788.83000004</v>
      </c>
      <c r="U249" s="1">
        <f t="shared" si="141"/>
        <v>44473030.652500004</v>
      </c>
      <c r="V249" s="1">
        <v>-29949776.449999999</v>
      </c>
      <c r="W249" s="1">
        <v>-29494507.670000002</v>
      </c>
      <c r="X249" s="1">
        <v>-29565999.370000001</v>
      </c>
      <c r="Y249" s="1">
        <v>-29637491.07</v>
      </c>
      <c r="Z249" s="1">
        <v>-29708982.77</v>
      </c>
      <c r="AA249" s="1">
        <v>-29780474.469999999</v>
      </c>
      <c r="AB249" s="1">
        <v>-29851966.170000002</v>
      </c>
      <c r="AC249" s="1">
        <v>-29923457.870000001</v>
      </c>
      <c r="AD249" s="1">
        <v>-29974321.239999998</v>
      </c>
      <c r="AE249" s="1">
        <v>-30045832.52</v>
      </c>
      <c r="AF249" s="1">
        <v>-30117352.379999999</v>
      </c>
      <c r="AG249" s="1">
        <v>-30188880.82</v>
      </c>
      <c r="AH249" s="1">
        <v>-30244154.059999999</v>
      </c>
      <c r="AI249" s="1"/>
      <c r="AJ249" s="1">
        <v>-71803.100000000006</v>
      </c>
      <c r="AK249" s="1">
        <v>-71778.48</v>
      </c>
      <c r="AL249" s="1">
        <v>-71491.7</v>
      </c>
      <c r="AM249" s="1">
        <v>-71491.7</v>
      </c>
      <c r="AN249" s="1">
        <v>-71491.7</v>
      </c>
      <c r="AO249" s="1">
        <v>-71491.7</v>
      </c>
      <c r="AP249" s="1">
        <v>-71491.7</v>
      </c>
      <c r="AQ249" s="1">
        <v>-71491.7</v>
      </c>
      <c r="AR249" s="1">
        <v>-71501.490000000005</v>
      </c>
      <c r="AS249" s="1">
        <v>-71511.28</v>
      </c>
      <c r="AT249" s="1">
        <v>-71519.86</v>
      </c>
      <c r="AU249" s="1">
        <v>-71528.44</v>
      </c>
      <c r="AV249" s="1">
        <v>-71539.78</v>
      </c>
      <c r="AW249" s="1">
        <f t="shared" si="142"/>
        <v>858329.53</v>
      </c>
      <c r="AX249" s="1"/>
      <c r="AY249" s="1">
        <v>14857643.460000001</v>
      </c>
      <c r="AZ249" s="1">
        <v>14956287.880000001</v>
      </c>
      <c r="BA249" s="1">
        <v>14884796.18</v>
      </c>
      <c r="BB249" s="1">
        <v>14813304.48</v>
      </c>
      <c r="BC249" s="1">
        <v>14741812.779999999</v>
      </c>
      <c r="BD249" s="1">
        <v>14670321.08</v>
      </c>
      <c r="BE249" s="1">
        <v>14598829.380000001</v>
      </c>
      <c r="BF249" s="1">
        <v>14527337.68</v>
      </c>
      <c r="BG249" s="1">
        <v>14488646</v>
      </c>
      <c r="BH249" s="1">
        <v>14417134.720000001</v>
      </c>
      <c r="BI249" s="1">
        <v>14356290.369999999</v>
      </c>
      <c r="BJ249" s="1">
        <v>14284761.93</v>
      </c>
      <c r="BK249" s="1">
        <v>14243584.029999999</v>
      </c>
      <c r="BL249" s="2">
        <f t="shared" si="115"/>
        <v>0</v>
      </c>
      <c r="BM249" s="2">
        <f t="shared" si="143"/>
        <v>858329.53</v>
      </c>
      <c r="BN249" s="3">
        <f t="shared" si="151"/>
        <v>1.9300000863596418E-2</v>
      </c>
      <c r="BO249" s="37">
        <f>IFERROR(INDEX('Wkpr - Existing Depr Rates'!$G$2:$G$709,MATCH('Wkpr - Plant Balance Detail'!A249,'Wkpr - Existing Depr Rates'!$A$2:$A$709,0),),0)</f>
        <v>1.9300000000000001E-2</v>
      </c>
      <c r="BP249" s="37">
        <f t="shared" si="144"/>
        <v>8.6359641660038733E-10</v>
      </c>
      <c r="BQ249" s="11">
        <v>3.1800000000000002E-2</v>
      </c>
      <c r="BR249" s="11"/>
      <c r="BS249" s="11"/>
      <c r="BU249" s="31">
        <f>_xlfn.IFNA(IF(AND($B249="ED",$D249&gt;=310000,$D249&lt;360000),INDEX('Wkpr - Allocation_Factors'!$B$16:$F$16,1,MATCH('Wkpr - Plant Balance Detail'!BU$2,'Wkpr - Allocation_Factors'!$B$1:$F$1,0)),IF(AND($B249="GD",$C249="AN",$D249&gt;=350000,$D249&lt;358000),INDEX('Wkpr - Allocation_Factors'!$B$17:$F$17,1,MATCH('Wkpr - Plant Balance Detail'!BU$2,'Wkpr - Allocation_Factors'!$B$1:$F$1,0)),INDEX('Wkpr - Allocation_Factors'!$B$2:$F$15,MATCH(CONCATENATE('Wkpr - Plant Balance Detail'!$B249,'Wkpr - Plant Balance Detail'!$C249),'Wkpr - Allocation_Factors'!$A$2:$A$15,0),MATCH('Wkpr - Plant Balance Detail'!BU$2,'Wkpr - Allocation_Factors'!$B$1:$F$1,0)))),0)</f>
        <v>0.6573</v>
      </c>
      <c r="BV249" s="31">
        <f>_xlfn.IFNA(IF(AND($B249="ED",$D249&gt;=310000,$D249&lt;360000),INDEX('Wkpr - Allocation_Factors'!$B$16:$F$16,1,MATCH('Wkpr - Plant Balance Detail'!BV$2,'Wkpr - Allocation_Factors'!$B$1:$F$1,0)),IF(AND($B249="GD",$C249="AN",$D249&gt;=350000,$D249&lt;358000),INDEX('Wkpr - Allocation_Factors'!$B$17:$F$17,1,MATCH('Wkpr - Plant Balance Detail'!BV$2,'Wkpr - Allocation_Factors'!$B$1:$F$1,0)),INDEX('Wkpr - Allocation_Factors'!$B$2:$F$15,MATCH(CONCATENATE('Wkpr - Plant Balance Detail'!$B249,'Wkpr - Plant Balance Detail'!$C249),'Wkpr - Allocation_Factors'!$A$2:$A$15,0),MATCH('Wkpr - Plant Balance Detail'!BV$2,'Wkpr - Allocation_Factors'!$B$1:$F$1,0)))),0)</f>
        <v>0</v>
      </c>
      <c r="BW249" s="31">
        <f>_xlfn.IFNA(IF(AND($B249="ED",$D249&gt;=310000,$D249&lt;360000),INDEX('Wkpr - Allocation_Factors'!$B$16:$F$16,1,MATCH('Wkpr - Plant Balance Detail'!BW$2,'Wkpr - Allocation_Factors'!$B$1:$F$1,0)),IF(AND($B249="GD",$C249="AN",$D249&gt;=350000,$D249&lt;358000),INDEX('Wkpr - Allocation_Factors'!$B$17:$F$17,1,MATCH('Wkpr - Plant Balance Detail'!BW$2,'Wkpr - Allocation_Factors'!$B$1:$F$1,0)),INDEX('Wkpr - Allocation_Factors'!$B$2:$F$15,MATCH(CONCATENATE('Wkpr - Plant Balance Detail'!$B249,'Wkpr - Plant Balance Detail'!$C249),'Wkpr - Allocation_Factors'!$A$2:$A$15,0),MATCH('Wkpr - Plant Balance Detail'!BW$2,'Wkpr - Allocation_Factors'!$B$1:$F$1,0)))),0)</f>
        <v>0.3427</v>
      </c>
      <c r="BX249" s="31">
        <f>_xlfn.IFNA(IF(AND($B249="ED",$D249&gt;=310000,$D249&lt;360000),INDEX('Wkpr - Allocation_Factors'!$B$16:$F$16,1,MATCH('Wkpr - Plant Balance Detail'!BX$2,'Wkpr - Allocation_Factors'!$B$1:$F$1,0)),IF(AND($B249="GD",$C249="AN",$D249&gt;=350000,$D249&lt;358000),INDEX('Wkpr - Allocation_Factors'!$B$17:$F$17,1,MATCH('Wkpr - Plant Balance Detail'!BX$2,'Wkpr - Allocation_Factors'!$B$1:$F$1,0)),INDEX('Wkpr - Allocation_Factors'!$B$2:$F$15,MATCH(CONCATENATE('Wkpr - Plant Balance Detail'!$B249,'Wkpr - Plant Balance Detail'!$C249),'Wkpr - Allocation_Factors'!$A$2:$A$15,0),MATCH('Wkpr - Plant Balance Detail'!BX$2,'Wkpr - Allocation_Factors'!$B$1:$F$1,0)))),0)</f>
        <v>0</v>
      </c>
      <c r="BY249" s="31">
        <f>_xlfn.IFNA(IF(AND($B249="ED",$D249&gt;=310000,$D249&lt;360000),INDEX('Wkpr - Allocation_Factors'!$B$16:$F$16,1,MATCH('Wkpr - Plant Balance Detail'!BY$2,'Wkpr - Allocation_Factors'!$B$1:$F$1,0)),IF(AND($B249="GD",$C249="AN",$D249&gt;=350000,$D249&lt;358000),INDEX('Wkpr - Allocation_Factors'!$B$17:$F$17,1,MATCH('Wkpr - Plant Balance Detail'!BY$2,'Wkpr - Allocation_Factors'!$B$1:$F$1,0)),INDEX('Wkpr - Allocation_Factors'!$B$2:$F$15,MATCH(CONCATENATE('Wkpr - Plant Balance Detail'!$B249,'Wkpr - Plant Balance Detail'!$C249),'Wkpr - Allocation_Factors'!$A$2:$A$15,0),MATCH('Wkpr - Plant Balance Detail'!BY$2,'Wkpr - Allocation_Factors'!$B$1:$F$1,0)))),0)</f>
        <v>0</v>
      </c>
      <c r="CA249" s="1">
        <f t="shared" si="116"/>
        <v>564366.57701165543</v>
      </c>
      <c r="CB249" s="1">
        <f t="shared" si="117"/>
        <v>0</v>
      </c>
      <c r="CC249" s="1">
        <f t="shared" si="118"/>
        <v>294246.80654479587</v>
      </c>
      <c r="CD249" s="1">
        <f t="shared" si="119"/>
        <v>0</v>
      </c>
      <c r="CE249" s="1">
        <f t="shared" si="120"/>
        <v>0</v>
      </c>
      <c r="CF249" s="1"/>
      <c r="CG249" s="1">
        <f t="shared" si="121"/>
        <v>564366.55175855011</v>
      </c>
      <c r="CH249" s="1">
        <f t="shared" si="122"/>
        <v>0</v>
      </c>
      <c r="CI249" s="1">
        <f t="shared" si="123"/>
        <v>294246.79337844992</v>
      </c>
      <c r="CJ249" s="1">
        <f t="shared" si="124"/>
        <v>0</v>
      </c>
      <c r="CK249" s="1">
        <f t="shared" si="125"/>
        <v>0</v>
      </c>
      <c r="CM249" s="1">
        <f t="shared" si="126"/>
        <v>929888.92984051269</v>
      </c>
      <c r="CN249" s="1">
        <f t="shared" si="127"/>
        <v>0</v>
      </c>
      <c r="CO249" s="1">
        <f t="shared" si="128"/>
        <v>484821.14142148744</v>
      </c>
      <c r="CP249" s="1">
        <f t="shared" si="129"/>
        <v>0</v>
      </c>
      <c r="CQ249" s="1">
        <f t="shared" si="130"/>
        <v>0</v>
      </c>
      <c r="CS249" s="1">
        <f t="shared" si="145"/>
        <v>365522.37808196258</v>
      </c>
      <c r="CT249" s="1">
        <f t="shared" si="146"/>
        <v>0</v>
      </c>
      <c r="CU249" s="1">
        <f t="shared" si="147"/>
        <v>190574.34804303752</v>
      </c>
      <c r="CV249" s="1">
        <f t="shared" si="148"/>
        <v>0</v>
      </c>
      <c r="CW249" s="1">
        <f t="shared" si="149"/>
        <v>0</v>
      </c>
      <c r="CX249" s="1">
        <f t="shared" si="150"/>
        <v>556096.72612500004</v>
      </c>
      <c r="DA249" s="38">
        <f t="shared" si="131"/>
        <v>0</v>
      </c>
      <c r="DB249" s="38">
        <f t="shared" si="132"/>
        <v>0</v>
      </c>
      <c r="DC249" s="38">
        <f t="shared" si="133"/>
        <v>0</v>
      </c>
      <c r="DD249" s="38">
        <f t="shared" si="134"/>
        <v>0</v>
      </c>
      <c r="DE249" s="38">
        <f t="shared" si="135"/>
        <v>0</v>
      </c>
    </row>
    <row r="250" spans="1:109" x14ac:dyDescent="0.2">
      <c r="A250" t="s">
        <v>265</v>
      </c>
      <c r="B250" t="str">
        <f t="shared" si="136"/>
        <v>ED</v>
      </c>
      <c r="C250" t="str">
        <f t="shared" si="137"/>
        <v>KF</v>
      </c>
      <c r="D250">
        <f t="shared" si="138"/>
        <v>314000</v>
      </c>
      <c r="F250" s="1">
        <v>14084745.01</v>
      </c>
      <c r="G250" s="1">
        <v>14084745.01</v>
      </c>
      <c r="H250" s="1">
        <v>14084745.01</v>
      </c>
      <c r="I250" s="1">
        <v>14084745.01</v>
      </c>
      <c r="J250" s="1">
        <v>14084745.01</v>
      </c>
      <c r="K250" s="1">
        <v>14084745.01</v>
      </c>
      <c r="L250" s="1">
        <v>14084745.01</v>
      </c>
      <c r="M250" s="1">
        <v>14084745.01</v>
      </c>
      <c r="N250" s="1">
        <v>14084745.01</v>
      </c>
      <c r="O250" s="1">
        <v>14084745.01</v>
      </c>
      <c r="P250" s="1">
        <v>14084745.01</v>
      </c>
      <c r="Q250" s="1">
        <v>14084745.01</v>
      </c>
      <c r="R250" s="1">
        <v>14067514.300000001</v>
      </c>
      <c r="S250" s="1">
        <f t="shared" si="139"/>
        <v>14076129.655000001</v>
      </c>
      <c r="T250" s="1">
        <f t="shared" si="140"/>
        <v>154932195.11000001</v>
      </c>
      <c r="U250" s="1">
        <f t="shared" si="141"/>
        <v>14084027.063750001</v>
      </c>
      <c r="V250" s="1">
        <v>-11129970.58</v>
      </c>
      <c r="W250" s="1">
        <v>-11154853.630000001</v>
      </c>
      <c r="X250" s="1">
        <v>-11179736.68</v>
      </c>
      <c r="Y250" s="1">
        <v>-11204619.73</v>
      </c>
      <c r="Z250" s="1">
        <v>-11229502.779999999</v>
      </c>
      <c r="AA250" s="1">
        <v>-11254385.83</v>
      </c>
      <c r="AB250" s="1">
        <v>-11279268.880000001</v>
      </c>
      <c r="AC250" s="1">
        <v>-11304151.93</v>
      </c>
      <c r="AD250" s="1">
        <v>-11329034.98</v>
      </c>
      <c r="AE250" s="1">
        <v>-11353918.029999999</v>
      </c>
      <c r="AF250" s="1">
        <v>-11378801.08</v>
      </c>
      <c r="AG250" s="1">
        <v>-11403684.130000001</v>
      </c>
      <c r="AH250" s="1">
        <v>-11411321.25</v>
      </c>
      <c r="AI250" s="1"/>
      <c r="AJ250" s="1">
        <v>-24881.96</v>
      </c>
      <c r="AK250" s="1">
        <v>-24883.05</v>
      </c>
      <c r="AL250" s="1">
        <v>-24883.05</v>
      </c>
      <c r="AM250" s="1">
        <v>-24883.05</v>
      </c>
      <c r="AN250" s="1">
        <v>-24883.05</v>
      </c>
      <c r="AO250" s="1">
        <v>-24883.05</v>
      </c>
      <c r="AP250" s="1">
        <v>-24883.05</v>
      </c>
      <c r="AQ250" s="1">
        <v>-24883.05</v>
      </c>
      <c r="AR250" s="1">
        <v>-24883.05</v>
      </c>
      <c r="AS250" s="1">
        <v>-24883.05</v>
      </c>
      <c r="AT250" s="1">
        <v>-24883.05</v>
      </c>
      <c r="AU250" s="1">
        <v>-24883.05</v>
      </c>
      <c r="AV250" s="1">
        <v>-24867.83</v>
      </c>
      <c r="AW250" s="1">
        <f t="shared" si="142"/>
        <v>298581.37999999995</v>
      </c>
      <c r="AX250" s="1"/>
      <c r="AY250" s="1">
        <v>2954774.43</v>
      </c>
      <c r="AZ250" s="1">
        <v>2929891.38</v>
      </c>
      <c r="BA250" s="1">
        <v>2905008.33</v>
      </c>
      <c r="BB250" s="1">
        <v>2880125.2800000003</v>
      </c>
      <c r="BC250" s="1">
        <v>2855242.23</v>
      </c>
      <c r="BD250" s="1">
        <v>2830359.18</v>
      </c>
      <c r="BE250" s="1">
        <v>2805476.13</v>
      </c>
      <c r="BF250" s="1">
        <v>2780593.08</v>
      </c>
      <c r="BG250" s="1">
        <v>2755710.0300000003</v>
      </c>
      <c r="BH250" s="1">
        <v>2730826.98</v>
      </c>
      <c r="BI250" s="1">
        <v>2705943.93</v>
      </c>
      <c r="BJ250" s="1">
        <v>2681060.88</v>
      </c>
      <c r="BK250" s="1">
        <v>2656193.0499999998</v>
      </c>
      <c r="BL250" s="2">
        <f t="shared" si="115"/>
        <v>0</v>
      </c>
      <c r="BM250" s="2">
        <f t="shared" si="143"/>
        <v>298581.37999999995</v>
      </c>
      <c r="BN250" s="3">
        <f t="shared" si="151"/>
        <v>2.1200000443658613E-2</v>
      </c>
      <c r="BO250" s="37">
        <f>IFERROR(INDEX('Wkpr - Existing Depr Rates'!$G$2:$G$709,MATCH('Wkpr - Plant Balance Detail'!A250,'Wkpr - Existing Depr Rates'!$A$2:$A$709,0),),0)</f>
        <v>2.12E-2</v>
      </c>
      <c r="BP250" s="37">
        <f t="shared" si="144"/>
        <v>4.436586133194087E-10</v>
      </c>
      <c r="BQ250" s="11">
        <v>2.2499999999999999E-2</v>
      </c>
      <c r="BR250" s="11"/>
      <c r="BS250" s="11"/>
      <c r="BU250" s="31">
        <f>_xlfn.IFNA(IF(AND($B250="ED",$D250&gt;=310000,$D250&lt;360000),INDEX('Wkpr - Allocation_Factors'!$B$16:$F$16,1,MATCH('Wkpr - Plant Balance Detail'!BU$2,'Wkpr - Allocation_Factors'!$B$1:$F$1,0)),IF(AND($B250="GD",$C250="AN",$D250&gt;=350000,$D250&lt;358000),INDEX('Wkpr - Allocation_Factors'!$B$17:$F$17,1,MATCH('Wkpr - Plant Balance Detail'!BU$2,'Wkpr - Allocation_Factors'!$B$1:$F$1,0)),INDEX('Wkpr - Allocation_Factors'!$B$2:$F$15,MATCH(CONCATENATE('Wkpr - Plant Balance Detail'!$B250,'Wkpr - Plant Balance Detail'!$C250),'Wkpr - Allocation_Factors'!$A$2:$A$15,0),MATCH('Wkpr - Plant Balance Detail'!BU$2,'Wkpr - Allocation_Factors'!$B$1:$F$1,0)))),0)</f>
        <v>0.6573</v>
      </c>
      <c r="BV250" s="31">
        <f>_xlfn.IFNA(IF(AND($B250="ED",$D250&gt;=310000,$D250&lt;360000),INDEX('Wkpr - Allocation_Factors'!$B$16:$F$16,1,MATCH('Wkpr - Plant Balance Detail'!BV$2,'Wkpr - Allocation_Factors'!$B$1:$F$1,0)),IF(AND($B250="GD",$C250="AN",$D250&gt;=350000,$D250&lt;358000),INDEX('Wkpr - Allocation_Factors'!$B$17:$F$17,1,MATCH('Wkpr - Plant Balance Detail'!BV$2,'Wkpr - Allocation_Factors'!$B$1:$F$1,0)),INDEX('Wkpr - Allocation_Factors'!$B$2:$F$15,MATCH(CONCATENATE('Wkpr - Plant Balance Detail'!$B250,'Wkpr - Plant Balance Detail'!$C250),'Wkpr - Allocation_Factors'!$A$2:$A$15,0),MATCH('Wkpr - Plant Balance Detail'!BV$2,'Wkpr - Allocation_Factors'!$B$1:$F$1,0)))),0)</f>
        <v>0</v>
      </c>
      <c r="BW250" s="31">
        <f>_xlfn.IFNA(IF(AND($B250="ED",$D250&gt;=310000,$D250&lt;360000),INDEX('Wkpr - Allocation_Factors'!$B$16:$F$16,1,MATCH('Wkpr - Plant Balance Detail'!BW$2,'Wkpr - Allocation_Factors'!$B$1:$F$1,0)),IF(AND($B250="GD",$C250="AN",$D250&gt;=350000,$D250&lt;358000),INDEX('Wkpr - Allocation_Factors'!$B$17:$F$17,1,MATCH('Wkpr - Plant Balance Detail'!BW$2,'Wkpr - Allocation_Factors'!$B$1:$F$1,0)),INDEX('Wkpr - Allocation_Factors'!$B$2:$F$15,MATCH(CONCATENATE('Wkpr - Plant Balance Detail'!$B250,'Wkpr - Plant Balance Detail'!$C250),'Wkpr - Allocation_Factors'!$A$2:$A$15,0),MATCH('Wkpr - Plant Balance Detail'!BW$2,'Wkpr - Allocation_Factors'!$B$1:$F$1,0)))),0)</f>
        <v>0.3427</v>
      </c>
      <c r="BX250" s="31">
        <f>_xlfn.IFNA(IF(AND($B250="ED",$D250&gt;=310000,$D250&lt;360000),INDEX('Wkpr - Allocation_Factors'!$B$16:$F$16,1,MATCH('Wkpr - Plant Balance Detail'!BX$2,'Wkpr - Allocation_Factors'!$B$1:$F$1,0)),IF(AND($B250="GD",$C250="AN",$D250&gt;=350000,$D250&lt;358000),INDEX('Wkpr - Allocation_Factors'!$B$17:$F$17,1,MATCH('Wkpr - Plant Balance Detail'!BX$2,'Wkpr - Allocation_Factors'!$B$1:$F$1,0)),INDEX('Wkpr - Allocation_Factors'!$B$2:$F$15,MATCH(CONCATENATE('Wkpr - Plant Balance Detail'!$B250,'Wkpr - Plant Balance Detail'!$C250),'Wkpr - Allocation_Factors'!$A$2:$A$15,0),MATCH('Wkpr - Plant Balance Detail'!BX$2,'Wkpr - Allocation_Factors'!$B$1:$F$1,0)))),0)</f>
        <v>0</v>
      </c>
      <c r="BY250" s="31">
        <f>_xlfn.IFNA(IF(AND($B250="ED",$D250&gt;=310000,$D250&lt;360000),INDEX('Wkpr - Allocation_Factors'!$B$16:$F$16,1,MATCH('Wkpr - Plant Balance Detail'!BY$2,'Wkpr - Allocation_Factors'!$B$1:$F$1,0)),IF(AND($B250="GD",$C250="AN",$D250&gt;=350000,$D250&lt;358000),INDEX('Wkpr - Allocation_Factors'!$B$17:$F$17,1,MATCH('Wkpr - Plant Balance Detail'!BY$2,'Wkpr - Allocation_Factors'!$B$1:$F$1,0)),INDEX('Wkpr - Allocation_Factors'!$B$2:$F$15,MATCH(CONCATENATE('Wkpr - Plant Balance Detail'!$B250,'Wkpr - Plant Balance Detail'!$C250),'Wkpr - Allocation_Factors'!$A$2:$A$15,0),MATCH('Wkpr - Plant Balance Detail'!BY$2,'Wkpr - Allocation_Factors'!$B$1:$F$1,0)))),0)</f>
        <v>0</v>
      </c>
      <c r="CA250" s="1">
        <f t="shared" si="116"/>
        <v>196027.43966939161</v>
      </c>
      <c r="CB250" s="1">
        <f t="shared" si="117"/>
        <v>0</v>
      </c>
      <c r="CC250" s="1">
        <f t="shared" si="118"/>
        <v>102203.8697317823</v>
      </c>
      <c r="CD250" s="1">
        <f t="shared" si="119"/>
        <v>0</v>
      </c>
      <c r="CE250" s="1">
        <f t="shared" si="120"/>
        <v>0</v>
      </c>
      <c r="CF250" s="1"/>
      <c r="CG250" s="1">
        <f t="shared" si="121"/>
        <v>196027.43556706799</v>
      </c>
      <c r="CH250" s="1">
        <f t="shared" si="122"/>
        <v>0</v>
      </c>
      <c r="CI250" s="1">
        <f t="shared" si="123"/>
        <v>102203.867592932</v>
      </c>
      <c r="CJ250" s="1">
        <f t="shared" si="124"/>
        <v>0</v>
      </c>
      <c r="CK250" s="1">
        <f t="shared" si="125"/>
        <v>0</v>
      </c>
      <c r="CM250" s="1">
        <f t="shared" si="126"/>
        <v>208047.985861275</v>
      </c>
      <c r="CN250" s="1">
        <f t="shared" si="127"/>
        <v>0</v>
      </c>
      <c r="CO250" s="1">
        <f t="shared" si="128"/>
        <v>108471.08588872501</v>
      </c>
      <c r="CP250" s="1">
        <f t="shared" si="129"/>
        <v>0</v>
      </c>
      <c r="CQ250" s="1">
        <f t="shared" si="130"/>
        <v>0</v>
      </c>
      <c r="CS250" s="1">
        <f t="shared" si="145"/>
        <v>12020.550294207002</v>
      </c>
      <c r="CT250" s="1">
        <f t="shared" si="146"/>
        <v>0</v>
      </c>
      <c r="CU250" s="1">
        <f t="shared" si="147"/>
        <v>6267.2182957930054</v>
      </c>
      <c r="CV250" s="1">
        <f t="shared" si="148"/>
        <v>0</v>
      </c>
      <c r="CW250" s="1">
        <f t="shared" si="149"/>
        <v>0</v>
      </c>
      <c r="CX250" s="1">
        <f t="shared" si="150"/>
        <v>18287.768590000007</v>
      </c>
      <c r="DA250" s="38">
        <f t="shared" si="131"/>
        <v>0</v>
      </c>
      <c r="DB250" s="38">
        <f t="shared" si="132"/>
        <v>0</v>
      </c>
      <c r="DC250" s="38">
        <f t="shared" si="133"/>
        <v>0</v>
      </c>
      <c r="DD250" s="38">
        <f t="shared" si="134"/>
        <v>0</v>
      </c>
      <c r="DE250" s="38">
        <f t="shared" si="135"/>
        <v>0</v>
      </c>
    </row>
    <row r="251" spans="1:109" x14ac:dyDescent="0.2">
      <c r="A251" t="s">
        <v>266</v>
      </c>
      <c r="B251" t="str">
        <f t="shared" si="136"/>
        <v>ED</v>
      </c>
      <c r="C251" t="str">
        <f t="shared" si="137"/>
        <v>KF</v>
      </c>
      <c r="D251">
        <f t="shared" si="138"/>
        <v>315000</v>
      </c>
      <c r="F251" s="1">
        <v>10808555.199999999</v>
      </c>
      <c r="G251" s="1">
        <v>10808555.199999999</v>
      </c>
      <c r="H251" s="1">
        <v>10808555.199999999</v>
      </c>
      <c r="I251" s="1">
        <v>10667403.609999999</v>
      </c>
      <c r="J251" s="1">
        <v>10720280.939999999</v>
      </c>
      <c r="K251" s="1">
        <v>11237496.960000001</v>
      </c>
      <c r="L251" s="1">
        <v>11300314.77</v>
      </c>
      <c r="M251" s="1">
        <v>11295606.029999999</v>
      </c>
      <c r="N251" s="1">
        <v>11295606.029999999</v>
      </c>
      <c r="O251" s="1">
        <v>11255786.77</v>
      </c>
      <c r="P251" s="1">
        <v>11255596.300000001</v>
      </c>
      <c r="Q251" s="1">
        <v>11255596.300000001</v>
      </c>
      <c r="R251" s="1">
        <v>11255596.300000001</v>
      </c>
      <c r="S251" s="1">
        <f t="shared" si="139"/>
        <v>11032075.75</v>
      </c>
      <c r="T251" s="1">
        <f t="shared" si="140"/>
        <v>121900798.10999998</v>
      </c>
      <c r="U251" s="1">
        <f t="shared" si="141"/>
        <v>11077739.488333331</v>
      </c>
      <c r="V251" s="1">
        <v>-6759166.2300000004</v>
      </c>
      <c r="W251" s="1">
        <v>-6773217.3499999996</v>
      </c>
      <c r="X251" s="1">
        <v>-6787268.4699999997</v>
      </c>
      <c r="Y251" s="1">
        <v>-6536906.4699999997</v>
      </c>
      <c r="Z251" s="1">
        <v>-6550808.46</v>
      </c>
      <c r="AA251" s="1">
        <v>-6442347.8600000003</v>
      </c>
      <c r="AB251" s="1">
        <v>-6456997.4400000004</v>
      </c>
      <c r="AC251" s="1">
        <v>-6471684.79</v>
      </c>
      <c r="AD251" s="1">
        <v>-6486369.0800000001</v>
      </c>
      <c r="AE251" s="1">
        <v>-6461150.7999999998</v>
      </c>
      <c r="AF251" s="1">
        <v>-6475783.2000000002</v>
      </c>
      <c r="AG251" s="1">
        <v>-6490415.4800000004</v>
      </c>
      <c r="AH251" s="1">
        <v>-6505047.7599999998</v>
      </c>
      <c r="AI251" s="1"/>
      <c r="AJ251" s="1">
        <v>-14050.83</v>
      </c>
      <c r="AK251" s="1">
        <v>-14051.12</v>
      </c>
      <c r="AL251" s="1">
        <v>-14051.12</v>
      </c>
      <c r="AM251" s="1">
        <v>-13959.37</v>
      </c>
      <c r="AN251" s="1">
        <v>-13901.99</v>
      </c>
      <c r="AO251" s="1">
        <v>-14272.56</v>
      </c>
      <c r="AP251" s="1">
        <v>-14649.58</v>
      </c>
      <c r="AQ251" s="1">
        <v>-14687.35</v>
      </c>
      <c r="AR251" s="1">
        <v>-14684.29</v>
      </c>
      <c r="AS251" s="1">
        <v>-14658.41</v>
      </c>
      <c r="AT251" s="1">
        <v>-14632.4</v>
      </c>
      <c r="AU251" s="1">
        <v>-14632.28</v>
      </c>
      <c r="AV251" s="1">
        <v>-14632.28</v>
      </c>
      <c r="AW251" s="1">
        <f t="shared" si="142"/>
        <v>172812.75</v>
      </c>
      <c r="AX251" s="1"/>
      <c r="AY251" s="1">
        <v>4049388.97</v>
      </c>
      <c r="AZ251" s="1">
        <v>4035337.85</v>
      </c>
      <c r="BA251" s="1">
        <v>4021286.73</v>
      </c>
      <c r="BB251" s="1">
        <v>4130497.14</v>
      </c>
      <c r="BC251" s="1">
        <v>4169472.48</v>
      </c>
      <c r="BD251" s="1">
        <v>4795149.0999999996</v>
      </c>
      <c r="BE251" s="1">
        <v>4843317.33</v>
      </c>
      <c r="BF251" s="1">
        <v>4823921.24</v>
      </c>
      <c r="BG251" s="1">
        <v>4809236.95</v>
      </c>
      <c r="BH251" s="1">
        <v>4794635.97</v>
      </c>
      <c r="BI251" s="1">
        <v>4779813.0999999996</v>
      </c>
      <c r="BJ251" s="1">
        <v>4765180.82</v>
      </c>
      <c r="BK251" s="1">
        <v>4750548.54</v>
      </c>
      <c r="BL251" s="2">
        <f t="shared" si="115"/>
        <v>0</v>
      </c>
      <c r="BM251" s="2">
        <f t="shared" si="143"/>
        <v>172812.75</v>
      </c>
      <c r="BN251" s="3">
        <f t="shared" si="151"/>
        <v>1.5600001262170865E-2</v>
      </c>
      <c r="BO251" s="37">
        <f>IFERROR(INDEX('Wkpr - Existing Depr Rates'!$G$2:$G$709,MATCH('Wkpr - Plant Balance Detail'!A251,'Wkpr - Existing Depr Rates'!$A$2:$A$709,0),),0)</f>
        <v>1.5599999999999999E-2</v>
      </c>
      <c r="BP251" s="37">
        <f t="shared" si="144"/>
        <v>1.2621708660870423E-9</v>
      </c>
      <c r="BQ251" s="11">
        <v>4.0599999999999997E-2</v>
      </c>
      <c r="BR251" s="11"/>
      <c r="BS251" s="11"/>
      <c r="BU251" s="31">
        <f>_xlfn.IFNA(IF(AND($B251="ED",$D251&gt;=310000,$D251&lt;360000),INDEX('Wkpr - Allocation_Factors'!$B$16:$F$16,1,MATCH('Wkpr - Plant Balance Detail'!BU$2,'Wkpr - Allocation_Factors'!$B$1:$F$1,0)),IF(AND($B251="GD",$C251="AN",$D251&gt;=350000,$D251&lt;358000),INDEX('Wkpr - Allocation_Factors'!$B$17:$F$17,1,MATCH('Wkpr - Plant Balance Detail'!BU$2,'Wkpr - Allocation_Factors'!$B$1:$F$1,0)),INDEX('Wkpr - Allocation_Factors'!$B$2:$F$15,MATCH(CONCATENATE('Wkpr - Plant Balance Detail'!$B251,'Wkpr - Plant Balance Detail'!$C251),'Wkpr - Allocation_Factors'!$A$2:$A$15,0),MATCH('Wkpr - Plant Balance Detail'!BU$2,'Wkpr - Allocation_Factors'!$B$1:$F$1,0)))),0)</f>
        <v>0.6573</v>
      </c>
      <c r="BV251" s="31">
        <f>_xlfn.IFNA(IF(AND($B251="ED",$D251&gt;=310000,$D251&lt;360000),INDEX('Wkpr - Allocation_Factors'!$B$16:$F$16,1,MATCH('Wkpr - Plant Balance Detail'!BV$2,'Wkpr - Allocation_Factors'!$B$1:$F$1,0)),IF(AND($B251="GD",$C251="AN",$D251&gt;=350000,$D251&lt;358000),INDEX('Wkpr - Allocation_Factors'!$B$17:$F$17,1,MATCH('Wkpr - Plant Balance Detail'!BV$2,'Wkpr - Allocation_Factors'!$B$1:$F$1,0)),INDEX('Wkpr - Allocation_Factors'!$B$2:$F$15,MATCH(CONCATENATE('Wkpr - Plant Balance Detail'!$B251,'Wkpr - Plant Balance Detail'!$C251),'Wkpr - Allocation_Factors'!$A$2:$A$15,0),MATCH('Wkpr - Plant Balance Detail'!BV$2,'Wkpr - Allocation_Factors'!$B$1:$F$1,0)))),0)</f>
        <v>0</v>
      </c>
      <c r="BW251" s="31">
        <f>_xlfn.IFNA(IF(AND($B251="ED",$D251&gt;=310000,$D251&lt;360000),INDEX('Wkpr - Allocation_Factors'!$B$16:$F$16,1,MATCH('Wkpr - Plant Balance Detail'!BW$2,'Wkpr - Allocation_Factors'!$B$1:$F$1,0)),IF(AND($B251="GD",$C251="AN",$D251&gt;=350000,$D251&lt;358000),INDEX('Wkpr - Allocation_Factors'!$B$17:$F$17,1,MATCH('Wkpr - Plant Balance Detail'!BW$2,'Wkpr - Allocation_Factors'!$B$1:$F$1,0)),INDEX('Wkpr - Allocation_Factors'!$B$2:$F$15,MATCH(CONCATENATE('Wkpr - Plant Balance Detail'!$B251,'Wkpr - Plant Balance Detail'!$C251),'Wkpr - Allocation_Factors'!$A$2:$A$15,0),MATCH('Wkpr - Plant Balance Detail'!BW$2,'Wkpr - Allocation_Factors'!$B$1:$F$1,0)))),0)</f>
        <v>0.3427</v>
      </c>
      <c r="BX251" s="31">
        <f>_xlfn.IFNA(IF(AND($B251="ED",$D251&gt;=310000,$D251&lt;360000),INDEX('Wkpr - Allocation_Factors'!$B$16:$F$16,1,MATCH('Wkpr - Plant Balance Detail'!BX$2,'Wkpr - Allocation_Factors'!$B$1:$F$1,0)),IF(AND($B251="GD",$C251="AN",$D251&gt;=350000,$D251&lt;358000),INDEX('Wkpr - Allocation_Factors'!$B$17:$F$17,1,MATCH('Wkpr - Plant Balance Detail'!BX$2,'Wkpr - Allocation_Factors'!$B$1:$F$1,0)),INDEX('Wkpr - Allocation_Factors'!$B$2:$F$15,MATCH(CONCATENATE('Wkpr - Plant Balance Detail'!$B251,'Wkpr - Plant Balance Detail'!$C251),'Wkpr - Allocation_Factors'!$A$2:$A$15,0),MATCH('Wkpr - Plant Balance Detail'!BX$2,'Wkpr - Allocation_Factors'!$B$1:$F$1,0)))),0)</f>
        <v>0</v>
      </c>
      <c r="BY251" s="31">
        <f>_xlfn.IFNA(IF(AND($B251="ED",$D251&gt;=310000,$D251&lt;360000),INDEX('Wkpr - Allocation_Factors'!$B$16:$F$16,1,MATCH('Wkpr - Plant Balance Detail'!BY$2,'Wkpr - Allocation_Factors'!$B$1:$F$1,0)),IF(AND($B251="GD",$C251="AN",$D251&gt;=350000,$D251&lt;358000),INDEX('Wkpr - Allocation_Factors'!$B$17:$F$17,1,MATCH('Wkpr - Plant Balance Detail'!BY$2,'Wkpr - Allocation_Factors'!$B$1:$F$1,0)),INDEX('Wkpr - Allocation_Factors'!$B$2:$F$15,MATCH(CONCATENATE('Wkpr - Plant Balance Detail'!$B251,'Wkpr - Plant Balance Detail'!$C251),'Wkpr - Allocation_Factors'!$A$2:$A$15,0),MATCH('Wkpr - Plant Balance Detail'!BY$2,'Wkpr - Allocation_Factors'!$B$1:$F$1,0)))),0)</f>
        <v>0</v>
      </c>
      <c r="CA251" s="1">
        <f t="shared" si="116"/>
        <v>115413.54312656708</v>
      </c>
      <c r="CB251" s="1">
        <f t="shared" si="117"/>
        <v>0</v>
      </c>
      <c r="CC251" s="1">
        <f t="shared" si="118"/>
        <v>60173.773359918661</v>
      </c>
      <c r="CD251" s="1">
        <f t="shared" si="119"/>
        <v>0</v>
      </c>
      <c r="CE251" s="1">
        <f t="shared" si="120"/>
        <v>0</v>
      </c>
      <c r="CF251" s="1"/>
      <c r="CG251" s="1">
        <f t="shared" si="121"/>
        <v>115413.533788644</v>
      </c>
      <c r="CH251" s="1">
        <f t="shared" si="122"/>
        <v>0</v>
      </c>
      <c r="CI251" s="1">
        <f t="shared" si="123"/>
        <v>60173.768491356001</v>
      </c>
      <c r="CJ251" s="1">
        <f t="shared" si="124"/>
        <v>0</v>
      </c>
      <c r="CK251" s="1">
        <f t="shared" si="125"/>
        <v>0</v>
      </c>
      <c r="CM251" s="1">
        <f t="shared" si="126"/>
        <v>300371.11998839397</v>
      </c>
      <c r="CN251" s="1">
        <f t="shared" si="127"/>
        <v>0</v>
      </c>
      <c r="CO251" s="1">
        <f t="shared" si="128"/>
        <v>156606.08979160601</v>
      </c>
      <c r="CP251" s="1">
        <f t="shared" si="129"/>
        <v>0</v>
      </c>
      <c r="CQ251" s="1">
        <f t="shared" si="130"/>
        <v>0</v>
      </c>
      <c r="CS251" s="1">
        <f t="shared" si="145"/>
        <v>184957.58619974996</v>
      </c>
      <c r="CT251" s="1">
        <f t="shared" si="146"/>
        <v>0</v>
      </c>
      <c r="CU251" s="1">
        <f t="shared" si="147"/>
        <v>96432.321300250012</v>
      </c>
      <c r="CV251" s="1">
        <f t="shared" si="148"/>
        <v>0</v>
      </c>
      <c r="CW251" s="1">
        <f t="shared" si="149"/>
        <v>0</v>
      </c>
      <c r="CX251" s="1">
        <f t="shared" si="150"/>
        <v>281389.90749999997</v>
      </c>
      <c r="DA251" s="38">
        <f t="shared" si="131"/>
        <v>0</v>
      </c>
      <c r="DB251" s="38">
        <f t="shared" si="132"/>
        <v>0</v>
      </c>
      <c r="DC251" s="38">
        <f t="shared" si="133"/>
        <v>0</v>
      </c>
      <c r="DD251" s="38">
        <f t="shared" si="134"/>
        <v>0</v>
      </c>
      <c r="DE251" s="38">
        <f t="shared" si="135"/>
        <v>0</v>
      </c>
    </row>
    <row r="252" spans="1:109" x14ac:dyDescent="0.2">
      <c r="A252" t="s">
        <v>267</v>
      </c>
      <c r="B252" t="str">
        <f t="shared" si="136"/>
        <v>ED</v>
      </c>
      <c r="C252" t="str">
        <f t="shared" si="137"/>
        <v>KF</v>
      </c>
      <c r="D252">
        <f t="shared" si="138"/>
        <v>316000</v>
      </c>
      <c r="F252" s="1">
        <v>2601470.2199999997</v>
      </c>
      <c r="G252" s="1">
        <v>2601470.2199999997</v>
      </c>
      <c r="H252" s="1">
        <v>2601470.2199999997</v>
      </c>
      <c r="I252" s="1">
        <v>2601470.2199999997</v>
      </c>
      <c r="J252" s="1">
        <v>2601470.2199999997</v>
      </c>
      <c r="K252" s="1">
        <v>2601470.2199999997</v>
      </c>
      <c r="L252" s="1">
        <v>2601470.2199999997</v>
      </c>
      <c r="M252" s="1">
        <v>2601470.2199999997</v>
      </c>
      <c r="N252" s="1">
        <v>2601470.2199999997</v>
      </c>
      <c r="O252" s="1">
        <v>2601470.2199999997</v>
      </c>
      <c r="P252" s="1">
        <v>2601470.2199999997</v>
      </c>
      <c r="Q252" s="1">
        <v>2601470.2199999997</v>
      </c>
      <c r="R252" s="1">
        <v>2601470.2199999997</v>
      </c>
      <c r="S252" s="1">
        <f t="shared" si="139"/>
        <v>2601470.2199999997</v>
      </c>
      <c r="T252" s="1">
        <f t="shared" si="140"/>
        <v>28616172.419999991</v>
      </c>
      <c r="U252" s="1">
        <f t="shared" si="141"/>
        <v>2601470.2199999993</v>
      </c>
      <c r="V252" s="1">
        <v>-1788053.83</v>
      </c>
      <c r="W252" s="1">
        <v>-1791825.96</v>
      </c>
      <c r="X252" s="1">
        <v>-1795598.0899999999</v>
      </c>
      <c r="Y252" s="1">
        <v>-1799370.22</v>
      </c>
      <c r="Z252" s="1">
        <v>-1803142.35</v>
      </c>
      <c r="AA252" s="1">
        <v>-1806914.48</v>
      </c>
      <c r="AB252" s="1">
        <v>-1810686.6099999999</v>
      </c>
      <c r="AC252" s="1">
        <v>-1814458.74</v>
      </c>
      <c r="AD252" s="1">
        <v>-1818230.87</v>
      </c>
      <c r="AE252" s="1">
        <v>-1822003</v>
      </c>
      <c r="AF252" s="1">
        <v>-1825775.13</v>
      </c>
      <c r="AG252" s="1">
        <v>-1829547.26</v>
      </c>
      <c r="AH252" s="1">
        <v>-1833319.3900000001</v>
      </c>
      <c r="AI252" s="1"/>
      <c r="AJ252" s="1">
        <v>-3772.13</v>
      </c>
      <c r="AK252" s="1">
        <v>-3772.13</v>
      </c>
      <c r="AL252" s="1">
        <v>-3772.13</v>
      </c>
      <c r="AM252" s="1">
        <v>-3772.13</v>
      </c>
      <c r="AN252" s="1">
        <v>-3772.13</v>
      </c>
      <c r="AO252" s="1">
        <v>-3772.13</v>
      </c>
      <c r="AP252" s="1">
        <v>-3772.13</v>
      </c>
      <c r="AQ252" s="1">
        <v>-3772.13</v>
      </c>
      <c r="AR252" s="1">
        <v>-3772.13</v>
      </c>
      <c r="AS252" s="1">
        <v>-3772.13</v>
      </c>
      <c r="AT252" s="1">
        <v>-3772.13</v>
      </c>
      <c r="AU252" s="1">
        <v>-3772.13</v>
      </c>
      <c r="AV252" s="1">
        <v>-3772.13</v>
      </c>
      <c r="AW252" s="1">
        <f t="shared" si="142"/>
        <v>45265.56</v>
      </c>
      <c r="AX252" s="1"/>
      <c r="AY252" s="1">
        <v>813416.39</v>
      </c>
      <c r="AZ252" s="1">
        <v>809644.26</v>
      </c>
      <c r="BA252" s="1">
        <v>805872.13</v>
      </c>
      <c r="BB252" s="1">
        <v>802100</v>
      </c>
      <c r="BC252" s="1">
        <v>798327.87</v>
      </c>
      <c r="BD252" s="1">
        <v>794555.74</v>
      </c>
      <c r="BE252" s="1">
        <v>790783.61</v>
      </c>
      <c r="BF252" s="1">
        <v>787011.48</v>
      </c>
      <c r="BG252" s="1">
        <v>783239.35</v>
      </c>
      <c r="BH252" s="1">
        <v>779467.22</v>
      </c>
      <c r="BI252" s="1">
        <v>775695.09</v>
      </c>
      <c r="BJ252" s="1">
        <v>771922.96</v>
      </c>
      <c r="BK252" s="1">
        <v>768150.83</v>
      </c>
      <c r="BL252" s="2">
        <f t="shared" si="115"/>
        <v>0</v>
      </c>
      <c r="BM252" s="2">
        <f t="shared" si="143"/>
        <v>45265.56</v>
      </c>
      <c r="BN252" s="3">
        <f t="shared" si="151"/>
        <v>1.7399991609360038E-2</v>
      </c>
      <c r="BO252" s="37">
        <f>IFERROR(INDEX('Wkpr - Existing Depr Rates'!$G$2:$G$709,MATCH('Wkpr - Plant Balance Detail'!A252,'Wkpr - Existing Depr Rates'!$A$2:$A$709,0),),0)</f>
        <v>1.7399999999999999E-2</v>
      </c>
      <c r="BP252" s="37">
        <f t="shared" si="144"/>
        <v>-8.3906399606092918E-9</v>
      </c>
      <c r="BQ252" s="11">
        <v>2.9700000000000001E-2</v>
      </c>
      <c r="BR252" s="11"/>
      <c r="BS252" s="11"/>
      <c r="BU252" s="31">
        <f>_xlfn.IFNA(IF(AND($B252="ED",$D252&gt;=310000,$D252&lt;360000),INDEX('Wkpr - Allocation_Factors'!$B$16:$F$16,1,MATCH('Wkpr - Plant Balance Detail'!BU$2,'Wkpr - Allocation_Factors'!$B$1:$F$1,0)),IF(AND($B252="GD",$C252="AN",$D252&gt;=350000,$D252&lt;358000),INDEX('Wkpr - Allocation_Factors'!$B$17:$F$17,1,MATCH('Wkpr - Plant Balance Detail'!BU$2,'Wkpr - Allocation_Factors'!$B$1:$F$1,0)),INDEX('Wkpr - Allocation_Factors'!$B$2:$F$15,MATCH(CONCATENATE('Wkpr - Plant Balance Detail'!$B252,'Wkpr - Plant Balance Detail'!$C252),'Wkpr - Allocation_Factors'!$A$2:$A$15,0),MATCH('Wkpr - Plant Balance Detail'!BU$2,'Wkpr - Allocation_Factors'!$B$1:$F$1,0)))),0)</f>
        <v>0.6573</v>
      </c>
      <c r="BV252" s="31">
        <f>_xlfn.IFNA(IF(AND($B252="ED",$D252&gt;=310000,$D252&lt;360000),INDEX('Wkpr - Allocation_Factors'!$B$16:$F$16,1,MATCH('Wkpr - Plant Balance Detail'!BV$2,'Wkpr - Allocation_Factors'!$B$1:$F$1,0)),IF(AND($B252="GD",$C252="AN",$D252&gt;=350000,$D252&lt;358000),INDEX('Wkpr - Allocation_Factors'!$B$17:$F$17,1,MATCH('Wkpr - Plant Balance Detail'!BV$2,'Wkpr - Allocation_Factors'!$B$1:$F$1,0)),INDEX('Wkpr - Allocation_Factors'!$B$2:$F$15,MATCH(CONCATENATE('Wkpr - Plant Balance Detail'!$B252,'Wkpr - Plant Balance Detail'!$C252),'Wkpr - Allocation_Factors'!$A$2:$A$15,0),MATCH('Wkpr - Plant Balance Detail'!BV$2,'Wkpr - Allocation_Factors'!$B$1:$F$1,0)))),0)</f>
        <v>0</v>
      </c>
      <c r="BW252" s="31">
        <f>_xlfn.IFNA(IF(AND($B252="ED",$D252&gt;=310000,$D252&lt;360000),INDEX('Wkpr - Allocation_Factors'!$B$16:$F$16,1,MATCH('Wkpr - Plant Balance Detail'!BW$2,'Wkpr - Allocation_Factors'!$B$1:$F$1,0)),IF(AND($B252="GD",$C252="AN",$D252&gt;=350000,$D252&lt;358000),INDEX('Wkpr - Allocation_Factors'!$B$17:$F$17,1,MATCH('Wkpr - Plant Balance Detail'!BW$2,'Wkpr - Allocation_Factors'!$B$1:$F$1,0)),INDEX('Wkpr - Allocation_Factors'!$B$2:$F$15,MATCH(CONCATENATE('Wkpr - Plant Balance Detail'!$B252,'Wkpr - Plant Balance Detail'!$C252),'Wkpr - Allocation_Factors'!$A$2:$A$15,0),MATCH('Wkpr - Plant Balance Detail'!BW$2,'Wkpr - Allocation_Factors'!$B$1:$F$1,0)))),0)</f>
        <v>0.3427</v>
      </c>
      <c r="BX252" s="31">
        <f>_xlfn.IFNA(IF(AND($B252="ED",$D252&gt;=310000,$D252&lt;360000),INDEX('Wkpr - Allocation_Factors'!$B$16:$F$16,1,MATCH('Wkpr - Plant Balance Detail'!BX$2,'Wkpr - Allocation_Factors'!$B$1:$F$1,0)),IF(AND($B252="GD",$C252="AN",$D252&gt;=350000,$D252&lt;358000),INDEX('Wkpr - Allocation_Factors'!$B$17:$F$17,1,MATCH('Wkpr - Plant Balance Detail'!BX$2,'Wkpr - Allocation_Factors'!$B$1:$F$1,0)),INDEX('Wkpr - Allocation_Factors'!$B$2:$F$15,MATCH(CONCATENATE('Wkpr - Plant Balance Detail'!$B252,'Wkpr - Plant Balance Detail'!$C252),'Wkpr - Allocation_Factors'!$A$2:$A$15,0),MATCH('Wkpr - Plant Balance Detail'!BX$2,'Wkpr - Allocation_Factors'!$B$1:$F$1,0)))),0)</f>
        <v>0</v>
      </c>
      <c r="BY252" s="31">
        <f>_xlfn.IFNA(IF(AND($B252="ED",$D252&gt;=310000,$D252&lt;360000),INDEX('Wkpr - Allocation_Factors'!$B$16:$F$16,1,MATCH('Wkpr - Plant Balance Detail'!BY$2,'Wkpr - Allocation_Factors'!$B$1:$F$1,0)),IF(AND($B252="GD",$C252="AN",$D252&gt;=350000,$D252&lt;358000),INDEX('Wkpr - Allocation_Factors'!$B$17:$F$17,1,MATCH('Wkpr - Plant Balance Detail'!BY$2,'Wkpr - Allocation_Factors'!$B$1:$F$1,0)),INDEX('Wkpr - Allocation_Factors'!$B$2:$F$15,MATCH(CONCATENATE('Wkpr - Plant Balance Detail'!$B252,'Wkpr - Plant Balance Detail'!$C252),'Wkpr - Allocation_Factors'!$A$2:$A$15,0),MATCH('Wkpr - Plant Balance Detail'!BY$2,'Wkpr - Allocation_Factors'!$B$1:$F$1,0)))),0)</f>
        <v>0</v>
      </c>
      <c r="CA252" s="1">
        <f t="shared" si="116"/>
        <v>29753.052588000002</v>
      </c>
      <c r="CB252" s="1">
        <f t="shared" si="117"/>
        <v>0</v>
      </c>
      <c r="CC252" s="1">
        <f t="shared" si="118"/>
        <v>15512.507412000003</v>
      </c>
      <c r="CD252" s="1">
        <f t="shared" si="119"/>
        <v>0</v>
      </c>
      <c r="CE252" s="1">
        <f t="shared" si="120"/>
        <v>0</v>
      </c>
      <c r="CF252" s="1"/>
      <c r="CG252" s="1">
        <f t="shared" si="121"/>
        <v>29753.066935544397</v>
      </c>
      <c r="CH252" s="1">
        <f t="shared" si="122"/>
        <v>0</v>
      </c>
      <c r="CI252" s="1">
        <f t="shared" si="123"/>
        <v>15512.514892455598</v>
      </c>
      <c r="CJ252" s="1">
        <f t="shared" si="124"/>
        <v>0</v>
      </c>
      <c r="CK252" s="1">
        <f t="shared" si="125"/>
        <v>0</v>
      </c>
      <c r="CM252" s="1">
        <f t="shared" si="126"/>
        <v>50785.407355498202</v>
      </c>
      <c r="CN252" s="1">
        <f t="shared" si="127"/>
        <v>0</v>
      </c>
      <c r="CO252" s="1">
        <f t="shared" si="128"/>
        <v>26478.258178501801</v>
      </c>
      <c r="CP252" s="1">
        <f t="shared" si="129"/>
        <v>0</v>
      </c>
      <c r="CQ252" s="1">
        <f t="shared" si="130"/>
        <v>0</v>
      </c>
      <c r="CS252" s="1">
        <f t="shared" si="145"/>
        <v>21032.340419953805</v>
      </c>
      <c r="CT252" s="1">
        <f t="shared" si="146"/>
        <v>0</v>
      </c>
      <c r="CU252" s="1">
        <f t="shared" si="147"/>
        <v>10965.743286046203</v>
      </c>
      <c r="CV252" s="1">
        <f t="shared" si="148"/>
        <v>0</v>
      </c>
      <c r="CW252" s="1">
        <f t="shared" si="149"/>
        <v>0</v>
      </c>
      <c r="CX252" s="1">
        <f t="shared" si="150"/>
        <v>31998.083706000009</v>
      </c>
      <c r="DA252" s="38">
        <f t="shared" si="131"/>
        <v>0</v>
      </c>
      <c r="DB252" s="38">
        <f t="shared" si="132"/>
        <v>0</v>
      </c>
      <c r="DC252" s="38">
        <f t="shared" si="133"/>
        <v>0</v>
      </c>
      <c r="DD252" s="38">
        <f t="shared" si="134"/>
        <v>0</v>
      </c>
      <c r="DE252" s="38">
        <f t="shared" si="135"/>
        <v>0</v>
      </c>
    </row>
    <row r="253" spans="1:109" x14ac:dyDescent="0.2">
      <c r="A253" s="18" t="s">
        <v>268</v>
      </c>
      <c r="B253" s="18" t="str">
        <f t="shared" si="136"/>
        <v>ED</v>
      </c>
      <c r="C253" s="18" t="str">
        <f t="shared" si="137"/>
        <v>KF</v>
      </c>
      <c r="D253" s="18">
        <f t="shared" si="138"/>
        <v>317000</v>
      </c>
      <c r="E253" s="18" t="s">
        <v>684</v>
      </c>
      <c r="F253" s="19">
        <v>450687.34</v>
      </c>
      <c r="G253" s="19">
        <v>450687.34</v>
      </c>
      <c r="H253" s="19">
        <v>450687.34</v>
      </c>
      <c r="I253" s="19">
        <v>450687.34</v>
      </c>
      <c r="J253" s="19">
        <v>450687.34</v>
      </c>
      <c r="K253" s="19">
        <v>450687.34</v>
      </c>
      <c r="L253" s="19">
        <v>450687.34</v>
      </c>
      <c r="M253" s="19">
        <v>450687.34</v>
      </c>
      <c r="N253" s="19">
        <v>450687.34</v>
      </c>
      <c r="O253" s="19">
        <v>450687.34</v>
      </c>
      <c r="P253" s="19">
        <v>450687.34</v>
      </c>
      <c r="Q253" s="19">
        <v>450687.34</v>
      </c>
      <c r="R253" s="19">
        <v>450687.34</v>
      </c>
      <c r="S253" s="19">
        <f t="shared" si="139"/>
        <v>450687.34</v>
      </c>
      <c r="T253" s="19">
        <f t="shared" si="140"/>
        <v>4957560.7399999993</v>
      </c>
      <c r="U253" s="19">
        <f t="shared" si="141"/>
        <v>450687.33999999991</v>
      </c>
      <c r="V253" s="1">
        <v>-78392.09</v>
      </c>
      <c r="W253" s="1">
        <v>-79208.52</v>
      </c>
      <c r="X253" s="1">
        <v>-80024.95</v>
      </c>
      <c r="Y253" s="1">
        <v>-80841.38</v>
      </c>
      <c r="Z253" s="1">
        <v>-81657.820000000007</v>
      </c>
      <c r="AA253" s="1">
        <v>-82474.259999999995</v>
      </c>
      <c r="AB253" s="1">
        <v>-83290.69</v>
      </c>
      <c r="AC253" s="1">
        <v>-84106.67</v>
      </c>
      <c r="AD253" s="1">
        <v>-84922.2</v>
      </c>
      <c r="AE253" s="1">
        <v>-85737.73</v>
      </c>
      <c r="AF253" s="1">
        <v>-86553.26</v>
      </c>
      <c r="AG253" s="1">
        <v>-87368.790000000008</v>
      </c>
      <c r="AH253" s="19">
        <v>-88184.320000000007</v>
      </c>
      <c r="AI253" s="19"/>
      <c r="AJ253" s="19">
        <v>-816.43000000000006</v>
      </c>
      <c r="AK253" s="19">
        <v>-816.43000000000006</v>
      </c>
      <c r="AL253" s="19">
        <v>-816.43000000000006</v>
      </c>
      <c r="AM253" s="19">
        <v>-816.43000000000006</v>
      </c>
      <c r="AN253" s="19">
        <v>-816.44</v>
      </c>
      <c r="AO253" s="19">
        <v>-816.44</v>
      </c>
      <c r="AP253" s="19">
        <v>-816.43000000000006</v>
      </c>
      <c r="AQ253" s="19">
        <v>-815.98</v>
      </c>
      <c r="AR253" s="19">
        <v>-815.53</v>
      </c>
      <c r="AS253" s="19">
        <v>-815.53</v>
      </c>
      <c r="AT253" s="19">
        <v>-815.53</v>
      </c>
      <c r="AU253" s="19">
        <v>-815.53</v>
      </c>
      <c r="AV253" s="19">
        <v>-815.53</v>
      </c>
      <c r="AW253" s="19">
        <f t="shared" si="142"/>
        <v>9792.23</v>
      </c>
      <c r="AX253" s="19"/>
      <c r="AY253" s="1">
        <v>372295.25</v>
      </c>
      <c r="AZ253" s="1">
        <v>371478.82</v>
      </c>
      <c r="BA253" s="1">
        <v>370662.39</v>
      </c>
      <c r="BB253" s="1">
        <v>369845.96</v>
      </c>
      <c r="BC253" s="1">
        <v>369029.52</v>
      </c>
      <c r="BD253" s="1">
        <v>368213.08</v>
      </c>
      <c r="BE253" s="1">
        <v>367396.65</v>
      </c>
      <c r="BF253" s="1">
        <v>366580.67</v>
      </c>
      <c r="BG253" s="1">
        <v>365765.14</v>
      </c>
      <c r="BH253" s="1">
        <v>364949.61</v>
      </c>
      <c r="BI253" s="1">
        <v>364134.08</v>
      </c>
      <c r="BJ253" s="1">
        <v>363318.55</v>
      </c>
      <c r="BK253" s="1">
        <v>362503.02</v>
      </c>
      <c r="BL253" s="20">
        <f t="shared" si="115"/>
        <v>0</v>
      </c>
      <c r="BM253" s="20">
        <f t="shared" si="143"/>
        <v>9792.23</v>
      </c>
      <c r="BN253" s="21">
        <f t="shared" si="151"/>
        <v>2.1727324313125816E-2</v>
      </c>
      <c r="BO253" s="37">
        <f>IFERROR(INDEX('Wkpr - Existing Depr Rates'!$G$2:$G$709,MATCH('Wkpr - Plant Balance Detail'!A253,'Wkpr - Existing Depr Rates'!$A$2:$A$709,0),),0)</f>
        <v>0</v>
      </c>
      <c r="BP253" s="37">
        <f t="shared" si="144"/>
        <v>2.1727324313125816E-2</v>
      </c>
      <c r="BQ253" s="18"/>
      <c r="BR253" s="18"/>
      <c r="BS253" s="18"/>
      <c r="BT253" s="18"/>
      <c r="BU253" s="33">
        <f>_xlfn.IFNA(IF(AND($B253="ED",$D253&gt;=310000,$D253&lt;360000),INDEX('Wkpr - Allocation_Factors'!$B$16:$F$16,1,MATCH('Wkpr - Plant Balance Detail'!BU$2,'Wkpr - Allocation_Factors'!$B$1:$F$1,0)),IF(AND($B253="GD",$C253="AN",$D253&gt;=350000,$D253&lt;358000),INDEX('Wkpr - Allocation_Factors'!$B$17:$F$17,1,MATCH('Wkpr - Plant Balance Detail'!BU$2,'Wkpr - Allocation_Factors'!$B$1:$F$1,0)),INDEX('Wkpr - Allocation_Factors'!$B$2:$F$15,MATCH(CONCATENATE('Wkpr - Plant Balance Detail'!$B253,'Wkpr - Plant Balance Detail'!$C253),'Wkpr - Allocation_Factors'!$A$2:$A$15,0),MATCH('Wkpr - Plant Balance Detail'!BU$2,'Wkpr - Allocation_Factors'!$B$1:$F$1,0)))),0)</f>
        <v>0.6573</v>
      </c>
      <c r="BV253" s="33">
        <f>_xlfn.IFNA(IF(AND($B253="ED",$D253&gt;=310000,$D253&lt;360000),INDEX('Wkpr - Allocation_Factors'!$B$16:$F$16,1,MATCH('Wkpr - Plant Balance Detail'!BV$2,'Wkpr - Allocation_Factors'!$B$1:$F$1,0)),IF(AND($B253="GD",$C253="AN",$D253&gt;=350000,$D253&lt;358000),INDEX('Wkpr - Allocation_Factors'!$B$17:$F$17,1,MATCH('Wkpr - Plant Balance Detail'!BV$2,'Wkpr - Allocation_Factors'!$B$1:$F$1,0)),INDEX('Wkpr - Allocation_Factors'!$B$2:$F$15,MATCH(CONCATENATE('Wkpr - Plant Balance Detail'!$B253,'Wkpr - Plant Balance Detail'!$C253),'Wkpr - Allocation_Factors'!$A$2:$A$15,0),MATCH('Wkpr - Plant Balance Detail'!BV$2,'Wkpr - Allocation_Factors'!$B$1:$F$1,0)))),0)</f>
        <v>0</v>
      </c>
      <c r="BW253" s="33">
        <f>_xlfn.IFNA(IF(AND($B253="ED",$D253&gt;=310000,$D253&lt;360000),INDEX('Wkpr - Allocation_Factors'!$B$16:$F$16,1,MATCH('Wkpr - Plant Balance Detail'!BW$2,'Wkpr - Allocation_Factors'!$B$1:$F$1,0)),IF(AND($B253="GD",$C253="AN",$D253&gt;=350000,$D253&lt;358000),INDEX('Wkpr - Allocation_Factors'!$B$17:$F$17,1,MATCH('Wkpr - Plant Balance Detail'!BW$2,'Wkpr - Allocation_Factors'!$B$1:$F$1,0)),INDEX('Wkpr - Allocation_Factors'!$B$2:$F$15,MATCH(CONCATENATE('Wkpr - Plant Balance Detail'!$B253,'Wkpr - Plant Balance Detail'!$C253),'Wkpr - Allocation_Factors'!$A$2:$A$15,0),MATCH('Wkpr - Plant Balance Detail'!BW$2,'Wkpr - Allocation_Factors'!$B$1:$F$1,0)))),0)</f>
        <v>0.3427</v>
      </c>
      <c r="BX253" s="33">
        <f>_xlfn.IFNA(IF(AND($B253="ED",$D253&gt;=310000,$D253&lt;360000),INDEX('Wkpr - Allocation_Factors'!$B$16:$F$16,1,MATCH('Wkpr - Plant Balance Detail'!BX$2,'Wkpr - Allocation_Factors'!$B$1:$F$1,0)),IF(AND($B253="GD",$C253="AN",$D253&gt;=350000,$D253&lt;358000),INDEX('Wkpr - Allocation_Factors'!$B$17:$F$17,1,MATCH('Wkpr - Plant Balance Detail'!BX$2,'Wkpr - Allocation_Factors'!$B$1:$F$1,0)),INDEX('Wkpr - Allocation_Factors'!$B$2:$F$15,MATCH(CONCATENATE('Wkpr - Plant Balance Detail'!$B253,'Wkpr - Plant Balance Detail'!$C253),'Wkpr - Allocation_Factors'!$A$2:$A$15,0),MATCH('Wkpr - Plant Balance Detail'!BX$2,'Wkpr - Allocation_Factors'!$B$1:$F$1,0)))),0)</f>
        <v>0</v>
      </c>
      <c r="BY253" s="33">
        <f>_xlfn.IFNA(IF(AND($B253="ED",$D253&gt;=310000,$D253&lt;360000),INDEX('Wkpr - Allocation_Factors'!$B$16:$F$16,1,MATCH('Wkpr - Plant Balance Detail'!BY$2,'Wkpr - Allocation_Factors'!$B$1:$F$1,0)),IF(AND($B253="GD",$C253="AN",$D253&gt;=350000,$D253&lt;358000),INDEX('Wkpr - Allocation_Factors'!$B$17:$F$17,1,MATCH('Wkpr - Plant Balance Detail'!BY$2,'Wkpr - Allocation_Factors'!$B$1:$F$1,0)),INDEX('Wkpr - Allocation_Factors'!$B$2:$F$15,MATCH(CONCATENATE('Wkpr - Plant Balance Detail'!$B253,'Wkpr - Plant Balance Detail'!$C253),'Wkpr - Allocation_Factors'!$A$2:$A$15,0),MATCH('Wkpr - Plant Balance Detail'!BY$2,'Wkpr - Allocation_Factors'!$B$1:$F$1,0)))),0)</f>
        <v>0</v>
      </c>
      <c r="CA253" s="1">
        <f t="shared" si="116"/>
        <v>6436.4327790000007</v>
      </c>
      <c r="CB253" s="1">
        <f t="shared" si="117"/>
        <v>0</v>
      </c>
      <c r="CC253" s="1">
        <f t="shared" si="118"/>
        <v>3355.7972210000007</v>
      </c>
      <c r="CD253" s="1">
        <f t="shared" si="119"/>
        <v>0</v>
      </c>
      <c r="CE253" s="1">
        <f t="shared" si="120"/>
        <v>0</v>
      </c>
      <c r="CF253" s="1"/>
      <c r="CG253" s="1">
        <f t="shared" si="121"/>
        <v>0</v>
      </c>
      <c r="CH253" s="1">
        <f t="shared" si="122"/>
        <v>0</v>
      </c>
      <c r="CI253" s="1">
        <f t="shared" si="123"/>
        <v>0</v>
      </c>
      <c r="CJ253" s="1">
        <f t="shared" si="124"/>
        <v>0</v>
      </c>
      <c r="CK253" s="1">
        <f t="shared" si="125"/>
        <v>0</v>
      </c>
      <c r="CM253" s="1">
        <f t="shared" si="126"/>
        <v>0</v>
      </c>
      <c r="CN253" s="1">
        <f t="shared" si="127"/>
        <v>0</v>
      </c>
      <c r="CO253" s="1">
        <f t="shared" si="128"/>
        <v>0</v>
      </c>
      <c r="CP253" s="1">
        <f t="shared" si="129"/>
        <v>0</v>
      </c>
      <c r="CQ253" s="1">
        <f t="shared" si="130"/>
        <v>0</v>
      </c>
      <c r="CS253" s="1">
        <f t="shared" si="145"/>
        <v>0</v>
      </c>
      <c r="CT253" s="1">
        <f t="shared" si="146"/>
        <v>0</v>
      </c>
      <c r="CU253" s="1">
        <f t="shared" si="147"/>
        <v>0</v>
      </c>
      <c r="CV253" s="1">
        <f t="shared" si="148"/>
        <v>0</v>
      </c>
      <c r="CW253" s="1">
        <f t="shared" si="149"/>
        <v>0</v>
      </c>
      <c r="CX253" s="1">
        <f t="shared" si="150"/>
        <v>0</v>
      </c>
      <c r="DA253" s="38">
        <f t="shared" si="131"/>
        <v>0</v>
      </c>
      <c r="DB253" s="38">
        <f t="shared" si="132"/>
        <v>0</v>
      </c>
      <c r="DC253" s="38">
        <f t="shared" si="133"/>
        <v>0</v>
      </c>
      <c r="DD253" s="38">
        <f t="shared" si="134"/>
        <v>0</v>
      </c>
      <c r="DE253" s="38">
        <f t="shared" si="135"/>
        <v>0</v>
      </c>
    </row>
    <row r="254" spans="1:109" x14ac:dyDescent="0.2">
      <c r="A254" t="s">
        <v>269</v>
      </c>
      <c r="B254" t="str">
        <f t="shared" si="136"/>
        <v>ED</v>
      </c>
      <c r="C254" t="str">
        <f t="shared" si="137"/>
        <v>KF</v>
      </c>
      <c r="D254">
        <f t="shared" si="138"/>
        <v>342000</v>
      </c>
      <c r="F254" s="1">
        <v>89232.19</v>
      </c>
      <c r="G254" s="1">
        <v>89232.19</v>
      </c>
      <c r="H254" s="1">
        <v>89232.19</v>
      </c>
      <c r="I254" s="1">
        <v>89232.19</v>
      </c>
      <c r="J254" s="1">
        <v>89232.19</v>
      </c>
      <c r="K254" s="1">
        <v>89232.19</v>
      </c>
      <c r="L254" s="1">
        <v>89232.19</v>
      </c>
      <c r="M254" s="1">
        <v>89232.19</v>
      </c>
      <c r="N254" s="1">
        <v>89232.19</v>
      </c>
      <c r="O254" s="1">
        <v>89232.19</v>
      </c>
      <c r="P254" s="1">
        <v>89232.19</v>
      </c>
      <c r="Q254" s="1">
        <v>89232.19</v>
      </c>
      <c r="R254" s="1">
        <v>89232.19</v>
      </c>
      <c r="S254" s="1">
        <f t="shared" si="139"/>
        <v>89232.19</v>
      </c>
      <c r="T254" s="1">
        <f t="shared" si="140"/>
        <v>981554.08999999985</v>
      </c>
      <c r="U254" s="1">
        <f t="shared" si="141"/>
        <v>89232.189999999988</v>
      </c>
      <c r="V254" s="1">
        <v>-51721.8</v>
      </c>
      <c r="W254" s="1">
        <v>-51993.96</v>
      </c>
      <c r="X254" s="1">
        <v>-52266.12</v>
      </c>
      <c r="Y254" s="1">
        <v>-52538.28</v>
      </c>
      <c r="Z254" s="1">
        <v>-52810.44</v>
      </c>
      <c r="AA254" s="1">
        <v>-53082.6</v>
      </c>
      <c r="AB254" s="1">
        <v>-53354.76</v>
      </c>
      <c r="AC254" s="1">
        <v>-53626.92</v>
      </c>
      <c r="AD254" s="1">
        <v>-53899.08</v>
      </c>
      <c r="AE254" s="1">
        <v>-54171.24</v>
      </c>
      <c r="AF254" s="1">
        <v>-54443.4</v>
      </c>
      <c r="AG254" s="1">
        <v>-54715.56</v>
      </c>
      <c r="AH254" s="1">
        <v>-54987.72</v>
      </c>
      <c r="AI254" s="1"/>
      <c r="AJ254" s="1">
        <v>-272.16000000000003</v>
      </c>
      <c r="AK254" s="1">
        <v>-272.16000000000003</v>
      </c>
      <c r="AL254" s="1">
        <v>-272.16000000000003</v>
      </c>
      <c r="AM254" s="1">
        <v>-272.16000000000003</v>
      </c>
      <c r="AN254" s="1">
        <v>-272.16000000000003</v>
      </c>
      <c r="AO254" s="1">
        <v>-272.16000000000003</v>
      </c>
      <c r="AP254" s="1">
        <v>-272.16000000000003</v>
      </c>
      <c r="AQ254" s="1">
        <v>-272.16000000000003</v>
      </c>
      <c r="AR254" s="1">
        <v>-272.16000000000003</v>
      </c>
      <c r="AS254" s="1">
        <v>-272.16000000000003</v>
      </c>
      <c r="AT254" s="1">
        <v>-272.16000000000003</v>
      </c>
      <c r="AU254" s="1">
        <v>-272.16000000000003</v>
      </c>
      <c r="AV254" s="1">
        <v>-272.16000000000003</v>
      </c>
      <c r="AW254" s="1">
        <f t="shared" si="142"/>
        <v>3265.9199999999996</v>
      </c>
      <c r="AX254" s="1"/>
      <c r="AY254" s="1">
        <v>37510.39</v>
      </c>
      <c r="AZ254" s="1">
        <v>37238.230000000003</v>
      </c>
      <c r="BA254" s="1">
        <v>36966.07</v>
      </c>
      <c r="BB254" s="1">
        <v>36693.910000000003</v>
      </c>
      <c r="BC254" s="1">
        <v>36421.75</v>
      </c>
      <c r="BD254" s="1">
        <v>36149.590000000004</v>
      </c>
      <c r="BE254" s="1">
        <v>35877.43</v>
      </c>
      <c r="BF254" s="1">
        <v>35605.270000000004</v>
      </c>
      <c r="BG254" s="1">
        <v>35333.11</v>
      </c>
      <c r="BH254" s="1">
        <v>35060.950000000004</v>
      </c>
      <c r="BI254" s="1">
        <v>34788.79</v>
      </c>
      <c r="BJ254" s="1">
        <v>34516.629999999997</v>
      </c>
      <c r="BK254" s="1">
        <v>34244.47</v>
      </c>
      <c r="BL254" s="2">
        <f t="shared" si="115"/>
        <v>0</v>
      </c>
      <c r="BM254" s="2">
        <f t="shared" si="143"/>
        <v>3265.9199999999996</v>
      </c>
      <c r="BN254" s="3">
        <f t="shared" si="151"/>
        <v>3.6600244821963911E-2</v>
      </c>
      <c r="BO254" s="37">
        <f>IFERROR(INDEX('Wkpr - Existing Depr Rates'!$G$2:$G$709,MATCH('Wkpr - Plant Balance Detail'!A254,'Wkpr - Existing Depr Rates'!$A$2:$A$709,0),),0)</f>
        <v>3.6599999999999994E-2</v>
      </c>
      <c r="BP254" s="37">
        <f t="shared" si="144"/>
        <v>2.4482196391700795E-7</v>
      </c>
      <c r="BQ254" s="11">
        <v>3.3300000000000003E-2</v>
      </c>
      <c r="BR254" s="11"/>
      <c r="BS254" s="11"/>
      <c r="BU254" s="31">
        <f>_xlfn.IFNA(IF(AND($B254="ED",$D254&gt;=310000,$D254&lt;360000),INDEX('Wkpr - Allocation_Factors'!$B$16:$F$16,1,MATCH('Wkpr - Plant Balance Detail'!BU$2,'Wkpr - Allocation_Factors'!$B$1:$F$1,0)),IF(AND($B254="GD",$C254="AN",$D254&gt;=350000,$D254&lt;358000),INDEX('Wkpr - Allocation_Factors'!$B$17:$F$17,1,MATCH('Wkpr - Plant Balance Detail'!BU$2,'Wkpr - Allocation_Factors'!$B$1:$F$1,0)),INDEX('Wkpr - Allocation_Factors'!$B$2:$F$15,MATCH(CONCATENATE('Wkpr - Plant Balance Detail'!$B254,'Wkpr - Plant Balance Detail'!$C254),'Wkpr - Allocation_Factors'!$A$2:$A$15,0),MATCH('Wkpr - Plant Balance Detail'!BU$2,'Wkpr - Allocation_Factors'!$B$1:$F$1,0)))),0)</f>
        <v>0.6573</v>
      </c>
      <c r="BV254" s="31">
        <f>_xlfn.IFNA(IF(AND($B254="ED",$D254&gt;=310000,$D254&lt;360000),INDEX('Wkpr - Allocation_Factors'!$B$16:$F$16,1,MATCH('Wkpr - Plant Balance Detail'!BV$2,'Wkpr - Allocation_Factors'!$B$1:$F$1,0)),IF(AND($B254="GD",$C254="AN",$D254&gt;=350000,$D254&lt;358000),INDEX('Wkpr - Allocation_Factors'!$B$17:$F$17,1,MATCH('Wkpr - Plant Balance Detail'!BV$2,'Wkpr - Allocation_Factors'!$B$1:$F$1,0)),INDEX('Wkpr - Allocation_Factors'!$B$2:$F$15,MATCH(CONCATENATE('Wkpr - Plant Balance Detail'!$B254,'Wkpr - Plant Balance Detail'!$C254),'Wkpr - Allocation_Factors'!$A$2:$A$15,0),MATCH('Wkpr - Plant Balance Detail'!BV$2,'Wkpr - Allocation_Factors'!$B$1:$F$1,0)))),0)</f>
        <v>0</v>
      </c>
      <c r="BW254" s="31">
        <f>_xlfn.IFNA(IF(AND($B254="ED",$D254&gt;=310000,$D254&lt;360000),INDEX('Wkpr - Allocation_Factors'!$B$16:$F$16,1,MATCH('Wkpr - Plant Balance Detail'!BW$2,'Wkpr - Allocation_Factors'!$B$1:$F$1,0)),IF(AND($B254="GD",$C254="AN",$D254&gt;=350000,$D254&lt;358000),INDEX('Wkpr - Allocation_Factors'!$B$17:$F$17,1,MATCH('Wkpr - Plant Balance Detail'!BW$2,'Wkpr - Allocation_Factors'!$B$1:$F$1,0)),INDEX('Wkpr - Allocation_Factors'!$B$2:$F$15,MATCH(CONCATENATE('Wkpr - Plant Balance Detail'!$B254,'Wkpr - Plant Balance Detail'!$C254),'Wkpr - Allocation_Factors'!$A$2:$A$15,0),MATCH('Wkpr - Plant Balance Detail'!BW$2,'Wkpr - Allocation_Factors'!$B$1:$F$1,0)))),0)</f>
        <v>0.3427</v>
      </c>
      <c r="BX254" s="31">
        <f>_xlfn.IFNA(IF(AND($B254="ED",$D254&gt;=310000,$D254&lt;360000),INDEX('Wkpr - Allocation_Factors'!$B$16:$F$16,1,MATCH('Wkpr - Plant Balance Detail'!BX$2,'Wkpr - Allocation_Factors'!$B$1:$F$1,0)),IF(AND($B254="GD",$C254="AN",$D254&gt;=350000,$D254&lt;358000),INDEX('Wkpr - Allocation_Factors'!$B$17:$F$17,1,MATCH('Wkpr - Plant Balance Detail'!BX$2,'Wkpr - Allocation_Factors'!$B$1:$F$1,0)),INDEX('Wkpr - Allocation_Factors'!$B$2:$F$15,MATCH(CONCATENATE('Wkpr - Plant Balance Detail'!$B254,'Wkpr - Plant Balance Detail'!$C254),'Wkpr - Allocation_Factors'!$A$2:$A$15,0),MATCH('Wkpr - Plant Balance Detail'!BX$2,'Wkpr - Allocation_Factors'!$B$1:$F$1,0)))),0)</f>
        <v>0</v>
      </c>
      <c r="BY254" s="31">
        <f>_xlfn.IFNA(IF(AND($B254="ED",$D254&gt;=310000,$D254&lt;360000),INDEX('Wkpr - Allocation_Factors'!$B$16:$F$16,1,MATCH('Wkpr - Plant Balance Detail'!BY$2,'Wkpr - Allocation_Factors'!$B$1:$F$1,0)),IF(AND($B254="GD",$C254="AN",$D254&gt;=350000,$D254&lt;358000),INDEX('Wkpr - Allocation_Factors'!$B$17:$F$17,1,MATCH('Wkpr - Plant Balance Detail'!BY$2,'Wkpr - Allocation_Factors'!$B$1:$F$1,0)),INDEX('Wkpr - Allocation_Factors'!$B$2:$F$15,MATCH(CONCATENATE('Wkpr - Plant Balance Detail'!$B254,'Wkpr - Plant Balance Detail'!$C254),'Wkpr - Allocation_Factors'!$A$2:$A$15,0),MATCH('Wkpr - Plant Balance Detail'!BY$2,'Wkpr - Allocation_Factors'!$B$1:$F$1,0)))),0)</f>
        <v>0</v>
      </c>
      <c r="CA254" s="1">
        <f t="shared" si="116"/>
        <v>2146.6892160000002</v>
      </c>
      <c r="CB254" s="1">
        <f t="shared" si="117"/>
        <v>0</v>
      </c>
      <c r="CC254" s="1">
        <f t="shared" si="118"/>
        <v>1119.2307840000001</v>
      </c>
      <c r="CD254" s="1">
        <f t="shared" si="119"/>
        <v>0</v>
      </c>
      <c r="CE254" s="1">
        <f t="shared" si="120"/>
        <v>0</v>
      </c>
      <c r="CF254" s="1"/>
      <c r="CG254" s="1">
        <f t="shared" si="121"/>
        <v>2146.6748566241995</v>
      </c>
      <c r="CH254" s="1">
        <f t="shared" si="122"/>
        <v>0</v>
      </c>
      <c r="CI254" s="1">
        <f t="shared" si="123"/>
        <v>1119.2232973757998</v>
      </c>
      <c r="CJ254" s="1">
        <f t="shared" si="124"/>
        <v>0</v>
      </c>
      <c r="CK254" s="1">
        <f t="shared" si="125"/>
        <v>0</v>
      </c>
      <c r="CM254" s="1">
        <f t="shared" si="126"/>
        <v>1953.1222056171002</v>
      </c>
      <c r="CN254" s="1">
        <f t="shared" si="127"/>
        <v>0</v>
      </c>
      <c r="CO254" s="1">
        <f t="shared" si="128"/>
        <v>1018.3097213829002</v>
      </c>
      <c r="CP254" s="1">
        <f t="shared" si="129"/>
        <v>0</v>
      </c>
      <c r="CQ254" s="1">
        <f t="shared" si="130"/>
        <v>0</v>
      </c>
      <c r="CS254" s="1">
        <f t="shared" si="145"/>
        <v>-193.55265100709926</v>
      </c>
      <c r="CT254" s="1">
        <f t="shared" si="146"/>
        <v>0</v>
      </c>
      <c r="CU254" s="1">
        <f t="shared" si="147"/>
        <v>-100.91357599289961</v>
      </c>
      <c r="CV254" s="1">
        <f t="shared" si="148"/>
        <v>0</v>
      </c>
      <c r="CW254" s="1">
        <f t="shared" si="149"/>
        <v>0</v>
      </c>
      <c r="CX254" s="1">
        <f t="shared" si="150"/>
        <v>-294.46622699999887</v>
      </c>
      <c r="DA254" s="38">
        <f t="shared" si="131"/>
        <v>0</v>
      </c>
      <c r="DB254" s="38">
        <f t="shared" si="132"/>
        <v>0</v>
      </c>
      <c r="DC254" s="38">
        <f t="shared" si="133"/>
        <v>0</v>
      </c>
      <c r="DD254" s="38">
        <f t="shared" si="134"/>
        <v>0</v>
      </c>
      <c r="DE254" s="38">
        <f t="shared" si="135"/>
        <v>0</v>
      </c>
    </row>
    <row r="255" spans="1:109" x14ac:dyDescent="0.2">
      <c r="A255" t="s">
        <v>270</v>
      </c>
      <c r="B255" t="str">
        <f t="shared" si="136"/>
        <v>ED</v>
      </c>
      <c r="C255" t="str">
        <f t="shared" si="137"/>
        <v>KF</v>
      </c>
      <c r="D255">
        <f t="shared" si="138"/>
        <v>343000</v>
      </c>
      <c r="F255" s="1">
        <v>9071493.3800000008</v>
      </c>
      <c r="G255" s="1">
        <v>9071493.3800000008</v>
      </c>
      <c r="H255" s="1">
        <v>9071493.3800000008</v>
      </c>
      <c r="I255" s="1">
        <v>9071493.3800000008</v>
      </c>
      <c r="J255" s="1">
        <v>9071493.3800000008</v>
      </c>
      <c r="K255" s="1">
        <v>9071493.3800000008</v>
      </c>
      <c r="L255" s="1">
        <v>9071493.3800000008</v>
      </c>
      <c r="M255" s="1">
        <v>9071493.3800000008</v>
      </c>
      <c r="N255" s="1">
        <v>9071493.3800000008</v>
      </c>
      <c r="O255" s="1">
        <v>9071493.3800000008</v>
      </c>
      <c r="P255" s="1">
        <v>9071493.3800000008</v>
      </c>
      <c r="Q255" s="1">
        <v>9071493.3800000008</v>
      </c>
      <c r="R255" s="1">
        <v>9071493.3800000008</v>
      </c>
      <c r="S255" s="1">
        <f t="shared" si="139"/>
        <v>9071493.3800000008</v>
      </c>
      <c r="T255" s="1">
        <f t="shared" si="140"/>
        <v>99786427.179999992</v>
      </c>
      <c r="U255" s="1">
        <f t="shared" si="141"/>
        <v>9071493.379999999</v>
      </c>
      <c r="V255" s="1">
        <v>-5135220.96</v>
      </c>
      <c r="W255" s="1">
        <v>-5159713.99</v>
      </c>
      <c r="X255" s="1">
        <v>-5184207.0199999996</v>
      </c>
      <c r="Y255" s="1">
        <v>-5208700.05</v>
      </c>
      <c r="Z255" s="1">
        <v>-5233193.08</v>
      </c>
      <c r="AA255" s="1">
        <v>-5257686.1100000003</v>
      </c>
      <c r="AB255" s="1">
        <v>-5282179.1399999997</v>
      </c>
      <c r="AC255" s="1">
        <v>-5306672.17</v>
      </c>
      <c r="AD255" s="1">
        <v>-5331165.2</v>
      </c>
      <c r="AE255" s="1">
        <v>-5355658.2300000004</v>
      </c>
      <c r="AF255" s="1">
        <v>-5380151.2599999998</v>
      </c>
      <c r="AG255" s="1">
        <v>-5404644.29</v>
      </c>
      <c r="AH255" s="1">
        <v>-5429137.3200000003</v>
      </c>
      <c r="AI255" s="1"/>
      <c r="AJ255" s="1">
        <v>-24493.03</v>
      </c>
      <c r="AK255" s="1">
        <v>-24493.03</v>
      </c>
      <c r="AL255" s="1">
        <v>-24493.03</v>
      </c>
      <c r="AM255" s="1">
        <v>-24493.03</v>
      </c>
      <c r="AN255" s="1">
        <v>-24493.03</v>
      </c>
      <c r="AO255" s="1">
        <v>-24493.03</v>
      </c>
      <c r="AP255" s="1">
        <v>-24493.03</v>
      </c>
      <c r="AQ255" s="1">
        <v>-24493.03</v>
      </c>
      <c r="AR255" s="1">
        <v>-24493.03</v>
      </c>
      <c r="AS255" s="1">
        <v>-24493.03</v>
      </c>
      <c r="AT255" s="1">
        <v>-24493.03</v>
      </c>
      <c r="AU255" s="1">
        <v>-24493.03</v>
      </c>
      <c r="AV255" s="1">
        <v>-24493.03</v>
      </c>
      <c r="AW255" s="1">
        <f t="shared" si="142"/>
        <v>293916.36</v>
      </c>
      <c r="AX255" s="1"/>
      <c r="AY255" s="1">
        <v>3936272.42</v>
      </c>
      <c r="AZ255" s="1">
        <v>3911779.39</v>
      </c>
      <c r="BA255" s="1">
        <v>3887286.36</v>
      </c>
      <c r="BB255" s="1">
        <v>3862793.33</v>
      </c>
      <c r="BC255" s="1">
        <v>3838300.3</v>
      </c>
      <c r="BD255" s="1">
        <v>3813807.27</v>
      </c>
      <c r="BE255" s="1">
        <v>3789314.24</v>
      </c>
      <c r="BF255" s="1">
        <v>3764821.21</v>
      </c>
      <c r="BG255" s="1">
        <v>3740328.18</v>
      </c>
      <c r="BH255" s="1">
        <v>3715835.15</v>
      </c>
      <c r="BI255" s="1">
        <v>3691342.12</v>
      </c>
      <c r="BJ255" s="1">
        <v>3666849.09</v>
      </c>
      <c r="BK255" s="1">
        <v>3642356.06</v>
      </c>
      <c r="BL255" s="2">
        <f t="shared" si="115"/>
        <v>0</v>
      </c>
      <c r="BM255" s="2">
        <f t="shared" si="143"/>
        <v>293916.36</v>
      </c>
      <c r="BN255" s="3">
        <f t="shared" si="151"/>
        <v>3.239999718767364E-2</v>
      </c>
      <c r="BO255" s="37">
        <f>IFERROR(INDEX('Wkpr - Existing Depr Rates'!$G$2:$G$709,MATCH('Wkpr - Plant Balance Detail'!A255,'Wkpr - Existing Depr Rates'!$A$2:$A$709,0),),0)</f>
        <v>3.2399999999999998E-2</v>
      </c>
      <c r="BP255" s="37">
        <f t="shared" si="144"/>
        <v>-2.8123263579038493E-9</v>
      </c>
      <c r="BQ255" s="11">
        <v>3.4500000000000003E-2</v>
      </c>
      <c r="BR255" s="11"/>
      <c r="BS255" s="11"/>
      <c r="BU255" s="31">
        <f>_xlfn.IFNA(IF(AND($B255="ED",$D255&gt;=310000,$D255&lt;360000),INDEX('Wkpr - Allocation_Factors'!$B$16:$F$16,1,MATCH('Wkpr - Plant Balance Detail'!BU$2,'Wkpr - Allocation_Factors'!$B$1:$F$1,0)),IF(AND($B255="GD",$C255="AN",$D255&gt;=350000,$D255&lt;358000),INDEX('Wkpr - Allocation_Factors'!$B$17:$F$17,1,MATCH('Wkpr - Plant Balance Detail'!BU$2,'Wkpr - Allocation_Factors'!$B$1:$F$1,0)),INDEX('Wkpr - Allocation_Factors'!$B$2:$F$15,MATCH(CONCATENATE('Wkpr - Plant Balance Detail'!$B255,'Wkpr - Plant Balance Detail'!$C255),'Wkpr - Allocation_Factors'!$A$2:$A$15,0),MATCH('Wkpr - Plant Balance Detail'!BU$2,'Wkpr - Allocation_Factors'!$B$1:$F$1,0)))),0)</f>
        <v>0.6573</v>
      </c>
      <c r="BV255" s="31">
        <f>_xlfn.IFNA(IF(AND($B255="ED",$D255&gt;=310000,$D255&lt;360000),INDEX('Wkpr - Allocation_Factors'!$B$16:$F$16,1,MATCH('Wkpr - Plant Balance Detail'!BV$2,'Wkpr - Allocation_Factors'!$B$1:$F$1,0)),IF(AND($B255="GD",$C255="AN",$D255&gt;=350000,$D255&lt;358000),INDEX('Wkpr - Allocation_Factors'!$B$17:$F$17,1,MATCH('Wkpr - Plant Balance Detail'!BV$2,'Wkpr - Allocation_Factors'!$B$1:$F$1,0)),INDEX('Wkpr - Allocation_Factors'!$B$2:$F$15,MATCH(CONCATENATE('Wkpr - Plant Balance Detail'!$B255,'Wkpr - Plant Balance Detail'!$C255),'Wkpr - Allocation_Factors'!$A$2:$A$15,0),MATCH('Wkpr - Plant Balance Detail'!BV$2,'Wkpr - Allocation_Factors'!$B$1:$F$1,0)))),0)</f>
        <v>0</v>
      </c>
      <c r="BW255" s="31">
        <f>_xlfn.IFNA(IF(AND($B255="ED",$D255&gt;=310000,$D255&lt;360000),INDEX('Wkpr - Allocation_Factors'!$B$16:$F$16,1,MATCH('Wkpr - Plant Balance Detail'!BW$2,'Wkpr - Allocation_Factors'!$B$1:$F$1,0)),IF(AND($B255="GD",$C255="AN",$D255&gt;=350000,$D255&lt;358000),INDEX('Wkpr - Allocation_Factors'!$B$17:$F$17,1,MATCH('Wkpr - Plant Balance Detail'!BW$2,'Wkpr - Allocation_Factors'!$B$1:$F$1,0)),INDEX('Wkpr - Allocation_Factors'!$B$2:$F$15,MATCH(CONCATENATE('Wkpr - Plant Balance Detail'!$B255,'Wkpr - Plant Balance Detail'!$C255),'Wkpr - Allocation_Factors'!$A$2:$A$15,0),MATCH('Wkpr - Plant Balance Detail'!BW$2,'Wkpr - Allocation_Factors'!$B$1:$F$1,0)))),0)</f>
        <v>0.3427</v>
      </c>
      <c r="BX255" s="31">
        <f>_xlfn.IFNA(IF(AND($B255="ED",$D255&gt;=310000,$D255&lt;360000),INDEX('Wkpr - Allocation_Factors'!$B$16:$F$16,1,MATCH('Wkpr - Plant Balance Detail'!BX$2,'Wkpr - Allocation_Factors'!$B$1:$F$1,0)),IF(AND($B255="GD",$C255="AN",$D255&gt;=350000,$D255&lt;358000),INDEX('Wkpr - Allocation_Factors'!$B$17:$F$17,1,MATCH('Wkpr - Plant Balance Detail'!BX$2,'Wkpr - Allocation_Factors'!$B$1:$F$1,0)),INDEX('Wkpr - Allocation_Factors'!$B$2:$F$15,MATCH(CONCATENATE('Wkpr - Plant Balance Detail'!$B255,'Wkpr - Plant Balance Detail'!$C255),'Wkpr - Allocation_Factors'!$A$2:$A$15,0),MATCH('Wkpr - Plant Balance Detail'!BX$2,'Wkpr - Allocation_Factors'!$B$1:$F$1,0)))),0)</f>
        <v>0</v>
      </c>
      <c r="BY255" s="31">
        <f>_xlfn.IFNA(IF(AND($B255="ED",$D255&gt;=310000,$D255&lt;360000),INDEX('Wkpr - Allocation_Factors'!$B$16:$F$16,1,MATCH('Wkpr - Plant Balance Detail'!BY$2,'Wkpr - Allocation_Factors'!$B$1:$F$1,0)),IF(AND($B255="GD",$C255="AN",$D255&gt;=350000,$D255&lt;358000),INDEX('Wkpr - Allocation_Factors'!$B$17:$F$17,1,MATCH('Wkpr - Plant Balance Detail'!BY$2,'Wkpr - Allocation_Factors'!$B$1:$F$1,0)),INDEX('Wkpr - Allocation_Factors'!$B$2:$F$15,MATCH(CONCATENATE('Wkpr - Plant Balance Detail'!$B255,'Wkpr - Plant Balance Detail'!$C255),'Wkpr - Allocation_Factors'!$A$2:$A$15,0),MATCH('Wkpr - Plant Balance Detail'!BY$2,'Wkpr - Allocation_Factors'!$B$1:$F$1,0)))),0)</f>
        <v>0</v>
      </c>
      <c r="CA255" s="1">
        <f t="shared" si="116"/>
        <v>193191.22342800003</v>
      </c>
      <c r="CB255" s="1">
        <f t="shared" si="117"/>
        <v>0</v>
      </c>
      <c r="CC255" s="1">
        <f t="shared" si="118"/>
        <v>100725.13657200002</v>
      </c>
      <c r="CD255" s="1">
        <f t="shared" si="119"/>
        <v>0</v>
      </c>
      <c r="CE255" s="1">
        <f t="shared" si="120"/>
        <v>0</v>
      </c>
      <c r="CF255" s="1"/>
      <c r="CG255" s="1">
        <f t="shared" si="121"/>
        <v>193191.24019703761</v>
      </c>
      <c r="CH255" s="1">
        <f t="shared" si="122"/>
        <v>0</v>
      </c>
      <c r="CI255" s="1">
        <f t="shared" si="123"/>
        <v>100725.1453149624</v>
      </c>
      <c r="CJ255" s="1">
        <f t="shared" si="124"/>
        <v>0</v>
      </c>
      <c r="CK255" s="1">
        <f t="shared" si="125"/>
        <v>0</v>
      </c>
      <c r="CM255" s="1">
        <f t="shared" si="126"/>
        <v>205712.89465425303</v>
      </c>
      <c r="CN255" s="1">
        <f t="shared" si="127"/>
        <v>0</v>
      </c>
      <c r="CO255" s="1">
        <f t="shared" si="128"/>
        <v>107253.62695574702</v>
      </c>
      <c r="CP255" s="1">
        <f t="shared" si="129"/>
        <v>0</v>
      </c>
      <c r="CQ255" s="1">
        <f t="shared" si="130"/>
        <v>0</v>
      </c>
      <c r="CS255" s="1">
        <f t="shared" si="145"/>
        <v>12521.654457215423</v>
      </c>
      <c r="CT255" s="1">
        <f t="shared" si="146"/>
        <v>0</v>
      </c>
      <c r="CU255" s="1">
        <f t="shared" si="147"/>
        <v>6528.4816407846229</v>
      </c>
      <c r="CV255" s="1">
        <f t="shared" si="148"/>
        <v>0</v>
      </c>
      <c r="CW255" s="1">
        <f t="shared" si="149"/>
        <v>0</v>
      </c>
      <c r="CX255" s="1">
        <f t="shared" si="150"/>
        <v>19050.136098000046</v>
      </c>
      <c r="DA255" s="38">
        <f t="shared" si="131"/>
        <v>0</v>
      </c>
      <c r="DB255" s="38">
        <f t="shared" si="132"/>
        <v>0</v>
      </c>
      <c r="DC255" s="38">
        <f t="shared" si="133"/>
        <v>0</v>
      </c>
      <c r="DD255" s="38">
        <f t="shared" si="134"/>
        <v>0</v>
      </c>
      <c r="DE255" s="38">
        <f t="shared" si="135"/>
        <v>0</v>
      </c>
    </row>
    <row r="256" spans="1:109" x14ac:dyDescent="0.2">
      <c r="A256" t="s">
        <v>271</v>
      </c>
      <c r="B256" t="str">
        <f t="shared" si="136"/>
        <v>ED</v>
      </c>
      <c r="C256" t="str">
        <f t="shared" si="137"/>
        <v>KF</v>
      </c>
      <c r="D256">
        <f t="shared" si="138"/>
        <v>344000</v>
      </c>
      <c r="F256" s="1">
        <v>3718.2200000000003</v>
      </c>
      <c r="G256" s="1">
        <v>3718.2200000000003</v>
      </c>
      <c r="H256" s="1">
        <v>3718.2200000000003</v>
      </c>
      <c r="I256" s="1">
        <v>3718.2200000000003</v>
      </c>
      <c r="J256" s="1">
        <v>3718.2200000000003</v>
      </c>
      <c r="K256" s="1">
        <v>3718.2200000000003</v>
      </c>
      <c r="L256" s="1">
        <v>3718.2200000000003</v>
      </c>
      <c r="M256" s="1">
        <v>3718.2200000000003</v>
      </c>
      <c r="N256" s="1">
        <v>3718.2200000000003</v>
      </c>
      <c r="O256" s="1">
        <v>3718.2200000000003</v>
      </c>
      <c r="P256" s="1">
        <v>3718.2200000000003</v>
      </c>
      <c r="Q256" s="1">
        <v>3718.2200000000003</v>
      </c>
      <c r="R256" s="1">
        <v>3718.2200000000003</v>
      </c>
      <c r="S256" s="1">
        <f t="shared" si="139"/>
        <v>3718.2200000000003</v>
      </c>
      <c r="T256" s="1">
        <f t="shared" si="140"/>
        <v>40900.420000000006</v>
      </c>
      <c r="U256" s="1">
        <f t="shared" si="141"/>
        <v>3718.2200000000007</v>
      </c>
      <c r="V256" s="1">
        <v>-1877.04</v>
      </c>
      <c r="W256" s="1">
        <v>-1889.71</v>
      </c>
      <c r="X256" s="1">
        <v>-1902.38</v>
      </c>
      <c r="Y256" s="1">
        <v>-1915.05</v>
      </c>
      <c r="Z256" s="1">
        <v>-1927.72</v>
      </c>
      <c r="AA256" s="1">
        <v>-1940.39</v>
      </c>
      <c r="AB256" s="1">
        <v>-1953.06</v>
      </c>
      <c r="AC256" s="1">
        <v>-1965.73</v>
      </c>
      <c r="AD256" s="1">
        <v>-1978.4</v>
      </c>
      <c r="AE256" s="1">
        <v>-1991.07</v>
      </c>
      <c r="AF256" s="1">
        <v>-2003.74</v>
      </c>
      <c r="AG256" s="1">
        <v>-2016.41</v>
      </c>
      <c r="AH256" s="1">
        <v>-2029.0800000000002</v>
      </c>
      <c r="AI256" s="1"/>
      <c r="AJ256" s="1">
        <v>-12.67</v>
      </c>
      <c r="AK256" s="1">
        <v>-12.67</v>
      </c>
      <c r="AL256" s="1">
        <v>-12.67</v>
      </c>
      <c r="AM256" s="1">
        <v>-12.67</v>
      </c>
      <c r="AN256" s="1">
        <v>-12.67</v>
      </c>
      <c r="AO256" s="1">
        <v>-12.67</v>
      </c>
      <c r="AP256" s="1">
        <v>-12.67</v>
      </c>
      <c r="AQ256" s="1">
        <v>-12.67</v>
      </c>
      <c r="AR256" s="1">
        <v>-12.67</v>
      </c>
      <c r="AS256" s="1">
        <v>-12.67</v>
      </c>
      <c r="AT256" s="1">
        <v>-12.67</v>
      </c>
      <c r="AU256" s="1">
        <v>-12.67</v>
      </c>
      <c r="AV256" s="1">
        <v>-12.67</v>
      </c>
      <c r="AW256" s="1">
        <f t="shared" si="142"/>
        <v>152.04</v>
      </c>
      <c r="AX256" s="1"/>
      <c r="AY256" s="1">
        <v>1841.18</v>
      </c>
      <c r="AZ256" s="1">
        <v>1828.51</v>
      </c>
      <c r="BA256" s="1">
        <v>1815.8400000000001</v>
      </c>
      <c r="BB256" s="1">
        <v>1803.17</v>
      </c>
      <c r="BC256" s="1">
        <v>1790.5</v>
      </c>
      <c r="BD256" s="1">
        <v>1777.83</v>
      </c>
      <c r="BE256" s="1">
        <v>1765.16</v>
      </c>
      <c r="BF256" s="1">
        <v>1752.49</v>
      </c>
      <c r="BG256" s="1">
        <v>1739.82</v>
      </c>
      <c r="BH256" s="1">
        <v>1727.15</v>
      </c>
      <c r="BI256" s="1">
        <v>1714.48</v>
      </c>
      <c r="BJ256" s="1">
        <v>1701.81</v>
      </c>
      <c r="BK256" s="1">
        <v>1689.14</v>
      </c>
      <c r="BL256" s="2">
        <f t="shared" si="115"/>
        <v>0</v>
      </c>
      <c r="BM256" s="2">
        <f t="shared" si="143"/>
        <v>152.04</v>
      </c>
      <c r="BN256" s="3">
        <f t="shared" si="151"/>
        <v>4.0890533642441801E-2</v>
      </c>
      <c r="BO256" s="37">
        <f>IFERROR(INDEX('Wkpr - Existing Depr Rates'!$G$2:$G$709,MATCH('Wkpr - Plant Balance Detail'!A256,'Wkpr - Existing Depr Rates'!$A$2:$A$709,0),),0)</f>
        <v>4.0899999999999999E-2</v>
      </c>
      <c r="BP256" s="37">
        <f t="shared" si="144"/>
        <v>-9.4663575581979686E-6</v>
      </c>
      <c r="BQ256" s="11">
        <v>4.1100000000000005E-2</v>
      </c>
      <c r="BR256" s="11"/>
      <c r="BS256" s="11"/>
      <c r="BU256" s="31">
        <f>_xlfn.IFNA(IF(AND($B256="ED",$D256&gt;=310000,$D256&lt;360000),INDEX('Wkpr - Allocation_Factors'!$B$16:$F$16,1,MATCH('Wkpr - Plant Balance Detail'!BU$2,'Wkpr - Allocation_Factors'!$B$1:$F$1,0)),IF(AND($B256="GD",$C256="AN",$D256&gt;=350000,$D256&lt;358000),INDEX('Wkpr - Allocation_Factors'!$B$17:$F$17,1,MATCH('Wkpr - Plant Balance Detail'!BU$2,'Wkpr - Allocation_Factors'!$B$1:$F$1,0)),INDEX('Wkpr - Allocation_Factors'!$B$2:$F$15,MATCH(CONCATENATE('Wkpr - Plant Balance Detail'!$B256,'Wkpr - Plant Balance Detail'!$C256),'Wkpr - Allocation_Factors'!$A$2:$A$15,0),MATCH('Wkpr - Plant Balance Detail'!BU$2,'Wkpr - Allocation_Factors'!$B$1:$F$1,0)))),0)</f>
        <v>0.6573</v>
      </c>
      <c r="BV256" s="31">
        <f>_xlfn.IFNA(IF(AND($B256="ED",$D256&gt;=310000,$D256&lt;360000),INDEX('Wkpr - Allocation_Factors'!$B$16:$F$16,1,MATCH('Wkpr - Plant Balance Detail'!BV$2,'Wkpr - Allocation_Factors'!$B$1:$F$1,0)),IF(AND($B256="GD",$C256="AN",$D256&gt;=350000,$D256&lt;358000),INDEX('Wkpr - Allocation_Factors'!$B$17:$F$17,1,MATCH('Wkpr - Plant Balance Detail'!BV$2,'Wkpr - Allocation_Factors'!$B$1:$F$1,0)),INDEX('Wkpr - Allocation_Factors'!$B$2:$F$15,MATCH(CONCATENATE('Wkpr - Plant Balance Detail'!$B256,'Wkpr - Plant Balance Detail'!$C256),'Wkpr - Allocation_Factors'!$A$2:$A$15,0),MATCH('Wkpr - Plant Balance Detail'!BV$2,'Wkpr - Allocation_Factors'!$B$1:$F$1,0)))),0)</f>
        <v>0</v>
      </c>
      <c r="BW256" s="31">
        <f>_xlfn.IFNA(IF(AND($B256="ED",$D256&gt;=310000,$D256&lt;360000),INDEX('Wkpr - Allocation_Factors'!$B$16:$F$16,1,MATCH('Wkpr - Plant Balance Detail'!BW$2,'Wkpr - Allocation_Factors'!$B$1:$F$1,0)),IF(AND($B256="GD",$C256="AN",$D256&gt;=350000,$D256&lt;358000),INDEX('Wkpr - Allocation_Factors'!$B$17:$F$17,1,MATCH('Wkpr - Plant Balance Detail'!BW$2,'Wkpr - Allocation_Factors'!$B$1:$F$1,0)),INDEX('Wkpr - Allocation_Factors'!$B$2:$F$15,MATCH(CONCATENATE('Wkpr - Plant Balance Detail'!$B256,'Wkpr - Plant Balance Detail'!$C256),'Wkpr - Allocation_Factors'!$A$2:$A$15,0),MATCH('Wkpr - Plant Balance Detail'!BW$2,'Wkpr - Allocation_Factors'!$B$1:$F$1,0)))),0)</f>
        <v>0.3427</v>
      </c>
      <c r="BX256" s="31">
        <f>_xlfn.IFNA(IF(AND($B256="ED",$D256&gt;=310000,$D256&lt;360000),INDEX('Wkpr - Allocation_Factors'!$B$16:$F$16,1,MATCH('Wkpr - Plant Balance Detail'!BX$2,'Wkpr - Allocation_Factors'!$B$1:$F$1,0)),IF(AND($B256="GD",$C256="AN",$D256&gt;=350000,$D256&lt;358000),INDEX('Wkpr - Allocation_Factors'!$B$17:$F$17,1,MATCH('Wkpr - Plant Balance Detail'!BX$2,'Wkpr - Allocation_Factors'!$B$1:$F$1,0)),INDEX('Wkpr - Allocation_Factors'!$B$2:$F$15,MATCH(CONCATENATE('Wkpr - Plant Balance Detail'!$B256,'Wkpr - Plant Balance Detail'!$C256),'Wkpr - Allocation_Factors'!$A$2:$A$15,0),MATCH('Wkpr - Plant Balance Detail'!BX$2,'Wkpr - Allocation_Factors'!$B$1:$F$1,0)))),0)</f>
        <v>0</v>
      </c>
      <c r="BY256" s="31">
        <f>_xlfn.IFNA(IF(AND($B256="ED",$D256&gt;=310000,$D256&lt;360000),INDEX('Wkpr - Allocation_Factors'!$B$16:$F$16,1,MATCH('Wkpr - Plant Balance Detail'!BY$2,'Wkpr - Allocation_Factors'!$B$1:$F$1,0)),IF(AND($B256="GD",$C256="AN",$D256&gt;=350000,$D256&lt;358000),INDEX('Wkpr - Allocation_Factors'!$B$17:$F$17,1,MATCH('Wkpr - Plant Balance Detail'!BY$2,'Wkpr - Allocation_Factors'!$B$1:$F$1,0)),INDEX('Wkpr - Allocation_Factors'!$B$2:$F$15,MATCH(CONCATENATE('Wkpr - Plant Balance Detail'!$B256,'Wkpr - Plant Balance Detail'!$C256),'Wkpr - Allocation_Factors'!$A$2:$A$15,0),MATCH('Wkpr - Plant Balance Detail'!BY$2,'Wkpr - Allocation_Factors'!$B$1:$F$1,0)))),0)</f>
        <v>0</v>
      </c>
      <c r="CA256" s="1">
        <f t="shared" si="116"/>
        <v>99.935891999999981</v>
      </c>
      <c r="CB256" s="1">
        <f t="shared" si="117"/>
        <v>0</v>
      </c>
      <c r="CC256" s="1">
        <f t="shared" si="118"/>
        <v>52.104107999999989</v>
      </c>
      <c r="CD256" s="1">
        <f t="shared" si="119"/>
        <v>0</v>
      </c>
      <c r="CE256" s="1">
        <f t="shared" si="120"/>
        <v>0</v>
      </c>
      <c r="CF256" s="1"/>
      <c r="CG256" s="1">
        <f t="shared" si="121"/>
        <v>99.959027645399999</v>
      </c>
      <c r="CH256" s="1">
        <f t="shared" si="122"/>
        <v>0</v>
      </c>
      <c r="CI256" s="1">
        <f t="shared" si="123"/>
        <v>52.116170354600001</v>
      </c>
      <c r="CJ256" s="1">
        <f t="shared" si="124"/>
        <v>0</v>
      </c>
      <c r="CK256" s="1">
        <f t="shared" si="125"/>
        <v>0</v>
      </c>
      <c r="CM256" s="1">
        <f t="shared" si="126"/>
        <v>100.44782484660001</v>
      </c>
      <c r="CN256" s="1">
        <f t="shared" si="127"/>
        <v>0</v>
      </c>
      <c r="CO256" s="1">
        <f t="shared" si="128"/>
        <v>52.371017153400004</v>
      </c>
      <c r="CP256" s="1">
        <f t="shared" si="129"/>
        <v>0</v>
      </c>
      <c r="CQ256" s="1">
        <f t="shared" si="130"/>
        <v>0</v>
      </c>
      <c r="CS256" s="1">
        <f t="shared" si="145"/>
        <v>0.4887972012000148</v>
      </c>
      <c r="CT256" s="1">
        <f t="shared" si="146"/>
        <v>0</v>
      </c>
      <c r="CU256" s="1">
        <f t="shared" si="147"/>
        <v>0.25484679880000272</v>
      </c>
      <c r="CV256" s="1">
        <f t="shared" si="148"/>
        <v>0</v>
      </c>
      <c r="CW256" s="1">
        <f t="shared" si="149"/>
        <v>0</v>
      </c>
      <c r="CX256" s="1">
        <f t="shared" si="150"/>
        <v>0.74364400000001751</v>
      </c>
      <c r="DA256" s="38">
        <f t="shared" si="131"/>
        <v>0</v>
      </c>
      <c r="DB256" s="38">
        <f t="shared" si="132"/>
        <v>0</v>
      </c>
      <c r="DC256" s="38">
        <f t="shared" si="133"/>
        <v>0</v>
      </c>
      <c r="DD256" s="38">
        <f t="shared" si="134"/>
        <v>0</v>
      </c>
      <c r="DE256" s="38">
        <f t="shared" si="135"/>
        <v>0</v>
      </c>
    </row>
    <row r="257" spans="1:109" x14ac:dyDescent="0.2">
      <c r="A257" t="s">
        <v>272</v>
      </c>
      <c r="B257" t="str">
        <f t="shared" si="136"/>
        <v>ED</v>
      </c>
      <c r="C257" t="str">
        <f t="shared" si="137"/>
        <v>KF</v>
      </c>
      <c r="D257">
        <f t="shared" si="138"/>
        <v>345000</v>
      </c>
      <c r="F257" s="1">
        <v>13818.66</v>
      </c>
      <c r="G257" s="1">
        <v>13818.66</v>
      </c>
      <c r="H257" s="1">
        <v>13818.66</v>
      </c>
      <c r="I257" s="1">
        <v>13818.66</v>
      </c>
      <c r="J257" s="1">
        <v>13818.66</v>
      </c>
      <c r="K257" s="1">
        <v>13818.66</v>
      </c>
      <c r="L257" s="1">
        <v>13818.66</v>
      </c>
      <c r="M257" s="1">
        <v>19854.96</v>
      </c>
      <c r="N257" s="1">
        <v>19854.96</v>
      </c>
      <c r="O257" s="1">
        <v>19854.96</v>
      </c>
      <c r="P257" s="1">
        <v>13382.11</v>
      </c>
      <c r="Q257" s="1">
        <v>13382.11</v>
      </c>
      <c r="R257" s="1">
        <v>13382.11</v>
      </c>
      <c r="S257" s="1">
        <f t="shared" si="139"/>
        <v>13600.385</v>
      </c>
      <c r="T257" s="1">
        <f t="shared" si="140"/>
        <v>169241.06</v>
      </c>
      <c r="U257" s="1">
        <f t="shared" si="141"/>
        <v>15236.787083333335</v>
      </c>
      <c r="V257" s="1">
        <v>-587.74</v>
      </c>
      <c r="W257" s="1">
        <v>-664.67</v>
      </c>
      <c r="X257" s="1">
        <v>-741.6</v>
      </c>
      <c r="Y257" s="1">
        <v>-818.53</v>
      </c>
      <c r="Z257" s="1">
        <v>-895.46</v>
      </c>
      <c r="AA257" s="1">
        <v>-972.39</v>
      </c>
      <c r="AB257" s="1">
        <v>-1049.32</v>
      </c>
      <c r="AC257" s="1">
        <v>-1070.17</v>
      </c>
      <c r="AD257" s="1">
        <v>-1180.7</v>
      </c>
      <c r="AE257" s="1">
        <v>-1291.23</v>
      </c>
      <c r="AF257" s="1">
        <v>12434.92</v>
      </c>
      <c r="AG257" s="1">
        <v>12360.43</v>
      </c>
      <c r="AH257" s="1">
        <v>-1794.02</v>
      </c>
      <c r="AI257" s="1"/>
      <c r="AJ257" s="1">
        <v>-76.930000000000007</v>
      </c>
      <c r="AK257" s="1">
        <v>-76.930000000000007</v>
      </c>
      <c r="AL257" s="1">
        <v>-76.930000000000007</v>
      </c>
      <c r="AM257" s="1">
        <v>-76.930000000000007</v>
      </c>
      <c r="AN257" s="1">
        <v>-76.930000000000007</v>
      </c>
      <c r="AO257" s="1">
        <v>-76.930000000000007</v>
      </c>
      <c r="AP257" s="1">
        <v>-76.930000000000007</v>
      </c>
      <c r="AQ257" s="1">
        <v>-93.73</v>
      </c>
      <c r="AR257" s="1">
        <v>-110.53</v>
      </c>
      <c r="AS257" s="1">
        <v>-110.53</v>
      </c>
      <c r="AT257" s="1">
        <v>-92.51</v>
      </c>
      <c r="AU257" s="1">
        <v>-74.489999999999995</v>
      </c>
      <c r="AV257" s="1">
        <v>-14154.45</v>
      </c>
      <c r="AW257" s="1">
        <f t="shared" si="142"/>
        <v>15097.820000000002</v>
      </c>
      <c r="AX257" s="1"/>
      <c r="AY257" s="1">
        <v>13230.92</v>
      </c>
      <c r="AZ257" s="1">
        <v>13153.99</v>
      </c>
      <c r="BA257" s="1">
        <v>13077.06</v>
      </c>
      <c r="BB257" s="1">
        <v>13000.130000000001</v>
      </c>
      <c r="BC257" s="1">
        <v>12923.2</v>
      </c>
      <c r="BD257" s="1">
        <v>12846.27</v>
      </c>
      <c r="BE257" s="1">
        <v>12769.34</v>
      </c>
      <c r="BF257" s="1">
        <v>18784.79</v>
      </c>
      <c r="BG257" s="1">
        <v>18674.260000000002</v>
      </c>
      <c r="BH257" s="1">
        <v>18563.73</v>
      </c>
      <c r="BI257" s="1">
        <v>25817.03</v>
      </c>
      <c r="BJ257" s="1">
        <v>25742.54</v>
      </c>
      <c r="BK257" s="1">
        <v>11588.09</v>
      </c>
      <c r="BL257" s="2">
        <f t="shared" si="115"/>
        <v>0</v>
      </c>
      <c r="BM257" s="2">
        <f t="shared" si="143"/>
        <v>15097.820000000002</v>
      </c>
      <c r="BN257" s="3">
        <f t="shared" si="151"/>
        <v>0.99087950218288856</v>
      </c>
      <c r="BO257" s="37">
        <f>IFERROR(INDEX('Wkpr - Existing Depr Rates'!$G$2:$G$709,MATCH('Wkpr - Plant Balance Detail'!A257,'Wkpr - Existing Depr Rates'!$A$2:$A$709,0),),0)</f>
        <v>6.6799999999999998E-2</v>
      </c>
      <c r="BP257" s="37">
        <f t="shared" si="144"/>
        <v>0.92407950218288859</v>
      </c>
      <c r="BQ257" s="11">
        <v>0.08</v>
      </c>
      <c r="BR257" s="11"/>
      <c r="BS257" s="11"/>
      <c r="BU257" s="31">
        <f>_xlfn.IFNA(IF(AND($B257="ED",$D257&gt;=310000,$D257&lt;360000),INDEX('Wkpr - Allocation_Factors'!$B$16:$F$16,1,MATCH('Wkpr - Plant Balance Detail'!BU$2,'Wkpr - Allocation_Factors'!$B$1:$F$1,0)),IF(AND($B257="GD",$C257="AN",$D257&gt;=350000,$D257&lt;358000),INDEX('Wkpr - Allocation_Factors'!$B$17:$F$17,1,MATCH('Wkpr - Plant Balance Detail'!BU$2,'Wkpr - Allocation_Factors'!$B$1:$F$1,0)),INDEX('Wkpr - Allocation_Factors'!$B$2:$F$15,MATCH(CONCATENATE('Wkpr - Plant Balance Detail'!$B257,'Wkpr - Plant Balance Detail'!$C257),'Wkpr - Allocation_Factors'!$A$2:$A$15,0),MATCH('Wkpr - Plant Balance Detail'!BU$2,'Wkpr - Allocation_Factors'!$B$1:$F$1,0)))),0)</f>
        <v>0.6573</v>
      </c>
      <c r="BV257" s="31">
        <f>_xlfn.IFNA(IF(AND($B257="ED",$D257&gt;=310000,$D257&lt;360000),INDEX('Wkpr - Allocation_Factors'!$B$16:$F$16,1,MATCH('Wkpr - Plant Balance Detail'!BV$2,'Wkpr - Allocation_Factors'!$B$1:$F$1,0)),IF(AND($B257="GD",$C257="AN",$D257&gt;=350000,$D257&lt;358000),INDEX('Wkpr - Allocation_Factors'!$B$17:$F$17,1,MATCH('Wkpr - Plant Balance Detail'!BV$2,'Wkpr - Allocation_Factors'!$B$1:$F$1,0)),INDEX('Wkpr - Allocation_Factors'!$B$2:$F$15,MATCH(CONCATENATE('Wkpr - Plant Balance Detail'!$B257,'Wkpr - Plant Balance Detail'!$C257),'Wkpr - Allocation_Factors'!$A$2:$A$15,0),MATCH('Wkpr - Plant Balance Detail'!BV$2,'Wkpr - Allocation_Factors'!$B$1:$F$1,0)))),0)</f>
        <v>0</v>
      </c>
      <c r="BW257" s="31">
        <f>_xlfn.IFNA(IF(AND($B257="ED",$D257&gt;=310000,$D257&lt;360000),INDEX('Wkpr - Allocation_Factors'!$B$16:$F$16,1,MATCH('Wkpr - Plant Balance Detail'!BW$2,'Wkpr - Allocation_Factors'!$B$1:$F$1,0)),IF(AND($B257="GD",$C257="AN",$D257&gt;=350000,$D257&lt;358000),INDEX('Wkpr - Allocation_Factors'!$B$17:$F$17,1,MATCH('Wkpr - Plant Balance Detail'!BW$2,'Wkpr - Allocation_Factors'!$B$1:$F$1,0)),INDEX('Wkpr - Allocation_Factors'!$B$2:$F$15,MATCH(CONCATENATE('Wkpr - Plant Balance Detail'!$B257,'Wkpr - Plant Balance Detail'!$C257),'Wkpr - Allocation_Factors'!$A$2:$A$15,0),MATCH('Wkpr - Plant Balance Detail'!BW$2,'Wkpr - Allocation_Factors'!$B$1:$F$1,0)))),0)</f>
        <v>0.3427</v>
      </c>
      <c r="BX257" s="31">
        <f>_xlfn.IFNA(IF(AND($B257="ED",$D257&gt;=310000,$D257&lt;360000),INDEX('Wkpr - Allocation_Factors'!$B$16:$F$16,1,MATCH('Wkpr - Plant Balance Detail'!BX$2,'Wkpr - Allocation_Factors'!$B$1:$F$1,0)),IF(AND($B257="GD",$C257="AN",$D257&gt;=350000,$D257&lt;358000),INDEX('Wkpr - Allocation_Factors'!$B$17:$F$17,1,MATCH('Wkpr - Plant Balance Detail'!BX$2,'Wkpr - Allocation_Factors'!$B$1:$F$1,0)),INDEX('Wkpr - Allocation_Factors'!$B$2:$F$15,MATCH(CONCATENATE('Wkpr - Plant Balance Detail'!$B257,'Wkpr - Plant Balance Detail'!$C257),'Wkpr - Allocation_Factors'!$A$2:$A$15,0),MATCH('Wkpr - Plant Balance Detail'!BX$2,'Wkpr - Allocation_Factors'!$B$1:$F$1,0)))),0)</f>
        <v>0</v>
      </c>
      <c r="BY257" s="31">
        <f>_xlfn.IFNA(IF(AND($B257="ED",$D257&gt;=310000,$D257&lt;360000),INDEX('Wkpr - Allocation_Factors'!$B$16:$F$16,1,MATCH('Wkpr - Plant Balance Detail'!BY$2,'Wkpr - Allocation_Factors'!$B$1:$F$1,0)),IF(AND($B257="GD",$C257="AN",$D257&gt;=350000,$D257&lt;358000),INDEX('Wkpr - Allocation_Factors'!$B$17:$F$17,1,MATCH('Wkpr - Plant Balance Detail'!BY$2,'Wkpr - Allocation_Factors'!$B$1:$F$1,0)),INDEX('Wkpr - Allocation_Factors'!$B$2:$F$15,MATCH(CONCATENATE('Wkpr - Plant Balance Detail'!$B257,'Wkpr - Plant Balance Detail'!$C257),'Wkpr - Allocation_Factors'!$A$2:$A$15,0),MATCH('Wkpr - Plant Balance Detail'!BY$2,'Wkpr - Allocation_Factors'!$B$1:$F$1,0)))),0)</f>
        <v>0</v>
      </c>
      <c r="CA257" s="1">
        <f t="shared" si="116"/>
        <v>8715.8364487350082</v>
      </c>
      <c r="CB257" s="1">
        <f t="shared" si="117"/>
        <v>0</v>
      </c>
      <c r="CC257" s="1">
        <f t="shared" si="118"/>
        <v>4544.2220462216455</v>
      </c>
      <c r="CD257" s="1">
        <f t="shared" si="119"/>
        <v>0</v>
      </c>
      <c r="CE257" s="1">
        <f t="shared" si="120"/>
        <v>0</v>
      </c>
      <c r="CF257" s="1"/>
      <c r="CG257" s="1">
        <f t="shared" si="121"/>
        <v>587.57686832039997</v>
      </c>
      <c r="CH257" s="1">
        <f t="shared" si="122"/>
        <v>0</v>
      </c>
      <c r="CI257" s="1">
        <f t="shared" si="123"/>
        <v>306.3480796796</v>
      </c>
      <c r="CJ257" s="1">
        <f t="shared" si="124"/>
        <v>0</v>
      </c>
      <c r="CK257" s="1">
        <f t="shared" si="125"/>
        <v>0</v>
      </c>
      <c r="CM257" s="1">
        <f t="shared" si="126"/>
        <v>703.68487224</v>
      </c>
      <c r="CN257" s="1">
        <f t="shared" si="127"/>
        <v>0</v>
      </c>
      <c r="CO257" s="1">
        <f t="shared" si="128"/>
        <v>366.88392776000001</v>
      </c>
      <c r="CP257" s="1">
        <f t="shared" si="129"/>
        <v>0</v>
      </c>
      <c r="CQ257" s="1">
        <f t="shared" si="130"/>
        <v>0</v>
      </c>
      <c r="CS257" s="1">
        <f t="shared" si="145"/>
        <v>116.10800391960004</v>
      </c>
      <c r="CT257" s="1">
        <f t="shared" si="146"/>
        <v>0</v>
      </c>
      <c r="CU257" s="1">
        <f t="shared" si="147"/>
        <v>60.535848080400001</v>
      </c>
      <c r="CV257" s="1">
        <f t="shared" si="148"/>
        <v>0</v>
      </c>
      <c r="CW257" s="1">
        <f t="shared" si="149"/>
        <v>0</v>
      </c>
      <c r="CX257" s="1">
        <f t="shared" si="150"/>
        <v>176.64385200000004</v>
      </c>
      <c r="DA257" s="38">
        <f t="shared" si="131"/>
        <v>0</v>
      </c>
      <c r="DB257" s="38">
        <f t="shared" si="132"/>
        <v>0</v>
      </c>
      <c r="DC257" s="38">
        <f t="shared" si="133"/>
        <v>0</v>
      </c>
      <c r="DD257" s="38">
        <f t="shared" si="134"/>
        <v>0</v>
      </c>
      <c r="DE257" s="38">
        <f t="shared" si="135"/>
        <v>0</v>
      </c>
    </row>
    <row r="258" spans="1:109" x14ac:dyDescent="0.2">
      <c r="A258" t="s">
        <v>273</v>
      </c>
      <c r="B258" t="str">
        <f t="shared" si="136"/>
        <v>ED</v>
      </c>
      <c r="C258" t="str">
        <f t="shared" si="137"/>
        <v>LC</v>
      </c>
      <c r="D258">
        <f t="shared" si="138"/>
        <v>342000</v>
      </c>
      <c r="F258" s="1">
        <v>141416.94</v>
      </c>
      <c r="G258" s="1">
        <v>141416.94</v>
      </c>
      <c r="H258" s="1">
        <v>141416.94</v>
      </c>
      <c r="I258" s="1">
        <v>141416.94</v>
      </c>
      <c r="J258" s="1">
        <v>141416.94</v>
      </c>
      <c r="K258" s="1">
        <v>141416.94</v>
      </c>
      <c r="L258" s="1">
        <v>141416.94</v>
      </c>
      <c r="M258" s="1">
        <v>141416.94</v>
      </c>
      <c r="N258" s="1">
        <v>91977.919999999998</v>
      </c>
      <c r="O258" s="1">
        <v>91977.919999999998</v>
      </c>
      <c r="P258" s="1">
        <v>91977.919999999998</v>
      </c>
      <c r="Q258" s="1">
        <v>91977.919999999998</v>
      </c>
      <c r="R258" s="1">
        <v>91977.919999999998</v>
      </c>
      <c r="S258" s="1">
        <f t="shared" si="139"/>
        <v>116697.43</v>
      </c>
      <c r="T258" s="1">
        <f t="shared" si="140"/>
        <v>1357830.2599999995</v>
      </c>
      <c r="U258" s="1">
        <f t="shared" si="141"/>
        <v>122877.30749999995</v>
      </c>
      <c r="V258" s="1">
        <v>-25772.06</v>
      </c>
      <c r="W258" s="1">
        <v>-26204.560000000001</v>
      </c>
      <c r="X258" s="1">
        <v>-26637.06</v>
      </c>
      <c r="Y258" s="1">
        <v>-27069.56</v>
      </c>
      <c r="Z258" s="1">
        <v>-27502.06</v>
      </c>
      <c r="AA258" s="1">
        <v>-27934.560000000001</v>
      </c>
      <c r="AB258" s="1">
        <v>-28367.06</v>
      </c>
      <c r="AC258" s="1">
        <v>-28799.56</v>
      </c>
      <c r="AD258" s="1">
        <v>-29156.46</v>
      </c>
      <c r="AE258" s="1">
        <v>-29437.760000000002</v>
      </c>
      <c r="AF258" s="1">
        <v>-29719.06</v>
      </c>
      <c r="AG258" s="1">
        <v>-30000.36</v>
      </c>
      <c r="AH258" s="1">
        <v>-30281.66</v>
      </c>
      <c r="AI258" s="1"/>
      <c r="AJ258" s="1">
        <v>-432.5</v>
      </c>
      <c r="AK258" s="1">
        <v>-432.5</v>
      </c>
      <c r="AL258" s="1">
        <v>-432.5</v>
      </c>
      <c r="AM258" s="1">
        <v>-432.5</v>
      </c>
      <c r="AN258" s="1">
        <v>-432.5</v>
      </c>
      <c r="AO258" s="1">
        <v>-432.5</v>
      </c>
      <c r="AP258" s="1">
        <v>-432.5</v>
      </c>
      <c r="AQ258" s="1">
        <v>-432.5</v>
      </c>
      <c r="AR258" s="1">
        <v>-356.90000000000003</v>
      </c>
      <c r="AS258" s="1">
        <v>-281.3</v>
      </c>
      <c r="AT258" s="1">
        <v>-281.3</v>
      </c>
      <c r="AU258" s="1">
        <v>-281.3</v>
      </c>
      <c r="AV258" s="1">
        <v>-281.3</v>
      </c>
      <c r="AW258" s="1">
        <f t="shared" si="142"/>
        <v>4509.6000000000004</v>
      </c>
      <c r="AX258" s="1"/>
      <c r="AY258" s="1">
        <v>115644.88</v>
      </c>
      <c r="AZ258" s="1">
        <v>115212.38</v>
      </c>
      <c r="BA258" s="1">
        <v>114779.88</v>
      </c>
      <c r="BB258" s="1">
        <v>114347.38</v>
      </c>
      <c r="BC258" s="1">
        <v>113914.88</v>
      </c>
      <c r="BD258" s="1">
        <v>113482.38</v>
      </c>
      <c r="BE258" s="1">
        <v>113049.88</v>
      </c>
      <c r="BF258" s="1">
        <v>112617.38</v>
      </c>
      <c r="BG258" s="1">
        <v>62821.46</v>
      </c>
      <c r="BH258" s="1">
        <v>62540.160000000003</v>
      </c>
      <c r="BI258" s="1">
        <v>62258.86</v>
      </c>
      <c r="BJ258" s="1">
        <v>61977.56</v>
      </c>
      <c r="BK258" s="1">
        <v>61696.26</v>
      </c>
      <c r="BL258" s="2">
        <f t="shared" si="115"/>
        <v>0</v>
      </c>
      <c r="BM258" s="2">
        <f t="shared" si="143"/>
        <v>4509.6000000000004</v>
      </c>
      <c r="BN258" s="3">
        <f t="shared" si="151"/>
        <v>3.6700022906996088E-2</v>
      </c>
      <c r="BO258" s="37">
        <f>IFERROR(INDEX('Wkpr - Existing Depr Rates'!$G$2:$G$709,MATCH('Wkpr - Plant Balance Detail'!A258,'Wkpr - Existing Depr Rates'!$A$2:$A$709,0),),0)</f>
        <v>3.6699999999999997E-2</v>
      </c>
      <c r="BP258" s="37">
        <f t="shared" si="144"/>
        <v>2.2906996091642817E-8</v>
      </c>
      <c r="BQ258" s="11">
        <v>3.0699999999999998E-2</v>
      </c>
      <c r="BR258" s="11"/>
      <c r="BS258" s="11"/>
      <c r="BU258" s="31">
        <f>_xlfn.IFNA(IF(AND($B258="ED",$D258&gt;=310000,$D258&lt;360000),INDEX('Wkpr - Allocation_Factors'!$B$16:$F$16,1,MATCH('Wkpr - Plant Balance Detail'!BU$2,'Wkpr - Allocation_Factors'!$B$1:$F$1,0)),IF(AND($B258="GD",$C258="AN",$D258&gt;=350000,$D258&lt;358000),INDEX('Wkpr - Allocation_Factors'!$B$17:$F$17,1,MATCH('Wkpr - Plant Balance Detail'!BU$2,'Wkpr - Allocation_Factors'!$B$1:$F$1,0)),INDEX('Wkpr - Allocation_Factors'!$B$2:$F$15,MATCH(CONCATENATE('Wkpr - Plant Balance Detail'!$B258,'Wkpr - Plant Balance Detail'!$C258),'Wkpr - Allocation_Factors'!$A$2:$A$15,0),MATCH('Wkpr - Plant Balance Detail'!BU$2,'Wkpr - Allocation_Factors'!$B$1:$F$1,0)))),0)</f>
        <v>0.6573</v>
      </c>
      <c r="BV258" s="31">
        <f>_xlfn.IFNA(IF(AND($B258="ED",$D258&gt;=310000,$D258&lt;360000),INDEX('Wkpr - Allocation_Factors'!$B$16:$F$16,1,MATCH('Wkpr - Plant Balance Detail'!BV$2,'Wkpr - Allocation_Factors'!$B$1:$F$1,0)),IF(AND($B258="GD",$C258="AN",$D258&gt;=350000,$D258&lt;358000),INDEX('Wkpr - Allocation_Factors'!$B$17:$F$17,1,MATCH('Wkpr - Plant Balance Detail'!BV$2,'Wkpr - Allocation_Factors'!$B$1:$F$1,0)),INDEX('Wkpr - Allocation_Factors'!$B$2:$F$15,MATCH(CONCATENATE('Wkpr - Plant Balance Detail'!$B258,'Wkpr - Plant Balance Detail'!$C258),'Wkpr - Allocation_Factors'!$A$2:$A$15,0),MATCH('Wkpr - Plant Balance Detail'!BV$2,'Wkpr - Allocation_Factors'!$B$1:$F$1,0)))),0)</f>
        <v>0</v>
      </c>
      <c r="BW258" s="31">
        <f>_xlfn.IFNA(IF(AND($B258="ED",$D258&gt;=310000,$D258&lt;360000),INDEX('Wkpr - Allocation_Factors'!$B$16:$F$16,1,MATCH('Wkpr - Plant Balance Detail'!BW$2,'Wkpr - Allocation_Factors'!$B$1:$F$1,0)),IF(AND($B258="GD",$C258="AN",$D258&gt;=350000,$D258&lt;358000),INDEX('Wkpr - Allocation_Factors'!$B$17:$F$17,1,MATCH('Wkpr - Plant Balance Detail'!BW$2,'Wkpr - Allocation_Factors'!$B$1:$F$1,0)),INDEX('Wkpr - Allocation_Factors'!$B$2:$F$15,MATCH(CONCATENATE('Wkpr - Plant Balance Detail'!$B258,'Wkpr - Plant Balance Detail'!$C258),'Wkpr - Allocation_Factors'!$A$2:$A$15,0),MATCH('Wkpr - Plant Balance Detail'!BW$2,'Wkpr - Allocation_Factors'!$B$1:$F$1,0)))),0)</f>
        <v>0.3427</v>
      </c>
      <c r="BX258" s="31">
        <f>_xlfn.IFNA(IF(AND($B258="ED",$D258&gt;=310000,$D258&lt;360000),INDEX('Wkpr - Allocation_Factors'!$B$16:$F$16,1,MATCH('Wkpr - Plant Balance Detail'!BX$2,'Wkpr - Allocation_Factors'!$B$1:$F$1,0)),IF(AND($B258="GD",$C258="AN",$D258&gt;=350000,$D258&lt;358000),INDEX('Wkpr - Allocation_Factors'!$B$17:$F$17,1,MATCH('Wkpr - Plant Balance Detail'!BX$2,'Wkpr - Allocation_Factors'!$B$1:$F$1,0)),INDEX('Wkpr - Allocation_Factors'!$B$2:$F$15,MATCH(CONCATENATE('Wkpr - Plant Balance Detail'!$B258,'Wkpr - Plant Balance Detail'!$C258),'Wkpr - Allocation_Factors'!$A$2:$A$15,0),MATCH('Wkpr - Plant Balance Detail'!BX$2,'Wkpr - Allocation_Factors'!$B$1:$F$1,0)))),0)</f>
        <v>0</v>
      </c>
      <c r="BY258" s="31">
        <f>_xlfn.IFNA(IF(AND($B258="ED",$D258&gt;=310000,$D258&lt;360000),INDEX('Wkpr - Allocation_Factors'!$B$16:$F$16,1,MATCH('Wkpr - Plant Balance Detail'!BY$2,'Wkpr - Allocation_Factors'!$B$1:$F$1,0)),IF(AND($B258="GD",$C258="AN",$D258&gt;=350000,$D258&lt;358000),INDEX('Wkpr - Allocation_Factors'!$B$17:$F$17,1,MATCH('Wkpr - Plant Balance Detail'!BY$2,'Wkpr - Allocation_Factors'!$B$1:$F$1,0)),INDEX('Wkpr - Allocation_Factors'!$B$2:$F$15,MATCH(CONCATENATE('Wkpr - Plant Balance Detail'!$B258,'Wkpr - Plant Balance Detail'!$C258),'Wkpr - Allocation_Factors'!$A$2:$A$15,0),MATCH('Wkpr - Plant Balance Detail'!BY$2,'Wkpr - Allocation_Factors'!$B$1:$F$1,0)))),0)</f>
        <v>0</v>
      </c>
      <c r="CA258" s="1">
        <f t="shared" si="116"/>
        <v>2218.7764710374513</v>
      </c>
      <c r="CB258" s="1">
        <f t="shared" si="117"/>
        <v>0</v>
      </c>
      <c r="CC258" s="1">
        <f t="shared" si="118"/>
        <v>1156.8152999004024</v>
      </c>
      <c r="CD258" s="1">
        <f t="shared" si="119"/>
        <v>0</v>
      </c>
      <c r="CE258" s="1">
        <f t="shared" si="120"/>
        <v>0</v>
      </c>
      <c r="CF258" s="1"/>
      <c r="CG258" s="1">
        <f t="shared" si="121"/>
        <v>2218.7750861471995</v>
      </c>
      <c r="CH258" s="1">
        <f t="shared" si="122"/>
        <v>0</v>
      </c>
      <c r="CI258" s="1">
        <f t="shared" si="123"/>
        <v>1156.8145778527999</v>
      </c>
      <c r="CJ258" s="1">
        <f t="shared" si="124"/>
        <v>0</v>
      </c>
      <c r="CK258" s="1">
        <f t="shared" si="125"/>
        <v>0</v>
      </c>
      <c r="CM258" s="1">
        <f t="shared" si="126"/>
        <v>1856.0325652511999</v>
      </c>
      <c r="CN258" s="1">
        <f t="shared" si="127"/>
        <v>0</v>
      </c>
      <c r="CO258" s="1">
        <f t="shared" si="128"/>
        <v>967.68957874879993</v>
      </c>
      <c r="CP258" s="1">
        <f t="shared" si="129"/>
        <v>0</v>
      </c>
      <c r="CQ258" s="1">
        <f t="shared" si="130"/>
        <v>0</v>
      </c>
      <c r="CS258" s="1">
        <f t="shared" si="145"/>
        <v>-362.74252089599963</v>
      </c>
      <c r="CT258" s="1">
        <f t="shared" si="146"/>
        <v>0</v>
      </c>
      <c r="CU258" s="1">
        <f t="shared" si="147"/>
        <v>-189.12499910399993</v>
      </c>
      <c r="CV258" s="1">
        <f t="shared" si="148"/>
        <v>0</v>
      </c>
      <c r="CW258" s="1">
        <f t="shared" si="149"/>
        <v>0</v>
      </c>
      <c r="CX258" s="1">
        <f t="shared" si="150"/>
        <v>-551.86751999999956</v>
      </c>
      <c r="DA258" s="38">
        <f t="shared" si="131"/>
        <v>0</v>
      </c>
      <c r="DB258" s="38">
        <f t="shared" si="132"/>
        <v>0</v>
      </c>
      <c r="DC258" s="38">
        <f t="shared" si="133"/>
        <v>0</v>
      </c>
      <c r="DD258" s="38">
        <f t="shared" si="134"/>
        <v>0</v>
      </c>
      <c r="DE258" s="38">
        <f t="shared" si="135"/>
        <v>0</v>
      </c>
    </row>
    <row r="259" spans="1:109" x14ac:dyDescent="0.2">
      <c r="A259" t="s">
        <v>274</v>
      </c>
      <c r="B259" t="str">
        <f t="shared" si="136"/>
        <v>ED</v>
      </c>
      <c r="C259" t="str">
        <f t="shared" si="137"/>
        <v>LC</v>
      </c>
      <c r="D259">
        <f t="shared" si="138"/>
        <v>344000</v>
      </c>
      <c r="F259" s="1">
        <v>208505.82</v>
      </c>
      <c r="G259" s="1">
        <v>208505.82</v>
      </c>
      <c r="H259" s="1">
        <v>208505.82</v>
      </c>
      <c r="I259" s="1">
        <v>208505.82</v>
      </c>
      <c r="J259" s="1">
        <v>208505.82</v>
      </c>
      <c r="K259" s="1">
        <v>208505.82</v>
      </c>
      <c r="L259" s="1">
        <v>208505.82</v>
      </c>
      <c r="M259" s="1">
        <v>208505.82</v>
      </c>
      <c r="N259" s="1">
        <v>208505.82</v>
      </c>
      <c r="O259" s="1">
        <v>208505.82</v>
      </c>
      <c r="P259" s="1">
        <v>208505.82</v>
      </c>
      <c r="Q259" s="1">
        <v>208505.82</v>
      </c>
      <c r="R259" s="1">
        <v>208505.82</v>
      </c>
      <c r="S259" s="1">
        <f t="shared" si="139"/>
        <v>208505.82</v>
      </c>
      <c r="T259" s="1">
        <f t="shared" si="140"/>
        <v>2293564.0200000005</v>
      </c>
      <c r="U259" s="1">
        <f t="shared" si="141"/>
        <v>208505.82000000004</v>
      </c>
      <c r="V259" s="1">
        <v>-53645.86</v>
      </c>
      <c r="W259" s="1">
        <v>-54288.75</v>
      </c>
      <c r="X259" s="1">
        <v>-54931.64</v>
      </c>
      <c r="Y259" s="1">
        <v>-55574.53</v>
      </c>
      <c r="Z259" s="1">
        <v>-56217.42</v>
      </c>
      <c r="AA259" s="1">
        <v>-56860.31</v>
      </c>
      <c r="AB259" s="1">
        <v>-57503.200000000004</v>
      </c>
      <c r="AC259" s="1">
        <v>-58146.090000000004</v>
      </c>
      <c r="AD259" s="1">
        <v>-58788.98</v>
      </c>
      <c r="AE259" s="1">
        <v>-59431.87</v>
      </c>
      <c r="AF259" s="1">
        <v>-60074.76</v>
      </c>
      <c r="AG259" s="1">
        <v>-60717.65</v>
      </c>
      <c r="AH259" s="1">
        <v>-61360.54</v>
      </c>
      <c r="AI259" s="1"/>
      <c r="AJ259" s="1">
        <v>-642.89</v>
      </c>
      <c r="AK259" s="1">
        <v>-642.89</v>
      </c>
      <c r="AL259" s="1">
        <v>-642.89</v>
      </c>
      <c r="AM259" s="1">
        <v>-642.89</v>
      </c>
      <c r="AN259" s="1">
        <v>-642.89</v>
      </c>
      <c r="AO259" s="1">
        <v>-642.89</v>
      </c>
      <c r="AP259" s="1">
        <v>-642.89</v>
      </c>
      <c r="AQ259" s="1">
        <v>-642.89</v>
      </c>
      <c r="AR259" s="1">
        <v>-642.89</v>
      </c>
      <c r="AS259" s="1">
        <v>-642.89</v>
      </c>
      <c r="AT259" s="1">
        <v>-642.89</v>
      </c>
      <c r="AU259" s="1">
        <v>-642.89</v>
      </c>
      <c r="AV259" s="1">
        <v>-642.89</v>
      </c>
      <c r="AW259" s="1">
        <f t="shared" si="142"/>
        <v>7714.6800000000012</v>
      </c>
      <c r="AX259" s="1"/>
      <c r="AY259" s="1">
        <v>154859.96</v>
      </c>
      <c r="AZ259" s="1">
        <v>154217.07</v>
      </c>
      <c r="BA259" s="1">
        <v>153574.18</v>
      </c>
      <c r="BB259" s="1">
        <v>152931.29</v>
      </c>
      <c r="BC259" s="1">
        <v>152288.4</v>
      </c>
      <c r="BD259" s="1">
        <v>151645.51</v>
      </c>
      <c r="BE259" s="1">
        <v>151002.62</v>
      </c>
      <c r="BF259" s="1">
        <v>150359.73000000001</v>
      </c>
      <c r="BG259" s="1">
        <v>149716.84</v>
      </c>
      <c r="BH259" s="1">
        <v>149073.95000000001</v>
      </c>
      <c r="BI259" s="1">
        <v>148431.06</v>
      </c>
      <c r="BJ259" s="1">
        <v>147788.17000000001</v>
      </c>
      <c r="BK259" s="1">
        <v>147145.28</v>
      </c>
      <c r="BL259" s="2">
        <f t="shared" ref="BL259:BL322" si="152">IF(D259&lt;=303999,AW259,)</f>
        <v>0</v>
      </c>
      <c r="BM259" s="2">
        <f t="shared" si="143"/>
        <v>7714.6800000000012</v>
      </c>
      <c r="BN259" s="3">
        <f t="shared" si="151"/>
        <v>3.6999830508328259E-2</v>
      </c>
      <c r="BO259" s="37">
        <f>IFERROR(INDEX('Wkpr - Existing Depr Rates'!$G$2:$G$709,MATCH('Wkpr - Plant Balance Detail'!A259,'Wkpr - Existing Depr Rates'!$A$2:$A$709,0),),0)</f>
        <v>3.6999999999999998E-2</v>
      </c>
      <c r="BP259" s="37">
        <f t="shared" si="144"/>
        <v>-1.6949167173929691E-7</v>
      </c>
      <c r="BQ259" s="11">
        <v>3.5200000000000002E-2</v>
      </c>
      <c r="BR259" s="11"/>
      <c r="BS259" s="11"/>
      <c r="BU259" s="31">
        <f>_xlfn.IFNA(IF(AND($B259="ED",$D259&gt;=310000,$D259&lt;360000),INDEX('Wkpr - Allocation_Factors'!$B$16:$F$16,1,MATCH('Wkpr - Plant Balance Detail'!BU$2,'Wkpr - Allocation_Factors'!$B$1:$F$1,0)),IF(AND($B259="GD",$C259="AN",$D259&gt;=350000,$D259&lt;358000),INDEX('Wkpr - Allocation_Factors'!$B$17:$F$17,1,MATCH('Wkpr - Plant Balance Detail'!BU$2,'Wkpr - Allocation_Factors'!$B$1:$F$1,0)),INDEX('Wkpr - Allocation_Factors'!$B$2:$F$15,MATCH(CONCATENATE('Wkpr - Plant Balance Detail'!$B259,'Wkpr - Plant Balance Detail'!$C259),'Wkpr - Allocation_Factors'!$A$2:$A$15,0),MATCH('Wkpr - Plant Balance Detail'!BU$2,'Wkpr - Allocation_Factors'!$B$1:$F$1,0)))),0)</f>
        <v>0.6573</v>
      </c>
      <c r="BV259" s="31">
        <f>_xlfn.IFNA(IF(AND($B259="ED",$D259&gt;=310000,$D259&lt;360000),INDEX('Wkpr - Allocation_Factors'!$B$16:$F$16,1,MATCH('Wkpr - Plant Balance Detail'!BV$2,'Wkpr - Allocation_Factors'!$B$1:$F$1,0)),IF(AND($B259="GD",$C259="AN",$D259&gt;=350000,$D259&lt;358000),INDEX('Wkpr - Allocation_Factors'!$B$17:$F$17,1,MATCH('Wkpr - Plant Balance Detail'!BV$2,'Wkpr - Allocation_Factors'!$B$1:$F$1,0)),INDEX('Wkpr - Allocation_Factors'!$B$2:$F$15,MATCH(CONCATENATE('Wkpr - Plant Balance Detail'!$B259,'Wkpr - Plant Balance Detail'!$C259),'Wkpr - Allocation_Factors'!$A$2:$A$15,0),MATCH('Wkpr - Plant Balance Detail'!BV$2,'Wkpr - Allocation_Factors'!$B$1:$F$1,0)))),0)</f>
        <v>0</v>
      </c>
      <c r="BW259" s="31">
        <f>_xlfn.IFNA(IF(AND($B259="ED",$D259&gt;=310000,$D259&lt;360000),INDEX('Wkpr - Allocation_Factors'!$B$16:$F$16,1,MATCH('Wkpr - Plant Balance Detail'!BW$2,'Wkpr - Allocation_Factors'!$B$1:$F$1,0)),IF(AND($B259="GD",$C259="AN",$D259&gt;=350000,$D259&lt;358000),INDEX('Wkpr - Allocation_Factors'!$B$17:$F$17,1,MATCH('Wkpr - Plant Balance Detail'!BW$2,'Wkpr - Allocation_Factors'!$B$1:$F$1,0)),INDEX('Wkpr - Allocation_Factors'!$B$2:$F$15,MATCH(CONCATENATE('Wkpr - Plant Balance Detail'!$B259,'Wkpr - Plant Balance Detail'!$C259),'Wkpr - Allocation_Factors'!$A$2:$A$15,0),MATCH('Wkpr - Plant Balance Detail'!BW$2,'Wkpr - Allocation_Factors'!$B$1:$F$1,0)))),0)</f>
        <v>0.3427</v>
      </c>
      <c r="BX259" s="31">
        <f>_xlfn.IFNA(IF(AND($B259="ED",$D259&gt;=310000,$D259&lt;360000),INDEX('Wkpr - Allocation_Factors'!$B$16:$F$16,1,MATCH('Wkpr - Plant Balance Detail'!BX$2,'Wkpr - Allocation_Factors'!$B$1:$F$1,0)),IF(AND($B259="GD",$C259="AN",$D259&gt;=350000,$D259&lt;358000),INDEX('Wkpr - Allocation_Factors'!$B$17:$F$17,1,MATCH('Wkpr - Plant Balance Detail'!BX$2,'Wkpr - Allocation_Factors'!$B$1:$F$1,0)),INDEX('Wkpr - Allocation_Factors'!$B$2:$F$15,MATCH(CONCATENATE('Wkpr - Plant Balance Detail'!$B259,'Wkpr - Plant Balance Detail'!$C259),'Wkpr - Allocation_Factors'!$A$2:$A$15,0),MATCH('Wkpr - Plant Balance Detail'!BX$2,'Wkpr - Allocation_Factors'!$B$1:$F$1,0)))),0)</f>
        <v>0</v>
      </c>
      <c r="BY259" s="31">
        <f>_xlfn.IFNA(IF(AND($B259="ED",$D259&gt;=310000,$D259&lt;360000),INDEX('Wkpr - Allocation_Factors'!$B$16:$F$16,1,MATCH('Wkpr - Plant Balance Detail'!BY$2,'Wkpr - Allocation_Factors'!$B$1:$F$1,0)),IF(AND($B259="GD",$C259="AN",$D259&gt;=350000,$D259&lt;358000),INDEX('Wkpr - Allocation_Factors'!$B$17:$F$17,1,MATCH('Wkpr - Plant Balance Detail'!BY$2,'Wkpr - Allocation_Factors'!$B$1:$F$1,0)),INDEX('Wkpr - Allocation_Factors'!$B$2:$F$15,MATCH(CONCATENATE('Wkpr - Plant Balance Detail'!$B259,'Wkpr - Plant Balance Detail'!$C259),'Wkpr - Allocation_Factors'!$A$2:$A$15,0),MATCH('Wkpr - Plant Balance Detail'!BY$2,'Wkpr - Allocation_Factors'!$B$1:$F$1,0)))),0)</f>
        <v>0</v>
      </c>
      <c r="CA259" s="1">
        <f t="shared" ref="CA259:CA322" si="153">IFERROR($R259*$BN259*BU259,0)</f>
        <v>5070.8591640000004</v>
      </c>
      <c r="CB259" s="1">
        <f t="shared" ref="CB259:CB322" si="154">IFERROR($R259*$BN259*BV259,0)</f>
        <v>0</v>
      </c>
      <c r="CC259" s="1">
        <f t="shared" ref="CC259:CC322" si="155">IFERROR($R259*$BN259*BW259,0)</f>
        <v>2643.8208360000003</v>
      </c>
      <c r="CD259" s="1">
        <f t="shared" ref="CD259:CD322" si="156">IFERROR($R259*$BN259*BX259,0)</f>
        <v>0</v>
      </c>
      <c r="CE259" s="1">
        <f t="shared" ref="CE259:CE322" si="157">IFERROR($R259*$BN259*BY259,0)</f>
        <v>0</v>
      </c>
      <c r="CF259" s="1"/>
      <c r="CG259" s="1">
        <f t="shared" ref="CG259:CG322" si="158">IFERROR(IF(OR($BQ259&gt;0,$BQ259&lt;0),$R259*$BO259*BU259,0),0)</f>
        <v>5070.8823929820001</v>
      </c>
      <c r="CH259" s="1">
        <f t="shared" ref="CH259:CH322" si="159">IFERROR(IF(OR($BQ259&gt;0,$BQ259&lt;0),$R259*$BO259*BV259,0),0)</f>
        <v>0</v>
      </c>
      <c r="CI259" s="1">
        <f t="shared" ref="CI259:CI322" si="160">IFERROR(IF(OR($BQ259&gt;0,$BQ259&lt;0),$R259*$BO259*BW259,0),0)</f>
        <v>2643.8329470180001</v>
      </c>
      <c r="CJ259" s="1">
        <f t="shared" ref="CJ259:CJ322" si="161">IFERROR(IF(OR($BQ259&gt;0,$BQ259&lt;0),$R259*$BO259*BX259,0),0)</f>
        <v>0</v>
      </c>
      <c r="CK259" s="1">
        <f t="shared" ref="CK259:CK322" si="162">IFERROR(IF(OR($BQ259&gt;0,$BQ259&lt;0),$R259*$BO259*BY259,0),0)</f>
        <v>0</v>
      </c>
      <c r="CM259" s="1">
        <f t="shared" ref="CM259:CM322" si="163">IF($D259&lt;&gt;397000,$R259*$BQ259*BU259,($R259-$BS259)*$BQ259*BU259)</f>
        <v>4824.1908171072009</v>
      </c>
      <c r="CN259" s="1">
        <f t="shared" ref="CN259:CN322" si="164">IF($D259&lt;&gt;397000,$R259*$BQ259*BV259,($R259-$BS259)*$BQ259*BV259)</f>
        <v>0</v>
      </c>
      <c r="CO259" s="1">
        <f t="shared" ref="CO259:CO322" si="165">IF($D259&lt;&gt;397000,$R259*$BQ259*BW259,($R259-$BS259)*$BQ259*BW259)</f>
        <v>2515.2140468928005</v>
      </c>
      <c r="CP259" s="1">
        <f t="shared" ref="CP259:CP322" si="166">IF($D259&lt;&gt;397000,$R259*$BQ259*BX259,($R259-$BS259)*$BQ259*BX259)</f>
        <v>0</v>
      </c>
      <c r="CQ259" s="1">
        <f t="shared" ref="CQ259:CQ322" si="167">IF($D259&lt;&gt;397000,$R259*$BQ259*BY259,($R259-$BS259)*$BQ259*BY259)</f>
        <v>0</v>
      </c>
      <c r="CS259" s="1">
        <f t="shared" si="145"/>
        <v>-246.69157587479913</v>
      </c>
      <c r="CT259" s="1">
        <f t="shared" si="146"/>
        <v>0</v>
      </c>
      <c r="CU259" s="1">
        <f t="shared" si="147"/>
        <v>-128.61890012519962</v>
      </c>
      <c r="CV259" s="1">
        <f t="shared" si="148"/>
        <v>0</v>
      </c>
      <c r="CW259" s="1">
        <f t="shared" si="149"/>
        <v>0</v>
      </c>
      <c r="CX259" s="1">
        <f t="shared" si="150"/>
        <v>-375.31047599999874</v>
      </c>
      <c r="DA259" s="38">
        <f t="shared" ref="DA259:DA322" si="168">IF($E259="Amortizable",($R259*$BO259*BU259),0)</f>
        <v>0</v>
      </c>
      <c r="DB259" s="38">
        <f t="shared" ref="DB259:DB322" si="169">IF($E259="Amortizable",($R259*$BO259*BV259),0)</f>
        <v>0</v>
      </c>
      <c r="DC259" s="38">
        <f t="shared" ref="DC259:DC322" si="170">IF($E259="Amortizable",($R259*$BO259*BW259),0)</f>
        <v>0</v>
      </c>
      <c r="DD259" s="38">
        <f t="shared" ref="DD259:DD322" si="171">IF($E259="Amortizable",($R259*$BO259*BX259),0)</f>
        <v>0</v>
      </c>
      <c r="DE259" s="38">
        <f t="shared" ref="DE259:DE322" si="172">IF($E259="Amortizable",($R259*$BO259*BY259),0)</f>
        <v>0</v>
      </c>
    </row>
    <row r="260" spans="1:109" x14ac:dyDescent="0.2">
      <c r="A260" t="s">
        <v>275</v>
      </c>
      <c r="B260" t="str">
        <f t="shared" ref="B260:B323" si="173">LEFT(A260,2)</f>
        <v>ED</v>
      </c>
      <c r="C260" t="str">
        <f t="shared" ref="C260:C323" si="174">RIGHT(LEFT(A260,5),2)</f>
        <v>LC</v>
      </c>
      <c r="D260">
        <f t="shared" ref="D260:D323" si="175">VALUE(RIGHT(A260,6))</f>
        <v>345000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49439.020000000004</v>
      </c>
      <c r="O260" s="1">
        <v>49439.020000000004</v>
      </c>
      <c r="P260" s="1">
        <v>49439.020000000004</v>
      </c>
      <c r="Q260" s="1">
        <v>49439.020000000004</v>
      </c>
      <c r="R260" s="1">
        <v>49439.020000000004</v>
      </c>
      <c r="S260" s="1">
        <f t="shared" ref="S260:S323" si="176">(F260+R260)/2</f>
        <v>24719.510000000002</v>
      </c>
      <c r="T260" s="1">
        <f t="shared" ref="T260:T323" si="177">SUM(G260:Q260)</f>
        <v>197756.08000000002</v>
      </c>
      <c r="U260" s="1">
        <f t="shared" ref="U260:U323" si="178">(S260+T260)/12</f>
        <v>18539.632500000003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-103</v>
      </c>
      <c r="AE260" s="1">
        <v>-309</v>
      </c>
      <c r="AF260" s="1">
        <v>-515</v>
      </c>
      <c r="AG260" s="1">
        <v>-721</v>
      </c>
      <c r="AH260" s="1">
        <v>-927</v>
      </c>
      <c r="AI260" s="1"/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-103</v>
      </c>
      <c r="AS260" s="1">
        <v>-206</v>
      </c>
      <c r="AT260" s="1">
        <v>-206</v>
      </c>
      <c r="AU260" s="1">
        <v>-206</v>
      </c>
      <c r="AV260" s="1">
        <v>-206</v>
      </c>
      <c r="AW260" s="1">
        <f t="shared" ref="AW260:AW323" si="179">-SUM(AK260:AV260)</f>
        <v>927</v>
      </c>
      <c r="AX260" s="1"/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49336.020000000004</v>
      </c>
      <c r="BH260" s="1">
        <v>49130.020000000004</v>
      </c>
      <c r="BI260" s="1">
        <v>48924.020000000004</v>
      </c>
      <c r="BJ260" s="1">
        <v>48718.020000000004</v>
      </c>
      <c r="BK260" s="1">
        <v>48512.020000000004</v>
      </c>
      <c r="BL260" s="2">
        <f t="shared" si="152"/>
        <v>0</v>
      </c>
      <c r="BM260" s="2">
        <f t="shared" ref="BM260:BM323" si="180">AW260-BL260</f>
        <v>927</v>
      </c>
      <c r="BN260" s="3">
        <f t="shared" si="151"/>
        <v>5.0000991119969605E-2</v>
      </c>
      <c r="BO260" s="37">
        <f>IFERROR(INDEX('Wkpr - Existing Depr Rates'!$G$2:$G$709,MATCH('Wkpr - Plant Balance Detail'!A260,'Wkpr - Existing Depr Rates'!$A$2:$A$709,0),),0)</f>
        <v>0.05</v>
      </c>
      <c r="BP260" s="37">
        <f t="shared" ref="BP260:BP323" si="181">IFERROR(BN260-BO260,"")</f>
        <v>9.9111996960249416E-7</v>
      </c>
      <c r="BQ260" s="11">
        <v>6.1900000000000004E-2</v>
      </c>
      <c r="BR260" s="11"/>
      <c r="BS260" s="11"/>
      <c r="BU260" s="31">
        <f>_xlfn.IFNA(IF(AND($B260="ED",$D260&gt;=310000,$D260&lt;360000),INDEX('Wkpr - Allocation_Factors'!$B$16:$F$16,1,MATCH('Wkpr - Plant Balance Detail'!BU$2,'Wkpr - Allocation_Factors'!$B$1:$F$1,0)),IF(AND($B260="GD",$C260="AN",$D260&gt;=350000,$D260&lt;358000),INDEX('Wkpr - Allocation_Factors'!$B$17:$F$17,1,MATCH('Wkpr - Plant Balance Detail'!BU$2,'Wkpr - Allocation_Factors'!$B$1:$F$1,0)),INDEX('Wkpr - Allocation_Factors'!$B$2:$F$15,MATCH(CONCATENATE('Wkpr - Plant Balance Detail'!$B260,'Wkpr - Plant Balance Detail'!$C260),'Wkpr - Allocation_Factors'!$A$2:$A$15,0),MATCH('Wkpr - Plant Balance Detail'!BU$2,'Wkpr - Allocation_Factors'!$B$1:$F$1,0)))),0)</f>
        <v>0.6573</v>
      </c>
      <c r="BV260" s="31">
        <f>_xlfn.IFNA(IF(AND($B260="ED",$D260&gt;=310000,$D260&lt;360000),INDEX('Wkpr - Allocation_Factors'!$B$16:$F$16,1,MATCH('Wkpr - Plant Balance Detail'!BV$2,'Wkpr - Allocation_Factors'!$B$1:$F$1,0)),IF(AND($B260="GD",$C260="AN",$D260&gt;=350000,$D260&lt;358000),INDEX('Wkpr - Allocation_Factors'!$B$17:$F$17,1,MATCH('Wkpr - Plant Balance Detail'!BV$2,'Wkpr - Allocation_Factors'!$B$1:$F$1,0)),INDEX('Wkpr - Allocation_Factors'!$B$2:$F$15,MATCH(CONCATENATE('Wkpr - Plant Balance Detail'!$B260,'Wkpr - Plant Balance Detail'!$C260),'Wkpr - Allocation_Factors'!$A$2:$A$15,0),MATCH('Wkpr - Plant Balance Detail'!BV$2,'Wkpr - Allocation_Factors'!$B$1:$F$1,0)))),0)</f>
        <v>0</v>
      </c>
      <c r="BW260" s="31">
        <f>_xlfn.IFNA(IF(AND($B260="ED",$D260&gt;=310000,$D260&lt;360000),INDEX('Wkpr - Allocation_Factors'!$B$16:$F$16,1,MATCH('Wkpr - Plant Balance Detail'!BW$2,'Wkpr - Allocation_Factors'!$B$1:$F$1,0)),IF(AND($B260="GD",$C260="AN",$D260&gt;=350000,$D260&lt;358000),INDEX('Wkpr - Allocation_Factors'!$B$17:$F$17,1,MATCH('Wkpr - Plant Balance Detail'!BW$2,'Wkpr - Allocation_Factors'!$B$1:$F$1,0)),INDEX('Wkpr - Allocation_Factors'!$B$2:$F$15,MATCH(CONCATENATE('Wkpr - Plant Balance Detail'!$B260,'Wkpr - Plant Balance Detail'!$C260),'Wkpr - Allocation_Factors'!$A$2:$A$15,0),MATCH('Wkpr - Plant Balance Detail'!BW$2,'Wkpr - Allocation_Factors'!$B$1:$F$1,0)))),0)</f>
        <v>0.3427</v>
      </c>
      <c r="BX260" s="31">
        <f>_xlfn.IFNA(IF(AND($B260="ED",$D260&gt;=310000,$D260&lt;360000),INDEX('Wkpr - Allocation_Factors'!$B$16:$F$16,1,MATCH('Wkpr - Plant Balance Detail'!BX$2,'Wkpr - Allocation_Factors'!$B$1:$F$1,0)),IF(AND($B260="GD",$C260="AN",$D260&gt;=350000,$D260&lt;358000),INDEX('Wkpr - Allocation_Factors'!$B$17:$F$17,1,MATCH('Wkpr - Plant Balance Detail'!BX$2,'Wkpr - Allocation_Factors'!$B$1:$F$1,0)),INDEX('Wkpr - Allocation_Factors'!$B$2:$F$15,MATCH(CONCATENATE('Wkpr - Plant Balance Detail'!$B260,'Wkpr - Plant Balance Detail'!$C260),'Wkpr - Allocation_Factors'!$A$2:$A$15,0),MATCH('Wkpr - Plant Balance Detail'!BX$2,'Wkpr - Allocation_Factors'!$B$1:$F$1,0)))),0)</f>
        <v>0</v>
      </c>
      <c r="BY260" s="31">
        <f>_xlfn.IFNA(IF(AND($B260="ED",$D260&gt;=310000,$D260&lt;360000),INDEX('Wkpr - Allocation_Factors'!$B$16:$F$16,1,MATCH('Wkpr - Plant Balance Detail'!BY$2,'Wkpr - Allocation_Factors'!$B$1:$F$1,0)),IF(AND($B260="GD",$C260="AN",$D260&gt;=350000,$D260&lt;358000),INDEX('Wkpr - Allocation_Factors'!$B$17:$F$17,1,MATCH('Wkpr - Plant Balance Detail'!BY$2,'Wkpr - Allocation_Factors'!$B$1:$F$1,0)),INDEX('Wkpr - Allocation_Factors'!$B$2:$F$15,MATCH(CONCATENATE('Wkpr - Plant Balance Detail'!$B260,'Wkpr - Plant Balance Detail'!$C260),'Wkpr - Allocation_Factors'!$A$2:$A$15,0),MATCH('Wkpr - Plant Balance Detail'!BY$2,'Wkpr - Allocation_Factors'!$B$1:$F$1,0)))),0)</f>
        <v>0</v>
      </c>
      <c r="CA260" s="1">
        <f t="shared" si="153"/>
        <v>1624.8455999999999</v>
      </c>
      <c r="CB260" s="1">
        <f t="shared" si="154"/>
        <v>0</v>
      </c>
      <c r="CC260" s="1">
        <f t="shared" si="155"/>
        <v>847.15440000000001</v>
      </c>
      <c r="CD260" s="1">
        <f t="shared" si="156"/>
        <v>0</v>
      </c>
      <c r="CE260" s="1">
        <f t="shared" si="157"/>
        <v>0</v>
      </c>
      <c r="CF260" s="1"/>
      <c r="CG260" s="1">
        <f t="shared" si="158"/>
        <v>1624.8133923000003</v>
      </c>
      <c r="CH260" s="1">
        <f t="shared" si="159"/>
        <v>0</v>
      </c>
      <c r="CI260" s="1">
        <f t="shared" si="160"/>
        <v>847.13760770000022</v>
      </c>
      <c r="CJ260" s="1">
        <f t="shared" si="161"/>
        <v>0</v>
      </c>
      <c r="CK260" s="1">
        <f t="shared" si="162"/>
        <v>0</v>
      </c>
      <c r="CM260" s="1">
        <f t="shared" si="163"/>
        <v>2011.5189796674003</v>
      </c>
      <c r="CN260" s="1">
        <f t="shared" si="164"/>
        <v>0</v>
      </c>
      <c r="CO260" s="1">
        <f t="shared" si="165"/>
        <v>1048.7563583326</v>
      </c>
      <c r="CP260" s="1">
        <f t="shared" si="166"/>
        <v>0</v>
      </c>
      <c r="CQ260" s="1">
        <f t="shared" si="167"/>
        <v>0</v>
      </c>
      <c r="CS260" s="1">
        <f t="shared" ref="CS260:CS323" si="182">CM260-CG260</f>
        <v>386.70558736740008</v>
      </c>
      <c r="CT260" s="1">
        <f t="shared" ref="CT260:CT323" si="183">CN260-CH260</f>
        <v>0</v>
      </c>
      <c r="CU260" s="1">
        <f t="shared" ref="CU260:CU323" si="184">CO260-CI260</f>
        <v>201.61875063259981</v>
      </c>
      <c r="CV260" s="1">
        <f t="shared" ref="CV260:CV323" si="185">CP260-CJ260</f>
        <v>0</v>
      </c>
      <c r="CW260" s="1">
        <f t="shared" ref="CW260:CW323" si="186">CQ260-CK260</f>
        <v>0</v>
      </c>
      <c r="CX260" s="1">
        <f t="shared" ref="CX260:CX323" si="187">SUM(CS260:CW260)</f>
        <v>588.3243379999999</v>
      </c>
      <c r="DA260" s="38">
        <f t="shared" si="168"/>
        <v>0</v>
      </c>
      <c r="DB260" s="38">
        <f t="shared" si="169"/>
        <v>0</v>
      </c>
      <c r="DC260" s="38">
        <f t="shared" si="170"/>
        <v>0</v>
      </c>
      <c r="DD260" s="38">
        <f t="shared" si="171"/>
        <v>0</v>
      </c>
      <c r="DE260" s="38">
        <f t="shared" si="172"/>
        <v>0</v>
      </c>
    </row>
    <row r="261" spans="1:109" x14ac:dyDescent="0.2">
      <c r="A261" t="s">
        <v>276</v>
      </c>
      <c r="B261" t="str">
        <f t="shared" si="173"/>
        <v>ED</v>
      </c>
      <c r="C261" t="str">
        <f t="shared" si="174"/>
        <v>LF</v>
      </c>
      <c r="D261">
        <f t="shared" si="175"/>
        <v>330100</v>
      </c>
      <c r="F261" s="1">
        <v>4200000</v>
      </c>
      <c r="G261" s="1">
        <v>4200000</v>
      </c>
      <c r="H261" s="1">
        <v>4200000</v>
      </c>
      <c r="I261" s="1">
        <v>4200000</v>
      </c>
      <c r="J261" s="1">
        <v>4200000</v>
      </c>
      <c r="K261" s="1">
        <v>4200000</v>
      </c>
      <c r="L261" s="1">
        <v>4200000</v>
      </c>
      <c r="M261" s="1">
        <v>4200000</v>
      </c>
      <c r="N261" s="1">
        <v>4200000</v>
      </c>
      <c r="O261" s="1">
        <v>4200000</v>
      </c>
      <c r="P261" s="1">
        <v>4200000</v>
      </c>
      <c r="Q261" s="1">
        <v>4200000</v>
      </c>
      <c r="R261" s="1">
        <v>4200000</v>
      </c>
      <c r="S261" s="1">
        <f t="shared" si="176"/>
        <v>4200000</v>
      </c>
      <c r="T261" s="1">
        <f t="shared" si="177"/>
        <v>46200000</v>
      </c>
      <c r="U261" s="1">
        <f t="shared" si="178"/>
        <v>4200000</v>
      </c>
      <c r="V261" s="1">
        <v>-1606984.98</v>
      </c>
      <c r="W261" s="1">
        <v>-1613914.98</v>
      </c>
      <c r="X261" s="1">
        <v>-1620844.98</v>
      </c>
      <c r="Y261" s="1">
        <v>-1627774.98</v>
      </c>
      <c r="Z261" s="1">
        <v>-1634704.98</v>
      </c>
      <c r="AA261" s="1">
        <v>-1641634.98</v>
      </c>
      <c r="AB261" s="1">
        <v>-1648564.98</v>
      </c>
      <c r="AC261" s="1">
        <v>-1655494.98</v>
      </c>
      <c r="AD261" s="1">
        <v>-1662424.98</v>
      </c>
      <c r="AE261" s="1">
        <v>-1669354.98</v>
      </c>
      <c r="AF261" s="1">
        <v>-1676284.98</v>
      </c>
      <c r="AG261" s="1">
        <v>-1683214.98</v>
      </c>
      <c r="AH261" s="1">
        <v>-1690144.98</v>
      </c>
      <c r="AI261" s="1"/>
      <c r="AJ261" s="1">
        <v>-6930</v>
      </c>
      <c r="AK261" s="1">
        <v>-6930</v>
      </c>
      <c r="AL261" s="1">
        <v>-6930</v>
      </c>
      <c r="AM261" s="1">
        <v>-6930</v>
      </c>
      <c r="AN261" s="1">
        <v>-6930</v>
      </c>
      <c r="AO261" s="1">
        <v>-6930</v>
      </c>
      <c r="AP261" s="1">
        <v>-6930</v>
      </c>
      <c r="AQ261" s="1">
        <v>-6930</v>
      </c>
      <c r="AR261" s="1">
        <v>-6930</v>
      </c>
      <c r="AS261" s="1">
        <v>-6930</v>
      </c>
      <c r="AT261" s="1">
        <v>-6930</v>
      </c>
      <c r="AU261" s="1">
        <v>-6930</v>
      </c>
      <c r="AV261" s="1">
        <v>-6930</v>
      </c>
      <c r="AW261" s="1">
        <f t="shared" si="179"/>
        <v>83160</v>
      </c>
      <c r="AX261" s="1"/>
      <c r="AY261" s="1">
        <v>2593015.02</v>
      </c>
      <c r="AZ261" s="1">
        <v>2586085.02</v>
      </c>
      <c r="BA261" s="1">
        <v>2579155.02</v>
      </c>
      <c r="BB261" s="1">
        <v>2572225.02</v>
      </c>
      <c r="BC261" s="1">
        <v>2565295.02</v>
      </c>
      <c r="BD261" s="1">
        <v>2558365.02</v>
      </c>
      <c r="BE261" s="1">
        <v>2551435.02</v>
      </c>
      <c r="BF261" s="1">
        <v>2544505.02</v>
      </c>
      <c r="BG261" s="1">
        <v>2537575.02</v>
      </c>
      <c r="BH261" s="1">
        <v>2530645.02</v>
      </c>
      <c r="BI261" s="1">
        <v>2523715.02</v>
      </c>
      <c r="BJ261" s="1">
        <v>2516785.02</v>
      </c>
      <c r="BK261" s="1">
        <v>2509855.02</v>
      </c>
      <c r="BL261" s="2">
        <f t="shared" si="152"/>
        <v>0</v>
      </c>
      <c r="BM261" s="2">
        <f t="shared" si="180"/>
        <v>83160</v>
      </c>
      <c r="BN261" s="3">
        <f t="shared" si="151"/>
        <v>1.9800000000000002E-2</v>
      </c>
      <c r="BO261" s="37">
        <f>IFERROR(INDEX('Wkpr - Existing Depr Rates'!$G$2:$G$709,MATCH('Wkpr - Plant Balance Detail'!A261,'Wkpr - Existing Depr Rates'!$A$2:$A$709,0),),0)</f>
        <v>1.9800000000000002E-2</v>
      </c>
      <c r="BP261" s="37">
        <f t="shared" si="181"/>
        <v>0</v>
      </c>
      <c r="BQ261" s="11">
        <v>1.9900000000000001E-2</v>
      </c>
      <c r="BR261" s="11"/>
      <c r="BS261" s="11"/>
      <c r="BU261" s="31">
        <f>_xlfn.IFNA(IF(AND($B261="ED",$D261&gt;=310000,$D261&lt;360000),INDEX('Wkpr - Allocation_Factors'!$B$16:$F$16,1,MATCH('Wkpr - Plant Balance Detail'!BU$2,'Wkpr - Allocation_Factors'!$B$1:$F$1,0)),IF(AND($B261="GD",$C261="AN",$D261&gt;=350000,$D261&lt;358000),INDEX('Wkpr - Allocation_Factors'!$B$17:$F$17,1,MATCH('Wkpr - Plant Balance Detail'!BU$2,'Wkpr - Allocation_Factors'!$B$1:$F$1,0)),INDEX('Wkpr - Allocation_Factors'!$B$2:$F$15,MATCH(CONCATENATE('Wkpr - Plant Balance Detail'!$B261,'Wkpr - Plant Balance Detail'!$C261),'Wkpr - Allocation_Factors'!$A$2:$A$15,0),MATCH('Wkpr - Plant Balance Detail'!BU$2,'Wkpr - Allocation_Factors'!$B$1:$F$1,0)))),0)</f>
        <v>0.6573</v>
      </c>
      <c r="BV261" s="31">
        <f>_xlfn.IFNA(IF(AND($B261="ED",$D261&gt;=310000,$D261&lt;360000),INDEX('Wkpr - Allocation_Factors'!$B$16:$F$16,1,MATCH('Wkpr - Plant Balance Detail'!BV$2,'Wkpr - Allocation_Factors'!$B$1:$F$1,0)),IF(AND($B261="GD",$C261="AN",$D261&gt;=350000,$D261&lt;358000),INDEX('Wkpr - Allocation_Factors'!$B$17:$F$17,1,MATCH('Wkpr - Plant Balance Detail'!BV$2,'Wkpr - Allocation_Factors'!$B$1:$F$1,0)),INDEX('Wkpr - Allocation_Factors'!$B$2:$F$15,MATCH(CONCATENATE('Wkpr - Plant Balance Detail'!$B261,'Wkpr - Plant Balance Detail'!$C261),'Wkpr - Allocation_Factors'!$A$2:$A$15,0),MATCH('Wkpr - Plant Balance Detail'!BV$2,'Wkpr - Allocation_Factors'!$B$1:$F$1,0)))),0)</f>
        <v>0</v>
      </c>
      <c r="BW261" s="31">
        <f>_xlfn.IFNA(IF(AND($B261="ED",$D261&gt;=310000,$D261&lt;360000),INDEX('Wkpr - Allocation_Factors'!$B$16:$F$16,1,MATCH('Wkpr - Plant Balance Detail'!BW$2,'Wkpr - Allocation_Factors'!$B$1:$F$1,0)),IF(AND($B261="GD",$C261="AN",$D261&gt;=350000,$D261&lt;358000),INDEX('Wkpr - Allocation_Factors'!$B$17:$F$17,1,MATCH('Wkpr - Plant Balance Detail'!BW$2,'Wkpr - Allocation_Factors'!$B$1:$F$1,0)),INDEX('Wkpr - Allocation_Factors'!$B$2:$F$15,MATCH(CONCATENATE('Wkpr - Plant Balance Detail'!$B261,'Wkpr - Plant Balance Detail'!$C261),'Wkpr - Allocation_Factors'!$A$2:$A$15,0),MATCH('Wkpr - Plant Balance Detail'!BW$2,'Wkpr - Allocation_Factors'!$B$1:$F$1,0)))),0)</f>
        <v>0.3427</v>
      </c>
      <c r="BX261" s="31">
        <f>_xlfn.IFNA(IF(AND($B261="ED",$D261&gt;=310000,$D261&lt;360000),INDEX('Wkpr - Allocation_Factors'!$B$16:$F$16,1,MATCH('Wkpr - Plant Balance Detail'!BX$2,'Wkpr - Allocation_Factors'!$B$1:$F$1,0)),IF(AND($B261="GD",$C261="AN",$D261&gt;=350000,$D261&lt;358000),INDEX('Wkpr - Allocation_Factors'!$B$17:$F$17,1,MATCH('Wkpr - Plant Balance Detail'!BX$2,'Wkpr - Allocation_Factors'!$B$1:$F$1,0)),INDEX('Wkpr - Allocation_Factors'!$B$2:$F$15,MATCH(CONCATENATE('Wkpr - Plant Balance Detail'!$B261,'Wkpr - Plant Balance Detail'!$C261),'Wkpr - Allocation_Factors'!$A$2:$A$15,0),MATCH('Wkpr - Plant Balance Detail'!BX$2,'Wkpr - Allocation_Factors'!$B$1:$F$1,0)))),0)</f>
        <v>0</v>
      </c>
      <c r="BY261" s="31">
        <f>_xlfn.IFNA(IF(AND($B261="ED",$D261&gt;=310000,$D261&lt;360000),INDEX('Wkpr - Allocation_Factors'!$B$16:$F$16,1,MATCH('Wkpr - Plant Balance Detail'!BY$2,'Wkpr - Allocation_Factors'!$B$1:$F$1,0)),IF(AND($B261="GD",$C261="AN",$D261&gt;=350000,$D261&lt;358000),INDEX('Wkpr - Allocation_Factors'!$B$17:$F$17,1,MATCH('Wkpr - Plant Balance Detail'!BY$2,'Wkpr - Allocation_Factors'!$B$1:$F$1,0)),INDEX('Wkpr - Allocation_Factors'!$B$2:$F$15,MATCH(CONCATENATE('Wkpr - Plant Balance Detail'!$B261,'Wkpr - Plant Balance Detail'!$C261),'Wkpr - Allocation_Factors'!$A$2:$A$15,0),MATCH('Wkpr - Plant Balance Detail'!BY$2,'Wkpr - Allocation_Factors'!$B$1:$F$1,0)))),0)</f>
        <v>0</v>
      </c>
      <c r="CA261" s="1">
        <f t="shared" si="153"/>
        <v>54661.067999999999</v>
      </c>
      <c r="CB261" s="1">
        <f t="shared" si="154"/>
        <v>0</v>
      </c>
      <c r="CC261" s="1">
        <f t="shared" si="155"/>
        <v>28498.932000000001</v>
      </c>
      <c r="CD261" s="1">
        <f t="shared" si="156"/>
        <v>0</v>
      </c>
      <c r="CE261" s="1">
        <f t="shared" si="157"/>
        <v>0</v>
      </c>
      <c r="CF261" s="1"/>
      <c r="CG261" s="1">
        <f t="shared" si="158"/>
        <v>54661.067999999999</v>
      </c>
      <c r="CH261" s="1">
        <f t="shared" si="159"/>
        <v>0</v>
      </c>
      <c r="CI261" s="1">
        <f t="shared" si="160"/>
        <v>28498.932000000001</v>
      </c>
      <c r="CJ261" s="1">
        <f t="shared" si="161"/>
        <v>0</v>
      </c>
      <c r="CK261" s="1">
        <f t="shared" si="162"/>
        <v>0</v>
      </c>
      <c r="CM261" s="1">
        <f t="shared" si="163"/>
        <v>54937.133999999998</v>
      </c>
      <c r="CN261" s="1">
        <f t="shared" si="164"/>
        <v>0</v>
      </c>
      <c r="CO261" s="1">
        <f t="shared" si="165"/>
        <v>28642.866000000002</v>
      </c>
      <c r="CP261" s="1">
        <f t="shared" si="166"/>
        <v>0</v>
      </c>
      <c r="CQ261" s="1">
        <f t="shared" si="167"/>
        <v>0</v>
      </c>
      <c r="CS261" s="1">
        <f t="shared" si="182"/>
        <v>276.06599999999889</v>
      </c>
      <c r="CT261" s="1">
        <f t="shared" si="183"/>
        <v>0</v>
      </c>
      <c r="CU261" s="1">
        <f t="shared" si="184"/>
        <v>143.93400000000111</v>
      </c>
      <c r="CV261" s="1">
        <f t="shared" si="185"/>
        <v>0</v>
      </c>
      <c r="CW261" s="1">
        <f t="shared" si="186"/>
        <v>0</v>
      </c>
      <c r="CX261" s="1">
        <f t="shared" si="187"/>
        <v>420</v>
      </c>
      <c r="DA261" s="38">
        <f t="shared" si="168"/>
        <v>0</v>
      </c>
      <c r="DB261" s="38">
        <f t="shared" si="169"/>
        <v>0</v>
      </c>
      <c r="DC261" s="38">
        <f t="shared" si="170"/>
        <v>0</v>
      </c>
      <c r="DD261" s="38">
        <f t="shared" si="171"/>
        <v>0</v>
      </c>
      <c r="DE261" s="38">
        <f t="shared" si="172"/>
        <v>0</v>
      </c>
    </row>
    <row r="262" spans="1:109" x14ac:dyDescent="0.2">
      <c r="A262" s="12" t="s">
        <v>277</v>
      </c>
      <c r="B262" s="12" t="str">
        <f t="shared" si="173"/>
        <v>ED</v>
      </c>
      <c r="C262" s="12" t="str">
        <f t="shared" si="174"/>
        <v>LF</v>
      </c>
      <c r="D262" s="12">
        <f t="shared" si="175"/>
        <v>330200</v>
      </c>
      <c r="E262" s="12" t="s">
        <v>1142</v>
      </c>
      <c r="F262" s="13">
        <v>108111.21</v>
      </c>
      <c r="G262" s="13">
        <v>108111.21</v>
      </c>
      <c r="H262" s="13">
        <v>108111.21</v>
      </c>
      <c r="I262" s="13">
        <v>108111.21</v>
      </c>
      <c r="J262" s="13">
        <v>108111.21</v>
      </c>
      <c r="K262" s="13">
        <v>108111.21</v>
      </c>
      <c r="L262" s="13">
        <v>108111.21</v>
      </c>
      <c r="M262" s="13">
        <v>108111.21</v>
      </c>
      <c r="N262" s="13">
        <v>108111.21</v>
      </c>
      <c r="O262" s="13">
        <v>108111.21</v>
      </c>
      <c r="P262" s="13">
        <v>108111.21</v>
      </c>
      <c r="Q262" s="13">
        <v>108111.21</v>
      </c>
      <c r="R262" s="13">
        <v>108111.21</v>
      </c>
      <c r="S262" s="13">
        <f t="shared" si="176"/>
        <v>108111.21</v>
      </c>
      <c r="T262" s="13">
        <f t="shared" si="177"/>
        <v>1189223.3099999998</v>
      </c>
      <c r="U262" s="13">
        <f t="shared" si="178"/>
        <v>108111.20999999998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3">
        <v>0</v>
      </c>
      <c r="AI262" s="13"/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13">
        <f t="shared" si="179"/>
        <v>0</v>
      </c>
      <c r="AX262" s="13"/>
      <c r="AY262" s="1">
        <v>108111.21</v>
      </c>
      <c r="AZ262" s="1">
        <v>108111.21</v>
      </c>
      <c r="BA262" s="1">
        <v>108111.21</v>
      </c>
      <c r="BB262" s="1">
        <v>108111.21</v>
      </c>
      <c r="BC262" s="1">
        <v>108111.21</v>
      </c>
      <c r="BD262" s="1">
        <v>108111.21</v>
      </c>
      <c r="BE262" s="1">
        <v>108111.21</v>
      </c>
      <c r="BF262" s="1">
        <v>108111.21</v>
      </c>
      <c r="BG262" s="1">
        <v>108111.21</v>
      </c>
      <c r="BH262" s="1">
        <v>108111.21</v>
      </c>
      <c r="BI262" s="1">
        <v>108111.21</v>
      </c>
      <c r="BJ262" s="1">
        <v>108111.21</v>
      </c>
      <c r="BK262" s="1">
        <v>108111.21</v>
      </c>
      <c r="BL262" s="14">
        <f t="shared" si="152"/>
        <v>0</v>
      </c>
      <c r="BM262" s="14">
        <f t="shared" si="180"/>
        <v>0</v>
      </c>
      <c r="BN262" s="15" t="str">
        <f t="shared" si="151"/>
        <v/>
      </c>
      <c r="BO262" s="37">
        <f>IFERROR(INDEX('Wkpr - Existing Depr Rates'!$G$2:$G$709,MATCH('Wkpr - Plant Balance Detail'!A262,'Wkpr - Existing Depr Rates'!$A$2:$A$709,0),),0)</f>
        <v>0</v>
      </c>
      <c r="BP262" s="37" t="str">
        <f t="shared" si="181"/>
        <v/>
      </c>
      <c r="BQ262" s="12"/>
      <c r="BR262" s="12"/>
      <c r="BS262" s="12"/>
      <c r="BT262" s="12"/>
      <c r="BU262" s="30">
        <f>_xlfn.IFNA(IF(AND($B262="ED",$D262&gt;=310000,$D262&lt;360000),INDEX('Wkpr - Allocation_Factors'!$B$16:$F$16,1,MATCH('Wkpr - Plant Balance Detail'!BU$2,'Wkpr - Allocation_Factors'!$B$1:$F$1,0)),IF(AND($B262="GD",$C262="AN",$D262&gt;=350000,$D262&lt;358000),INDEX('Wkpr - Allocation_Factors'!$B$17:$F$17,1,MATCH('Wkpr - Plant Balance Detail'!BU$2,'Wkpr - Allocation_Factors'!$B$1:$F$1,0)),INDEX('Wkpr - Allocation_Factors'!$B$2:$F$15,MATCH(CONCATENATE('Wkpr - Plant Balance Detail'!$B262,'Wkpr - Plant Balance Detail'!$C262),'Wkpr - Allocation_Factors'!$A$2:$A$15,0),MATCH('Wkpr - Plant Balance Detail'!BU$2,'Wkpr - Allocation_Factors'!$B$1:$F$1,0)))),0)</f>
        <v>0.6573</v>
      </c>
      <c r="BV262" s="30">
        <f>_xlfn.IFNA(IF(AND($B262="ED",$D262&gt;=310000,$D262&lt;360000),INDEX('Wkpr - Allocation_Factors'!$B$16:$F$16,1,MATCH('Wkpr - Plant Balance Detail'!BV$2,'Wkpr - Allocation_Factors'!$B$1:$F$1,0)),IF(AND($B262="GD",$C262="AN",$D262&gt;=350000,$D262&lt;358000),INDEX('Wkpr - Allocation_Factors'!$B$17:$F$17,1,MATCH('Wkpr - Plant Balance Detail'!BV$2,'Wkpr - Allocation_Factors'!$B$1:$F$1,0)),INDEX('Wkpr - Allocation_Factors'!$B$2:$F$15,MATCH(CONCATENATE('Wkpr - Plant Balance Detail'!$B262,'Wkpr - Plant Balance Detail'!$C262),'Wkpr - Allocation_Factors'!$A$2:$A$15,0),MATCH('Wkpr - Plant Balance Detail'!BV$2,'Wkpr - Allocation_Factors'!$B$1:$F$1,0)))),0)</f>
        <v>0</v>
      </c>
      <c r="BW262" s="30">
        <f>_xlfn.IFNA(IF(AND($B262="ED",$D262&gt;=310000,$D262&lt;360000),INDEX('Wkpr - Allocation_Factors'!$B$16:$F$16,1,MATCH('Wkpr - Plant Balance Detail'!BW$2,'Wkpr - Allocation_Factors'!$B$1:$F$1,0)),IF(AND($B262="GD",$C262="AN",$D262&gt;=350000,$D262&lt;358000),INDEX('Wkpr - Allocation_Factors'!$B$17:$F$17,1,MATCH('Wkpr - Plant Balance Detail'!BW$2,'Wkpr - Allocation_Factors'!$B$1:$F$1,0)),INDEX('Wkpr - Allocation_Factors'!$B$2:$F$15,MATCH(CONCATENATE('Wkpr - Plant Balance Detail'!$B262,'Wkpr - Plant Balance Detail'!$C262),'Wkpr - Allocation_Factors'!$A$2:$A$15,0),MATCH('Wkpr - Plant Balance Detail'!BW$2,'Wkpr - Allocation_Factors'!$B$1:$F$1,0)))),0)</f>
        <v>0.3427</v>
      </c>
      <c r="BX262" s="30">
        <f>_xlfn.IFNA(IF(AND($B262="ED",$D262&gt;=310000,$D262&lt;360000),INDEX('Wkpr - Allocation_Factors'!$B$16:$F$16,1,MATCH('Wkpr - Plant Balance Detail'!BX$2,'Wkpr - Allocation_Factors'!$B$1:$F$1,0)),IF(AND($B262="GD",$C262="AN",$D262&gt;=350000,$D262&lt;358000),INDEX('Wkpr - Allocation_Factors'!$B$17:$F$17,1,MATCH('Wkpr - Plant Balance Detail'!BX$2,'Wkpr - Allocation_Factors'!$B$1:$F$1,0)),INDEX('Wkpr - Allocation_Factors'!$B$2:$F$15,MATCH(CONCATENATE('Wkpr - Plant Balance Detail'!$B262,'Wkpr - Plant Balance Detail'!$C262),'Wkpr - Allocation_Factors'!$A$2:$A$15,0),MATCH('Wkpr - Plant Balance Detail'!BX$2,'Wkpr - Allocation_Factors'!$B$1:$F$1,0)))),0)</f>
        <v>0</v>
      </c>
      <c r="BY262" s="30">
        <f>_xlfn.IFNA(IF(AND($B262="ED",$D262&gt;=310000,$D262&lt;360000),INDEX('Wkpr - Allocation_Factors'!$B$16:$F$16,1,MATCH('Wkpr - Plant Balance Detail'!BY$2,'Wkpr - Allocation_Factors'!$B$1:$F$1,0)),IF(AND($B262="GD",$C262="AN",$D262&gt;=350000,$D262&lt;358000),INDEX('Wkpr - Allocation_Factors'!$B$17:$F$17,1,MATCH('Wkpr - Plant Balance Detail'!BY$2,'Wkpr - Allocation_Factors'!$B$1:$F$1,0)),INDEX('Wkpr - Allocation_Factors'!$B$2:$F$15,MATCH(CONCATENATE('Wkpr - Plant Balance Detail'!$B262,'Wkpr - Plant Balance Detail'!$C262),'Wkpr - Allocation_Factors'!$A$2:$A$15,0),MATCH('Wkpr - Plant Balance Detail'!BY$2,'Wkpr - Allocation_Factors'!$B$1:$F$1,0)))),0)</f>
        <v>0</v>
      </c>
      <c r="CA262" s="1">
        <f t="shared" si="153"/>
        <v>0</v>
      </c>
      <c r="CB262" s="1">
        <f t="shared" si="154"/>
        <v>0</v>
      </c>
      <c r="CC262" s="1">
        <f t="shared" si="155"/>
        <v>0</v>
      </c>
      <c r="CD262" s="1">
        <f t="shared" si="156"/>
        <v>0</v>
      </c>
      <c r="CE262" s="1">
        <f t="shared" si="157"/>
        <v>0</v>
      </c>
      <c r="CF262" s="1"/>
      <c r="CG262" s="1">
        <f t="shared" si="158"/>
        <v>0</v>
      </c>
      <c r="CH262" s="1">
        <f t="shared" si="159"/>
        <v>0</v>
      </c>
      <c r="CI262" s="1">
        <f t="shared" si="160"/>
        <v>0</v>
      </c>
      <c r="CJ262" s="1">
        <f t="shared" si="161"/>
        <v>0</v>
      </c>
      <c r="CK262" s="1">
        <f t="shared" si="162"/>
        <v>0</v>
      </c>
      <c r="CM262" s="1">
        <f t="shared" si="163"/>
        <v>0</v>
      </c>
      <c r="CN262" s="1">
        <f t="shared" si="164"/>
        <v>0</v>
      </c>
      <c r="CO262" s="1">
        <f t="shared" si="165"/>
        <v>0</v>
      </c>
      <c r="CP262" s="1">
        <f t="shared" si="166"/>
        <v>0</v>
      </c>
      <c r="CQ262" s="1">
        <f t="shared" si="167"/>
        <v>0</v>
      </c>
      <c r="CS262" s="1">
        <f t="shared" si="182"/>
        <v>0</v>
      </c>
      <c r="CT262" s="1">
        <f t="shared" si="183"/>
        <v>0</v>
      </c>
      <c r="CU262" s="1">
        <f t="shared" si="184"/>
        <v>0</v>
      </c>
      <c r="CV262" s="1">
        <f t="shared" si="185"/>
        <v>0</v>
      </c>
      <c r="CW262" s="1">
        <f t="shared" si="186"/>
        <v>0</v>
      </c>
      <c r="CX262" s="1">
        <f t="shared" si="187"/>
        <v>0</v>
      </c>
      <c r="DA262" s="38">
        <f t="shared" si="168"/>
        <v>0</v>
      </c>
      <c r="DB262" s="38">
        <f t="shared" si="169"/>
        <v>0</v>
      </c>
      <c r="DC262" s="38">
        <f t="shared" si="170"/>
        <v>0</v>
      </c>
      <c r="DD262" s="38">
        <f t="shared" si="171"/>
        <v>0</v>
      </c>
      <c r="DE262" s="38">
        <f t="shared" si="172"/>
        <v>0</v>
      </c>
    </row>
    <row r="263" spans="1:109" x14ac:dyDescent="0.2">
      <c r="A263" t="s">
        <v>278</v>
      </c>
      <c r="B263" t="str">
        <f t="shared" si="173"/>
        <v>ED</v>
      </c>
      <c r="C263" t="str">
        <f t="shared" si="174"/>
        <v>LF</v>
      </c>
      <c r="D263">
        <f t="shared" si="175"/>
        <v>330300</v>
      </c>
      <c r="F263" s="1">
        <v>13633.6</v>
      </c>
      <c r="G263" s="1">
        <v>13633.6</v>
      </c>
      <c r="H263" s="1">
        <v>13633.6</v>
      </c>
      <c r="I263" s="1">
        <v>13633.6</v>
      </c>
      <c r="J263" s="1">
        <v>13633.6</v>
      </c>
      <c r="K263" s="1">
        <v>13633.6</v>
      </c>
      <c r="L263" s="1">
        <v>13633.6</v>
      </c>
      <c r="M263" s="1">
        <v>13633.6</v>
      </c>
      <c r="N263" s="1">
        <v>13633.6</v>
      </c>
      <c r="O263" s="1">
        <v>13633.6</v>
      </c>
      <c r="P263" s="1">
        <v>13633.6</v>
      </c>
      <c r="Q263" s="1">
        <v>13633.6</v>
      </c>
      <c r="R263" s="1">
        <v>13633.6</v>
      </c>
      <c r="S263" s="1">
        <f t="shared" si="176"/>
        <v>13633.6</v>
      </c>
      <c r="T263" s="1">
        <f t="shared" si="177"/>
        <v>149969.60000000003</v>
      </c>
      <c r="U263" s="1">
        <f t="shared" si="178"/>
        <v>13633.600000000004</v>
      </c>
      <c r="V263" s="1">
        <v>-8569.27</v>
      </c>
      <c r="W263" s="1">
        <v>-8607.33</v>
      </c>
      <c r="X263" s="1">
        <v>-8645.39</v>
      </c>
      <c r="Y263" s="1">
        <v>-8683.4500000000007</v>
      </c>
      <c r="Z263" s="1">
        <v>-8721.51</v>
      </c>
      <c r="AA263" s="1">
        <v>-8759.57</v>
      </c>
      <c r="AB263" s="1">
        <v>-8797.630000000001</v>
      </c>
      <c r="AC263" s="1">
        <v>-8835.69</v>
      </c>
      <c r="AD263" s="1">
        <v>-8873.75</v>
      </c>
      <c r="AE263" s="1">
        <v>-8911.81</v>
      </c>
      <c r="AF263" s="1">
        <v>-8949.8700000000008</v>
      </c>
      <c r="AG263" s="1">
        <v>-8987.93</v>
      </c>
      <c r="AH263" s="1">
        <v>-9025.99</v>
      </c>
      <c r="AI263" s="1"/>
      <c r="AJ263" s="1">
        <v>-38.06</v>
      </c>
      <c r="AK263" s="1">
        <v>-38.06</v>
      </c>
      <c r="AL263" s="1">
        <v>-38.06</v>
      </c>
      <c r="AM263" s="1">
        <v>-38.06</v>
      </c>
      <c r="AN263" s="1">
        <v>-38.06</v>
      </c>
      <c r="AO263" s="1">
        <v>-38.06</v>
      </c>
      <c r="AP263" s="1">
        <v>-38.06</v>
      </c>
      <c r="AQ263" s="1">
        <v>-38.06</v>
      </c>
      <c r="AR263" s="1">
        <v>-38.06</v>
      </c>
      <c r="AS263" s="1">
        <v>-38.06</v>
      </c>
      <c r="AT263" s="1">
        <v>-38.06</v>
      </c>
      <c r="AU263" s="1">
        <v>-38.06</v>
      </c>
      <c r="AV263" s="1">
        <v>-38.06</v>
      </c>
      <c r="AW263" s="1">
        <f t="shared" si="179"/>
        <v>456.72</v>
      </c>
      <c r="AX263" s="1"/>
      <c r="AY263" s="1">
        <v>5064.33</v>
      </c>
      <c r="AZ263" s="1">
        <v>5026.2700000000004</v>
      </c>
      <c r="BA263" s="1">
        <v>4988.21</v>
      </c>
      <c r="BB263" s="1">
        <v>4950.1500000000005</v>
      </c>
      <c r="BC263" s="1">
        <v>4912.09</v>
      </c>
      <c r="BD263" s="1">
        <v>4874.03</v>
      </c>
      <c r="BE263" s="1">
        <v>4835.97</v>
      </c>
      <c r="BF263" s="1">
        <v>4797.91</v>
      </c>
      <c r="BG263" s="1">
        <v>4759.8500000000004</v>
      </c>
      <c r="BH263" s="1">
        <v>4721.79</v>
      </c>
      <c r="BI263" s="1">
        <v>4683.7300000000005</v>
      </c>
      <c r="BJ263" s="1">
        <v>4645.67</v>
      </c>
      <c r="BK263" s="1">
        <v>4607.6099999999997</v>
      </c>
      <c r="BL263" s="2">
        <f t="shared" si="152"/>
        <v>0</v>
      </c>
      <c r="BM263" s="2">
        <f t="shared" si="180"/>
        <v>456.72</v>
      </c>
      <c r="BN263" s="3">
        <f t="shared" si="151"/>
        <v>3.3499589250088009E-2</v>
      </c>
      <c r="BO263" s="37">
        <f>IFERROR(INDEX('Wkpr - Existing Depr Rates'!$G$2:$G$709,MATCH('Wkpr - Plant Balance Detail'!A263,'Wkpr - Existing Depr Rates'!$A$2:$A$709,0),),0)</f>
        <v>3.3500000000000002E-2</v>
      </c>
      <c r="BP263" s="37">
        <f t="shared" si="181"/>
        <v>-4.1074991199291366E-7</v>
      </c>
      <c r="BQ263" s="11">
        <v>1.66E-2</v>
      </c>
      <c r="BR263" s="11"/>
      <c r="BS263" s="11"/>
      <c r="BU263" s="31">
        <f>_xlfn.IFNA(IF(AND($B263="ED",$D263&gt;=310000,$D263&lt;360000),INDEX('Wkpr - Allocation_Factors'!$B$16:$F$16,1,MATCH('Wkpr - Plant Balance Detail'!BU$2,'Wkpr - Allocation_Factors'!$B$1:$F$1,0)),IF(AND($B263="GD",$C263="AN",$D263&gt;=350000,$D263&lt;358000),INDEX('Wkpr - Allocation_Factors'!$B$17:$F$17,1,MATCH('Wkpr - Plant Balance Detail'!BU$2,'Wkpr - Allocation_Factors'!$B$1:$F$1,0)),INDEX('Wkpr - Allocation_Factors'!$B$2:$F$15,MATCH(CONCATENATE('Wkpr - Plant Balance Detail'!$B263,'Wkpr - Plant Balance Detail'!$C263),'Wkpr - Allocation_Factors'!$A$2:$A$15,0),MATCH('Wkpr - Plant Balance Detail'!BU$2,'Wkpr - Allocation_Factors'!$B$1:$F$1,0)))),0)</f>
        <v>0.6573</v>
      </c>
      <c r="BV263" s="31">
        <f>_xlfn.IFNA(IF(AND($B263="ED",$D263&gt;=310000,$D263&lt;360000),INDEX('Wkpr - Allocation_Factors'!$B$16:$F$16,1,MATCH('Wkpr - Plant Balance Detail'!BV$2,'Wkpr - Allocation_Factors'!$B$1:$F$1,0)),IF(AND($B263="GD",$C263="AN",$D263&gt;=350000,$D263&lt;358000),INDEX('Wkpr - Allocation_Factors'!$B$17:$F$17,1,MATCH('Wkpr - Plant Balance Detail'!BV$2,'Wkpr - Allocation_Factors'!$B$1:$F$1,0)),INDEX('Wkpr - Allocation_Factors'!$B$2:$F$15,MATCH(CONCATENATE('Wkpr - Plant Balance Detail'!$B263,'Wkpr - Plant Balance Detail'!$C263),'Wkpr - Allocation_Factors'!$A$2:$A$15,0),MATCH('Wkpr - Plant Balance Detail'!BV$2,'Wkpr - Allocation_Factors'!$B$1:$F$1,0)))),0)</f>
        <v>0</v>
      </c>
      <c r="BW263" s="31">
        <f>_xlfn.IFNA(IF(AND($B263="ED",$D263&gt;=310000,$D263&lt;360000),INDEX('Wkpr - Allocation_Factors'!$B$16:$F$16,1,MATCH('Wkpr - Plant Balance Detail'!BW$2,'Wkpr - Allocation_Factors'!$B$1:$F$1,0)),IF(AND($B263="GD",$C263="AN",$D263&gt;=350000,$D263&lt;358000),INDEX('Wkpr - Allocation_Factors'!$B$17:$F$17,1,MATCH('Wkpr - Plant Balance Detail'!BW$2,'Wkpr - Allocation_Factors'!$B$1:$F$1,0)),INDEX('Wkpr - Allocation_Factors'!$B$2:$F$15,MATCH(CONCATENATE('Wkpr - Plant Balance Detail'!$B263,'Wkpr - Plant Balance Detail'!$C263),'Wkpr - Allocation_Factors'!$A$2:$A$15,0),MATCH('Wkpr - Plant Balance Detail'!BW$2,'Wkpr - Allocation_Factors'!$B$1:$F$1,0)))),0)</f>
        <v>0.3427</v>
      </c>
      <c r="BX263" s="31">
        <f>_xlfn.IFNA(IF(AND($B263="ED",$D263&gt;=310000,$D263&lt;360000),INDEX('Wkpr - Allocation_Factors'!$B$16:$F$16,1,MATCH('Wkpr - Plant Balance Detail'!BX$2,'Wkpr - Allocation_Factors'!$B$1:$F$1,0)),IF(AND($B263="GD",$C263="AN",$D263&gt;=350000,$D263&lt;358000),INDEX('Wkpr - Allocation_Factors'!$B$17:$F$17,1,MATCH('Wkpr - Plant Balance Detail'!BX$2,'Wkpr - Allocation_Factors'!$B$1:$F$1,0)),INDEX('Wkpr - Allocation_Factors'!$B$2:$F$15,MATCH(CONCATENATE('Wkpr - Plant Balance Detail'!$B263,'Wkpr - Plant Balance Detail'!$C263),'Wkpr - Allocation_Factors'!$A$2:$A$15,0),MATCH('Wkpr - Plant Balance Detail'!BX$2,'Wkpr - Allocation_Factors'!$B$1:$F$1,0)))),0)</f>
        <v>0</v>
      </c>
      <c r="BY263" s="31">
        <f>_xlfn.IFNA(IF(AND($B263="ED",$D263&gt;=310000,$D263&lt;360000),INDEX('Wkpr - Allocation_Factors'!$B$16:$F$16,1,MATCH('Wkpr - Plant Balance Detail'!BY$2,'Wkpr - Allocation_Factors'!$B$1:$F$1,0)),IF(AND($B263="GD",$C263="AN",$D263&gt;=350000,$D263&lt;358000),INDEX('Wkpr - Allocation_Factors'!$B$17:$F$17,1,MATCH('Wkpr - Plant Balance Detail'!BY$2,'Wkpr - Allocation_Factors'!$B$1:$F$1,0)),INDEX('Wkpr - Allocation_Factors'!$B$2:$F$15,MATCH(CONCATENATE('Wkpr - Plant Balance Detail'!$B263,'Wkpr - Plant Balance Detail'!$C263),'Wkpr - Allocation_Factors'!$A$2:$A$15,0),MATCH('Wkpr - Plant Balance Detail'!BY$2,'Wkpr - Allocation_Factors'!$B$1:$F$1,0)))),0)</f>
        <v>0</v>
      </c>
      <c r="CA263" s="1">
        <f t="shared" si="153"/>
        <v>300.20205599999991</v>
      </c>
      <c r="CB263" s="1">
        <f t="shared" si="154"/>
        <v>0</v>
      </c>
      <c r="CC263" s="1">
        <f t="shared" si="155"/>
        <v>156.51794399999997</v>
      </c>
      <c r="CD263" s="1">
        <f t="shared" si="156"/>
        <v>0</v>
      </c>
      <c r="CE263" s="1">
        <f t="shared" si="157"/>
        <v>0</v>
      </c>
      <c r="CF263" s="1"/>
      <c r="CG263" s="1">
        <f t="shared" si="158"/>
        <v>300.20573688000002</v>
      </c>
      <c r="CH263" s="1">
        <f t="shared" si="159"/>
        <v>0</v>
      </c>
      <c r="CI263" s="1">
        <f t="shared" si="160"/>
        <v>156.51986312000002</v>
      </c>
      <c r="CJ263" s="1">
        <f t="shared" si="161"/>
        <v>0</v>
      </c>
      <c r="CK263" s="1">
        <f t="shared" si="162"/>
        <v>0</v>
      </c>
      <c r="CM263" s="1">
        <f t="shared" si="163"/>
        <v>148.75866364800001</v>
      </c>
      <c r="CN263" s="1">
        <f t="shared" si="164"/>
        <v>0</v>
      </c>
      <c r="CO263" s="1">
        <f t="shared" si="165"/>
        <v>77.559096352000012</v>
      </c>
      <c r="CP263" s="1">
        <f t="shared" si="166"/>
        <v>0</v>
      </c>
      <c r="CQ263" s="1">
        <f t="shared" si="167"/>
        <v>0</v>
      </c>
      <c r="CS263" s="1">
        <f t="shared" si="182"/>
        <v>-151.44707323200001</v>
      </c>
      <c r="CT263" s="1">
        <f t="shared" si="183"/>
        <v>0</v>
      </c>
      <c r="CU263" s="1">
        <f t="shared" si="184"/>
        <v>-78.960766768000013</v>
      </c>
      <c r="CV263" s="1">
        <f t="shared" si="185"/>
        <v>0</v>
      </c>
      <c r="CW263" s="1">
        <f t="shared" si="186"/>
        <v>0</v>
      </c>
      <c r="CX263" s="1">
        <f t="shared" si="187"/>
        <v>-230.40784000000002</v>
      </c>
      <c r="DA263" s="38">
        <f t="shared" si="168"/>
        <v>0</v>
      </c>
      <c r="DB263" s="38">
        <f t="shared" si="169"/>
        <v>0</v>
      </c>
      <c r="DC263" s="38">
        <f t="shared" si="170"/>
        <v>0</v>
      </c>
      <c r="DD263" s="38">
        <f t="shared" si="171"/>
        <v>0</v>
      </c>
      <c r="DE263" s="38">
        <f t="shared" si="172"/>
        <v>0</v>
      </c>
    </row>
    <row r="264" spans="1:109" x14ac:dyDescent="0.2">
      <c r="A264" t="s">
        <v>279</v>
      </c>
      <c r="B264" t="str">
        <f t="shared" si="173"/>
        <v>ED</v>
      </c>
      <c r="C264" t="str">
        <f t="shared" si="174"/>
        <v>LF</v>
      </c>
      <c r="D264">
        <f t="shared" si="175"/>
        <v>330400</v>
      </c>
      <c r="F264" s="1">
        <v>3626.67</v>
      </c>
      <c r="G264" s="1">
        <v>3626.67</v>
      </c>
      <c r="H264" s="1">
        <v>3626.67</v>
      </c>
      <c r="I264" s="1">
        <v>3626.67</v>
      </c>
      <c r="J264" s="1">
        <v>3626.67</v>
      </c>
      <c r="K264" s="1">
        <v>3626.67</v>
      </c>
      <c r="L264" s="1">
        <v>3626.67</v>
      </c>
      <c r="M264" s="1">
        <v>3626.67</v>
      </c>
      <c r="N264" s="1">
        <v>3626.67</v>
      </c>
      <c r="O264" s="1">
        <v>3626.67</v>
      </c>
      <c r="P264" s="1">
        <v>3626.67</v>
      </c>
      <c r="Q264" s="1">
        <v>3626.67</v>
      </c>
      <c r="R264" s="1">
        <v>3626.67</v>
      </c>
      <c r="S264" s="1">
        <f t="shared" si="176"/>
        <v>3626.67</v>
      </c>
      <c r="T264" s="1">
        <f t="shared" si="177"/>
        <v>39893.369999999988</v>
      </c>
      <c r="U264" s="1">
        <f t="shared" si="178"/>
        <v>3626.6699999999987</v>
      </c>
      <c r="V264" s="1">
        <v>-3351.33</v>
      </c>
      <c r="W264" s="1">
        <v>-3368.25</v>
      </c>
      <c r="X264" s="1">
        <v>-3385.17</v>
      </c>
      <c r="Y264" s="1">
        <v>-3402.09</v>
      </c>
      <c r="Z264" s="1">
        <v>-3419.01</v>
      </c>
      <c r="AA264" s="1">
        <v>-3435.9300000000003</v>
      </c>
      <c r="AB264" s="1">
        <v>-3452.85</v>
      </c>
      <c r="AC264" s="1">
        <v>-3469.77</v>
      </c>
      <c r="AD264" s="1">
        <v>-3486.69</v>
      </c>
      <c r="AE264" s="1">
        <v>-3503.61</v>
      </c>
      <c r="AF264" s="1">
        <v>-3520.53</v>
      </c>
      <c r="AG264" s="1">
        <v>-3537.4500000000003</v>
      </c>
      <c r="AH264" s="1">
        <v>-3554.37</v>
      </c>
      <c r="AI264" s="1"/>
      <c r="AJ264" s="1">
        <v>-16.920000000000002</v>
      </c>
      <c r="AK264" s="1">
        <v>-16.920000000000002</v>
      </c>
      <c r="AL264" s="1">
        <v>-16.920000000000002</v>
      </c>
      <c r="AM264" s="1">
        <v>-16.920000000000002</v>
      </c>
      <c r="AN264" s="1">
        <v>-16.920000000000002</v>
      </c>
      <c r="AO264" s="1">
        <v>-16.920000000000002</v>
      </c>
      <c r="AP264" s="1">
        <v>-16.920000000000002</v>
      </c>
      <c r="AQ264" s="1">
        <v>-16.920000000000002</v>
      </c>
      <c r="AR264" s="1">
        <v>-16.920000000000002</v>
      </c>
      <c r="AS264" s="1">
        <v>-16.920000000000002</v>
      </c>
      <c r="AT264" s="1">
        <v>-16.920000000000002</v>
      </c>
      <c r="AU264" s="1">
        <v>-16.920000000000002</v>
      </c>
      <c r="AV264" s="1">
        <v>-16.920000000000002</v>
      </c>
      <c r="AW264" s="1">
        <f t="shared" si="179"/>
        <v>203.04000000000008</v>
      </c>
      <c r="AX264" s="1"/>
      <c r="AY264" s="1">
        <v>275.34000000000003</v>
      </c>
      <c r="AZ264" s="1">
        <v>258.42</v>
      </c>
      <c r="BA264" s="1">
        <v>241.5</v>
      </c>
      <c r="BB264" s="1">
        <v>224.58</v>
      </c>
      <c r="BC264" s="1">
        <v>207.66</v>
      </c>
      <c r="BD264" s="1">
        <v>190.74</v>
      </c>
      <c r="BE264" s="1">
        <v>173.82</v>
      </c>
      <c r="BF264" s="1">
        <v>156.9</v>
      </c>
      <c r="BG264" s="1">
        <v>139.97999999999999</v>
      </c>
      <c r="BH264" s="1">
        <v>123.06</v>
      </c>
      <c r="BI264" s="1">
        <v>106.14</v>
      </c>
      <c r="BJ264" s="1">
        <v>89.22</v>
      </c>
      <c r="BK264" s="1">
        <v>72.3</v>
      </c>
      <c r="BL264" s="2">
        <f t="shared" si="152"/>
        <v>0</v>
      </c>
      <c r="BM264" s="2">
        <f t="shared" si="180"/>
        <v>203.04000000000008</v>
      </c>
      <c r="BN264" s="3">
        <f t="shared" si="151"/>
        <v>5.5985242660622596E-2</v>
      </c>
      <c r="BO264" s="37">
        <f>IFERROR(INDEX('Wkpr - Existing Depr Rates'!$G$2:$G$709,MATCH('Wkpr - Plant Balance Detail'!A264,'Wkpr - Existing Depr Rates'!$A$2:$A$709,0),),0)</f>
        <v>5.6000000000000001E-2</v>
      </c>
      <c r="BP264" s="37">
        <f t="shared" si="181"/>
        <v>-1.475733937740531E-5</v>
      </c>
      <c r="BQ264" s="11">
        <v>2.8E-3</v>
      </c>
      <c r="BR264" s="11"/>
      <c r="BS264" s="11"/>
      <c r="BU264" s="31">
        <f>_xlfn.IFNA(IF(AND($B264="ED",$D264&gt;=310000,$D264&lt;360000),INDEX('Wkpr - Allocation_Factors'!$B$16:$F$16,1,MATCH('Wkpr - Plant Balance Detail'!BU$2,'Wkpr - Allocation_Factors'!$B$1:$F$1,0)),IF(AND($B264="GD",$C264="AN",$D264&gt;=350000,$D264&lt;358000),INDEX('Wkpr - Allocation_Factors'!$B$17:$F$17,1,MATCH('Wkpr - Plant Balance Detail'!BU$2,'Wkpr - Allocation_Factors'!$B$1:$F$1,0)),INDEX('Wkpr - Allocation_Factors'!$B$2:$F$15,MATCH(CONCATENATE('Wkpr - Plant Balance Detail'!$B264,'Wkpr - Plant Balance Detail'!$C264),'Wkpr - Allocation_Factors'!$A$2:$A$15,0),MATCH('Wkpr - Plant Balance Detail'!BU$2,'Wkpr - Allocation_Factors'!$B$1:$F$1,0)))),0)</f>
        <v>0.6573</v>
      </c>
      <c r="BV264" s="31">
        <f>_xlfn.IFNA(IF(AND($B264="ED",$D264&gt;=310000,$D264&lt;360000),INDEX('Wkpr - Allocation_Factors'!$B$16:$F$16,1,MATCH('Wkpr - Plant Balance Detail'!BV$2,'Wkpr - Allocation_Factors'!$B$1:$F$1,0)),IF(AND($B264="GD",$C264="AN",$D264&gt;=350000,$D264&lt;358000),INDEX('Wkpr - Allocation_Factors'!$B$17:$F$17,1,MATCH('Wkpr - Plant Balance Detail'!BV$2,'Wkpr - Allocation_Factors'!$B$1:$F$1,0)),INDEX('Wkpr - Allocation_Factors'!$B$2:$F$15,MATCH(CONCATENATE('Wkpr - Plant Balance Detail'!$B264,'Wkpr - Plant Balance Detail'!$C264),'Wkpr - Allocation_Factors'!$A$2:$A$15,0),MATCH('Wkpr - Plant Balance Detail'!BV$2,'Wkpr - Allocation_Factors'!$B$1:$F$1,0)))),0)</f>
        <v>0</v>
      </c>
      <c r="BW264" s="31">
        <f>_xlfn.IFNA(IF(AND($B264="ED",$D264&gt;=310000,$D264&lt;360000),INDEX('Wkpr - Allocation_Factors'!$B$16:$F$16,1,MATCH('Wkpr - Plant Balance Detail'!BW$2,'Wkpr - Allocation_Factors'!$B$1:$F$1,0)),IF(AND($B264="GD",$C264="AN",$D264&gt;=350000,$D264&lt;358000),INDEX('Wkpr - Allocation_Factors'!$B$17:$F$17,1,MATCH('Wkpr - Plant Balance Detail'!BW$2,'Wkpr - Allocation_Factors'!$B$1:$F$1,0)),INDEX('Wkpr - Allocation_Factors'!$B$2:$F$15,MATCH(CONCATENATE('Wkpr - Plant Balance Detail'!$B264,'Wkpr - Plant Balance Detail'!$C264),'Wkpr - Allocation_Factors'!$A$2:$A$15,0),MATCH('Wkpr - Plant Balance Detail'!BW$2,'Wkpr - Allocation_Factors'!$B$1:$F$1,0)))),0)</f>
        <v>0.3427</v>
      </c>
      <c r="BX264" s="31">
        <f>_xlfn.IFNA(IF(AND($B264="ED",$D264&gt;=310000,$D264&lt;360000),INDEX('Wkpr - Allocation_Factors'!$B$16:$F$16,1,MATCH('Wkpr - Plant Balance Detail'!BX$2,'Wkpr - Allocation_Factors'!$B$1:$F$1,0)),IF(AND($B264="GD",$C264="AN",$D264&gt;=350000,$D264&lt;358000),INDEX('Wkpr - Allocation_Factors'!$B$17:$F$17,1,MATCH('Wkpr - Plant Balance Detail'!BX$2,'Wkpr - Allocation_Factors'!$B$1:$F$1,0)),INDEX('Wkpr - Allocation_Factors'!$B$2:$F$15,MATCH(CONCATENATE('Wkpr - Plant Balance Detail'!$B264,'Wkpr - Plant Balance Detail'!$C264),'Wkpr - Allocation_Factors'!$A$2:$A$15,0),MATCH('Wkpr - Plant Balance Detail'!BX$2,'Wkpr - Allocation_Factors'!$B$1:$F$1,0)))),0)</f>
        <v>0</v>
      </c>
      <c r="BY264" s="31">
        <f>_xlfn.IFNA(IF(AND($B264="ED",$D264&gt;=310000,$D264&lt;360000),INDEX('Wkpr - Allocation_Factors'!$B$16:$F$16,1,MATCH('Wkpr - Plant Balance Detail'!BY$2,'Wkpr - Allocation_Factors'!$B$1:$F$1,0)),IF(AND($B264="GD",$C264="AN",$D264&gt;=350000,$D264&lt;358000),INDEX('Wkpr - Allocation_Factors'!$B$17:$F$17,1,MATCH('Wkpr - Plant Balance Detail'!BY$2,'Wkpr - Allocation_Factors'!$B$1:$F$1,0)),INDEX('Wkpr - Allocation_Factors'!$B$2:$F$15,MATCH(CONCATENATE('Wkpr - Plant Balance Detail'!$B264,'Wkpr - Plant Balance Detail'!$C264),'Wkpr - Allocation_Factors'!$A$2:$A$15,0),MATCH('Wkpr - Plant Balance Detail'!BY$2,'Wkpr - Allocation_Factors'!$B$1:$F$1,0)))),0)</f>
        <v>0</v>
      </c>
      <c r="CA264" s="1">
        <f t="shared" si="153"/>
        <v>133.45819200000011</v>
      </c>
      <c r="CB264" s="1">
        <f t="shared" si="154"/>
        <v>0</v>
      </c>
      <c r="CC264" s="1">
        <f t="shared" si="155"/>
        <v>69.581808000000052</v>
      </c>
      <c r="CD264" s="1">
        <f t="shared" si="156"/>
        <v>0</v>
      </c>
      <c r="CE264" s="1">
        <f t="shared" si="157"/>
        <v>0</v>
      </c>
      <c r="CF264" s="1"/>
      <c r="CG264" s="1">
        <f t="shared" si="158"/>
        <v>133.493370696</v>
      </c>
      <c r="CH264" s="1">
        <f t="shared" si="159"/>
        <v>0</v>
      </c>
      <c r="CI264" s="1">
        <f t="shared" si="160"/>
        <v>69.600149303999999</v>
      </c>
      <c r="CJ264" s="1">
        <f t="shared" si="161"/>
        <v>0</v>
      </c>
      <c r="CK264" s="1">
        <f t="shared" si="162"/>
        <v>0</v>
      </c>
      <c r="CM264" s="1">
        <f t="shared" si="163"/>
        <v>6.6746685348000003</v>
      </c>
      <c r="CN264" s="1">
        <f t="shared" si="164"/>
        <v>0</v>
      </c>
      <c r="CO264" s="1">
        <f t="shared" si="165"/>
        <v>3.4800074651999999</v>
      </c>
      <c r="CP264" s="1">
        <f t="shared" si="166"/>
        <v>0</v>
      </c>
      <c r="CQ264" s="1">
        <f t="shared" si="167"/>
        <v>0</v>
      </c>
      <c r="CS264" s="1">
        <f t="shared" si="182"/>
        <v>-126.81870216119999</v>
      </c>
      <c r="CT264" s="1">
        <f t="shared" si="183"/>
        <v>0</v>
      </c>
      <c r="CU264" s="1">
        <f t="shared" si="184"/>
        <v>-66.120141838799995</v>
      </c>
      <c r="CV264" s="1">
        <f t="shared" si="185"/>
        <v>0</v>
      </c>
      <c r="CW264" s="1">
        <f t="shared" si="186"/>
        <v>0</v>
      </c>
      <c r="CX264" s="1">
        <f t="shared" si="187"/>
        <v>-192.93884399999999</v>
      </c>
      <c r="DA264" s="38">
        <f t="shared" si="168"/>
        <v>0</v>
      </c>
      <c r="DB264" s="38">
        <f t="shared" si="169"/>
        <v>0</v>
      </c>
      <c r="DC264" s="38">
        <f t="shared" si="170"/>
        <v>0</v>
      </c>
      <c r="DD264" s="38">
        <f t="shared" si="171"/>
        <v>0</v>
      </c>
      <c r="DE264" s="38">
        <f t="shared" si="172"/>
        <v>0</v>
      </c>
    </row>
    <row r="265" spans="1:109" x14ac:dyDescent="0.2">
      <c r="A265" t="s">
        <v>280</v>
      </c>
      <c r="B265" t="str">
        <f t="shared" si="173"/>
        <v>ED</v>
      </c>
      <c r="C265" t="str">
        <f t="shared" si="174"/>
        <v>LF</v>
      </c>
      <c r="D265">
        <f t="shared" si="175"/>
        <v>331000</v>
      </c>
      <c r="F265" s="1">
        <v>1943375.5</v>
      </c>
      <c r="G265" s="1">
        <v>1943375.5</v>
      </c>
      <c r="H265" s="1">
        <v>1943375.5</v>
      </c>
      <c r="I265" s="1">
        <v>2234003.48</v>
      </c>
      <c r="J265" s="1">
        <v>2238960.7400000002</v>
      </c>
      <c r="K265" s="1">
        <v>2243061.12</v>
      </c>
      <c r="L265" s="1">
        <v>2245467.4700000002</v>
      </c>
      <c r="M265" s="1">
        <v>2251984.98</v>
      </c>
      <c r="N265" s="1">
        <v>2252279.67</v>
      </c>
      <c r="O265" s="1">
        <v>2252279.67</v>
      </c>
      <c r="P265" s="1">
        <v>2946042.4</v>
      </c>
      <c r="Q265" s="1">
        <v>2956885.91</v>
      </c>
      <c r="R265" s="1">
        <v>2958815.96</v>
      </c>
      <c r="S265" s="1">
        <f t="shared" si="176"/>
        <v>2451095.73</v>
      </c>
      <c r="T265" s="1">
        <f t="shared" si="177"/>
        <v>25507716.440000001</v>
      </c>
      <c r="U265" s="1">
        <f t="shared" si="178"/>
        <v>2329901.0141666667</v>
      </c>
      <c r="V265" s="1">
        <v>-785933.27</v>
      </c>
      <c r="W265" s="1">
        <v>-789075.06</v>
      </c>
      <c r="X265" s="1">
        <v>-792216.85</v>
      </c>
      <c r="Y265" s="1">
        <v>-795593.56</v>
      </c>
      <c r="Z265" s="1">
        <v>-799209.21</v>
      </c>
      <c r="AA265" s="1">
        <v>-802832.17</v>
      </c>
      <c r="AB265" s="1">
        <v>-806460.4</v>
      </c>
      <c r="AC265" s="1">
        <v>-810095.84</v>
      </c>
      <c r="AD265" s="1">
        <v>-813736.79</v>
      </c>
      <c r="AE265" s="1">
        <v>-817377.98</v>
      </c>
      <c r="AF265" s="1">
        <v>-821579.96</v>
      </c>
      <c r="AG265" s="1">
        <v>-861237.77</v>
      </c>
      <c r="AH265" s="1">
        <v>-859837.65</v>
      </c>
      <c r="AI265" s="1"/>
      <c r="AJ265" s="1">
        <v>-3141.79</v>
      </c>
      <c r="AK265" s="1">
        <v>-3141.79</v>
      </c>
      <c r="AL265" s="1">
        <v>-3141.79</v>
      </c>
      <c r="AM265" s="1">
        <v>-3376.71</v>
      </c>
      <c r="AN265" s="1">
        <v>-3615.65</v>
      </c>
      <c r="AO265" s="1">
        <v>-3622.96</v>
      </c>
      <c r="AP265" s="1">
        <v>-3628.23</v>
      </c>
      <c r="AQ265" s="1">
        <v>-3635.44</v>
      </c>
      <c r="AR265" s="1">
        <v>-3640.9500000000003</v>
      </c>
      <c r="AS265" s="1">
        <v>-3641.19</v>
      </c>
      <c r="AT265" s="1">
        <v>-4201.9800000000005</v>
      </c>
      <c r="AU265" s="1">
        <v>-4771.54</v>
      </c>
      <c r="AV265" s="1">
        <v>-4781.8599999999997</v>
      </c>
      <c r="AW265" s="1">
        <f t="shared" si="179"/>
        <v>45200.090000000004</v>
      </c>
      <c r="AX265" s="1"/>
      <c r="AY265" s="1">
        <v>1157442.23</v>
      </c>
      <c r="AZ265" s="1">
        <v>1154300.44</v>
      </c>
      <c r="BA265" s="1">
        <v>1151158.6499999999</v>
      </c>
      <c r="BB265" s="1">
        <v>1438409.92</v>
      </c>
      <c r="BC265" s="1">
        <v>1439751.53</v>
      </c>
      <c r="BD265" s="1">
        <v>1440228.95</v>
      </c>
      <c r="BE265" s="1">
        <v>1439007.07</v>
      </c>
      <c r="BF265" s="1">
        <v>1441889.1400000001</v>
      </c>
      <c r="BG265" s="1">
        <v>1438542.88</v>
      </c>
      <c r="BH265" s="1">
        <v>1434901.69</v>
      </c>
      <c r="BI265" s="1">
        <v>2124462.44</v>
      </c>
      <c r="BJ265" s="1">
        <v>2095648.14</v>
      </c>
      <c r="BK265" s="1">
        <v>2098978.31</v>
      </c>
      <c r="BL265" s="2">
        <f t="shared" si="152"/>
        <v>0</v>
      </c>
      <c r="BM265" s="2">
        <f t="shared" si="180"/>
        <v>45200.090000000004</v>
      </c>
      <c r="BN265" s="3">
        <f t="shared" si="151"/>
        <v>1.9400004431590272E-2</v>
      </c>
      <c r="BO265" s="37">
        <f>IFERROR(INDEX('Wkpr - Existing Depr Rates'!$G$2:$G$709,MATCH('Wkpr - Plant Balance Detail'!A265,'Wkpr - Existing Depr Rates'!$A$2:$A$709,0),),0)</f>
        <v>1.9400000000000001E-2</v>
      </c>
      <c r="BP265" s="37">
        <f t="shared" si="181"/>
        <v>4.4315902718305988E-9</v>
      </c>
      <c r="BQ265" s="11">
        <v>1.8700000000000001E-2</v>
      </c>
      <c r="BR265" s="11"/>
      <c r="BS265" s="11"/>
      <c r="BU265" s="31">
        <f>_xlfn.IFNA(IF(AND($B265="ED",$D265&gt;=310000,$D265&lt;360000),INDEX('Wkpr - Allocation_Factors'!$B$16:$F$16,1,MATCH('Wkpr - Plant Balance Detail'!BU$2,'Wkpr - Allocation_Factors'!$B$1:$F$1,0)),IF(AND($B265="GD",$C265="AN",$D265&gt;=350000,$D265&lt;358000),INDEX('Wkpr - Allocation_Factors'!$B$17:$F$17,1,MATCH('Wkpr - Plant Balance Detail'!BU$2,'Wkpr - Allocation_Factors'!$B$1:$F$1,0)),INDEX('Wkpr - Allocation_Factors'!$B$2:$F$15,MATCH(CONCATENATE('Wkpr - Plant Balance Detail'!$B265,'Wkpr - Plant Balance Detail'!$C265),'Wkpr - Allocation_Factors'!$A$2:$A$15,0),MATCH('Wkpr - Plant Balance Detail'!BU$2,'Wkpr - Allocation_Factors'!$B$1:$F$1,0)))),0)</f>
        <v>0.6573</v>
      </c>
      <c r="BV265" s="31">
        <f>_xlfn.IFNA(IF(AND($B265="ED",$D265&gt;=310000,$D265&lt;360000),INDEX('Wkpr - Allocation_Factors'!$B$16:$F$16,1,MATCH('Wkpr - Plant Balance Detail'!BV$2,'Wkpr - Allocation_Factors'!$B$1:$F$1,0)),IF(AND($B265="GD",$C265="AN",$D265&gt;=350000,$D265&lt;358000),INDEX('Wkpr - Allocation_Factors'!$B$17:$F$17,1,MATCH('Wkpr - Plant Balance Detail'!BV$2,'Wkpr - Allocation_Factors'!$B$1:$F$1,0)),INDEX('Wkpr - Allocation_Factors'!$B$2:$F$15,MATCH(CONCATENATE('Wkpr - Plant Balance Detail'!$B265,'Wkpr - Plant Balance Detail'!$C265),'Wkpr - Allocation_Factors'!$A$2:$A$15,0),MATCH('Wkpr - Plant Balance Detail'!BV$2,'Wkpr - Allocation_Factors'!$B$1:$F$1,0)))),0)</f>
        <v>0</v>
      </c>
      <c r="BW265" s="31">
        <f>_xlfn.IFNA(IF(AND($B265="ED",$D265&gt;=310000,$D265&lt;360000),INDEX('Wkpr - Allocation_Factors'!$B$16:$F$16,1,MATCH('Wkpr - Plant Balance Detail'!BW$2,'Wkpr - Allocation_Factors'!$B$1:$F$1,0)),IF(AND($B265="GD",$C265="AN",$D265&gt;=350000,$D265&lt;358000),INDEX('Wkpr - Allocation_Factors'!$B$17:$F$17,1,MATCH('Wkpr - Plant Balance Detail'!BW$2,'Wkpr - Allocation_Factors'!$B$1:$F$1,0)),INDEX('Wkpr - Allocation_Factors'!$B$2:$F$15,MATCH(CONCATENATE('Wkpr - Plant Balance Detail'!$B265,'Wkpr - Plant Balance Detail'!$C265),'Wkpr - Allocation_Factors'!$A$2:$A$15,0),MATCH('Wkpr - Plant Balance Detail'!BW$2,'Wkpr - Allocation_Factors'!$B$1:$F$1,0)))),0)</f>
        <v>0.3427</v>
      </c>
      <c r="BX265" s="31">
        <f>_xlfn.IFNA(IF(AND($B265="ED",$D265&gt;=310000,$D265&lt;360000),INDEX('Wkpr - Allocation_Factors'!$B$16:$F$16,1,MATCH('Wkpr - Plant Balance Detail'!BX$2,'Wkpr - Allocation_Factors'!$B$1:$F$1,0)),IF(AND($B265="GD",$C265="AN",$D265&gt;=350000,$D265&lt;358000),INDEX('Wkpr - Allocation_Factors'!$B$17:$F$17,1,MATCH('Wkpr - Plant Balance Detail'!BX$2,'Wkpr - Allocation_Factors'!$B$1:$F$1,0)),INDEX('Wkpr - Allocation_Factors'!$B$2:$F$15,MATCH(CONCATENATE('Wkpr - Plant Balance Detail'!$B265,'Wkpr - Plant Balance Detail'!$C265),'Wkpr - Allocation_Factors'!$A$2:$A$15,0),MATCH('Wkpr - Plant Balance Detail'!BX$2,'Wkpr - Allocation_Factors'!$B$1:$F$1,0)))),0)</f>
        <v>0</v>
      </c>
      <c r="BY265" s="31">
        <f>_xlfn.IFNA(IF(AND($B265="ED",$D265&gt;=310000,$D265&lt;360000),INDEX('Wkpr - Allocation_Factors'!$B$16:$F$16,1,MATCH('Wkpr - Plant Balance Detail'!BY$2,'Wkpr - Allocation_Factors'!$B$1:$F$1,0)),IF(AND($B265="GD",$C265="AN",$D265&gt;=350000,$D265&lt;358000),INDEX('Wkpr - Allocation_Factors'!$B$17:$F$17,1,MATCH('Wkpr - Plant Balance Detail'!BY$2,'Wkpr - Allocation_Factors'!$B$1:$F$1,0)),INDEX('Wkpr - Allocation_Factors'!$B$2:$F$15,MATCH(CONCATENATE('Wkpr - Plant Balance Detail'!$B265,'Wkpr - Plant Balance Detail'!$C265),'Wkpr - Allocation_Factors'!$A$2:$A$15,0),MATCH('Wkpr - Plant Balance Detail'!BY$2,'Wkpr - Allocation_Factors'!$B$1:$F$1,0)))),0)</f>
        <v>0</v>
      </c>
      <c r="CA265" s="1">
        <f t="shared" si="153"/>
        <v>37729.705390543713</v>
      </c>
      <c r="CB265" s="1">
        <f t="shared" si="154"/>
        <v>0</v>
      </c>
      <c r="CC265" s="1">
        <f t="shared" si="155"/>
        <v>19671.337345716311</v>
      </c>
      <c r="CD265" s="1">
        <f t="shared" si="156"/>
        <v>0</v>
      </c>
      <c r="CE265" s="1">
        <f t="shared" si="157"/>
        <v>0</v>
      </c>
      <c r="CF265" s="1"/>
      <c r="CG265" s="1">
        <f t="shared" si="158"/>
        <v>37729.696771855204</v>
      </c>
      <c r="CH265" s="1">
        <f t="shared" si="159"/>
        <v>0</v>
      </c>
      <c r="CI265" s="1">
        <f t="shared" si="160"/>
        <v>19671.332852144802</v>
      </c>
      <c r="CJ265" s="1">
        <f t="shared" si="161"/>
        <v>0</v>
      </c>
      <c r="CK265" s="1">
        <f t="shared" si="162"/>
        <v>0</v>
      </c>
      <c r="CM265" s="1">
        <f t="shared" si="163"/>
        <v>36368.315960499604</v>
      </c>
      <c r="CN265" s="1">
        <f t="shared" si="164"/>
        <v>0</v>
      </c>
      <c r="CO265" s="1">
        <f t="shared" si="165"/>
        <v>18961.542491500401</v>
      </c>
      <c r="CP265" s="1">
        <f t="shared" si="166"/>
        <v>0</v>
      </c>
      <c r="CQ265" s="1">
        <f t="shared" si="167"/>
        <v>0</v>
      </c>
      <c r="CS265" s="1">
        <f t="shared" si="182"/>
        <v>-1361.3808113556006</v>
      </c>
      <c r="CT265" s="1">
        <f t="shared" si="183"/>
        <v>0</v>
      </c>
      <c r="CU265" s="1">
        <f t="shared" si="184"/>
        <v>-709.79036064440152</v>
      </c>
      <c r="CV265" s="1">
        <f t="shared" si="185"/>
        <v>0</v>
      </c>
      <c r="CW265" s="1">
        <f t="shared" si="186"/>
        <v>0</v>
      </c>
      <c r="CX265" s="1">
        <f t="shared" si="187"/>
        <v>-2071.1711720000021</v>
      </c>
      <c r="DA265" s="38">
        <f t="shared" si="168"/>
        <v>0</v>
      </c>
      <c r="DB265" s="38">
        <f t="shared" si="169"/>
        <v>0</v>
      </c>
      <c r="DC265" s="38">
        <f t="shared" si="170"/>
        <v>0</v>
      </c>
      <c r="DD265" s="38">
        <f t="shared" si="171"/>
        <v>0</v>
      </c>
      <c r="DE265" s="38">
        <f t="shared" si="172"/>
        <v>0</v>
      </c>
    </row>
    <row r="266" spans="1:109" x14ac:dyDescent="0.2">
      <c r="A266" t="s">
        <v>281</v>
      </c>
      <c r="B266" t="str">
        <f t="shared" si="173"/>
        <v>ED</v>
      </c>
      <c r="C266" t="str">
        <f t="shared" si="174"/>
        <v>LF</v>
      </c>
      <c r="D266">
        <f t="shared" si="175"/>
        <v>332000</v>
      </c>
      <c r="F266" s="1">
        <v>5051126.22</v>
      </c>
      <c r="G266" s="1">
        <v>5051126.22</v>
      </c>
      <c r="H266" s="1">
        <v>5051126.22</v>
      </c>
      <c r="I266" s="1">
        <v>5051126.22</v>
      </c>
      <c r="J266" s="1">
        <v>5051126.22</v>
      </c>
      <c r="K266" s="1">
        <v>5051126.22</v>
      </c>
      <c r="L266" s="1">
        <v>5051126.22</v>
      </c>
      <c r="M266" s="1">
        <v>5051126.22</v>
      </c>
      <c r="N266" s="1">
        <v>5051126.22</v>
      </c>
      <c r="O266" s="1">
        <v>5051126.22</v>
      </c>
      <c r="P266" s="1">
        <v>5051126.22</v>
      </c>
      <c r="Q266" s="1">
        <v>5051126.22</v>
      </c>
      <c r="R266" s="1">
        <v>5051126.22</v>
      </c>
      <c r="S266" s="1">
        <f t="shared" si="176"/>
        <v>5051126.22</v>
      </c>
      <c r="T266" s="1">
        <f t="shared" si="177"/>
        <v>55562388.419999994</v>
      </c>
      <c r="U266" s="1">
        <f t="shared" si="178"/>
        <v>5051126.22</v>
      </c>
      <c r="V266" s="1">
        <v>-2965668.2199999997</v>
      </c>
      <c r="W266" s="1">
        <v>-2972908.17</v>
      </c>
      <c r="X266" s="1">
        <v>-2980148.12</v>
      </c>
      <c r="Y266" s="1">
        <v>-2987388.0700000003</v>
      </c>
      <c r="Z266" s="1">
        <v>-2994628.02</v>
      </c>
      <c r="AA266" s="1">
        <v>-3001867.97</v>
      </c>
      <c r="AB266" s="1">
        <v>-3009107.92</v>
      </c>
      <c r="AC266" s="1">
        <v>-3016347.87</v>
      </c>
      <c r="AD266" s="1">
        <v>-3023587.82</v>
      </c>
      <c r="AE266" s="1">
        <v>-3030827.77</v>
      </c>
      <c r="AF266" s="1">
        <v>-3038067.72</v>
      </c>
      <c r="AG266" s="1">
        <v>-3045307.67</v>
      </c>
      <c r="AH266" s="1">
        <v>-3052547.62</v>
      </c>
      <c r="AI266" s="1"/>
      <c r="AJ266" s="1">
        <v>-7234.97</v>
      </c>
      <c r="AK266" s="1">
        <v>-7239.95</v>
      </c>
      <c r="AL266" s="1">
        <v>-7239.95</v>
      </c>
      <c r="AM266" s="1">
        <v>-7239.95</v>
      </c>
      <c r="AN266" s="1">
        <v>-7239.95</v>
      </c>
      <c r="AO266" s="1">
        <v>-7239.95</v>
      </c>
      <c r="AP266" s="1">
        <v>-7239.95</v>
      </c>
      <c r="AQ266" s="1">
        <v>-7239.95</v>
      </c>
      <c r="AR266" s="1">
        <v>-7239.95</v>
      </c>
      <c r="AS266" s="1">
        <v>-7239.95</v>
      </c>
      <c r="AT266" s="1">
        <v>-7239.95</v>
      </c>
      <c r="AU266" s="1">
        <v>-7239.95</v>
      </c>
      <c r="AV266" s="1">
        <v>-7239.95</v>
      </c>
      <c r="AW266" s="1">
        <f t="shared" si="179"/>
        <v>86879.39999999998</v>
      </c>
      <c r="AX266" s="1"/>
      <c r="AY266" s="1">
        <v>2085458</v>
      </c>
      <c r="AZ266" s="1">
        <v>2078218.05</v>
      </c>
      <c r="BA266" s="1">
        <v>2070978.1</v>
      </c>
      <c r="BB266" s="1">
        <v>2063738.15</v>
      </c>
      <c r="BC266" s="1">
        <v>2056498.2</v>
      </c>
      <c r="BD266" s="1">
        <v>2049258.25</v>
      </c>
      <c r="BE266" s="1">
        <v>2042018.3</v>
      </c>
      <c r="BF266" s="1">
        <v>2034778.35</v>
      </c>
      <c r="BG266" s="1">
        <v>2027538.4</v>
      </c>
      <c r="BH266" s="1">
        <v>2020298.45</v>
      </c>
      <c r="BI266" s="1">
        <v>2013058.5</v>
      </c>
      <c r="BJ266" s="1">
        <v>2005818.55</v>
      </c>
      <c r="BK266" s="1">
        <v>1998578.6</v>
      </c>
      <c r="BL266" s="2">
        <f t="shared" si="152"/>
        <v>0</v>
      </c>
      <c r="BM266" s="2">
        <f t="shared" si="180"/>
        <v>86879.39999999998</v>
      </c>
      <c r="BN266" s="3">
        <f t="shared" si="151"/>
        <v>1.7200005744461476E-2</v>
      </c>
      <c r="BO266" s="37">
        <f>IFERROR(INDEX('Wkpr - Existing Depr Rates'!$G$2:$G$709,MATCH('Wkpr - Plant Balance Detail'!A266,'Wkpr - Existing Depr Rates'!$A$2:$A$709,0),),0)</f>
        <v>1.72E-2</v>
      </c>
      <c r="BP266" s="37">
        <f t="shared" si="181"/>
        <v>5.7444614759427637E-9</v>
      </c>
      <c r="BQ266" s="11">
        <v>1.1699999999999999E-2</v>
      </c>
      <c r="BR266" s="11"/>
      <c r="BS266" s="11"/>
      <c r="BU266" s="31">
        <f>_xlfn.IFNA(IF(AND($B266="ED",$D266&gt;=310000,$D266&lt;360000),INDEX('Wkpr - Allocation_Factors'!$B$16:$F$16,1,MATCH('Wkpr - Plant Balance Detail'!BU$2,'Wkpr - Allocation_Factors'!$B$1:$F$1,0)),IF(AND($B266="GD",$C266="AN",$D266&gt;=350000,$D266&lt;358000),INDEX('Wkpr - Allocation_Factors'!$B$17:$F$17,1,MATCH('Wkpr - Plant Balance Detail'!BU$2,'Wkpr - Allocation_Factors'!$B$1:$F$1,0)),INDEX('Wkpr - Allocation_Factors'!$B$2:$F$15,MATCH(CONCATENATE('Wkpr - Plant Balance Detail'!$B266,'Wkpr - Plant Balance Detail'!$C266),'Wkpr - Allocation_Factors'!$A$2:$A$15,0),MATCH('Wkpr - Plant Balance Detail'!BU$2,'Wkpr - Allocation_Factors'!$B$1:$F$1,0)))),0)</f>
        <v>0.6573</v>
      </c>
      <c r="BV266" s="31">
        <f>_xlfn.IFNA(IF(AND($B266="ED",$D266&gt;=310000,$D266&lt;360000),INDEX('Wkpr - Allocation_Factors'!$B$16:$F$16,1,MATCH('Wkpr - Plant Balance Detail'!BV$2,'Wkpr - Allocation_Factors'!$B$1:$F$1,0)),IF(AND($B266="GD",$C266="AN",$D266&gt;=350000,$D266&lt;358000),INDEX('Wkpr - Allocation_Factors'!$B$17:$F$17,1,MATCH('Wkpr - Plant Balance Detail'!BV$2,'Wkpr - Allocation_Factors'!$B$1:$F$1,0)),INDEX('Wkpr - Allocation_Factors'!$B$2:$F$15,MATCH(CONCATENATE('Wkpr - Plant Balance Detail'!$B266,'Wkpr - Plant Balance Detail'!$C266),'Wkpr - Allocation_Factors'!$A$2:$A$15,0),MATCH('Wkpr - Plant Balance Detail'!BV$2,'Wkpr - Allocation_Factors'!$B$1:$F$1,0)))),0)</f>
        <v>0</v>
      </c>
      <c r="BW266" s="31">
        <f>_xlfn.IFNA(IF(AND($B266="ED",$D266&gt;=310000,$D266&lt;360000),INDEX('Wkpr - Allocation_Factors'!$B$16:$F$16,1,MATCH('Wkpr - Plant Balance Detail'!BW$2,'Wkpr - Allocation_Factors'!$B$1:$F$1,0)),IF(AND($B266="GD",$C266="AN",$D266&gt;=350000,$D266&lt;358000),INDEX('Wkpr - Allocation_Factors'!$B$17:$F$17,1,MATCH('Wkpr - Plant Balance Detail'!BW$2,'Wkpr - Allocation_Factors'!$B$1:$F$1,0)),INDEX('Wkpr - Allocation_Factors'!$B$2:$F$15,MATCH(CONCATENATE('Wkpr - Plant Balance Detail'!$B266,'Wkpr - Plant Balance Detail'!$C266),'Wkpr - Allocation_Factors'!$A$2:$A$15,0),MATCH('Wkpr - Plant Balance Detail'!BW$2,'Wkpr - Allocation_Factors'!$B$1:$F$1,0)))),0)</f>
        <v>0.3427</v>
      </c>
      <c r="BX266" s="31">
        <f>_xlfn.IFNA(IF(AND($B266="ED",$D266&gt;=310000,$D266&lt;360000),INDEX('Wkpr - Allocation_Factors'!$B$16:$F$16,1,MATCH('Wkpr - Plant Balance Detail'!BX$2,'Wkpr - Allocation_Factors'!$B$1:$F$1,0)),IF(AND($B266="GD",$C266="AN",$D266&gt;=350000,$D266&lt;358000),INDEX('Wkpr - Allocation_Factors'!$B$17:$F$17,1,MATCH('Wkpr - Plant Balance Detail'!BX$2,'Wkpr - Allocation_Factors'!$B$1:$F$1,0)),INDEX('Wkpr - Allocation_Factors'!$B$2:$F$15,MATCH(CONCATENATE('Wkpr - Plant Balance Detail'!$B266,'Wkpr - Plant Balance Detail'!$C266),'Wkpr - Allocation_Factors'!$A$2:$A$15,0),MATCH('Wkpr - Plant Balance Detail'!BX$2,'Wkpr - Allocation_Factors'!$B$1:$F$1,0)))),0)</f>
        <v>0</v>
      </c>
      <c r="BY266" s="31">
        <f>_xlfn.IFNA(IF(AND($B266="ED",$D266&gt;=310000,$D266&lt;360000),INDEX('Wkpr - Allocation_Factors'!$B$16:$F$16,1,MATCH('Wkpr - Plant Balance Detail'!BY$2,'Wkpr - Allocation_Factors'!$B$1:$F$1,0)),IF(AND($B266="GD",$C266="AN",$D266&gt;=350000,$D266&lt;358000),INDEX('Wkpr - Allocation_Factors'!$B$17:$F$17,1,MATCH('Wkpr - Plant Balance Detail'!BY$2,'Wkpr - Allocation_Factors'!$B$1:$F$1,0)),INDEX('Wkpr - Allocation_Factors'!$B$2:$F$15,MATCH(CONCATENATE('Wkpr - Plant Balance Detail'!$B266,'Wkpr - Plant Balance Detail'!$C266),'Wkpr - Allocation_Factors'!$A$2:$A$15,0),MATCH('Wkpr - Plant Balance Detail'!BY$2,'Wkpr - Allocation_Factors'!$B$1:$F$1,0)))),0)</f>
        <v>0</v>
      </c>
      <c r="CA266" s="1">
        <f t="shared" si="153"/>
        <v>57105.82961999999</v>
      </c>
      <c r="CB266" s="1">
        <f t="shared" si="154"/>
        <v>0</v>
      </c>
      <c r="CC266" s="1">
        <f t="shared" si="155"/>
        <v>29773.570379999994</v>
      </c>
      <c r="CD266" s="1">
        <f t="shared" si="156"/>
        <v>0</v>
      </c>
      <c r="CE266" s="1">
        <f t="shared" si="157"/>
        <v>0</v>
      </c>
      <c r="CF266" s="1"/>
      <c r="CG266" s="1">
        <f t="shared" si="158"/>
        <v>57105.810547783192</v>
      </c>
      <c r="CH266" s="1">
        <f t="shared" si="159"/>
        <v>0</v>
      </c>
      <c r="CI266" s="1">
        <f t="shared" si="160"/>
        <v>29773.560436216798</v>
      </c>
      <c r="CJ266" s="1">
        <f t="shared" si="161"/>
        <v>0</v>
      </c>
      <c r="CK266" s="1">
        <f t="shared" si="162"/>
        <v>0</v>
      </c>
      <c r="CM266" s="1">
        <f t="shared" si="163"/>
        <v>38845.231593550197</v>
      </c>
      <c r="CN266" s="1">
        <f t="shared" si="164"/>
        <v>0</v>
      </c>
      <c r="CO266" s="1">
        <f t="shared" si="165"/>
        <v>20252.945180449798</v>
      </c>
      <c r="CP266" s="1">
        <f t="shared" si="166"/>
        <v>0</v>
      </c>
      <c r="CQ266" s="1">
        <f t="shared" si="167"/>
        <v>0</v>
      </c>
      <c r="CS266" s="1">
        <f t="shared" si="182"/>
        <v>-18260.578954232995</v>
      </c>
      <c r="CT266" s="1">
        <f t="shared" si="183"/>
        <v>0</v>
      </c>
      <c r="CU266" s="1">
        <f t="shared" si="184"/>
        <v>-9520.6152557669993</v>
      </c>
      <c r="CV266" s="1">
        <f t="shared" si="185"/>
        <v>0</v>
      </c>
      <c r="CW266" s="1">
        <f t="shared" si="186"/>
        <v>0</v>
      </c>
      <c r="CX266" s="1">
        <f t="shared" si="187"/>
        <v>-27781.194209999994</v>
      </c>
      <c r="DA266" s="38">
        <f t="shared" si="168"/>
        <v>0</v>
      </c>
      <c r="DB266" s="38">
        <f t="shared" si="169"/>
        <v>0</v>
      </c>
      <c r="DC266" s="38">
        <f t="shared" si="170"/>
        <v>0</v>
      </c>
      <c r="DD266" s="38">
        <f t="shared" si="171"/>
        <v>0</v>
      </c>
      <c r="DE266" s="38">
        <f t="shared" si="172"/>
        <v>0</v>
      </c>
    </row>
    <row r="267" spans="1:109" x14ac:dyDescent="0.2">
      <c r="A267" t="s">
        <v>282</v>
      </c>
      <c r="B267" t="str">
        <f t="shared" si="173"/>
        <v>ED</v>
      </c>
      <c r="C267" t="str">
        <f t="shared" si="174"/>
        <v>LF</v>
      </c>
      <c r="D267">
        <f t="shared" si="175"/>
        <v>332200</v>
      </c>
      <c r="F267" s="1">
        <v>14365.6</v>
      </c>
      <c r="G267" s="1">
        <v>14365.6</v>
      </c>
      <c r="H267" s="1">
        <v>14365.6</v>
      </c>
      <c r="I267" s="1">
        <v>14365.6</v>
      </c>
      <c r="J267" s="1">
        <v>14365.6</v>
      </c>
      <c r="K267" s="1">
        <v>14365.6</v>
      </c>
      <c r="L267" s="1">
        <v>14365.6</v>
      </c>
      <c r="M267" s="1">
        <v>14365.6</v>
      </c>
      <c r="N267" s="1">
        <v>14365.6</v>
      </c>
      <c r="O267" s="1">
        <v>14365.6</v>
      </c>
      <c r="P267" s="1">
        <v>14365.6</v>
      </c>
      <c r="Q267" s="1">
        <v>14365.6</v>
      </c>
      <c r="R267" s="1">
        <v>14365.6</v>
      </c>
      <c r="S267" s="1">
        <f t="shared" si="176"/>
        <v>14365.6</v>
      </c>
      <c r="T267" s="1">
        <f t="shared" si="177"/>
        <v>158021.60000000003</v>
      </c>
      <c r="U267" s="1">
        <f t="shared" si="178"/>
        <v>14365.600000000004</v>
      </c>
      <c r="V267" s="1">
        <v>-8780.82</v>
      </c>
      <c r="W267" s="1">
        <v>-8802.9699999999993</v>
      </c>
      <c r="X267" s="1">
        <v>-8825.1200000000008</v>
      </c>
      <c r="Y267" s="1">
        <v>-8847.27</v>
      </c>
      <c r="Z267" s="1">
        <v>-8869.42</v>
      </c>
      <c r="AA267" s="1">
        <v>-8891.57</v>
      </c>
      <c r="AB267" s="1">
        <v>-8913.7199999999993</v>
      </c>
      <c r="AC267" s="1">
        <v>-8935.8700000000008</v>
      </c>
      <c r="AD267" s="1">
        <v>-8958.02</v>
      </c>
      <c r="AE267" s="1">
        <v>-8980.17</v>
      </c>
      <c r="AF267" s="1">
        <v>-9002.32</v>
      </c>
      <c r="AG267" s="1">
        <v>-9024.4699999999993</v>
      </c>
      <c r="AH267" s="1">
        <v>-9046.6200000000008</v>
      </c>
      <c r="AI267" s="1"/>
      <c r="AJ267" s="1">
        <v>-22.150000000000002</v>
      </c>
      <c r="AK267" s="1">
        <v>-22.150000000000002</v>
      </c>
      <c r="AL267" s="1">
        <v>-22.150000000000002</v>
      </c>
      <c r="AM267" s="1">
        <v>-22.150000000000002</v>
      </c>
      <c r="AN267" s="1">
        <v>-22.150000000000002</v>
      </c>
      <c r="AO267" s="1">
        <v>-22.150000000000002</v>
      </c>
      <c r="AP267" s="1">
        <v>-22.150000000000002</v>
      </c>
      <c r="AQ267" s="1">
        <v>-22.150000000000002</v>
      </c>
      <c r="AR267" s="1">
        <v>-22.150000000000002</v>
      </c>
      <c r="AS267" s="1">
        <v>-22.150000000000002</v>
      </c>
      <c r="AT267" s="1">
        <v>-22.150000000000002</v>
      </c>
      <c r="AU267" s="1">
        <v>-22.150000000000002</v>
      </c>
      <c r="AV267" s="1">
        <v>-22.150000000000002</v>
      </c>
      <c r="AW267" s="1">
        <f t="shared" si="179"/>
        <v>265.8</v>
      </c>
      <c r="AX267" s="1"/>
      <c r="AY267" s="1">
        <v>5584.78</v>
      </c>
      <c r="AZ267" s="1">
        <v>5562.63</v>
      </c>
      <c r="BA267" s="1">
        <v>5540.4800000000005</v>
      </c>
      <c r="BB267" s="1">
        <v>5518.33</v>
      </c>
      <c r="BC267" s="1">
        <v>5496.18</v>
      </c>
      <c r="BD267" s="1">
        <v>5474.03</v>
      </c>
      <c r="BE267" s="1">
        <v>5451.88</v>
      </c>
      <c r="BF267" s="1">
        <v>5429.7300000000005</v>
      </c>
      <c r="BG267" s="1">
        <v>5407.58</v>
      </c>
      <c r="BH267" s="1">
        <v>5385.43</v>
      </c>
      <c r="BI267" s="1">
        <v>5363.28</v>
      </c>
      <c r="BJ267" s="1">
        <v>5341.13</v>
      </c>
      <c r="BK267" s="1">
        <v>5318.9800000000005</v>
      </c>
      <c r="BL267" s="2">
        <f t="shared" si="152"/>
        <v>0</v>
      </c>
      <c r="BM267" s="2">
        <f t="shared" si="180"/>
        <v>265.8</v>
      </c>
      <c r="BN267" s="3">
        <f t="shared" si="151"/>
        <v>1.8502533830818062E-2</v>
      </c>
      <c r="BO267" s="37">
        <f>IFERROR(INDEX('Wkpr - Existing Depr Rates'!$G$2:$G$709,MATCH('Wkpr - Plant Balance Detail'!A267,'Wkpr - Existing Depr Rates'!$A$2:$A$709,0),),0)</f>
        <v>1.8499999999999999E-2</v>
      </c>
      <c r="BP267" s="37">
        <f t="shared" si="181"/>
        <v>2.5338308180626601E-6</v>
      </c>
      <c r="BQ267" s="11">
        <v>1.3999999999999999E-2</v>
      </c>
      <c r="BR267" s="11"/>
      <c r="BS267" s="11"/>
      <c r="BU267" s="31">
        <f>_xlfn.IFNA(IF(AND($B267="ED",$D267&gt;=310000,$D267&lt;360000),INDEX('Wkpr - Allocation_Factors'!$B$16:$F$16,1,MATCH('Wkpr - Plant Balance Detail'!BU$2,'Wkpr - Allocation_Factors'!$B$1:$F$1,0)),IF(AND($B267="GD",$C267="AN",$D267&gt;=350000,$D267&lt;358000),INDEX('Wkpr - Allocation_Factors'!$B$17:$F$17,1,MATCH('Wkpr - Plant Balance Detail'!BU$2,'Wkpr - Allocation_Factors'!$B$1:$F$1,0)),INDEX('Wkpr - Allocation_Factors'!$B$2:$F$15,MATCH(CONCATENATE('Wkpr - Plant Balance Detail'!$B267,'Wkpr - Plant Balance Detail'!$C267),'Wkpr - Allocation_Factors'!$A$2:$A$15,0),MATCH('Wkpr - Plant Balance Detail'!BU$2,'Wkpr - Allocation_Factors'!$B$1:$F$1,0)))),0)</f>
        <v>0.6573</v>
      </c>
      <c r="BV267" s="31">
        <f>_xlfn.IFNA(IF(AND($B267="ED",$D267&gt;=310000,$D267&lt;360000),INDEX('Wkpr - Allocation_Factors'!$B$16:$F$16,1,MATCH('Wkpr - Plant Balance Detail'!BV$2,'Wkpr - Allocation_Factors'!$B$1:$F$1,0)),IF(AND($B267="GD",$C267="AN",$D267&gt;=350000,$D267&lt;358000),INDEX('Wkpr - Allocation_Factors'!$B$17:$F$17,1,MATCH('Wkpr - Plant Balance Detail'!BV$2,'Wkpr - Allocation_Factors'!$B$1:$F$1,0)),INDEX('Wkpr - Allocation_Factors'!$B$2:$F$15,MATCH(CONCATENATE('Wkpr - Plant Balance Detail'!$B267,'Wkpr - Plant Balance Detail'!$C267),'Wkpr - Allocation_Factors'!$A$2:$A$15,0),MATCH('Wkpr - Plant Balance Detail'!BV$2,'Wkpr - Allocation_Factors'!$B$1:$F$1,0)))),0)</f>
        <v>0</v>
      </c>
      <c r="BW267" s="31">
        <f>_xlfn.IFNA(IF(AND($B267="ED",$D267&gt;=310000,$D267&lt;360000),INDEX('Wkpr - Allocation_Factors'!$B$16:$F$16,1,MATCH('Wkpr - Plant Balance Detail'!BW$2,'Wkpr - Allocation_Factors'!$B$1:$F$1,0)),IF(AND($B267="GD",$C267="AN",$D267&gt;=350000,$D267&lt;358000),INDEX('Wkpr - Allocation_Factors'!$B$17:$F$17,1,MATCH('Wkpr - Plant Balance Detail'!BW$2,'Wkpr - Allocation_Factors'!$B$1:$F$1,0)),INDEX('Wkpr - Allocation_Factors'!$B$2:$F$15,MATCH(CONCATENATE('Wkpr - Plant Balance Detail'!$B267,'Wkpr - Plant Balance Detail'!$C267),'Wkpr - Allocation_Factors'!$A$2:$A$15,0),MATCH('Wkpr - Plant Balance Detail'!BW$2,'Wkpr - Allocation_Factors'!$B$1:$F$1,0)))),0)</f>
        <v>0.3427</v>
      </c>
      <c r="BX267" s="31">
        <f>_xlfn.IFNA(IF(AND($B267="ED",$D267&gt;=310000,$D267&lt;360000),INDEX('Wkpr - Allocation_Factors'!$B$16:$F$16,1,MATCH('Wkpr - Plant Balance Detail'!BX$2,'Wkpr - Allocation_Factors'!$B$1:$F$1,0)),IF(AND($B267="GD",$C267="AN",$D267&gt;=350000,$D267&lt;358000),INDEX('Wkpr - Allocation_Factors'!$B$17:$F$17,1,MATCH('Wkpr - Plant Balance Detail'!BX$2,'Wkpr - Allocation_Factors'!$B$1:$F$1,0)),INDEX('Wkpr - Allocation_Factors'!$B$2:$F$15,MATCH(CONCATENATE('Wkpr - Plant Balance Detail'!$B267,'Wkpr - Plant Balance Detail'!$C267),'Wkpr - Allocation_Factors'!$A$2:$A$15,0),MATCH('Wkpr - Plant Balance Detail'!BX$2,'Wkpr - Allocation_Factors'!$B$1:$F$1,0)))),0)</f>
        <v>0</v>
      </c>
      <c r="BY267" s="31">
        <f>_xlfn.IFNA(IF(AND($B267="ED",$D267&gt;=310000,$D267&lt;360000),INDEX('Wkpr - Allocation_Factors'!$B$16:$F$16,1,MATCH('Wkpr - Plant Balance Detail'!BY$2,'Wkpr - Allocation_Factors'!$B$1:$F$1,0)),IF(AND($B267="GD",$C267="AN",$D267&gt;=350000,$D267&lt;358000),INDEX('Wkpr - Allocation_Factors'!$B$17:$F$17,1,MATCH('Wkpr - Plant Balance Detail'!BY$2,'Wkpr - Allocation_Factors'!$B$1:$F$1,0)),INDEX('Wkpr - Allocation_Factors'!$B$2:$F$15,MATCH(CONCATENATE('Wkpr - Plant Balance Detail'!$B267,'Wkpr - Plant Balance Detail'!$C267),'Wkpr - Allocation_Factors'!$A$2:$A$15,0),MATCH('Wkpr - Plant Balance Detail'!BY$2,'Wkpr - Allocation_Factors'!$B$1:$F$1,0)))),0)</f>
        <v>0</v>
      </c>
      <c r="CA267" s="1">
        <f t="shared" si="153"/>
        <v>174.71033999999997</v>
      </c>
      <c r="CB267" s="1">
        <f t="shared" si="154"/>
        <v>0</v>
      </c>
      <c r="CC267" s="1">
        <f t="shared" si="155"/>
        <v>91.089659999999981</v>
      </c>
      <c r="CD267" s="1">
        <f t="shared" si="156"/>
        <v>0</v>
      </c>
      <c r="CE267" s="1">
        <f t="shared" si="157"/>
        <v>0</v>
      </c>
      <c r="CF267" s="1"/>
      <c r="CG267" s="1">
        <f t="shared" si="158"/>
        <v>174.68641428000001</v>
      </c>
      <c r="CH267" s="1">
        <f t="shared" si="159"/>
        <v>0</v>
      </c>
      <c r="CI267" s="1">
        <f t="shared" si="160"/>
        <v>91.077185720000003</v>
      </c>
      <c r="CJ267" s="1">
        <f t="shared" si="161"/>
        <v>0</v>
      </c>
      <c r="CK267" s="1">
        <f t="shared" si="162"/>
        <v>0</v>
      </c>
      <c r="CM267" s="1">
        <f t="shared" si="163"/>
        <v>132.19512431999999</v>
      </c>
      <c r="CN267" s="1">
        <f t="shared" si="164"/>
        <v>0</v>
      </c>
      <c r="CO267" s="1">
        <f t="shared" si="165"/>
        <v>68.923275679999989</v>
      </c>
      <c r="CP267" s="1">
        <f t="shared" si="166"/>
        <v>0</v>
      </c>
      <c r="CQ267" s="1">
        <f t="shared" si="167"/>
        <v>0</v>
      </c>
      <c r="CS267" s="1">
        <f t="shared" si="182"/>
        <v>-42.491289960000017</v>
      </c>
      <c r="CT267" s="1">
        <f t="shared" si="183"/>
        <v>0</v>
      </c>
      <c r="CU267" s="1">
        <f t="shared" si="184"/>
        <v>-22.153910040000014</v>
      </c>
      <c r="CV267" s="1">
        <f t="shared" si="185"/>
        <v>0</v>
      </c>
      <c r="CW267" s="1">
        <f t="shared" si="186"/>
        <v>0</v>
      </c>
      <c r="CX267" s="1">
        <f t="shared" si="187"/>
        <v>-64.645200000000031</v>
      </c>
      <c r="DA267" s="38">
        <f t="shared" si="168"/>
        <v>0</v>
      </c>
      <c r="DB267" s="38">
        <f t="shared" si="169"/>
        <v>0</v>
      </c>
      <c r="DC267" s="38">
        <f t="shared" si="170"/>
        <v>0</v>
      </c>
      <c r="DD267" s="38">
        <f t="shared" si="171"/>
        <v>0</v>
      </c>
      <c r="DE267" s="38">
        <f t="shared" si="172"/>
        <v>0</v>
      </c>
    </row>
    <row r="268" spans="1:109" x14ac:dyDescent="0.2">
      <c r="A268" t="s">
        <v>283</v>
      </c>
      <c r="B268" t="str">
        <f t="shared" si="173"/>
        <v>ED</v>
      </c>
      <c r="C268" t="str">
        <f t="shared" si="174"/>
        <v>LF</v>
      </c>
      <c r="D268">
        <f t="shared" si="175"/>
        <v>333000</v>
      </c>
      <c r="F268" s="1">
        <v>3880720.36</v>
      </c>
      <c r="G268" s="1">
        <v>3880720.36</v>
      </c>
      <c r="H268" s="1">
        <v>19144160.940000001</v>
      </c>
      <c r="I268" s="1">
        <v>18494355.579999998</v>
      </c>
      <c r="J268" s="1">
        <v>18526484.98</v>
      </c>
      <c r="K268" s="1">
        <v>18552041.989999998</v>
      </c>
      <c r="L268" s="1">
        <v>18570226.739999998</v>
      </c>
      <c r="M268" s="1">
        <v>18786315.469999999</v>
      </c>
      <c r="N268" s="1">
        <v>18807135.93</v>
      </c>
      <c r="O268" s="1">
        <v>18812352.82</v>
      </c>
      <c r="P268" s="1">
        <v>18814356.350000001</v>
      </c>
      <c r="Q268" s="1">
        <v>18814666.890000001</v>
      </c>
      <c r="R268" s="1">
        <v>18805195.949999999</v>
      </c>
      <c r="S268" s="1">
        <f t="shared" si="176"/>
        <v>11342958.154999999</v>
      </c>
      <c r="T268" s="1">
        <f t="shared" si="177"/>
        <v>191202818.04999995</v>
      </c>
      <c r="U268" s="1">
        <f t="shared" si="178"/>
        <v>16878814.683749996</v>
      </c>
      <c r="V268" s="1">
        <v>-4176047.71</v>
      </c>
      <c r="W268" s="1">
        <v>-4183809.15</v>
      </c>
      <c r="X268" s="1">
        <v>-4206834.03</v>
      </c>
      <c r="Y268" s="1">
        <v>-3527970.11</v>
      </c>
      <c r="Z268" s="1">
        <v>-3564990.95</v>
      </c>
      <c r="AA268" s="1">
        <v>-3602069.4699999997</v>
      </c>
      <c r="AB268" s="1">
        <v>-3639191.74</v>
      </c>
      <c r="AC268" s="1">
        <v>-3676548.2800000003</v>
      </c>
      <c r="AD268" s="1">
        <v>-3714141.74</v>
      </c>
      <c r="AE268" s="1">
        <v>-3749598.23</v>
      </c>
      <c r="AF268" s="1">
        <v>-3787224.94</v>
      </c>
      <c r="AG268" s="1">
        <v>-3824853.96</v>
      </c>
      <c r="AH268" s="1">
        <v>-3851245.34</v>
      </c>
      <c r="AI268" s="1"/>
      <c r="AJ268" s="1">
        <v>-7761.4400000000005</v>
      </c>
      <c r="AK268" s="1">
        <v>-7761.4400000000005</v>
      </c>
      <c r="AL268" s="1">
        <v>-23024.880000000001</v>
      </c>
      <c r="AM268" s="1">
        <v>-37638.51</v>
      </c>
      <c r="AN268" s="1">
        <v>-37020.840000000004</v>
      </c>
      <c r="AO268" s="1">
        <v>-37078.520000000004</v>
      </c>
      <c r="AP268" s="1">
        <v>-37122.270000000004</v>
      </c>
      <c r="AQ268" s="1">
        <v>-37356.54</v>
      </c>
      <c r="AR268" s="1">
        <v>-37593.46</v>
      </c>
      <c r="AS268" s="1">
        <v>-37619.49</v>
      </c>
      <c r="AT268" s="1">
        <v>-37626.71</v>
      </c>
      <c r="AU268" s="1">
        <v>-37629.020000000004</v>
      </c>
      <c r="AV268" s="1">
        <v>-37619.870000000003</v>
      </c>
      <c r="AW268" s="1">
        <f t="shared" si="179"/>
        <v>405091.55000000005</v>
      </c>
      <c r="AX268" s="1"/>
      <c r="AY268" s="1">
        <v>-295327.35000000003</v>
      </c>
      <c r="AZ268" s="1">
        <v>-303088.78999999998</v>
      </c>
      <c r="BA268" s="1">
        <v>14937326.91</v>
      </c>
      <c r="BB268" s="1">
        <v>14966385.470000001</v>
      </c>
      <c r="BC268" s="1">
        <v>14961494.029999999</v>
      </c>
      <c r="BD268" s="1">
        <v>14949972.52</v>
      </c>
      <c r="BE268" s="1">
        <v>14931035</v>
      </c>
      <c r="BF268" s="1">
        <v>15109767.189999999</v>
      </c>
      <c r="BG268" s="1">
        <v>15092994.189999999</v>
      </c>
      <c r="BH268" s="1">
        <v>15062754.59</v>
      </c>
      <c r="BI268" s="1">
        <v>15027131.41</v>
      </c>
      <c r="BJ268" s="1">
        <v>14989812.93</v>
      </c>
      <c r="BK268" s="1">
        <v>14953950.609999999</v>
      </c>
      <c r="BL268" s="2">
        <f t="shared" si="152"/>
        <v>0</v>
      </c>
      <c r="BM268" s="2">
        <f t="shared" si="180"/>
        <v>405091.55000000005</v>
      </c>
      <c r="BN268" s="3">
        <f t="shared" si="151"/>
        <v>2.3999999857217472E-2</v>
      </c>
      <c r="BO268" s="37">
        <f>IFERROR(INDEX('Wkpr - Existing Depr Rates'!$G$2:$G$709,MATCH('Wkpr - Plant Balance Detail'!A268,'Wkpr - Existing Depr Rates'!$A$2:$A$709,0),),0)</f>
        <v>2.4E-2</v>
      </c>
      <c r="BP268" s="37">
        <f t="shared" si="181"/>
        <v>-1.4278252885580045E-10</v>
      </c>
      <c r="BQ268" s="11">
        <v>2.2099999999999998E-2</v>
      </c>
      <c r="BR268" s="11"/>
      <c r="BS268" s="11"/>
      <c r="BU268" s="31">
        <f>_xlfn.IFNA(IF(AND($B268="ED",$D268&gt;=310000,$D268&lt;360000),INDEX('Wkpr - Allocation_Factors'!$B$16:$F$16,1,MATCH('Wkpr - Plant Balance Detail'!BU$2,'Wkpr - Allocation_Factors'!$B$1:$F$1,0)),IF(AND($B268="GD",$C268="AN",$D268&gt;=350000,$D268&lt;358000),INDEX('Wkpr - Allocation_Factors'!$B$17:$F$17,1,MATCH('Wkpr - Plant Balance Detail'!BU$2,'Wkpr - Allocation_Factors'!$B$1:$F$1,0)),INDEX('Wkpr - Allocation_Factors'!$B$2:$F$15,MATCH(CONCATENATE('Wkpr - Plant Balance Detail'!$B268,'Wkpr - Plant Balance Detail'!$C268),'Wkpr - Allocation_Factors'!$A$2:$A$15,0),MATCH('Wkpr - Plant Balance Detail'!BU$2,'Wkpr - Allocation_Factors'!$B$1:$F$1,0)))),0)</f>
        <v>0.6573</v>
      </c>
      <c r="BV268" s="31">
        <f>_xlfn.IFNA(IF(AND($B268="ED",$D268&gt;=310000,$D268&lt;360000),INDEX('Wkpr - Allocation_Factors'!$B$16:$F$16,1,MATCH('Wkpr - Plant Balance Detail'!BV$2,'Wkpr - Allocation_Factors'!$B$1:$F$1,0)),IF(AND($B268="GD",$C268="AN",$D268&gt;=350000,$D268&lt;358000),INDEX('Wkpr - Allocation_Factors'!$B$17:$F$17,1,MATCH('Wkpr - Plant Balance Detail'!BV$2,'Wkpr - Allocation_Factors'!$B$1:$F$1,0)),INDEX('Wkpr - Allocation_Factors'!$B$2:$F$15,MATCH(CONCATENATE('Wkpr - Plant Balance Detail'!$B268,'Wkpr - Plant Balance Detail'!$C268),'Wkpr - Allocation_Factors'!$A$2:$A$15,0),MATCH('Wkpr - Plant Balance Detail'!BV$2,'Wkpr - Allocation_Factors'!$B$1:$F$1,0)))),0)</f>
        <v>0</v>
      </c>
      <c r="BW268" s="31">
        <f>_xlfn.IFNA(IF(AND($B268="ED",$D268&gt;=310000,$D268&lt;360000),INDEX('Wkpr - Allocation_Factors'!$B$16:$F$16,1,MATCH('Wkpr - Plant Balance Detail'!BW$2,'Wkpr - Allocation_Factors'!$B$1:$F$1,0)),IF(AND($B268="GD",$C268="AN",$D268&gt;=350000,$D268&lt;358000),INDEX('Wkpr - Allocation_Factors'!$B$17:$F$17,1,MATCH('Wkpr - Plant Balance Detail'!BW$2,'Wkpr - Allocation_Factors'!$B$1:$F$1,0)),INDEX('Wkpr - Allocation_Factors'!$B$2:$F$15,MATCH(CONCATENATE('Wkpr - Plant Balance Detail'!$B268,'Wkpr - Plant Balance Detail'!$C268),'Wkpr - Allocation_Factors'!$A$2:$A$15,0),MATCH('Wkpr - Plant Balance Detail'!BW$2,'Wkpr - Allocation_Factors'!$B$1:$F$1,0)))),0)</f>
        <v>0.3427</v>
      </c>
      <c r="BX268" s="31">
        <f>_xlfn.IFNA(IF(AND($B268="ED",$D268&gt;=310000,$D268&lt;360000),INDEX('Wkpr - Allocation_Factors'!$B$16:$F$16,1,MATCH('Wkpr - Plant Balance Detail'!BX$2,'Wkpr - Allocation_Factors'!$B$1:$F$1,0)),IF(AND($B268="GD",$C268="AN",$D268&gt;=350000,$D268&lt;358000),INDEX('Wkpr - Allocation_Factors'!$B$17:$F$17,1,MATCH('Wkpr - Plant Balance Detail'!BX$2,'Wkpr - Allocation_Factors'!$B$1:$F$1,0)),INDEX('Wkpr - Allocation_Factors'!$B$2:$F$15,MATCH(CONCATENATE('Wkpr - Plant Balance Detail'!$B268,'Wkpr - Plant Balance Detail'!$C268),'Wkpr - Allocation_Factors'!$A$2:$A$15,0),MATCH('Wkpr - Plant Balance Detail'!BX$2,'Wkpr - Allocation_Factors'!$B$1:$F$1,0)))),0)</f>
        <v>0</v>
      </c>
      <c r="BY268" s="31">
        <f>_xlfn.IFNA(IF(AND($B268="ED",$D268&gt;=310000,$D268&lt;360000),INDEX('Wkpr - Allocation_Factors'!$B$16:$F$16,1,MATCH('Wkpr - Plant Balance Detail'!BY$2,'Wkpr - Allocation_Factors'!$B$1:$F$1,0)),IF(AND($B268="GD",$C268="AN",$D268&gt;=350000,$D268&lt;358000),INDEX('Wkpr - Allocation_Factors'!$B$17:$F$17,1,MATCH('Wkpr - Plant Balance Detail'!BY$2,'Wkpr - Allocation_Factors'!$B$1:$F$1,0)),INDEX('Wkpr - Allocation_Factors'!$B$2:$F$15,MATCH(CONCATENATE('Wkpr - Plant Balance Detail'!$B268,'Wkpr - Plant Balance Detail'!$C268),'Wkpr - Allocation_Factors'!$A$2:$A$15,0),MATCH('Wkpr - Plant Balance Detail'!BY$2,'Wkpr - Allocation_Factors'!$B$1:$F$1,0)))),0)</f>
        <v>0</v>
      </c>
      <c r="CA268" s="1">
        <f t="shared" si="153"/>
        <v>296655.72538555437</v>
      </c>
      <c r="CB268" s="1">
        <f t="shared" si="154"/>
        <v>0</v>
      </c>
      <c r="CC268" s="1">
        <f t="shared" si="155"/>
        <v>154668.97472939218</v>
      </c>
      <c r="CD268" s="1">
        <f t="shared" si="156"/>
        <v>0</v>
      </c>
      <c r="CE268" s="1">
        <f t="shared" si="157"/>
        <v>0</v>
      </c>
      <c r="CF268" s="1"/>
      <c r="CG268" s="1">
        <f t="shared" si="158"/>
        <v>296655.72715043998</v>
      </c>
      <c r="CH268" s="1">
        <f t="shared" si="159"/>
        <v>0</v>
      </c>
      <c r="CI268" s="1">
        <f t="shared" si="160"/>
        <v>154668.97564955999</v>
      </c>
      <c r="CJ268" s="1">
        <f t="shared" si="161"/>
        <v>0</v>
      </c>
      <c r="CK268" s="1">
        <f t="shared" si="162"/>
        <v>0</v>
      </c>
      <c r="CM268" s="1">
        <f t="shared" si="163"/>
        <v>273170.48208436347</v>
      </c>
      <c r="CN268" s="1">
        <f t="shared" si="164"/>
        <v>0</v>
      </c>
      <c r="CO268" s="1">
        <f t="shared" si="165"/>
        <v>142424.34841063648</v>
      </c>
      <c r="CP268" s="1">
        <f t="shared" si="166"/>
        <v>0</v>
      </c>
      <c r="CQ268" s="1">
        <f t="shared" si="167"/>
        <v>0</v>
      </c>
      <c r="CS268" s="1">
        <f t="shared" si="182"/>
        <v>-23485.245066076517</v>
      </c>
      <c r="CT268" s="1">
        <f t="shared" si="183"/>
        <v>0</v>
      </c>
      <c r="CU268" s="1">
        <f t="shared" si="184"/>
        <v>-12244.627238923509</v>
      </c>
      <c r="CV268" s="1">
        <f t="shared" si="185"/>
        <v>0</v>
      </c>
      <c r="CW268" s="1">
        <f t="shared" si="186"/>
        <v>0</v>
      </c>
      <c r="CX268" s="1">
        <f t="shared" si="187"/>
        <v>-35729.872305000026</v>
      </c>
      <c r="DA268" s="38">
        <f t="shared" si="168"/>
        <v>0</v>
      </c>
      <c r="DB268" s="38">
        <f t="shared" si="169"/>
        <v>0</v>
      </c>
      <c r="DC268" s="38">
        <f t="shared" si="170"/>
        <v>0</v>
      </c>
      <c r="DD268" s="38">
        <f t="shared" si="171"/>
        <v>0</v>
      </c>
      <c r="DE268" s="38">
        <f t="shared" si="172"/>
        <v>0</v>
      </c>
    </row>
    <row r="269" spans="1:109" x14ac:dyDescent="0.2">
      <c r="A269" t="s">
        <v>284</v>
      </c>
      <c r="B269" t="str">
        <f t="shared" si="173"/>
        <v>ED</v>
      </c>
      <c r="C269" t="str">
        <f t="shared" si="174"/>
        <v>LF</v>
      </c>
      <c r="D269">
        <f t="shared" si="175"/>
        <v>334000</v>
      </c>
      <c r="F269" s="1">
        <v>8646661.8399999999</v>
      </c>
      <c r="G269" s="1">
        <v>8646661.8399999999</v>
      </c>
      <c r="H269" s="1">
        <v>8646661.8399999999</v>
      </c>
      <c r="I269" s="1">
        <v>8646661.8399999999</v>
      </c>
      <c r="J269" s="1">
        <v>8646661.8399999999</v>
      </c>
      <c r="K269" s="1">
        <v>8646661.8399999999</v>
      </c>
      <c r="L269" s="1">
        <v>8646661.8399999999</v>
      </c>
      <c r="M269" s="1">
        <v>8646661.8399999999</v>
      </c>
      <c r="N269" s="1">
        <v>8646661.8399999999</v>
      </c>
      <c r="O269" s="1">
        <v>8646661.8399999999</v>
      </c>
      <c r="P269" s="1">
        <v>8646661.8399999999</v>
      </c>
      <c r="Q269" s="1">
        <v>8646661.8399999999</v>
      </c>
      <c r="R269" s="1">
        <v>8626978.7899999991</v>
      </c>
      <c r="S269" s="1">
        <f t="shared" si="176"/>
        <v>8636820.3149999995</v>
      </c>
      <c r="T269" s="1">
        <f t="shared" si="177"/>
        <v>95113280.240000024</v>
      </c>
      <c r="U269" s="1">
        <f t="shared" si="178"/>
        <v>8645841.7129166685</v>
      </c>
      <c r="V269" s="1">
        <v>-1446704.92</v>
      </c>
      <c r="W269" s="1">
        <v>-1466448.13</v>
      </c>
      <c r="X269" s="1">
        <v>-1486191.34</v>
      </c>
      <c r="Y269" s="1">
        <v>-1505934.55</v>
      </c>
      <c r="Z269" s="1">
        <v>-1525677.76</v>
      </c>
      <c r="AA269" s="1">
        <v>-1545420.97</v>
      </c>
      <c r="AB269" s="1">
        <v>-1554261.12</v>
      </c>
      <c r="AC269" s="1">
        <v>-1574004.33</v>
      </c>
      <c r="AD269" s="1">
        <v>-1593747.54</v>
      </c>
      <c r="AE269" s="1">
        <v>-1613490.75</v>
      </c>
      <c r="AF269" s="1">
        <v>-1633233.96</v>
      </c>
      <c r="AG269" s="1">
        <v>-1652977.17</v>
      </c>
      <c r="AH269" s="1">
        <v>-1653014.8599999999</v>
      </c>
      <c r="AI269" s="1"/>
      <c r="AJ269" s="1">
        <v>-19743.21</v>
      </c>
      <c r="AK269" s="1">
        <v>-19743.21</v>
      </c>
      <c r="AL269" s="1">
        <v>-19743.21</v>
      </c>
      <c r="AM269" s="1">
        <v>-19743.21</v>
      </c>
      <c r="AN269" s="1">
        <v>-19743.21</v>
      </c>
      <c r="AO269" s="1">
        <v>-19743.21</v>
      </c>
      <c r="AP269" s="1">
        <v>-19743.21</v>
      </c>
      <c r="AQ269" s="1">
        <v>-19743.21</v>
      </c>
      <c r="AR269" s="1">
        <v>-19743.21</v>
      </c>
      <c r="AS269" s="1">
        <v>-19743.21</v>
      </c>
      <c r="AT269" s="1">
        <v>-19743.21</v>
      </c>
      <c r="AU269" s="1">
        <v>-19743.21</v>
      </c>
      <c r="AV269" s="1">
        <v>-19720.740000000002</v>
      </c>
      <c r="AW269" s="1">
        <f t="shared" si="179"/>
        <v>236896.04999999993</v>
      </c>
      <c r="AX269" s="1"/>
      <c r="AY269" s="1">
        <v>7199956.9199999999</v>
      </c>
      <c r="AZ269" s="1">
        <v>7180213.71</v>
      </c>
      <c r="BA269" s="1">
        <v>7160470.5</v>
      </c>
      <c r="BB269" s="1">
        <v>7140727.29</v>
      </c>
      <c r="BC269" s="1">
        <v>7120984.0800000001</v>
      </c>
      <c r="BD269" s="1">
        <v>7101240.8700000001</v>
      </c>
      <c r="BE269" s="1">
        <v>7092400.7199999997</v>
      </c>
      <c r="BF269" s="1">
        <v>7072657.5099999998</v>
      </c>
      <c r="BG269" s="1">
        <v>7052914.2999999998</v>
      </c>
      <c r="BH269" s="1">
        <v>7033171.0899999999</v>
      </c>
      <c r="BI269" s="1">
        <v>7013427.8799999999</v>
      </c>
      <c r="BJ269" s="1">
        <v>6993684.6699999999</v>
      </c>
      <c r="BK269" s="1">
        <v>6973963.9299999997</v>
      </c>
      <c r="BL269" s="2">
        <f t="shared" si="152"/>
        <v>0</v>
      </c>
      <c r="BM269" s="2">
        <f t="shared" si="180"/>
        <v>236896.04999999993</v>
      </c>
      <c r="BN269" s="3">
        <f t="shared" si="151"/>
        <v>2.7399998504030351E-2</v>
      </c>
      <c r="BO269" s="37">
        <f>IFERROR(INDEX('Wkpr - Existing Depr Rates'!$G$2:$G$709,MATCH('Wkpr - Plant Balance Detail'!A269,'Wkpr - Existing Depr Rates'!$A$2:$A$709,0),),0)</f>
        <v>2.7400000000000001E-2</v>
      </c>
      <c r="BP269" s="37">
        <f t="shared" si="181"/>
        <v>-1.4959696502392372E-9</v>
      </c>
      <c r="BQ269" s="11">
        <v>2.7200000000000002E-2</v>
      </c>
      <c r="BR269" s="11"/>
      <c r="BS269" s="11"/>
      <c r="BU269" s="31">
        <f>_xlfn.IFNA(IF(AND($B269="ED",$D269&gt;=310000,$D269&lt;360000),INDEX('Wkpr - Allocation_Factors'!$B$16:$F$16,1,MATCH('Wkpr - Plant Balance Detail'!BU$2,'Wkpr - Allocation_Factors'!$B$1:$F$1,0)),IF(AND($B269="GD",$C269="AN",$D269&gt;=350000,$D269&lt;358000),INDEX('Wkpr - Allocation_Factors'!$B$17:$F$17,1,MATCH('Wkpr - Plant Balance Detail'!BU$2,'Wkpr - Allocation_Factors'!$B$1:$F$1,0)),INDEX('Wkpr - Allocation_Factors'!$B$2:$F$15,MATCH(CONCATENATE('Wkpr - Plant Balance Detail'!$B269,'Wkpr - Plant Balance Detail'!$C269),'Wkpr - Allocation_Factors'!$A$2:$A$15,0),MATCH('Wkpr - Plant Balance Detail'!BU$2,'Wkpr - Allocation_Factors'!$B$1:$F$1,0)))),0)</f>
        <v>0.6573</v>
      </c>
      <c r="BV269" s="31">
        <f>_xlfn.IFNA(IF(AND($B269="ED",$D269&gt;=310000,$D269&lt;360000),INDEX('Wkpr - Allocation_Factors'!$B$16:$F$16,1,MATCH('Wkpr - Plant Balance Detail'!BV$2,'Wkpr - Allocation_Factors'!$B$1:$F$1,0)),IF(AND($B269="GD",$C269="AN",$D269&gt;=350000,$D269&lt;358000),INDEX('Wkpr - Allocation_Factors'!$B$17:$F$17,1,MATCH('Wkpr - Plant Balance Detail'!BV$2,'Wkpr - Allocation_Factors'!$B$1:$F$1,0)),INDEX('Wkpr - Allocation_Factors'!$B$2:$F$15,MATCH(CONCATENATE('Wkpr - Plant Balance Detail'!$B269,'Wkpr - Plant Balance Detail'!$C269),'Wkpr - Allocation_Factors'!$A$2:$A$15,0),MATCH('Wkpr - Plant Balance Detail'!BV$2,'Wkpr - Allocation_Factors'!$B$1:$F$1,0)))),0)</f>
        <v>0</v>
      </c>
      <c r="BW269" s="31">
        <f>_xlfn.IFNA(IF(AND($B269="ED",$D269&gt;=310000,$D269&lt;360000),INDEX('Wkpr - Allocation_Factors'!$B$16:$F$16,1,MATCH('Wkpr - Plant Balance Detail'!BW$2,'Wkpr - Allocation_Factors'!$B$1:$F$1,0)),IF(AND($B269="GD",$C269="AN",$D269&gt;=350000,$D269&lt;358000),INDEX('Wkpr - Allocation_Factors'!$B$17:$F$17,1,MATCH('Wkpr - Plant Balance Detail'!BW$2,'Wkpr - Allocation_Factors'!$B$1:$F$1,0)),INDEX('Wkpr - Allocation_Factors'!$B$2:$F$15,MATCH(CONCATENATE('Wkpr - Plant Balance Detail'!$B269,'Wkpr - Plant Balance Detail'!$C269),'Wkpr - Allocation_Factors'!$A$2:$A$15,0),MATCH('Wkpr - Plant Balance Detail'!BW$2,'Wkpr - Allocation_Factors'!$B$1:$F$1,0)))),0)</f>
        <v>0.3427</v>
      </c>
      <c r="BX269" s="31">
        <f>_xlfn.IFNA(IF(AND($B269="ED",$D269&gt;=310000,$D269&lt;360000),INDEX('Wkpr - Allocation_Factors'!$B$16:$F$16,1,MATCH('Wkpr - Plant Balance Detail'!BX$2,'Wkpr - Allocation_Factors'!$B$1:$F$1,0)),IF(AND($B269="GD",$C269="AN",$D269&gt;=350000,$D269&lt;358000),INDEX('Wkpr - Allocation_Factors'!$B$17:$F$17,1,MATCH('Wkpr - Plant Balance Detail'!BX$2,'Wkpr - Allocation_Factors'!$B$1:$F$1,0)),INDEX('Wkpr - Allocation_Factors'!$B$2:$F$15,MATCH(CONCATENATE('Wkpr - Plant Balance Detail'!$B269,'Wkpr - Plant Balance Detail'!$C269),'Wkpr - Allocation_Factors'!$A$2:$A$15,0),MATCH('Wkpr - Plant Balance Detail'!BX$2,'Wkpr - Allocation_Factors'!$B$1:$F$1,0)))),0)</f>
        <v>0</v>
      </c>
      <c r="BY269" s="31">
        <f>_xlfn.IFNA(IF(AND($B269="ED",$D269&gt;=310000,$D269&lt;360000),INDEX('Wkpr - Allocation_Factors'!$B$16:$F$16,1,MATCH('Wkpr - Plant Balance Detail'!BY$2,'Wkpr - Allocation_Factors'!$B$1:$F$1,0)),IF(AND($B269="GD",$C269="AN",$D269&gt;=350000,$D269&lt;358000),INDEX('Wkpr - Allocation_Factors'!$B$17:$F$17,1,MATCH('Wkpr - Plant Balance Detail'!BY$2,'Wkpr - Allocation_Factors'!$B$1:$F$1,0)),INDEX('Wkpr - Allocation_Factors'!$B$2:$F$15,MATCH(CONCATENATE('Wkpr - Plant Balance Detail'!$B269,'Wkpr - Plant Balance Detail'!$C269),'Wkpr - Allocation_Factors'!$A$2:$A$15,0),MATCH('Wkpr - Plant Balance Detail'!BY$2,'Wkpr - Allocation_Factors'!$B$1:$F$1,0)))),0)</f>
        <v>0</v>
      </c>
      <c r="CA269" s="1">
        <f t="shared" si="153"/>
        <v>155372.05206456021</v>
      </c>
      <c r="CB269" s="1">
        <f t="shared" si="154"/>
        <v>0</v>
      </c>
      <c r="CC269" s="1">
        <f t="shared" si="155"/>
        <v>81007.153875741336</v>
      </c>
      <c r="CD269" s="1">
        <f t="shared" si="156"/>
        <v>0</v>
      </c>
      <c r="CE269" s="1">
        <f t="shared" si="157"/>
        <v>0</v>
      </c>
      <c r="CF269" s="1"/>
      <c r="CG269" s="1">
        <f t="shared" si="158"/>
        <v>155372.06054747579</v>
      </c>
      <c r="CH269" s="1">
        <f t="shared" si="159"/>
        <v>0</v>
      </c>
      <c r="CI269" s="1">
        <f t="shared" si="160"/>
        <v>81007.158298524198</v>
      </c>
      <c r="CJ269" s="1">
        <f t="shared" si="161"/>
        <v>0</v>
      </c>
      <c r="CK269" s="1">
        <f t="shared" si="162"/>
        <v>0</v>
      </c>
      <c r="CM269" s="1">
        <f t="shared" si="163"/>
        <v>154237.95791574242</v>
      </c>
      <c r="CN269" s="1">
        <f t="shared" si="164"/>
        <v>0</v>
      </c>
      <c r="CO269" s="1">
        <f t="shared" si="165"/>
        <v>80415.865172257603</v>
      </c>
      <c r="CP269" s="1">
        <f t="shared" si="166"/>
        <v>0</v>
      </c>
      <c r="CQ269" s="1">
        <f t="shared" si="167"/>
        <v>0</v>
      </c>
      <c r="CS269" s="1">
        <f t="shared" si="182"/>
        <v>-1134.1026317333744</v>
      </c>
      <c r="CT269" s="1">
        <f t="shared" si="183"/>
        <v>0</v>
      </c>
      <c r="CU269" s="1">
        <f t="shared" si="184"/>
        <v>-591.29312626659521</v>
      </c>
      <c r="CV269" s="1">
        <f t="shared" si="185"/>
        <v>0</v>
      </c>
      <c r="CW269" s="1">
        <f t="shared" si="186"/>
        <v>0</v>
      </c>
      <c r="CX269" s="1">
        <f t="shared" si="187"/>
        <v>-1725.3957579999696</v>
      </c>
      <c r="DA269" s="38">
        <f t="shared" si="168"/>
        <v>0</v>
      </c>
      <c r="DB269" s="38">
        <f t="shared" si="169"/>
        <v>0</v>
      </c>
      <c r="DC269" s="38">
        <f t="shared" si="170"/>
        <v>0</v>
      </c>
      <c r="DD269" s="38">
        <f t="shared" si="171"/>
        <v>0</v>
      </c>
      <c r="DE269" s="38">
        <f t="shared" si="172"/>
        <v>0</v>
      </c>
    </row>
    <row r="270" spans="1:109" x14ac:dyDescent="0.2">
      <c r="A270" t="s">
        <v>285</v>
      </c>
      <c r="B270" t="str">
        <f t="shared" si="173"/>
        <v>ED</v>
      </c>
      <c r="C270" t="str">
        <f t="shared" si="174"/>
        <v>LF</v>
      </c>
      <c r="D270">
        <f t="shared" si="175"/>
        <v>335000</v>
      </c>
      <c r="F270" s="1">
        <v>238253.13</v>
      </c>
      <c r="G270" s="1">
        <v>238253.13</v>
      </c>
      <c r="H270" s="1">
        <v>238253.13</v>
      </c>
      <c r="I270" s="1">
        <v>236034.54</v>
      </c>
      <c r="J270" s="1">
        <v>236034.54</v>
      </c>
      <c r="K270" s="1">
        <v>236034.54</v>
      </c>
      <c r="L270" s="1">
        <v>236034.54</v>
      </c>
      <c r="M270" s="1">
        <v>240481.59</v>
      </c>
      <c r="N270" s="1">
        <v>240481.59</v>
      </c>
      <c r="O270" s="1">
        <v>240481.59</v>
      </c>
      <c r="P270" s="1">
        <v>240481.59</v>
      </c>
      <c r="Q270" s="1">
        <v>240481.59</v>
      </c>
      <c r="R270" s="1">
        <v>240481.59</v>
      </c>
      <c r="S270" s="1">
        <f t="shared" si="176"/>
        <v>239367.36</v>
      </c>
      <c r="T270" s="1">
        <f t="shared" si="177"/>
        <v>2623052.37</v>
      </c>
      <c r="U270" s="1">
        <f t="shared" si="178"/>
        <v>238534.97750000001</v>
      </c>
      <c r="V270" s="1">
        <v>-100570.33</v>
      </c>
      <c r="W270" s="1">
        <v>-100707.33</v>
      </c>
      <c r="X270" s="1">
        <v>-100844.33</v>
      </c>
      <c r="Y270" s="1">
        <v>-98762.1</v>
      </c>
      <c r="Z270" s="1">
        <v>-98897.82</v>
      </c>
      <c r="AA270" s="1">
        <v>-99033.540000000008</v>
      </c>
      <c r="AB270" s="1">
        <v>-99169.260000000009</v>
      </c>
      <c r="AC270" s="1">
        <v>-99306.260000000009</v>
      </c>
      <c r="AD270" s="1">
        <v>-99444.540000000008</v>
      </c>
      <c r="AE270" s="1">
        <v>-99582.82</v>
      </c>
      <c r="AF270" s="1">
        <v>-99721.1</v>
      </c>
      <c r="AG270" s="1">
        <v>-99859.38</v>
      </c>
      <c r="AH270" s="1">
        <v>-99997.66</v>
      </c>
      <c r="AI270" s="1"/>
      <c r="AJ270" s="1">
        <v>-137</v>
      </c>
      <c r="AK270" s="1">
        <v>-137</v>
      </c>
      <c r="AL270" s="1">
        <v>-137</v>
      </c>
      <c r="AM270" s="1">
        <v>-136.36000000000001</v>
      </c>
      <c r="AN270" s="1">
        <v>-135.72</v>
      </c>
      <c r="AO270" s="1">
        <v>-135.72</v>
      </c>
      <c r="AP270" s="1">
        <v>-135.72</v>
      </c>
      <c r="AQ270" s="1">
        <v>-137</v>
      </c>
      <c r="AR270" s="1">
        <v>-138.28</v>
      </c>
      <c r="AS270" s="1">
        <v>-138.28</v>
      </c>
      <c r="AT270" s="1">
        <v>-138.28</v>
      </c>
      <c r="AU270" s="1">
        <v>-138.28</v>
      </c>
      <c r="AV270" s="1">
        <v>-138.28</v>
      </c>
      <c r="AW270" s="1">
        <f t="shared" si="179"/>
        <v>1645.92</v>
      </c>
      <c r="AX270" s="1"/>
      <c r="AY270" s="1">
        <v>137682.79999999999</v>
      </c>
      <c r="AZ270" s="1">
        <v>137545.79999999999</v>
      </c>
      <c r="BA270" s="1">
        <v>137408.79999999999</v>
      </c>
      <c r="BB270" s="1">
        <v>137272.44</v>
      </c>
      <c r="BC270" s="1">
        <v>137136.72</v>
      </c>
      <c r="BD270" s="1">
        <v>137001</v>
      </c>
      <c r="BE270" s="1">
        <v>136865.28</v>
      </c>
      <c r="BF270" s="1">
        <v>141175.33000000002</v>
      </c>
      <c r="BG270" s="1">
        <v>141037.05000000002</v>
      </c>
      <c r="BH270" s="1">
        <v>140898.76999999999</v>
      </c>
      <c r="BI270" s="1">
        <v>140760.49</v>
      </c>
      <c r="BJ270" s="1">
        <v>140622.21</v>
      </c>
      <c r="BK270" s="1">
        <v>140483.93</v>
      </c>
      <c r="BL270" s="2">
        <f t="shared" si="152"/>
        <v>0</v>
      </c>
      <c r="BM270" s="2">
        <f t="shared" si="180"/>
        <v>1645.92</v>
      </c>
      <c r="BN270" s="3">
        <f t="shared" si="151"/>
        <v>6.9001201301809086E-3</v>
      </c>
      <c r="BO270" s="37">
        <f>IFERROR(INDEX('Wkpr - Existing Depr Rates'!$G$2:$G$709,MATCH('Wkpr - Plant Balance Detail'!A270,'Wkpr - Existing Depr Rates'!$A$2:$A$709,0),),0)</f>
        <v>6.8999999999999999E-3</v>
      </c>
      <c r="BP270" s="37">
        <f t="shared" si="181"/>
        <v>1.2013018090874239E-7</v>
      </c>
      <c r="BQ270" s="11">
        <v>1.8000000000000002E-2</v>
      </c>
      <c r="BR270" s="11"/>
      <c r="BS270" s="11"/>
      <c r="BU270" s="31">
        <f>_xlfn.IFNA(IF(AND($B270="ED",$D270&gt;=310000,$D270&lt;360000),INDEX('Wkpr - Allocation_Factors'!$B$16:$F$16,1,MATCH('Wkpr - Plant Balance Detail'!BU$2,'Wkpr - Allocation_Factors'!$B$1:$F$1,0)),IF(AND($B270="GD",$C270="AN",$D270&gt;=350000,$D270&lt;358000),INDEX('Wkpr - Allocation_Factors'!$B$17:$F$17,1,MATCH('Wkpr - Plant Balance Detail'!BU$2,'Wkpr - Allocation_Factors'!$B$1:$F$1,0)),INDEX('Wkpr - Allocation_Factors'!$B$2:$F$15,MATCH(CONCATENATE('Wkpr - Plant Balance Detail'!$B270,'Wkpr - Plant Balance Detail'!$C270),'Wkpr - Allocation_Factors'!$A$2:$A$15,0),MATCH('Wkpr - Plant Balance Detail'!BU$2,'Wkpr - Allocation_Factors'!$B$1:$F$1,0)))),0)</f>
        <v>0.6573</v>
      </c>
      <c r="BV270" s="31">
        <f>_xlfn.IFNA(IF(AND($B270="ED",$D270&gt;=310000,$D270&lt;360000),INDEX('Wkpr - Allocation_Factors'!$B$16:$F$16,1,MATCH('Wkpr - Plant Balance Detail'!BV$2,'Wkpr - Allocation_Factors'!$B$1:$F$1,0)),IF(AND($B270="GD",$C270="AN",$D270&gt;=350000,$D270&lt;358000),INDEX('Wkpr - Allocation_Factors'!$B$17:$F$17,1,MATCH('Wkpr - Plant Balance Detail'!BV$2,'Wkpr - Allocation_Factors'!$B$1:$F$1,0)),INDEX('Wkpr - Allocation_Factors'!$B$2:$F$15,MATCH(CONCATENATE('Wkpr - Plant Balance Detail'!$B270,'Wkpr - Plant Balance Detail'!$C270),'Wkpr - Allocation_Factors'!$A$2:$A$15,0),MATCH('Wkpr - Plant Balance Detail'!BV$2,'Wkpr - Allocation_Factors'!$B$1:$F$1,0)))),0)</f>
        <v>0</v>
      </c>
      <c r="BW270" s="31">
        <f>_xlfn.IFNA(IF(AND($B270="ED",$D270&gt;=310000,$D270&lt;360000),INDEX('Wkpr - Allocation_Factors'!$B$16:$F$16,1,MATCH('Wkpr - Plant Balance Detail'!BW$2,'Wkpr - Allocation_Factors'!$B$1:$F$1,0)),IF(AND($B270="GD",$C270="AN",$D270&gt;=350000,$D270&lt;358000),INDEX('Wkpr - Allocation_Factors'!$B$17:$F$17,1,MATCH('Wkpr - Plant Balance Detail'!BW$2,'Wkpr - Allocation_Factors'!$B$1:$F$1,0)),INDEX('Wkpr - Allocation_Factors'!$B$2:$F$15,MATCH(CONCATENATE('Wkpr - Plant Balance Detail'!$B270,'Wkpr - Plant Balance Detail'!$C270),'Wkpr - Allocation_Factors'!$A$2:$A$15,0),MATCH('Wkpr - Plant Balance Detail'!BW$2,'Wkpr - Allocation_Factors'!$B$1:$F$1,0)))),0)</f>
        <v>0.3427</v>
      </c>
      <c r="BX270" s="31">
        <f>_xlfn.IFNA(IF(AND($B270="ED",$D270&gt;=310000,$D270&lt;360000),INDEX('Wkpr - Allocation_Factors'!$B$16:$F$16,1,MATCH('Wkpr - Plant Balance Detail'!BX$2,'Wkpr - Allocation_Factors'!$B$1:$F$1,0)),IF(AND($B270="GD",$C270="AN",$D270&gt;=350000,$D270&lt;358000),INDEX('Wkpr - Allocation_Factors'!$B$17:$F$17,1,MATCH('Wkpr - Plant Balance Detail'!BX$2,'Wkpr - Allocation_Factors'!$B$1:$F$1,0)),INDEX('Wkpr - Allocation_Factors'!$B$2:$F$15,MATCH(CONCATENATE('Wkpr - Plant Balance Detail'!$B270,'Wkpr - Plant Balance Detail'!$C270),'Wkpr - Allocation_Factors'!$A$2:$A$15,0),MATCH('Wkpr - Plant Balance Detail'!BX$2,'Wkpr - Allocation_Factors'!$B$1:$F$1,0)))),0)</f>
        <v>0</v>
      </c>
      <c r="BY270" s="31">
        <f>_xlfn.IFNA(IF(AND($B270="ED",$D270&gt;=310000,$D270&lt;360000),INDEX('Wkpr - Allocation_Factors'!$B$16:$F$16,1,MATCH('Wkpr - Plant Balance Detail'!BY$2,'Wkpr - Allocation_Factors'!$B$1:$F$1,0)),IF(AND($B270="GD",$C270="AN",$D270&gt;=350000,$D270&lt;358000),INDEX('Wkpr - Allocation_Factors'!$B$17:$F$17,1,MATCH('Wkpr - Plant Balance Detail'!BY$2,'Wkpr - Allocation_Factors'!$B$1:$F$1,0)),INDEX('Wkpr - Allocation_Factors'!$B$2:$F$15,MATCH(CONCATENATE('Wkpr - Plant Balance Detail'!$B270,'Wkpr - Plant Balance Detail'!$C270),'Wkpr - Allocation_Factors'!$A$2:$A$15,0),MATCH('Wkpr - Plant Balance Detail'!BY$2,'Wkpr - Allocation_Factors'!$B$1:$F$1,0)))),0)</f>
        <v>0</v>
      </c>
      <c r="CA270" s="1">
        <f t="shared" si="153"/>
        <v>1090.6919776417001</v>
      </c>
      <c r="CB270" s="1">
        <f t="shared" si="154"/>
        <v>0</v>
      </c>
      <c r="CC270" s="1">
        <f t="shared" si="155"/>
        <v>568.65988245521169</v>
      </c>
      <c r="CD270" s="1">
        <f t="shared" si="156"/>
        <v>0</v>
      </c>
      <c r="CE270" s="1">
        <f t="shared" si="157"/>
        <v>0</v>
      </c>
      <c r="CF270" s="1"/>
      <c r="CG270" s="1">
        <f t="shared" si="158"/>
        <v>1090.6729888382999</v>
      </c>
      <c r="CH270" s="1">
        <f t="shared" si="159"/>
        <v>0</v>
      </c>
      <c r="CI270" s="1">
        <f t="shared" si="160"/>
        <v>568.6499821617</v>
      </c>
      <c r="CJ270" s="1">
        <f t="shared" si="161"/>
        <v>0</v>
      </c>
      <c r="CK270" s="1">
        <f t="shared" si="162"/>
        <v>0</v>
      </c>
      <c r="CM270" s="1">
        <f t="shared" si="163"/>
        <v>2845.2338839260001</v>
      </c>
      <c r="CN270" s="1">
        <f t="shared" si="164"/>
        <v>0</v>
      </c>
      <c r="CO270" s="1">
        <f t="shared" si="165"/>
        <v>1483.4347360740001</v>
      </c>
      <c r="CP270" s="1">
        <f t="shared" si="166"/>
        <v>0</v>
      </c>
      <c r="CQ270" s="1">
        <f t="shared" si="167"/>
        <v>0</v>
      </c>
      <c r="CS270" s="1">
        <f t="shared" si="182"/>
        <v>1754.5608950877001</v>
      </c>
      <c r="CT270" s="1">
        <f t="shared" si="183"/>
        <v>0</v>
      </c>
      <c r="CU270" s="1">
        <f t="shared" si="184"/>
        <v>914.78475391230006</v>
      </c>
      <c r="CV270" s="1">
        <f t="shared" si="185"/>
        <v>0</v>
      </c>
      <c r="CW270" s="1">
        <f t="shared" si="186"/>
        <v>0</v>
      </c>
      <c r="CX270" s="1">
        <f t="shared" si="187"/>
        <v>2669.3456490000003</v>
      </c>
      <c r="DA270" s="38">
        <f t="shared" si="168"/>
        <v>0</v>
      </c>
      <c r="DB270" s="38">
        <f t="shared" si="169"/>
        <v>0</v>
      </c>
      <c r="DC270" s="38">
        <f t="shared" si="170"/>
        <v>0</v>
      </c>
      <c r="DD270" s="38">
        <f t="shared" si="171"/>
        <v>0</v>
      </c>
      <c r="DE270" s="38">
        <f t="shared" si="172"/>
        <v>0</v>
      </c>
    </row>
    <row r="271" spans="1:109" x14ac:dyDescent="0.2">
      <c r="A271" s="12" t="s">
        <v>286</v>
      </c>
      <c r="B271" s="12" t="str">
        <f t="shared" si="173"/>
        <v>ED</v>
      </c>
      <c r="C271" s="12" t="str">
        <f t="shared" si="174"/>
        <v>LL</v>
      </c>
      <c r="D271" s="12">
        <f t="shared" si="175"/>
        <v>330200</v>
      </c>
      <c r="E271" s="12" t="s">
        <v>1142</v>
      </c>
      <c r="F271" s="13">
        <v>1592295.24</v>
      </c>
      <c r="G271" s="13">
        <v>1592295.24</v>
      </c>
      <c r="H271" s="13">
        <v>1592295.24</v>
      </c>
      <c r="I271" s="13">
        <v>1592295.24</v>
      </c>
      <c r="J271" s="13">
        <v>1592295.24</v>
      </c>
      <c r="K271" s="13">
        <v>1592295.24</v>
      </c>
      <c r="L271" s="13">
        <v>1592295.24</v>
      </c>
      <c r="M271" s="13">
        <v>1592295.24</v>
      </c>
      <c r="N271" s="13">
        <v>1592295.24</v>
      </c>
      <c r="O271" s="13">
        <v>1592295.24</v>
      </c>
      <c r="P271" s="13">
        <v>1592295.24</v>
      </c>
      <c r="Q271" s="13">
        <v>1592295.24</v>
      </c>
      <c r="R271" s="13">
        <v>1592295.24</v>
      </c>
      <c r="S271" s="13">
        <f t="shared" si="176"/>
        <v>1592295.24</v>
      </c>
      <c r="T271" s="13">
        <f t="shared" si="177"/>
        <v>17515247.640000001</v>
      </c>
      <c r="U271" s="13">
        <f t="shared" si="178"/>
        <v>1592295.24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3">
        <v>0</v>
      </c>
      <c r="AI271" s="13"/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f t="shared" si="179"/>
        <v>0</v>
      </c>
      <c r="AX271" s="13"/>
      <c r="AY271" s="1">
        <v>1592295.24</v>
      </c>
      <c r="AZ271" s="1">
        <v>1592295.24</v>
      </c>
      <c r="BA271" s="1">
        <v>1592295.24</v>
      </c>
      <c r="BB271" s="1">
        <v>1592295.24</v>
      </c>
      <c r="BC271" s="1">
        <v>1592295.24</v>
      </c>
      <c r="BD271" s="1">
        <v>1592295.24</v>
      </c>
      <c r="BE271" s="1">
        <v>1592295.24</v>
      </c>
      <c r="BF271" s="1">
        <v>1592295.24</v>
      </c>
      <c r="BG271" s="1">
        <v>1592295.24</v>
      </c>
      <c r="BH271" s="1">
        <v>1592295.24</v>
      </c>
      <c r="BI271" s="1">
        <v>1592295.24</v>
      </c>
      <c r="BJ271" s="1">
        <v>1592295.24</v>
      </c>
      <c r="BK271" s="1">
        <v>1592295.24</v>
      </c>
      <c r="BL271" s="14">
        <f t="shared" si="152"/>
        <v>0</v>
      </c>
      <c r="BM271" s="14">
        <f t="shared" si="180"/>
        <v>0</v>
      </c>
      <c r="BN271" s="15" t="str">
        <f t="shared" si="151"/>
        <v/>
      </c>
      <c r="BO271" s="37">
        <f>IFERROR(INDEX('Wkpr - Existing Depr Rates'!$G$2:$G$709,MATCH('Wkpr - Plant Balance Detail'!A271,'Wkpr - Existing Depr Rates'!$A$2:$A$709,0),),0)</f>
        <v>0</v>
      </c>
      <c r="BP271" s="37" t="str">
        <f t="shared" si="181"/>
        <v/>
      </c>
      <c r="BQ271" s="12"/>
      <c r="BR271" s="12"/>
      <c r="BS271" s="12"/>
      <c r="BT271" s="12"/>
      <c r="BU271" s="30">
        <f>_xlfn.IFNA(IF(AND($B271="ED",$D271&gt;=310000,$D271&lt;360000),INDEX('Wkpr - Allocation_Factors'!$B$16:$F$16,1,MATCH('Wkpr - Plant Balance Detail'!BU$2,'Wkpr - Allocation_Factors'!$B$1:$F$1,0)),IF(AND($B271="GD",$C271="AN",$D271&gt;=350000,$D271&lt;358000),INDEX('Wkpr - Allocation_Factors'!$B$17:$F$17,1,MATCH('Wkpr - Plant Balance Detail'!BU$2,'Wkpr - Allocation_Factors'!$B$1:$F$1,0)),INDEX('Wkpr - Allocation_Factors'!$B$2:$F$15,MATCH(CONCATENATE('Wkpr - Plant Balance Detail'!$B271,'Wkpr - Plant Balance Detail'!$C271),'Wkpr - Allocation_Factors'!$A$2:$A$15,0),MATCH('Wkpr - Plant Balance Detail'!BU$2,'Wkpr - Allocation_Factors'!$B$1:$F$1,0)))),0)</f>
        <v>0.6573</v>
      </c>
      <c r="BV271" s="30">
        <f>_xlfn.IFNA(IF(AND($B271="ED",$D271&gt;=310000,$D271&lt;360000),INDEX('Wkpr - Allocation_Factors'!$B$16:$F$16,1,MATCH('Wkpr - Plant Balance Detail'!BV$2,'Wkpr - Allocation_Factors'!$B$1:$F$1,0)),IF(AND($B271="GD",$C271="AN",$D271&gt;=350000,$D271&lt;358000),INDEX('Wkpr - Allocation_Factors'!$B$17:$F$17,1,MATCH('Wkpr - Plant Balance Detail'!BV$2,'Wkpr - Allocation_Factors'!$B$1:$F$1,0)),INDEX('Wkpr - Allocation_Factors'!$B$2:$F$15,MATCH(CONCATENATE('Wkpr - Plant Balance Detail'!$B271,'Wkpr - Plant Balance Detail'!$C271),'Wkpr - Allocation_Factors'!$A$2:$A$15,0),MATCH('Wkpr - Plant Balance Detail'!BV$2,'Wkpr - Allocation_Factors'!$B$1:$F$1,0)))),0)</f>
        <v>0</v>
      </c>
      <c r="BW271" s="30">
        <f>_xlfn.IFNA(IF(AND($B271="ED",$D271&gt;=310000,$D271&lt;360000),INDEX('Wkpr - Allocation_Factors'!$B$16:$F$16,1,MATCH('Wkpr - Plant Balance Detail'!BW$2,'Wkpr - Allocation_Factors'!$B$1:$F$1,0)),IF(AND($B271="GD",$C271="AN",$D271&gt;=350000,$D271&lt;358000),INDEX('Wkpr - Allocation_Factors'!$B$17:$F$17,1,MATCH('Wkpr - Plant Balance Detail'!BW$2,'Wkpr - Allocation_Factors'!$B$1:$F$1,0)),INDEX('Wkpr - Allocation_Factors'!$B$2:$F$15,MATCH(CONCATENATE('Wkpr - Plant Balance Detail'!$B271,'Wkpr - Plant Balance Detail'!$C271),'Wkpr - Allocation_Factors'!$A$2:$A$15,0),MATCH('Wkpr - Plant Balance Detail'!BW$2,'Wkpr - Allocation_Factors'!$B$1:$F$1,0)))),0)</f>
        <v>0.3427</v>
      </c>
      <c r="BX271" s="30">
        <f>_xlfn.IFNA(IF(AND($B271="ED",$D271&gt;=310000,$D271&lt;360000),INDEX('Wkpr - Allocation_Factors'!$B$16:$F$16,1,MATCH('Wkpr - Plant Balance Detail'!BX$2,'Wkpr - Allocation_Factors'!$B$1:$F$1,0)),IF(AND($B271="GD",$C271="AN",$D271&gt;=350000,$D271&lt;358000),INDEX('Wkpr - Allocation_Factors'!$B$17:$F$17,1,MATCH('Wkpr - Plant Balance Detail'!BX$2,'Wkpr - Allocation_Factors'!$B$1:$F$1,0)),INDEX('Wkpr - Allocation_Factors'!$B$2:$F$15,MATCH(CONCATENATE('Wkpr - Plant Balance Detail'!$B271,'Wkpr - Plant Balance Detail'!$C271),'Wkpr - Allocation_Factors'!$A$2:$A$15,0),MATCH('Wkpr - Plant Balance Detail'!BX$2,'Wkpr - Allocation_Factors'!$B$1:$F$1,0)))),0)</f>
        <v>0</v>
      </c>
      <c r="BY271" s="30">
        <f>_xlfn.IFNA(IF(AND($B271="ED",$D271&gt;=310000,$D271&lt;360000),INDEX('Wkpr - Allocation_Factors'!$B$16:$F$16,1,MATCH('Wkpr - Plant Balance Detail'!BY$2,'Wkpr - Allocation_Factors'!$B$1:$F$1,0)),IF(AND($B271="GD",$C271="AN",$D271&gt;=350000,$D271&lt;358000),INDEX('Wkpr - Allocation_Factors'!$B$17:$F$17,1,MATCH('Wkpr - Plant Balance Detail'!BY$2,'Wkpr - Allocation_Factors'!$B$1:$F$1,0)),INDEX('Wkpr - Allocation_Factors'!$B$2:$F$15,MATCH(CONCATENATE('Wkpr - Plant Balance Detail'!$B271,'Wkpr - Plant Balance Detail'!$C271),'Wkpr - Allocation_Factors'!$A$2:$A$15,0),MATCH('Wkpr - Plant Balance Detail'!BY$2,'Wkpr - Allocation_Factors'!$B$1:$F$1,0)))),0)</f>
        <v>0</v>
      </c>
      <c r="CA271" s="1">
        <f t="shared" si="153"/>
        <v>0</v>
      </c>
      <c r="CB271" s="1">
        <f t="shared" si="154"/>
        <v>0</v>
      </c>
      <c r="CC271" s="1">
        <f t="shared" si="155"/>
        <v>0</v>
      </c>
      <c r="CD271" s="1">
        <f t="shared" si="156"/>
        <v>0</v>
      </c>
      <c r="CE271" s="1">
        <f t="shared" si="157"/>
        <v>0</v>
      </c>
      <c r="CF271" s="1"/>
      <c r="CG271" s="1">
        <f t="shared" si="158"/>
        <v>0</v>
      </c>
      <c r="CH271" s="1">
        <f t="shared" si="159"/>
        <v>0</v>
      </c>
      <c r="CI271" s="1">
        <f t="shared" si="160"/>
        <v>0</v>
      </c>
      <c r="CJ271" s="1">
        <f t="shared" si="161"/>
        <v>0</v>
      </c>
      <c r="CK271" s="1">
        <f t="shared" si="162"/>
        <v>0</v>
      </c>
      <c r="CM271" s="1">
        <f t="shared" si="163"/>
        <v>0</v>
      </c>
      <c r="CN271" s="1">
        <f t="shared" si="164"/>
        <v>0</v>
      </c>
      <c r="CO271" s="1">
        <f t="shared" si="165"/>
        <v>0</v>
      </c>
      <c r="CP271" s="1">
        <f t="shared" si="166"/>
        <v>0</v>
      </c>
      <c r="CQ271" s="1">
        <f t="shared" si="167"/>
        <v>0</v>
      </c>
      <c r="CS271" s="1">
        <f t="shared" si="182"/>
        <v>0</v>
      </c>
      <c r="CT271" s="1">
        <f t="shared" si="183"/>
        <v>0</v>
      </c>
      <c r="CU271" s="1">
        <f t="shared" si="184"/>
        <v>0</v>
      </c>
      <c r="CV271" s="1">
        <f t="shared" si="185"/>
        <v>0</v>
      </c>
      <c r="CW271" s="1">
        <f t="shared" si="186"/>
        <v>0</v>
      </c>
      <c r="CX271" s="1">
        <f t="shared" si="187"/>
        <v>0</v>
      </c>
      <c r="DA271" s="38">
        <f t="shared" si="168"/>
        <v>0</v>
      </c>
      <c r="DB271" s="38">
        <f t="shared" si="169"/>
        <v>0</v>
      </c>
      <c r="DC271" s="38">
        <f t="shared" si="170"/>
        <v>0</v>
      </c>
      <c r="DD271" s="38">
        <f t="shared" si="171"/>
        <v>0</v>
      </c>
      <c r="DE271" s="38">
        <f t="shared" si="172"/>
        <v>0</v>
      </c>
    </row>
    <row r="272" spans="1:109" x14ac:dyDescent="0.2">
      <c r="A272" s="12" t="s">
        <v>287</v>
      </c>
      <c r="B272" s="12" t="str">
        <f t="shared" si="173"/>
        <v>ED</v>
      </c>
      <c r="C272" s="12" t="str">
        <f t="shared" si="174"/>
        <v>LL</v>
      </c>
      <c r="D272" s="12">
        <f t="shared" si="175"/>
        <v>330220</v>
      </c>
      <c r="E272" s="12" t="s">
        <v>1142</v>
      </c>
      <c r="F272" s="13">
        <v>79239.95</v>
      </c>
      <c r="G272" s="13">
        <v>79239.95</v>
      </c>
      <c r="H272" s="13">
        <v>79239.95</v>
      </c>
      <c r="I272" s="13">
        <v>79239.95</v>
      </c>
      <c r="J272" s="13">
        <v>79239.95</v>
      </c>
      <c r="K272" s="13">
        <v>79239.95</v>
      </c>
      <c r="L272" s="13">
        <v>79239.95</v>
      </c>
      <c r="M272" s="13">
        <v>79239.95</v>
      </c>
      <c r="N272" s="13">
        <v>79239.95</v>
      </c>
      <c r="O272" s="13">
        <v>79239.95</v>
      </c>
      <c r="P272" s="13">
        <v>79239.95</v>
      </c>
      <c r="Q272" s="13">
        <v>79239.95</v>
      </c>
      <c r="R272" s="13">
        <v>79239.95</v>
      </c>
      <c r="S272" s="13">
        <f t="shared" si="176"/>
        <v>79239.95</v>
      </c>
      <c r="T272" s="13">
        <f t="shared" si="177"/>
        <v>871639.44999999984</v>
      </c>
      <c r="U272" s="13">
        <f t="shared" si="178"/>
        <v>79239.949999999983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3">
        <v>0</v>
      </c>
      <c r="AI272" s="13"/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f t="shared" si="179"/>
        <v>0</v>
      </c>
      <c r="AX272" s="13"/>
      <c r="AY272" s="1">
        <v>79239.95</v>
      </c>
      <c r="AZ272" s="1">
        <v>79239.95</v>
      </c>
      <c r="BA272" s="1">
        <v>79239.95</v>
      </c>
      <c r="BB272" s="1">
        <v>79239.95</v>
      </c>
      <c r="BC272" s="1">
        <v>79239.95</v>
      </c>
      <c r="BD272" s="1">
        <v>79239.95</v>
      </c>
      <c r="BE272" s="1">
        <v>79239.95</v>
      </c>
      <c r="BF272" s="1">
        <v>79239.95</v>
      </c>
      <c r="BG272" s="1">
        <v>79239.95</v>
      </c>
      <c r="BH272" s="1">
        <v>79239.95</v>
      </c>
      <c r="BI272" s="1">
        <v>79239.95</v>
      </c>
      <c r="BJ272" s="1">
        <v>79239.95</v>
      </c>
      <c r="BK272" s="1">
        <v>79239.95</v>
      </c>
      <c r="BL272" s="14">
        <f t="shared" si="152"/>
        <v>0</v>
      </c>
      <c r="BM272" s="14">
        <f t="shared" si="180"/>
        <v>0</v>
      </c>
      <c r="BN272" s="15" t="str">
        <f t="shared" si="151"/>
        <v/>
      </c>
      <c r="BO272" s="37">
        <f>IFERROR(INDEX('Wkpr - Existing Depr Rates'!$G$2:$G$709,MATCH('Wkpr - Plant Balance Detail'!A272,'Wkpr - Existing Depr Rates'!$A$2:$A$709,0),),0)</f>
        <v>0</v>
      </c>
      <c r="BP272" s="37" t="str">
        <f t="shared" si="181"/>
        <v/>
      </c>
      <c r="BQ272" s="12"/>
      <c r="BR272" s="12"/>
      <c r="BS272" s="12"/>
      <c r="BT272" s="12"/>
      <c r="BU272" s="30">
        <f>_xlfn.IFNA(IF(AND($B272="ED",$D272&gt;=310000,$D272&lt;360000),INDEX('Wkpr - Allocation_Factors'!$B$16:$F$16,1,MATCH('Wkpr - Plant Balance Detail'!BU$2,'Wkpr - Allocation_Factors'!$B$1:$F$1,0)),IF(AND($B272="GD",$C272="AN",$D272&gt;=350000,$D272&lt;358000),INDEX('Wkpr - Allocation_Factors'!$B$17:$F$17,1,MATCH('Wkpr - Plant Balance Detail'!BU$2,'Wkpr - Allocation_Factors'!$B$1:$F$1,0)),INDEX('Wkpr - Allocation_Factors'!$B$2:$F$15,MATCH(CONCATENATE('Wkpr - Plant Balance Detail'!$B272,'Wkpr - Plant Balance Detail'!$C272),'Wkpr - Allocation_Factors'!$A$2:$A$15,0),MATCH('Wkpr - Plant Balance Detail'!BU$2,'Wkpr - Allocation_Factors'!$B$1:$F$1,0)))),0)</f>
        <v>0.6573</v>
      </c>
      <c r="BV272" s="30">
        <f>_xlfn.IFNA(IF(AND($B272="ED",$D272&gt;=310000,$D272&lt;360000),INDEX('Wkpr - Allocation_Factors'!$B$16:$F$16,1,MATCH('Wkpr - Plant Balance Detail'!BV$2,'Wkpr - Allocation_Factors'!$B$1:$F$1,0)),IF(AND($B272="GD",$C272="AN",$D272&gt;=350000,$D272&lt;358000),INDEX('Wkpr - Allocation_Factors'!$B$17:$F$17,1,MATCH('Wkpr - Plant Balance Detail'!BV$2,'Wkpr - Allocation_Factors'!$B$1:$F$1,0)),INDEX('Wkpr - Allocation_Factors'!$B$2:$F$15,MATCH(CONCATENATE('Wkpr - Plant Balance Detail'!$B272,'Wkpr - Plant Balance Detail'!$C272),'Wkpr - Allocation_Factors'!$A$2:$A$15,0),MATCH('Wkpr - Plant Balance Detail'!BV$2,'Wkpr - Allocation_Factors'!$B$1:$F$1,0)))),0)</f>
        <v>0</v>
      </c>
      <c r="BW272" s="30">
        <f>_xlfn.IFNA(IF(AND($B272="ED",$D272&gt;=310000,$D272&lt;360000),INDEX('Wkpr - Allocation_Factors'!$B$16:$F$16,1,MATCH('Wkpr - Plant Balance Detail'!BW$2,'Wkpr - Allocation_Factors'!$B$1:$F$1,0)),IF(AND($B272="GD",$C272="AN",$D272&gt;=350000,$D272&lt;358000),INDEX('Wkpr - Allocation_Factors'!$B$17:$F$17,1,MATCH('Wkpr - Plant Balance Detail'!BW$2,'Wkpr - Allocation_Factors'!$B$1:$F$1,0)),INDEX('Wkpr - Allocation_Factors'!$B$2:$F$15,MATCH(CONCATENATE('Wkpr - Plant Balance Detail'!$B272,'Wkpr - Plant Balance Detail'!$C272),'Wkpr - Allocation_Factors'!$A$2:$A$15,0),MATCH('Wkpr - Plant Balance Detail'!BW$2,'Wkpr - Allocation_Factors'!$B$1:$F$1,0)))),0)</f>
        <v>0.3427</v>
      </c>
      <c r="BX272" s="30">
        <f>_xlfn.IFNA(IF(AND($B272="ED",$D272&gt;=310000,$D272&lt;360000),INDEX('Wkpr - Allocation_Factors'!$B$16:$F$16,1,MATCH('Wkpr - Plant Balance Detail'!BX$2,'Wkpr - Allocation_Factors'!$B$1:$F$1,0)),IF(AND($B272="GD",$C272="AN",$D272&gt;=350000,$D272&lt;358000),INDEX('Wkpr - Allocation_Factors'!$B$17:$F$17,1,MATCH('Wkpr - Plant Balance Detail'!BX$2,'Wkpr - Allocation_Factors'!$B$1:$F$1,0)),INDEX('Wkpr - Allocation_Factors'!$B$2:$F$15,MATCH(CONCATENATE('Wkpr - Plant Balance Detail'!$B272,'Wkpr - Plant Balance Detail'!$C272),'Wkpr - Allocation_Factors'!$A$2:$A$15,0),MATCH('Wkpr - Plant Balance Detail'!BX$2,'Wkpr - Allocation_Factors'!$B$1:$F$1,0)))),0)</f>
        <v>0</v>
      </c>
      <c r="BY272" s="30">
        <f>_xlfn.IFNA(IF(AND($B272="ED",$D272&gt;=310000,$D272&lt;360000),INDEX('Wkpr - Allocation_Factors'!$B$16:$F$16,1,MATCH('Wkpr - Plant Balance Detail'!BY$2,'Wkpr - Allocation_Factors'!$B$1:$F$1,0)),IF(AND($B272="GD",$C272="AN",$D272&gt;=350000,$D272&lt;358000),INDEX('Wkpr - Allocation_Factors'!$B$17:$F$17,1,MATCH('Wkpr - Plant Balance Detail'!BY$2,'Wkpr - Allocation_Factors'!$B$1:$F$1,0)),INDEX('Wkpr - Allocation_Factors'!$B$2:$F$15,MATCH(CONCATENATE('Wkpr - Plant Balance Detail'!$B272,'Wkpr - Plant Balance Detail'!$C272),'Wkpr - Allocation_Factors'!$A$2:$A$15,0),MATCH('Wkpr - Plant Balance Detail'!BY$2,'Wkpr - Allocation_Factors'!$B$1:$F$1,0)))),0)</f>
        <v>0</v>
      </c>
      <c r="CA272" s="1">
        <f t="shared" si="153"/>
        <v>0</v>
      </c>
      <c r="CB272" s="1">
        <f t="shared" si="154"/>
        <v>0</v>
      </c>
      <c r="CC272" s="1">
        <f t="shared" si="155"/>
        <v>0</v>
      </c>
      <c r="CD272" s="1">
        <f t="shared" si="156"/>
        <v>0</v>
      </c>
      <c r="CE272" s="1">
        <f t="shared" si="157"/>
        <v>0</v>
      </c>
      <c r="CF272" s="1"/>
      <c r="CG272" s="1">
        <f t="shared" si="158"/>
        <v>0</v>
      </c>
      <c r="CH272" s="1">
        <f t="shared" si="159"/>
        <v>0</v>
      </c>
      <c r="CI272" s="1">
        <f t="shared" si="160"/>
        <v>0</v>
      </c>
      <c r="CJ272" s="1">
        <f t="shared" si="161"/>
        <v>0</v>
      </c>
      <c r="CK272" s="1">
        <f t="shared" si="162"/>
        <v>0</v>
      </c>
      <c r="CM272" s="1">
        <f t="shared" si="163"/>
        <v>0</v>
      </c>
      <c r="CN272" s="1">
        <f t="shared" si="164"/>
        <v>0</v>
      </c>
      <c r="CO272" s="1">
        <f t="shared" si="165"/>
        <v>0</v>
      </c>
      <c r="CP272" s="1">
        <f t="shared" si="166"/>
        <v>0</v>
      </c>
      <c r="CQ272" s="1">
        <f t="shared" si="167"/>
        <v>0</v>
      </c>
      <c r="CS272" s="1">
        <f t="shared" si="182"/>
        <v>0</v>
      </c>
      <c r="CT272" s="1">
        <f t="shared" si="183"/>
        <v>0</v>
      </c>
      <c r="CU272" s="1">
        <f t="shared" si="184"/>
        <v>0</v>
      </c>
      <c r="CV272" s="1">
        <f t="shared" si="185"/>
        <v>0</v>
      </c>
      <c r="CW272" s="1">
        <f t="shared" si="186"/>
        <v>0</v>
      </c>
      <c r="CX272" s="1">
        <f t="shared" si="187"/>
        <v>0</v>
      </c>
      <c r="DA272" s="38">
        <f t="shared" si="168"/>
        <v>0</v>
      </c>
      <c r="DB272" s="38">
        <f t="shared" si="169"/>
        <v>0</v>
      </c>
      <c r="DC272" s="38">
        <f t="shared" si="170"/>
        <v>0</v>
      </c>
      <c r="DD272" s="38">
        <f t="shared" si="171"/>
        <v>0</v>
      </c>
      <c r="DE272" s="38">
        <f t="shared" si="172"/>
        <v>0</v>
      </c>
    </row>
    <row r="273" spans="1:109" x14ac:dyDescent="0.2">
      <c r="A273" s="12" t="s">
        <v>288</v>
      </c>
      <c r="B273" s="12" t="str">
        <f t="shared" si="173"/>
        <v>ED</v>
      </c>
      <c r="C273" s="12" t="str">
        <f t="shared" si="174"/>
        <v>LL</v>
      </c>
      <c r="D273" s="12">
        <f t="shared" si="175"/>
        <v>330250</v>
      </c>
      <c r="E273" s="12" t="s">
        <v>1142</v>
      </c>
      <c r="F273" s="13">
        <v>37315.840000000004</v>
      </c>
      <c r="G273" s="13">
        <v>37821.51</v>
      </c>
      <c r="H273" s="13">
        <v>37998.57</v>
      </c>
      <c r="I273" s="13">
        <v>38143.270000000004</v>
      </c>
      <c r="J273" s="13">
        <v>38287.97</v>
      </c>
      <c r="K273" s="13">
        <v>38435.47</v>
      </c>
      <c r="L273" s="13">
        <v>38582.97</v>
      </c>
      <c r="M273" s="13">
        <v>38836.49</v>
      </c>
      <c r="N273" s="13">
        <v>38836.49</v>
      </c>
      <c r="O273" s="13">
        <v>38836.49</v>
      </c>
      <c r="P273" s="13">
        <v>38836.49</v>
      </c>
      <c r="Q273" s="13">
        <v>38836.49</v>
      </c>
      <c r="R273" s="13">
        <v>38836.49</v>
      </c>
      <c r="S273" s="13">
        <f t="shared" si="176"/>
        <v>38076.165000000001</v>
      </c>
      <c r="T273" s="13">
        <f t="shared" si="177"/>
        <v>423452.20999999996</v>
      </c>
      <c r="U273" s="13">
        <f t="shared" si="178"/>
        <v>38460.697916666664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3">
        <v>0</v>
      </c>
      <c r="AI273" s="13"/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f t="shared" si="179"/>
        <v>0</v>
      </c>
      <c r="AX273" s="13"/>
      <c r="AY273" s="1">
        <v>37315.840000000004</v>
      </c>
      <c r="AZ273" s="1">
        <v>37821.51</v>
      </c>
      <c r="BA273" s="1">
        <v>37998.57</v>
      </c>
      <c r="BB273" s="1">
        <v>38143.270000000004</v>
      </c>
      <c r="BC273" s="1">
        <v>38287.97</v>
      </c>
      <c r="BD273" s="1">
        <v>38435.47</v>
      </c>
      <c r="BE273" s="1">
        <v>38582.97</v>
      </c>
      <c r="BF273" s="1">
        <v>38836.49</v>
      </c>
      <c r="BG273" s="1">
        <v>38836.49</v>
      </c>
      <c r="BH273" s="1">
        <v>38836.49</v>
      </c>
      <c r="BI273" s="1">
        <v>38836.49</v>
      </c>
      <c r="BJ273" s="1">
        <v>38836.49</v>
      </c>
      <c r="BK273" s="1">
        <v>38836.49</v>
      </c>
      <c r="BL273" s="14">
        <f t="shared" si="152"/>
        <v>0</v>
      </c>
      <c r="BM273" s="14">
        <f t="shared" si="180"/>
        <v>0</v>
      </c>
      <c r="BN273" s="15" t="str">
        <f t="shared" si="151"/>
        <v/>
      </c>
      <c r="BO273" s="37">
        <f>IFERROR(INDEX('Wkpr - Existing Depr Rates'!$G$2:$G$709,MATCH('Wkpr - Plant Balance Detail'!A273,'Wkpr - Existing Depr Rates'!$A$2:$A$709,0),),0)</f>
        <v>0</v>
      </c>
      <c r="BP273" s="37" t="str">
        <f t="shared" si="181"/>
        <v/>
      </c>
      <c r="BQ273" s="12"/>
      <c r="BR273" s="12"/>
      <c r="BS273" s="12"/>
      <c r="BT273" s="12"/>
      <c r="BU273" s="30">
        <f>_xlfn.IFNA(IF(AND($B273="ED",$D273&gt;=310000,$D273&lt;360000),INDEX('Wkpr - Allocation_Factors'!$B$16:$F$16,1,MATCH('Wkpr - Plant Balance Detail'!BU$2,'Wkpr - Allocation_Factors'!$B$1:$F$1,0)),IF(AND($B273="GD",$C273="AN",$D273&gt;=350000,$D273&lt;358000),INDEX('Wkpr - Allocation_Factors'!$B$17:$F$17,1,MATCH('Wkpr - Plant Balance Detail'!BU$2,'Wkpr - Allocation_Factors'!$B$1:$F$1,0)),INDEX('Wkpr - Allocation_Factors'!$B$2:$F$15,MATCH(CONCATENATE('Wkpr - Plant Balance Detail'!$B273,'Wkpr - Plant Balance Detail'!$C273),'Wkpr - Allocation_Factors'!$A$2:$A$15,0),MATCH('Wkpr - Plant Balance Detail'!BU$2,'Wkpr - Allocation_Factors'!$B$1:$F$1,0)))),0)</f>
        <v>0.6573</v>
      </c>
      <c r="BV273" s="30">
        <f>_xlfn.IFNA(IF(AND($B273="ED",$D273&gt;=310000,$D273&lt;360000),INDEX('Wkpr - Allocation_Factors'!$B$16:$F$16,1,MATCH('Wkpr - Plant Balance Detail'!BV$2,'Wkpr - Allocation_Factors'!$B$1:$F$1,0)),IF(AND($B273="GD",$C273="AN",$D273&gt;=350000,$D273&lt;358000),INDEX('Wkpr - Allocation_Factors'!$B$17:$F$17,1,MATCH('Wkpr - Plant Balance Detail'!BV$2,'Wkpr - Allocation_Factors'!$B$1:$F$1,0)),INDEX('Wkpr - Allocation_Factors'!$B$2:$F$15,MATCH(CONCATENATE('Wkpr - Plant Balance Detail'!$B273,'Wkpr - Plant Balance Detail'!$C273),'Wkpr - Allocation_Factors'!$A$2:$A$15,0),MATCH('Wkpr - Plant Balance Detail'!BV$2,'Wkpr - Allocation_Factors'!$B$1:$F$1,0)))),0)</f>
        <v>0</v>
      </c>
      <c r="BW273" s="30">
        <f>_xlfn.IFNA(IF(AND($B273="ED",$D273&gt;=310000,$D273&lt;360000),INDEX('Wkpr - Allocation_Factors'!$B$16:$F$16,1,MATCH('Wkpr - Plant Balance Detail'!BW$2,'Wkpr - Allocation_Factors'!$B$1:$F$1,0)),IF(AND($B273="GD",$C273="AN",$D273&gt;=350000,$D273&lt;358000),INDEX('Wkpr - Allocation_Factors'!$B$17:$F$17,1,MATCH('Wkpr - Plant Balance Detail'!BW$2,'Wkpr - Allocation_Factors'!$B$1:$F$1,0)),INDEX('Wkpr - Allocation_Factors'!$B$2:$F$15,MATCH(CONCATENATE('Wkpr - Plant Balance Detail'!$B273,'Wkpr - Plant Balance Detail'!$C273),'Wkpr - Allocation_Factors'!$A$2:$A$15,0),MATCH('Wkpr - Plant Balance Detail'!BW$2,'Wkpr - Allocation_Factors'!$B$1:$F$1,0)))),0)</f>
        <v>0.3427</v>
      </c>
      <c r="BX273" s="30">
        <f>_xlfn.IFNA(IF(AND($B273="ED",$D273&gt;=310000,$D273&lt;360000),INDEX('Wkpr - Allocation_Factors'!$B$16:$F$16,1,MATCH('Wkpr - Plant Balance Detail'!BX$2,'Wkpr - Allocation_Factors'!$B$1:$F$1,0)),IF(AND($B273="GD",$C273="AN",$D273&gt;=350000,$D273&lt;358000),INDEX('Wkpr - Allocation_Factors'!$B$17:$F$17,1,MATCH('Wkpr - Plant Balance Detail'!BX$2,'Wkpr - Allocation_Factors'!$B$1:$F$1,0)),INDEX('Wkpr - Allocation_Factors'!$B$2:$F$15,MATCH(CONCATENATE('Wkpr - Plant Balance Detail'!$B273,'Wkpr - Plant Balance Detail'!$C273),'Wkpr - Allocation_Factors'!$A$2:$A$15,0),MATCH('Wkpr - Plant Balance Detail'!BX$2,'Wkpr - Allocation_Factors'!$B$1:$F$1,0)))),0)</f>
        <v>0</v>
      </c>
      <c r="BY273" s="30">
        <f>_xlfn.IFNA(IF(AND($B273="ED",$D273&gt;=310000,$D273&lt;360000),INDEX('Wkpr - Allocation_Factors'!$B$16:$F$16,1,MATCH('Wkpr - Plant Balance Detail'!BY$2,'Wkpr - Allocation_Factors'!$B$1:$F$1,0)),IF(AND($B273="GD",$C273="AN",$D273&gt;=350000,$D273&lt;358000),INDEX('Wkpr - Allocation_Factors'!$B$17:$F$17,1,MATCH('Wkpr - Plant Balance Detail'!BY$2,'Wkpr - Allocation_Factors'!$B$1:$F$1,0)),INDEX('Wkpr - Allocation_Factors'!$B$2:$F$15,MATCH(CONCATENATE('Wkpr - Plant Balance Detail'!$B273,'Wkpr - Plant Balance Detail'!$C273),'Wkpr - Allocation_Factors'!$A$2:$A$15,0),MATCH('Wkpr - Plant Balance Detail'!BY$2,'Wkpr - Allocation_Factors'!$B$1:$F$1,0)))),0)</f>
        <v>0</v>
      </c>
      <c r="CA273" s="1">
        <f t="shared" si="153"/>
        <v>0</v>
      </c>
      <c r="CB273" s="1">
        <f t="shared" si="154"/>
        <v>0</v>
      </c>
      <c r="CC273" s="1">
        <f t="shared" si="155"/>
        <v>0</v>
      </c>
      <c r="CD273" s="1">
        <f t="shared" si="156"/>
        <v>0</v>
      </c>
      <c r="CE273" s="1">
        <f t="shared" si="157"/>
        <v>0</v>
      </c>
      <c r="CF273" s="1"/>
      <c r="CG273" s="1">
        <f t="shared" si="158"/>
        <v>0</v>
      </c>
      <c r="CH273" s="1">
        <f t="shared" si="159"/>
        <v>0</v>
      </c>
      <c r="CI273" s="1">
        <f t="shared" si="160"/>
        <v>0</v>
      </c>
      <c r="CJ273" s="1">
        <f t="shared" si="161"/>
        <v>0</v>
      </c>
      <c r="CK273" s="1">
        <f t="shared" si="162"/>
        <v>0</v>
      </c>
      <c r="CM273" s="1">
        <f t="shared" si="163"/>
        <v>0</v>
      </c>
      <c r="CN273" s="1">
        <f t="shared" si="164"/>
        <v>0</v>
      </c>
      <c r="CO273" s="1">
        <f t="shared" si="165"/>
        <v>0</v>
      </c>
      <c r="CP273" s="1">
        <f t="shared" si="166"/>
        <v>0</v>
      </c>
      <c r="CQ273" s="1">
        <f t="shared" si="167"/>
        <v>0</v>
      </c>
      <c r="CS273" s="1">
        <f t="shared" si="182"/>
        <v>0</v>
      </c>
      <c r="CT273" s="1">
        <f t="shared" si="183"/>
        <v>0</v>
      </c>
      <c r="CU273" s="1">
        <f t="shared" si="184"/>
        <v>0</v>
      </c>
      <c r="CV273" s="1">
        <f t="shared" si="185"/>
        <v>0</v>
      </c>
      <c r="CW273" s="1">
        <f t="shared" si="186"/>
        <v>0</v>
      </c>
      <c r="CX273" s="1">
        <f t="shared" si="187"/>
        <v>0</v>
      </c>
      <c r="DA273" s="38">
        <f t="shared" si="168"/>
        <v>0</v>
      </c>
      <c r="DB273" s="38">
        <f t="shared" si="169"/>
        <v>0</v>
      </c>
      <c r="DC273" s="38">
        <f t="shared" si="170"/>
        <v>0</v>
      </c>
      <c r="DD273" s="38">
        <f t="shared" si="171"/>
        <v>0</v>
      </c>
      <c r="DE273" s="38">
        <f t="shared" si="172"/>
        <v>0</v>
      </c>
    </row>
    <row r="274" spans="1:109" x14ac:dyDescent="0.2">
      <c r="A274" t="s">
        <v>289</v>
      </c>
      <c r="B274" t="str">
        <f t="shared" si="173"/>
        <v>ED</v>
      </c>
      <c r="C274" t="str">
        <f t="shared" si="174"/>
        <v>LL</v>
      </c>
      <c r="D274">
        <f t="shared" si="175"/>
        <v>330300</v>
      </c>
      <c r="F274" s="1">
        <v>171079.55000000002</v>
      </c>
      <c r="G274" s="1">
        <v>171079.55000000002</v>
      </c>
      <c r="H274" s="1">
        <v>171079.55000000002</v>
      </c>
      <c r="I274" s="1">
        <v>171079.55000000002</v>
      </c>
      <c r="J274" s="1">
        <v>171079.55000000002</v>
      </c>
      <c r="K274" s="1">
        <v>171079.55000000002</v>
      </c>
      <c r="L274" s="1">
        <v>171079.55000000002</v>
      </c>
      <c r="M274" s="1">
        <v>171079.55000000002</v>
      </c>
      <c r="N274" s="1">
        <v>171079.55000000002</v>
      </c>
      <c r="O274" s="1">
        <v>171079.55000000002</v>
      </c>
      <c r="P274" s="1">
        <v>171079.55000000002</v>
      </c>
      <c r="Q274" s="1">
        <v>171079.55000000002</v>
      </c>
      <c r="R274" s="1">
        <v>171079.55000000002</v>
      </c>
      <c r="S274" s="1">
        <f t="shared" si="176"/>
        <v>171079.55000000002</v>
      </c>
      <c r="T274" s="1">
        <f t="shared" si="177"/>
        <v>1881875.0500000003</v>
      </c>
      <c r="U274" s="1">
        <f t="shared" si="178"/>
        <v>171079.55000000002</v>
      </c>
      <c r="V274" s="1">
        <v>-89396.53</v>
      </c>
      <c r="W274" s="1">
        <v>-89732.99</v>
      </c>
      <c r="X274" s="1">
        <v>-90069.45</v>
      </c>
      <c r="Y274" s="1">
        <v>-90405.91</v>
      </c>
      <c r="Z274" s="1">
        <v>-90742.37</v>
      </c>
      <c r="AA274" s="1">
        <v>-91078.83</v>
      </c>
      <c r="AB274" s="1">
        <v>-91415.290000000008</v>
      </c>
      <c r="AC274" s="1">
        <v>-91751.75</v>
      </c>
      <c r="AD274" s="1">
        <v>-92088.21</v>
      </c>
      <c r="AE274" s="1">
        <v>-92424.67</v>
      </c>
      <c r="AF274" s="1">
        <v>-92761.13</v>
      </c>
      <c r="AG274" s="1">
        <v>-93097.59</v>
      </c>
      <c r="AH274" s="1">
        <v>-93434.05</v>
      </c>
      <c r="AI274" s="1"/>
      <c r="AJ274" s="1">
        <v>-336.46</v>
      </c>
      <c r="AK274" s="1">
        <v>-336.46</v>
      </c>
      <c r="AL274" s="1">
        <v>-336.46</v>
      </c>
      <c r="AM274" s="1">
        <v>-336.46</v>
      </c>
      <c r="AN274" s="1">
        <v>-336.46</v>
      </c>
      <c r="AO274" s="1">
        <v>-336.46</v>
      </c>
      <c r="AP274" s="1">
        <v>-336.46</v>
      </c>
      <c r="AQ274" s="1">
        <v>-336.46</v>
      </c>
      <c r="AR274" s="1">
        <v>-336.46</v>
      </c>
      <c r="AS274" s="1">
        <v>-336.46</v>
      </c>
      <c r="AT274" s="1">
        <v>-336.46</v>
      </c>
      <c r="AU274" s="1">
        <v>-336.46</v>
      </c>
      <c r="AV274" s="1">
        <v>-336.46</v>
      </c>
      <c r="AW274" s="1">
        <f t="shared" si="179"/>
        <v>4037.52</v>
      </c>
      <c r="AX274" s="1"/>
      <c r="AY274" s="1">
        <v>81683.02</v>
      </c>
      <c r="AZ274" s="1">
        <v>81346.559999999998</v>
      </c>
      <c r="BA274" s="1">
        <v>81010.100000000006</v>
      </c>
      <c r="BB274" s="1">
        <v>80673.64</v>
      </c>
      <c r="BC274" s="1">
        <v>80337.180000000008</v>
      </c>
      <c r="BD274" s="1">
        <v>80000.72</v>
      </c>
      <c r="BE274" s="1">
        <v>79664.259999999995</v>
      </c>
      <c r="BF274" s="1">
        <v>79327.8</v>
      </c>
      <c r="BG274" s="1">
        <v>78991.34</v>
      </c>
      <c r="BH274" s="1">
        <v>78654.880000000005</v>
      </c>
      <c r="BI274" s="1">
        <v>78318.42</v>
      </c>
      <c r="BJ274" s="1">
        <v>77981.960000000006</v>
      </c>
      <c r="BK274" s="1">
        <v>77645.5</v>
      </c>
      <c r="BL274" s="2">
        <f t="shared" si="152"/>
        <v>0</v>
      </c>
      <c r="BM274" s="2">
        <f t="shared" si="180"/>
        <v>4037.52</v>
      </c>
      <c r="BN274" s="3">
        <f t="shared" si="151"/>
        <v>2.3600249123872489E-2</v>
      </c>
      <c r="BO274" s="37">
        <f>IFERROR(INDEX('Wkpr - Existing Depr Rates'!$G$2:$G$709,MATCH('Wkpr - Plant Balance Detail'!A274,'Wkpr - Existing Depr Rates'!$A$2:$A$709,0),),0)</f>
        <v>2.3599999999999999E-2</v>
      </c>
      <c r="BP274" s="37">
        <f t="shared" si="181"/>
        <v>2.491238724894318E-7</v>
      </c>
      <c r="BQ274" s="11">
        <v>1.47E-2</v>
      </c>
      <c r="BR274" s="11"/>
      <c r="BS274" s="11"/>
      <c r="BU274" s="31">
        <f>_xlfn.IFNA(IF(AND($B274="ED",$D274&gt;=310000,$D274&lt;360000),INDEX('Wkpr - Allocation_Factors'!$B$16:$F$16,1,MATCH('Wkpr - Plant Balance Detail'!BU$2,'Wkpr - Allocation_Factors'!$B$1:$F$1,0)),IF(AND($B274="GD",$C274="AN",$D274&gt;=350000,$D274&lt;358000),INDEX('Wkpr - Allocation_Factors'!$B$17:$F$17,1,MATCH('Wkpr - Plant Balance Detail'!BU$2,'Wkpr - Allocation_Factors'!$B$1:$F$1,0)),INDEX('Wkpr - Allocation_Factors'!$B$2:$F$15,MATCH(CONCATENATE('Wkpr - Plant Balance Detail'!$B274,'Wkpr - Plant Balance Detail'!$C274),'Wkpr - Allocation_Factors'!$A$2:$A$15,0),MATCH('Wkpr - Plant Balance Detail'!BU$2,'Wkpr - Allocation_Factors'!$B$1:$F$1,0)))),0)</f>
        <v>0.6573</v>
      </c>
      <c r="BV274" s="31">
        <f>_xlfn.IFNA(IF(AND($B274="ED",$D274&gt;=310000,$D274&lt;360000),INDEX('Wkpr - Allocation_Factors'!$B$16:$F$16,1,MATCH('Wkpr - Plant Balance Detail'!BV$2,'Wkpr - Allocation_Factors'!$B$1:$F$1,0)),IF(AND($B274="GD",$C274="AN",$D274&gt;=350000,$D274&lt;358000),INDEX('Wkpr - Allocation_Factors'!$B$17:$F$17,1,MATCH('Wkpr - Plant Balance Detail'!BV$2,'Wkpr - Allocation_Factors'!$B$1:$F$1,0)),INDEX('Wkpr - Allocation_Factors'!$B$2:$F$15,MATCH(CONCATENATE('Wkpr - Plant Balance Detail'!$B274,'Wkpr - Plant Balance Detail'!$C274),'Wkpr - Allocation_Factors'!$A$2:$A$15,0),MATCH('Wkpr - Plant Balance Detail'!BV$2,'Wkpr - Allocation_Factors'!$B$1:$F$1,0)))),0)</f>
        <v>0</v>
      </c>
      <c r="BW274" s="31">
        <f>_xlfn.IFNA(IF(AND($B274="ED",$D274&gt;=310000,$D274&lt;360000),INDEX('Wkpr - Allocation_Factors'!$B$16:$F$16,1,MATCH('Wkpr - Plant Balance Detail'!BW$2,'Wkpr - Allocation_Factors'!$B$1:$F$1,0)),IF(AND($B274="GD",$C274="AN",$D274&gt;=350000,$D274&lt;358000),INDEX('Wkpr - Allocation_Factors'!$B$17:$F$17,1,MATCH('Wkpr - Plant Balance Detail'!BW$2,'Wkpr - Allocation_Factors'!$B$1:$F$1,0)),INDEX('Wkpr - Allocation_Factors'!$B$2:$F$15,MATCH(CONCATENATE('Wkpr - Plant Balance Detail'!$B274,'Wkpr - Plant Balance Detail'!$C274),'Wkpr - Allocation_Factors'!$A$2:$A$15,0),MATCH('Wkpr - Plant Balance Detail'!BW$2,'Wkpr - Allocation_Factors'!$B$1:$F$1,0)))),0)</f>
        <v>0.3427</v>
      </c>
      <c r="BX274" s="31">
        <f>_xlfn.IFNA(IF(AND($B274="ED",$D274&gt;=310000,$D274&lt;360000),INDEX('Wkpr - Allocation_Factors'!$B$16:$F$16,1,MATCH('Wkpr - Plant Balance Detail'!BX$2,'Wkpr - Allocation_Factors'!$B$1:$F$1,0)),IF(AND($B274="GD",$C274="AN",$D274&gt;=350000,$D274&lt;358000),INDEX('Wkpr - Allocation_Factors'!$B$17:$F$17,1,MATCH('Wkpr - Plant Balance Detail'!BX$2,'Wkpr - Allocation_Factors'!$B$1:$F$1,0)),INDEX('Wkpr - Allocation_Factors'!$B$2:$F$15,MATCH(CONCATENATE('Wkpr - Plant Balance Detail'!$B274,'Wkpr - Plant Balance Detail'!$C274),'Wkpr - Allocation_Factors'!$A$2:$A$15,0),MATCH('Wkpr - Plant Balance Detail'!BX$2,'Wkpr - Allocation_Factors'!$B$1:$F$1,0)))),0)</f>
        <v>0</v>
      </c>
      <c r="BY274" s="31">
        <f>_xlfn.IFNA(IF(AND($B274="ED",$D274&gt;=310000,$D274&lt;360000),INDEX('Wkpr - Allocation_Factors'!$B$16:$F$16,1,MATCH('Wkpr - Plant Balance Detail'!BY$2,'Wkpr - Allocation_Factors'!$B$1:$F$1,0)),IF(AND($B274="GD",$C274="AN",$D274&gt;=350000,$D274&lt;358000),INDEX('Wkpr - Allocation_Factors'!$B$17:$F$17,1,MATCH('Wkpr - Plant Balance Detail'!BY$2,'Wkpr - Allocation_Factors'!$B$1:$F$1,0)),INDEX('Wkpr - Allocation_Factors'!$B$2:$F$15,MATCH(CONCATENATE('Wkpr - Plant Balance Detail'!$B274,'Wkpr - Plant Balance Detail'!$C274),'Wkpr - Allocation_Factors'!$A$2:$A$15,0),MATCH('Wkpr - Plant Balance Detail'!BY$2,'Wkpr - Allocation_Factors'!$B$1:$F$1,0)))),0)</f>
        <v>0</v>
      </c>
      <c r="CA274" s="1">
        <f t="shared" si="153"/>
        <v>2653.8618959999999</v>
      </c>
      <c r="CB274" s="1">
        <f t="shared" si="154"/>
        <v>0</v>
      </c>
      <c r="CC274" s="1">
        <f t="shared" si="155"/>
        <v>1383.6581040000001</v>
      </c>
      <c r="CD274" s="1">
        <f t="shared" si="156"/>
        <v>0</v>
      </c>
      <c r="CE274" s="1">
        <f t="shared" si="157"/>
        <v>0</v>
      </c>
      <c r="CF274" s="1"/>
      <c r="CG274" s="1">
        <f t="shared" si="158"/>
        <v>2653.8338818740003</v>
      </c>
      <c r="CH274" s="1">
        <f t="shared" si="159"/>
        <v>0</v>
      </c>
      <c r="CI274" s="1">
        <f t="shared" si="160"/>
        <v>1383.6434981260002</v>
      </c>
      <c r="CJ274" s="1">
        <f t="shared" si="161"/>
        <v>0</v>
      </c>
      <c r="CK274" s="1">
        <f t="shared" si="162"/>
        <v>0</v>
      </c>
      <c r="CM274" s="1">
        <f t="shared" si="163"/>
        <v>1653.0236467605</v>
      </c>
      <c r="CN274" s="1">
        <f t="shared" si="164"/>
        <v>0</v>
      </c>
      <c r="CO274" s="1">
        <f t="shared" si="165"/>
        <v>861.84573823949995</v>
      </c>
      <c r="CP274" s="1">
        <f t="shared" si="166"/>
        <v>0</v>
      </c>
      <c r="CQ274" s="1">
        <f t="shared" si="167"/>
        <v>0</v>
      </c>
      <c r="CS274" s="1">
        <f t="shared" si="182"/>
        <v>-1000.8102351135003</v>
      </c>
      <c r="CT274" s="1">
        <f t="shared" si="183"/>
        <v>0</v>
      </c>
      <c r="CU274" s="1">
        <f t="shared" si="184"/>
        <v>-521.79775988650022</v>
      </c>
      <c r="CV274" s="1">
        <f t="shared" si="185"/>
        <v>0</v>
      </c>
      <c r="CW274" s="1">
        <f t="shared" si="186"/>
        <v>0</v>
      </c>
      <c r="CX274" s="1">
        <f t="shared" si="187"/>
        <v>-1522.6079950000005</v>
      </c>
      <c r="DA274" s="38">
        <f t="shared" si="168"/>
        <v>0</v>
      </c>
      <c r="DB274" s="38">
        <f t="shared" si="169"/>
        <v>0</v>
      </c>
      <c r="DC274" s="38">
        <f t="shared" si="170"/>
        <v>0</v>
      </c>
      <c r="DD274" s="38">
        <f t="shared" si="171"/>
        <v>0</v>
      </c>
      <c r="DE274" s="38">
        <f t="shared" si="172"/>
        <v>0</v>
      </c>
    </row>
    <row r="275" spans="1:109" x14ac:dyDescent="0.2">
      <c r="A275" t="s">
        <v>290</v>
      </c>
      <c r="B275" t="str">
        <f t="shared" si="173"/>
        <v>ED</v>
      </c>
      <c r="C275" t="str">
        <f t="shared" si="174"/>
        <v>LL</v>
      </c>
      <c r="D275">
        <f t="shared" si="175"/>
        <v>330400</v>
      </c>
      <c r="F275" s="1">
        <v>246562.25</v>
      </c>
      <c r="G275" s="1">
        <v>246562.25</v>
      </c>
      <c r="H275" s="1">
        <v>246562.25</v>
      </c>
      <c r="I275" s="1">
        <v>246562.25</v>
      </c>
      <c r="J275" s="1">
        <v>246562.25</v>
      </c>
      <c r="K275" s="1">
        <v>246562.25</v>
      </c>
      <c r="L275" s="1">
        <v>246562.25</v>
      </c>
      <c r="M275" s="1">
        <v>246562.25</v>
      </c>
      <c r="N275" s="1">
        <v>246562.25</v>
      </c>
      <c r="O275" s="1">
        <v>246562.25</v>
      </c>
      <c r="P275" s="1">
        <v>246562.25</v>
      </c>
      <c r="Q275" s="1">
        <v>246562.25</v>
      </c>
      <c r="R275" s="1">
        <v>246562.25</v>
      </c>
      <c r="S275" s="1">
        <f t="shared" si="176"/>
        <v>246562.25</v>
      </c>
      <c r="T275" s="1">
        <f t="shared" si="177"/>
        <v>2712184.75</v>
      </c>
      <c r="U275" s="1">
        <f t="shared" si="178"/>
        <v>246562.25</v>
      </c>
      <c r="V275" s="1">
        <v>-188950.7</v>
      </c>
      <c r="W275" s="1">
        <v>-189858.87</v>
      </c>
      <c r="X275" s="1">
        <v>-190767.04</v>
      </c>
      <c r="Y275" s="1">
        <v>-191675.21</v>
      </c>
      <c r="Z275" s="1">
        <v>-192583.38</v>
      </c>
      <c r="AA275" s="1">
        <v>-193491.55000000002</v>
      </c>
      <c r="AB275" s="1">
        <v>-194399.72</v>
      </c>
      <c r="AC275" s="1">
        <v>-195307.89</v>
      </c>
      <c r="AD275" s="1">
        <v>-196216.06</v>
      </c>
      <c r="AE275" s="1">
        <v>-197124.23</v>
      </c>
      <c r="AF275" s="1">
        <v>-198032.4</v>
      </c>
      <c r="AG275" s="1">
        <v>-198940.57</v>
      </c>
      <c r="AH275" s="1">
        <v>-199848.74</v>
      </c>
      <c r="AI275" s="1"/>
      <c r="AJ275" s="1">
        <v>-908.17000000000007</v>
      </c>
      <c r="AK275" s="1">
        <v>-908.17000000000007</v>
      </c>
      <c r="AL275" s="1">
        <v>-908.17000000000007</v>
      </c>
      <c r="AM275" s="1">
        <v>-908.17000000000007</v>
      </c>
      <c r="AN275" s="1">
        <v>-908.17000000000007</v>
      </c>
      <c r="AO275" s="1">
        <v>-908.17000000000007</v>
      </c>
      <c r="AP275" s="1">
        <v>-908.17000000000007</v>
      </c>
      <c r="AQ275" s="1">
        <v>-908.17000000000007</v>
      </c>
      <c r="AR275" s="1">
        <v>-908.17000000000007</v>
      </c>
      <c r="AS275" s="1">
        <v>-908.17000000000007</v>
      </c>
      <c r="AT275" s="1">
        <v>-908.17000000000007</v>
      </c>
      <c r="AU275" s="1">
        <v>-908.17000000000007</v>
      </c>
      <c r="AV275" s="1">
        <v>-908.17000000000007</v>
      </c>
      <c r="AW275" s="1">
        <f t="shared" si="179"/>
        <v>10898.04</v>
      </c>
      <c r="AX275" s="1"/>
      <c r="AY275" s="1">
        <v>57611.55</v>
      </c>
      <c r="AZ275" s="1">
        <v>56703.380000000005</v>
      </c>
      <c r="BA275" s="1">
        <v>55795.21</v>
      </c>
      <c r="BB275" s="1">
        <v>54887.040000000001</v>
      </c>
      <c r="BC275" s="1">
        <v>53978.87</v>
      </c>
      <c r="BD275" s="1">
        <v>53070.700000000004</v>
      </c>
      <c r="BE275" s="1">
        <v>52162.53</v>
      </c>
      <c r="BF275" s="1">
        <v>51254.36</v>
      </c>
      <c r="BG275" s="1">
        <v>50346.19</v>
      </c>
      <c r="BH275" s="1">
        <v>49438.020000000004</v>
      </c>
      <c r="BI275" s="1">
        <v>48529.85</v>
      </c>
      <c r="BJ275" s="1">
        <v>47621.68</v>
      </c>
      <c r="BK275" s="1">
        <v>46713.51</v>
      </c>
      <c r="BL275" s="2">
        <f t="shared" si="152"/>
        <v>0</v>
      </c>
      <c r="BM275" s="2">
        <f t="shared" si="180"/>
        <v>10898.04</v>
      </c>
      <c r="BN275" s="3">
        <f t="shared" si="151"/>
        <v>4.419995356142313E-2</v>
      </c>
      <c r="BO275" s="37">
        <f>IFERROR(INDEX('Wkpr - Existing Depr Rates'!$G$2:$G$709,MATCH('Wkpr - Plant Balance Detail'!A275,'Wkpr - Existing Depr Rates'!$A$2:$A$709,0),),0)</f>
        <v>4.4200000000000003E-2</v>
      </c>
      <c r="BP275" s="37">
        <f t="shared" si="181"/>
        <v>-4.6438576872809278E-8</v>
      </c>
      <c r="BQ275" s="11">
        <v>2.29E-2</v>
      </c>
      <c r="BR275" s="11"/>
      <c r="BS275" s="11"/>
      <c r="BU275" s="31">
        <f>_xlfn.IFNA(IF(AND($B275="ED",$D275&gt;=310000,$D275&lt;360000),INDEX('Wkpr - Allocation_Factors'!$B$16:$F$16,1,MATCH('Wkpr - Plant Balance Detail'!BU$2,'Wkpr - Allocation_Factors'!$B$1:$F$1,0)),IF(AND($B275="GD",$C275="AN",$D275&gt;=350000,$D275&lt;358000),INDEX('Wkpr - Allocation_Factors'!$B$17:$F$17,1,MATCH('Wkpr - Plant Balance Detail'!BU$2,'Wkpr - Allocation_Factors'!$B$1:$F$1,0)),INDEX('Wkpr - Allocation_Factors'!$B$2:$F$15,MATCH(CONCATENATE('Wkpr - Plant Balance Detail'!$B275,'Wkpr - Plant Balance Detail'!$C275),'Wkpr - Allocation_Factors'!$A$2:$A$15,0),MATCH('Wkpr - Plant Balance Detail'!BU$2,'Wkpr - Allocation_Factors'!$B$1:$F$1,0)))),0)</f>
        <v>0.6573</v>
      </c>
      <c r="BV275" s="31">
        <f>_xlfn.IFNA(IF(AND($B275="ED",$D275&gt;=310000,$D275&lt;360000),INDEX('Wkpr - Allocation_Factors'!$B$16:$F$16,1,MATCH('Wkpr - Plant Balance Detail'!BV$2,'Wkpr - Allocation_Factors'!$B$1:$F$1,0)),IF(AND($B275="GD",$C275="AN",$D275&gt;=350000,$D275&lt;358000),INDEX('Wkpr - Allocation_Factors'!$B$17:$F$17,1,MATCH('Wkpr - Plant Balance Detail'!BV$2,'Wkpr - Allocation_Factors'!$B$1:$F$1,0)),INDEX('Wkpr - Allocation_Factors'!$B$2:$F$15,MATCH(CONCATENATE('Wkpr - Plant Balance Detail'!$B275,'Wkpr - Plant Balance Detail'!$C275),'Wkpr - Allocation_Factors'!$A$2:$A$15,0),MATCH('Wkpr - Plant Balance Detail'!BV$2,'Wkpr - Allocation_Factors'!$B$1:$F$1,0)))),0)</f>
        <v>0</v>
      </c>
      <c r="BW275" s="31">
        <f>_xlfn.IFNA(IF(AND($B275="ED",$D275&gt;=310000,$D275&lt;360000),INDEX('Wkpr - Allocation_Factors'!$B$16:$F$16,1,MATCH('Wkpr - Plant Balance Detail'!BW$2,'Wkpr - Allocation_Factors'!$B$1:$F$1,0)),IF(AND($B275="GD",$C275="AN",$D275&gt;=350000,$D275&lt;358000),INDEX('Wkpr - Allocation_Factors'!$B$17:$F$17,1,MATCH('Wkpr - Plant Balance Detail'!BW$2,'Wkpr - Allocation_Factors'!$B$1:$F$1,0)),INDEX('Wkpr - Allocation_Factors'!$B$2:$F$15,MATCH(CONCATENATE('Wkpr - Plant Balance Detail'!$B275,'Wkpr - Plant Balance Detail'!$C275),'Wkpr - Allocation_Factors'!$A$2:$A$15,0),MATCH('Wkpr - Plant Balance Detail'!BW$2,'Wkpr - Allocation_Factors'!$B$1:$F$1,0)))),0)</f>
        <v>0.3427</v>
      </c>
      <c r="BX275" s="31">
        <f>_xlfn.IFNA(IF(AND($B275="ED",$D275&gt;=310000,$D275&lt;360000),INDEX('Wkpr - Allocation_Factors'!$B$16:$F$16,1,MATCH('Wkpr - Plant Balance Detail'!BX$2,'Wkpr - Allocation_Factors'!$B$1:$F$1,0)),IF(AND($B275="GD",$C275="AN",$D275&gt;=350000,$D275&lt;358000),INDEX('Wkpr - Allocation_Factors'!$B$17:$F$17,1,MATCH('Wkpr - Plant Balance Detail'!BX$2,'Wkpr - Allocation_Factors'!$B$1:$F$1,0)),INDEX('Wkpr - Allocation_Factors'!$B$2:$F$15,MATCH(CONCATENATE('Wkpr - Plant Balance Detail'!$B275,'Wkpr - Plant Balance Detail'!$C275),'Wkpr - Allocation_Factors'!$A$2:$A$15,0),MATCH('Wkpr - Plant Balance Detail'!BX$2,'Wkpr - Allocation_Factors'!$B$1:$F$1,0)))),0)</f>
        <v>0</v>
      </c>
      <c r="BY275" s="31">
        <f>_xlfn.IFNA(IF(AND($B275="ED",$D275&gt;=310000,$D275&lt;360000),INDEX('Wkpr - Allocation_Factors'!$B$16:$F$16,1,MATCH('Wkpr - Plant Balance Detail'!BY$2,'Wkpr - Allocation_Factors'!$B$1:$F$1,0)),IF(AND($B275="GD",$C275="AN",$D275&gt;=350000,$D275&lt;358000),INDEX('Wkpr - Allocation_Factors'!$B$17:$F$17,1,MATCH('Wkpr - Plant Balance Detail'!BY$2,'Wkpr - Allocation_Factors'!$B$1:$F$1,0)),INDEX('Wkpr - Allocation_Factors'!$B$2:$F$15,MATCH(CONCATENATE('Wkpr - Plant Balance Detail'!$B275,'Wkpr - Plant Balance Detail'!$C275),'Wkpr - Allocation_Factors'!$A$2:$A$15,0),MATCH('Wkpr - Plant Balance Detail'!BY$2,'Wkpr - Allocation_Factors'!$B$1:$F$1,0)))),0)</f>
        <v>0</v>
      </c>
      <c r="CA275" s="1">
        <f t="shared" si="153"/>
        <v>7163.2816920000005</v>
      </c>
      <c r="CB275" s="1">
        <f t="shared" si="154"/>
        <v>0</v>
      </c>
      <c r="CC275" s="1">
        <f t="shared" si="155"/>
        <v>3734.7583080000004</v>
      </c>
      <c r="CD275" s="1">
        <f t="shared" si="156"/>
        <v>0</v>
      </c>
      <c r="CE275" s="1">
        <f t="shared" si="157"/>
        <v>0</v>
      </c>
      <c r="CF275" s="1"/>
      <c r="CG275" s="1">
        <f t="shared" si="158"/>
        <v>7163.2892180850004</v>
      </c>
      <c r="CH275" s="1">
        <f t="shared" si="159"/>
        <v>0</v>
      </c>
      <c r="CI275" s="1">
        <f t="shared" si="160"/>
        <v>3734.7622319150005</v>
      </c>
      <c r="CJ275" s="1">
        <f t="shared" si="161"/>
        <v>0</v>
      </c>
      <c r="CK275" s="1">
        <f t="shared" si="162"/>
        <v>0</v>
      </c>
      <c r="CM275" s="1">
        <f t="shared" si="163"/>
        <v>3711.2969025825</v>
      </c>
      <c r="CN275" s="1">
        <f t="shared" si="164"/>
        <v>0</v>
      </c>
      <c r="CO275" s="1">
        <f t="shared" si="165"/>
        <v>1934.9786224175</v>
      </c>
      <c r="CP275" s="1">
        <f t="shared" si="166"/>
        <v>0</v>
      </c>
      <c r="CQ275" s="1">
        <f t="shared" si="167"/>
        <v>0</v>
      </c>
      <c r="CS275" s="1">
        <f t="shared" si="182"/>
        <v>-3451.9923155025003</v>
      </c>
      <c r="CT275" s="1">
        <f t="shared" si="183"/>
        <v>0</v>
      </c>
      <c r="CU275" s="1">
        <f t="shared" si="184"/>
        <v>-1799.7836094975005</v>
      </c>
      <c r="CV275" s="1">
        <f t="shared" si="185"/>
        <v>0</v>
      </c>
      <c r="CW275" s="1">
        <f t="shared" si="186"/>
        <v>0</v>
      </c>
      <c r="CX275" s="1">
        <f t="shared" si="187"/>
        <v>-5251.7759250000008</v>
      </c>
      <c r="DA275" s="38">
        <f t="shared" si="168"/>
        <v>0</v>
      </c>
      <c r="DB275" s="38">
        <f t="shared" si="169"/>
        <v>0</v>
      </c>
      <c r="DC275" s="38">
        <f t="shared" si="170"/>
        <v>0</v>
      </c>
      <c r="DD275" s="38">
        <f t="shared" si="171"/>
        <v>0</v>
      </c>
      <c r="DE275" s="38">
        <f t="shared" si="172"/>
        <v>0</v>
      </c>
    </row>
    <row r="276" spans="1:109" x14ac:dyDescent="0.2">
      <c r="A276" t="s">
        <v>291</v>
      </c>
      <c r="B276" t="str">
        <f t="shared" si="173"/>
        <v>ED</v>
      </c>
      <c r="C276" t="str">
        <f t="shared" si="174"/>
        <v>LL</v>
      </c>
      <c r="D276">
        <f t="shared" si="175"/>
        <v>331000</v>
      </c>
      <c r="F276" s="1">
        <v>3718380.8200000003</v>
      </c>
      <c r="G276" s="1">
        <v>4147378.81</v>
      </c>
      <c r="H276" s="1">
        <v>4150488.73</v>
      </c>
      <c r="I276" s="1">
        <v>4150827.87</v>
      </c>
      <c r="J276" s="1">
        <v>4151153.84</v>
      </c>
      <c r="K276" s="1">
        <v>4139558.64</v>
      </c>
      <c r="L276" s="1">
        <v>4139536.64</v>
      </c>
      <c r="M276" s="1">
        <v>4143852.46</v>
      </c>
      <c r="N276" s="1">
        <v>4143852.46</v>
      </c>
      <c r="O276" s="1">
        <v>4274526.47</v>
      </c>
      <c r="P276" s="1">
        <v>4315886.47</v>
      </c>
      <c r="Q276" s="1">
        <v>4630586.5199999996</v>
      </c>
      <c r="R276" s="1">
        <v>4621930.07</v>
      </c>
      <c r="S276" s="1">
        <f t="shared" si="176"/>
        <v>4170155.4450000003</v>
      </c>
      <c r="T276" s="1">
        <f t="shared" si="177"/>
        <v>46387648.909999996</v>
      </c>
      <c r="U276" s="1">
        <f t="shared" si="178"/>
        <v>4213150.3629166661</v>
      </c>
      <c r="V276" s="1">
        <v>-1503282.83</v>
      </c>
      <c r="W276" s="1">
        <v>-1509435.76</v>
      </c>
      <c r="X276" s="1">
        <v>-1516316.07</v>
      </c>
      <c r="Y276" s="1">
        <v>-1523199.25</v>
      </c>
      <c r="Z276" s="1">
        <v>-1530082.98</v>
      </c>
      <c r="AA276" s="1">
        <v>-1524032.97</v>
      </c>
      <c r="AB276" s="1">
        <v>-1530875.72</v>
      </c>
      <c r="AC276" s="1">
        <v>-1537744.03</v>
      </c>
      <c r="AD276" s="1">
        <v>-1521406.57</v>
      </c>
      <c r="AE276" s="1">
        <v>-1528386.81</v>
      </c>
      <c r="AF276" s="1">
        <v>-1535509.7</v>
      </c>
      <c r="AG276" s="1">
        <v>-1542927.81</v>
      </c>
      <c r="AH276" s="1">
        <v>-1536872.3</v>
      </c>
      <c r="AI276" s="1"/>
      <c r="AJ276" s="1">
        <v>-6166.31</v>
      </c>
      <c r="AK276" s="1">
        <v>-6522.03</v>
      </c>
      <c r="AL276" s="1">
        <v>-6880.31</v>
      </c>
      <c r="AM276" s="1">
        <v>-6883.18</v>
      </c>
      <c r="AN276" s="1">
        <v>-6883.7300000000005</v>
      </c>
      <c r="AO276" s="1">
        <v>-6874.39</v>
      </c>
      <c r="AP276" s="1">
        <v>-6864.75</v>
      </c>
      <c r="AQ276" s="1">
        <v>-6868.31</v>
      </c>
      <c r="AR276" s="1">
        <v>-6871.89</v>
      </c>
      <c r="AS276" s="1">
        <v>-6980.24</v>
      </c>
      <c r="AT276" s="1">
        <v>-7122.89</v>
      </c>
      <c r="AU276" s="1">
        <v>-7418.1100000000006</v>
      </c>
      <c r="AV276" s="1">
        <v>-7671.88</v>
      </c>
      <c r="AW276" s="1">
        <f t="shared" si="179"/>
        <v>83841.710000000006</v>
      </c>
      <c r="AX276" s="1"/>
      <c r="AY276" s="1">
        <v>2215097.9900000002</v>
      </c>
      <c r="AZ276" s="1">
        <v>2637943.0499999998</v>
      </c>
      <c r="BA276" s="1">
        <v>2634172.66</v>
      </c>
      <c r="BB276" s="1">
        <v>2627628.62</v>
      </c>
      <c r="BC276" s="1">
        <v>2621070.86</v>
      </c>
      <c r="BD276" s="1">
        <v>2615525.67</v>
      </c>
      <c r="BE276" s="1">
        <v>2608660.92</v>
      </c>
      <c r="BF276" s="1">
        <v>2606108.4300000002</v>
      </c>
      <c r="BG276" s="1">
        <v>2622445.89</v>
      </c>
      <c r="BH276" s="1">
        <v>2746139.66</v>
      </c>
      <c r="BI276" s="1">
        <v>2780376.77</v>
      </c>
      <c r="BJ276" s="1">
        <v>3087658.71</v>
      </c>
      <c r="BK276" s="1">
        <v>3085057.77</v>
      </c>
      <c r="BL276" s="2">
        <f t="shared" si="152"/>
        <v>0</v>
      </c>
      <c r="BM276" s="2">
        <f t="shared" si="180"/>
        <v>83841.710000000006</v>
      </c>
      <c r="BN276" s="3">
        <f t="shared" si="151"/>
        <v>1.9900004219635385E-2</v>
      </c>
      <c r="BO276" s="37">
        <f>IFERROR(INDEX('Wkpr - Existing Depr Rates'!$G$2:$G$709,MATCH('Wkpr - Plant Balance Detail'!A276,'Wkpr - Existing Depr Rates'!$A$2:$A$709,0),),0)</f>
        <v>1.9900000000000001E-2</v>
      </c>
      <c r="BP276" s="37">
        <f t="shared" si="181"/>
        <v>4.2196353841617018E-9</v>
      </c>
      <c r="BQ276" s="11">
        <v>1.95E-2</v>
      </c>
      <c r="BR276" s="11"/>
      <c r="BS276" s="11"/>
      <c r="BU276" s="31">
        <f>_xlfn.IFNA(IF(AND($B276="ED",$D276&gt;=310000,$D276&lt;360000),INDEX('Wkpr - Allocation_Factors'!$B$16:$F$16,1,MATCH('Wkpr - Plant Balance Detail'!BU$2,'Wkpr - Allocation_Factors'!$B$1:$F$1,0)),IF(AND($B276="GD",$C276="AN",$D276&gt;=350000,$D276&lt;358000),INDEX('Wkpr - Allocation_Factors'!$B$17:$F$17,1,MATCH('Wkpr - Plant Balance Detail'!BU$2,'Wkpr - Allocation_Factors'!$B$1:$F$1,0)),INDEX('Wkpr - Allocation_Factors'!$B$2:$F$15,MATCH(CONCATENATE('Wkpr - Plant Balance Detail'!$B276,'Wkpr - Plant Balance Detail'!$C276),'Wkpr - Allocation_Factors'!$A$2:$A$15,0),MATCH('Wkpr - Plant Balance Detail'!BU$2,'Wkpr - Allocation_Factors'!$B$1:$F$1,0)))),0)</f>
        <v>0.6573</v>
      </c>
      <c r="BV276" s="31">
        <f>_xlfn.IFNA(IF(AND($B276="ED",$D276&gt;=310000,$D276&lt;360000),INDEX('Wkpr - Allocation_Factors'!$B$16:$F$16,1,MATCH('Wkpr - Plant Balance Detail'!BV$2,'Wkpr - Allocation_Factors'!$B$1:$F$1,0)),IF(AND($B276="GD",$C276="AN",$D276&gt;=350000,$D276&lt;358000),INDEX('Wkpr - Allocation_Factors'!$B$17:$F$17,1,MATCH('Wkpr - Plant Balance Detail'!BV$2,'Wkpr - Allocation_Factors'!$B$1:$F$1,0)),INDEX('Wkpr - Allocation_Factors'!$B$2:$F$15,MATCH(CONCATENATE('Wkpr - Plant Balance Detail'!$B276,'Wkpr - Plant Balance Detail'!$C276),'Wkpr - Allocation_Factors'!$A$2:$A$15,0),MATCH('Wkpr - Plant Balance Detail'!BV$2,'Wkpr - Allocation_Factors'!$B$1:$F$1,0)))),0)</f>
        <v>0</v>
      </c>
      <c r="BW276" s="31">
        <f>_xlfn.IFNA(IF(AND($B276="ED",$D276&gt;=310000,$D276&lt;360000),INDEX('Wkpr - Allocation_Factors'!$B$16:$F$16,1,MATCH('Wkpr - Plant Balance Detail'!BW$2,'Wkpr - Allocation_Factors'!$B$1:$F$1,0)),IF(AND($B276="GD",$C276="AN",$D276&gt;=350000,$D276&lt;358000),INDEX('Wkpr - Allocation_Factors'!$B$17:$F$17,1,MATCH('Wkpr - Plant Balance Detail'!BW$2,'Wkpr - Allocation_Factors'!$B$1:$F$1,0)),INDEX('Wkpr - Allocation_Factors'!$B$2:$F$15,MATCH(CONCATENATE('Wkpr - Plant Balance Detail'!$B276,'Wkpr - Plant Balance Detail'!$C276),'Wkpr - Allocation_Factors'!$A$2:$A$15,0),MATCH('Wkpr - Plant Balance Detail'!BW$2,'Wkpr - Allocation_Factors'!$B$1:$F$1,0)))),0)</f>
        <v>0.3427</v>
      </c>
      <c r="BX276" s="31">
        <f>_xlfn.IFNA(IF(AND($B276="ED",$D276&gt;=310000,$D276&lt;360000),INDEX('Wkpr - Allocation_Factors'!$B$16:$F$16,1,MATCH('Wkpr - Plant Balance Detail'!BX$2,'Wkpr - Allocation_Factors'!$B$1:$F$1,0)),IF(AND($B276="GD",$C276="AN",$D276&gt;=350000,$D276&lt;358000),INDEX('Wkpr - Allocation_Factors'!$B$17:$F$17,1,MATCH('Wkpr - Plant Balance Detail'!BX$2,'Wkpr - Allocation_Factors'!$B$1:$F$1,0)),INDEX('Wkpr - Allocation_Factors'!$B$2:$F$15,MATCH(CONCATENATE('Wkpr - Plant Balance Detail'!$B276,'Wkpr - Plant Balance Detail'!$C276),'Wkpr - Allocation_Factors'!$A$2:$A$15,0),MATCH('Wkpr - Plant Balance Detail'!BX$2,'Wkpr - Allocation_Factors'!$B$1:$F$1,0)))),0)</f>
        <v>0</v>
      </c>
      <c r="BY276" s="31">
        <f>_xlfn.IFNA(IF(AND($B276="ED",$D276&gt;=310000,$D276&lt;360000),INDEX('Wkpr - Allocation_Factors'!$B$16:$F$16,1,MATCH('Wkpr - Plant Balance Detail'!BY$2,'Wkpr - Allocation_Factors'!$B$1:$F$1,0)),IF(AND($B276="GD",$C276="AN",$D276&gt;=350000,$D276&lt;358000),INDEX('Wkpr - Allocation_Factors'!$B$17:$F$17,1,MATCH('Wkpr - Plant Balance Detail'!BY$2,'Wkpr - Allocation_Factors'!$B$1:$F$1,0)),INDEX('Wkpr - Allocation_Factors'!$B$2:$F$15,MATCH(CONCATENATE('Wkpr - Plant Balance Detail'!$B276,'Wkpr - Plant Balance Detail'!$C276),'Wkpr - Allocation_Factors'!$A$2:$A$15,0),MATCH('Wkpr - Plant Balance Detail'!BY$2,'Wkpr - Allocation_Factors'!$B$1:$F$1,0)))),0)</f>
        <v>0</v>
      </c>
      <c r="CA276" s="1">
        <f t="shared" si="153"/>
        <v>60456.10605594857</v>
      </c>
      <c r="CB276" s="1">
        <f t="shared" si="154"/>
        <v>0</v>
      </c>
      <c r="CC276" s="1">
        <f t="shared" si="155"/>
        <v>31520.321839911114</v>
      </c>
      <c r="CD276" s="1">
        <f t="shared" si="156"/>
        <v>0</v>
      </c>
      <c r="CE276" s="1">
        <f t="shared" si="157"/>
        <v>0</v>
      </c>
      <c r="CF276" s="1"/>
      <c r="CG276" s="1">
        <f t="shared" si="158"/>
        <v>60456.093236718902</v>
      </c>
      <c r="CH276" s="1">
        <f t="shared" si="159"/>
        <v>0</v>
      </c>
      <c r="CI276" s="1">
        <f t="shared" si="160"/>
        <v>31520.315156281104</v>
      </c>
      <c r="CJ276" s="1">
        <f t="shared" si="161"/>
        <v>0</v>
      </c>
      <c r="CK276" s="1">
        <f t="shared" si="162"/>
        <v>0</v>
      </c>
      <c r="CM276" s="1">
        <f t="shared" si="163"/>
        <v>59240.895382714501</v>
      </c>
      <c r="CN276" s="1">
        <f t="shared" si="164"/>
        <v>0</v>
      </c>
      <c r="CO276" s="1">
        <f t="shared" si="165"/>
        <v>30886.740982285501</v>
      </c>
      <c r="CP276" s="1">
        <f t="shared" si="166"/>
        <v>0</v>
      </c>
      <c r="CQ276" s="1">
        <f t="shared" si="167"/>
        <v>0</v>
      </c>
      <c r="CS276" s="1">
        <f t="shared" si="182"/>
        <v>-1215.1978540044001</v>
      </c>
      <c r="CT276" s="1">
        <f t="shared" si="183"/>
        <v>0</v>
      </c>
      <c r="CU276" s="1">
        <f t="shared" si="184"/>
        <v>-633.57417399560291</v>
      </c>
      <c r="CV276" s="1">
        <f t="shared" si="185"/>
        <v>0</v>
      </c>
      <c r="CW276" s="1">
        <f t="shared" si="186"/>
        <v>0</v>
      </c>
      <c r="CX276" s="1">
        <f t="shared" si="187"/>
        <v>-1848.772028000003</v>
      </c>
      <c r="DA276" s="38">
        <f t="shared" si="168"/>
        <v>0</v>
      </c>
      <c r="DB276" s="38">
        <f t="shared" si="169"/>
        <v>0</v>
      </c>
      <c r="DC276" s="38">
        <f t="shared" si="170"/>
        <v>0</v>
      </c>
      <c r="DD276" s="38">
        <f t="shared" si="171"/>
        <v>0</v>
      </c>
      <c r="DE276" s="38">
        <f t="shared" si="172"/>
        <v>0</v>
      </c>
    </row>
    <row r="277" spans="1:109" x14ac:dyDescent="0.2">
      <c r="A277" t="s">
        <v>292</v>
      </c>
      <c r="B277" t="str">
        <f t="shared" si="173"/>
        <v>ED</v>
      </c>
      <c r="C277" t="str">
        <f t="shared" si="174"/>
        <v>LL</v>
      </c>
      <c r="D277">
        <f t="shared" si="175"/>
        <v>331100</v>
      </c>
      <c r="F277" s="1">
        <v>64872.23</v>
      </c>
      <c r="G277" s="1">
        <v>64872.23</v>
      </c>
      <c r="H277" s="1">
        <v>64872.23</v>
      </c>
      <c r="I277" s="1">
        <v>64872.23</v>
      </c>
      <c r="J277" s="1">
        <v>64872.23</v>
      </c>
      <c r="K277" s="1">
        <v>64872.23</v>
      </c>
      <c r="L277" s="1">
        <v>64872.23</v>
      </c>
      <c r="M277" s="1">
        <v>64872.23</v>
      </c>
      <c r="N277" s="1">
        <v>64872.23</v>
      </c>
      <c r="O277" s="1">
        <v>64872.23</v>
      </c>
      <c r="P277" s="1">
        <v>64872.23</v>
      </c>
      <c r="Q277" s="1">
        <v>64872.23</v>
      </c>
      <c r="R277" s="1">
        <v>64872.23</v>
      </c>
      <c r="S277" s="1">
        <f t="shared" si="176"/>
        <v>64872.23</v>
      </c>
      <c r="T277" s="1">
        <f t="shared" si="177"/>
        <v>713594.52999999991</v>
      </c>
      <c r="U277" s="1">
        <f t="shared" si="178"/>
        <v>64872.229999999989</v>
      </c>
      <c r="V277" s="1">
        <v>-64872.23</v>
      </c>
      <c r="W277" s="1">
        <v>-64872.23</v>
      </c>
      <c r="X277" s="1">
        <v>-64872.23</v>
      </c>
      <c r="Y277" s="1">
        <v>-64872.23</v>
      </c>
      <c r="Z277" s="1">
        <v>-64872.23</v>
      </c>
      <c r="AA277" s="1">
        <v>-64872.23</v>
      </c>
      <c r="AB277" s="1">
        <v>-64872.23</v>
      </c>
      <c r="AC277" s="1">
        <v>-64872.23</v>
      </c>
      <c r="AD277" s="1">
        <v>-64872.23</v>
      </c>
      <c r="AE277" s="1">
        <v>-64872.23</v>
      </c>
      <c r="AF277" s="1">
        <v>-64872.23</v>
      </c>
      <c r="AG277" s="1">
        <v>-64872.23</v>
      </c>
      <c r="AH277" s="1">
        <v>-64872.23</v>
      </c>
      <c r="AI277" s="1"/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f t="shared" si="179"/>
        <v>0</v>
      </c>
      <c r="AX277" s="1"/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2">
        <f t="shared" si="152"/>
        <v>0</v>
      </c>
      <c r="BM277" s="2">
        <f t="shared" si="180"/>
        <v>0</v>
      </c>
      <c r="BN277" s="3" t="str">
        <f t="shared" si="151"/>
        <v/>
      </c>
      <c r="BO277" s="37">
        <f>IFERROR(INDEX('Wkpr - Existing Depr Rates'!$G$2:$G$709,MATCH('Wkpr - Plant Balance Detail'!A277,'Wkpr - Existing Depr Rates'!$A$2:$A$709,0),),0)</f>
        <v>6.0000000000000001E-3</v>
      </c>
      <c r="BP277" s="37" t="str">
        <f t="shared" si="181"/>
        <v/>
      </c>
      <c r="BQ277" s="11">
        <v>2.3999999999999998E-3</v>
      </c>
      <c r="BR277" s="11"/>
      <c r="BS277" s="11"/>
      <c r="BU277" s="31">
        <f>_xlfn.IFNA(IF(AND($B277="ED",$D277&gt;=310000,$D277&lt;360000),INDEX('Wkpr - Allocation_Factors'!$B$16:$F$16,1,MATCH('Wkpr - Plant Balance Detail'!BU$2,'Wkpr - Allocation_Factors'!$B$1:$F$1,0)),IF(AND($B277="GD",$C277="AN",$D277&gt;=350000,$D277&lt;358000),INDEX('Wkpr - Allocation_Factors'!$B$17:$F$17,1,MATCH('Wkpr - Plant Balance Detail'!BU$2,'Wkpr - Allocation_Factors'!$B$1:$F$1,0)),INDEX('Wkpr - Allocation_Factors'!$B$2:$F$15,MATCH(CONCATENATE('Wkpr - Plant Balance Detail'!$B277,'Wkpr - Plant Balance Detail'!$C277),'Wkpr - Allocation_Factors'!$A$2:$A$15,0),MATCH('Wkpr - Plant Balance Detail'!BU$2,'Wkpr - Allocation_Factors'!$B$1:$F$1,0)))),0)</f>
        <v>0.6573</v>
      </c>
      <c r="BV277" s="31">
        <f>_xlfn.IFNA(IF(AND($B277="ED",$D277&gt;=310000,$D277&lt;360000),INDEX('Wkpr - Allocation_Factors'!$B$16:$F$16,1,MATCH('Wkpr - Plant Balance Detail'!BV$2,'Wkpr - Allocation_Factors'!$B$1:$F$1,0)),IF(AND($B277="GD",$C277="AN",$D277&gt;=350000,$D277&lt;358000),INDEX('Wkpr - Allocation_Factors'!$B$17:$F$17,1,MATCH('Wkpr - Plant Balance Detail'!BV$2,'Wkpr - Allocation_Factors'!$B$1:$F$1,0)),INDEX('Wkpr - Allocation_Factors'!$B$2:$F$15,MATCH(CONCATENATE('Wkpr - Plant Balance Detail'!$B277,'Wkpr - Plant Balance Detail'!$C277),'Wkpr - Allocation_Factors'!$A$2:$A$15,0),MATCH('Wkpr - Plant Balance Detail'!BV$2,'Wkpr - Allocation_Factors'!$B$1:$F$1,0)))),0)</f>
        <v>0</v>
      </c>
      <c r="BW277" s="31">
        <f>_xlfn.IFNA(IF(AND($B277="ED",$D277&gt;=310000,$D277&lt;360000),INDEX('Wkpr - Allocation_Factors'!$B$16:$F$16,1,MATCH('Wkpr - Plant Balance Detail'!BW$2,'Wkpr - Allocation_Factors'!$B$1:$F$1,0)),IF(AND($B277="GD",$C277="AN",$D277&gt;=350000,$D277&lt;358000),INDEX('Wkpr - Allocation_Factors'!$B$17:$F$17,1,MATCH('Wkpr - Plant Balance Detail'!BW$2,'Wkpr - Allocation_Factors'!$B$1:$F$1,0)),INDEX('Wkpr - Allocation_Factors'!$B$2:$F$15,MATCH(CONCATENATE('Wkpr - Plant Balance Detail'!$B277,'Wkpr - Plant Balance Detail'!$C277),'Wkpr - Allocation_Factors'!$A$2:$A$15,0),MATCH('Wkpr - Plant Balance Detail'!BW$2,'Wkpr - Allocation_Factors'!$B$1:$F$1,0)))),0)</f>
        <v>0.3427</v>
      </c>
      <c r="BX277" s="31">
        <f>_xlfn.IFNA(IF(AND($B277="ED",$D277&gt;=310000,$D277&lt;360000),INDEX('Wkpr - Allocation_Factors'!$B$16:$F$16,1,MATCH('Wkpr - Plant Balance Detail'!BX$2,'Wkpr - Allocation_Factors'!$B$1:$F$1,0)),IF(AND($B277="GD",$C277="AN",$D277&gt;=350000,$D277&lt;358000),INDEX('Wkpr - Allocation_Factors'!$B$17:$F$17,1,MATCH('Wkpr - Plant Balance Detail'!BX$2,'Wkpr - Allocation_Factors'!$B$1:$F$1,0)),INDEX('Wkpr - Allocation_Factors'!$B$2:$F$15,MATCH(CONCATENATE('Wkpr - Plant Balance Detail'!$B277,'Wkpr - Plant Balance Detail'!$C277),'Wkpr - Allocation_Factors'!$A$2:$A$15,0),MATCH('Wkpr - Plant Balance Detail'!BX$2,'Wkpr - Allocation_Factors'!$B$1:$F$1,0)))),0)</f>
        <v>0</v>
      </c>
      <c r="BY277" s="31">
        <f>_xlfn.IFNA(IF(AND($B277="ED",$D277&gt;=310000,$D277&lt;360000),INDEX('Wkpr - Allocation_Factors'!$B$16:$F$16,1,MATCH('Wkpr - Plant Balance Detail'!BY$2,'Wkpr - Allocation_Factors'!$B$1:$F$1,0)),IF(AND($B277="GD",$C277="AN",$D277&gt;=350000,$D277&lt;358000),INDEX('Wkpr - Allocation_Factors'!$B$17:$F$17,1,MATCH('Wkpr - Plant Balance Detail'!BY$2,'Wkpr - Allocation_Factors'!$B$1:$F$1,0)),INDEX('Wkpr - Allocation_Factors'!$B$2:$F$15,MATCH(CONCATENATE('Wkpr - Plant Balance Detail'!$B277,'Wkpr - Plant Balance Detail'!$C277),'Wkpr - Allocation_Factors'!$A$2:$A$15,0),MATCH('Wkpr - Plant Balance Detail'!BY$2,'Wkpr - Allocation_Factors'!$B$1:$F$1,0)))),0)</f>
        <v>0</v>
      </c>
      <c r="CA277" s="1">
        <f t="shared" si="153"/>
        <v>0</v>
      </c>
      <c r="CB277" s="1">
        <f t="shared" si="154"/>
        <v>0</v>
      </c>
      <c r="CC277" s="1">
        <f t="shared" si="155"/>
        <v>0</v>
      </c>
      <c r="CD277" s="1">
        <f t="shared" si="156"/>
        <v>0</v>
      </c>
      <c r="CE277" s="1">
        <f t="shared" si="157"/>
        <v>0</v>
      </c>
      <c r="CF277" s="1"/>
      <c r="CG277" s="1">
        <f t="shared" si="158"/>
        <v>255.843100674</v>
      </c>
      <c r="CH277" s="1">
        <f t="shared" si="159"/>
        <v>0</v>
      </c>
      <c r="CI277" s="1">
        <f t="shared" si="160"/>
        <v>133.39027932600001</v>
      </c>
      <c r="CJ277" s="1">
        <f t="shared" si="161"/>
        <v>0</v>
      </c>
      <c r="CK277" s="1">
        <f t="shared" si="162"/>
        <v>0</v>
      </c>
      <c r="CM277" s="1">
        <f t="shared" si="163"/>
        <v>102.3372402696</v>
      </c>
      <c r="CN277" s="1">
        <f t="shared" si="164"/>
        <v>0</v>
      </c>
      <c r="CO277" s="1">
        <f t="shared" si="165"/>
        <v>53.356111730400002</v>
      </c>
      <c r="CP277" s="1">
        <f t="shared" si="166"/>
        <v>0</v>
      </c>
      <c r="CQ277" s="1">
        <f t="shared" si="167"/>
        <v>0</v>
      </c>
      <c r="CS277" s="1">
        <f t="shared" si="182"/>
        <v>-153.50586040439998</v>
      </c>
      <c r="CT277" s="1">
        <f t="shared" si="183"/>
        <v>0</v>
      </c>
      <c r="CU277" s="1">
        <f t="shared" si="184"/>
        <v>-80.03416759560001</v>
      </c>
      <c r="CV277" s="1">
        <f t="shared" si="185"/>
        <v>0</v>
      </c>
      <c r="CW277" s="1">
        <f t="shared" si="186"/>
        <v>0</v>
      </c>
      <c r="CX277" s="1">
        <f t="shared" si="187"/>
        <v>-233.54002800000001</v>
      </c>
      <c r="DA277" s="38">
        <f t="shared" si="168"/>
        <v>0</v>
      </c>
      <c r="DB277" s="38">
        <f t="shared" si="169"/>
        <v>0</v>
      </c>
      <c r="DC277" s="38">
        <f t="shared" si="170"/>
        <v>0</v>
      </c>
      <c r="DD277" s="38">
        <f t="shared" si="171"/>
        <v>0</v>
      </c>
      <c r="DE277" s="38">
        <f t="shared" si="172"/>
        <v>0</v>
      </c>
    </row>
    <row r="278" spans="1:109" x14ac:dyDescent="0.2">
      <c r="A278" t="s">
        <v>293</v>
      </c>
      <c r="B278" t="str">
        <f t="shared" si="173"/>
        <v>ED</v>
      </c>
      <c r="C278" t="str">
        <f t="shared" si="174"/>
        <v>LL</v>
      </c>
      <c r="D278">
        <f t="shared" si="175"/>
        <v>331200</v>
      </c>
      <c r="F278" s="1">
        <v>1476939.17</v>
      </c>
      <c r="G278" s="1">
        <v>1455666.17</v>
      </c>
      <c r="H278" s="1">
        <v>1455666.17</v>
      </c>
      <c r="I278" s="1">
        <v>1455666.17</v>
      </c>
      <c r="J278" s="1">
        <v>1455666.17</v>
      </c>
      <c r="K278" s="1">
        <v>1422529.07</v>
      </c>
      <c r="L278" s="1">
        <v>1422529.07</v>
      </c>
      <c r="M278" s="1">
        <v>1422529.07</v>
      </c>
      <c r="N278" s="1">
        <v>1422529.07</v>
      </c>
      <c r="O278" s="1">
        <v>1422529.07</v>
      </c>
      <c r="P278" s="1">
        <v>1432202.23</v>
      </c>
      <c r="Q278" s="1">
        <v>1432202.23</v>
      </c>
      <c r="R278" s="1">
        <v>1432202.23</v>
      </c>
      <c r="S278" s="1">
        <f t="shared" si="176"/>
        <v>1454570.7</v>
      </c>
      <c r="T278" s="1">
        <f t="shared" si="177"/>
        <v>15799714.490000002</v>
      </c>
      <c r="U278" s="1">
        <f t="shared" si="178"/>
        <v>1437857.0991666669</v>
      </c>
      <c r="V278" s="1">
        <v>-164896.81</v>
      </c>
      <c r="W278" s="1">
        <v>-167670.57</v>
      </c>
      <c r="X278" s="1">
        <v>-170424.21</v>
      </c>
      <c r="Y278" s="1">
        <v>-173177.85</v>
      </c>
      <c r="Z278" s="1">
        <v>-175931.49</v>
      </c>
      <c r="AA278" s="1">
        <v>-178653.79</v>
      </c>
      <c r="AB278" s="1">
        <v>-181344.74</v>
      </c>
      <c r="AC278" s="1">
        <v>-184035.69</v>
      </c>
      <c r="AD278" s="1">
        <v>-186726.64</v>
      </c>
      <c r="AE278" s="1">
        <v>-189417.59</v>
      </c>
      <c r="AF278" s="1">
        <v>-192117.69</v>
      </c>
      <c r="AG278" s="1">
        <v>-194826.94</v>
      </c>
      <c r="AH278" s="1">
        <v>-197536.19</v>
      </c>
      <c r="AI278" s="1"/>
      <c r="AJ278" s="1">
        <v>-2156.7800000000002</v>
      </c>
      <c r="AK278" s="1">
        <v>-2773.76</v>
      </c>
      <c r="AL278" s="1">
        <v>-2753.64</v>
      </c>
      <c r="AM278" s="1">
        <v>-2753.64</v>
      </c>
      <c r="AN278" s="1">
        <v>-2753.64</v>
      </c>
      <c r="AO278" s="1">
        <v>-2722.3</v>
      </c>
      <c r="AP278" s="1">
        <v>-2690.9500000000003</v>
      </c>
      <c r="AQ278" s="1">
        <v>-2690.9500000000003</v>
      </c>
      <c r="AR278" s="1">
        <v>-2690.9500000000003</v>
      </c>
      <c r="AS278" s="1">
        <v>-2690.9500000000003</v>
      </c>
      <c r="AT278" s="1">
        <v>-2700.1</v>
      </c>
      <c r="AU278" s="1">
        <v>-2709.25</v>
      </c>
      <c r="AV278" s="1">
        <v>-2709.25</v>
      </c>
      <c r="AW278" s="1">
        <f t="shared" si="179"/>
        <v>32639.38</v>
      </c>
      <c r="AX278" s="1"/>
      <c r="AY278" s="1">
        <v>1312042.3599999999</v>
      </c>
      <c r="AZ278" s="1">
        <v>1287995.6000000001</v>
      </c>
      <c r="BA278" s="1">
        <v>1285241.96</v>
      </c>
      <c r="BB278" s="1">
        <v>1282488.3200000001</v>
      </c>
      <c r="BC278" s="1">
        <v>1279734.68</v>
      </c>
      <c r="BD278" s="1">
        <v>1243875.28</v>
      </c>
      <c r="BE278" s="1">
        <v>1241184.33</v>
      </c>
      <c r="BF278" s="1">
        <v>1238493.3799999999</v>
      </c>
      <c r="BG278" s="1">
        <v>1235802.43</v>
      </c>
      <c r="BH278" s="1">
        <v>1233111.48</v>
      </c>
      <c r="BI278" s="1">
        <v>1240084.54</v>
      </c>
      <c r="BJ278" s="1">
        <v>1237375.29</v>
      </c>
      <c r="BK278" s="1">
        <v>1234666.04</v>
      </c>
      <c r="BL278" s="2">
        <f t="shared" si="152"/>
        <v>0</v>
      </c>
      <c r="BM278" s="2">
        <f t="shared" si="180"/>
        <v>32639.38</v>
      </c>
      <c r="BN278" s="3">
        <f t="shared" si="151"/>
        <v>2.2700016586430373E-2</v>
      </c>
      <c r="BO278" s="37">
        <f>IFERROR(INDEX('Wkpr - Existing Depr Rates'!$G$2:$G$709,MATCH('Wkpr - Plant Balance Detail'!A278,'Wkpr - Existing Depr Rates'!$A$2:$A$709,0),),0)</f>
        <v>2.2699999999999998E-2</v>
      </c>
      <c r="BP278" s="37">
        <f t="shared" si="181"/>
        <v>1.6586430374998518E-8</v>
      </c>
      <c r="BQ278" s="11">
        <v>2.7200000000000002E-2</v>
      </c>
      <c r="BR278" s="11"/>
      <c r="BS278" s="11"/>
      <c r="BU278" s="31">
        <f>_xlfn.IFNA(IF(AND($B278="ED",$D278&gt;=310000,$D278&lt;360000),INDEX('Wkpr - Allocation_Factors'!$B$16:$F$16,1,MATCH('Wkpr - Plant Balance Detail'!BU$2,'Wkpr - Allocation_Factors'!$B$1:$F$1,0)),IF(AND($B278="GD",$C278="AN",$D278&gt;=350000,$D278&lt;358000),INDEX('Wkpr - Allocation_Factors'!$B$17:$F$17,1,MATCH('Wkpr - Plant Balance Detail'!BU$2,'Wkpr - Allocation_Factors'!$B$1:$F$1,0)),INDEX('Wkpr - Allocation_Factors'!$B$2:$F$15,MATCH(CONCATENATE('Wkpr - Plant Balance Detail'!$B278,'Wkpr - Plant Balance Detail'!$C278),'Wkpr - Allocation_Factors'!$A$2:$A$15,0),MATCH('Wkpr - Plant Balance Detail'!BU$2,'Wkpr - Allocation_Factors'!$B$1:$F$1,0)))),0)</f>
        <v>0.6573</v>
      </c>
      <c r="BV278" s="31">
        <f>_xlfn.IFNA(IF(AND($B278="ED",$D278&gt;=310000,$D278&lt;360000),INDEX('Wkpr - Allocation_Factors'!$B$16:$F$16,1,MATCH('Wkpr - Plant Balance Detail'!BV$2,'Wkpr - Allocation_Factors'!$B$1:$F$1,0)),IF(AND($B278="GD",$C278="AN",$D278&gt;=350000,$D278&lt;358000),INDEX('Wkpr - Allocation_Factors'!$B$17:$F$17,1,MATCH('Wkpr - Plant Balance Detail'!BV$2,'Wkpr - Allocation_Factors'!$B$1:$F$1,0)),INDEX('Wkpr - Allocation_Factors'!$B$2:$F$15,MATCH(CONCATENATE('Wkpr - Plant Balance Detail'!$B278,'Wkpr - Plant Balance Detail'!$C278),'Wkpr - Allocation_Factors'!$A$2:$A$15,0),MATCH('Wkpr - Plant Balance Detail'!BV$2,'Wkpr - Allocation_Factors'!$B$1:$F$1,0)))),0)</f>
        <v>0</v>
      </c>
      <c r="BW278" s="31">
        <f>_xlfn.IFNA(IF(AND($B278="ED",$D278&gt;=310000,$D278&lt;360000),INDEX('Wkpr - Allocation_Factors'!$B$16:$F$16,1,MATCH('Wkpr - Plant Balance Detail'!BW$2,'Wkpr - Allocation_Factors'!$B$1:$F$1,0)),IF(AND($B278="GD",$C278="AN",$D278&gt;=350000,$D278&lt;358000),INDEX('Wkpr - Allocation_Factors'!$B$17:$F$17,1,MATCH('Wkpr - Plant Balance Detail'!BW$2,'Wkpr - Allocation_Factors'!$B$1:$F$1,0)),INDEX('Wkpr - Allocation_Factors'!$B$2:$F$15,MATCH(CONCATENATE('Wkpr - Plant Balance Detail'!$B278,'Wkpr - Plant Balance Detail'!$C278),'Wkpr - Allocation_Factors'!$A$2:$A$15,0),MATCH('Wkpr - Plant Balance Detail'!BW$2,'Wkpr - Allocation_Factors'!$B$1:$F$1,0)))),0)</f>
        <v>0.3427</v>
      </c>
      <c r="BX278" s="31">
        <f>_xlfn.IFNA(IF(AND($B278="ED",$D278&gt;=310000,$D278&lt;360000),INDEX('Wkpr - Allocation_Factors'!$B$16:$F$16,1,MATCH('Wkpr - Plant Balance Detail'!BX$2,'Wkpr - Allocation_Factors'!$B$1:$F$1,0)),IF(AND($B278="GD",$C278="AN",$D278&gt;=350000,$D278&lt;358000),INDEX('Wkpr - Allocation_Factors'!$B$17:$F$17,1,MATCH('Wkpr - Plant Balance Detail'!BX$2,'Wkpr - Allocation_Factors'!$B$1:$F$1,0)),INDEX('Wkpr - Allocation_Factors'!$B$2:$F$15,MATCH(CONCATENATE('Wkpr - Plant Balance Detail'!$B278,'Wkpr - Plant Balance Detail'!$C278),'Wkpr - Allocation_Factors'!$A$2:$A$15,0),MATCH('Wkpr - Plant Balance Detail'!BX$2,'Wkpr - Allocation_Factors'!$B$1:$F$1,0)))),0)</f>
        <v>0</v>
      </c>
      <c r="BY278" s="31">
        <f>_xlfn.IFNA(IF(AND($B278="ED",$D278&gt;=310000,$D278&lt;360000),INDEX('Wkpr - Allocation_Factors'!$B$16:$F$16,1,MATCH('Wkpr - Plant Balance Detail'!BY$2,'Wkpr - Allocation_Factors'!$B$1:$F$1,0)),IF(AND($B278="GD",$C278="AN",$D278&gt;=350000,$D278&lt;358000),INDEX('Wkpr - Allocation_Factors'!$B$17:$F$17,1,MATCH('Wkpr - Plant Balance Detail'!BY$2,'Wkpr - Allocation_Factors'!$B$1:$F$1,0)),INDEX('Wkpr - Allocation_Factors'!$B$2:$F$15,MATCH(CONCATENATE('Wkpr - Plant Balance Detail'!$B278,'Wkpr - Plant Balance Detail'!$C278),'Wkpr - Allocation_Factors'!$A$2:$A$15,0),MATCH('Wkpr - Plant Balance Detail'!BY$2,'Wkpr - Allocation_Factors'!$B$1:$F$1,0)))),0)</f>
        <v>0</v>
      </c>
      <c r="CA278" s="1">
        <f t="shared" si="153"/>
        <v>21369.489749425364</v>
      </c>
      <c r="CB278" s="1">
        <f t="shared" si="154"/>
        <v>0</v>
      </c>
      <c r="CC278" s="1">
        <f t="shared" si="155"/>
        <v>11141.524626697204</v>
      </c>
      <c r="CD278" s="1">
        <f t="shared" si="156"/>
        <v>0</v>
      </c>
      <c r="CE278" s="1">
        <f t="shared" si="157"/>
        <v>0</v>
      </c>
      <c r="CF278" s="1"/>
      <c r="CG278" s="1">
        <f t="shared" si="158"/>
        <v>21369.474135183296</v>
      </c>
      <c r="CH278" s="1">
        <f t="shared" si="159"/>
        <v>0</v>
      </c>
      <c r="CI278" s="1">
        <f t="shared" si="160"/>
        <v>11141.516485816699</v>
      </c>
      <c r="CJ278" s="1">
        <f t="shared" si="161"/>
        <v>0</v>
      </c>
      <c r="CK278" s="1">
        <f t="shared" si="162"/>
        <v>0</v>
      </c>
      <c r="CM278" s="1">
        <f t="shared" si="163"/>
        <v>25605.713501188802</v>
      </c>
      <c r="CN278" s="1">
        <f t="shared" si="164"/>
        <v>0</v>
      </c>
      <c r="CO278" s="1">
        <f t="shared" si="165"/>
        <v>13350.187154811201</v>
      </c>
      <c r="CP278" s="1">
        <f t="shared" si="166"/>
        <v>0</v>
      </c>
      <c r="CQ278" s="1">
        <f t="shared" si="167"/>
        <v>0</v>
      </c>
      <c r="CS278" s="1">
        <f t="shared" si="182"/>
        <v>4236.2393660055059</v>
      </c>
      <c r="CT278" s="1">
        <f t="shared" si="183"/>
        <v>0</v>
      </c>
      <c r="CU278" s="1">
        <f t="shared" si="184"/>
        <v>2208.6706689945022</v>
      </c>
      <c r="CV278" s="1">
        <f t="shared" si="185"/>
        <v>0</v>
      </c>
      <c r="CW278" s="1">
        <f t="shared" si="186"/>
        <v>0</v>
      </c>
      <c r="CX278" s="1">
        <f t="shared" si="187"/>
        <v>6444.9100350000081</v>
      </c>
      <c r="DA278" s="38">
        <f t="shared" si="168"/>
        <v>0</v>
      </c>
      <c r="DB278" s="38">
        <f t="shared" si="169"/>
        <v>0</v>
      </c>
      <c r="DC278" s="38">
        <f t="shared" si="170"/>
        <v>0</v>
      </c>
      <c r="DD278" s="38">
        <f t="shared" si="171"/>
        <v>0</v>
      </c>
      <c r="DE278" s="38">
        <f t="shared" si="172"/>
        <v>0</v>
      </c>
    </row>
    <row r="279" spans="1:109" x14ac:dyDescent="0.2">
      <c r="A279" t="s">
        <v>294</v>
      </c>
      <c r="B279" t="str">
        <f t="shared" si="173"/>
        <v>ED</v>
      </c>
      <c r="C279" t="str">
        <f t="shared" si="174"/>
        <v>LL</v>
      </c>
      <c r="D279">
        <f t="shared" si="175"/>
        <v>332000</v>
      </c>
      <c r="F279" s="1">
        <v>18624821.809999999</v>
      </c>
      <c r="G279" s="1">
        <v>18624988.289999999</v>
      </c>
      <c r="H279" s="1">
        <v>18630739.440000001</v>
      </c>
      <c r="I279" s="1">
        <v>18632595.59</v>
      </c>
      <c r="J279" s="1">
        <v>18632944.559999999</v>
      </c>
      <c r="K279" s="1">
        <v>18468301.109999999</v>
      </c>
      <c r="L279" s="1">
        <v>18468301.109999999</v>
      </c>
      <c r="M279" s="1">
        <v>18468301.109999999</v>
      </c>
      <c r="N279" s="1">
        <v>18237749.109999999</v>
      </c>
      <c r="O279" s="1">
        <v>17723535.07</v>
      </c>
      <c r="P279" s="1">
        <v>17723535.07</v>
      </c>
      <c r="Q279" s="1">
        <v>29320331.510000002</v>
      </c>
      <c r="R279" s="1">
        <v>33691480.200000003</v>
      </c>
      <c r="S279" s="1">
        <f t="shared" si="176"/>
        <v>26158151.005000003</v>
      </c>
      <c r="T279" s="1">
        <f t="shared" si="177"/>
        <v>212931321.96999997</v>
      </c>
      <c r="U279" s="1">
        <f t="shared" si="178"/>
        <v>19924122.747916665</v>
      </c>
      <c r="V279" s="1">
        <v>-14099350.77</v>
      </c>
      <c r="W279" s="1">
        <v>-14124960.01</v>
      </c>
      <c r="X279" s="1">
        <v>-14150573.32</v>
      </c>
      <c r="Y279" s="1">
        <v>-14176191.859999999</v>
      </c>
      <c r="Z279" s="1">
        <v>-14201811.92</v>
      </c>
      <c r="AA279" s="1">
        <v>-14062675.58</v>
      </c>
      <c r="AB279" s="1">
        <v>-14088069.49</v>
      </c>
      <c r="AC279" s="1">
        <v>-13926785.65</v>
      </c>
      <c r="AD279" s="1">
        <v>-13938078.24</v>
      </c>
      <c r="AE279" s="1">
        <v>-13962801.619999999</v>
      </c>
      <c r="AF279" s="1">
        <v>-13987171.48</v>
      </c>
      <c r="AG279" s="1">
        <v>-14019514.140000001</v>
      </c>
      <c r="AH279" s="1">
        <v>-14009887.539999999</v>
      </c>
      <c r="AI279" s="1"/>
      <c r="AJ279" s="1">
        <v>-25305.32</v>
      </c>
      <c r="AK279" s="1">
        <v>-25609.24</v>
      </c>
      <c r="AL279" s="1">
        <v>-25613.31</v>
      </c>
      <c r="AM279" s="1">
        <v>-25618.54</v>
      </c>
      <c r="AN279" s="1">
        <v>-25620.06</v>
      </c>
      <c r="AO279" s="1">
        <v>-25507.11</v>
      </c>
      <c r="AP279" s="1">
        <v>-25393.91</v>
      </c>
      <c r="AQ279" s="1">
        <v>-25393.91</v>
      </c>
      <c r="AR279" s="1">
        <v>-25235.41</v>
      </c>
      <c r="AS279" s="1">
        <v>-24723.38</v>
      </c>
      <c r="AT279" s="1">
        <v>-24369.86</v>
      </c>
      <c r="AU279" s="1">
        <v>-32342.66</v>
      </c>
      <c r="AV279" s="1">
        <v>-43320.62</v>
      </c>
      <c r="AW279" s="1">
        <f t="shared" si="179"/>
        <v>328748.00999999995</v>
      </c>
      <c r="AX279" s="1"/>
      <c r="AY279" s="1">
        <v>4525471.04</v>
      </c>
      <c r="AZ279" s="1">
        <v>4500028.28</v>
      </c>
      <c r="BA279" s="1">
        <v>4480166.12</v>
      </c>
      <c r="BB279" s="1">
        <v>4456403.7300000004</v>
      </c>
      <c r="BC279" s="1">
        <v>4431132.6399999997</v>
      </c>
      <c r="BD279" s="1">
        <v>4405625.53</v>
      </c>
      <c r="BE279" s="1">
        <v>4380231.62</v>
      </c>
      <c r="BF279" s="1">
        <v>4541515.46</v>
      </c>
      <c r="BG279" s="1">
        <v>4299670.87</v>
      </c>
      <c r="BH279" s="1">
        <v>3760733.45</v>
      </c>
      <c r="BI279" s="1">
        <v>3736363.59</v>
      </c>
      <c r="BJ279" s="1">
        <v>15300817.369999999</v>
      </c>
      <c r="BK279" s="1">
        <v>19681592.66</v>
      </c>
      <c r="BL279" s="2">
        <f t="shared" si="152"/>
        <v>0</v>
      </c>
      <c r="BM279" s="2">
        <f t="shared" si="180"/>
        <v>328748.00999999995</v>
      </c>
      <c r="BN279" s="3">
        <f t="shared" si="151"/>
        <v>1.6499999230047656E-2</v>
      </c>
      <c r="BO279" s="37">
        <f>IFERROR(INDEX('Wkpr - Existing Depr Rates'!$G$2:$G$709,MATCH('Wkpr - Plant Balance Detail'!A279,'Wkpr - Existing Depr Rates'!$A$2:$A$709,0),),0)</f>
        <v>1.6500000000000001E-2</v>
      </c>
      <c r="BP279" s="37">
        <f t="shared" si="181"/>
        <v>-7.699523449367085E-10</v>
      </c>
      <c r="BQ279" s="11">
        <v>2.0499999999999997E-2</v>
      </c>
      <c r="BR279" s="11"/>
      <c r="BS279" s="11"/>
      <c r="BU279" s="31">
        <f>_xlfn.IFNA(IF(AND($B279="ED",$D279&gt;=310000,$D279&lt;360000),INDEX('Wkpr - Allocation_Factors'!$B$16:$F$16,1,MATCH('Wkpr - Plant Balance Detail'!BU$2,'Wkpr - Allocation_Factors'!$B$1:$F$1,0)),IF(AND($B279="GD",$C279="AN",$D279&gt;=350000,$D279&lt;358000),INDEX('Wkpr - Allocation_Factors'!$B$17:$F$17,1,MATCH('Wkpr - Plant Balance Detail'!BU$2,'Wkpr - Allocation_Factors'!$B$1:$F$1,0)),INDEX('Wkpr - Allocation_Factors'!$B$2:$F$15,MATCH(CONCATENATE('Wkpr - Plant Balance Detail'!$B279,'Wkpr - Plant Balance Detail'!$C279),'Wkpr - Allocation_Factors'!$A$2:$A$15,0),MATCH('Wkpr - Plant Balance Detail'!BU$2,'Wkpr - Allocation_Factors'!$B$1:$F$1,0)))),0)</f>
        <v>0.6573</v>
      </c>
      <c r="BV279" s="31">
        <f>_xlfn.IFNA(IF(AND($B279="ED",$D279&gt;=310000,$D279&lt;360000),INDEX('Wkpr - Allocation_Factors'!$B$16:$F$16,1,MATCH('Wkpr - Plant Balance Detail'!BV$2,'Wkpr - Allocation_Factors'!$B$1:$F$1,0)),IF(AND($B279="GD",$C279="AN",$D279&gt;=350000,$D279&lt;358000),INDEX('Wkpr - Allocation_Factors'!$B$17:$F$17,1,MATCH('Wkpr - Plant Balance Detail'!BV$2,'Wkpr - Allocation_Factors'!$B$1:$F$1,0)),INDEX('Wkpr - Allocation_Factors'!$B$2:$F$15,MATCH(CONCATENATE('Wkpr - Plant Balance Detail'!$B279,'Wkpr - Plant Balance Detail'!$C279),'Wkpr - Allocation_Factors'!$A$2:$A$15,0),MATCH('Wkpr - Plant Balance Detail'!BV$2,'Wkpr - Allocation_Factors'!$B$1:$F$1,0)))),0)</f>
        <v>0</v>
      </c>
      <c r="BW279" s="31">
        <f>_xlfn.IFNA(IF(AND($B279="ED",$D279&gt;=310000,$D279&lt;360000),INDEX('Wkpr - Allocation_Factors'!$B$16:$F$16,1,MATCH('Wkpr - Plant Balance Detail'!BW$2,'Wkpr - Allocation_Factors'!$B$1:$F$1,0)),IF(AND($B279="GD",$C279="AN",$D279&gt;=350000,$D279&lt;358000),INDEX('Wkpr - Allocation_Factors'!$B$17:$F$17,1,MATCH('Wkpr - Plant Balance Detail'!BW$2,'Wkpr - Allocation_Factors'!$B$1:$F$1,0)),INDEX('Wkpr - Allocation_Factors'!$B$2:$F$15,MATCH(CONCATENATE('Wkpr - Plant Balance Detail'!$B279,'Wkpr - Plant Balance Detail'!$C279),'Wkpr - Allocation_Factors'!$A$2:$A$15,0),MATCH('Wkpr - Plant Balance Detail'!BW$2,'Wkpr - Allocation_Factors'!$B$1:$F$1,0)))),0)</f>
        <v>0.3427</v>
      </c>
      <c r="BX279" s="31">
        <f>_xlfn.IFNA(IF(AND($B279="ED",$D279&gt;=310000,$D279&lt;360000),INDEX('Wkpr - Allocation_Factors'!$B$16:$F$16,1,MATCH('Wkpr - Plant Balance Detail'!BX$2,'Wkpr - Allocation_Factors'!$B$1:$F$1,0)),IF(AND($B279="GD",$C279="AN",$D279&gt;=350000,$D279&lt;358000),INDEX('Wkpr - Allocation_Factors'!$B$17:$F$17,1,MATCH('Wkpr - Plant Balance Detail'!BX$2,'Wkpr - Allocation_Factors'!$B$1:$F$1,0)),INDEX('Wkpr - Allocation_Factors'!$B$2:$F$15,MATCH(CONCATENATE('Wkpr - Plant Balance Detail'!$B279,'Wkpr - Plant Balance Detail'!$C279),'Wkpr - Allocation_Factors'!$A$2:$A$15,0),MATCH('Wkpr - Plant Balance Detail'!BX$2,'Wkpr - Allocation_Factors'!$B$1:$F$1,0)))),0)</f>
        <v>0</v>
      </c>
      <c r="BY279" s="31">
        <f>_xlfn.IFNA(IF(AND($B279="ED",$D279&gt;=310000,$D279&lt;360000),INDEX('Wkpr - Allocation_Factors'!$B$16:$F$16,1,MATCH('Wkpr - Plant Balance Detail'!BY$2,'Wkpr - Allocation_Factors'!$B$1:$F$1,0)),IF(AND($B279="GD",$C279="AN",$D279&gt;=350000,$D279&lt;358000),INDEX('Wkpr - Allocation_Factors'!$B$17:$F$17,1,MATCH('Wkpr - Plant Balance Detail'!BY$2,'Wkpr - Allocation_Factors'!$B$1:$F$1,0)),INDEX('Wkpr - Allocation_Factors'!$B$2:$F$15,MATCH(CONCATENATE('Wkpr - Plant Balance Detail'!$B279,'Wkpr - Plant Balance Detail'!$C279),'Wkpr - Allocation_Factors'!$A$2:$A$15,0),MATCH('Wkpr - Plant Balance Detail'!BY$2,'Wkpr - Allocation_Factors'!$B$1:$F$1,0)))),0)</f>
        <v>0</v>
      </c>
      <c r="CA279" s="1">
        <f t="shared" si="153"/>
        <v>365399.24688417977</v>
      </c>
      <c r="CB279" s="1">
        <f t="shared" si="154"/>
        <v>0</v>
      </c>
      <c r="CC279" s="1">
        <f t="shared" si="155"/>
        <v>190510.15047498618</v>
      </c>
      <c r="CD279" s="1">
        <f t="shared" si="156"/>
        <v>0</v>
      </c>
      <c r="CE279" s="1">
        <f t="shared" si="157"/>
        <v>0</v>
      </c>
      <c r="CF279" s="1"/>
      <c r="CG279" s="1">
        <f t="shared" si="158"/>
        <v>365399.26393508998</v>
      </c>
      <c r="CH279" s="1">
        <f t="shared" si="159"/>
        <v>0</v>
      </c>
      <c r="CI279" s="1">
        <f t="shared" si="160"/>
        <v>190510.15936491001</v>
      </c>
      <c r="CJ279" s="1">
        <f t="shared" si="161"/>
        <v>0</v>
      </c>
      <c r="CK279" s="1">
        <f t="shared" si="162"/>
        <v>0</v>
      </c>
      <c r="CM279" s="1">
        <f t="shared" si="163"/>
        <v>453980.90367693</v>
      </c>
      <c r="CN279" s="1">
        <f t="shared" si="164"/>
        <v>0</v>
      </c>
      <c r="CO279" s="1">
        <f t="shared" si="165"/>
        <v>236694.44042306999</v>
      </c>
      <c r="CP279" s="1">
        <f t="shared" si="166"/>
        <v>0</v>
      </c>
      <c r="CQ279" s="1">
        <f t="shared" si="167"/>
        <v>0</v>
      </c>
      <c r="CS279" s="1">
        <f t="shared" si="182"/>
        <v>88581.639741840016</v>
      </c>
      <c r="CT279" s="1">
        <f t="shared" si="183"/>
        <v>0</v>
      </c>
      <c r="CU279" s="1">
        <f t="shared" si="184"/>
        <v>46184.281058159977</v>
      </c>
      <c r="CV279" s="1">
        <f t="shared" si="185"/>
        <v>0</v>
      </c>
      <c r="CW279" s="1">
        <f t="shared" si="186"/>
        <v>0</v>
      </c>
      <c r="CX279" s="1">
        <f t="shared" si="187"/>
        <v>134765.92079999999</v>
      </c>
      <c r="DA279" s="38">
        <f t="shared" si="168"/>
        <v>0</v>
      </c>
      <c r="DB279" s="38">
        <f t="shared" si="169"/>
        <v>0</v>
      </c>
      <c r="DC279" s="38">
        <f t="shared" si="170"/>
        <v>0</v>
      </c>
      <c r="DD279" s="38">
        <f t="shared" si="171"/>
        <v>0</v>
      </c>
      <c r="DE279" s="38">
        <f t="shared" si="172"/>
        <v>0</v>
      </c>
    </row>
    <row r="280" spans="1:109" x14ac:dyDescent="0.2">
      <c r="A280" t="s">
        <v>295</v>
      </c>
      <c r="B280" t="str">
        <f t="shared" si="173"/>
        <v>ED</v>
      </c>
      <c r="C280" t="str">
        <f t="shared" si="174"/>
        <v>LL</v>
      </c>
      <c r="D280">
        <f t="shared" si="175"/>
        <v>332100</v>
      </c>
      <c r="F280" s="1">
        <v>11906.300000000001</v>
      </c>
      <c r="G280" s="1">
        <v>11906.300000000001</v>
      </c>
      <c r="H280" s="1">
        <v>11906.300000000001</v>
      </c>
      <c r="I280" s="1">
        <v>11906.300000000001</v>
      </c>
      <c r="J280" s="1">
        <v>11906.300000000001</v>
      </c>
      <c r="K280" s="1">
        <v>45043.4</v>
      </c>
      <c r="L280" s="1">
        <v>45043.4</v>
      </c>
      <c r="M280" s="1">
        <v>45043.4</v>
      </c>
      <c r="N280" s="1">
        <v>45043.4</v>
      </c>
      <c r="O280" s="1">
        <v>45043.4</v>
      </c>
      <c r="P280" s="1">
        <v>45043.4</v>
      </c>
      <c r="Q280" s="1">
        <v>55849.270000000004</v>
      </c>
      <c r="R280" s="1">
        <v>55849.270000000004</v>
      </c>
      <c r="S280" s="1">
        <f t="shared" si="176"/>
        <v>33877.785000000003</v>
      </c>
      <c r="T280" s="1">
        <f t="shared" si="177"/>
        <v>373734.87000000005</v>
      </c>
      <c r="U280" s="1">
        <f t="shared" si="178"/>
        <v>33967.721250000002</v>
      </c>
      <c r="V280" s="1">
        <v>-495.88</v>
      </c>
      <c r="W280" s="1">
        <v>-516.12</v>
      </c>
      <c r="X280" s="1">
        <v>-536.36</v>
      </c>
      <c r="Y280" s="1">
        <v>-556.6</v>
      </c>
      <c r="Z280" s="1">
        <v>-576.84</v>
      </c>
      <c r="AA280" s="1">
        <v>-625.25</v>
      </c>
      <c r="AB280" s="1">
        <v>-701.82</v>
      </c>
      <c r="AC280" s="1">
        <v>-778.39</v>
      </c>
      <c r="AD280" s="1">
        <v>-854.96</v>
      </c>
      <c r="AE280" s="1">
        <v>-931.53</v>
      </c>
      <c r="AF280" s="1">
        <v>-1008.1</v>
      </c>
      <c r="AG280" s="1">
        <v>-1093.8600000000001</v>
      </c>
      <c r="AH280" s="1">
        <v>-1188.8</v>
      </c>
      <c r="AI280" s="1"/>
      <c r="AJ280" s="1">
        <v>-20.240000000000002</v>
      </c>
      <c r="AK280" s="1">
        <v>-20.240000000000002</v>
      </c>
      <c r="AL280" s="1">
        <v>-20.240000000000002</v>
      </c>
      <c r="AM280" s="1">
        <v>-20.240000000000002</v>
      </c>
      <c r="AN280" s="1">
        <v>-20.240000000000002</v>
      </c>
      <c r="AO280" s="1">
        <v>-48.410000000000004</v>
      </c>
      <c r="AP280" s="1">
        <v>-76.570000000000007</v>
      </c>
      <c r="AQ280" s="1">
        <v>-76.570000000000007</v>
      </c>
      <c r="AR280" s="1">
        <v>-76.570000000000007</v>
      </c>
      <c r="AS280" s="1">
        <v>-76.570000000000007</v>
      </c>
      <c r="AT280" s="1">
        <v>-76.570000000000007</v>
      </c>
      <c r="AU280" s="1">
        <v>-85.76</v>
      </c>
      <c r="AV280" s="1">
        <v>-94.94</v>
      </c>
      <c r="AW280" s="1">
        <f t="shared" si="179"/>
        <v>692.92000000000007</v>
      </c>
      <c r="AX280" s="1"/>
      <c r="AY280" s="1">
        <v>11410.42</v>
      </c>
      <c r="AZ280" s="1">
        <v>11390.18</v>
      </c>
      <c r="BA280" s="1">
        <v>11369.94</v>
      </c>
      <c r="BB280" s="1">
        <v>11349.7</v>
      </c>
      <c r="BC280" s="1">
        <v>11329.460000000001</v>
      </c>
      <c r="BD280" s="1">
        <v>44418.15</v>
      </c>
      <c r="BE280" s="1">
        <v>44341.58</v>
      </c>
      <c r="BF280" s="1">
        <v>44265.01</v>
      </c>
      <c r="BG280" s="1">
        <v>44188.44</v>
      </c>
      <c r="BH280" s="1">
        <v>44111.87</v>
      </c>
      <c r="BI280" s="1">
        <v>44035.3</v>
      </c>
      <c r="BJ280" s="1">
        <v>54755.41</v>
      </c>
      <c r="BK280" s="1">
        <v>54660.47</v>
      </c>
      <c r="BL280" s="2">
        <f t="shared" si="152"/>
        <v>0</v>
      </c>
      <c r="BM280" s="2">
        <f t="shared" si="180"/>
        <v>692.92000000000007</v>
      </c>
      <c r="BN280" s="3">
        <f t="shared" si="151"/>
        <v>2.0399366648712121E-2</v>
      </c>
      <c r="BO280" s="37">
        <f>IFERROR(INDEX('Wkpr - Existing Depr Rates'!$G$2:$G$709,MATCH('Wkpr - Plant Balance Detail'!A280,'Wkpr - Existing Depr Rates'!$A$2:$A$709,0),),0)</f>
        <v>2.0400000000000001E-2</v>
      </c>
      <c r="BP280" s="37">
        <f t="shared" si="181"/>
        <v>-6.3335128788061246E-7</v>
      </c>
      <c r="BQ280" s="11">
        <v>2.8500000000000001E-2</v>
      </c>
      <c r="BR280" s="11"/>
      <c r="BS280" s="11"/>
      <c r="BU280" s="31">
        <f>_xlfn.IFNA(IF(AND($B280="ED",$D280&gt;=310000,$D280&lt;360000),INDEX('Wkpr - Allocation_Factors'!$B$16:$F$16,1,MATCH('Wkpr - Plant Balance Detail'!BU$2,'Wkpr - Allocation_Factors'!$B$1:$F$1,0)),IF(AND($B280="GD",$C280="AN",$D280&gt;=350000,$D280&lt;358000),INDEX('Wkpr - Allocation_Factors'!$B$17:$F$17,1,MATCH('Wkpr - Plant Balance Detail'!BU$2,'Wkpr - Allocation_Factors'!$B$1:$F$1,0)),INDEX('Wkpr - Allocation_Factors'!$B$2:$F$15,MATCH(CONCATENATE('Wkpr - Plant Balance Detail'!$B280,'Wkpr - Plant Balance Detail'!$C280),'Wkpr - Allocation_Factors'!$A$2:$A$15,0),MATCH('Wkpr - Plant Balance Detail'!BU$2,'Wkpr - Allocation_Factors'!$B$1:$F$1,0)))),0)</f>
        <v>0.6573</v>
      </c>
      <c r="BV280" s="31">
        <f>_xlfn.IFNA(IF(AND($B280="ED",$D280&gt;=310000,$D280&lt;360000),INDEX('Wkpr - Allocation_Factors'!$B$16:$F$16,1,MATCH('Wkpr - Plant Balance Detail'!BV$2,'Wkpr - Allocation_Factors'!$B$1:$F$1,0)),IF(AND($B280="GD",$C280="AN",$D280&gt;=350000,$D280&lt;358000),INDEX('Wkpr - Allocation_Factors'!$B$17:$F$17,1,MATCH('Wkpr - Plant Balance Detail'!BV$2,'Wkpr - Allocation_Factors'!$B$1:$F$1,0)),INDEX('Wkpr - Allocation_Factors'!$B$2:$F$15,MATCH(CONCATENATE('Wkpr - Plant Balance Detail'!$B280,'Wkpr - Plant Balance Detail'!$C280),'Wkpr - Allocation_Factors'!$A$2:$A$15,0),MATCH('Wkpr - Plant Balance Detail'!BV$2,'Wkpr - Allocation_Factors'!$B$1:$F$1,0)))),0)</f>
        <v>0</v>
      </c>
      <c r="BW280" s="31">
        <f>_xlfn.IFNA(IF(AND($B280="ED",$D280&gt;=310000,$D280&lt;360000),INDEX('Wkpr - Allocation_Factors'!$B$16:$F$16,1,MATCH('Wkpr - Plant Balance Detail'!BW$2,'Wkpr - Allocation_Factors'!$B$1:$F$1,0)),IF(AND($B280="GD",$C280="AN",$D280&gt;=350000,$D280&lt;358000),INDEX('Wkpr - Allocation_Factors'!$B$17:$F$17,1,MATCH('Wkpr - Plant Balance Detail'!BW$2,'Wkpr - Allocation_Factors'!$B$1:$F$1,0)),INDEX('Wkpr - Allocation_Factors'!$B$2:$F$15,MATCH(CONCATENATE('Wkpr - Plant Balance Detail'!$B280,'Wkpr - Plant Balance Detail'!$C280),'Wkpr - Allocation_Factors'!$A$2:$A$15,0),MATCH('Wkpr - Plant Balance Detail'!BW$2,'Wkpr - Allocation_Factors'!$B$1:$F$1,0)))),0)</f>
        <v>0.3427</v>
      </c>
      <c r="BX280" s="31">
        <f>_xlfn.IFNA(IF(AND($B280="ED",$D280&gt;=310000,$D280&lt;360000),INDEX('Wkpr - Allocation_Factors'!$B$16:$F$16,1,MATCH('Wkpr - Plant Balance Detail'!BX$2,'Wkpr - Allocation_Factors'!$B$1:$F$1,0)),IF(AND($B280="GD",$C280="AN",$D280&gt;=350000,$D280&lt;358000),INDEX('Wkpr - Allocation_Factors'!$B$17:$F$17,1,MATCH('Wkpr - Plant Balance Detail'!BX$2,'Wkpr - Allocation_Factors'!$B$1:$F$1,0)),INDEX('Wkpr - Allocation_Factors'!$B$2:$F$15,MATCH(CONCATENATE('Wkpr - Plant Balance Detail'!$B280,'Wkpr - Plant Balance Detail'!$C280),'Wkpr - Allocation_Factors'!$A$2:$A$15,0),MATCH('Wkpr - Plant Balance Detail'!BX$2,'Wkpr - Allocation_Factors'!$B$1:$F$1,0)))),0)</f>
        <v>0</v>
      </c>
      <c r="BY280" s="31">
        <f>_xlfn.IFNA(IF(AND($B280="ED",$D280&gt;=310000,$D280&lt;360000),INDEX('Wkpr - Allocation_Factors'!$B$16:$F$16,1,MATCH('Wkpr - Plant Balance Detail'!BY$2,'Wkpr - Allocation_Factors'!$B$1:$F$1,0)),IF(AND($B280="GD",$C280="AN",$D280&gt;=350000,$D280&lt;358000),INDEX('Wkpr - Allocation_Factors'!$B$17:$F$17,1,MATCH('Wkpr - Plant Balance Detail'!BY$2,'Wkpr - Allocation_Factors'!$B$1:$F$1,0)),INDEX('Wkpr - Allocation_Factors'!$B$2:$F$15,MATCH(CONCATENATE('Wkpr - Plant Balance Detail'!$B280,'Wkpr - Plant Balance Detail'!$C280),'Wkpr - Allocation_Factors'!$A$2:$A$15,0),MATCH('Wkpr - Plant Balance Detail'!BY$2,'Wkpr - Allocation_Factors'!$B$1:$F$1,0)))),0)</f>
        <v>0</v>
      </c>
      <c r="CA280" s="1">
        <f t="shared" si="153"/>
        <v>748.85514333668527</v>
      </c>
      <c r="CB280" s="1">
        <f t="shared" si="154"/>
        <v>0</v>
      </c>
      <c r="CC280" s="1">
        <f t="shared" si="155"/>
        <v>390.43459245623319</v>
      </c>
      <c r="CD280" s="1">
        <f t="shared" si="156"/>
        <v>0</v>
      </c>
      <c r="CE280" s="1">
        <f t="shared" si="157"/>
        <v>0</v>
      </c>
      <c r="CF280" s="1"/>
      <c r="CG280" s="1">
        <f t="shared" si="158"/>
        <v>748.87839348840009</v>
      </c>
      <c r="CH280" s="1">
        <f t="shared" si="159"/>
        <v>0</v>
      </c>
      <c r="CI280" s="1">
        <f t="shared" si="160"/>
        <v>390.44671451160008</v>
      </c>
      <c r="CJ280" s="1">
        <f t="shared" si="161"/>
        <v>0</v>
      </c>
      <c r="CK280" s="1">
        <f t="shared" si="162"/>
        <v>0</v>
      </c>
      <c r="CM280" s="1">
        <f t="shared" si="163"/>
        <v>1046.2271673735002</v>
      </c>
      <c r="CN280" s="1">
        <f t="shared" si="164"/>
        <v>0</v>
      </c>
      <c r="CO280" s="1">
        <f t="shared" si="165"/>
        <v>545.4770276265001</v>
      </c>
      <c r="CP280" s="1">
        <f t="shared" si="166"/>
        <v>0</v>
      </c>
      <c r="CQ280" s="1">
        <f t="shared" si="167"/>
        <v>0</v>
      </c>
      <c r="CS280" s="1">
        <f t="shared" si="182"/>
        <v>297.34877388510006</v>
      </c>
      <c r="CT280" s="1">
        <f t="shared" si="183"/>
        <v>0</v>
      </c>
      <c r="CU280" s="1">
        <f t="shared" si="184"/>
        <v>155.03031311490003</v>
      </c>
      <c r="CV280" s="1">
        <f t="shared" si="185"/>
        <v>0</v>
      </c>
      <c r="CW280" s="1">
        <f t="shared" si="186"/>
        <v>0</v>
      </c>
      <c r="CX280" s="1">
        <f t="shared" si="187"/>
        <v>452.37908700000008</v>
      </c>
      <c r="DA280" s="38">
        <f t="shared" si="168"/>
        <v>0</v>
      </c>
      <c r="DB280" s="38">
        <f t="shared" si="169"/>
        <v>0</v>
      </c>
      <c r="DC280" s="38">
        <f t="shared" si="170"/>
        <v>0</v>
      </c>
      <c r="DD280" s="38">
        <f t="shared" si="171"/>
        <v>0</v>
      </c>
      <c r="DE280" s="38">
        <f t="shared" si="172"/>
        <v>0</v>
      </c>
    </row>
    <row r="281" spans="1:109" x14ac:dyDescent="0.2">
      <c r="A281" t="s">
        <v>296</v>
      </c>
      <c r="B281" t="str">
        <f t="shared" si="173"/>
        <v>ED</v>
      </c>
      <c r="C281" t="str">
        <f t="shared" si="174"/>
        <v>LL</v>
      </c>
      <c r="D281">
        <f t="shared" si="175"/>
        <v>332200</v>
      </c>
      <c r="F281" s="1">
        <v>105639.43000000001</v>
      </c>
      <c r="G281" s="1">
        <v>105639.43000000001</v>
      </c>
      <c r="H281" s="1">
        <v>105639.43000000001</v>
      </c>
      <c r="I281" s="1">
        <v>105639.43000000001</v>
      </c>
      <c r="J281" s="1">
        <v>105639.43000000001</v>
      </c>
      <c r="K281" s="1">
        <v>105639.43000000001</v>
      </c>
      <c r="L281" s="1">
        <v>105639.43000000001</v>
      </c>
      <c r="M281" s="1">
        <v>105639.43000000001</v>
      </c>
      <c r="N281" s="1">
        <v>105639.43000000001</v>
      </c>
      <c r="O281" s="1">
        <v>105639.43000000001</v>
      </c>
      <c r="P281" s="1">
        <v>105639.43000000001</v>
      </c>
      <c r="Q281" s="1">
        <v>105639.43000000001</v>
      </c>
      <c r="R281" s="1">
        <v>105639.43000000001</v>
      </c>
      <c r="S281" s="1">
        <f t="shared" si="176"/>
        <v>105639.43000000001</v>
      </c>
      <c r="T281" s="1">
        <f t="shared" si="177"/>
        <v>1162033.7300000002</v>
      </c>
      <c r="U281" s="1">
        <f t="shared" si="178"/>
        <v>105639.43000000001</v>
      </c>
      <c r="V281" s="1">
        <v>-91448.680000000008</v>
      </c>
      <c r="W281" s="1">
        <v>-91608.900000000009</v>
      </c>
      <c r="X281" s="1">
        <v>-91769.12</v>
      </c>
      <c r="Y281" s="1">
        <v>-91929.34</v>
      </c>
      <c r="Z281" s="1">
        <v>-92089.56</v>
      </c>
      <c r="AA281" s="1">
        <v>-92249.78</v>
      </c>
      <c r="AB281" s="1">
        <v>-92410</v>
      </c>
      <c r="AC281" s="1">
        <v>-92570.22</v>
      </c>
      <c r="AD281" s="1">
        <v>-92730.44</v>
      </c>
      <c r="AE281" s="1">
        <v>-92890.66</v>
      </c>
      <c r="AF281" s="1">
        <v>-93050.880000000005</v>
      </c>
      <c r="AG281" s="1">
        <v>-93211.1</v>
      </c>
      <c r="AH281" s="1">
        <v>-93371.32</v>
      </c>
      <c r="AI281" s="1"/>
      <c r="AJ281" s="1">
        <v>-160.22</v>
      </c>
      <c r="AK281" s="1">
        <v>-160.22</v>
      </c>
      <c r="AL281" s="1">
        <v>-160.22</v>
      </c>
      <c r="AM281" s="1">
        <v>-160.22</v>
      </c>
      <c r="AN281" s="1">
        <v>-160.22</v>
      </c>
      <c r="AO281" s="1">
        <v>-160.22</v>
      </c>
      <c r="AP281" s="1">
        <v>-160.22</v>
      </c>
      <c r="AQ281" s="1">
        <v>-160.22</v>
      </c>
      <c r="AR281" s="1">
        <v>-160.22</v>
      </c>
      <c r="AS281" s="1">
        <v>-160.22</v>
      </c>
      <c r="AT281" s="1">
        <v>-160.22</v>
      </c>
      <c r="AU281" s="1">
        <v>-160.22</v>
      </c>
      <c r="AV281" s="1">
        <v>-160.22</v>
      </c>
      <c r="AW281" s="1">
        <f t="shared" si="179"/>
        <v>1922.64</v>
      </c>
      <c r="AX281" s="1"/>
      <c r="AY281" s="1">
        <v>14190.75</v>
      </c>
      <c r="AZ281" s="1">
        <v>14030.53</v>
      </c>
      <c r="BA281" s="1">
        <v>13870.31</v>
      </c>
      <c r="BB281" s="1">
        <v>13710.09</v>
      </c>
      <c r="BC281" s="1">
        <v>13549.87</v>
      </c>
      <c r="BD281" s="1">
        <v>13389.65</v>
      </c>
      <c r="BE281" s="1">
        <v>13229.43</v>
      </c>
      <c r="BF281" s="1">
        <v>13069.210000000001</v>
      </c>
      <c r="BG281" s="1">
        <v>12908.99</v>
      </c>
      <c r="BH281" s="1">
        <v>12748.77</v>
      </c>
      <c r="BI281" s="1">
        <v>12588.550000000001</v>
      </c>
      <c r="BJ281" s="1">
        <v>12428.33</v>
      </c>
      <c r="BK281" s="1">
        <v>12268.11</v>
      </c>
      <c r="BL281" s="2">
        <f t="shared" si="152"/>
        <v>0</v>
      </c>
      <c r="BM281" s="2">
        <f t="shared" si="180"/>
        <v>1922.64</v>
      </c>
      <c r="BN281" s="3">
        <f t="shared" si="151"/>
        <v>1.8200022472669532E-2</v>
      </c>
      <c r="BO281" s="37">
        <f>IFERROR(INDEX('Wkpr - Existing Depr Rates'!$G$2:$G$709,MATCH('Wkpr - Plant Balance Detail'!A281,'Wkpr - Existing Depr Rates'!$A$2:$A$709,0),),0)</f>
        <v>1.8200000000000001E-2</v>
      </c>
      <c r="BP281" s="37">
        <f t="shared" si="181"/>
        <v>2.2472669530815281E-8</v>
      </c>
      <c r="BQ281" s="11">
        <v>6.4999999999999997E-3</v>
      </c>
      <c r="BR281" s="11"/>
      <c r="BS281" s="11"/>
      <c r="BU281" s="31">
        <f>_xlfn.IFNA(IF(AND($B281="ED",$D281&gt;=310000,$D281&lt;360000),INDEX('Wkpr - Allocation_Factors'!$B$16:$F$16,1,MATCH('Wkpr - Plant Balance Detail'!BU$2,'Wkpr - Allocation_Factors'!$B$1:$F$1,0)),IF(AND($B281="GD",$C281="AN",$D281&gt;=350000,$D281&lt;358000),INDEX('Wkpr - Allocation_Factors'!$B$17:$F$17,1,MATCH('Wkpr - Plant Balance Detail'!BU$2,'Wkpr - Allocation_Factors'!$B$1:$F$1,0)),INDEX('Wkpr - Allocation_Factors'!$B$2:$F$15,MATCH(CONCATENATE('Wkpr - Plant Balance Detail'!$B281,'Wkpr - Plant Balance Detail'!$C281),'Wkpr - Allocation_Factors'!$A$2:$A$15,0),MATCH('Wkpr - Plant Balance Detail'!BU$2,'Wkpr - Allocation_Factors'!$B$1:$F$1,0)))),0)</f>
        <v>0.6573</v>
      </c>
      <c r="BV281" s="31">
        <f>_xlfn.IFNA(IF(AND($B281="ED",$D281&gt;=310000,$D281&lt;360000),INDEX('Wkpr - Allocation_Factors'!$B$16:$F$16,1,MATCH('Wkpr - Plant Balance Detail'!BV$2,'Wkpr - Allocation_Factors'!$B$1:$F$1,0)),IF(AND($B281="GD",$C281="AN",$D281&gt;=350000,$D281&lt;358000),INDEX('Wkpr - Allocation_Factors'!$B$17:$F$17,1,MATCH('Wkpr - Plant Balance Detail'!BV$2,'Wkpr - Allocation_Factors'!$B$1:$F$1,0)),INDEX('Wkpr - Allocation_Factors'!$B$2:$F$15,MATCH(CONCATENATE('Wkpr - Plant Balance Detail'!$B281,'Wkpr - Plant Balance Detail'!$C281),'Wkpr - Allocation_Factors'!$A$2:$A$15,0),MATCH('Wkpr - Plant Balance Detail'!BV$2,'Wkpr - Allocation_Factors'!$B$1:$F$1,0)))),0)</f>
        <v>0</v>
      </c>
      <c r="BW281" s="31">
        <f>_xlfn.IFNA(IF(AND($B281="ED",$D281&gt;=310000,$D281&lt;360000),INDEX('Wkpr - Allocation_Factors'!$B$16:$F$16,1,MATCH('Wkpr - Plant Balance Detail'!BW$2,'Wkpr - Allocation_Factors'!$B$1:$F$1,0)),IF(AND($B281="GD",$C281="AN",$D281&gt;=350000,$D281&lt;358000),INDEX('Wkpr - Allocation_Factors'!$B$17:$F$17,1,MATCH('Wkpr - Plant Balance Detail'!BW$2,'Wkpr - Allocation_Factors'!$B$1:$F$1,0)),INDEX('Wkpr - Allocation_Factors'!$B$2:$F$15,MATCH(CONCATENATE('Wkpr - Plant Balance Detail'!$B281,'Wkpr - Plant Balance Detail'!$C281),'Wkpr - Allocation_Factors'!$A$2:$A$15,0),MATCH('Wkpr - Plant Balance Detail'!BW$2,'Wkpr - Allocation_Factors'!$B$1:$F$1,0)))),0)</f>
        <v>0.3427</v>
      </c>
      <c r="BX281" s="31">
        <f>_xlfn.IFNA(IF(AND($B281="ED",$D281&gt;=310000,$D281&lt;360000),INDEX('Wkpr - Allocation_Factors'!$B$16:$F$16,1,MATCH('Wkpr - Plant Balance Detail'!BX$2,'Wkpr - Allocation_Factors'!$B$1:$F$1,0)),IF(AND($B281="GD",$C281="AN",$D281&gt;=350000,$D281&lt;358000),INDEX('Wkpr - Allocation_Factors'!$B$17:$F$17,1,MATCH('Wkpr - Plant Balance Detail'!BX$2,'Wkpr - Allocation_Factors'!$B$1:$F$1,0)),INDEX('Wkpr - Allocation_Factors'!$B$2:$F$15,MATCH(CONCATENATE('Wkpr - Plant Balance Detail'!$B281,'Wkpr - Plant Balance Detail'!$C281),'Wkpr - Allocation_Factors'!$A$2:$A$15,0),MATCH('Wkpr - Plant Balance Detail'!BX$2,'Wkpr - Allocation_Factors'!$B$1:$F$1,0)))),0)</f>
        <v>0</v>
      </c>
      <c r="BY281" s="31">
        <f>_xlfn.IFNA(IF(AND($B281="ED",$D281&gt;=310000,$D281&lt;360000),INDEX('Wkpr - Allocation_Factors'!$B$16:$F$16,1,MATCH('Wkpr - Plant Balance Detail'!BY$2,'Wkpr - Allocation_Factors'!$B$1:$F$1,0)),IF(AND($B281="GD",$C281="AN",$D281&gt;=350000,$D281&lt;358000),INDEX('Wkpr - Allocation_Factors'!$B$17:$F$17,1,MATCH('Wkpr - Plant Balance Detail'!BY$2,'Wkpr - Allocation_Factors'!$B$1:$F$1,0)),INDEX('Wkpr - Allocation_Factors'!$B$2:$F$15,MATCH(CONCATENATE('Wkpr - Plant Balance Detail'!$B281,'Wkpr - Plant Balance Detail'!$C281),'Wkpr - Allocation_Factors'!$A$2:$A$15,0),MATCH('Wkpr - Plant Balance Detail'!BY$2,'Wkpr - Allocation_Factors'!$B$1:$F$1,0)))),0)</f>
        <v>0</v>
      </c>
      <c r="CA281" s="1">
        <f t="shared" si="153"/>
        <v>1263.751272</v>
      </c>
      <c r="CB281" s="1">
        <f t="shared" si="154"/>
        <v>0</v>
      </c>
      <c r="CC281" s="1">
        <f t="shared" si="155"/>
        <v>658.88872800000001</v>
      </c>
      <c r="CD281" s="1">
        <f t="shared" si="156"/>
        <v>0</v>
      </c>
      <c r="CE281" s="1">
        <f t="shared" si="157"/>
        <v>0</v>
      </c>
      <c r="CF281" s="1"/>
      <c r="CG281" s="1">
        <f t="shared" si="158"/>
        <v>1263.7497115698002</v>
      </c>
      <c r="CH281" s="1">
        <f t="shared" si="159"/>
        <v>0</v>
      </c>
      <c r="CI281" s="1">
        <f t="shared" si="160"/>
        <v>658.88791443020011</v>
      </c>
      <c r="CJ281" s="1">
        <f t="shared" si="161"/>
        <v>0</v>
      </c>
      <c r="CK281" s="1">
        <f t="shared" si="162"/>
        <v>0</v>
      </c>
      <c r="CM281" s="1">
        <f t="shared" si="163"/>
        <v>451.3391827035</v>
      </c>
      <c r="CN281" s="1">
        <f t="shared" si="164"/>
        <v>0</v>
      </c>
      <c r="CO281" s="1">
        <f t="shared" si="165"/>
        <v>235.3171122965</v>
      </c>
      <c r="CP281" s="1">
        <f t="shared" si="166"/>
        <v>0</v>
      </c>
      <c r="CQ281" s="1">
        <f t="shared" si="167"/>
        <v>0</v>
      </c>
      <c r="CS281" s="1">
        <f t="shared" si="182"/>
        <v>-812.41052886630018</v>
      </c>
      <c r="CT281" s="1">
        <f t="shared" si="183"/>
        <v>0</v>
      </c>
      <c r="CU281" s="1">
        <f t="shared" si="184"/>
        <v>-423.57080213370011</v>
      </c>
      <c r="CV281" s="1">
        <f t="shared" si="185"/>
        <v>0</v>
      </c>
      <c r="CW281" s="1">
        <f t="shared" si="186"/>
        <v>0</v>
      </c>
      <c r="CX281" s="1">
        <f t="shared" si="187"/>
        <v>-1235.9813310000004</v>
      </c>
      <c r="DA281" s="38">
        <f t="shared" si="168"/>
        <v>0</v>
      </c>
      <c r="DB281" s="38">
        <f t="shared" si="169"/>
        <v>0</v>
      </c>
      <c r="DC281" s="38">
        <f t="shared" si="170"/>
        <v>0</v>
      </c>
      <c r="DD281" s="38">
        <f t="shared" si="171"/>
        <v>0</v>
      </c>
      <c r="DE281" s="38">
        <f t="shared" si="172"/>
        <v>0</v>
      </c>
    </row>
    <row r="282" spans="1:109" x14ac:dyDescent="0.2">
      <c r="A282" t="s">
        <v>297</v>
      </c>
      <c r="B282" t="str">
        <f t="shared" si="173"/>
        <v>ED</v>
      </c>
      <c r="C282" t="str">
        <f t="shared" si="174"/>
        <v>LL</v>
      </c>
      <c r="D282">
        <f t="shared" si="175"/>
        <v>333000</v>
      </c>
      <c r="F282" s="1">
        <v>8823605.0800000001</v>
      </c>
      <c r="G282" s="1">
        <v>8823605.0800000001</v>
      </c>
      <c r="H282" s="1">
        <v>8823605.0800000001</v>
      </c>
      <c r="I282" s="1">
        <v>8823605.0800000001</v>
      </c>
      <c r="J282" s="1">
        <v>8823605.0800000001</v>
      </c>
      <c r="K282" s="1">
        <v>8738011.1099999994</v>
      </c>
      <c r="L282" s="1">
        <v>8738011.1099999994</v>
      </c>
      <c r="M282" s="1">
        <v>8738011.1099999994</v>
      </c>
      <c r="N282" s="1">
        <v>8738011.1099999994</v>
      </c>
      <c r="O282" s="1">
        <v>8738011.1099999994</v>
      </c>
      <c r="P282" s="1">
        <v>8738011.1099999994</v>
      </c>
      <c r="Q282" s="1">
        <v>8738011.1099999994</v>
      </c>
      <c r="R282" s="1">
        <v>8738011.1099999994</v>
      </c>
      <c r="S282" s="1">
        <f t="shared" si="176"/>
        <v>8780808.0949999988</v>
      </c>
      <c r="T282" s="1">
        <f t="shared" si="177"/>
        <v>96460498.089999989</v>
      </c>
      <c r="U282" s="1">
        <f t="shared" si="178"/>
        <v>8770108.848749999</v>
      </c>
      <c r="V282" s="1">
        <v>-7885136</v>
      </c>
      <c r="W282" s="1">
        <v>-7903224.3899999997</v>
      </c>
      <c r="X282" s="1">
        <v>-7921312.7800000003</v>
      </c>
      <c r="Y282" s="1">
        <v>-7939401.1699999999</v>
      </c>
      <c r="Z282" s="1">
        <v>-7957489.5600000005</v>
      </c>
      <c r="AA282" s="1">
        <v>-7889896.25</v>
      </c>
      <c r="AB282" s="1">
        <v>-7907809.1699999999</v>
      </c>
      <c r="AC282" s="1">
        <v>-7925722.0899999999</v>
      </c>
      <c r="AD282" s="1">
        <v>-7943635.0099999998</v>
      </c>
      <c r="AE282" s="1">
        <v>-7961547.9299999997</v>
      </c>
      <c r="AF282" s="1">
        <v>-7979460.8499999996</v>
      </c>
      <c r="AG282" s="1">
        <v>-7997373.7699999996</v>
      </c>
      <c r="AH282" s="1">
        <v>-8015286.6900000004</v>
      </c>
      <c r="AI282" s="1"/>
      <c r="AJ282" s="1">
        <v>-18088.39</v>
      </c>
      <c r="AK282" s="1">
        <v>-18088.39</v>
      </c>
      <c r="AL282" s="1">
        <v>-18088.39</v>
      </c>
      <c r="AM282" s="1">
        <v>-18088.39</v>
      </c>
      <c r="AN282" s="1">
        <v>-18088.39</v>
      </c>
      <c r="AO282" s="1">
        <v>-18000.66</v>
      </c>
      <c r="AP282" s="1">
        <v>-17912.920000000002</v>
      </c>
      <c r="AQ282" s="1">
        <v>-17912.920000000002</v>
      </c>
      <c r="AR282" s="1">
        <v>-17912.920000000002</v>
      </c>
      <c r="AS282" s="1">
        <v>-17912.920000000002</v>
      </c>
      <c r="AT282" s="1">
        <v>-17912.920000000002</v>
      </c>
      <c r="AU282" s="1">
        <v>-17912.920000000002</v>
      </c>
      <c r="AV282" s="1">
        <v>-17912.920000000002</v>
      </c>
      <c r="AW282" s="1">
        <f t="shared" si="179"/>
        <v>215744.66000000006</v>
      </c>
      <c r="AX282" s="1"/>
      <c r="AY282" s="1">
        <v>938469.08000000007</v>
      </c>
      <c r="AZ282" s="1">
        <v>920380.69000000006</v>
      </c>
      <c r="BA282" s="1">
        <v>902292.3</v>
      </c>
      <c r="BB282" s="1">
        <v>884203.91</v>
      </c>
      <c r="BC282" s="1">
        <v>866115.52</v>
      </c>
      <c r="BD282" s="1">
        <v>848114.86</v>
      </c>
      <c r="BE282" s="1">
        <v>830201.94000000006</v>
      </c>
      <c r="BF282" s="1">
        <v>812289.02</v>
      </c>
      <c r="BG282" s="1">
        <v>794376.1</v>
      </c>
      <c r="BH282" s="1">
        <v>776463.18</v>
      </c>
      <c r="BI282" s="1">
        <v>758550.26</v>
      </c>
      <c r="BJ282" s="1">
        <v>740637.34</v>
      </c>
      <c r="BK282" s="1">
        <v>722724.42</v>
      </c>
      <c r="BL282" s="2">
        <f t="shared" si="152"/>
        <v>0</v>
      </c>
      <c r="BM282" s="2">
        <f t="shared" si="180"/>
        <v>215744.66000000006</v>
      </c>
      <c r="BN282" s="3">
        <f t="shared" si="151"/>
        <v>2.4599997984147037E-2</v>
      </c>
      <c r="BO282" s="37">
        <f>IFERROR(INDEX('Wkpr - Existing Depr Rates'!$G$2:$G$709,MATCH('Wkpr - Plant Balance Detail'!A282,'Wkpr - Existing Depr Rates'!$A$2:$A$709,0),),0)</f>
        <v>2.46E-2</v>
      </c>
      <c r="BP282" s="37">
        <f t="shared" si="181"/>
        <v>-2.0158529637215317E-9</v>
      </c>
      <c r="BQ282" s="11">
        <v>4.4999999999999997E-3</v>
      </c>
      <c r="BR282" s="11"/>
      <c r="BS282" s="11"/>
      <c r="BU282" s="31">
        <f>_xlfn.IFNA(IF(AND($B282="ED",$D282&gt;=310000,$D282&lt;360000),INDEX('Wkpr - Allocation_Factors'!$B$16:$F$16,1,MATCH('Wkpr - Plant Balance Detail'!BU$2,'Wkpr - Allocation_Factors'!$B$1:$F$1,0)),IF(AND($B282="GD",$C282="AN",$D282&gt;=350000,$D282&lt;358000),INDEX('Wkpr - Allocation_Factors'!$B$17:$F$17,1,MATCH('Wkpr - Plant Balance Detail'!BU$2,'Wkpr - Allocation_Factors'!$B$1:$F$1,0)),INDEX('Wkpr - Allocation_Factors'!$B$2:$F$15,MATCH(CONCATENATE('Wkpr - Plant Balance Detail'!$B282,'Wkpr - Plant Balance Detail'!$C282),'Wkpr - Allocation_Factors'!$A$2:$A$15,0),MATCH('Wkpr - Plant Balance Detail'!BU$2,'Wkpr - Allocation_Factors'!$B$1:$F$1,0)))),0)</f>
        <v>0.6573</v>
      </c>
      <c r="BV282" s="31">
        <f>_xlfn.IFNA(IF(AND($B282="ED",$D282&gt;=310000,$D282&lt;360000),INDEX('Wkpr - Allocation_Factors'!$B$16:$F$16,1,MATCH('Wkpr - Plant Balance Detail'!BV$2,'Wkpr - Allocation_Factors'!$B$1:$F$1,0)),IF(AND($B282="GD",$C282="AN",$D282&gt;=350000,$D282&lt;358000),INDEX('Wkpr - Allocation_Factors'!$B$17:$F$17,1,MATCH('Wkpr - Plant Balance Detail'!BV$2,'Wkpr - Allocation_Factors'!$B$1:$F$1,0)),INDEX('Wkpr - Allocation_Factors'!$B$2:$F$15,MATCH(CONCATENATE('Wkpr - Plant Balance Detail'!$B282,'Wkpr - Plant Balance Detail'!$C282),'Wkpr - Allocation_Factors'!$A$2:$A$15,0),MATCH('Wkpr - Plant Balance Detail'!BV$2,'Wkpr - Allocation_Factors'!$B$1:$F$1,0)))),0)</f>
        <v>0</v>
      </c>
      <c r="BW282" s="31">
        <f>_xlfn.IFNA(IF(AND($B282="ED",$D282&gt;=310000,$D282&lt;360000),INDEX('Wkpr - Allocation_Factors'!$B$16:$F$16,1,MATCH('Wkpr - Plant Balance Detail'!BW$2,'Wkpr - Allocation_Factors'!$B$1:$F$1,0)),IF(AND($B282="GD",$C282="AN",$D282&gt;=350000,$D282&lt;358000),INDEX('Wkpr - Allocation_Factors'!$B$17:$F$17,1,MATCH('Wkpr - Plant Balance Detail'!BW$2,'Wkpr - Allocation_Factors'!$B$1:$F$1,0)),INDEX('Wkpr - Allocation_Factors'!$B$2:$F$15,MATCH(CONCATENATE('Wkpr - Plant Balance Detail'!$B282,'Wkpr - Plant Balance Detail'!$C282),'Wkpr - Allocation_Factors'!$A$2:$A$15,0),MATCH('Wkpr - Plant Balance Detail'!BW$2,'Wkpr - Allocation_Factors'!$B$1:$F$1,0)))),0)</f>
        <v>0.3427</v>
      </c>
      <c r="BX282" s="31">
        <f>_xlfn.IFNA(IF(AND($B282="ED",$D282&gt;=310000,$D282&lt;360000),INDEX('Wkpr - Allocation_Factors'!$B$16:$F$16,1,MATCH('Wkpr - Plant Balance Detail'!BX$2,'Wkpr - Allocation_Factors'!$B$1:$F$1,0)),IF(AND($B282="GD",$C282="AN",$D282&gt;=350000,$D282&lt;358000),INDEX('Wkpr - Allocation_Factors'!$B$17:$F$17,1,MATCH('Wkpr - Plant Balance Detail'!BX$2,'Wkpr - Allocation_Factors'!$B$1:$F$1,0)),INDEX('Wkpr - Allocation_Factors'!$B$2:$F$15,MATCH(CONCATENATE('Wkpr - Plant Balance Detail'!$B282,'Wkpr - Plant Balance Detail'!$C282),'Wkpr - Allocation_Factors'!$A$2:$A$15,0),MATCH('Wkpr - Plant Balance Detail'!BX$2,'Wkpr - Allocation_Factors'!$B$1:$F$1,0)))),0)</f>
        <v>0</v>
      </c>
      <c r="BY282" s="31">
        <f>_xlfn.IFNA(IF(AND($B282="ED",$D282&gt;=310000,$D282&lt;360000),INDEX('Wkpr - Allocation_Factors'!$B$16:$F$16,1,MATCH('Wkpr - Plant Balance Detail'!BY$2,'Wkpr - Allocation_Factors'!$B$1:$F$1,0)),IF(AND($B282="GD",$C282="AN",$D282&gt;=350000,$D282&lt;358000),INDEX('Wkpr - Allocation_Factors'!$B$17:$F$17,1,MATCH('Wkpr - Plant Balance Detail'!BY$2,'Wkpr - Allocation_Factors'!$B$1:$F$1,0)),INDEX('Wkpr - Allocation_Factors'!$B$2:$F$15,MATCH(CONCATENATE('Wkpr - Plant Balance Detail'!$B282,'Wkpr - Plant Balance Detail'!$C282),'Wkpr - Allocation_Factors'!$A$2:$A$15,0),MATCH('Wkpr - Plant Balance Detail'!BY$2,'Wkpr - Allocation_Factors'!$B$1:$F$1,0)))),0)</f>
        <v>0</v>
      </c>
      <c r="CA282" s="1">
        <f t="shared" si="153"/>
        <v>141289.95810599296</v>
      </c>
      <c r="CB282" s="1">
        <f t="shared" si="154"/>
        <v>0</v>
      </c>
      <c r="CC282" s="1">
        <f t="shared" si="155"/>
        <v>73665.097585461423</v>
      </c>
      <c r="CD282" s="1">
        <f t="shared" si="156"/>
        <v>0</v>
      </c>
      <c r="CE282" s="1">
        <f t="shared" si="157"/>
        <v>0</v>
      </c>
      <c r="CF282" s="1"/>
      <c r="CG282" s="1">
        <f t="shared" si="158"/>
        <v>141289.96968403377</v>
      </c>
      <c r="CH282" s="1">
        <f t="shared" si="159"/>
        <v>0</v>
      </c>
      <c r="CI282" s="1">
        <f t="shared" si="160"/>
        <v>73665.103621966191</v>
      </c>
      <c r="CJ282" s="1">
        <f t="shared" si="161"/>
        <v>0</v>
      </c>
      <c r="CK282" s="1">
        <f t="shared" si="162"/>
        <v>0</v>
      </c>
      <c r="CM282" s="1">
        <f t="shared" si="163"/>
        <v>25845.726161713497</v>
      </c>
      <c r="CN282" s="1">
        <f t="shared" si="164"/>
        <v>0</v>
      </c>
      <c r="CO282" s="1">
        <f t="shared" si="165"/>
        <v>13475.323833286498</v>
      </c>
      <c r="CP282" s="1">
        <f t="shared" si="166"/>
        <v>0</v>
      </c>
      <c r="CQ282" s="1">
        <f t="shared" si="167"/>
        <v>0</v>
      </c>
      <c r="CS282" s="1">
        <f t="shared" si="182"/>
        <v>-115444.24352232028</v>
      </c>
      <c r="CT282" s="1">
        <f t="shared" si="183"/>
        <v>0</v>
      </c>
      <c r="CU282" s="1">
        <f t="shared" si="184"/>
        <v>-60189.779788679691</v>
      </c>
      <c r="CV282" s="1">
        <f t="shared" si="185"/>
        <v>0</v>
      </c>
      <c r="CW282" s="1">
        <f t="shared" si="186"/>
        <v>0</v>
      </c>
      <c r="CX282" s="1">
        <f t="shared" si="187"/>
        <v>-175634.02331099997</v>
      </c>
      <c r="DA282" s="38">
        <f t="shared" si="168"/>
        <v>0</v>
      </c>
      <c r="DB282" s="38">
        <f t="shared" si="169"/>
        <v>0</v>
      </c>
      <c r="DC282" s="38">
        <f t="shared" si="170"/>
        <v>0</v>
      </c>
      <c r="DD282" s="38">
        <f t="shared" si="171"/>
        <v>0</v>
      </c>
      <c r="DE282" s="38">
        <f t="shared" si="172"/>
        <v>0</v>
      </c>
    </row>
    <row r="283" spans="1:109" x14ac:dyDescent="0.2">
      <c r="A283" t="s">
        <v>298</v>
      </c>
      <c r="B283" t="str">
        <f t="shared" si="173"/>
        <v>ED</v>
      </c>
      <c r="C283" t="str">
        <f t="shared" si="174"/>
        <v>LL</v>
      </c>
      <c r="D283">
        <f t="shared" si="175"/>
        <v>334000</v>
      </c>
      <c r="F283" s="1">
        <v>2865346.75</v>
      </c>
      <c r="G283" s="1">
        <v>2865346.75</v>
      </c>
      <c r="H283" s="1">
        <v>2865617.39</v>
      </c>
      <c r="I283" s="1">
        <v>2867286.3200000003</v>
      </c>
      <c r="J283" s="1">
        <v>2867286.3200000003</v>
      </c>
      <c r="K283" s="1">
        <v>2661335.63</v>
      </c>
      <c r="L283" s="1">
        <v>2661335.63</v>
      </c>
      <c r="M283" s="1">
        <v>2661335.63</v>
      </c>
      <c r="N283" s="1">
        <v>2878203.11</v>
      </c>
      <c r="O283" s="1">
        <v>3261743.14</v>
      </c>
      <c r="P283" s="1">
        <v>3261743.14</v>
      </c>
      <c r="Q283" s="1">
        <v>3261743.14</v>
      </c>
      <c r="R283" s="1">
        <v>3261743.14</v>
      </c>
      <c r="S283" s="1">
        <f t="shared" si="176"/>
        <v>3063544.9450000003</v>
      </c>
      <c r="T283" s="1">
        <f t="shared" si="177"/>
        <v>32112976.199999999</v>
      </c>
      <c r="U283" s="1">
        <f t="shared" si="178"/>
        <v>2931376.762083333</v>
      </c>
      <c r="V283" s="1">
        <v>-2804942.5300000003</v>
      </c>
      <c r="W283" s="1">
        <v>-2811222.41</v>
      </c>
      <c r="X283" s="1">
        <v>-2817502.59</v>
      </c>
      <c r="Y283" s="1">
        <v>-2823784.9</v>
      </c>
      <c r="Z283" s="1">
        <v>-2830069.04</v>
      </c>
      <c r="AA283" s="1">
        <v>-2630176.7999999998</v>
      </c>
      <c r="AB283" s="1">
        <v>-2636009.56</v>
      </c>
      <c r="AC283" s="1">
        <v>-2641842.3200000003</v>
      </c>
      <c r="AD283" s="1">
        <v>-2647912.73</v>
      </c>
      <c r="AE283" s="1">
        <v>-2654676.91</v>
      </c>
      <c r="AF283" s="1">
        <v>-2661825.56</v>
      </c>
      <c r="AG283" s="1">
        <v>-2668974.21</v>
      </c>
      <c r="AH283" s="1">
        <v>-2676122.86</v>
      </c>
      <c r="AI283" s="1"/>
      <c r="AJ283" s="1">
        <v>-6293.57</v>
      </c>
      <c r="AK283" s="1">
        <v>-6279.88</v>
      </c>
      <c r="AL283" s="1">
        <v>-6280.18</v>
      </c>
      <c r="AM283" s="1">
        <v>-6282.31</v>
      </c>
      <c r="AN283" s="1">
        <v>-6284.14</v>
      </c>
      <c r="AO283" s="1">
        <v>-6058.45</v>
      </c>
      <c r="AP283" s="1">
        <v>-5832.76</v>
      </c>
      <c r="AQ283" s="1">
        <v>-5832.76</v>
      </c>
      <c r="AR283" s="1">
        <v>-6070.41</v>
      </c>
      <c r="AS283" s="1">
        <v>-6728.3600000000006</v>
      </c>
      <c r="AT283" s="1">
        <v>-7148.6500000000005</v>
      </c>
      <c r="AU283" s="1">
        <v>-7148.6500000000005</v>
      </c>
      <c r="AV283" s="1">
        <v>-7148.6500000000005</v>
      </c>
      <c r="AW283" s="1">
        <f t="shared" si="179"/>
        <v>77095.199999999997</v>
      </c>
      <c r="AX283" s="1"/>
      <c r="AY283" s="1">
        <v>60404.22</v>
      </c>
      <c r="AZ283" s="1">
        <v>54124.340000000004</v>
      </c>
      <c r="BA283" s="1">
        <v>48114.8</v>
      </c>
      <c r="BB283" s="1">
        <v>43501.42</v>
      </c>
      <c r="BC283" s="1">
        <v>37217.279999999999</v>
      </c>
      <c r="BD283" s="1">
        <v>31158.83</v>
      </c>
      <c r="BE283" s="1">
        <v>25326.07</v>
      </c>
      <c r="BF283" s="1">
        <v>19493.310000000001</v>
      </c>
      <c r="BG283" s="1">
        <v>230290.38</v>
      </c>
      <c r="BH283" s="1">
        <v>607066.23</v>
      </c>
      <c r="BI283" s="1">
        <v>599917.57999999996</v>
      </c>
      <c r="BJ283" s="1">
        <v>592768.93000000005</v>
      </c>
      <c r="BK283" s="1">
        <v>585620.28</v>
      </c>
      <c r="BL283" s="2">
        <f t="shared" si="152"/>
        <v>0</v>
      </c>
      <c r="BM283" s="2">
        <f t="shared" si="180"/>
        <v>77095.199999999997</v>
      </c>
      <c r="BN283" s="3">
        <f t="shared" si="151"/>
        <v>2.6299996983399822E-2</v>
      </c>
      <c r="BO283" s="37">
        <f>IFERROR(INDEX('Wkpr - Existing Depr Rates'!$G$2:$G$709,MATCH('Wkpr - Plant Balance Detail'!A283,'Wkpr - Existing Depr Rates'!$A$2:$A$709,0),),0)</f>
        <v>2.63E-2</v>
      </c>
      <c r="BP283" s="37">
        <f t="shared" si="181"/>
        <v>-3.0166001779852181E-9</v>
      </c>
      <c r="BQ283" s="11">
        <v>8.5000000000000006E-3</v>
      </c>
      <c r="BR283" s="11"/>
      <c r="BS283" s="11"/>
      <c r="BU283" s="31">
        <f>_xlfn.IFNA(IF(AND($B283="ED",$D283&gt;=310000,$D283&lt;360000),INDEX('Wkpr - Allocation_Factors'!$B$16:$F$16,1,MATCH('Wkpr - Plant Balance Detail'!BU$2,'Wkpr - Allocation_Factors'!$B$1:$F$1,0)),IF(AND($B283="GD",$C283="AN",$D283&gt;=350000,$D283&lt;358000),INDEX('Wkpr - Allocation_Factors'!$B$17:$F$17,1,MATCH('Wkpr - Plant Balance Detail'!BU$2,'Wkpr - Allocation_Factors'!$B$1:$F$1,0)),INDEX('Wkpr - Allocation_Factors'!$B$2:$F$15,MATCH(CONCATENATE('Wkpr - Plant Balance Detail'!$B283,'Wkpr - Plant Balance Detail'!$C283),'Wkpr - Allocation_Factors'!$A$2:$A$15,0),MATCH('Wkpr - Plant Balance Detail'!BU$2,'Wkpr - Allocation_Factors'!$B$1:$F$1,0)))),0)</f>
        <v>0.6573</v>
      </c>
      <c r="BV283" s="31">
        <f>_xlfn.IFNA(IF(AND($B283="ED",$D283&gt;=310000,$D283&lt;360000),INDEX('Wkpr - Allocation_Factors'!$B$16:$F$16,1,MATCH('Wkpr - Plant Balance Detail'!BV$2,'Wkpr - Allocation_Factors'!$B$1:$F$1,0)),IF(AND($B283="GD",$C283="AN",$D283&gt;=350000,$D283&lt;358000),INDEX('Wkpr - Allocation_Factors'!$B$17:$F$17,1,MATCH('Wkpr - Plant Balance Detail'!BV$2,'Wkpr - Allocation_Factors'!$B$1:$F$1,0)),INDEX('Wkpr - Allocation_Factors'!$B$2:$F$15,MATCH(CONCATENATE('Wkpr - Plant Balance Detail'!$B283,'Wkpr - Plant Balance Detail'!$C283),'Wkpr - Allocation_Factors'!$A$2:$A$15,0),MATCH('Wkpr - Plant Balance Detail'!BV$2,'Wkpr - Allocation_Factors'!$B$1:$F$1,0)))),0)</f>
        <v>0</v>
      </c>
      <c r="BW283" s="31">
        <f>_xlfn.IFNA(IF(AND($B283="ED",$D283&gt;=310000,$D283&lt;360000),INDEX('Wkpr - Allocation_Factors'!$B$16:$F$16,1,MATCH('Wkpr - Plant Balance Detail'!BW$2,'Wkpr - Allocation_Factors'!$B$1:$F$1,0)),IF(AND($B283="GD",$C283="AN",$D283&gt;=350000,$D283&lt;358000),INDEX('Wkpr - Allocation_Factors'!$B$17:$F$17,1,MATCH('Wkpr - Plant Balance Detail'!BW$2,'Wkpr - Allocation_Factors'!$B$1:$F$1,0)),INDEX('Wkpr - Allocation_Factors'!$B$2:$F$15,MATCH(CONCATENATE('Wkpr - Plant Balance Detail'!$B283,'Wkpr - Plant Balance Detail'!$C283),'Wkpr - Allocation_Factors'!$A$2:$A$15,0),MATCH('Wkpr - Plant Balance Detail'!BW$2,'Wkpr - Allocation_Factors'!$B$1:$F$1,0)))),0)</f>
        <v>0.3427</v>
      </c>
      <c r="BX283" s="31">
        <f>_xlfn.IFNA(IF(AND($B283="ED",$D283&gt;=310000,$D283&lt;360000),INDEX('Wkpr - Allocation_Factors'!$B$16:$F$16,1,MATCH('Wkpr - Plant Balance Detail'!BX$2,'Wkpr - Allocation_Factors'!$B$1:$F$1,0)),IF(AND($B283="GD",$C283="AN",$D283&gt;=350000,$D283&lt;358000),INDEX('Wkpr - Allocation_Factors'!$B$17:$F$17,1,MATCH('Wkpr - Plant Balance Detail'!BX$2,'Wkpr - Allocation_Factors'!$B$1:$F$1,0)),INDEX('Wkpr - Allocation_Factors'!$B$2:$F$15,MATCH(CONCATENATE('Wkpr - Plant Balance Detail'!$B283,'Wkpr - Plant Balance Detail'!$C283),'Wkpr - Allocation_Factors'!$A$2:$A$15,0),MATCH('Wkpr - Plant Balance Detail'!BX$2,'Wkpr - Allocation_Factors'!$B$1:$F$1,0)))),0)</f>
        <v>0</v>
      </c>
      <c r="BY283" s="31">
        <f>_xlfn.IFNA(IF(AND($B283="ED",$D283&gt;=310000,$D283&lt;360000),INDEX('Wkpr - Allocation_Factors'!$B$16:$F$16,1,MATCH('Wkpr - Plant Balance Detail'!BY$2,'Wkpr - Allocation_Factors'!$B$1:$F$1,0)),IF(AND($B283="GD",$C283="AN",$D283&gt;=350000,$D283&lt;358000),INDEX('Wkpr - Allocation_Factors'!$B$17:$F$17,1,MATCH('Wkpr - Plant Balance Detail'!BY$2,'Wkpr - Allocation_Factors'!$B$1:$F$1,0)),INDEX('Wkpr - Allocation_Factors'!$B$2:$F$15,MATCH(CONCATENATE('Wkpr - Plant Balance Detail'!$B283,'Wkpr - Plant Balance Detail'!$C283),'Wkpr - Allocation_Factors'!$A$2:$A$15,0),MATCH('Wkpr - Plant Balance Detail'!BY$2,'Wkpr - Allocation_Factors'!$B$1:$F$1,0)))),0)</f>
        <v>0</v>
      </c>
      <c r="CA283" s="1">
        <f t="shared" si="153"/>
        <v>56385.71457632746</v>
      </c>
      <c r="CB283" s="1">
        <f t="shared" si="154"/>
        <v>0</v>
      </c>
      <c r="CC283" s="1">
        <f t="shared" si="155"/>
        <v>29398.120166297613</v>
      </c>
      <c r="CD283" s="1">
        <f t="shared" si="156"/>
        <v>0</v>
      </c>
      <c r="CE283" s="1">
        <f t="shared" si="157"/>
        <v>0</v>
      </c>
      <c r="CF283" s="1"/>
      <c r="CG283" s="1">
        <f t="shared" si="158"/>
        <v>56385.721043748606</v>
      </c>
      <c r="CH283" s="1">
        <f t="shared" si="159"/>
        <v>0</v>
      </c>
      <c r="CI283" s="1">
        <f t="shared" si="160"/>
        <v>29398.123538251402</v>
      </c>
      <c r="CJ283" s="1">
        <f t="shared" si="161"/>
        <v>0</v>
      </c>
      <c r="CK283" s="1">
        <f t="shared" si="162"/>
        <v>0</v>
      </c>
      <c r="CM283" s="1">
        <f t="shared" si="163"/>
        <v>18223.522010337001</v>
      </c>
      <c r="CN283" s="1">
        <f t="shared" si="164"/>
        <v>0</v>
      </c>
      <c r="CO283" s="1">
        <f t="shared" si="165"/>
        <v>9501.2946796630004</v>
      </c>
      <c r="CP283" s="1">
        <f t="shared" si="166"/>
        <v>0</v>
      </c>
      <c r="CQ283" s="1">
        <f t="shared" si="167"/>
        <v>0</v>
      </c>
      <c r="CS283" s="1">
        <f t="shared" si="182"/>
        <v>-38162.199033411605</v>
      </c>
      <c r="CT283" s="1">
        <f t="shared" si="183"/>
        <v>0</v>
      </c>
      <c r="CU283" s="1">
        <f t="shared" si="184"/>
        <v>-19896.8288585884</v>
      </c>
      <c r="CV283" s="1">
        <f t="shared" si="185"/>
        <v>0</v>
      </c>
      <c r="CW283" s="1">
        <f t="shared" si="186"/>
        <v>0</v>
      </c>
      <c r="CX283" s="1">
        <f t="shared" si="187"/>
        <v>-58059.027892000006</v>
      </c>
      <c r="DA283" s="38">
        <f t="shared" si="168"/>
        <v>0</v>
      </c>
      <c r="DB283" s="38">
        <f t="shared" si="169"/>
        <v>0</v>
      </c>
      <c r="DC283" s="38">
        <f t="shared" si="170"/>
        <v>0</v>
      </c>
      <c r="DD283" s="38">
        <f t="shared" si="171"/>
        <v>0</v>
      </c>
      <c r="DE283" s="38">
        <f t="shared" si="172"/>
        <v>0</v>
      </c>
    </row>
    <row r="284" spans="1:109" x14ac:dyDescent="0.2">
      <c r="A284" t="s">
        <v>299</v>
      </c>
      <c r="B284" t="str">
        <f t="shared" si="173"/>
        <v>ED</v>
      </c>
      <c r="C284" t="str">
        <f t="shared" si="174"/>
        <v>LL</v>
      </c>
      <c r="D284">
        <f t="shared" si="175"/>
        <v>335000</v>
      </c>
      <c r="F284" s="1">
        <v>541720.76</v>
      </c>
      <c r="G284" s="1">
        <v>541720.76</v>
      </c>
      <c r="H284" s="1">
        <v>541720.76</v>
      </c>
      <c r="I284" s="1">
        <v>541720.76</v>
      </c>
      <c r="J284" s="1">
        <v>541720.76</v>
      </c>
      <c r="K284" s="1">
        <v>527879.67000000004</v>
      </c>
      <c r="L284" s="1">
        <v>527879.67000000004</v>
      </c>
      <c r="M284" s="1">
        <v>527879.67000000004</v>
      </c>
      <c r="N284" s="1">
        <v>527879.67000000004</v>
      </c>
      <c r="O284" s="1">
        <v>515599.39</v>
      </c>
      <c r="P284" s="1">
        <v>515599.39</v>
      </c>
      <c r="Q284" s="1">
        <v>515599.39</v>
      </c>
      <c r="R284" s="1">
        <v>515599.39</v>
      </c>
      <c r="S284" s="1">
        <f t="shared" si="176"/>
        <v>528660.07499999995</v>
      </c>
      <c r="T284" s="1">
        <f t="shared" si="177"/>
        <v>5825199.8899999987</v>
      </c>
      <c r="U284" s="1">
        <f t="shared" si="178"/>
        <v>529488.33041666658</v>
      </c>
      <c r="V284" s="1">
        <v>-274885.90000000002</v>
      </c>
      <c r="W284" s="1">
        <v>-275436.65000000002</v>
      </c>
      <c r="X284" s="1">
        <v>-275987.40000000002</v>
      </c>
      <c r="Y284" s="1">
        <v>-276538.15000000002</v>
      </c>
      <c r="Z284" s="1">
        <v>-277088.90000000002</v>
      </c>
      <c r="AA284" s="1">
        <v>-263791.52</v>
      </c>
      <c r="AB284" s="1">
        <v>-264328.2</v>
      </c>
      <c r="AC284" s="1">
        <v>-264864.88</v>
      </c>
      <c r="AD284" s="1">
        <v>-265401.56</v>
      </c>
      <c r="AE284" s="1">
        <v>-265932</v>
      </c>
      <c r="AF284" s="1">
        <v>-266456.19</v>
      </c>
      <c r="AG284" s="1">
        <v>-266980.38</v>
      </c>
      <c r="AH284" s="1">
        <v>-267504.57</v>
      </c>
      <c r="AI284" s="1"/>
      <c r="AJ284" s="1">
        <v>-550.75</v>
      </c>
      <c r="AK284" s="1">
        <v>-550.75</v>
      </c>
      <c r="AL284" s="1">
        <v>-550.75</v>
      </c>
      <c r="AM284" s="1">
        <v>-550.75</v>
      </c>
      <c r="AN284" s="1">
        <v>-550.75</v>
      </c>
      <c r="AO284" s="1">
        <v>-543.71</v>
      </c>
      <c r="AP284" s="1">
        <v>-536.68000000000006</v>
      </c>
      <c r="AQ284" s="1">
        <v>-536.68000000000006</v>
      </c>
      <c r="AR284" s="1">
        <v>-536.68000000000006</v>
      </c>
      <c r="AS284" s="1">
        <v>-530.44000000000005</v>
      </c>
      <c r="AT284" s="1">
        <v>-524.19000000000005</v>
      </c>
      <c r="AU284" s="1">
        <v>-524.19000000000005</v>
      </c>
      <c r="AV284" s="1">
        <v>-524.19000000000005</v>
      </c>
      <c r="AW284" s="1">
        <f t="shared" si="179"/>
        <v>6459.760000000002</v>
      </c>
      <c r="AX284" s="1"/>
      <c r="AY284" s="1">
        <v>266834.86</v>
      </c>
      <c r="AZ284" s="1">
        <v>266284.11</v>
      </c>
      <c r="BA284" s="1">
        <v>265733.36</v>
      </c>
      <c r="BB284" s="1">
        <v>265182.61</v>
      </c>
      <c r="BC284" s="1">
        <v>264631.86</v>
      </c>
      <c r="BD284" s="1">
        <v>264088.15000000002</v>
      </c>
      <c r="BE284" s="1">
        <v>263551.47000000003</v>
      </c>
      <c r="BF284" s="1">
        <v>263014.78999999998</v>
      </c>
      <c r="BG284" s="1">
        <v>262478.11</v>
      </c>
      <c r="BH284" s="1">
        <v>249667.39</v>
      </c>
      <c r="BI284" s="1">
        <v>249143.2</v>
      </c>
      <c r="BJ284" s="1">
        <v>248619.01</v>
      </c>
      <c r="BK284" s="1">
        <v>248094.82</v>
      </c>
      <c r="BL284" s="2">
        <f t="shared" si="152"/>
        <v>0</v>
      </c>
      <c r="BM284" s="2">
        <f t="shared" si="180"/>
        <v>6459.760000000002</v>
      </c>
      <c r="BN284" s="3">
        <f t="shared" si="151"/>
        <v>1.2200004473973331E-2</v>
      </c>
      <c r="BO284" s="37">
        <f>IFERROR(INDEX('Wkpr - Existing Depr Rates'!$G$2:$G$709,MATCH('Wkpr - Plant Balance Detail'!A284,'Wkpr - Existing Depr Rates'!$A$2:$A$709,0),),0)</f>
        <v>1.2200000000000001E-2</v>
      </c>
      <c r="BP284" s="37">
        <f t="shared" si="181"/>
        <v>4.4739733306986551E-9</v>
      </c>
      <c r="BQ284" s="11">
        <v>1.6899999999999998E-2</v>
      </c>
      <c r="BR284" s="11"/>
      <c r="BS284" s="11"/>
      <c r="BU284" s="31">
        <f>_xlfn.IFNA(IF(AND($B284="ED",$D284&gt;=310000,$D284&lt;360000),INDEX('Wkpr - Allocation_Factors'!$B$16:$F$16,1,MATCH('Wkpr - Plant Balance Detail'!BU$2,'Wkpr - Allocation_Factors'!$B$1:$F$1,0)),IF(AND($B284="GD",$C284="AN",$D284&gt;=350000,$D284&lt;358000),INDEX('Wkpr - Allocation_Factors'!$B$17:$F$17,1,MATCH('Wkpr - Plant Balance Detail'!BU$2,'Wkpr - Allocation_Factors'!$B$1:$F$1,0)),INDEX('Wkpr - Allocation_Factors'!$B$2:$F$15,MATCH(CONCATENATE('Wkpr - Plant Balance Detail'!$B284,'Wkpr - Plant Balance Detail'!$C284),'Wkpr - Allocation_Factors'!$A$2:$A$15,0),MATCH('Wkpr - Plant Balance Detail'!BU$2,'Wkpr - Allocation_Factors'!$B$1:$F$1,0)))),0)</f>
        <v>0.6573</v>
      </c>
      <c r="BV284" s="31">
        <f>_xlfn.IFNA(IF(AND($B284="ED",$D284&gt;=310000,$D284&lt;360000),INDEX('Wkpr - Allocation_Factors'!$B$16:$F$16,1,MATCH('Wkpr - Plant Balance Detail'!BV$2,'Wkpr - Allocation_Factors'!$B$1:$F$1,0)),IF(AND($B284="GD",$C284="AN",$D284&gt;=350000,$D284&lt;358000),INDEX('Wkpr - Allocation_Factors'!$B$17:$F$17,1,MATCH('Wkpr - Plant Balance Detail'!BV$2,'Wkpr - Allocation_Factors'!$B$1:$F$1,0)),INDEX('Wkpr - Allocation_Factors'!$B$2:$F$15,MATCH(CONCATENATE('Wkpr - Plant Balance Detail'!$B284,'Wkpr - Plant Balance Detail'!$C284),'Wkpr - Allocation_Factors'!$A$2:$A$15,0),MATCH('Wkpr - Plant Balance Detail'!BV$2,'Wkpr - Allocation_Factors'!$B$1:$F$1,0)))),0)</f>
        <v>0</v>
      </c>
      <c r="BW284" s="31">
        <f>_xlfn.IFNA(IF(AND($B284="ED",$D284&gt;=310000,$D284&lt;360000),INDEX('Wkpr - Allocation_Factors'!$B$16:$F$16,1,MATCH('Wkpr - Plant Balance Detail'!BW$2,'Wkpr - Allocation_Factors'!$B$1:$F$1,0)),IF(AND($B284="GD",$C284="AN",$D284&gt;=350000,$D284&lt;358000),INDEX('Wkpr - Allocation_Factors'!$B$17:$F$17,1,MATCH('Wkpr - Plant Balance Detail'!BW$2,'Wkpr - Allocation_Factors'!$B$1:$F$1,0)),INDEX('Wkpr - Allocation_Factors'!$B$2:$F$15,MATCH(CONCATENATE('Wkpr - Plant Balance Detail'!$B284,'Wkpr - Plant Balance Detail'!$C284),'Wkpr - Allocation_Factors'!$A$2:$A$15,0),MATCH('Wkpr - Plant Balance Detail'!BW$2,'Wkpr - Allocation_Factors'!$B$1:$F$1,0)))),0)</f>
        <v>0.3427</v>
      </c>
      <c r="BX284" s="31">
        <f>_xlfn.IFNA(IF(AND($B284="ED",$D284&gt;=310000,$D284&lt;360000),INDEX('Wkpr - Allocation_Factors'!$B$16:$F$16,1,MATCH('Wkpr - Plant Balance Detail'!BX$2,'Wkpr - Allocation_Factors'!$B$1:$F$1,0)),IF(AND($B284="GD",$C284="AN",$D284&gt;=350000,$D284&lt;358000),INDEX('Wkpr - Allocation_Factors'!$B$17:$F$17,1,MATCH('Wkpr - Plant Balance Detail'!BX$2,'Wkpr - Allocation_Factors'!$B$1:$F$1,0)),INDEX('Wkpr - Allocation_Factors'!$B$2:$F$15,MATCH(CONCATENATE('Wkpr - Plant Balance Detail'!$B284,'Wkpr - Plant Balance Detail'!$C284),'Wkpr - Allocation_Factors'!$A$2:$A$15,0),MATCH('Wkpr - Plant Balance Detail'!BX$2,'Wkpr - Allocation_Factors'!$B$1:$F$1,0)))),0)</f>
        <v>0</v>
      </c>
      <c r="BY284" s="31">
        <f>_xlfn.IFNA(IF(AND($B284="ED",$D284&gt;=310000,$D284&lt;360000),INDEX('Wkpr - Allocation_Factors'!$B$16:$F$16,1,MATCH('Wkpr - Plant Balance Detail'!BY$2,'Wkpr - Allocation_Factors'!$B$1:$F$1,0)),IF(AND($B284="GD",$C284="AN",$D284&gt;=350000,$D284&lt;358000),INDEX('Wkpr - Allocation_Factors'!$B$17:$F$17,1,MATCH('Wkpr - Plant Balance Detail'!BY$2,'Wkpr - Allocation_Factors'!$B$1:$F$1,0)),INDEX('Wkpr - Allocation_Factors'!$B$2:$F$15,MATCH(CONCATENATE('Wkpr - Plant Balance Detail'!$B284,'Wkpr - Plant Balance Detail'!$C284),'Wkpr - Allocation_Factors'!$A$2:$A$15,0),MATCH('Wkpr - Plant Balance Detail'!BY$2,'Wkpr - Allocation_Factors'!$B$1:$F$1,0)))),0)</f>
        <v>0</v>
      </c>
      <c r="CA284" s="1">
        <f t="shared" si="153"/>
        <v>4134.6239606185272</v>
      </c>
      <c r="CB284" s="1">
        <f t="shared" si="154"/>
        <v>0</v>
      </c>
      <c r="CC284" s="1">
        <f t="shared" si="155"/>
        <v>2155.6909041593935</v>
      </c>
      <c r="CD284" s="1">
        <f t="shared" si="156"/>
        <v>0</v>
      </c>
      <c r="CE284" s="1">
        <f t="shared" si="157"/>
        <v>0</v>
      </c>
      <c r="CF284" s="1"/>
      <c r="CG284" s="1">
        <f t="shared" si="158"/>
        <v>4134.6224443734</v>
      </c>
      <c r="CH284" s="1">
        <f t="shared" si="159"/>
        <v>0</v>
      </c>
      <c r="CI284" s="1">
        <f t="shared" si="160"/>
        <v>2155.6901136266001</v>
      </c>
      <c r="CJ284" s="1">
        <f t="shared" si="161"/>
        <v>0</v>
      </c>
      <c r="CK284" s="1">
        <f t="shared" si="162"/>
        <v>0</v>
      </c>
      <c r="CM284" s="1">
        <f t="shared" si="163"/>
        <v>5727.4687958943005</v>
      </c>
      <c r="CN284" s="1">
        <f t="shared" si="164"/>
        <v>0</v>
      </c>
      <c r="CO284" s="1">
        <f t="shared" si="165"/>
        <v>2986.1608951057001</v>
      </c>
      <c r="CP284" s="1">
        <f t="shared" si="166"/>
        <v>0</v>
      </c>
      <c r="CQ284" s="1">
        <f t="shared" si="167"/>
        <v>0</v>
      </c>
      <c r="CS284" s="1">
        <f t="shared" si="182"/>
        <v>1592.8463515209005</v>
      </c>
      <c r="CT284" s="1">
        <f t="shared" si="183"/>
        <v>0</v>
      </c>
      <c r="CU284" s="1">
        <f t="shared" si="184"/>
        <v>830.47078147909997</v>
      </c>
      <c r="CV284" s="1">
        <f t="shared" si="185"/>
        <v>0</v>
      </c>
      <c r="CW284" s="1">
        <f t="shared" si="186"/>
        <v>0</v>
      </c>
      <c r="CX284" s="1">
        <f t="shared" si="187"/>
        <v>2423.3171330000005</v>
      </c>
      <c r="DA284" s="38">
        <f t="shared" si="168"/>
        <v>0</v>
      </c>
      <c r="DB284" s="38">
        <f t="shared" si="169"/>
        <v>0</v>
      </c>
      <c r="DC284" s="38">
        <f t="shared" si="170"/>
        <v>0</v>
      </c>
      <c r="DD284" s="38">
        <f t="shared" si="171"/>
        <v>0</v>
      </c>
      <c r="DE284" s="38">
        <f t="shared" si="172"/>
        <v>0</v>
      </c>
    </row>
    <row r="285" spans="1:109" x14ac:dyDescent="0.2">
      <c r="A285" t="s">
        <v>300</v>
      </c>
      <c r="B285" t="str">
        <f t="shared" si="173"/>
        <v>ED</v>
      </c>
      <c r="C285" t="str">
        <f t="shared" si="174"/>
        <v>MS</v>
      </c>
      <c r="D285">
        <f t="shared" si="175"/>
        <v>331000</v>
      </c>
      <c r="F285" s="1">
        <v>7942231.71</v>
      </c>
      <c r="G285" s="1">
        <v>7942231.71</v>
      </c>
      <c r="H285" s="1">
        <v>7942231.71</v>
      </c>
      <c r="I285" s="1">
        <v>7942231.71</v>
      </c>
      <c r="J285" s="1">
        <v>7942231.71</v>
      </c>
      <c r="K285" s="1">
        <v>7942231.71</v>
      </c>
      <c r="L285" s="1">
        <v>7942231.71</v>
      </c>
      <c r="M285" s="1">
        <v>7942231.71</v>
      </c>
      <c r="N285" s="1">
        <v>7942231.71</v>
      </c>
      <c r="O285" s="1">
        <v>7942231.71</v>
      </c>
      <c r="P285" s="1">
        <v>7942231.71</v>
      </c>
      <c r="Q285" s="1">
        <v>7942231.71</v>
      </c>
      <c r="R285" s="1">
        <v>7942231.71</v>
      </c>
      <c r="S285" s="1">
        <f t="shared" si="176"/>
        <v>7942231.71</v>
      </c>
      <c r="T285" s="1">
        <f t="shared" si="177"/>
        <v>87364548.809999987</v>
      </c>
      <c r="U285" s="1">
        <f t="shared" si="178"/>
        <v>7942231.7099999981</v>
      </c>
      <c r="V285" s="1">
        <v>-1044248.09</v>
      </c>
      <c r="W285" s="1">
        <v>-1055565.77</v>
      </c>
      <c r="X285" s="1">
        <v>-1066883.45</v>
      </c>
      <c r="Y285" s="1">
        <v>-1078201.1299999999</v>
      </c>
      <c r="Z285" s="1">
        <v>-1089518.81</v>
      </c>
      <c r="AA285" s="1">
        <v>-1100836.49</v>
      </c>
      <c r="AB285" s="1">
        <v>-1112154.17</v>
      </c>
      <c r="AC285" s="1">
        <v>-1123471.8500000001</v>
      </c>
      <c r="AD285" s="1">
        <v>-1134789.53</v>
      </c>
      <c r="AE285" s="1">
        <v>-1146107.21</v>
      </c>
      <c r="AF285" s="1">
        <v>-1157424.8900000001</v>
      </c>
      <c r="AG285" s="1">
        <v>-1168742.57</v>
      </c>
      <c r="AH285" s="1">
        <v>-1180060.25</v>
      </c>
      <c r="AI285" s="1"/>
      <c r="AJ285" s="1">
        <v>-11317.68</v>
      </c>
      <c r="AK285" s="1">
        <v>-11317.68</v>
      </c>
      <c r="AL285" s="1">
        <v>-11317.68</v>
      </c>
      <c r="AM285" s="1">
        <v>-11317.68</v>
      </c>
      <c r="AN285" s="1">
        <v>-11317.68</v>
      </c>
      <c r="AO285" s="1">
        <v>-11317.68</v>
      </c>
      <c r="AP285" s="1">
        <v>-11317.68</v>
      </c>
      <c r="AQ285" s="1">
        <v>-11317.68</v>
      </c>
      <c r="AR285" s="1">
        <v>-11317.68</v>
      </c>
      <c r="AS285" s="1">
        <v>-11317.68</v>
      </c>
      <c r="AT285" s="1">
        <v>-11317.68</v>
      </c>
      <c r="AU285" s="1">
        <v>-11317.68</v>
      </c>
      <c r="AV285" s="1">
        <v>-11317.68</v>
      </c>
      <c r="AW285" s="1">
        <f t="shared" si="179"/>
        <v>135812.15999999997</v>
      </c>
      <c r="AX285" s="1"/>
      <c r="AY285" s="1">
        <v>6897983.6200000001</v>
      </c>
      <c r="AZ285" s="1">
        <v>6886665.9400000004</v>
      </c>
      <c r="BA285" s="1">
        <v>6875348.2599999998</v>
      </c>
      <c r="BB285" s="1">
        <v>6864030.5800000001</v>
      </c>
      <c r="BC285" s="1">
        <v>6852712.9000000004</v>
      </c>
      <c r="BD285" s="1">
        <v>6841395.2199999997</v>
      </c>
      <c r="BE285" s="1">
        <v>6830077.54</v>
      </c>
      <c r="BF285" s="1">
        <v>6818759.8600000003</v>
      </c>
      <c r="BG285" s="1">
        <v>6807442.1799999997</v>
      </c>
      <c r="BH285" s="1">
        <v>6796124.5</v>
      </c>
      <c r="BI285" s="1">
        <v>6784806.8200000003</v>
      </c>
      <c r="BJ285" s="1">
        <v>6773489.1399999997</v>
      </c>
      <c r="BK285" s="1">
        <v>6762171.46</v>
      </c>
      <c r="BL285" s="2">
        <f t="shared" si="152"/>
        <v>0</v>
      </c>
      <c r="BM285" s="2">
        <f t="shared" si="180"/>
        <v>135812.15999999997</v>
      </c>
      <c r="BN285" s="3">
        <f t="shared" si="151"/>
        <v>1.7099999717837495E-2</v>
      </c>
      <c r="BO285" s="37">
        <f>IFERROR(INDEX('Wkpr - Existing Depr Rates'!$G$2:$G$709,MATCH('Wkpr - Plant Balance Detail'!A285,'Wkpr - Existing Depr Rates'!$A$2:$A$709,0),),0)</f>
        <v>1.7100000000000001E-2</v>
      </c>
      <c r="BP285" s="37">
        <f t="shared" si="181"/>
        <v>-2.821625051663279E-10</v>
      </c>
      <c r="BQ285" s="11">
        <v>1.7899999999999999E-2</v>
      </c>
      <c r="BR285" s="11"/>
      <c r="BS285" s="11"/>
      <c r="BU285" s="31">
        <f>_xlfn.IFNA(IF(AND($B285="ED",$D285&gt;=310000,$D285&lt;360000),INDEX('Wkpr - Allocation_Factors'!$B$16:$F$16,1,MATCH('Wkpr - Plant Balance Detail'!BU$2,'Wkpr - Allocation_Factors'!$B$1:$F$1,0)),IF(AND($B285="GD",$C285="AN",$D285&gt;=350000,$D285&lt;358000),INDEX('Wkpr - Allocation_Factors'!$B$17:$F$17,1,MATCH('Wkpr - Plant Balance Detail'!BU$2,'Wkpr - Allocation_Factors'!$B$1:$F$1,0)),INDEX('Wkpr - Allocation_Factors'!$B$2:$F$15,MATCH(CONCATENATE('Wkpr - Plant Balance Detail'!$B285,'Wkpr - Plant Balance Detail'!$C285),'Wkpr - Allocation_Factors'!$A$2:$A$15,0),MATCH('Wkpr - Plant Balance Detail'!BU$2,'Wkpr - Allocation_Factors'!$B$1:$F$1,0)))),0)</f>
        <v>0.6573</v>
      </c>
      <c r="BV285" s="31">
        <f>_xlfn.IFNA(IF(AND($B285="ED",$D285&gt;=310000,$D285&lt;360000),INDEX('Wkpr - Allocation_Factors'!$B$16:$F$16,1,MATCH('Wkpr - Plant Balance Detail'!BV$2,'Wkpr - Allocation_Factors'!$B$1:$F$1,0)),IF(AND($B285="GD",$C285="AN",$D285&gt;=350000,$D285&lt;358000),INDEX('Wkpr - Allocation_Factors'!$B$17:$F$17,1,MATCH('Wkpr - Plant Balance Detail'!BV$2,'Wkpr - Allocation_Factors'!$B$1:$F$1,0)),INDEX('Wkpr - Allocation_Factors'!$B$2:$F$15,MATCH(CONCATENATE('Wkpr - Plant Balance Detail'!$B285,'Wkpr - Plant Balance Detail'!$C285),'Wkpr - Allocation_Factors'!$A$2:$A$15,0),MATCH('Wkpr - Plant Balance Detail'!BV$2,'Wkpr - Allocation_Factors'!$B$1:$F$1,0)))),0)</f>
        <v>0</v>
      </c>
      <c r="BW285" s="31">
        <f>_xlfn.IFNA(IF(AND($B285="ED",$D285&gt;=310000,$D285&lt;360000),INDEX('Wkpr - Allocation_Factors'!$B$16:$F$16,1,MATCH('Wkpr - Plant Balance Detail'!BW$2,'Wkpr - Allocation_Factors'!$B$1:$F$1,0)),IF(AND($B285="GD",$C285="AN",$D285&gt;=350000,$D285&lt;358000),INDEX('Wkpr - Allocation_Factors'!$B$17:$F$17,1,MATCH('Wkpr - Plant Balance Detail'!BW$2,'Wkpr - Allocation_Factors'!$B$1:$F$1,0)),INDEX('Wkpr - Allocation_Factors'!$B$2:$F$15,MATCH(CONCATENATE('Wkpr - Plant Balance Detail'!$B285,'Wkpr - Plant Balance Detail'!$C285),'Wkpr - Allocation_Factors'!$A$2:$A$15,0),MATCH('Wkpr - Plant Balance Detail'!BW$2,'Wkpr - Allocation_Factors'!$B$1:$F$1,0)))),0)</f>
        <v>0.3427</v>
      </c>
      <c r="BX285" s="31">
        <f>_xlfn.IFNA(IF(AND($B285="ED",$D285&gt;=310000,$D285&lt;360000),INDEX('Wkpr - Allocation_Factors'!$B$16:$F$16,1,MATCH('Wkpr - Plant Balance Detail'!BX$2,'Wkpr - Allocation_Factors'!$B$1:$F$1,0)),IF(AND($B285="GD",$C285="AN",$D285&gt;=350000,$D285&lt;358000),INDEX('Wkpr - Allocation_Factors'!$B$17:$F$17,1,MATCH('Wkpr - Plant Balance Detail'!BX$2,'Wkpr - Allocation_Factors'!$B$1:$F$1,0)),INDEX('Wkpr - Allocation_Factors'!$B$2:$F$15,MATCH(CONCATENATE('Wkpr - Plant Balance Detail'!$B285,'Wkpr - Plant Balance Detail'!$C285),'Wkpr - Allocation_Factors'!$A$2:$A$15,0),MATCH('Wkpr - Plant Balance Detail'!BX$2,'Wkpr - Allocation_Factors'!$B$1:$F$1,0)))),0)</f>
        <v>0</v>
      </c>
      <c r="BY285" s="31">
        <f>_xlfn.IFNA(IF(AND($B285="ED",$D285&gt;=310000,$D285&lt;360000),INDEX('Wkpr - Allocation_Factors'!$B$16:$F$16,1,MATCH('Wkpr - Plant Balance Detail'!BY$2,'Wkpr - Allocation_Factors'!$B$1:$F$1,0)),IF(AND($B285="GD",$C285="AN",$D285&gt;=350000,$D285&lt;358000),INDEX('Wkpr - Allocation_Factors'!$B$17:$F$17,1,MATCH('Wkpr - Plant Balance Detail'!BY$2,'Wkpr - Allocation_Factors'!$B$1:$F$1,0)),INDEX('Wkpr - Allocation_Factors'!$B$2:$F$15,MATCH(CONCATENATE('Wkpr - Plant Balance Detail'!$B285,'Wkpr - Plant Balance Detail'!$C285),'Wkpr - Allocation_Factors'!$A$2:$A$15,0),MATCH('Wkpr - Plant Balance Detail'!BY$2,'Wkpr - Allocation_Factors'!$B$1:$F$1,0)))),0)</f>
        <v>0</v>
      </c>
      <c r="CA285" s="1">
        <f t="shared" si="153"/>
        <v>89269.332768000007</v>
      </c>
      <c r="CB285" s="1">
        <f t="shared" si="154"/>
        <v>0</v>
      </c>
      <c r="CC285" s="1">
        <f t="shared" si="155"/>
        <v>46542.827232000003</v>
      </c>
      <c r="CD285" s="1">
        <f t="shared" si="156"/>
        <v>0</v>
      </c>
      <c r="CE285" s="1">
        <f t="shared" si="157"/>
        <v>0</v>
      </c>
      <c r="CF285" s="1"/>
      <c r="CG285" s="1">
        <f t="shared" si="158"/>
        <v>89269.334241009303</v>
      </c>
      <c r="CH285" s="1">
        <f t="shared" si="159"/>
        <v>0</v>
      </c>
      <c r="CI285" s="1">
        <f t="shared" si="160"/>
        <v>46542.827999990703</v>
      </c>
      <c r="CJ285" s="1">
        <f t="shared" si="161"/>
        <v>0</v>
      </c>
      <c r="CK285" s="1">
        <f t="shared" si="162"/>
        <v>0</v>
      </c>
      <c r="CM285" s="1">
        <f t="shared" si="163"/>
        <v>93445.677363395691</v>
      </c>
      <c r="CN285" s="1">
        <f t="shared" si="164"/>
        <v>0</v>
      </c>
      <c r="CO285" s="1">
        <f t="shared" si="165"/>
        <v>48720.270245604297</v>
      </c>
      <c r="CP285" s="1">
        <f t="shared" si="166"/>
        <v>0</v>
      </c>
      <c r="CQ285" s="1">
        <f t="shared" si="167"/>
        <v>0</v>
      </c>
      <c r="CS285" s="1">
        <f t="shared" si="182"/>
        <v>4176.3431223863881</v>
      </c>
      <c r="CT285" s="1">
        <f t="shared" si="183"/>
        <v>0</v>
      </c>
      <c r="CU285" s="1">
        <f t="shared" si="184"/>
        <v>2177.4422456135944</v>
      </c>
      <c r="CV285" s="1">
        <f t="shared" si="185"/>
        <v>0</v>
      </c>
      <c r="CW285" s="1">
        <f t="shared" si="186"/>
        <v>0</v>
      </c>
      <c r="CX285" s="1">
        <f t="shared" si="187"/>
        <v>6353.7853679999826</v>
      </c>
      <c r="DA285" s="38">
        <f t="shared" si="168"/>
        <v>0</v>
      </c>
      <c r="DB285" s="38">
        <f t="shared" si="169"/>
        <v>0</v>
      </c>
      <c r="DC285" s="38">
        <f t="shared" si="170"/>
        <v>0</v>
      </c>
      <c r="DD285" s="38">
        <f t="shared" si="171"/>
        <v>0</v>
      </c>
      <c r="DE285" s="38">
        <f t="shared" si="172"/>
        <v>0</v>
      </c>
    </row>
    <row r="286" spans="1:109" x14ac:dyDescent="0.2">
      <c r="A286" t="s">
        <v>301</v>
      </c>
      <c r="B286" t="str">
        <f t="shared" si="173"/>
        <v>ED</v>
      </c>
      <c r="C286" t="str">
        <f t="shared" si="174"/>
        <v>MS</v>
      </c>
      <c r="D286">
        <f t="shared" si="175"/>
        <v>331100</v>
      </c>
      <c r="F286" s="1">
        <v>205.59</v>
      </c>
      <c r="G286" s="1">
        <v>205.59</v>
      </c>
      <c r="H286" s="1">
        <v>205.59</v>
      </c>
      <c r="I286" s="1">
        <v>205.59</v>
      </c>
      <c r="J286" s="1">
        <v>205.59</v>
      </c>
      <c r="K286" s="1">
        <v>205.59</v>
      </c>
      <c r="L286" s="1">
        <v>205.59</v>
      </c>
      <c r="M286" s="1">
        <v>205.59</v>
      </c>
      <c r="N286" s="1">
        <v>205.59</v>
      </c>
      <c r="O286" s="1">
        <v>205.59</v>
      </c>
      <c r="P286" s="1">
        <v>205.59</v>
      </c>
      <c r="Q286" s="1">
        <v>205.59</v>
      </c>
      <c r="R286" s="1">
        <v>205.59</v>
      </c>
      <c r="S286" s="1">
        <f t="shared" si="176"/>
        <v>205.59</v>
      </c>
      <c r="T286" s="1">
        <f t="shared" si="177"/>
        <v>2261.4899999999998</v>
      </c>
      <c r="U286" s="1">
        <f t="shared" si="178"/>
        <v>205.59</v>
      </c>
      <c r="V286" s="1">
        <v>-29.2</v>
      </c>
      <c r="W286" s="1">
        <v>-29.37</v>
      </c>
      <c r="X286" s="1">
        <v>-29.54</v>
      </c>
      <c r="Y286" s="1">
        <v>-29.71</v>
      </c>
      <c r="Z286" s="1">
        <v>-29.88</v>
      </c>
      <c r="AA286" s="1">
        <v>-30.05</v>
      </c>
      <c r="AB286" s="1">
        <v>-30.22</v>
      </c>
      <c r="AC286" s="1">
        <v>-30.39</v>
      </c>
      <c r="AD286" s="1">
        <v>-30.560000000000002</v>
      </c>
      <c r="AE286" s="1">
        <v>-30.73</v>
      </c>
      <c r="AF286" s="1">
        <v>-30.900000000000002</v>
      </c>
      <c r="AG286" s="1">
        <v>-31.07</v>
      </c>
      <c r="AH286" s="1">
        <v>-31.240000000000002</v>
      </c>
      <c r="AI286" s="1"/>
      <c r="AJ286" s="1">
        <v>-0.17</v>
      </c>
      <c r="AK286" s="1">
        <v>-0.17</v>
      </c>
      <c r="AL286" s="1">
        <v>-0.17</v>
      </c>
      <c r="AM286" s="1">
        <v>-0.17</v>
      </c>
      <c r="AN286" s="1">
        <v>-0.17</v>
      </c>
      <c r="AO286" s="1">
        <v>-0.17</v>
      </c>
      <c r="AP286" s="1">
        <v>-0.17</v>
      </c>
      <c r="AQ286" s="1">
        <v>-0.17</v>
      </c>
      <c r="AR286" s="1">
        <v>-0.17</v>
      </c>
      <c r="AS286" s="1">
        <v>-0.17</v>
      </c>
      <c r="AT286" s="1">
        <v>-0.17</v>
      </c>
      <c r="AU286" s="1">
        <v>-0.17</v>
      </c>
      <c r="AV286" s="1">
        <v>-0.17</v>
      </c>
      <c r="AW286" s="1">
        <f t="shared" si="179"/>
        <v>2.0399999999999996</v>
      </c>
      <c r="AX286" s="1"/>
      <c r="AY286" s="1">
        <v>176.39000000000001</v>
      </c>
      <c r="AZ286" s="1">
        <v>176.22</v>
      </c>
      <c r="BA286" s="1">
        <v>176.05</v>
      </c>
      <c r="BB286" s="1">
        <v>175.88</v>
      </c>
      <c r="BC286" s="1">
        <v>175.71</v>
      </c>
      <c r="BD286" s="1">
        <v>175.54</v>
      </c>
      <c r="BE286" s="1">
        <v>175.37</v>
      </c>
      <c r="BF286" s="1">
        <v>175.20000000000002</v>
      </c>
      <c r="BG286" s="1">
        <v>175.03</v>
      </c>
      <c r="BH286" s="1">
        <v>174.86</v>
      </c>
      <c r="BI286" s="1">
        <v>174.69</v>
      </c>
      <c r="BJ286" s="1">
        <v>174.52</v>
      </c>
      <c r="BK286" s="1">
        <v>174.35</v>
      </c>
      <c r="BL286" s="2">
        <f t="shared" si="152"/>
        <v>0</v>
      </c>
      <c r="BM286" s="2">
        <f t="shared" si="180"/>
        <v>2.0399999999999996</v>
      </c>
      <c r="BN286" s="3">
        <f t="shared" si="151"/>
        <v>9.9226616080548644E-3</v>
      </c>
      <c r="BO286" s="37">
        <f>IFERROR(INDEX('Wkpr - Existing Depr Rates'!$G$2:$G$709,MATCH('Wkpr - Plant Balance Detail'!A286,'Wkpr - Existing Depr Rates'!$A$2:$A$709,0),),0)</f>
        <v>9.7000000000000003E-3</v>
      </c>
      <c r="BP286" s="37">
        <f t="shared" si="181"/>
        <v>2.2266160805486414E-4</v>
      </c>
      <c r="BQ286" s="11">
        <v>2.92E-2</v>
      </c>
      <c r="BR286" s="11"/>
      <c r="BS286" s="11"/>
      <c r="BU286" s="31">
        <f>_xlfn.IFNA(IF(AND($B286="ED",$D286&gt;=310000,$D286&lt;360000),INDEX('Wkpr - Allocation_Factors'!$B$16:$F$16,1,MATCH('Wkpr - Plant Balance Detail'!BU$2,'Wkpr - Allocation_Factors'!$B$1:$F$1,0)),IF(AND($B286="GD",$C286="AN",$D286&gt;=350000,$D286&lt;358000),INDEX('Wkpr - Allocation_Factors'!$B$17:$F$17,1,MATCH('Wkpr - Plant Balance Detail'!BU$2,'Wkpr - Allocation_Factors'!$B$1:$F$1,0)),INDEX('Wkpr - Allocation_Factors'!$B$2:$F$15,MATCH(CONCATENATE('Wkpr - Plant Balance Detail'!$B286,'Wkpr - Plant Balance Detail'!$C286),'Wkpr - Allocation_Factors'!$A$2:$A$15,0),MATCH('Wkpr - Plant Balance Detail'!BU$2,'Wkpr - Allocation_Factors'!$B$1:$F$1,0)))),0)</f>
        <v>0.6573</v>
      </c>
      <c r="BV286" s="31">
        <f>_xlfn.IFNA(IF(AND($B286="ED",$D286&gt;=310000,$D286&lt;360000),INDEX('Wkpr - Allocation_Factors'!$B$16:$F$16,1,MATCH('Wkpr - Plant Balance Detail'!BV$2,'Wkpr - Allocation_Factors'!$B$1:$F$1,0)),IF(AND($B286="GD",$C286="AN",$D286&gt;=350000,$D286&lt;358000),INDEX('Wkpr - Allocation_Factors'!$B$17:$F$17,1,MATCH('Wkpr - Plant Balance Detail'!BV$2,'Wkpr - Allocation_Factors'!$B$1:$F$1,0)),INDEX('Wkpr - Allocation_Factors'!$B$2:$F$15,MATCH(CONCATENATE('Wkpr - Plant Balance Detail'!$B286,'Wkpr - Plant Balance Detail'!$C286),'Wkpr - Allocation_Factors'!$A$2:$A$15,0),MATCH('Wkpr - Plant Balance Detail'!BV$2,'Wkpr - Allocation_Factors'!$B$1:$F$1,0)))),0)</f>
        <v>0</v>
      </c>
      <c r="BW286" s="31">
        <f>_xlfn.IFNA(IF(AND($B286="ED",$D286&gt;=310000,$D286&lt;360000),INDEX('Wkpr - Allocation_Factors'!$B$16:$F$16,1,MATCH('Wkpr - Plant Balance Detail'!BW$2,'Wkpr - Allocation_Factors'!$B$1:$F$1,0)),IF(AND($B286="GD",$C286="AN",$D286&gt;=350000,$D286&lt;358000),INDEX('Wkpr - Allocation_Factors'!$B$17:$F$17,1,MATCH('Wkpr - Plant Balance Detail'!BW$2,'Wkpr - Allocation_Factors'!$B$1:$F$1,0)),INDEX('Wkpr - Allocation_Factors'!$B$2:$F$15,MATCH(CONCATENATE('Wkpr - Plant Balance Detail'!$B286,'Wkpr - Plant Balance Detail'!$C286),'Wkpr - Allocation_Factors'!$A$2:$A$15,0),MATCH('Wkpr - Plant Balance Detail'!BW$2,'Wkpr - Allocation_Factors'!$B$1:$F$1,0)))),0)</f>
        <v>0.3427</v>
      </c>
      <c r="BX286" s="31">
        <f>_xlfn.IFNA(IF(AND($B286="ED",$D286&gt;=310000,$D286&lt;360000),INDEX('Wkpr - Allocation_Factors'!$B$16:$F$16,1,MATCH('Wkpr - Plant Balance Detail'!BX$2,'Wkpr - Allocation_Factors'!$B$1:$F$1,0)),IF(AND($B286="GD",$C286="AN",$D286&gt;=350000,$D286&lt;358000),INDEX('Wkpr - Allocation_Factors'!$B$17:$F$17,1,MATCH('Wkpr - Plant Balance Detail'!BX$2,'Wkpr - Allocation_Factors'!$B$1:$F$1,0)),INDEX('Wkpr - Allocation_Factors'!$B$2:$F$15,MATCH(CONCATENATE('Wkpr - Plant Balance Detail'!$B286,'Wkpr - Plant Balance Detail'!$C286),'Wkpr - Allocation_Factors'!$A$2:$A$15,0),MATCH('Wkpr - Plant Balance Detail'!BX$2,'Wkpr - Allocation_Factors'!$B$1:$F$1,0)))),0)</f>
        <v>0</v>
      </c>
      <c r="BY286" s="31">
        <f>_xlfn.IFNA(IF(AND($B286="ED",$D286&gt;=310000,$D286&lt;360000),INDEX('Wkpr - Allocation_Factors'!$B$16:$F$16,1,MATCH('Wkpr - Plant Balance Detail'!BY$2,'Wkpr - Allocation_Factors'!$B$1:$F$1,0)),IF(AND($B286="GD",$C286="AN",$D286&gt;=350000,$D286&lt;358000),INDEX('Wkpr - Allocation_Factors'!$B$17:$F$17,1,MATCH('Wkpr - Plant Balance Detail'!BY$2,'Wkpr - Allocation_Factors'!$B$1:$F$1,0)),INDEX('Wkpr - Allocation_Factors'!$B$2:$F$15,MATCH(CONCATENATE('Wkpr - Plant Balance Detail'!$B286,'Wkpr - Plant Balance Detail'!$C286),'Wkpr - Allocation_Factors'!$A$2:$A$15,0),MATCH('Wkpr - Plant Balance Detail'!BY$2,'Wkpr - Allocation_Factors'!$B$1:$F$1,0)))),0)</f>
        <v>0</v>
      </c>
      <c r="CA286" s="1">
        <f t="shared" si="153"/>
        <v>1.3408919999999998</v>
      </c>
      <c r="CB286" s="1">
        <f t="shared" si="154"/>
        <v>0</v>
      </c>
      <c r="CC286" s="1">
        <f t="shared" si="155"/>
        <v>0.69910799999999984</v>
      </c>
      <c r="CD286" s="1">
        <f t="shared" si="156"/>
        <v>0</v>
      </c>
      <c r="CE286" s="1">
        <f t="shared" si="157"/>
        <v>0</v>
      </c>
      <c r="CF286" s="1"/>
      <c r="CG286" s="1">
        <f t="shared" si="158"/>
        <v>1.3108027779</v>
      </c>
      <c r="CH286" s="1">
        <f t="shared" si="159"/>
        <v>0</v>
      </c>
      <c r="CI286" s="1">
        <f t="shared" si="160"/>
        <v>0.68342022210000009</v>
      </c>
      <c r="CJ286" s="1">
        <f t="shared" si="161"/>
        <v>0</v>
      </c>
      <c r="CK286" s="1">
        <f t="shared" si="162"/>
        <v>0</v>
      </c>
      <c r="CM286" s="1">
        <f t="shared" si="163"/>
        <v>3.9459217644</v>
      </c>
      <c r="CN286" s="1">
        <f t="shared" si="164"/>
        <v>0</v>
      </c>
      <c r="CO286" s="1">
        <f t="shared" si="165"/>
        <v>2.0573062356</v>
      </c>
      <c r="CP286" s="1">
        <f t="shared" si="166"/>
        <v>0</v>
      </c>
      <c r="CQ286" s="1">
        <f t="shared" si="167"/>
        <v>0</v>
      </c>
      <c r="CS286" s="1">
        <f t="shared" si="182"/>
        <v>2.6351189865000002</v>
      </c>
      <c r="CT286" s="1">
        <f t="shared" si="183"/>
        <v>0</v>
      </c>
      <c r="CU286" s="1">
        <f t="shared" si="184"/>
        <v>1.3738860134999999</v>
      </c>
      <c r="CV286" s="1">
        <f t="shared" si="185"/>
        <v>0</v>
      </c>
      <c r="CW286" s="1">
        <f t="shared" si="186"/>
        <v>0</v>
      </c>
      <c r="CX286" s="1">
        <f t="shared" si="187"/>
        <v>4.0090050000000002</v>
      </c>
      <c r="DA286" s="38">
        <f t="shared" si="168"/>
        <v>0</v>
      </c>
      <c r="DB286" s="38">
        <f t="shared" si="169"/>
        <v>0</v>
      </c>
      <c r="DC286" s="38">
        <f t="shared" si="170"/>
        <v>0</v>
      </c>
      <c r="DD286" s="38">
        <f t="shared" si="171"/>
        <v>0</v>
      </c>
      <c r="DE286" s="38">
        <f t="shared" si="172"/>
        <v>0</v>
      </c>
    </row>
    <row r="287" spans="1:109" x14ac:dyDescent="0.2">
      <c r="A287" t="s">
        <v>302</v>
      </c>
      <c r="B287" t="str">
        <f t="shared" si="173"/>
        <v>ED</v>
      </c>
      <c r="C287" t="str">
        <f t="shared" si="174"/>
        <v>MS</v>
      </c>
      <c r="D287">
        <f t="shared" si="175"/>
        <v>331200</v>
      </c>
      <c r="F287" s="1">
        <v>4037024.94</v>
      </c>
      <c r="G287" s="1">
        <v>4037024.94</v>
      </c>
      <c r="H287" s="1">
        <v>4037024.94</v>
      </c>
      <c r="I287" s="1">
        <v>4037024.94</v>
      </c>
      <c r="J287" s="1">
        <v>4037024.94</v>
      </c>
      <c r="K287" s="1">
        <v>4037024.94</v>
      </c>
      <c r="L287" s="1">
        <v>4037024.94</v>
      </c>
      <c r="M287" s="1">
        <v>4037024.94</v>
      </c>
      <c r="N287" s="1">
        <v>4037024.94</v>
      </c>
      <c r="O287" s="1">
        <v>4037024.94</v>
      </c>
      <c r="P287" s="1">
        <v>4037024.94</v>
      </c>
      <c r="Q287" s="1">
        <v>4037024.94</v>
      </c>
      <c r="R287" s="1">
        <v>4037024.94</v>
      </c>
      <c r="S287" s="1">
        <f t="shared" si="176"/>
        <v>4037024.94</v>
      </c>
      <c r="T287" s="1">
        <f t="shared" si="177"/>
        <v>44407274.339999996</v>
      </c>
      <c r="U287" s="1">
        <f t="shared" si="178"/>
        <v>4037024.9399999995</v>
      </c>
      <c r="V287" s="1">
        <v>-165758.96</v>
      </c>
      <c r="W287" s="1">
        <v>-171410.79</v>
      </c>
      <c r="X287" s="1">
        <v>-177062.62</v>
      </c>
      <c r="Y287" s="1">
        <v>-182714.45</v>
      </c>
      <c r="Z287" s="1">
        <v>-188366.28</v>
      </c>
      <c r="AA287" s="1">
        <v>-194018.11000000002</v>
      </c>
      <c r="AB287" s="1">
        <v>-199669.94</v>
      </c>
      <c r="AC287" s="1">
        <v>-205321.77000000002</v>
      </c>
      <c r="AD287" s="1">
        <v>-210973.6</v>
      </c>
      <c r="AE287" s="1">
        <v>-216625.43</v>
      </c>
      <c r="AF287" s="1">
        <v>-222277.26</v>
      </c>
      <c r="AG287" s="1">
        <v>-227929.09</v>
      </c>
      <c r="AH287" s="1">
        <v>-233580.92</v>
      </c>
      <c r="AI287" s="1"/>
      <c r="AJ287" s="1">
        <v>-5651.83</v>
      </c>
      <c r="AK287" s="1">
        <v>-5651.83</v>
      </c>
      <c r="AL287" s="1">
        <v>-5651.83</v>
      </c>
      <c r="AM287" s="1">
        <v>-5651.83</v>
      </c>
      <c r="AN287" s="1">
        <v>-5651.83</v>
      </c>
      <c r="AO287" s="1">
        <v>-5651.83</v>
      </c>
      <c r="AP287" s="1">
        <v>-5651.83</v>
      </c>
      <c r="AQ287" s="1">
        <v>-5651.83</v>
      </c>
      <c r="AR287" s="1">
        <v>-5651.83</v>
      </c>
      <c r="AS287" s="1">
        <v>-5651.83</v>
      </c>
      <c r="AT287" s="1">
        <v>-5651.83</v>
      </c>
      <c r="AU287" s="1">
        <v>-5651.83</v>
      </c>
      <c r="AV287" s="1">
        <v>-5651.83</v>
      </c>
      <c r="AW287" s="1">
        <f t="shared" si="179"/>
        <v>67821.960000000006</v>
      </c>
      <c r="AX287" s="1"/>
      <c r="AY287" s="1">
        <v>3871265.98</v>
      </c>
      <c r="AZ287" s="1">
        <v>3865614.15</v>
      </c>
      <c r="BA287" s="1">
        <v>3859962.3200000003</v>
      </c>
      <c r="BB287" s="1">
        <v>3854310.49</v>
      </c>
      <c r="BC287" s="1">
        <v>3848658.66</v>
      </c>
      <c r="BD287" s="1">
        <v>3843006.83</v>
      </c>
      <c r="BE287" s="1">
        <v>3837355</v>
      </c>
      <c r="BF287" s="1">
        <v>3831703.17</v>
      </c>
      <c r="BG287" s="1">
        <v>3826051.34</v>
      </c>
      <c r="BH287" s="1">
        <v>3820399.51</v>
      </c>
      <c r="BI287" s="1">
        <v>3814747.68</v>
      </c>
      <c r="BJ287" s="1">
        <v>3809095.85</v>
      </c>
      <c r="BK287" s="1">
        <v>3803444.02</v>
      </c>
      <c r="BL287" s="2">
        <f t="shared" si="152"/>
        <v>0</v>
      </c>
      <c r="BM287" s="2">
        <f t="shared" si="180"/>
        <v>67821.960000000006</v>
      </c>
      <c r="BN287" s="3">
        <f t="shared" si="151"/>
        <v>1.6799985387258968E-2</v>
      </c>
      <c r="BO287" s="37">
        <f>IFERROR(INDEX('Wkpr - Existing Depr Rates'!$G$2:$G$709,MATCH('Wkpr - Plant Balance Detail'!A287,'Wkpr - Existing Depr Rates'!$A$2:$A$709,0),),0)</f>
        <v>1.6799999999999999E-2</v>
      </c>
      <c r="BP287" s="37">
        <f t="shared" si="181"/>
        <v>-1.4612741031094778E-8</v>
      </c>
      <c r="BQ287" s="11">
        <v>2.4700000000000003E-2</v>
      </c>
      <c r="BR287" s="11"/>
      <c r="BS287" s="11"/>
      <c r="BU287" s="31">
        <f>_xlfn.IFNA(IF(AND($B287="ED",$D287&gt;=310000,$D287&lt;360000),INDEX('Wkpr - Allocation_Factors'!$B$16:$F$16,1,MATCH('Wkpr - Plant Balance Detail'!BU$2,'Wkpr - Allocation_Factors'!$B$1:$F$1,0)),IF(AND($B287="GD",$C287="AN",$D287&gt;=350000,$D287&lt;358000),INDEX('Wkpr - Allocation_Factors'!$B$17:$F$17,1,MATCH('Wkpr - Plant Balance Detail'!BU$2,'Wkpr - Allocation_Factors'!$B$1:$F$1,0)),INDEX('Wkpr - Allocation_Factors'!$B$2:$F$15,MATCH(CONCATENATE('Wkpr - Plant Balance Detail'!$B287,'Wkpr - Plant Balance Detail'!$C287),'Wkpr - Allocation_Factors'!$A$2:$A$15,0),MATCH('Wkpr - Plant Balance Detail'!BU$2,'Wkpr - Allocation_Factors'!$B$1:$F$1,0)))),0)</f>
        <v>0.6573</v>
      </c>
      <c r="BV287" s="31">
        <f>_xlfn.IFNA(IF(AND($B287="ED",$D287&gt;=310000,$D287&lt;360000),INDEX('Wkpr - Allocation_Factors'!$B$16:$F$16,1,MATCH('Wkpr - Plant Balance Detail'!BV$2,'Wkpr - Allocation_Factors'!$B$1:$F$1,0)),IF(AND($B287="GD",$C287="AN",$D287&gt;=350000,$D287&lt;358000),INDEX('Wkpr - Allocation_Factors'!$B$17:$F$17,1,MATCH('Wkpr - Plant Balance Detail'!BV$2,'Wkpr - Allocation_Factors'!$B$1:$F$1,0)),INDEX('Wkpr - Allocation_Factors'!$B$2:$F$15,MATCH(CONCATENATE('Wkpr - Plant Balance Detail'!$B287,'Wkpr - Plant Balance Detail'!$C287),'Wkpr - Allocation_Factors'!$A$2:$A$15,0),MATCH('Wkpr - Plant Balance Detail'!BV$2,'Wkpr - Allocation_Factors'!$B$1:$F$1,0)))),0)</f>
        <v>0</v>
      </c>
      <c r="BW287" s="31">
        <f>_xlfn.IFNA(IF(AND($B287="ED",$D287&gt;=310000,$D287&lt;360000),INDEX('Wkpr - Allocation_Factors'!$B$16:$F$16,1,MATCH('Wkpr - Plant Balance Detail'!BW$2,'Wkpr - Allocation_Factors'!$B$1:$F$1,0)),IF(AND($B287="GD",$C287="AN",$D287&gt;=350000,$D287&lt;358000),INDEX('Wkpr - Allocation_Factors'!$B$17:$F$17,1,MATCH('Wkpr - Plant Balance Detail'!BW$2,'Wkpr - Allocation_Factors'!$B$1:$F$1,0)),INDEX('Wkpr - Allocation_Factors'!$B$2:$F$15,MATCH(CONCATENATE('Wkpr - Plant Balance Detail'!$B287,'Wkpr - Plant Balance Detail'!$C287),'Wkpr - Allocation_Factors'!$A$2:$A$15,0),MATCH('Wkpr - Plant Balance Detail'!BW$2,'Wkpr - Allocation_Factors'!$B$1:$F$1,0)))),0)</f>
        <v>0.3427</v>
      </c>
      <c r="BX287" s="31">
        <f>_xlfn.IFNA(IF(AND($B287="ED",$D287&gt;=310000,$D287&lt;360000),INDEX('Wkpr - Allocation_Factors'!$B$16:$F$16,1,MATCH('Wkpr - Plant Balance Detail'!BX$2,'Wkpr - Allocation_Factors'!$B$1:$F$1,0)),IF(AND($B287="GD",$C287="AN",$D287&gt;=350000,$D287&lt;358000),INDEX('Wkpr - Allocation_Factors'!$B$17:$F$17,1,MATCH('Wkpr - Plant Balance Detail'!BX$2,'Wkpr - Allocation_Factors'!$B$1:$F$1,0)),INDEX('Wkpr - Allocation_Factors'!$B$2:$F$15,MATCH(CONCATENATE('Wkpr - Plant Balance Detail'!$B287,'Wkpr - Plant Balance Detail'!$C287),'Wkpr - Allocation_Factors'!$A$2:$A$15,0),MATCH('Wkpr - Plant Balance Detail'!BX$2,'Wkpr - Allocation_Factors'!$B$1:$F$1,0)))),0)</f>
        <v>0</v>
      </c>
      <c r="BY287" s="31">
        <f>_xlfn.IFNA(IF(AND($B287="ED",$D287&gt;=310000,$D287&lt;360000),INDEX('Wkpr - Allocation_Factors'!$B$16:$F$16,1,MATCH('Wkpr - Plant Balance Detail'!BY$2,'Wkpr - Allocation_Factors'!$B$1:$F$1,0)),IF(AND($B287="GD",$C287="AN",$D287&gt;=350000,$D287&lt;358000),INDEX('Wkpr - Allocation_Factors'!$B$17:$F$17,1,MATCH('Wkpr - Plant Balance Detail'!BY$2,'Wkpr - Allocation_Factors'!$B$1:$F$1,0)),INDEX('Wkpr - Allocation_Factors'!$B$2:$F$15,MATCH(CONCATENATE('Wkpr - Plant Balance Detail'!$B287,'Wkpr - Plant Balance Detail'!$C287),'Wkpr - Allocation_Factors'!$A$2:$A$15,0),MATCH('Wkpr - Plant Balance Detail'!BY$2,'Wkpr - Allocation_Factors'!$B$1:$F$1,0)))),0)</f>
        <v>0</v>
      </c>
      <c r="CA287" s="1">
        <f t="shared" si="153"/>
        <v>44579.374308000006</v>
      </c>
      <c r="CB287" s="1">
        <f t="shared" si="154"/>
        <v>0</v>
      </c>
      <c r="CC287" s="1">
        <f t="shared" si="155"/>
        <v>23242.585692000004</v>
      </c>
      <c r="CD287" s="1">
        <f t="shared" si="156"/>
        <v>0</v>
      </c>
      <c r="CE287" s="1">
        <f t="shared" si="157"/>
        <v>0</v>
      </c>
      <c r="CF287" s="1"/>
      <c r="CG287" s="1">
        <f t="shared" si="158"/>
        <v>44579.413083441599</v>
      </c>
      <c r="CH287" s="1">
        <f t="shared" si="159"/>
        <v>0</v>
      </c>
      <c r="CI287" s="1">
        <f t="shared" si="160"/>
        <v>23242.605908558398</v>
      </c>
      <c r="CJ287" s="1">
        <f t="shared" si="161"/>
        <v>0</v>
      </c>
      <c r="CK287" s="1">
        <f t="shared" si="162"/>
        <v>0</v>
      </c>
      <c r="CM287" s="1">
        <f t="shared" si="163"/>
        <v>65542.3513786314</v>
      </c>
      <c r="CN287" s="1">
        <f t="shared" si="164"/>
        <v>0</v>
      </c>
      <c r="CO287" s="1">
        <f t="shared" si="165"/>
        <v>34172.164639368602</v>
      </c>
      <c r="CP287" s="1">
        <f t="shared" si="166"/>
        <v>0</v>
      </c>
      <c r="CQ287" s="1">
        <f t="shared" si="167"/>
        <v>0</v>
      </c>
      <c r="CS287" s="1">
        <f t="shared" si="182"/>
        <v>20962.938295189801</v>
      </c>
      <c r="CT287" s="1">
        <f t="shared" si="183"/>
        <v>0</v>
      </c>
      <c r="CU287" s="1">
        <f t="shared" si="184"/>
        <v>10929.558730810204</v>
      </c>
      <c r="CV287" s="1">
        <f t="shared" si="185"/>
        <v>0</v>
      </c>
      <c r="CW287" s="1">
        <f t="shared" si="186"/>
        <v>0</v>
      </c>
      <c r="CX287" s="1">
        <f t="shared" si="187"/>
        <v>31892.497026000005</v>
      </c>
      <c r="DA287" s="38">
        <f t="shared" si="168"/>
        <v>0</v>
      </c>
      <c r="DB287" s="38">
        <f t="shared" si="169"/>
        <v>0</v>
      </c>
      <c r="DC287" s="38">
        <f t="shared" si="170"/>
        <v>0</v>
      </c>
      <c r="DD287" s="38">
        <f t="shared" si="171"/>
        <v>0</v>
      </c>
      <c r="DE287" s="38">
        <f t="shared" si="172"/>
        <v>0</v>
      </c>
    </row>
    <row r="288" spans="1:109" x14ac:dyDescent="0.2">
      <c r="A288" t="s">
        <v>303</v>
      </c>
      <c r="B288" t="str">
        <f t="shared" si="173"/>
        <v>ED</v>
      </c>
      <c r="C288" t="str">
        <f t="shared" si="174"/>
        <v>MS</v>
      </c>
      <c r="D288">
        <f t="shared" si="175"/>
        <v>332000</v>
      </c>
      <c r="F288" s="1">
        <v>9977634.75</v>
      </c>
      <c r="G288" s="1">
        <v>9977634.75</v>
      </c>
      <c r="H288" s="1">
        <v>9977634.75</v>
      </c>
      <c r="I288" s="1">
        <v>9977634.75</v>
      </c>
      <c r="J288" s="1">
        <v>9977634.75</v>
      </c>
      <c r="K288" s="1">
        <v>9977634.75</v>
      </c>
      <c r="L288" s="1">
        <v>9977634.75</v>
      </c>
      <c r="M288" s="1">
        <v>9977634.75</v>
      </c>
      <c r="N288" s="1">
        <v>9977634.75</v>
      </c>
      <c r="O288" s="1">
        <v>10101570.41</v>
      </c>
      <c r="P288" s="1">
        <v>10101570.41</v>
      </c>
      <c r="Q288" s="1">
        <v>10101570.41</v>
      </c>
      <c r="R288" s="1">
        <v>10095955.189999999</v>
      </c>
      <c r="S288" s="1">
        <f t="shared" si="176"/>
        <v>10036794.969999999</v>
      </c>
      <c r="T288" s="1">
        <f t="shared" si="177"/>
        <v>110125789.22999999</v>
      </c>
      <c r="U288" s="1">
        <f t="shared" si="178"/>
        <v>10013548.683333332</v>
      </c>
      <c r="V288" s="1">
        <v>-1059596.18</v>
      </c>
      <c r="W288" s="1">
        <v>-1071153.6100000001</v>
      </c>
      <c r="X288" s="1">
        <v>-1082711.04</v>
      </c>
      <c r="Y288" s="1">
        <v>-1094268.47</v>
      </c>
      <c r="Z288" s="1">
        <v>-1105825.8999999999</v>
      </c>
      <c r="AA288" s="1">
        <v>-1117383.33</v>
      </c>
      <c r="AB288" s="1">
        <v>-1128940.76</v>
      </c>
      <c r="AC288" s="1">
        <v>-1140498.19</v>
      </c>
      <c r="AD288" s="1">
        <v>-1152055.6200000001</v>
      </c>
      <c r="AE288" s="1">
        <v>-1163684.83</v>
      </c>
      <c r="AF288" s="1">
        <v>-1175385.82</v>
      </c>
      <c r="AG288" s="1">
        <v>-1187086.81</v>
      </c>
      <c r="AH288" s="1">
        <v>-1193169.32</v>
      </c>
      <c r="AI288" s="1"/>
      <c r="AJ288" s="1">
        <v>-11557.43</v>
      </c>
      <c r="AK288" s="1">
        <v>-11557.43</v>
      </c>
      <c r="AL288" s="1">
        <v>-11557.43</v>
      </c>
      <c r="AM288" s="1">
        <v>-11557.43</v>
      </c>
      <c r="AN288" s="1">
        <v>-11557.43</v>
      </c>
      <c r="AO288" s="1">
        <v>-11557.43</v>
      </c>
      <c r="AP288" s="1">
        <v>-11557.43</v>
      </c>
      <c r="AQ288" s="1">
        <v>-11557.43</v>
      </c>
      <c r="AR288" s="1">
        <v>-11557.43</v>
      </c>
      <c r="AS288" s="1">
        <v>-11629.210000000001</v>
      </c>
      <c r="AT288" s="1">
        <v>-11700.99</v>
      </c>
      <c r="AU288" s="1">
        <v>-11700.99</v>
      </c>
      <c r="AV288" s="1">
        <v>-11697.73</v>
      </c>
      <c r="AW288" s="1">
        <f t="shared" si="179"/>
        <v>139188.36000000002</v>
      </c>
      <c r="AX288" s="1"/>
      <c r="AY288" s="1">
        <v>8918038.5700000003</v>
      </c>
      <c r="AZ288" s="1">
        <v>8906481.1400000006</v>
      </c>
      <c r="BA288" s="1">
        <v>8894923.7100000009</v>
      </c>
      <c r="BB288" s="1">
        <v>8883366.2799999993</v>
      </c>
      <c r="BC288" s="1">
        <v>8871808.8499999996</v>
      </c>
      <c r="BD288" s="1">
        <v>8860251.4199999999</v>
      </c>
      <c r="BE288" s="1">
        <v>8848693.9900000002</v>
      </c>
      <c r="BF288" s="1">
        <v>8837136.5600000005</v>
      </c>
      <c r="BG288" s="1">
        <v>8825579.1300000008</v>
      </c>
      <c r="BH288" s="1">
        <v>8937885.5800000001</v>
      </c>
      <c r="BI288" s="1">
        <v>8926184.5899999999</v>
      </c>
      <c r="BJ288" s="1">
        <v>8914483.5999999996</v>
      </c>
      <c r="BK288" s="1">
        <v>8902785.8699999992</v>
      </c>
      <c r="BL288" s="2">
        <f t="shared" si="152"/>
        <v>0</v>
      </c>
      <c r="BM288" s="2">
        <f t="shared" si="180"/>
        <v>139188.36000000002</v>
      </c>
      <c r="BN288" s="3">
        <f t="shared" si="151"/>
        <v>1.3900003325660838E-2</v>
      </c>
      <c r="BO288" s="37">
        <f>IFERROR(INDEX('Wkpr - Existing Depr Rates'!$G$2:$G$709,MATCH('Wkpr - Plant Balance Detail'!A288,'Wkpr - Existing Depr Rates'!$A$2:$A$709,0),),0)</f>
        <v>1.3899999999999999E-2</v>
      </c>
      <c r="BP288" s="37">
        <f t="shared" si="181"/>
        <v>3.3256608387294273E-9</v>
      </c>
      <c r="BQ288" s="11">
        <v>1.9099999999999999E-2</v>
      </c>
      <c r="BR288" s="11"/>
      <c r="BS288" s="11"/>
      <c r="BU288" s="31">
        <f>_xlfn.IFNA(IF(AND($B288="ED",$D288&gt;=310000,$D288&lt;360000),INDEX('Wkpr - Allocation_Factors'!$B$16:$F$16,1,MATCH('Wkpr - Plant Balance Detail'!BU$2,'Wkpr - Allocation_Factors'!$B$1:$F$1,0)),IF(AND($B288="GD",$C288="AN",$D288&gt;=350000,$D288&lt;358000),INDEX('Wkpr - Allocation_Factors'!$B$17:$F$17,1,MATCH('Wkpr - Plant Balance Detail'!BU$2,'Wkpr - Allocation_Factors'!$B$1:$F$1,0)),INDEX('Wkpr - Allocation_Factors'!$B$2:$F$15,MATCH(CONCATENATE('Wkpr - Plant Balance Detail'!$B288,'Wkpr - Plant Balance Detail'!$C288),'Wkpr - Allocation_Factors'!$A$2:$A$15,0),MATCH('Wkpr - Plant Balance Detail'!BU$2,'Wkpr - Allocation_Factors'!$B$1:$F$1,0)))),0)</f>
        <v>0.6573</v>
      </c>
      <c r="BV288" s="31">
        <f>_xlfn.IFNA(IF(AND($B288="ED",$D288&gt;=310000,$D288&lt;360000),INDEX('Wkpr - Allocation_Factors'!$B$16:$F$16,1,MATCH('Wkpr - Plant Balance Detail'!BV$2,'Wkpr - Allocation_Factors'!$B$1:$F$1,0)),IF(AND($B288="GD",$C288="AN",$D288&gt;=350000,$D288&lt;358000),INDEX('Wkpr - Allocation_Factors'!$B$17:$F$17,1,MATCH('Wkpr - Plant Balance Detail'!BV$2,'Wkpr - Allocation_Factors'!$B$1:$F$1,0)),INDEX('Wkpr - Allocation_Factors'!$B$2:$F$15,MATCH(CONCATENATE('Wkpr - Plant Balance Detail'!$B288,'Wkpr - Plant Balance Detail'!$C288),'Wkpr - Allocation_Factors'!$A$2:$A$15,0),MATCH('Wkpr - Plant Balance Detail'!BV$2,'Wkpr - Allocation_Factors'!$B$1:$F$1,0)))),0)</f>
        <v>0</v>
      </c>
      <c r="BW288" s="31">
        <f>_xlfn.IFNA(IF(AND($B288="ED",$D288&gt;=310000,$D288&lt;360000),INDEX('Wkpr - Allocation_Factors'!$B$16:$F$16,1,MATCH('Wkpr - Plant Balance Detail'!BW$2,'Wkpr - Allocation_Factors'!$B$1:$F$1,0)),IF(AND($B288="GD",$C288="AN",$D288&gt;=350000,$D288&lt;358000),INDEX('Wkpr - Allocation_Factors'!$B$17:$F$17,1,MATCH('Wkpr - Plant Balance Detail'!BW$2,'Wkpr - Allocation_Factors'!$B$1:$F$1,0)),INDEX('Wkpr - Allocation_Factors'!$B$2:$F$15,MATCH(CONCATENATE('Wkpr - Plant Balance Detail'!$B288,'Wkpr - Plant Balance Detail'!$C288),'Wkpr - Allocation_Factors'!$A$2:$A$15,0),MATCH('Wkpr - Plant Balance Detail'!BW$2,'Wkpr - Allocation_Factors'!$B$1:$F$1,0)))),0)</f>
        <v>0.3427</v>
      </c>
      <c r="BX288" s="31">
        <f>_xlfn.IFNA(IF(AND($B288="ED",$D288&gt;=310000,$D288&lt;360000),INDEX('Wkpr - Allocation_Factors'!$B$16:$F$16,1,MATCH('Wkpr - Plant Balance Detail'!BX$2,'Wkpr - Allocation_Factors'!$B$1:$F$1,0)),IF(AND($B288="GD",$C288="AN",$D288&gt;=350000,$D288&lt;358000),INDEX('Wkpr - Allocation_Factors'!$B$17:$F$17,1,MATCH('Wkpr - Plant Balance Detail'!BX$2,'Wkpr - Allocation_Factors'!$B$1:$F$1,0)),INDEX('Wkpr - Allocation_Factors'!$B$2:$F$15,MATCH(CONCATENATE('Wkpr - Plant Balance Detail'!$B288,'Wkpr - Plant Balance Detail'!$C288),'Wkpr - Allocation_Factors'!$A$2:$A$15,0),MATCH('Wkpr - Plant Balance Detail'!BX$2,'Wkpr - Allocation_Factors'!$B$1:$F$1,0)))),0)</f>
        <v>0</v>
      </c>
      <c r="BY288" s="31">
        <f>_xlfn.IFNA(IF(AND($B288="ED",$D288&gt;=310000,$D288&lt;360000),INDEX('Wkpr - Allocation_Factors'!$B$16:$F$16,1,MATCH('Wkpr - Plant Balance Detail'!BY$2,'Wkpr - Allocation_Factors'!$B$1:$F$1,0)),IF(AND($B288="GD",$C288="AN",$D288&gt;=350000,$D288&lt;358000),INDEX('Wkpr - Allocation_Factors'!$B$17:$F$17,1,MATCH('Wkpr - Plant Balance Detail'!BY$2,'Wkpr - Allocation_Factors'!$B$1:$F$1,0)),INDEX('Wkpr - Allocation_Factors'!$B$2:$F$15,MATCH(CONCATENATE('Wkpr - Plant Balance Detail'!$B288,'Wkpr - Plant Balance Detail'!$C288),'Wkpr - Allocation_Factors'!$A$2:$A$15,0),MATCH('Wkpr - Plant Balance Detail'!BY$2,'Wkpr - Allocation_Factors'!$B$1:$F$1,0)))),0)</f>
        <v>0</v>
      </c>
      <c r="CA288" s="1">
        <f t="shared" si="153"/>
        <v>92241.413784101896</v>
      </c>
      <c r="CB288" s="1">
        <f t="shared" si="154"/>
        <v>0</v>
      </c>
      <c r="CC288" s="1">
        <f t="shared" si="155"/>
        <v>48092.396932620904</v>
      </c>
      <c r="CD288" s="1">
        <f t="shared" si="156"/>
        <v>0</v>
      </c>
      <c r="CE288" s="1">
        <f t="shared" si="157"/>
        <v>0</v>
      </c>
      <c r="CF288" s="1"/>
      <c r="CG288" s="1">
        <f t="shared" si="158"/>
        <v>92241.391714779296</v>
      </c>
      <c r="CH288" s="1">
        <f t="shared" si="159"/>
        <v>0</v>
      </c>
      <c r="CI288" s="1">
        <f t="shared" si="160"/>
        <v>48092.385426220702</v>
      </c>
      <c r="CJ288" s="1">
        <f t="shared" si="161"/>
        <v>0</v>
      </c>
      <c r="CK288" s="1">
        <f t="shared" si="162"/>
        <v>0</v>
      </c>
      <c r="CM288" s="1">
        <f t="shared" si="163"/>
        <v>126748.96271599169</v>
      </c>
      <c r="CN288" s="1">
        <f t="shared" si="164"/>
        <v>0</v>
      </c>
      <c r="CO288" s="1">
        <f t="shared" si="165"/>
        <v>66083.781413008284</v>
      </c>
      <c r="CP288" s="1">
        <f t="shared" si="166"/>
        <v>0</v>
      </c>
      <c r="CQ288" s="1">
        <f t="shared" si="167"/>
        <v>0</v>
      </c>
      <c r="CS288" s="1">
        <f t="shared" si="182"/>
        <v>34507.571001212389</v>
      </c>
      <c r="CT288" s="1">
        <f t="shared" si="183"/>
        <v>0</v>
      </c>
      <c r="CU288" s="1">
        <f t="shared" si="184"/>
        <v>17991.395986787582</v>
      </c>
      <c r="CV288" s="1">
        <f t="shared" si="185"/>
        <v>0</v>
      </c>
      <c r="CW288" s="1">
        <f t="shared" si="186"/>
        <v>0</v>
      </c>
      <c r="CX288" s="1">
        <f t="shared" si="187"/>
        <v>52498.966987999971</v>
      </c>
      <c r="DA288" s="38">
        <f t="shared" si="168"/>
        <v>0</v>
      </c>
      <c r="DB288" s="38">
        <f t="shared" si="169"/>
        <v>0</v>
      </c>
      <c r="DC288" s="38">
        <f t="shared" si="170"/>
        <v>0</v>
      </c>
      <c r="DD288" s="38">
        <f t="shared" si="171"/>
        <v>0</v>
      </c>
      <c r="DE288" s="38">
        <f t="shared" si="172"/>
        <v>0</v>
      </c>
    </row>
    <row r="289" spans="1:109" x14ac:dyDescent="0.2">
      <c r="A289" t="s">
        <v>304</v>
      </c>
      <c r="B289" t="str">
        <f t="shared" si="173"/>
        <v>ED</v>
      </c>
      <c r="C289" t="str">
        <f t="shared" si="174"/>
        <v>MS</v>
      </c>
      <c r="D289">
        <f t="shared" si="175"/>
        <v>333000</v>
      </c>
      <c r="F289" s="1">
        <v>11030835.119999999</v>
      </c>
      <c r="G289" s="1">
        <v>11030835.119999999</v>
      </c>
      <c r="H289" s="1">
        <v>11030835.119999999</v>
      </c>
      <c r="I289" s="1">
        <v>11030835.119999999</v>
      </c>
      <c r="J289" s="1">
        <v>11030835.119999999</v>
      </c>
      <c r="K289" s="1">
        <v>11030835.119999999</v>
      </c>
      <c r="L289" s="1">
        <v>11030835.119999999</v>
      </c>
      <c r="M289" s="1">
        <v>11030835.119999999</v>
      </c>
      <c r="N289" s="1">
        <v>11030835.119999999</v>
      </c>
      <c r="O289" s="1">
        <v>11030835.119999999</v>
      </c>
      <c r="P289" s="1">
        <v>11030835.119999999</v>
      </c>
      <c r="Q289" s="1">
        <v>11030835.119999999</v>
      </c>
      <c r="R289" s="1">
        <v>11030835.119999999</v>
      </c>
      <c r="S289" s="1">
        <f t="shared" si="176"/>
        <v>11030835.119999999</v>
      </c>
      <c r="T289" s="1">
        <f t="shared" si="177"/>
        <v>121339186.32000001</v>
      </c>
      <c r="U289" s="1">
        <f t="shared" si="178"/>
        <v>11030835.120000001</v>
      </c>
      <c r="V289" s="1">
        <v>-1609377.83</v>
      </c>
      <c r="W289" s="1">
        <v>-1627302.94</v>
      </c>
      <c r="X289" s="1">
        <v>-1645228.05</v>
      </c>
      <c r="Y289" s="1">
        <v>-1663153.1600000001</v>
      </c>
      <c r="Z289" s="1">
        <v>-1681078.27</v>
      </c>
      <c r="AA289" s="1">
        <v>-1699003.38</v>
      </c>
      <c r="AB289" s="1">
        <v>-1716928.49</v>
      </c>
      <c r="AC289" s="1">
        <v>-1734853.6</v>
      </c>
      <c r="AD289" s="1">
        <v>-1752778.71</v>
      </c>
      <c r="AE289" s="1">
        <v>-1770703.82</v>
      </c>
      <c r="AF289" s="1">
        <v>-1788628.9300000002</v>
      </c>
      <c r="AG289" s="1">
        <v>-1806554.04</v>
      </c>
      <c r="AH289" s="1">
        <v>-1824479.15</v>
      </c>
      <c r="AI289" s="1"/>
      <c r="AJ289" s="1">
        <v>-17925.11</v>
      </c>
      <c r="AK289" s="1">
        <v>-17925.11</v>
      </c>
      <c r="AL289" s="1">
        <v>-17925.11</v>
      </c>
      <c r="AM289" s="1">
        <v>-17925.11</v>
      </c>
      <c r="AN289" s="1">
        <v>-17925.11</v>
      </c>
      <c r="AO289" s="1">
        <v>-17925.11</v>
      </c>
      <c r="AP289" s="1">
        <v>-17925.11</v>
      </c>
      <c r="AQ289" s="1">
        <v>-17925.11</v>
      </c>
      <c r="AR289" s="1">
        <v>-17925.11</v>
      </c>
      <c r="AS289" s="1">
        <v>-17925.11</v>
      </c>
      <c r="AT289" s="1">
        <v>-17925.11</v>
      </c>
      <c r="AU289" s="1">
        <v>-17925.11</v>
      </c>
      <c r="AV289" s="1">
        <v>-17925.11</v>
      </c>
      <c r="AW289" s="1">
        <f t="shared" si="179"/>
        <v>215101.31999999995</v>
      </c>
      <c r="AX289" s="1"/>
      <c r="AY289" s="1">
        <v>9421457.2899999991</v>
      </c>
      <c r="AZ289" s="1">
        <v>9403532.1799999997</v>
      </c>
      <c r="BA289" s="1">
        <v>9385607.0700000003</v>
      </c>
      <c r="BB289" s="1">
        <v>9367681.9600000009</v>
      </c>
      <c r="BC289" s="1">
        <v>9349756.8499999996</v>
      </c>
      <c r="BD289" s="1">
        <v>9331831.7400000002</v>
      </c>
      <c r="BE289" s="1">
        <v>9313906.6300000008</v>
      </c>
      <c r="BF289" s="1">
        <v>9295981.5199999996</v>
      </c>
      <c r="BG289" s="1">
        <v>9278056.4100000001</v>
      </c>
      <c r="BH289" s="1">
        <v>9260131.3000000007</v>
      </c>
      <c r="BI289" s="1">
        <v>9242206.1899999995</v>
      </c>
      <c r="BJ289" s="1">
        <v>9224281.0800000001</v>
      </c>
      <c r="BK289" s="1">
        <v>9206355.9700000007</v>
      </c>
      <c r="BL289" s="2">
        <f t="shared" si="152"/>
        <v>0</v>
      </c>
      <c r="BM289" s="2">
        <f t="shared" si="180"/>
        <v>215101.31999999995</v>
      </c>
      <c r="BN289" s="3">
        <f t="shared" si="151"/>
        <v>1.9500003187428654E-2</v>
      </c>
      <c r="BO289" s="37">
        <f>IFERROR(INDEX('Wkpr - Existing Depr Rates'!$G$2:$G$709,MATCH('Wkpr - Plant Balance Detail'!A289,'Wkpr - Existing Depr Rates'!$A$2:$A$709,0),),0)</f>
        <v>1.95E-2</v>
      </c>
      <c r="BP289" s="37">
        <f t="shared" si="181"/>
        <v>3.1874286543498442E-9</v>
      </c>
      <c r="BQ289" s="11">
        <v>2.2200000000000001E-2</v>
      </c>
      <c r="BR289" s="11"/>
      <c r="BS289" s="11"/>
      <c r="BU289" s="31">
        <f>_xlfn.IFNA(IF(AND($B289="ED",$D289&gt;=310000,$D289&lt;360000),INDEX('Wkpr - Allocation_Factors'!$B$16:$F$16,1,MATCH('Wkpr - Plant Balance Detail'!BU$2,'Wkpr - Allocation_Factors'!$B$1:$F$1,0)),IF(AND($B289="GD",$C289="AN",$D289&gt;=350000,$D289&lt;358000),INDEX('Wkpr - Allocation_Factors'!$B$17:$F$17,1,MATCH('Wkpr - Plant Balance Detail'!BU$2,'Wkpr - Allocation_Factors'!$B$1:$F$1,0)),INDEX('Wkpr - Allocation_Factors'!$B$2:$F$15,MATCH(CONCATENATE('Wkpr - Plant Balance Detail'!$B289,'Wkpr - Plant Balance Detail'!$C289),'Wkpr - Allocation_Factors'!$A$2:$A$15,0),MATCH('Wkpr - Plant Balance Detail'!BU$2,'Wkpr - Allocation_Factors'!$B$1:$F$1,0)))),0)</f>
        <v>0.6573</v>
      </c>
      <c r="BV289" s="31">
        <f>_xlfn.IFNA(IF(AND($B289="ED",$D289&gt;=310000,$D289&lt;360000),INDEX('Wkpr - Allocation_Factors'!$B$16:$F$16,1,MATCH('Wkpr - Plant Balance Detail'!BV$2,'Wkpr - Allocation_Factors'!$B$1:$F$1,0)),IF(AND($B289="GD",$C289="AN",$D289&gt;=350000,$D289&lt;358000),INDEX('Wkpr - Allocation_Factors'!$B$17:$F$17,1,MATCH('Wkpr - Plant Balance Detail'!BV$2,'Wkpr - Allocation_Factors'!$B$1:$F$1,0)),INDEX('Wkpr - Allocation_Factors'!$B$2:$F$15,MATCH(CONCATENATE('Wkpr - Plant Balance Detail'!$B289,'Wkpr - Plant Balance Detail'!$C289),'Wkpr - Allocation_Factors'!$A$2:$A$15,0),MATCH('Wkpr - Plant Balance Detail'!BV$2,'Wkpr - Allocation_Factors'!$B$1:$F$1,0)))),0)</f>
        <v>0</v>
      </c>
      <c r="BW289" s="31">
        <f>_xlfn.IFNA(IF(AND($B289="ED",$D289&gt;=310000,$D289&lt;360000),INDEX('Wkpr - Allocation_Factors'!$B$16:$F$16,1,MATCH('Wkpr - Plant Balance Detail'!BW$2,'Wkpr - Allocation_Factors'!$B$1:$F$1,0)),IF(AND($B289="GD",$C289="AN",$D289&gt;=350000,$D289&lt;358000),INDEX('Wkpr - Allocation_Factors'!$B$17:$F$17,1,MATCH('Wkpr - Plant Balance Detail'!BW$2,'Wkpr - Allocation_Factors'!$B$1:$F$1,0)),INDEX('Wkpr - Allocation_Factors'!$B$2:$F$15,MATCH(CONCATENATE('Wkpr - Plant Balance Detail'!$B289,'Wkpr - Plant Balance Detail'!$C289),'Wkpr - Allocation_Factors'!$A$2:$A$15,0),MATCH('Wkpr - Plant Balance Detail'!BW$2,'Wkpr - Allocation_Factors'!$B$1:$F$1,0)))),0)</f>
        <v>0.3427</v>
      </c>
      <c r="BX289" s="31">
        <f>_xlfn.IFNA(IF(AND($B289="ED",$D289&gt;=310000,$D289&lt;360000),INDEX('Wkpr - Allocation_Factors'!$B$16:$F$16,1,MATCH('Wkpr - Plant Balance Detail'!BX$2,'Wkpr - Allocation_Factors'!$B$1:$F$1,0)),IF(AND($B289="GD",$C289="AN",$D289&gt;=350000,$D289&lt;358000),INDEX('Wkpr - Allocation_Factors'!$B$17:$F$17,1,MATCH('Wkpr - Plant Balance Detail'!BX$2,'Wkpr - Allocation_Factors'!$B$1:$F$1,0)),INDEX('Wkpr - Allocation_Factors'!$B$2:$F$15,MATCH(CONCATENATE('Wkpr - Plant Balance Detail'!$B289,'Wkpr - Plant Balance Detail'!$C289),'Wkpr - Allocation_Factors'!$A$2:$A$15,0),MATCH('Wkpr - Plant Balance Detail'!BX$2,'Wkpr - Allocation_Factors'!$B$1:$F$1,0)))),0)</f>
        <v>0</v>
      </c>
      <c r="BY289" s="31">
        <f>_xlfn.IFNA(IF(AND($B289="ED",$D289&gt;=310000,$D289&lt;360000),INDEX('Wkpr - Allocation_Factors'!$B$16:$F$16,1,MATCH('Wkpr - Plant Balance Detail'!BY$2,'Wkpr - Allocation_Factors'!$B$1:$F$1,0)),IF(AND($B289="GD",$C289="AN",$D289&gt;=350000,$D289&lt;358000),INDEX('Wkpr - Allocation_Factors'!$B$17:$F$17,1,MATCH('Wkpr - Plant Balance Detail'!BY$2,'Wkpr - Allocation_Factors'!$B$1:$F$1,0)),INDEX('Wkpr - Allocation_Factors'!$B$2:$F$15,MATCH(CONCATENATE('Wkpr - Plant Balance Detail'!$B289,'Wkpr - Plant Balance Detail'!$C289),'Wkpr - Allocation_Factors'!$A$2:$A$15,0),MATCH('Wkpr - Plant Balance Detail'!BY$2,'Wkpr - Allocation_Factors'!$B$1:$F$1,0)))),0)</f>
        <v>0</v>
      </c>
      <c r="CA289" s="1">
        <f t="shared" si="153"/>
        <v>141386.09763599993</v>
      </c>
      <c r="CB289" s="1">
        <f t="shared" si="154"/>
        <v>0</v>
      </c>
      <c r="CC289" s="1">
        <f t="shared" si="155"/>
        <v>73715.222363999972</v>
      </c>
      <c r="CD289" s="1">
        <f t="shared" si="156"/>
        <v>0</v>
      </c>
      <c r="CE289" s="1">
        <f t="shared" si="157"/>
        <v>0</v>
      </c>
      <c r="CF289" s="1"/>
      <c r="CG289" s="1">
        <f t="shared" si="158"/>
        <v>141386.07452533199</v>
      </c>
      <c r="CH289" s="1">
        <f t="shared" si="159"/>
        <v>0</v>
      </c>
      <c r="CI289" s="1">
        <f t="shared" si="160"/>
        <v>73715.210314667987</v>
      </c>
      <c r="CJ289" s="1">
        <f t="shared" si="161"/>
        <v>0</v>
      </c>
      <c r="CK289" s="1">
        <f t="shared" si="162"/>
        <v>0</v>
      </c>
      <c r="CM289" s="1">
        <f t="shared" si="163"/>
        <v>160962.6079211472</v>
      </c>
      <c r="CN289" s="1">
        <f t="shared" si="164"/>
        <v>0</v>
      </c>
      <c r="CO289" s="1">
        <f t="shared" si="165"/>
        <v>83921.931742852801</v>
      </c>
      <c r="CP289" s="1">
        <f t="shared" si="166"/>
        <v>0</v>
      </c>
      <c r="CQ289" s="1">
        <f t="shared" si="167"/>
        <v>0</v>
      </c>
      <c r="CS289" s="1">
        <f t="shared" si="182"/>
        <v>19576.533395815204</v>
      </c>
      <c r="CT289" s="1">
        <f t="shared" si="183"/>
        <v>0</v>
      </c>
      <c r="CU289" s="1">
        <f t="shared" si="184"/>
        <v>10206.721428184814</v>
      </c>
      <c r="CV289" s="1">
        <f t="shared" si="185"/>
        <v>0</v>
      </c>
      <c r="CW289" s="1">
        <f t="shared" si="186"/>
        <v>0</v>
      </c>
      <c r="CX289" s="1">
        <f t="shared" si="187"/>
        <v>29783.254824000018</v>
      </c>
      <c r="DA289" s="38">
        <f t="shared" si="168"/>
        <v>0</v>
      </c>
      <c r="DB289" s="38">
        <f t="shared" si="169"/>
        <v>0</v>
      </c>
      <c r="DC289" s="38">
        <f t="shared" si="170"/>
        <v>0</v>
      </c>
      <c r="DD289" s="38">
        <f t="shared" si="171"/>
        <v>0</v>
      </c>
      <c r="DE289" s="38">
        <f t="shared" si="172"/>
        <v>0</v>
      </c>
    </row>
    <row r="290" spans="1:109" x14ac:dyDescent="0.2">
      <c r="A290" t="s">
        <v>305</v>
      </c>
      <c r="B290" t="str">
        <f t="shared" si="173"/>
        <v>ED</v>
      </c>
      <c r="C290" t="str">
        <f t="shared" si="174"/>
        <v>MS</v>
      </c>
      <c r="D290">
        <f t="shared" si="175"/>
        <v>334000</v>
      </c>
      <c r="F290" s="1">
        <v>1682888.35</v>
      </c>
      <c r="G290" s="1">
        <v>1682888.35</v>
      </c>
      <c r="H290" s="1">
        <v>1682888.35</v>
      </c>
      <c r="I290" s="1">
        <v>1682888.35</v>
      </c>
      <c r="J290" s="1">
        <v>1682888.35</v>
      </c>
      <c r="K290" s="1">
        <v>1682888.35</v>
      </c>
      <c r="L290" s="1">
        <v>1682888.35</v>
      </c>
      <c r="M290" s="1">
        <v>1682888.35</v>
      </c>
      <c r="N290" s="1">
        <v>1682888.35</v>
      </c>
      <c r="O290" s="1">
        <v>2303939.7800000003</v>
      </c>
      <c r="P290" s="1">
        <v>2316671.41</v>
      </c>
      <c r="Q290" s="1">
        <v>2318135.84</v>
      </c>
      <c r="R290" s="1">
        <v>2273104.27</v>
      </c>
      <c r="S290" s="1">
        <f t="shared" si="176"/>
        <v>1977996.31</v>
      </c>
      <c r="T290" s="1">
        <f t="shared" si="177"/>
        <v>20401853.829999998</v>
      </c>
      <c r="U290" s="1">
        <f t="shared" si="178"/>
        <v>1864987.5116666665</v>
      </c>
      <c r="V290" s="1">
        <v>-325922.48</v>
      </c>
      <c r="W290" s="1">
        <v>-329877.27</v>
      </c>
      <c r="X290" s="1">
        <v>-333832.06</v>
      </c>
      <c r="Y290" s="1">
        <v>-337786.85000000003</v>
      </c>
      <c r="Z290" s="1">
        <v>-341741.64</v>
      </c>
      <c r="AA290" s="1">
        <v>-345696.43</v>
      </c>
      <c r="AB290" s="1">
        <v>-349651.22000000003</v>
      </c>
      <c r="AC290" s="1">
        <v>-353606.01</v>
      </c>
      <c r="AD290" s="1">
        <v>-357560.8</v>
      </c>
      <c r="AE290" s="1">
        <v>-362245.33</v>
      </c>
      <c r="AF290" s="1">
        <v>-367674.55</v>
      </c>
      <c r="AG290" s="1">
        <v>-373120.44</v>
      </c>
      <c r="AH290" s="1">
        <v>-316812.48</v>
      </c>
      <c r="AI290" s="1"/>
      <c r="AJ290" s="1">
        <v>-3954.79</v>
      </c>
      <c r="AK290" s="1">
        <v>-3954.79</v>
      </c>
      <c r="AL290" s="1">
        <v>-3954.79</v>
      </c>
      <c r="AM290" s="1">
        <v>-3954.79</v>
      </c>
      <c r="AN290" s="1">
        <v>-3954.79</v>
      </c>
      <c r="AO290" s="1">
        <v>-3954.79</v>
      </c>
      <c r="AP290" s="1">
        <v>-3954.79</v>
      </c>
      <c r="AQ290" s="1">
        <v>-3954.79</v>
      </c>
      <c r="AR290" s="1">
        <v>-3954.79</v>
      </c>
      <c r="AS290" s="1">
        <v>-4684.53</v>
      </c>
      <c r="AT290" s="1">
        <v>-5429.22</v>
      </c>
      <c r="AU290" s="1">
        <v>-5445.89</v>
      </c>
      <c r="AV290" s="1">
        <v>-5394.71</v>
      </c>
      <c r="AW290" s="1">
        <f t="shared" si="179"/>
        <v>52592.670000000006</v>
      </c>
      <c r="AX290" s="1"/>
      <c r="AY290" s="1">
        <v>1356965.87</v>
      </c>
      <c r="AZ290" s="1">
        <v>1353011.08</v>
      </c>
      <c r="BA290" s="1">
        <v>1349056.29</v>
      </c>
      <c r="BB290" s="1">
        <v>1345101.5</v>
      </c>
      <c r="BC290" s="1">
        <v>1341146.71</v>
      </c>
      <c r="BD290" s="1">
        <v>1337191.92</v>
      </c>
      <c r="BE290" s="1">
        <v>1333237.1299999999</v>
      </c>
      <c r="BF290" s="1">
        <v>1329282.3400000001</v>
      </c>
      <c r="BG290" s="1">
        <v>1325327.55</v>
      </c>
      <c r="BH290" s="1">
        <v>1941694.4500000002</v>
      </c>
      <c r="BI290" s="1">
        <v>1948996.8599999999</v>
      </c>
      <c r="BJ290" s="1">
        <v>1945015.4</v>
      </c>
      <c r="BK290" s="1">
        <v>1956291.79</v>
      </c>
      <c r="BL290" s="2">
        <f t="shared" si="152"/>
        <v>0</v>
      </c>
      <c r="BM290" s="2">
        <f t="shared" si="180"/>
        <v>52592.670000000006</v>
      </c>
      <c r="BN290" s="3">
        <f t="shared" si="151"/>
        <v>2.8200011888015266E-2</v>
      </c>
      <c r="BO290" s="37">
        <f>IFERROR(INDEX('Wkpr - Existing Depr Rates'!$G$2:$G$709,MATCH('Wkpr - Plant Balance Detail'!A290,'Wkpr - Existing Depr Rates'!$A$2:$A$709,0),),0)</f>
        <v>2.8200000000000003E-2</v>
      </c>
      <c r="BP290" s="37">
        <f t="shared" si="181"/>
        <v>1.1888015263167295E-8</v>
      </c>
      <c r="BQ290" s="11">
        <v>3.6600000000000001E-2</v>
      </c>
      <c r="BR290" s="11"/>
      <c r="BS290" s="11"/>
      <c r="BU290" s="31">
        <f>_xlfn.IFNA(IF(AND($B290="ED",$D290&gt;=310000,$D290&lt;360000),INDEX('Wkpr - Allocation_Factors'!$B$16:$F$16,1,MATCH('Wkpr - Plant Balance Detail'!BU$2,'Wkpr - Allocation_Factors'!$B$1:$F$1,0)),IF(AND($B290="GD",$C290="AN",$D290&gt;=350000,$D290&lt;358000),INDEX('Wkpr - Allocation_Factors'!$B$17:$F$17,1,MATCH('Wkpr - Plant Balance Detail'!BU$2,'Wkpr - Allocation_Factors'!$B$1:$F$1,0)),INDEX('Wkpr - Allocation_Factors'!$B$2:$F$15,MATCH(CONCATENATE('Wkpr - Plant Balance Detail'!$B290,'Wkpr - Plant Balance Detail'!$C290),'Wkpr - Allocation_Factors'!$A$2:$A$15,0),MATCH('Wkpr - Plant Balance Detail'!BU$2,'Wkpr - Allocation_Factors'!$B$1:$F$1,0)))),0)</f>
        <v>0.6573</v>
      </c>
      <c r="BV290" s="31">
        <f>_xlfn.IFNA(IF(AND($B290="ED",$D290&gt;=310000,$D290&lt;360000),INDEX('Wkpr - Allocation_Factors'!$B$16:$F$16,1,MATCH('Wkpr - Plant Balance Detail'!BV$2,'Wkpr - Allocation_Factors'!$B$1:$F$1,0)),IF(AND($B290="GD",$C290="AN",$D290&gt;=350000,$D290&lt;358000),INDEX('Wkpr - Allocation_Factors'!$B$17:$F$17,1,MATCH('Wkpr - Plant Balance Detail'!BV$2,'Wkpr - Allocation_Factors'!$B$1:$F$1,0)),INDEX('Wkpr - Allocation_Factors'!$B$2:$F$15,MATCH(CONCATENATE('Wkpr - Plant Balance Detail'!$B290,'Wkpr - Plant Balance Detail'!$C290),'Wkpr - Allocation_Factors'!$A$2:$A$15,0),MATCH('Wkpr - Plant Balance Detail'!BV$2,'Wkpr - Allocation_Factors'!$B$1:$F$1,0)))),0)</f>
        <v>0</v>
      </c>
      <c r="BW290" s="31">
        <f>_xlfn.IFNA(IF(AND($B290="ED",$D290&gt;=310000,$D290&lt;360000),INDEX('Wkpr - Allocation_Factors'!$B$16:$F$16,1,MATCH('Wkpr - Plant Balance Detail'!BW$2,'Wkpr - Allocation_Factors'!$B$1:$F$1,0)),IF(AND($B290="GD",$C290="AN",$D290&gt;=350000,$D290&lt;358000),INDEX('Wkpr - Allocation_Factors'!$B$17:$F$17,1,MATCH('Wkpr - Plant Balance Detail'!BW$2,'Wkpr - Allocation_Factors'!$B$1:$F$1,0)),INDEX('Wkpr - Allocation_Factors'!$B$2:$F$15,MATCH(CONCATENATE('Wkpr - Plant Balance Detail'!$B290,'Wkpr - Plant Balance Detail'!$C290),'Wkpr - Allocation_Factors'!$A$2:$A$15,0),MATCH('Wkpr - Plant Balance Detail'!BW$2,'Wkpr - Allocation_Factors'!$B$1:$F$1,0)))),0)</f>
        <v>0.3427</v>
      </c>
      <c r="BX290" s="31">
        <f>_xlfn.IFNA(IF(AND($B290="ED",$D290&gt;=310000,$D290&lt;360000),INDEX('Wkpr - Allocation_Factors'!$B$16:$F$16,1,MATCH('Wkpr - Plant Balance Detail'!BX$2,'Wkpr - Allocation_Factors'!$B$1:$F$1,0)),IF(AND($B290="GD",$C290="AN",$D290&gt;=350000,$D290&lt;358000),INDEX('Wkpr - Allocation_Factors'!$B$17:$F$17,1,MATCH('Wkpr - Plant Balance Detail'!BX$2,'Wkpr - Allocation_Factors'!$B$1:$F$1,0)),INDEX('Wkpr - Allocation_Factors'!$B$2:$F$15,MATCH(CONCATENATE('Wkpr - Plant Balance Detail'!$B290,'Wkpr - Plant Balance Detail'!$C290),'Wkpr - Allocation_Factors'!$A$2:$A$15,0),MATCH('Wkpr - Plant Balance Detail'!BX$2,'Wkpr - Allocation_Factors'!$B$1:$F$1,0)))),0)</f>
        <v>0</v>
      </c>
      <c r="BY290" s="31">
        <f>_xlfn.IFNA(IF(AND($B290="ED",$D290&gt;=310000,$D290&lt;360000),INDEX('Wkpr - Allocation_Factors'!$B$16:$F$16,1,MATCH('Wkpr - Plant Balance Detail'!BY$2,'Wkpr - Allocation_Factors'!$B$1:$F$1,0)),IF(AND($B290="GD",$C290="AN",$D290&gt;=350000,$D290&lt;358000),INDEX('Wkpr - Allocation_Factors'!$B$17:$F$17,1,MATCH('Wkpr - Plant Balance Detail'!BY$2,'Wkpr - Allocation_Factors'!$B$1:$F$1,0)),INDEX('Wkpr - Allocation_Factors'!$B$2:$F$15,MATCH(CONCATENATE('Wkpr - Plant Balance Detail'!$B290,'Wkpr - Plant Balance Detail'!$C290),'Wkpr - Allocation_Factors'!$A$2:$A$15,0),MATCH('Wkpr - Plant Balance Detail'!BY$2,'Wkpr - Allocation_Factors'!$B$1:$F$1,0)))),0)</f>
        <v>0</v>
      </c>
      <c r="CA290" s="1">
        <f t="shared" si="153"/>
        <v>42133.96027614177</v>
      </c>
      <c r="CB290" s="1">
        <f t="shared" si="154"/>
        <v>0</v>
      </c>
      <c r="CC290" s="1">
        <f t="shared" si="155"/>
        <v>21967.607160556494</v>
      </c>
      <c r="CD290" s="1">
        <f t="shared" si="156"/>
        <v>0</v>
      </c>
      <c r="CE290" s="1">
        <f t="shared" si="157"/>
        <v>0</v>
      </c>
      <c r="CF290" s="1"/>
      <c r="CG290" s="1">
        <f t="shared" si="158"/>
        <v>42133.942514122209</v>
      </c>
      <c r="CH290" s="1">
        <f t="shared" si="159"/>
        <v>0</v>
      </c>
      <c r="CI290" s="1">
        <f t="shared" si="160"/>
        <v>21967.597899877805</v>
      </c>
      <c r="CJ290" s="1">
        <f t="shared" si="161"/>
        <v>0</v>
      </c>
      <c r="CK290" s="1">
        <f t="shared" si="162"/>
        <v>0</v>
      </c>
      <c r="CM290" s="1">
        <f t="shared" si="163"/>
        <v>54684.478582158605</v>
      </c>
      <c r="CN290" s="1">
        <f t="shared" si="164"/>
        <v>0</v>
      </c>
      <c r="CO290" s="1">
        <f t="shared" si="165"/>
        <v>28511.137699841402</v>
      </c>
      <c r="CP290" s="1">
        <f t="shared" si="166"/>
        <v>0</v>
      </c>
      <c r="CQ290" s="1">
        <f t="shared" si="167"/>
        <v>0</v>
      </c>
      <c r="CS290" s="1">
        <f t="shared" si="182"/>
        <v>12550.536068036396</v>
      </c>
      <c r="CT290" s="1">
        <f t="shared" si="183"/>
        <v>0</v>
      </c>
      <c r="CU290" s="1">
        <f t="shared" si="184"/>
        <v>6543.539799963597</v>
      </c>
      <c r="CV290" s="1">
        <f t="shared" si="185"/>
        <v>0</v>
      </c>
      <c r="CW290" s="1">
        <f t="shared" si="186"/>
        <v>0</v>
      </c>
      <c r="CX290" s="1">
        <f t="shared" si="187"/>
        <v>19094.075867999993</v>
      </c>
      <c r="DA290" s="38">
        <f t="shared" si="168"/>
        <v>0</v>
      </c>
      <c r="DB290" s="38">
        <f t="shared" si="169"/>
        <v>0</v>
      </c>
      <c r="DC290" s="38">
        <f t="shared" si="170"/>
        <v>0</v>
      </c>
      <c r="DD290" s="38">
        <f t="shared" si="171"/>
        <v>0</v>
      </c>
      <c r="DE290" s="38">
        <f t="shared" si="172"/>
        <v>0</v>
      </c>
    </row>
    <row r="291" spans="1:109" x14ac:dyDescent="0.2">
      <c r="A291" t="s">
        <v>306</v>
      </c>
      <c r="B291" t="str">
        <f t="shared" si="173"/>
        <v>ED</v>
      </c>
      <c r="C291" t="str">
        <f t="shared" si="174"/>
        <v>MS</v>
      </c>
      <c r="D291">
        <f t="shared" si="175"/>
        <v>335000</v>
      </c>
      <c r="F291" s="1">
        <v>33563.699999999997</v>
      </c>
      <c r="G291" s="1">
        <v>33563.699999999997</v>
      </c>
      <c r="H291" s="1">
        <v>33563.699999999997</v>
      </c>
      <c r="I291" s="1">
        <v>33563.699999999997</v>
      </c>
      <c r="J291" s="1">
        <v>33563.699999999997</v>
      </c>
      <c r="K291" s="1">
        <v>33563.699999999997</v>
      </c>
      <c r="L291" s="1">
        <v>33563.699999999997</v>
      </c>
      <c r="M291" s="1">
        <v>33563.699999999997</v>
      </c>
      <c r="N291" s="1">
        <v>33563.699999999997</v>
      </c>
      <c r="O291" s="1">
        <v>33563.699999999997</v>
      </c>
      <c r="P291" s="1">
        <v>33563.699999999997</v>
      </c>
      <c r="Q291" s="1">
        <v>33563.699999999997</v>
      </c>
      <c r="R291" s="1">
        <v>33563.699999999997</v>
      </c>
      <c r="S291" s="1">
        <f t="shared" si="176"/>
        <v>33563.699999999997</v>
      </c>
      <c r="T291" s="1">
        <f t="shared" si="177"/>
        <v>369200.70000000007</v>
      </c>
      <c r="U291" s="1">
        <f t="shared" si="178"/>
        <v>33563.700000000004</v>
      </c>
      <c r="V291" s="1">
        <v>-4264.37</v>
      </c>
      <c r="W291" s="1">
        <v>-4297.6499999999996</v>
      </c>
      <c r="X291" s="1">
        <v>-4330.93</v>
      </c>
      <c r="Y291" s="1">
        <v>-4364.21</v>
      </c>
      <c r="Z291" s="1">
        <v>-4397.49</v>
      </c>
      <c r="AA291" s="1">
        <v>-4430.7700000000004</v>
      </c>
      <c r="AB291" s="1">
        <v>-4464.05</v>
      </c>
      <c r="AC291" s="1">
        <v>-4497.33</v>
      </c>
      <c r="AD291" s="1">
        <v>-4530.6099999999997</v>
      </c>
      <c r="AE291" s="1">
        <v>-4563.8900000000003</v>
      </c>
      <c r="AF291" s="1">
        <v>-4597.17</v>
      </c>
      <c r="AG291" s="1">
        <v>-4630.45</v>
      </c>
      <c r="AH291" s="1">
        <v>-4663.7300000000005</v>
      </c>
      <c r="AI291" s="1"/>
      <c r="AJ291" s="1">
        <v>-33.28</v>
      </c>
      <c r="AK291" s="1">
        <v>-33.28</v>
      </c>
      <c r="AL291" s="1">
        <v>-33.28</v>
      </c>
      <c r="AM291" s="1">
        <v>-33.28</v>
      </c>
      <c r="AN291" s="1">
        <v>-33.28</v>
      </c>
      <c r="AO291" s="1">
        <v>-33.28</v>
      </c>
      <c r="AP291" s="1">
        <v>-33.28</v>
      </c>
      <c r="AQ291" s="1">
        <v>-33.28</v>
      </c>
      <c r="AR291" s="1">
        <v>-33.28</v>
      </c>
      <c r="AS291" s="1">
        <v>-33.28</v>
      </c>
      <c r="AT291" s="1">
        <v>-33.28</v>
      </c>
      <c r="AU291" s="1">
        <v>-33.28</v>
      </c>
      <c r="AV291" s="1">
        <v>-33.28</v>
      </c>
      <c r="AW291" s="1">
        <f t="shared" si="179"/>
        <v>399.3599999999999</v>
      </c>
      <c r="AX291" s="1"/>
      <c r="AY291" s="1">
        <v>29299.33</v>
      </c>
      <c r="AZ291" s="1">
        <v>29266.05</v>
      </c>
      <c r="BA291" s="1">
        <v>29232.77</v>
      </c>
      <c r="BB291" s="1">
        <v>29199.49</v>
      </c>
      <c r="BC291" s="1">
        <v>29166.21</v>
      </c>
      <c r="BD291" s="1">
        <v>29132.93</v>
      </c>
      <c r="BE291" s="1">
        <v>29099.65</v>
      </c>
      <c r="BF291" s="1">
        <v>29066.37</v>
      </c>
      <c r="BG291" s="1">
        <v>29033.09</v>
      </c>
      <c r="BH291" s="1">
        <v>28999.81</v>
      </c>
      <c r="BI291" s="1">
        <v>28966.53</v>
      </c>
      <c r="BJ291" s="1">
        <v>28933.25</v>
      </c>
      <c r="BK291" s="1">
        <v>28899.97</v>
      </c>
      <c r="BL291" s="2">
        <f t="shared" si="152"/>
        <v>0</v>
      </c>
      <c r="BM291" s="2">
        <f t="shared" si="180"/>
        <v>399.3599999999999</v>
      </c>
      <c r="BN291" s="3">
        <f t="shared" si="151"/>
        <v>1.1898568989712095E-2</v>
      </c>
      <c r="BO291" s="37">
        <f>IFERROR(INDEX('Wkpr - Existing Depr Rates'!$G$2:$G$709,MATCH('Wkpr - Plant Balance Detail'!A291,'Wkpr - Existing Depr Rates'!$A$2:$A$709,0),),0)</f>
        <v>1.1900000000000001E-2</v>
      </c>
      <c r="BP291" s="37">
        <f t="shared" si="181"/>
        <v>-1.4310102879055986E-6</v>
      </c>
      <c r="BQ291" s="11">
        <v>2.3E-2</v>
      </c>
      <c r="BR291" s="11"/>
      <c r="BS291" s="11"/>
      <c r="BU291" s="31">
        <f>_xlfn.IFNA(IF(AND($B291="ED",$D291&gt;=310000,$D291&lt;360000),INDEX('Wkpr - Allocation_Factors'!$B$16:$F$16,1,MATCH('Wkpr - Plant Balance Detail'!BU$2,'Wkpr - Allocation_Factors'!$B$1:$F$1,0)),IF(AND($B291="GD",$C291="AN",$D291&gt;=350000,$D291&lt;358000),INDEX('Wkpr - Allocation_Factors'!$B$17:$F$17,1,MATCH('Wkpr - Plant Balance Detail'!BU$2,'Wkpr - Allocation_Factors'!$B$1:$F$1,0)),INDEX('Wkpr - Allocation_Factors'!$B$2:$F$15,MATCH(CONCATENATE('Wkpr - Plant Balance Detail'!$B291,'Wkpr - Plant Balance Detail'!$C291),'Wkpr - Allocation_Factors'!$A$2:$A$15,0),MATCH('Wkpr - Plant Balance Detail'!BU$2,'Wkpr - Allocation_Factors'!$B$1:$F$1,0)))),0)</f>
        <v>0.6573</v>
      </c>
      <c r="BV291" s="31">
        <f>_xlfn.IFNA(IF(AND($B291="ED",$D291&gt;=310000,$D291&lt;360000),INDEX('Wkpr - Allocation_Factors'!$B$16:$F$16,1,MATCH('Wkpr - Plant Balance Detail'!BV$2,'Wkpr - Allocation_Factors'!$B$1:$F$1,0)),IF(AND($B291="GD",$C291="AN",$D291&gt;=350000,$D291&lt;358000),INDEX('Wkpr - Allocation_Factors'!$B$17:$F$17,1,MATCH('Wkpr - Plant Balance Detail'!BV$2,'Wkpr - Allocation_Factors'!$B$1:$F$1,0)),INDEX('Wkpr - Allocation_Factors'!$B$2:$F$15,MATCH(CONCATENATE('Wkpr - Plant Balance Detail'!$B291,'Wkpr - Plant Balance Detail'!$C291),'Wkpr - Allocation_Factors'!$A$2:$A$15,0),MATCH('Wkpr - Plant Balance Detail'!BV$2,'Wkpr - Allocation_Factors'!$B$1:$F$1,0)))),0)</f>
        <v>0</v>
      </c>
      <c r="BW291" s="31">
        <f>_xlfn.IFNA(IF(AND($B291="ED",$D291&gt;=310000,$D291&lt;360000),INDEX('Wkpr - Allocation_Factors'!$B$16:$F$16,1,MATCH('Wkpr - Plant Balance Detail'!BW$2,'Wkpr - Allocation_Factors'!$B$1:$F$1,0)),IF(AND($B291="GD",$C291="AN",$D291&gt;=350000,$D291&lt;358000),INDEX('Wkpr - Allocation_Factors'!$B$17:$F$17,1,MATCH('Wkpr - Plant Balance Detail'!BW$2,'Wkpr - Allocation_Factors'!$B$1:$F$1,0)),INDEX('Wkpr - Allocation_Factors'!$B$2:$F$15,MATCH(CONCATENATE('Wkpr - Plant Balance Detail'!$B291,'Wkpr - Plant Balance Detail'!$C291),'Wkpr - Allocation_Factors'!$A$2:$A$15,0),MATCH('Wkpr - Plant Balance Detail'!BW$2,'Wkpr - Allocation_Factors'!$B$1:$F$1,0)))),0)</f>
        <v>0.3427</v>
      </c>
      <c r="BX291" s="31">
        <f>_xlfn.IFNA(IF(AND($B291="ED",$D291&gt;=310000,$D291&lt;360000),INDEX('Wkpr - Allocation_Factors'!$B$16:$F$16,1,MATCH('Wkpr - Plant Balance Detail'!BX$2,'Wkpr - Allocation_Factors'!$B$1:$F$1,0)),IF(AND($B291="GD",$C291="AN",$D291&gt;=350000,$D291&lt;358000),INDEX('Wkpr - Allocation_Factors'!$B$17:$F$17,1,MATCH('Wkpr - Plant Balance Detail'!BX$2,'Wkpr - Allocation_Factors'!$B$1:$F$1,0)),INDEX('Wkpr - Allocation_Factors'!$B$2:$F$15,MATCH(CONCATENATE('Wkpr - Plant Balance Detail'!$B291,'Wkpr - Plant Balance Detail'!$C291),'Wkpr - Allocation_Factors'!$A$2:$A$15,0),MATCH('Wkpr - Plant Balance Detail'!BX$2,'Wkpr - Allocation_Factors'!$B$1:$F$1,0)))),0)</f>
        <v>0</v>
      </c>
      <c r="BY291" s="31">
        <f>_xlfn.IFNA(IF(AND($B291="ED",$D291&gt;=310000,$D291&lt;360000),INDEX('Wkpr - Allocation_Factors'!$B$16:$F$16,1,MATCH('Wkpr - Plant Balance Detail'!BY$2,'Wkpr - Allocation_Factors'!$B$1:$F$1,0)),IF(AND($B291="GD",$C291="AN",$D291&gt;=350000,$D291&lt;358000),INDEX('Wkpr - Allocation_Factors'!$B$17:$F$17,1,MATCH('Wkpr - Plant Balance Detail'!BY$2,'Wkpr - Allocation_Factors'!$B$1:$F$1,0)),INDEX('Wkpr - Allocation_Factors'!$B$2:$F$15,MATCH(CONCATENATE('Wkpr - Plant Balance Detail'!$B291,'Wkpr - Plant Balance Detail'!$C291),'Wkpr - Allocation_Factors'!$A$2:$A$15,0),MATCH('Wkpr - Plant Balance Detail'!BY$2,'Wkpr - Allocation_Factors'!$B$1:$F$1,0)))),0)</f>
        <v>0</v>
      </c>
      <c r="CA291" s="1">
        <f t="shared" si="153"/>
        <v>262.49932799999988</v>
      </c>
      <c r="CB291" s="1">
        <f t="shared" si="154"/>
        <v>0</v>
      </c>
      <c r="CC291" s="1">
        <f t="shared" si="155"/>
        <v>136.86067199999994</v>
      </c>
      <c r="CD291" s="1">
        <f t="shared" si="156"/>
        <v>0</v>
      </c>
      <c r="CE291" s="1">
        <f t="shared" si="157"/>
        <v>0</v>
      </c>
      <c r="CF291" s="1"/>
      <c r="CG291" s="1">
        <f t="shared" si="158"/>
        <v>262.53089811899997</v>
      </c>
      <c r="CH291" s="1">
        <f t="shared" si="159"/>
        <v>0</v>
      </c>
      <c r="CI291" s="1">
        <f t="shared" si="160"/>
        <v>136.877131881</v>
      </c>
      <c r="CJ291" s="1">
        <f t="shared" si="161"/>
        <v>0</v>
      </c>
      <c r="CK291" s="1">
        <f t="shared" si="162"/>
        <v>0</v>
      </c>
      <c r="CM291" s="1">
        <f t="shared" si="163"/>
        <v>507.41266022999991</v>
      </c>
      <c r="CN291" s="1">
        <f t="shared" si="164"/>
        <v>0</v>
      </c>
      <c r="CO291" s="1">
        <f t="shared" si="165"/>
        <v>264.55243976999998</v>
      </c>
      <c r="CP291" s="1">
        <f t="shared" si="166"/>
        <v>0</v>
      </c>
      <c r="CQ291" s="1">
        <f t="shared" si="167"/>
        <v>0</v>
      </c>
      <c r="CS291" s="1">
        <f t="shared" si="182"/>
        <v>244.88176211099994</v>
      </c>
      <c r="CT291" s="1">
        <f t="shared" si="183"/>
        <v>0</v>
      </c>
      <c r="CU291" s="1">
        <f t="shared" si="184"/>
        <v>127.67530788899998</v>
      </c>
      <c r="CV291" s="1">
        <f t="shared" si="185"/>
        <v>0</v>
      </c>
      <c r="CW291" s="1">
        <f t="shared" si="186"/>
        <v>0</v>
      </c>
      <c r="CX291" s="1">
        <f t="shared" si="187"/>
        <v>372.55706999999995</v>
      </c>
      <c r="DA291" s="38">
        <f t="shared" si="168"/>
        <v>0</v>
      </c>
      <c r="DB291" s="38">
        <f t="shared" si="169"/>
        <v>0</v>
      </c>
      <c r="DC291" s="38">
        <f t="shared" si="170"/>
        <v>0</v>
      </c>
      <c r="DD291" s="38">
        <f t="shared" si="171"/>
        <v>0</v>
      </c>
      <c r="DE291" s="38">
        <f t="shared" si="172"/>
        <v>0</v>
      </c>
    </row>
    <row r="292" spans="1:109" x14ac:dyDescent="0.2">
      <c r="A292" t="s">
        <v>307</v>
      </c>
      <c r="B292" t="str">
        <f t="shared" si="173"/>
        <v>ED</v>
      </c>
      <c r="C292" t="str">
        <f t="shared" si="174"/>
        <v>MS</v>
      </c>
      <c r="D292">
        <f t="shared" si="175"/>
        <v>336000</v>
      </c>
      <c r="F292" s="1">
        <v>50448.44</v>
      </c>
      <c r="G292" s="1">
        <v>50448.44</v>
      </c>
      <c r="H292" s="1">
        <v>50448.44</v>
      </c>
      <c r="I292" s="1">
        <v>50448.44</v>
      </c>
      <c r="J292" s="1">
        <v>50448.44</v>
      </c>
      <c r="K292" s="1">
        <v>50448.44</v>
      </c>
      <c r="L292" s="1">
        <v>50448.44</v>
      </c>
      <c r="M292" s="1">
        <v>50448.44</v>
      </c>
      <c r="N292" s="1">
        <v>50448.44</v>
      </c>
      <c r="O292" s="1">
        <v>50448.44</v>
      </c>
      <c r="P292" s="1">
        <v>50448.44</v>
      </c>
      <c r="Q292" s="1">
        <v>50448.44</v>
      </c>
      <c r="R292" s="1">
        <v>50448.44</v>
      </c>
      <c r="S292" s="1">
        <f t="shared" si="176"/>
        <v>50448.44</v>
      </c>
      <c r="T292" s="1">
        <f t="shared" si="177"/>
        <v>554932.84000000008</v>
      </c>
      <c r="U292" s="1">
        <f t="shared" si="178"/>
        <v>50448.44</v>
      </c>
      <c r="V292" s="1">
        <v>-7685.9000000000005</v>
      </c>
      <c r="W292" s="1">
        <v>-7764.1</v>
      </c>
      <c r="X292" s="1">
        <v>-7842.3</v>
      </c>
      <c r="Y292" s="1">
        <v>-7920.5</v>
      </c>
      <c r="Z292" s="1">
        <v>-7998.7</v>
      </c>
      <c r="AA292" s="1">
        <v>-8076.9000000000005</v>
      </c>
      <c r="AB292" s="1">
        <v>-8155.1</v>
      </c>
      <c r="AC292" s="1">
        <v>-8233.2999999999993</v>
      </c>
      <c r="AD292" s="1">
        <v>-8311.5</v>
      </c>
      <c r="AE292" s="1">
        <v>-8389.7000000000007</v>
      </c>
      <c r="AF292" s="1">
        <v>-8467.9</v>
      </c>
      <c r="AG292" s="1">
        <v>-8546.1</v>
      </c>
      <c r="AH292" s="1">
        <v>-8624.2999999999993</v>
      </c>
      <c r="AI292" s="1"/>
      <c r="AJ292" s="1">
        <v>-78.2</v>
      </c>
      <c r="AK292" s="1">
        <v>-78.2</v>
      </c>
      <c r="AL292" s="1">
        <v>-78.2</v>
      </c>
      <c r="AM292" s="1">
        <v>-78.2</v>
      </c>
      <c r="AN292" s="1">
        <v>-78.2</v>
      </c>
      <c r="AO292" s="1">
        <v>-78.2</v>
      </c>
      <c r="AP292" s="1">
        <v>-78.2</v>
      </c>
      <c r="AQ292" s="1">
        <v>-78.2</v>
      </c>
      <c r="AR292" s="1">
        <v>-78.2</v>
      </c>
      <c r="AS292" s="1">
        <v>-78.2</v>
      </c>
      <c r="AT292" s="1">
        <v>-78.2</v>
      </c>
      <c r="AU292" s="1">
        <v>-78.2</v>
      </c>
      <c r="AV292" s="1">
        <v>-78.2</v>
      </c>
      <c r="AW292" s="1">
        <f t="shared" si="179"/>
        <v>938.4000000000002</v>
      </c>
      <c r="AX292" s="1"/>
      <c r="AY292" s="1">
        <v>42762.54</v>
      </c>
      <c r="AZ292" s="1">
        <v>42684.340000000004</v>
      </c>
      <c r="BA292" s="1">
        <v>42606.14</v>
      </c>
      <c r="BB292" s="1">
        <v>42527.94</v>
      </c>
      <c r="BC292" s="1">
        <v>42449.74</v>
      </c>
      <c r="BD292" s="1">
        <v>42371.54</v>
      </c>
      <c r="BE292" s="1">
        <v>42293.340000000004</v>
      </c>
      <c r="BF292" s="1">
        <v>42215.14</v>
      </c>
      <c r="BG292" s="1">
        <v>42136.94</v>
      </c>
      <c r="BH292" s="1">
        <v>42058.74</v>
      </c>
      <c r="BI292" s="1">
        <v>41980.54</v>
      </c>
      <c r="BJ292" s="1">
        <v>41902.340000000004</v>
      </c>
      <c r="BK292" s="1">
        <v>41824.14</v>
      </c>
      <c r="BL292" s="2">
        <f t="shared" si="152"/>
        <v>0</v>
      </c>
      <c r="BM292" s="2">
        <f t="shared" si="180"/>
        <v>938.4000000000002</v>
      </c>
      <c r="BN292" s="3">
        <f t="shared" si="151"/>
        <v>1.8601169828046223E-2</v>
      </c>
      <c r="BO292" s="37">
        <f>IFERROR(INDEX('Wkpr - Existing Depr Rates'!$G$2:$G$709,MATCH('Wkpr - Plant Balance Detail'!A292,'Wkpr - Existing Depr Rates'!$A$2:$A$709,0),),0)</f>
        <v>1.8599999999999998E-2</v>
      </c>
      <c r="BP292" s="37">
        <f t="shared" si="181"/>
        <v>1.1698280462241195E-6</v>
      </c>
      <c r="BQ292" s="11">
        <v>2.8900000000000002E-2</v>
      </c>
      <c r="BR292" s="11"/>
      <c r="BS292" s="11"/>
      <c r="BU292" s="31">
        <f>_xlfn.IFNA(IF(AND($B292="ED",$D292&gt;=310000,$D292&lt;360000),INDEX('Wkpr - Allocation_Factors'!$B$16:$F$16,1,MATCH('Wkpr - Plant Balance Detail'!BU$2,'Wkpr - Allocation_Factors'!$B$1:$F$1,0)),IF(AND($B292="GD",$C292="AN",$D292&gt;=350000,$D292&lt;358000),INDEX('Wkpr - Allocation_Factors'!$B$17:$F$17,1,MATCH('Wkpr - Plant Balance Detail'!BU$2,'Wkpr - Allocation_Factors'!$B$1:$F$1,0)),INDEX('Wkpr - Allocation_Factors'!$B$2:$F$15,MATCH(CONCATENATE('Wkpr - Plant Balance Detail'!$B292,'Wkpr - Plant Balance Detail'!$C292),'Wkpr - Allocation_Factors'!$A$2:$A$15,0),MATCH('Wkpr - Plant Balance Detail'!BU$2,'Wkpr - Allocation_Factors'!$B$1:$F$1,0)))),0)</f>
        <v>0.6573</v>
      </c>
      <c r="BV292" s="31">
        <f>_xlfn.IFNA(IF(AND($B292="ED",$D292&gt;=310000,$D292&lt;360000),INDEX('Wkpr - Allocation_Factors'!$B$16:$F$16,1,MATCH('Wkpr - Plant Balance Detail'!BV$2,'Wkpr - Allocation_Factors'!$B$1:$F$1,0)),IF(AND($B292="GD",$C292="AN",$D292&gt;=350000,$D292&lt;358000),INDEX('Wkpr - Allocation_Factors'!$B$17:$F$17,1,MATCH('Wkpr - Plant Balance Detail'!BV$2,'Wkpr - Allocation_Factors'!$B$1:$F$1,0)),INDEX('Wkpr - Allocation_Factors'!$B$2:$F$15,MATCH(CONCATENATE('Wkpr - Plant Balance Detail'!$B292,'Wkpr - Plant Balance Detail'!$C292),'Wkpr - Allocation_Factors'!$A$2:$A$15,0),MATCH('Wkpr - Plant Balance Detail'!BV$2,'Wkpr - Allocation_Factors'!$B$1:$F$1,0)))),0)</f>
        <v>0</v>
      </c>
      <c r="BW292" s="31">
        <f>_xlfn.IFNA(IF(AND($B292="ED",$D292&gt;=310000,$D292&lt;360000),INDEX('Wkpr - Allocation_Factors'!$B$16:$F$16,1,MATCH('Wkpr - Plant Balance Detail'!BW$2,'Wkpr - Allocation_Factors'!$B$1:$F$1,0)),IF(AND($B292="GD",$C292="AN",$D292&gt;=350000,$D292&lt;358000),INDEX('Wkpr - Allocation_Factors'!$B$17:$F$17,1,MATCH('Wkpr - Plant Balance Detail'!BW$2,'Wkpr - Allocation_Factors'!$B$1:$F$1,0)),INDEX('Wkpr - Allocation_Factors'!$B$2:$F$15,MATCH(CONCATENATE('Wkpr - Plant Balance Detail'!$B292,'Wkpr - Plant Balance Detail'!$C292),'Wkpr - Allocation_Factors'!$A$2:$A$15,0),MATCH('Wkpr - Plant Balance Detail'!BW$2,'Wkpr - Allocation_Factors'!$B$1:$F$1,0)))),0)</f>
        <v>0.3427</v>
      </c>
      <c r="BX292" s="31">
        <f>_xlfn.IFNA(IF(AND($B292="ED",$D292&gt;=310000,$D292&lt;360000),INDEX('Wkpr - Allocation_Factors'!$B$16:$F$16,1,MATCH('Wkpr - Plant Balance Detail'!BX$2,'Wkpr - Allocation_Factors'!$B$1:$F$1,0)),IF(AND($B292="GD",$C292="AN",$D292&gt;=350000,$D292&lt;358000),INDEX('Wkpr - Allocation_Factors'!$B$17:$F$17,1,MATCH('Wkpr - Plant Balance Detail'!BX$2,'Wkpr - Allocation_Factors'!$B$1:$F$1,0)),INDEX('Wkpr - Allocation_Factors'!$B$2:$F$15,MATCH(CONCATENATE('Wkpr - Plant Balance Detail'!$B292,'Wkpr - Plant Balance Detail'!$C292),'Wkpr - Allocation_Factors'!$A$2:$A$15,0),MATCH('Wkpr - Plant Balance Detail'!BX$2,'Wkpr - Allocation_Factors'!$B$1:$F$1,0)))),0)</f>
        <v>0</v>
      </c>
      <c r="BY292" s="31">
        <f>_xlfn.IFNA(IF(AND($B292="ED",$D292&gt;=310000,$D292&lt;360000),INDEX('Wkpr - Allocation_Factors'!$B$16:$F$16,1,MATCH('Wkpr - Plant Balance Detail'!BY$2,'Wkpr - Allocation_Factors'!$B$1:$F$1,0)),IF(AND($B292="GD",$C292="AN",$D292&gt;=350000,$D292&lt;358000),INDEX('Wkpr - Allocation_Factors'!$B$17:$F$17,1,MATCH('Wkpr - Plant Balance Detail'!BY$2,'Wkpr - Allocation_Factors'!$B$1:$F$1,0)),INDEX('Wkpr - Allocation_Factors'!$B$2:$F$15,MATCH(CONCATENATE('Wkpr - Plant Balance Detail'!$B292,'Wkpr - Plant Balance Detail'!$C292),'Wkpr - Allocation_Factors'!$A$2:$A$15,0),MATCH('Wkpr - Plant Balance Detail'!BY$2,'Wkpr - Allocation_Factors'!$B$1:$F$1,0)))),0)</f>
        <v>0</v>
      </c>
      <c r="CA292" s="1">
        <f t="shared" si="153"/>
        <v>616.81032000000016</v>
      </c>
      <c r="CB292" s="1">
        <f t="shared" si="154"/>
        <v>0</v>
      </c>
      <c r="CC292" s="1">
        <f t="shared" si="155"/>
        <v>321.5896800000001</v>
      </c>
      <c r="CD292" s="1">
        <f t="shared" si="156"/>
        <v>0</v>
      </c>
      <c r="CE292" s="1">
        <f t="shared" si="157"/>
        <v>0</v>
      </c>
      <c r="CF292" s="1"/>
      <c r="CG292" s="1">
        <f t="shared" si="158"/>
        <v>616.77152878319998</v>
      </c>
      <c r="CH292" s="1">
        <f t="shared" si="159"/>
        <v>0</v>
      </c>
      <c r="CI292" s="1">
        <f t="shared" si="160"/>
        <v>321.56945521680001</v>
      </c>
      <c r="CJ292" s="1">
        <f t="shared" si="161"/>
        <v>0</v>
      </c>
      <c r="CK292" s="1">
        <f t="shared" si="162"/>
        <v>0</v>
      </c>
      <c r="CM292" s="1">
        <f t="shared" si="163"/>
        <v>958.3170527868001</v>
      </c>
      <c r="CN292" s="1">
        <f t="shared" si="164"/>
        <v>0</v>
      </c>
      <c r="CO292" s="1">
        <f t="shared" si="165"/>
        <v>499.64286321320009</v>
      </c>
      <c r="CP292" s="1">
        <f t="shared" si="166"/>
        <v>0</v>
      </c>
      <c r="CQ292" s="1">
        <f t="shared" si="167"/>
        <v>0</v>
      </c>
      <c r="CS292" s="1">
        <f t="shared" si="182"/>
        <v>341.54552400360012</v>
      </c>
      <c r="CT292" s="1">
        <f t="shared" si="183"/>
        <v>0</v>
      </c>
      <c r="CU292" s="1">
        <f t="shared" si="184"/>
        <v>178.07340799640008</v>
      </c>
      <c r="CV292" s="1">
        <f t="shared" si="185"/>
        <v>0</v>
      </c>
      <c r="CW292" s="1">
        <f t="shared" si="186"/>
        <v>0</v>
      </c>
      <c r="CX292" s="1">
        <f t="shared" si="187"/>
        <v>519.6189320000002</v>
      </c>
      <c r="DA292" s="38">
        <f t="shared" si="168"/>
        <v>0</v>
      </c>
      <c r="DB292" s="38">
        <f t="shared" si="169"/>
        <v>0</v>
      </c>
      <c r="DC292" s="38">
        <f t="shared" si="170"/>
        <v>0</v>
      </c>
      <c r="DD292" s="38">
        <f t="shared" si="171"/>
        <v>0</v>
      </c>
      <c r="DE292" s="38">
        <f t="shared" si="172"/>
        <v>0</v>
      </c>
    </row>
    <row r="293" spans="1:109" x14ac:dyDescent="0.2">
      <c r="A293" t="s">
        <v>308</v>
      </c>
      <c r="B293" t="str">
        <f t="shared" si="173"/>
        <v>ED</v>
      </c>
      <c r="C293" t="str">
        <f t="shared" si="174"/>
        <v>MT</v>
      </c>
      <c r="D293">
        <f t="shared" si="175"/>
        <v>361000</v>
      </c>
      <c r="F293" s="1">
        <v>15880.7</v>
      </c>
      <c r="G293" s="1">
        <v>15880.7</v>
      </c>
      <c r="H293" s="1">
        <v>15880.7</v>
      </c>
      <c r="I293" s="1">
        <v>15880.7</v>
      </c>
      <c r="J293" s="1">
        <v>15880.7</v>
      </c>
      <c r="K293" s="1">
        <v>15880.7</v>
      </c>
      <c r="L293" s="1">
        <v>15880.7</v>
      </c>
      <c r="M293" s="1">
        <v>15880.7</v>
      </c>
      <c r="N293" s="1">
        <v>15880.7</v>
      </c>
      <c r="O293" s="1">
        <v>15880.7</v>
      </c>
      <c r="P293" s="1">
        <v>15880.7</v>
      </c>
      <c r="Q293" s="1">
        <v>15880.7</v>
      </c>
      <c r="R293" s="1">
        <v>15880.7</v>
      </c>
      <c r="S293" s="1">
        <f t="shared" si="176"/>
        <v>15880.7</v>
      </c>
      <c r="T293" s="1">
        <f t="shared" si="177"/>
        <v>174687.7</v>
      </c>
      <c r="U293" s="1">
        <f t="shared" si="178"/>
        <v>15880.700000000003</v>
      </c>
      <c r="V293" s="1">
        <v>-9242.27</v>
      </c>
      <c r="W293" s="1">
        <v>-9263.7100000000009</v>
      </c>
      <c r="X293" s="1">
        <v>-9285.15</v>
      </c>
      <c r="Y293" s="1">
        <v>-9306.59</v>
      </c>
      <c r="Z293" s="1">
        <v>-9328.0300000000007</v>
      </c>
      <c r="AA293" s="1">
        <v>-9349.4699999999993</v>
      </c>
      <c r="AB293" s="1">
        <v>-9370.91</v>
      </c>
      <c r="AC293" s="1">
        <v>-9392.35</v>
      </c>
      <c r="AD293" s="1">
        <v>-9413.7900000000009</v>
      </c>
      <c r="AE293" s="1">
        <v>-9435.23</v>
      </c>
      <c r="AF293" s="1">
        <v>-9456.67</v>
      </c>
      <c r="AG293" s="1">
        <v>-9478.11</v>
      </c>
      <c r="AH293" s="1">
        <v>-9499.5500000000011</v>
      </c>
      <c r="AI293" s="1"/>
      <c r="AJ293" s="1">
        <v>-21.44</v>
      </c>
      <c r="AK293" s="1">
        <v>-21.44</v>
      </c>
      <c r="AL293" s="1">
        <v>-21.44</v>
      </c>
      <c r="AM293" s="1">
        <v>-21.44</v>
      </c>
      <c r="AN293" s="1">
        <v>-21.44</v>
      </c>
      <c r="AO293" s="1">
        <v>-21.44</v>
      </c>
      <c r="AP293" s="1">
        <v>-21.44</v>
      </c>
      <c r="AQ293" s="1">
        <v>-21.44</v>
      </c>
      <c r="AR293" s="1">
        <v>-21.44</v>
      </c>
      <c r="AS293" s="1">
        <v>-21.44</v>
      </c>
      <c r="AT293" s="1">
        <v>-21.44</v>
      </c>
      <c r="AU293" s="1">
        <v>-21.44</v>
      </c>
      <c r="AV293" s="1">
        <v>-21.44</v>
      </c>
      <c r="AW293" s="1">
        <f t="shared" si="179"/>
        <v>257.28000000000003</v>
      </c>
      <c r="AX293" s="1"/>
      <c r="AY293" s="1">
        <v>6638.43</v>
      </c>
      <c r="AZ293" s="1">
        <v>6616.99</v>
      </c>
      <c r="BA293" s="1">
        <v>6595.55</v>
      </c>
      <c r="BB293" s="1">
        <v>6574.1100000000006</v>
      </c>
      <c r="BC293" s="1">
        <v>6552.67</v>
      </c>
      <c r="BD293" s="1">
        <v>6531.2300000000005</v>
      </c>
      <c r="BE293" s="1">
        <v>6509.79</v>
      </c>
      <c r="BF293" s="1">
        <v>6488.35</v>
      </c>
      <c r="BG293" s="1">
        <v>6466.91</v>
      </c>
      <c r="BH293" s="1">
        <v>6445.47</v>
      </c>
      <c r="BI293" s="1">
        <v>6424.03</v>
      </c>
      <c r="BJ293" s="1">
        <v>6402.59</v>
      </c>
      <c r="BK293" s="1">
        <v>6381.1500000000005</v>
      </c>
      <c r="BL293" s="2">
        <f t="shared" si="152"/>
        <v>0</v>
      </c>
      <c r="BM293" s="2">
        <f t="shared" si="180"/>
        <v>257.28000000000003</v>
      </c>
      <c r="BN293" s="3">
        <f t="shared" si="151"/>
        <v>1.6200797194078347E-2</v>
      </c>
      <c r="BO293" s="37">
        <f>IFERROR(INDEX('Wkpr - Existing Depr Rates'!$G$2:$G$709,MATCH('Wkpr - Plant Balance Detail'!A293,'Wkpr - Existing Depr Rates'!$A$2:$A$709,0),),0)</f>
        <v>1.6199999999999999E-2</v>
      </c>
      <c r="BP293" s="37">
        <f t="shared" si="181"/>
        <v>7.9719407834744072E-7</v>
      </c>
      <c r="BQ293" s="11">
        <v>1.72E-2</v>
      </c>
      <c r="BR293" s="11"/>
      <c r="BS293" s="11"/>
      <c r="BU293" s="31">
        <f>_xlfn.IFNA(IF(AND($B293="ED",$D293&gt;=310000,$D293&lt;360000),INDEX('Wkpr - Allocation_Factors'!$B$16:$F$16,1,MATCH('Wkpr - Plant Balance Detail'!BU$2,'Wkpr - Allocation_Factors'!$B$1:$F$1,0)),IF(AND($B293="GD",$C293="AN",$D293&gt;=350000,$D293&lt;358000),INDEX('Wkpr - Allocation_Factors'!$B$17:$F$17,1,MATCH('Wkpr - Plant Balance Detail'!BU$2,'Wkpr - Allocation_Factors'!$B$1:$F$1,0)),INDEX('Wkpr - Allocation_Factors'!$B$2:$F$15,MATCH(CONCATENATE('Wkpr - Plant Balance Detail'!$B293,'Wkpr - Plant Balance Detail'!$C293),'Wkpr - Allocation_Factors'!$A$2:$A$15,0),MATCH('Wkpr - Plant Balance Detail'!BU$2,'Wkpr - Allocation_Factors'!$B$1:$F$1,0)))),0)</f>
        <v>0</v>
      </c>
      <c r="BV293" s="31">
        <f>_xlfn.IFNA(IF(AND($B293="ED",$D293&gt;=310000,$D293&lt;360000),INDEX('Wkpr - Allocation_Factors'!$B$16:$F$16,1,MATCH('Wkpr - Plant Balance Detail'!BV$2,'Wkpr - Allocation_Factors'!$B$1:$F$1,0)),IF(AND($B293="GD",$C293="AN",$D293&gt;=350000,$D293&lt;358000),INDEX('Wkpr - Allocation_Factors'!$B$17:$F$17,1,MATCH('Wkpr - Plant Balance Detail'!BV$2,'Wkpr - Allocation_Factors'!$B$1:$F$1,0)),INDEX('Wkpr - Allocation_Factors'!$B$2:$F$15,MATCH(CONCATENATE('Wkpr - Plant Balance Detail'!$B293,'Wkpr - Plant Balance Detail'!$C293),'Wkpr - Allocation_Factors'!$A$2:$A$15,0),MATCH('Wkpr - Plant Balance Detail'!BV$2,'Wkpr - Allocation_Factors'!$B$1:$F$1,0)))),0)</f>
        <v>0</v>
      </c>
      <c r="BW293" s="31">
        <f>_xlfn.IFNA(IF(AND($B293="ED",$D293&gt;=310000,$D293&lt;360000),INDEX('Wkpr - Allocation_Factors'!$B$16:$F$16,1,MATCH('Wkpr - Plant Balance Detail'!BW$2,'Wkpr - Allocation_Factors'!$B$1:$F$1,0)),IF(AND($B293="GD",$C293="AN",$D293&gt;=350000,$D293&lt;358000),INDEX('Wkpr - Allocation_Factors'!$B$17:$F$17,1,MATCH('Wkpr - Plant Balance Detail'!BW$2,'Wkpr - Allocation_Factors'!$B$1:$F$1,0)),INDEX('Wkpr - Allocation_Factors'!$B$2:$F$15,MATCH(CONCATENATE('Wkpr - Plant Balance Detail'!$B293,'Wkpr - Plant Balance Detail'!$C293),'Wkpr - Allocation_Factors'!$A$2:$A$15,0),MATCH('Wkpr - Plant Balance Detail'!BW$2,'Wkpr - Allocation_Factors'!$B$1:$F$1,0)))),0)</f>
        <v>1</v>
      </c>
      <c r="BX293" s="31">
        <f>_xlfn.IFNA(IF(AND($B293="ED",$D293&gt;=310000,$D293&lt;360000),INDEX('Wkpr - Allocation_Factors'!$B$16:$F$16,1,MATCH('Wkpr - Plant Balance Detail'!BX$2,'Wkpr - Allocation_Factors'!$B$1:$F$1,0)),IF(AND($B293="GD",$C293="AN",$D293&gt;=350000,$D293&lt;358000),INDEX('Wkpr - Allocation_Factors'!$B$17:$F$17,1,MATCH('Wkpr - Plant Balance Detail'!BX$2,'Wkpr - Allocation_Factors'!$B$1:$F$1,0)),INDEX('Wkpr - Allocation_Factors'!$B$2:$F$15,MATCH(CONCATENATE('Wkpr - Plant Balance Detail'!$B293,'Wkpr - Plant Balance Detail'!$C293),'Wkpr - Allocation_Factors'!$A$2:$A$15,0),MATCH('Wkpr - Plant Balance Detail'!BX$2,'Wkpr - Allocation_Factors'!$B$1:$F$1,0)))),0)</f>
        <v>0</v>
      </c>
      <c r="BY293" s="31">
        <f>_xlfn.IFNA(IF(AND($B293="ED",$D293&gt;=310000,$D293&lt;360000),INDEX('Wkpr - Allocation_Factors'!$B$16:$F$16,1,MATCH('Wkpr - Plant Balance Detail'!BY$2,'Wkpr - Allocation_Factors'!$B$1:$F$1,0)),IF(AND($B293="GD",$C293="AN",$D293&gt;=350000,$D293&lt;358000),INDEX('Wkpr - Allocation_Factors'!$B$17:$F$17,1,MATCH('Wkpr - Plant Balance Detail'!BY$2,'Wkpr - Allocation_Factors'!$B$1:$F$1,0)),INDEX('Wkpr - Allocation_Factors'!$B$2:$F$15,MATCH(CONCATENATE('Wkpr - Plant Balance Detail'!$B293,'Wkpr - Plant Balance Detail'!$C293),'Wkpr - Allocation_Factors'!$A$2:$A$15,0),MATCH('Wkpr - Plant Balance Detail'!BY$2,'Wkpr - Allocation_Factors'!$B$1:$F$1,0)))),0)</f>
        <v>0</v>
      </c>
      <c r="CA293" s="1">
        <f t="shared" si="153"/>
        <v>0</v>
      </c>
      <c r="CB293" s="1">
        <f t="shared" si="154"/>
        <v>0</v>
      </c>
      <c r="CC293" s="1">
        <f t="shared" si="155"/>
        <v>257.28000000000003</v>
      </c>
      <c r="CD293" s="1">
        <f t="shared" si="156"/>
        <v>0</v>
      </c>
      <c r="CE293" s="1">
        <f t="shared" si="157"/>
        <v>0</v>
      </c>
      <c r="CF293" s="1"/>
      <c r="CG293" s="1">
        <f t="shared" si="158"/>
        <v>0</v>
      </c>
      <c r="CH293" s="1">
        <f t="shared" si="159"/>
        <v>0</v>
      </c>
      <c r="CI293" s="1">
        <f t="shared" si="160"/>
        <v>257.26733999999999</v>
      </c>
      <c r="CJ293" s="1">
        <f t="shared" si="161"/>
        <v>0</v>
      </c>
      <c r="CK293" s="1">
        <f t="shared" si="162"/>
        <v>0</v>
      </c>
      <c r="CM293" s="1">
        <f t="shared" si="163"/>
        <v>0</v>
      </c>
      <c r="CN293" s="1">
        <f t="shared" si="164"/>
        <v>0</v>
      </c>
      <c r="CO293" s="1">
        <f t="shared" si="165"/>
        <v>273.14804000000004</v>
      </c>
      <c r="CP293" s="1">
        <f t="shared" si="166"/>
        <v>0</v>
      </c>
      <c r="CQ293" s="1">
        <f t="shared" si="167"/>
        <v>0</v>
      </c>
      <c r="CS293" s="1">
        <f t="shared" si="182"/>
        <v>0</v>
      </c>
      <c r="CT293" s="1">
        <f t="shared" si="183"/>
        <v>0</v>
      </c>
      <c r="CU293" s="1">
        <f t="shared" si="184"/>
        <v>15.880700000000047</v>
      </c>
      <c r="CV293" s="1">
        <f t="shared" si="185"/>
        <v>0</v>
      </c>
      <c r="CW293" s="1">
        <f t="shared" si="186"/>
        <v>0</v>
      </c>
      <c r="CX293" s="1">
        <f t="shared" si="187"/>
        <v>15.880700000000047</v>
      </c>
      <c r="DA293" s="38">
        <f t="shared" si="168"/>
        <v>0</v>
      </c>
      <c r="DB293" s="38">
        <f t="shared" si="169"/>
        <v>0</v>
      </c>
      <c r="DC293" s="38">
        <f t="shared" si="170"/>
        <v>0</v>
      </c>
      <c r="DD293" s="38">
        <f t="shared" si="171"/>
        <v>0</v>
      </c>
      <c r="DE293" s="38">
        <f t="shared" si="172"/>
        <v>0</v>
      </c>
    </row>
    <row r="294" spans="1:109" x14ac:dyDescent="0.2">
      <c r="A294" t="s">
        <v>309</v>
      </c>
      <c r="B294" t="str">
        <f t="shared" si="173"/>
        <v>ED</v>
      </c>
      <c r="C294" t="str">
        <f t="shared" si="174"/>
        <v>MT</v>
      </c>
      <c r="D294">
        <f t="shared" si="175"/>
        <v>362000</v>
      </c>
      <c r="F294" s="1">
        <v>663043.24</v>
      </c>
      <c r="G294" s="1">
        <v>663043.24</v>
      </c>
      <c r="H294" s="1">
        <v>663043.24</v>
      </c>
      <c r="I294" s="1">
        <v>663043.24</v>
      </c>
      <c r="J294" s="1">
        <v>663043.24</v>
      </c>
      <c r="K294" s="1">
        <v>663043.24</v>
      </c>
      <c r="L294" s="1">
        <v>663043.24</v>
      </c>
      <c r="M294" s="1">
        <v>663043.24</v>
      </c>
      <c r="N294" s="1">
        <v>663043.24</v>
      </c>
      <c r="O294" s="1">
        <v>663043.24</v>
      </c>
      <c r="P294" s="1">
        <v>663043.24</v>
      </c>
      <c r="Q294" s="1">
        <v>663043.24</v>
      </c>
      <c r="R294" s="1">
        <v>663043.24</v>
      </c>
      <c r="S294" s="1">
        <f t="shared" si="176"/>
        <v>663043.24</v>
      </c>
      <c r="T294" s="1">
        <f t="shared" si="177"/>
        <v>7293475.6400000015</v>
      </c>
      <c r="U294" s="1">
        <f t="shared" si="178"/>
        <v>663043.24000000011</v>
      </c>
      <c r="V294" s="1">
        <v>-2179.9</v>
      </c>
      <c r="W294" s="1">
        <v>-3268.4</v>
      </c>
      <c r="X294" s="1">
        <v>-4356.8999999999996</v>
      </c>
      <c r="Y294" s="1">
        <v>-5445.4000000000005</v>
      </c>
      <c r="Z294" s="1">
        <v>-6533.9000000000005</v>
      </c>
      <c r="AA294" s="1">
        <v>-7622.4000000000005</v>
      </c>
      <c r="AB294" s="1">
        <v>-8710.9</v>
      </c>
      <c r="AC294" s="1">
        <v>-9799.4</v>
      </c>
      <c r="AD294" s="1">
        <v>-10887.9</v>
      </c>
      <c r="AE294" s="1">
        <v>-11976.4</v>
      </c>
      <c r="AF294" s="1">
        <v>-13064.9</v>
      </c>
      <c r="AG294" s="1">
        <v>-14153.4</v>
      </c>
      <c r="AH294" s="1">
        <v>-15241.9</v>
      </c>
      <c r="AI294" s="1"/>
      <c r="AJ294" s="1">
        <v>-1088.5</v>
      </c>
      <c r="AK294" s="1">
        <v>-1088.5</v>
      </c>
      <c r="AL294" s="1">
        <v>-1088.5</v>
      </c>
      <c r="AM294" s="1">
        <v>-1088.5</v>
      </c>
      <c r="AN294" s="1">
        <v>-1088.5</v>
      </c>
      <c r="AO294" s="1">
        <v>-1088.5</v>
      </c>
      <c r="AP294" s="1">
        <v>-1088.5</v>
      </c>
      <c r="AQ294" s="1">
        <v>-1088.5</v>
      </c>
      <c r="AR294" s="1">
        <v>-1088.5</v>
      </c>
      <c r="AS294" s="1">
        <v>-1088.5</v>
      </c>
      <c r="AT294" s="1">
        <v>-1088.5</v>
      </c>
      <c r="AU294" s="1">
        <v>-1088.5</v>
      </c>
      <c r="AV294" s="1">
        <v>-1088.5</v>
      </c>
      <c r="AW294" s="1">
        <f t="shared" si="179"/>
        <v>13062</v>
      </c>
      <c r="AX294" s="1"/>
      <c r="AY294" s="1">
        <v>660863.34</v>
      </c>
      <c r="AZ294" s="1">
        <v>659774.84</v>
      </c>
      <c r="BA294" s="1">
        <v>658686.34</v>
      </c>
      <c r="BB294" s="1">
        <v>657597.84</v>
      </c>
      <c r="BC294" s="1">
        <v>656509.34</v>
      </c>
      <c r="BD294" s="1">
        <v>655420.84</v>
      </c>
      <c r="BE294" s="1">
        <v>654332.34</v>
      </c>
      <c r="BF294" s="1">
        <v>653243.84</v>
      </c>
      <c r="BG294" s="1">
        <v>652155.34</v>
      </c>
      <c r="BH294" s="1">
        <v>651066.84</v>
      </c>
      <c r="BI294" s="1">
        <v>649978.34</v>
      </c>
      <c r="BJ294" s="1">
        <v>648889.84</v>
      </c>
      <c r="BK294" s="1">
        <v>647801.34</v>
      </c>
      <c r="BL294" s="2">
        <f t="shared" si="152"/>
        <v>0</v>
      </c>
      <c r="BM294" s="2">
        <f t="shared" si="180"/>
        <v>13062</v>
      </c>
      <c r="BN294" s="3">
        <f t="shared" si="151"/>
        <v>1.9700072652878563E-2</v>
      </c>
      <c r="BO294" s="37">
        <f>IFERROR(INDEX('Wkpr - Existing Depr Rates'!$G$2:$G$709,MATCH('Wkpr - Plant Balance Detail'!A294,'Wkpr - Existing Depr Rates'!$A$2:$A$709,0),),0)</f>
        <v>1.9699999999999999E-2</v>
      </c>
      <c r="BP294" s="37">
        <f t="shared" si="181"/>
        <v>7.2652878563977952E-8</v>
      </c>
      <c r="BQ294" s="11">
        <v>2.6800000000000001E-2</v>
      </c>
      <c r="BR294" s="11"/>
      <c r="BS294" s="11"/>
      <c r="BU294" s="31">
        <f>_xlfn.IFNA(IF(AND($B294="ED",$D294&gt;=310000,$D294&lt;360000),INDEX('Wkpr - Allocation_Factors'!$B$16:$F$16,1,MATCH('Wkpr - Plant Balance Detail'!BU$2,'Wkpr - Allocation_Factors'!$B$1:$F$1,0)),IF(AND($B294="GD",$C294="AN",$D294&gt;=350000,$D294&lt;358000),INDEX('Wkpr - Allocation_Factors'!$B$17:$F$17,1,MATCH('Wkpr - Plant Balance Detail'!BU$2,'Wkpr - Allocation_Factors'!$B$1:$F$1,0)),INDEX('Wkpr - Allocation_Factors'!$B$2:$F$15,MATCH(CONCATENATE('Wkpr - Plant Balance Detail'!$B294,'Wkpr - Plant Balance Detail'!$C294),'Wkpr - Allocation_Factors'!$A$2:$A$15,0),MATCH('Wkpr - Plant Balance Detail'!BU$2,'Wkpr - Allocation_Factors'!$B$1:$F$1,0)))),0)</f>
        <v>0</v>
      </c>
      <c r="BV294" s="31">
        <f>_xlfn.IFNA(IF(AND($B294="ED",$D294&gt;=310000,$D294&lt;360000),INDEX('Wkpr - Allocation_Factors'!$B$16:$F$16,1,MATCH('Wkpr - Plant Balance Detail'!BV$2,'Wkpr - Allocation_Factors'!$B$1:$F$1,0)),IF(AND($B294="GD",$C294="AN",$D294&gt;=350000,$D294&lt;358000),INDEX('Wkpr - Allocation_Factors'!$B$17:$F$17,1,MATCH('Wkpr - Plant Balance Detail'!BV$2,'Wkpr - Allocation_Factors'!$B$1:$F$1,0)),INDEX('Wkpr - Allocation_Factors'!$B$2:$F$15,MATCH(CONCATENATE('Wkpr - Plant Balance Detail'!$B294,'Wkpr - Plant Balance Detail'!$C294),'Wkpr - Allocation_Factors'!$A$2:$A$15,0),MATCH('Wkpr - Plant Balance Detail'!BV$2,'Wkpr - Allocation_Factors'!$B$1:$F$1,0)))),0)</f>
        <v>0</v>
      </c>
      <c r="BW294" s="31">
        <f>_xlfn.IFNA(IF(AND($B294="ED",$D294&gt;=310000,$D294&lt;360000),INDEX('Wkpr - Allocation_Factors'!$B$16:$F$16,1,MATCH('Wkpr - Plant Balance Detail'!BW$2,'Wkpr - Allocation_Factors'!$B$1:$F$1,0)),IF(AND($B294="GD",$C294="AN",$D294&gt;=350000,$D294&lt;358000),INDEX('Wkpr - Allocation_Factors'!$B$17:$F$17,1,MATCH('Wkpr - Plant Balance Detail'!BW$2,'Wkpr - Allocation_Factors'!$B$1:$F$1,0)),INDEX('Wkpr - Allocation_Factors'!$B$2:$F$15,MATCH(CONCATENATE('Wkpr - Plant Balance Detail'!$B294,'Wkpr - Plant Balance Detail'!$C294),'Wkpr - Allocation_Factors'!$A$2:$A$15,0),MATCH('Wkpr - Plant Balance Detail'!BW$2,'Wkpr - Allocation_Factors'!$B$1:$F$1,0)))),0)</f>
        <v>1</v>
      </c>
      <c r="BX294" s="31">
        <f>_xlfn.IFNA(IF(AND($B294="ED",$D294&gt;=310000,$D294&lt;360000),INDEX('Wkpr - Allocation_Factors'!$B$16:$F$16,1,MATCH('Wkpr - Plant Balance Detail'!BX$2,'Wkpr - Allocation_Factors'!$B$1:$F$1,0)),IF(AND($B294="GD",$C294="AN",$D294&gt;=350000,$D294&lt;358000),INDEX('Wkpr - Allocation_Factors'!$B$17:$F$17,1,MATCH('Wkpr - Plant Balance Detail'!BX$2,'Wkpr - Allocation_Factors'!$B$1:$F$1,0)),INDEX('Wkpr - Allocation_Factors'!$B$2:$F$15,MATCH(CONCATENATE('Wkpr - Plant Balance Detail'!$B294,'Wkpr - Plant Balance Detail'!$C294),'Wkpr - Allocation_Factors'!$A$2:$A$15,0),MATCH('Wkpr - Plant Balance Detail'!BX$2,'Wkpr - Allocation_Factors'!$B$1:$F$1,0)))),0)</f>
        <v>0</v>
      </c>
      <c r="BY294" s="31">
        <f>_xlfn.IFNA(IF(AND($B294="ED",$D294&gt;=310000,$D294&lt;360000),INDEX('Wkpr - Allocation_Factors'!$B$16:$F$16,1,MATCH('Wkpr - Plant Balance Detail'!BY$2,'Wkpr - Allocation_Factors'!$B$1:$F$1,0)),IF(AND($B294="GD",$C294="AN",$D294&gt;=350000,$D294&lt;358000),INDEX('Wkpr - Allocation_Factors'!$B$17:$F$17,1,MATCH('Wkpr - Plant Balance Detail'!BY$2,'Wkpr - Allocation_Factors'!$B$1:$F$1,0)),INDEX('Wkpr - Allocation_Factors'!$B$2:$F$15,MATCH(CONCATENATE('Wkpr - Plant Balance Detail'!$B294,'Wkpr - Plant Balance Detail'!$C294),'Wkpr - Allocation_Factors'!$A$2:$A$15,0),MATCH('Wkpr - Plant Balance Detail'!BY$2,'Wkpr - Allocation_Factors'!$B$1:$F$1,0)))),0)</f>
        <v>0</v>
      </c>
      <c r="CA294" s="1">
        <f t="shared" si="153"/>
        <v>0</v>
      </c>
      <c r="CB294" s="1">
        <f t="shared" si="154"/>
        <v>0</v>
      </c>
      <c r="CC294" s="1">
        <f t="shared" si="155"/>
        <v>13061.999999999998</v>
      </c>
      <c r="CD294" s="1">
        <f t="shared" si="156"/>
        <v>0</v>
      </c>
      <c r="CE294" s="1">
        <f t="shared" si="157"/>
        <v>0</v>
      </c>
      <c r="CF294" s="1"/>
      <c r="CG294" s="1">
        <f t="shared" si="158"/>
        <v>0</v>
      </c>
      <c r="CH294" s="1">
        <f t="shared" si="159"/>
        <v>0</v>
      </c>
      <c r="CI294" s="1">
        <f t="shared" si="160"/>
        <v>13061.951827999999</v>
      </c>
      <c r="CJ294" s="1">
        <f t="shared" si="161"/>
        <v>0</v>
      </c>
      <c r="CK294" s="1">
        <f t="shared" si="162"/>
        <v>0</v>
      </c>
      <c r="CM294" s="1">
        <f t="shared" si="163"/>
        <v>0</v>
      </c>
      <c r="CN294" s="1">
        <f t="shared" si="164"/>
        <v>0</v>
      </c>
      <c r="CO294" s="1">
        <f t="shared" si="165"/>
        <v>17769.558831999999</v>
      </c>
      <c r="CP294" s="1">
        <f t="shared" si="166"/>
        <v>0</v>
      </c>
      <c r="CQ294" s="1">
        <f t="shared" si="167"/>
        <v>0</v>
      </c>
      <c r="CS294" s="1">
        <f t="shared" si="182"/>
        <v>0</v>
      </c>
      <c r="CT294" s="1">
        <f t="shared" si="183"/>
        <v>0</v>
      </c>
      <c r="CU294" s="1">
        <f t="shared" si="184"/>
        <v>4707.6070039999995</v>
      </c>
      <c r="CV294" s="1">
        <f t="shared" si="185"/>
        <v>0</v>
      </c>
      <c r="CW294" s="1">
        <f t="shared" si="186"/>
        <v>0</v>
      </c>
      <c r="CX294" s="1">
        <f t="shared" si="187"/>
        <v>4707.6070039999995</v>
      </c>
      <c r="DA294" s="38">
        <f t="shared" si="168"/>
        <v>0</v>
      </c>
      <c r="DB294" s="38">
        <f t="shared" si="169"/>
        <v>0</v>
      </c>
      <c r="DC294" s="38">
        <f t="shared" si="170"/>
        <v>0</v>
      </c>
      <c r="DD294" s="38">
        <f t="shared" si="171"/>
        <v>0</v>
      </c>
      <c r="DE294" s="38">
        <f t="shared" si="172"/>
        <v>0</v>
      </c>
    </row>
    <row r="295" spans="1:109" x14ac:dyDescent="0.2">
      <c r="A295" t="s">
        <v>310</v>
      </c>
      <c r="B295" t="str">
        <f t="shared" si="173"/>
        <v>ED</v>
      </c>
      <c r="C295" t="str">
        <f t="shared" si="174"/>
        <v>MT</v>
      </c>
      <c r="D295">
        <f t="shared" si="175"/>
        <v>364000</v>
      </c>
      <c r="F295" s="1">
        <v>62481.87</v>
      </c>
      <c r="G295" s="1">
        <v>62481.87</v>
      </c>
      <c r="H295" s="1">
        <v>62481.87</v>
      </c>
      <c r="I295" s="1">
        <v>62481.87</v>
      </c>
      <c r="J295" s="1">
        <v>62481.87</v>
      </c>
      <c r="K295" s="1">
        <v>62481.87</v>
      </c>
      <c r="L295" s="1">
        <v>62481.87</v>
      </c>
      <c r="M295" s="1">
        <v>62481.87</v>
      </c>
      <c r="N295" s="1">
        <v>62481.87</v>
      </c>
      <c r="O295" s="1">
        <v>62481.87</v>
      </c>
      <c r="P295" s="1">
        <v>62481.87</v>
      </c>
      <c r="Q295" s="1">
        <v>62481.87</v>
      </c>
      <c r="R295" s="1">
        <v>62481.87</v>
      </c>
      <c r="S295" s="1">
        <f t="shared" si="176"/>
        <v>62481.87</v>
      </c>
      <c r="T295" s="1">
        <f t="shared" si="177"/>
        <v>687300.57000000007</v>
      </c>
      <c r="U295" s="1">
        <f t="shared" si="178"/>
        <v>62481.87</v>
      </c>
      <c r="V295" s="1">
        <v>-6917.9400000000005</v>
      </c>
      <c r="W295" s="1">
        <v>-7038.22</v>
      </c>
      <c r="X295" s="1">
        <v>-7158.5</v>
      </c>
      <c r="Y295" s="1">
        <v>-7278.78</v>
      </c>
      <c r="Z295" s="1">
        <v>-7399.06</v>
      </c>
      <c r="AA295" s="1">
        <v>-7519.34</v>
      </c>
      <c r="AB295" s="1">
        <v>-7639.62</v>
      </c>
      <c r="AC295" s="1">
        <v>-7759.9000000000005</v>
      </c>
      <c r="AD295" s="1">
        <v>-7880.18</v>
      </c>
      <c r="AE295" s="1">
        <v>-8000.46</v>
      </c>
      <c r="AF295" s="1">
        <v>-8120.74</v>
      </c>
      <c r="AG295" s="1">
        <v>-8241.02</v>
      </c>
      <c r="AH295" s="1">
        <v>-7965.08</v>
      </c>
      <c r="AI295" s="1"/>
      <c r="AJ295" s="1">
        <v>-120.28</v>
      </c>
      <c r="AK295" s="1">
        <v>-120.28</v>
      </c>
      <c r="AL295" s="1">
        <v>-120.28</v>
      </c>
      <c r="AM295" s="1">
        <v>-120.28</v>
      </c>
      <c r="AN295" s="1">
        <v>-120.28</v>
      </c>
      <c r="AO295" s="1">
        <v>-120.28</v>
      </c>
      <c r="AP295" s="1">
        <v>-120.28</v>
      </c>
      <c r="AQ295" s="1">
        <v>-120.28</v>
      </c>
      <c r="AR295" s="1">
        <v>-120.28</v>
      </c>
      <c r="AS295" s="1">
        <v>-120.28</v>
      </c>
      <c r="AT295" s="1">
        <v>-120.28</v>
      </c>
      <c r="AU295" s="1">
        <v>-120.28</v>
      </c>
      <c r="AV295" s="1">
        <v>-120.28</v>
      </c>
      <c r="AW295" s="1">
        <f t="shared" si="179"/>
        <v>1443.36</v>
      </c>
      <c r="AX295" s="1"/>
      <c r="AY295" s="1">
        <v>55563.93</v>
      </c>
      <c r="AZ295" s="1">
        <v>55443.65</v>
      </c>
      <c r="BA295" s="1">
        <v>55323.37</v>
      </c>
      <c r="BB295" s="1">
        <v>55203.090000000004</v>
      </c>
      <c r="BC295" s="1">
        <v>55082.81</v>
      </c>
      <c r="BD295" s="1">
        <v>54962.53</v>
      </c>
      <c r="BE295" s="1">
        <v>54842.25</v>
      </c>
      <c r="BF295" s="1">
        <v>54721.97</v>
      </c>
      <c r="BG295" s="1">
        <v>54601.69</v>
      </c>
      <c r="BH295" s="1">
        <v>54481.41</v>
      </c>
      <c r="BI295" s="1">
        <v>54361.130000000005</v>
      </c>
      <c r="BJ295" s="1">
        <v>54240.85</v>
      </c>
      <c r="BK295" s="1">
        <v>54516.79</v>
      </c>
      <c r="BL295" s="2">
        <f t="shared" si="152"/>
        <v>0</v>
      </c>
      <c r="BM295" s="2">
        <f t="shared" si="180"/>
        <v>1443.36</v>
      </c>
      <c r="BN295" s="3">
        <f t="shared" si="151"/>
        <v>2.3100460981721575E-2</v>
      </c>
      <c r="BO295" s="37">
        <f>IFERROR(INDEX('Wkpr - Existing Depr Rates'!$G$2:$G$709,MATCH('Wkpr - Plant Balance Detail'!A295,'Wkpr - Existing Depr Rates'!$A$2:$A$709,0),),0)</f>
        <v>2.3099999999999999E-2</v>
      </c>
      <c r="BP295" s="37">
        <f t="shared" si="181"/>
        <v>4.6098172157629791E-7</v>
      </c>
      <c r="BQ295" s="11">
        <v>2.5699999999999997E-2</v>
      </c>
      <c r="BR295" s="11"/>
      <c r="BS295" s="11"/>
      <c r="BU295" s="31">
        <f>_xlfn.IFNA(IF(AND($B295="ED",$D295&gt;=310000,$D295&lt;360000),INDEX('Wkpr - Allocation_Factors'!$B$16:$F$16,1,MATCH('Wkpr - Plant Balance Detail'!BU$2,'Wkpr - Allocation_Factors'!$B$1:$F$1,0)),IF(AND($B295="GD",$C295="AN",$D295&gt;=350000,$D295&lt;358000),INDEX('Wkpr - Allocation_Factors'!$B$17:$F$17,1,MATCH('Wkpr - Plant Balance Detail'!BU$2,'Wkpr - Allocation_Factors'!$B$1:$F$1,0)),INDEX('Wkpr - Allocation_Factors'!$B$2:$F$15,MATCH(CONCATENATE('Wkpr - Plant Balance Detail'!$B295,'Wkpr - Plant Balance Detail'!$C295),'Wkpr - Allocation_Factors'!$A$2:$A$15,0),MATCH('Wkpr - Plant Balance Detail'!BU$2,'Wkpr - Allocation_Factors'!$B$1:$F$1,0)))),0)</f>
        <v>0</v>
      </c>
      <c r="BV295" s="31">
        <f>_xlfn.IFNA(IF(AND($B295="ED",$D295&gt;=310000,$D295&lt;360000),INDEX('Wkpr - Allocation_Factors'!$B$16:$F$16,1,MATCH('Wkpr - Plant Balance Detail'!BV$2,'Wkpr - Allocation_Factors'!$B$1:$F$1,0)),IF(AND($B295="GD",$C295="AN",$D295&gt;=350000,$D295&lt;358000),INDEX('Wkpr - Allocation_Factors'!$B$17:$F$17,1,MATCH('Wkpr - Plant Balance Detail'!BV$2,'Wkpr - Allocation_Factors'!$B$1:$F$1,0)),INDEX('Wkpr - Allocation_Factors'!$B$2:$F$15,MATCH(CONCATENATE('Wkpr - Plant Balance Detail'!$B295,'Wkpr - Plant Balance Detail'!$C295),'Wkpr - Allocation_Factors'!$A$2:$A$15,0),MATCH('Wkpr - Plant Balance Detail'!BV$2,'Wkpr - Allocation_Factors'!$B$1:$F$1,0)))),0)</f>
        <v>0</v>
      </c>
      <c r="BW295" s="31">
        <f>_xlfn.IFNA(IF(AND($B295="ED",$D295&gt;=310000,$D295&lt;360000),INDEX('Wkpr - Allocation_Factors'!$B$16:$F$16,1,MATCH('Wkpr - Plant Balance Detail'!BW$2,'Wkpr - Allocation_Factors'!$B$1:$F$1,0)),IF(AND($B295="GD",$C295="AN",$D295&gt;=350000,$D295&lt;358000),INDEX('Wkpr - Allocation_Factors'!$B$17:$F$17,1,MATCH('Wkpr - Plant Balance Detail'!BW$2,'Wkpr - Allocation_Factors'!$B$1:$F$1,0)),INDEX('Wkpr - Allocation_Factors'!$B$2:$F$15,MATCH(CONCATENATE('Wkpr - Plant Balance Detail'!$B295,'Wkpr - Plant Balance Detail'!$C295),'Wkpr - Allocation_Factors'!$A$2:$A$15,0),MATCH('Wkpr - Plant Balance Detail'!BW$2,'Wkpr - Allocation_Factors'!$B$1:$F$1,0)))),0)</f>
        <v>1</v>
      </c>
      <c r="BX295" s="31">
        <f>_xlfn.IFNA(IF(AND($B295="ED",$D295&gt;=310000,$D295&lt;360000),INDEX('Wkpr - Allocation_Factors'!$B$16:$F$16,1,MATCH('Wkpr - Plant Balance Detail'!BX$2,'Wkpr - Allocation_Factors'!$B$1:$F$1,0)),IF(AND($B295="GD",$C295="AN",$D295&gt;=350000,$D295&lt;358000),INDEX('Wkpr - Allocation_Factors'!$B$17:$F$17,1,MATCH('Wkpr - Plant Balance Detail'!BX$2,'Wkpr - Allocation_Factors'!$B$1:$F$1,0)),INDEX('Wkpr - Allocation_Factors'!$B$2:$F$15,MATCH(CONCATENATE('Wkpr - Plant Balance Detail'!$B295,'Wkpr - Plant Balance Detail'!$C295),'Wkpr - Allocation_Factors'!$A$2:$A$15,0),MATCH('Wkpr - Plant Balance Detail'!BX$2,'Wkpr - Allocation_Factors'!$B$1:$F$1,0)))),0)</f>
        <v>0</v>
      </c>
      <c r="BY295" s="31">
        <f>_xlfn.IFNA(IF(AND($B295="ED",$D295&gt;=310000,$D295&lt;360000),INDEX('Wkpr - Allocation_Factors'!$B$16:$F$16,1,MATCH('Wkpr - Plant Balance Detail'!BY$2,'Wkpr - Allocation_Factors'!$B$1:$F$1,0)),IF(AND($B295="GD",$C295="AN",$D295&gt;=350000,$D295&lt;358000),INDEX('Wkpr - Allocation_Factors'!$B$17:$F$17,1,MATCH('Wkpr - Plant Balance Detail'!BY$2,'Wkpr - Allocation_Factors'!$B$1:$F$1,0)),INDEX('Wkpr - Allocation_Factors'!$B$2:$F$15,MATCH(CONCATENATE('Wkpr - Plant Balance Detail'!$B295,'Wkpr - Plant Balance Detail'!$C295),'Wkpr - Allocation_Factors'!$A$2:$A$15,0),MATCH('Wkpr - Plant Balance Detail'!BY$2,'Wkpr - Allocation_Factors'!$B$1:$F$1,0)))),0)</f>
        <v>0</v>
      </c>
      <c r="CA295" s="1">
        <f t="shared" si="153"/>
        <v>0</v>
      </c>
      <c r="CB295" s="1">
        <f t="shared" si="154"/>
        <v>0</v>
      </c>
      <c r="CC295" s="1">
        <f t="shared" si="155"/>
        <v>1443.36</v>
      </c>
      <c r="CD295" s="1">
        <f t="shared" si="156"/>
        <v>0</v>
      </c>
      <c r="CE295" s="1">
        <f t="shared" si="157"/>
        <v>0</v>
      </c>
      <c r="CF295" s="1"/>
      <c r="CG295" s="1">
        <f t="shared" si="158"/>
        <v>0</v>
      </c>
      <c r="CH295" s="1">
        <f t="shared" si="159"/>
        <v>0</v>
      </c>
      <c r="CI295" s="1">
        <f t="shared" si="160"/>
        <v>1443.331197</v>
      </c>
      <c r="CJ295" s="1">
        <f t="shared" si="161"/>
        <v>0</v>
      </c>
      <c r="CK295" s="1">
        <f t="shared" si="162"/>
        <v>0</v>
      </c>
      <c r="CM295" s="1">
        <f t="shared" si="163"/>
        <v>0</v>
      </c>
      <c r="CN295" s="1">
        <f t="shared" si="164"/>
        <v>0</v>
      </c>
      <c r="CO295" s="1">
        <f t="shared" si="165"/>
        <v>1605.7840589999998</v>
      </c>
      <c r="CP295" s="1">
        <f t="shared" si="166"/>
        <v>0</v>
      </c>
      <c r="CQ295" s="1">
        <f t="shared" si="167"/>
        <v>0</v>
      </c>
      <c r="CS295" s="1">
        <f t="shared" si="182"/>
        <v>0</v>
      </c>
      <c r="CT295" s="1">
        <f t="shared" si="183"/>
        <v>0</v>
      </c>
      <c r="CU295" s="1">
        <f t="shared" si="184"/>
        <v>162.45286199999987</v>
      </c>
      <c r="CV295" s="1">
        <f t="shared" si="185"/>
        <v>0</v>
      </c>
      <c r="CW295" s="1">
        <f t="shared" si="186"/>
        <v>0</v>
      </c>
      <c r="CX295" s="1">
        <f t="shared" si="187"/>
        <v>162.45286199999987</v>
      </c>
      <c r="DA295" s="38">
        <f t="shared" si="168"/>
        <v>0</v>
      </c>
      <c r="DB295" s="38">
        <f t="shared" si="169"/>
        <v>0</v>
      </c>
      <c r="DC295" s="38">
        <f t="shared" si="170"/>
        <v>0</v>
      </c>
      <c r="DD295" s="38">
        <f t="shared" si="171"/>
        <v>0</v>
      </c>
      <c r="DE295" s="38">
        <f t="shared" si="172"/>
        <v>0</v>
      </c>
    </row>
    <row r="296" spans="1:109" x14ac:dyDescent="0.2">
      <c r="A296" t="s">
        <v>311</v>
      </c>
      <c r="B296" t="str">
        <f t="shared" si="173"/>
        <v>ED</v>
      </c>
      <c r="C296" t="str">
        <f t="shared" si="174"/>
        <v>MT</v>
      </c>
      <c r="D296">
        <f t="shared" si="175"/>
        <v>365000</v>
      </c>
      <c r="F296" s="1">
        <v>72192.56</v>
      </c>
      <c r="G296" s="1">
        <v>72192.56</v>
      </c>
      <c r="H296" s="1">
        <v>72192.56</v>
      </c>
      <c r="I296" s="1">
        <v>72192.56</v>
      </c>
      <c r="J296" s="1">
        <v>72192.56</v>
      </c>
      <c r="K296" s="1">
        <v>72192.56</v>
      </c>
      <c r="L296" s="1">
        <v>72192.56</v>
      </c>
      <c r="M296" s="1">
        <v>72192.56</v>
      </c>
      <c r="N296" s="1">
        <v>72192.56</v>
      </c>
      <c r="O296" s="1">
        <v>72192.56</v>
      </c>
      <c r="P296" s="1">
        <v>72192.56</v>
      </c>
      <c r="Q296" s="1">
        <v>72192.56</v>
      </c>
      <c r="R296" s="1">
        <v>72192.56</v>
      </c>
      <c r="S296" s="1">
        <f t="shared" si="176"/>
        <v>72192.56</v>
      </c>
      <c r="T296" s="1">
        <f t="shared" si="177"/>
        <v>794118.16000000015</v>
      </c>
      <c r="U296" s="1">
        <f t="shared" si="178"/>
        <v>72192.560000000012</v>
      </c>
      <c r="V296" s="1">
        <v>-3015.08</v>
      </c>
      <c r="W296" s="1">
        <v>-3184.73</v>
      </c>
      <c r="X296" s="1">
        <v>-3354.38</v>
      </c>
      <c r="Y296" s="1">
        <v>-3524.03</v>
      </c>
      <c r="Z296" s="1">
        <v>-3693.6800000000003</v>
      </c>
      <c r="AA296" s="1">
        <v>-3863.33</v>
      </c>
      <c r="AB296" s="1">
        <v>-4032.98</v>
      </c>
      <c r="AC296" s="1">
        <v>-4202.63</v>
      </c>
      <c r="AD296" s="1">
        <v>-4372.28</v>
      </c>
      <c r="AE296" s="1">
        <v>-4541.93</v>
      </c>
      <c r="AF296" s="1">
        <v>-4711.58</v>
      </c>
      <c r="AG296" s="1">
        <v>-4881.2300000000005</v>
      </c>
      <c r="AH296" s="1">
        <v>-5050.88</v>
      </c>
      <c r="AI296" s="1"/>
      <c r="AJ296" s="1">
        <v>-169.65</v>
      </c>
      <c r="AK296" s="1">
        <v>-169.65</v>
      </c>
      <c r="AL296" s="1">
        <v>-169.65</v>
      </c>
      <c r="AM296" s="1">
        <v>-169.65</v>
      </c>
      <c r="AN296" s="1">
        <v>-169.65</v>
      </c>
      <c r="AO296" s="1">
        <v>-169.65</v>
      </c>
      <c r="AP296" s="1">
        <v>-169.65</v>
      </c>
      <c r="AQ296" s="1">
        <v>-169.65</v>
      </c>
      <c r="AR296" s="1">
        <v>-169.65</v>
      </c>
      <c r="AS296" s="1">
        <v>-169.65</v>
      </c>
      <c r="AT296" s="1">
        <v>-169.65</v>
      </c>
      <c r="AU296" s="1">
        <v>-169.65</v>
      </c>
      <c r="AV296" s="1">
        <v>-169.65</v>
      </c>
      <c r="AW296" s="1">
        <f t="shared" si="179"/>
        <v>2035.8000000000004</v>
      </c>
      <c r="AX296" s="1"/>
      <c r="AY296" s="1">
        <v>69177.48</v>
      </c>
      <c r="AZ296" s="1">
        <v>69007.83</v>
      </c>
      <c r="BA296" s="1">
        <v>68838.180000000008</v>
      </c>
      <c r="BB296" s="1">
        <v>68668.53</v>
      </c>
      <c r="BC296" s="1">
        <v>68498.880000000005</v>
      </c>
      <c r="BD296" s="1">
        <v>68329.23</v>
      </c>
      <c r="BE296" s="1">
        <v>68159.58</v>
      </c>
      <c r="BF296" s="1">
        <v>67989.930000000008</v>
      </c>
      <c r="BG296" s="1">
        <v>67820.28</v>
      </c>
      <c r="BH296" s="1">
        <v>67650.63</v>
      </c>
      <c r="BI296" s="1">
        <v>67480.98</v>
      </c>
      <c r="BJ296" s="1">
        <v>67311.33</v>
      </c>
      <c r="BK296" s="1">
        <v>67141.680000000008</v>
      </c>
      <c r="BL296" s="2">
        <f t="shared" si="152"/>
        <v>0</v>
      </c>
      <c r="BM296" s="2">
        <f t="shared" si="180"/>
        <v>2035.8000000000004</v>
      </c>
      <c r="BN296" s="3">
        <f t="shared" si="151"/>
        <v>2.8199581785159026E-2</v>
      </c>
      <c r="BO296" s="37">
        <f>IFERROR(INDEX('Wkpr - Existing Depr Rates'!$G$2:$G$709,MATCH('Wkpr - Plant Balance Detail'!A296,'Wkpr - Existing Depr Rates'!$A$2:$A$709,0),),0)</f>
        <v>2.8199999999999999E-2</v>
      </c>
      <c r="BP296" s="37">
        <f t="shared" si="181"/>
        <v>-4.1821484097342987E-7</v>
      </c>
      <c r="BQ296" s="11">
        <v>2.7099999999999999E-2</v>
      </c>
      <c r="BR296" s="11"/>
      <c r="BS296" s="11"/>
      <c r="BU296" s="31">
        <f>_xlfn.IFNA(IF(AND($B296="ED",$D296&gt;=310000,$D296&lt;360000),INDEX('Wkpr - Allocation_Factors'!$B$16:$F$16,1,MATCH('Wkpr - Plant Balance Detail'!BU$2,'Wkpr - Allocation_Factors'!$B$1:$F$1,0)),IF(AND($B296="GD",$C296="AN",$D296&gt;=350000,$D296&lt;358000),INDEX('Wkpr - Allocation_Factors'!$B$17:$F$17,1,MATCH('Wkpr - Plant Balance Detail'!BU$2,'Wkpr - Allocation_Factors'!$B$1:$F$1,0)),INDEX('Wkpr - Allocation_Factors'!$B$2:$F$15,MATCH(CONCATENATE('Wkpr - Plant Balance Detail'!$B296,'Wkpr - Plant Balance Detail'!$C296),'Wkpr - Allocation_Factors'!$A$2:$A$15,0),MATCH('Wkpr - Plant Balance Detail'!BU$2,'Wkpr - Allocation_Factors'!$B$1:$F$1,0)))),0)</f>
        <v>0</v>
      </c>
      <c r="BV296" s="31">
        <f>_xlfn.IFNA(IF(AND($B296="ED",$D296&gt;=310000,$D296&lt;360000),INDEX('Wkpr - Allocation_Factors'!$B$16:$F$16,1,MATCH('Wkpr - Plant Balance Detail'!BV$2,'Wkpr - Allocation_Factors'!$B$1:$F$1,0)),IF(AND($B296="GD",$C296="AN",$D296&gt;=350000,$D296&lt;358000),INDEX('Wkpr - Allocation_Factors'!$B$17:$F$17,1,MATCH('Wkpr - Plant Balance Detail'!BV$2,'Wkpr - Allocation_Factors'!$B$1:$F$1,0)),INDEX('Wkpr - Allocation_Factors'!$B$2:$F$15,MATCH(CONCATENATE('Wkpr - Plant Balance Detail'!$B296,'Wkpr - Plant Balance Detail'!$C296),'Wkpr - Allocation_Factors'!$A$2:$A$15,0),MATCH('Wkpr - Plant Balance Detail'!BV$2,'Wkpr - Allocation_Factors'!$B$1:$F$1,0)))),0)</f>
        <v>0</v>
      </c>
      <c r="BW296" s="31">
        <f>_xlfn.IFNA(IF(AND($B296="ED",$D296&gt;=310000,$D296&lt;360000),INDEX('Wkpr - Allocation_Factors'!$B$16:$F$16,1,MATCH('Wkpr - Plant Balance Detail'!BW$2,'Wkpr - Allocation_Factors'!$B$1:$F$1,0)),IF(AND($B296="GD",$C296="AN",$D296&gt;=350000,$D296&lt;358000),INDEX('Wkpr - Allocation_Factors'!$B$17:$F$17,1,MATCH('Wkpr - Plant Balance Detail'!BW$2,'Wkpr - Allocation_Factors'!$B$1:$F$1,0)),INDEX('Wkpr - Allocation_Factors'!$B$2:$F$15,MATCH(CONCATENATE('Wkpr - Plant Balance Detail'!$B296,'Wkpr - Plant Balance Detail'!$C296),'Wkpr - Allocation_Factors'!$A$2:$A$15,0),MATCH('Wkpr - Plant Balance Detail'!BW$2,'Wkpr - Allocation_Factors'!$B$1:$F$1,0)))),0)</f>
        <v>1</v>
      </c>
      <c r="BX296" s="31">
        <f>_xlfn.IFNA(IF(AND($B296="ED",$D296&gt;=310000,$D296&lt;360000),INDEX('Wkpr - Allocation_Factors'!$B$16:$F$16,1,MATCH('Wkpr - Plant Balance Detail'!BX$2,'Wkpr - Allocation_Factors'!$B$1:$F$1,0)),IF(AND($B296="GD",$C296="AN",$D296&gt;=350000,$D296&lt;358000),INDEX('Wkpr - Allocation_Factors'!$B$17:$F$17,1,MATCH('Wkpr - Plant Balance Detail'!BX$2,'Wkpr - Allocation_Factors'!$B$1:$F$1,0)),INDEX('Wkpr - Allocation_Factors'!$B$2:$F$15,MATCH(CONCATENATE('Wkpr - Plant Balance Detail'!$B296,'Wkpr - Plant Balance Detail'!$C296),'Wkpr - Allocation_Factors'!$A$2:$A$15,0),MATCH('Wkpr - Plant Balance Detail'!BX$2,'Wkpr - Allocation_Factors'!$B$1:$F$1,0)))),0)</f>
        <v>0</v>
      </c>
      <c r="BY296" s="31">
        <f>_xlfn.IFNA(IF(AND($B296="ED",$D296&gt;=310000,$D296&lt;360000),INDEX('Wkpr - Allocation_Factors'!$B$16:$F$16,1,MATCH('Wkpr - Plant Balance Detail'!BY$2,'Wkpr - Allocation_Factors'!$B$1:$F$1,0)),IF(AND($B296="GD",$C296="AN",$D296&gt;=350000,$D296&lt;358000),INDEX('Wkpr - Allocation_Factors'!$B$17:$F$17,1,MATCH('Wkpr - Plant Balance Detail'!BY$2,'Wkpr - Allocation_Factors'!$B$1:$F$1,0)),INDEX('Wkpr - Allocation_Factors'!$B$2:$F$15,MATCH(CONCATENATE('Wkpr - Plant Balance Detail'!$B296,'Wkpr - Plant Balance Detail'!$C296),'Wkpr - Allocation_Factors'!$A$2:$A$15,0),MATCH('Wkpr - Plant Balance Detail'!BY$2,'Wkpr - Allocation_Factors'!$B$1:$F$1,0)))),0)</f>
        <v>0</v>
      </c>
      <c r="CA296" s="1">
        <f t="shared" si="153"/>
        <v>0</v>
      </c>
      <c r="CB296" s="1">
        <f t="shared" si="154"/>
        <v>0</v>
      </c>
      <c r="CC296" s="1">
        <f t="shared" si="155"/>
        <v>2035.8</v>
      </c>
      <c r="CD296" s="1">
        <f t="shared" si="156"/>
        <v>0</v>
      </c>
      <c r="CE296" s="1">
        <f t="shared" si="157"/>
        <v>0</v>
      </c>
      <c r="CF296" s="1"/>
      <c r="CG296" s="1">
        <f t="shared" si="158"/>
        <v>0</v>
      </c>
      <c r="CH296" s="1">
        <f t="shared" si="159"/>
        <v>0</v>
      </c>
      <c r="CI296" s="1">
        <f t="shared" si="160"/>
        <v>2035.8301919999999</v>
      </c>
      <c r="CJ296" s="1">
        <f t="shared" si="161"/>
        <v>0</v>
      </c>
      <c r="CK296" s="1">
        <f t="shared" si="162"/>
        <v>0</v>
      </c>
      <c r="CM296" s="1">
        <f t="shared" si="163"/>
        <v>0</v>
      </c>
      <c r="CN296" s="1">
        <f t="shared" si="164"/>
        <v>0</v>
      </c>
      <c r="CO296" s="1">
        <f t="shared" si="165"/>
        <v>1956.4183759999999</v>
      </c>
      <c r="CP296" s="1">
        <f t="shared" si="166"/>
        <v>0</v>
      </c>
      <c r="CQ296" s="1">
        <f t="shared" si="167"/>
        <v>0</v>
      </c>
      <c r="CS296" s="1">
        <f t="shared" si="182"/>
        <v>0</v>
      </c>
      <c r="CT296" s="1">
        <f t="shared" si="183"/>
        <v>0</v>
      </c>
      <c r="CU296" s="1">
        <f t="shared" si="184"/>
        <v>-79.411816000000044</v>
      </c>
      <c r="CV296" s="1">
        <f t="shared" si="185"/>
        <v>0</v>
      </c>
      <c r="CW296" s="1">
        <f t="shared" si="186"/>
        <v>0</v>
      </c>
      <c r="CX296" s="1">
        <f t="shared" si="187"/>
        <v>-79.411816000000044</v>
      </c>
      <c r="DA296" s="38">
        <f t="shared" si="168"/>
        <v>0</v>
      </c>
      <c r="DB296" s="38">
        <f t="shared" si="169"/>
        <v>0</v>
      </c>
      <c r="DC296" s="38">
        <f t="shared" si="170"/>
        <v>0</v>
      </c>
      <c r="DD296" s="38">
        <f t="shared" si="171"/>
        <v>0</v>
      </c>
      <c r="DE296" s="38">
        <f t="shared" si="172"/>
        <v>0</v>
      </c>
    </row>
    <row r="297" spans="1:109" x14ac:dyDescent="0.2">
      <c r="A297" t="s">
        <v>312</v>
      </c>
      <c r="B297" t="str">
        <f t="shared" si="173"/>
        <v>ED</v>
      </c>
      <c r="C297" t="str">
        <f t="shared" si="174"/>
        <v>MT</v>
      </c>
      <c r="D297">
        <f t="shared" si="175"/>
        <v>366000</v>
      </c>
      <c r="F297" s="1">
        <v>32117.93</v>
      </c>
      <c r="G297" s="1">
        <v>34399.199999999997</v>
      </c>
      <c r="H297" s="1">
        <v>34399.199999999997</v>
      </c>
      <c r="I297" s="1">
        <v>34399.199999999997</v>
      </c>
      <c r="J297" s="1">
        <v>34399.199999999997</v>
      </c>
      <c r="K297" s="1">
        <v>34399.199999999997</v>
      </c>
      <c r="L297" s="1">
        <v>34399.199999999997</v>
      </c>
      <c r="M297" s="1">
        <v>34399.19</v>
      </c>
      <c r="N297" s="1">
        <v>34399.19</v>
      </c>
      <c r="O297" s="1">
        <v>34399.19</v>
      </c>
      <c r="P297" s="1">
        <v>34399.19</v>
      </c>
      <c r="Q297" s="1">
        <v>34399.19</v>
      </c>
      <c r="R297" s="1">
        <v>34399.19</v>
      </c>
      <c r="S297" s="1">
        <f t="shared" si="176"/>
        <v>33258.559999999998</v>
      </c>
      <c r="T297" s="1">
        <f t="shared" si="177"/>
        <v>378391.15</v>
      </c>
      <c r="U297" s="1">
        <f t="shared" si="178"/>
        <v>34304.142500000002</v>
      </c>
      <c r="V297" s="1">
        <v>-346.54</v>
      </c>
      <c r="W297" s="1">
        <v>-421.65000000000003</v>
      </c>
      <c r="X297" s="1">
        <v>-499.33</v>
      </c>
      <c r="Y297" s="1">
        <v>-577.01</v>
      </c>
      <c r="Z297" s="1">
        <v>-654.69000000000005</v>
      </c>
      <c r="AA297" s="1">
        <v>-732.37</v>
      </c>
      <c r="AB297" s="1">
        <v>-810.05000000000007</v>
      </c>
      <c r="AC297" s="1">
        <v>-887.73</v>
      </c>
      <c r="AD297" s="1">
        <v>-965.41</v>
      </c>
      <c r="AE297" s="1">
        <v>-1043.0899999999999</v>
      </c>
      <c r="AF297" s="1">
        <v>-1120.77</v>
      </c>
      <c r="AG297" s="1">
        <v>-1198.45</v>
      </c>
      <c r="AH297" s="1">
        <v>-1276.1300000000001</v>
      </c>
      <c r="AI297" s="1"/>
      <c r="AJ297" s="1">
        <v>-72.53</v>
      </c>
      <c r="AK297" s="1">
        <v>-75.11</v>
      </c>
      <c r="AL297" s="1">
        <v>-77.680000000000007</v>
      </c>
      <c r="AM297" s="1">
        <v>-77.680000000000007</v>
      </c>
      <c r="AN297" s="1">
        <v>-77.680000000000007</v>
      </c>
      <c r="AO297" s="1">
        <v>-77.680000000000007</v>
      </c>
      <c r="AP297" s="1">
        <v>-77.680000000000007</v>
      </c>
      <c r="AQ297" s="1">
        <v>-77.680000000000007</v>
      </c>
      <c r="AR297" s="1">
        <v>-77.680000000000007</v>
      </c>
      <c r="AS297" s="1">
        <v>-77.680000000000007</v>
      </c>
      <c r="AT297" s="1">
        <v>-77.680000000000007</v>
      </c>
      <c r="AU297" s="1">
        <v>-77.680000000000007</v>
      </c>
      <c r="AV297" s="1">
        <v>-77.680000000000007</v>
      </c>
      <c r="AW297" s="1">
        <f t="shared" si="179"/>
        <v>929.59000000000037</v>
      </c>
      <c r="AX297" s="1"/>
      <c r="AY297" s="1">
        <v>31771.39</v>
      </c>
      <c r="AZ297" s="1">
        <v>33977.550000000003</v>
      </c>
      <c r="BA297" s="1">
        <v>33899.870000000003</v>
      </c>
      <c r="BB297" s="1">
        <v>33822.19</v>
      </c>
      <c r="BC297" s="1">
        <v>33744.51</v>
      </c>
      <c r="BD297" s="1">
        <v>33666.83</v>
      </c>
      <c r="BE297" s="1">
        <v>33589.15</v>
      </c>
      <c r="BF297" s="1">
        <v>33511.46</v>
      </c>
      <c r="BG297" s="1">
        <v>33433.78</v>
      </c>
      <c r="BH297" s="1">
        <v>33356.1</v>
      </c>
      <c r="BI297" s="1">
        <v>33278.42</v>
      </c>
      <c r="BJ297" s="1">
        <v>33200.74</v>
      </c>
      <c r="BK297" s="1">
        <v>33123.06</v>
      </c>
      <c r="BL297" s="2">
        <f t="shared" si="152"/>
        <v>0</v>
      </c>
      <c r="BM297" s="2">
        <f t="shared" si="180"/>
        <v>929.59000000000037</v>
      </c>
      <c r="BN297" s="3">
        <f t="shared" si="151"/>
        <v>2.7098476517814149E-2</v>
      </c>
      <c r="BO297" s="37">
        <f>IFERROR(INDEX('Wkpr - Existing Depr Rates'!$G$2:$G$709,MATCH('Wkpr - Plant Balance Detail'!A297,'Wkpr - Existing Depr Rates'!$A$2:$A$709,0),),0)</f>
        <v>2.7099999999999999E-2</v>
      </c>
      <c r="BP297" s="37">
        <f t="shared" si="181"/>
        <v>-1.523482185850078E-6</v>
      </c>
      <c r="BQ297" s="11">
        <v>2.1400000000000002E-2</v>
      </c>
      <c r="BR297" s="11"/>
      <c r="BS297" s="11"/>
      <c r="BU297" s="31">
        <f>_xlfn.IFNA(IF(AND($B297="ED",$D297&gt;=310000,$D297&lt;360000),INDEX('Wkpr - Allocation_Factors'!$B$16:$F$16,1,MATCH('Wkpr - Plant Balance Detail'!BU$2,'Wkpr - Allocation_Factors'!$B$1:$F$1,0)),IF(AND($B297="GD",$C297="AN",$D297&gt;=350000,$D297&lt;358000),INDEX('Wkpr - Allocation_Factors'!$B$17:$F$17,1,MATCH('Wkpr - Plant Balance Detail'!BU$2,'Wkpr - Allocation_Factors'!$B$1:$F$1,0)),INDEX('Wkpr - Allocation_Factors'!$B$2:$F$15,MATCH(CONCATENATE('Wkpr - Plant Balance Detail'!$B297,'Wkpr - Plant Balance Detail'!$C297),'Wkpr - Allocation_Factors'!$A$2:$A$15,0),MATCH('Wkpr - Plant Balance Detail'!BU$2,'Wkpr - Allocation_Factors'!$B$1:$F$1,0)))),0)</f>
        <v>0</v>
      </c>
      <c r="BV297" s="31">
        <f>_xlfn.IFNA(IF(AND($B297="ED",$D297&gt;=310000,$D297&lt;360000),INDEX('Wkpr - Allocation_Factors'!$B$16:$F$16,1,MATCH('Wkpr - Plant Balance Detail'!BV$2,'Wkpr - Allocation_Factors'!$B$1:$F$1,0)),IF(AND($B297="GD",$C297="AN",$D297&gt;=350000,$D297&lt;358000),INDEX('Wkpr - Allocation_Factors'!$B$17:$F$17,1,MATCH('Wkpr - Plant Balance Detail'!BV$2,'Wkpr - Allocation_Factors'!$B$1:$F$1,0)),INDEX('Wkpr - Allocation_Factors'!$B$2:$F$15,MATCH(CONCATENATE('Wkpr - Plant Balance Detail'!$B297,'Wkpr - Plant Balance Detail'!$C297),'Wkpr - Allocation_Factors'!$A$2:$A$15,0),MATCH('Wkpr - Plant Balance Detail'!BV$2,'Wkpr - Allocation_Factors'!$B$1:$F$1,0)))),0)</f>
        <v>0</v>
      </c>
      <c r="BW297" s="31">
        <f>_xlfn.IFNA(IF(AND($B297="ED",$D297&gt;=310000,$D297&lt;360000),INDEX('Wkpr - Allocation_Factors'!$B$16:$F$16,1,MATCH('Wkpr - Plant Balance Detail'!BW$2,'Wkpr - Allocation_Factors'!$B$1:$F$1,0)),IF(AND($B297="GD",$C297="AN",$D297&gt;=350000,$D297&lt;358000),INDEX('Wkpr - Allocation_Factors'!$B$17:$F$17,1,MATCH('Wkpr - Plant Balance Detail'!BW$2,'Wkpr - Allocation_Factors'!$B$1:$F$1,0)),INDEX('Wkpr - Allocation_Factors'!$B$2:$F$15,MATCH(CONCATENATE('Wkpr - Plant Balance Detail'!$B297,'Wkpr - Plant Balance Detail'!$C297),'Wkpr - Allocation_Factors'!$A$2:$A$15,0),MATCH('Wkpr - Plant Balance Detail'!BW$2,'Wkpr - Allocation_Factors'!$B$1:$F$1,0)))),0)</f>
        <v>1</v>
      </c>
      <c r="BX297" s="31">
        <f>_xlfn.IFNA(IF(AND($B297="ED",$D297&gt;=310000,$D297&lt;360000),INDEX('Wkpr - Allocation_Factors'!$B$16:$F$16,1,MATCH('Wkpr - Plant Balance Detail'!BX$2,'Wkpr - Allocation_Factors'!$B$1:$F$1,0)),IF(AND($B297="GD",$C297="AN",$D297&gt;=350000,$D297&lt;358000),INDEX('Wkpr - Allocation_Factors'!$B$17:$F$17,1,MATCH('Wkpr - Plant Balance Detail'!BX$2,'Wkpr - Allocation_Factors'!$B$1:$F$1,0)),INDEX('Wkpr - Allocation_Factors'!$B$2:$F$15,MATCH(CONCATENATE('Wkpr - Plant Balance Detail'!$B297,'Wkpr - Plant Balance Detail'!$C297),'Wkpr - Allocation_Factors'!$A$2:$A$15,0),MATCH('Wkpr - Plant Balance Detail'!BX$2,'Wkpr - Allocation_Factors'!$B$1:$F$1,0)))),0)</f>
        <v>0</v>
      </c>
      <c r="BY297" s="31">
        <f>_xlfn.IFNA(IF(AND($B297="ED",$D297&gt;=310000,$D297&lt;360000),INDEX('Wkpr - Allocation_Factors'!$B$16:$F$16,1,MATCH('Wkpr - Plant Balance Detail'!BY$2,'Wkpr - Allocation_Factors'!$B$1:$F$1,0)),IF(AND($B297="GD",$C297="AN",$D297&gt;=350000,$D297&lt;358000),INDEX('Wkpr - Allocation_Factors'!$B$17:$F$17,1,MATCH('Wkpr - Plant Balance Detail'!BY$2,'Wkpr - Allocation_Factors'!$B$1:$F$1,0)),INDEX('Wkpr - Allocation_Factors'!$B$2:$F$15,MATCH(CONCATENATE('Wkpr - Plant Balance Detail'!$B297,'Wkpr - Plant Balance Detail'!$C297),'Wkpr - Allocation_Factors'!$A$2:$A$15,0),MATCH('Wkpr - Plant Balance Detail'!BY$2,'Wkpr - Allocation_Factors'!$B$1:$F$1,0)))),0)</f>
        <v>0</v>
      </c>
      <c r="CA297" s="1">
        <f t="shared" si="153"/>
        <v>0</v>
      </c>
      <c r="CB297" s="1">
        <f t="shared" si="154"/>
        <v>0</v>
      </c>
      <c r="CC297" s="1">
        <f t="shared" si="155"/>
        <v>932.16564244682741</v>
      </c>
      <c r="CD297" s="1">
        <f t="shared" si="156"/>
        <v>0</v>
      </c>
      <c r="CE297" s="1">
        <f t="shared" si="157"/>
        <v>0</v>
      </c>
      <c r="CF297" s="1"/>
      <c r="CG297" s="1">
        <f t="shared" si="158"/>
        <v>0</v>
      </c>
      <c r="CH297" s="1">
        <f t="shared" si="159"/>
        <v>0</v>
      </c>
      <c r="CI297" s="1">
        <f t="shared" si="160"/>
        <v>932.21804900000006</v>
      </c>
      <c r="CJ297" s="1">
        <f t="shared" si="161"/>
        <v>0</v>
      </c>
      <c r="CK297" s="1">
        <f t="shared" si="162"/>
        <v>0</v>
      </c>
      <c r="CM297" s="1">
        <f t="shared" si="163"/>
        <v>0</v>
      </c>
      <c r="CN297" s="1">
        <f t="shared" si="164"/>
        <v>0</v>
      </c>
      <c r="CO297" s="1">
        <f t="shared" si="165"/>
        <v>736.14266600000008</v>
      </c>
      <c r="CP297" s="1">
        <f t="shared" si="166"/>
        <v>0</v>
      </c>
      <c r="CQ297" s="1">
        <f t="shared" si="167"/>
        <v>0</v>
      </c>
      <c r="CS297" s="1">
        <f t="shared" si="182"/>
        <v>0</v>
      </c>
      <c r="CT297" s="1">
        <f t="shared" si="183"/>
        <v>0</v>
      </c>
      <c r="CU297" s="1">
        <f t="shared" si="184"/>
        <v>-196.07538299999999</v>
      </c>
      <c r="CV297" s="1">
        <f t="shared" si="185"/>
        <v>0</v>
      </c>
      <c r="CW297" s="1">
        <f t="shared" si="186"/>
        <v>0</v>
      </c>
      <c r="CX297" s="1">
        <f t="shared" si="187"/>
        <v>-196.07538299999999</v>
      </c>
      <c r="DA297" s="38">
        <f t="shared" si="168"/>
        <v>0</v>
      </c>
      <c r="DB297" s="38">
        <f t="shared" si="169"/>
        <v>0</v>
      </c>
      <c r="DC297" s="38">
        <f t="shared" si="170"/>
        <v>0</v>
      </c>
      <c r="DD297" s="38">
        <f t="shared" si="171"/>
        <v>0</v>
      </c>
      <c r="DE297" s="38">
        <f t="shared" si="172"/>
        <v>0</v>
      </c>
    </row>
    <row r="298" spans="1:109" x14ac:dyDescent="0.2">
      <c r="A298" t="s">
        <v>313</v>
      </c>
      <c r="B298" t="str">
        <f t="shared" si="173"/>
        <v>ED</v>
      </c>
      <c r="C298" t="str">
        <f t="shared" si="174"/>
        <v>MT</v>
      </c>
      <c r="D298">
        <f t="shared" si="175"/>
        <v>367000</v>
      </c>
      <c r="F298" s="1">
        <v>39819.01</v>
      </c>
      <c r="G298" s="1">
        <v>39819.01</v>
      </c>
      <c r="H298" s="1">
        <v>39819.01</v>
      </c>
      <c r="I298" s="1">
        <v>39819.01</v>
      </c>
      <c r="J298" s="1">
        <v>39819.01</v>
      </c>
      <c r="K298" s="1">
        <v>39819.01</v>
      </c>
      <c r="L298" s="1">
        <v>39819.01</v>
      </c>
      <c r="M298" s="1">
        <v>39819.01</v>
      </c>
      <c r="N298" s="1">
        <v>39819.01</v>
      </c>
      <c r="O298" s="1">
        <v>39819.01</v>
      </c>
      <c r="P298" s="1">
        <v>39819.01</v>
      </c>
      <c r="Q298" s="1">
        <v>39819.01</v>
      </c>
      <c r="R298" s="1">
        <v>39819.01</v>
      </c>
      <c r="S298" s="1">
        <f t="shared" si="176"/>
        <v>39819.01</v>
      </c>
      <c r="T298" s="1">
        <f t="shared" si="177"/>
        <v>438009.11000000004</v>
      </c>
      <c r="U298" s="1">
        <f t="shared" si="178"/>
        <v>39819.01</v>
      </c>
      <c r="V298" s="1">
        <v>-1299.56</v>
      </c>
      <c r="W298" s="1">
        <v>-1493.01</v>
      </c>
      <c r="X298" s="1">
        <v>-1686.46</v>
      </c>
      <c r="Y298" s="1">
        <v>-1879.91</v>
      </c>
      <c r="Z298" s="1">
        <v>-2073.36</v>
      </c>
      <c r="AA298" s="1">
        <v>-2266.81</v>
      </c>
      <c r="AB298" s="1">
        <v>-2460.2600000000002</v>
      </c>
      <c r="AC298" s="1">
        <v>-2653.71</v>
      </c>
      <c r="AD298" s="1">
        <v>-2847.16</v>
      </c>
      <c r="AE298" s="1">
        <v>-3040.61</v>
      </c>
      <c r="AF298" s="1">
        <v>-3234.06</v>
      </c>
      <c r="AG298" s="1">
        <v>-3427.51</v>
      </c>
      <c r="AH298" s="1">
        <v>-3620.96</v>
      </c>
      <c r="AI298" s="1"/>
      <c r="AJ298" s="1">
        <v>-193.45000000000002</v>
      </c>
      <c r="AK298" s="1">
        <v>-193.45000000000002</v>
      </c>
      <c r="AL298" s="1">
        <v>-193.45000000000002</v>
      </c>
      <c r="AM298" s="1">
        <v>-193.45000000000002</v>
      </c>
      <c r="AN298" s="1">
        <v>-193.45000000000002</v>
      </c>
      <c r="AO298" s="1">
        <v>-193.45000000000002</v>
      </c>
      <c r="AP298" s="1">
        <v>-193.45000000000002</v>
      </c>
      <c r="AQ298" s="1">
        <v>-193.45000000000002</v>
      </c>
      <c r="AR298" s="1">
        <v>-193.45000000000002</v>
      </c>
      <c r="AS298" s="1">
        <v>-193.45000000000002</v>
      </c>
      <c r="AT298" s="1">
        <v>-193.45000000000002</v>
      </c>
      <c r="AU298" s="1">
        <v>-193.45000000000002</v>
      </c>
      <c r="AV298" s="1">
        <v>-193.45000000000002</v>
      </c>
      <c r="AW298" s="1">
        <f t="shared" si="179"/>
        <v>2321.4</v>
      </c>
      <c r="AX298" s="1"/>
      <c r="AY298" s="1">
        <v>38519.450000000004</v>
      </c>
      <c r="AZ298" s="1">
        <v>38326</v>
      </c>
      <c r="BA298" s="1">
        <v>38132.550000000003</v>
      </c>
      <c r="BB298" s="1">
        <v>37939.1</v>
      </c>
      <c r="BC298" s="1">
        <v>37745.65</v>
      </c>
      <c r="BD298" s="1">
        <v>37552.200000000004</v>
      </c>
      <c r="BE298" s="1">
        <v>37358.75</v>
      </c>
      <c r="BF298" s="1">
        <v>37165.300000000003</v>
      </c>
      <c r="BG298" s="1">
        <v>36971.85</v>
      </c>
      <c r="BH298" s="1">
        <v>36778.400000000001</v>
      </c>
      <c r="BI298" s="1">
        <v>36584.950000000004</v>
      </c>
      <c r="BJ298" s="1">
        <v>36391.5</v>
      </c>
      <c r="BK298" s="1">
        <v>36198.050000000003</v>
      </c>
      <c r="BL298" s="2">
        <f t="shared" si="152"/>
        <v>0</v>
      </c>
      <c r="BM298" s="2">
        <f t="shared" si="180"/>
        <v>2321.4</v>
      </c>
      <c r="BN298" s="3">
        <f t="shared" si="151"/>
        <v>5.8298787438462181E-2</v>
      </c>
      <c r="BO298" s="37">
        <f>IFERROR(INDEX('Wkpr - Existing Depr Rates'!$G$2:$G$709,MATCH('Wkpr - Plant Balance Detail'!A298,'Wkpr - Existing Depr Rates'!$A$2:$A$709,0),),0)</f>
        <v>5.8299999999999998E-2</v>
      </c>
      <c r="BP298" s="37">
        <f t="shared" si="181"/>
        <v>-1.212561537816681E-6</v>
      </c>
      <c r="BQ298" s="11">
        <v>3.44E-2</v>
      </c>
      <c r="BR298" s="11"/>
      <c r="BS298" s="11"/>
      <c r="BU298" s="31">
        <f>_xlfn.IFNA(IF(AND($B298="ED",$D298&gt;=310000,$D298&lt;360000),INDEX('Wkpr - Allocation_Factors'!$B$16:$F$16,1,MATCH('Wkpr - Plant Balance Detail'!BU$2,'Wkpr - Allocation_Factors'!$B$1:$F$1,0)),IF(AND($B298="GD",$C298="AN",$D298&gt;=350000,$D298&lt;358000),INDEX('Wkpr - Allocation_Factors'!$B$17:$F$17,1,MATCH('Wkpr - Plant Balance Detail'!BU$2,'Wkpr - Allocation_Factors'!$B$1:$F$1,0)),INDEX('Wkpr - Allocation_Factors'!$B$2:$F$15,MATCH(CONCATENATE('Wkpr - Plant Balance Detail'!$B298,'Wkpr - Plant Balance Detail'!$C298),'Wkpr - Allocation_Factors'!$A$2:$A$15,0),MATCH('Wkpr - Plant Balance Detail'!BU$2,'Wkpr - Allocation_Factors'!$B$1:$F$1,0)))),0)</f>
        <v>0</v>
      </c>
      <c r="BV298" s="31">
        <f>_xlfn.IFNA(IF(AND($B298="ED",$D298&gt;=310000,$D298&lt;360000),INDEX('Wkpr - Allocation_Factors'!$B$16:$F$16,1,MATCH('Wkpr - Plant Balance Detail'!BV$2,'Wkpr - Allocation_Factors'!$B$1:$F$1,0)),IF(AND($B298="GD",$C298="AN",$D298&gt;=350000,$D298&lt;358000),INDEX('Wkpr - Allocation_Factors'!$B$17:$F$17,1,MATCH('Wkpr - Plant Balance Detail'!BV$2,'Wkpr - Allocation_Factors'!$B$1:$F$1,0)),INDEX('Wkpr - Allocation_Factors'!$B$2:$F$15,MATCH(CONCATENATE('Wkpr - Plant Balance Detail'!$B298,'Wkpr - Plant Balance Detail'!$C298),'Wkpr - Allocation_Factors'!$A$2:$A$15,0),MATCH('Wkpr - Plant Balance Detail'!BV$2,'Wkpr - Allocation_Factors'!$B$1:$F$1,0)))),0)</f>
        <v>0</v>
      </c>
      <c r="BW298" s="31">
        <f>_xlfn.IFNA(IF(AND($B298="ED",$D298&gt;=310000,$D298&lt;360000),INDEX('Wkpr - Allocation_Factors'!$B$16:$F$16,1,MATCH('Wkpr - Plant Balance Detail'!BW$2,'Wkpr - Allocation_Factors'!$B$1:$F$1,0)),IF(AND($B298="GD",$C298="AN",$D298&gt;=350000,$D298&lt;358000),INDEX('Wkpr - Allocation_Factors'!$B$17:$F$17,1,MATCH('Wkpr - Plant Balance Detail'!BW$2,'Wkpr - Allocation_Factors'!$B$1:$F$1,0)),INDEX('Wkpr - Allocation_Factors'!$B$2:$F$15,MATCH(CONCATENATE('Wkpr - Plant Balance Detail'!$B298,'Wkpr - Plant Balance Detail'!$C298),'Wkpr - Allocation_Factors'!$A$2:$A$15,0),MATCH('Wkpr - Plant Balance Detail'!BW$2,'Wkpr - Allocation_Factors'!$B$1:$F$1,0)))),0)</f>
        <v>1</v>
      </c>
      <c r="BX298" s="31">
        <f>_xlfn.IFNA(IF(AND($B298="ED",$D298&gt;=310000,$D298&lt;360000),INDEX('Wkpr - Allocation_Factors'!$B$16:$F$16,1,MATCH('Wkpr - Plant Balance Detail'!BX$2,'Wkpr - Allocation_Factors'!$B$1:$F$1,0)),IF(AND($B298="GD",$C298="AN",$D298&gt;=350000,$D298&lt;358000),INDEX('Wkpr - Allocation_Factors'!$B$17:$F$17,1,MATCH('Wkpr - Plant Balance Detail'!BX$2,'Wkpr - Allocation_Factors'!$B$1:$F$1,0)),INDEX('Wkpr - Allocation_Factors'!$B$2:$F$15,MATCH(CONCATENATE('Wkpr - Plant Balance Detail'!$B298,'Wkpr - Plant Balance Detail'!$C298),'Wkpr - Allocation_Factors'!$A$2:$A$15,0),MATCH('Wkpr - Plant Balance Detail'!BX$2,'Wkpr - Allocation_Factors'!$B$1:$F$1,0)))),0)</f>
        <v>0</v>
      </c>
      <c r="BY298" s="31">
        <f>_xlfn.IFNA(IF(AND($B298="ED",$D298&gt;=310000,$D298&lt;360000),INDEX('Wkpr - Allocation_Factors'!$B$16:$F$16,1,MATCH('Wkpr - Plant Balance Detail'!BY$2,'Wkpr - Allocation_Factors'!$B$1:$F$1,0)),IF(AND($B298="GD",$C298="AN",$D298&gt;=350000,$D298&lt;358000),INDEX('Wkpr - Allocation_Factors'!$B$17:$F$17,1,MATCH('Wkpr - Plant Balance Detail'!BY$2,'Wkpr - Allocation_Factors'!$B$1:$F$1,0)),INDEX('Wkpr - Allocation_Factors'!$B$2:$F$15,MATCH(CONCATENATE('Wkpr - Plant Balance Detail'!$B298,'Wkpr - Plant Balance Detail'!$C298),'Wkpr - Allocation_Factors'!$A$2:$A$15,0),MATCH('Wkpr - Plant Balance Detail'!BY$2,'Wkpr - Allocation_Factors'!$B$1:$F$1,0)))),0)</f>
        <v>0</v>
      </c>
      <c r="CA298" s="1">
        <f t="shared" si="153"/>
        <v>0</v>
      </c>
      <c r="CB298" s="1">
        <f t="shared" si="154"/>
        <v>0</v>
      </c>
      <c r="CC298" s="1">
        <f t="shared" si="155"/>
        <v>2321.4</v>
      </c>
      <c r="CD298" s="1">
        <f t="shared" si="156"/>
        <v>0</v>
      </c>
      <c r="CE298" s="1">
        <f t="shared" si="157"/>
        <v>0</v>
      </c>
      <c r="CF298" s="1"/>
      <c r="CG298" s="1">
        <f t="shared" si="158"/>
        <v>0</v>
      </c>
      <c r="CH298" s="1">
        <f t="shared" si="159"/>
        <v>0</v>
      </c>
      <c r="CI298" s="1">
        <f t="shared" si="160"/>
        <v>2321.4482830000002</v>
      </c>
      <c r="CJ298" s="1">
        <f t="shared" si="161"/>
        <v>0</v>
      </c>
      <c r="CK298" s="1">
        <f t="shared" si="162"/>
        <v>0</v>
      </c>
      <c r="CM298" s="1">
        <f t="shared" si="163"/>
        <v>0</v>
      </c>
      <c r="CN298" s="1">
        <f t="shared" si="164"/>
        <v>0</v>
      </c>
      <c r="CO298" s="1">
        <f t="shared" si="165"/>
        <v>1369.773944</v>
      </c>
      <c r="CP298" s="1">
        <f t="shared" si="166"/>
        <v>0</v>
      </c>
      <c r="CQ298" s="1">
        <f t="shared" si="167"/>
        <v>0</v>
      </c>
      <c r="CS298" s="1">
        <f t="shared" si="182"/>
        <v>0</v>
      </c>
      <c r="CT298" s="1">
        <f t="shared" si="183"/>
        <v>0</v>
      </c>
      <c r="CU298" s="1">
        <f t="shared" si="184"/>
        <v>-951.67433900000015</v>
      </c>
      <c r="CV298" s="1">
        <f t="shared" si="185"/>
        <v>0</v>
      </c>
      <c r="CW298" s="1">
        <f t="shared" si="186"/>
        <v>0</v>
      </c>
      <c r="CX298" s="1">
        <f t="shared" si="187"/>
        <v>-951.67433900000015</v>
      </c>
      <c r="DA298" s="38">
        <f t="shared" si="168"/>
        <v>0</v>
      </c>
      <c r="DB298" s="38">
        <f t="shared" si="169"/>
        <v>0</v>
      </c>
      <c r="DC298" s="38">
        <f t="shared" si="170"/>
        <v>0</v>
      </c>
      <c r="DD298" s="38">
        <f t="shared" si="171"/>
        <v>0</v>
      </c>
      <c r="DE298" s="38">
        <f t="shared" si="172"/>
        <v>0</v>
      </c>
    </row>
    <row r="299" spans="1:109" x14ac:dyDescent="0.2">
      <c r="A299" t="s">
        <v>314</v>
      </c>
      <c r="B299" t="str">
        <f t="shared" si="173"/>
        <v>ED</v>
      </c>
      <c r="C299" t="str">
        <f t="shared" si="174"/>
        <v>MT</v>
      </c>
      <c r="D299">
        <f t="shared" si="175"/>
        <v>368000</v>
      </c>
      <c r="F299" s="1">
        <v>1898.95</v>
      </c>
      <c r="G299" s="1">
        <v>1898.95</v>
      </c>
      <c r="H299" s="1">
        <v>1898.95</v>
      </c>
      <c r="I299" s="1">
        <v>1898.95</v>
      </c>
      <c r="J299" s="1">
        <v>1898.95</v>
      </c>
      <c r="K299" s="1">
        <v>1898.95</v>
      </c>
      <c r="L299" s="1">
        <v>1898.95</v>
      </c>
      <c r="M299" s="1">
        <v>1898.95</v>
      </c>
      <c r="N299" s="1">
        <v>1898.95</v>
      </c>
      <c r="O299" s="1">
        <v>1898.95</v>
      </c>
      <c r="P299" s="1">
        <v>1898.95</v>
      </c>
      <c r="Q299" s="1">
        <v>1898.95</v>
      </c>
      <c r="R299" s="1">
        <v>1898.95</v>
      </c>
      <c r="S299" s="1">
        <f t="shared" si="176"/>
        <v>1898.95</v>
      </c>
      <c r="T299" s="1">
        <f t="shared" si="177"/>
        <v>20888.450000000004</v>
      </c>
      <c r="U299" s="1">
        <f t="shared" si="178"/>
        <v>1898.9500000000005</v>
      </c>
      <c r="V299" s="1">
        <v>-440.92</v>
      </c>
      <c r="W299" s="1">
        <v>-444.26</v>
      </c>
      <c r="X299" s="1">
        <v>-447.6</v>
      </c>
      <c r="Y299" s="1">
        <v>-450.94</v>
      </c>
      <c r="Z299" s="1">
        <v>-454.28000000000003</v>
      </c>
      <c r="AA299" s="1">
        <v>-457.62</v>
      </c>
      <c r="AB299" s="1">
        <v>-460.96000000000004</v>
      </c>
      <c r="AC299" s="1">
        <v>-464.3</v>
      </c>
      <c r="AD299" s="1">
        <v>-467.64</v>
      </c>
      <c r="AE299" s="1">
        <v>-470.98</v>
      </c>
      <c r="AF299" s="1">
        <v>-474.32</v>
      </c>
      <c r="AG299" s="1">
        <v>-477.66</v>
      </c>
      <c r="AH299" s="1">
        <v>-481</v>
      </c>
      <c r="AI299" s="1"/>
      <c r="AJ299" s="1">
        <v>-3.34</v>
      </c>
      <c r="AK299" s="1">
        <v>-3.34</v>
      </c>
      <c r="AL299" s="1">
        <v>-3.34</v>
      </c>
      <c r="AM299" s="1">
        <v>-3.34</v>
      </c>
      <c r="AN299" s="1">
        <v>-3.34</v>
      </c>
      <c r="AO299" s="1">
        <v>-3.34</v>
      </c>
      <c r="AP299" s="1">
        <v>-3.34</v>
      </c>
      <c r="AQ299" s="1">
        <v>-3.34</v>
      </c>
      <c r="AR299" s="1">
        <v>-3.34</v>
      </c>
      <c r="AS299" s="1">
        <v>-3.34</v>
      </c>
      <c r="AT299" s="1">
        <v>-3.34</v>
      </c>
      <c r="AU299" s="1">
        <v>-3.34</v>
      </c>
      <c r="AV299" s="1">
        <v>-3.34</v>
      </c>
      <c r="AW299" s="1">
        <f t="shared" si="179"/>
        <v>40.08</v>
      </c>
      <c r="AX299" s="1"/>
      <c r="AY299" s="1">
        <v>1458.03</v>
      </c>
      <c r="AZ299" s="1">
        <v>1454.69</v>
      </c>
      <c r="BA299" s="1">
        <v>1451.3500000000001</v>
      </c>
      <c r="BB299" s="1">
        <v>1448.01</v>
      </c>
      <c r="BC299" s="1">
        <v>1444.67</v>
      </c>
      <c r="BD299" s="1">
        <v>1441.33</v>
      </c>
      <c r="BE299" s="1">
        <v>1437.99</v>
      </c>
      <c r="BF299" s="1">
        <v>1434.65</v>
      </c>
      <c r="BG299" s="1">
        <v>1431.31</v>
      </c>
      <c r="BH299" s="1">
        <v>1427.97</v>
      </c>
      <c r="BI299" s="1">
        <v>1424.63</v>
      </c>
      <c r="BJ299" s="1">
        <v>1421.29</v>
      </c>
      <c r="BK299" s="1">
        <v>1417.95</v>
      </c>
      <c r="BL299" s="2">
        <f t="shared" si="152"/>
        <v>0</v>
      </c>
      <c r="BM299" s="2">
        <f t="shared" si="180"/>
        <v>40.08</v>
      </c>
      <c r="BN299" s="3">
        <f t="shared" si="151"/>
        <v>2.1106400905763704E-2</v>
      </c>
      <c r="BO299" s="37">
        <f>IFERROR(INDEX('Wkpr - Existing Depr Rates'!$G$2:$G$709,MATCH('Wkpr - Plant Balance Detail'!A299,'Wkpr - Existing Depr Rates'!$A$2:$A$709,0),),0)</f>
        <v>2.1100000000000001E-2</v>
      </c>
      <c r="BP299" s="37">
        <f t="shared" si="181"/>
        <v>6.4009057637037792E-6</v>
      </c>
      <c r="BQ299" s="11">
        <v>2.1600000000000001E-2</v>
      </c>
      <c r="BR299" s="11"/>
      <c r="BS299" s="11"/>
      <c r="BU299" s="31">
        <f>_xlfn.IFNA(IF(AND($B299="ED",$D299&gt;=310000,$D299&lt;360000),INDEX('Wkpr - Allocation_Factors'!$B$16:$F$16,1,MATCH('Wkpr - Plant Balance Detail'!BU$2,'Wkpr - Allocation_Factors'!$B$1:$F$1,0)),IF(AND($B299="GD",$C299="AN",$D299&gt;=350000,$D299&lt;358000),INDEX('Wkpr - Allocation_Factors'!$B$17:$F$17,1,MATCH('Wkpr - Plant Balance Detail'!BU$2,'Wkpr - Allocation_Factors'!$B$1:$F$1,0)),INDEX('Wkpr - Allocation_Factors'!$B$2:$F$15,MATCH(CONCATENATE('Wkpr - Plant Balance Detail'!$B299,'Wkpr - Plant Balance Detail'!$C299),'Wkpr - Allocation_Factors'!$A$2:$A$15,0),MATCH('Wkpr - Plant Balance Detail'!BU$2,'Wkpr - Allocation_Factors'!$B$1:$F$1,0)))),0)</f>
        <v>0</v>
      </c>
      <c r="BV299" s="31">
        <f>_xlfn.IFNA(IF(AND($B299="ED",$D299&gt;=310000,$D299&lt;360000),INDEX('Wkpr - Allocation_Factors'!$B$16:$F$16,1,MATCH('Wkpr - Plant Balance Detail'!BV$2,'Wkpr - Allocation_Factors'!$B$1:$F$1,0)),IF(AND($B299="GD",$C299="AN",$D299&gt;=350000,$D299&lt;358000),INDEX('Wkpr - Allocation_Factors'!$B$17:$F$17,1,MATCH('Wkpr - Plant Balance Detail'!BV$2,'Wkpr - Allocation_Factors'!$B$1:$F$1,0)),INDEX('Wkpr - Allocation_Factors'!$B$2:$F$15,MATCH(CONCATENATE('Wkpr - Plant Balance Detail'!$B299,'Wkpr - Plant Balance Detail'!$C299),'Wkpr - Allocation_Factors'!$A$2:$A$15,0),MATCH('Wkpr - Plant Balance Detail'!BV$2,'Wkpr - Allocation_Factors'!$B$1:$F$1,0)))),0)</f>
        <v>0</v>
      </c>
      <c r="BW299" s="31">
        <f>_xlfn.IFNA(IF(AND($B299="ED",$D299&gt;=310000,$D299&lt;360000),INDEX('Wkpr - Allocation_Factors'!$B$16:$F$16,1,MATCH('Wkpr - Plant Balance Detail'!BW$2,'Wkpr - Allocation_Factors'!$B$1:$F$1,0)),IF(AND($B299="GD",$C299="AN",$D299&gt;=350000,$D299&lt;358000),INDEX('Wkpr - Allocation_Factors'!$B$17:$F$17,1,MATCH('Wkpr - Plant Balance Detail'!BW$2,'Wkpr - Allocation_Factors'!$B$1:$F$1,0)),INDEX('Wkpr - Allocation_Factors'!$B$2:$F$15,MATCH(CONCATENATE('Wkpr - Plant Balance Detail'!$B299,'Wkpr - Plant Balance Detail'!$C299),'Wkpr - Allocation_Factors'!$A$2:$A$15,0),MATCH('Wkpr - Plant Balance Detail'!BW$2,'Wkpr - Allocation_Factors'!$B$1:$F$1,0)))),0)</f>
        <v>1</v>
      </c>
      <c r="BX299" s="31">
        <f>_xlfn.IFNA(IF(AND($B299="ED",$D299&gt;=310000,$D299&lt;360000),INDEX('Wkpr - Allocation_Factors'!$B$16:$F$16,1,MATCH('Wkpr - Plant Balance Detail'!BX$2,'Wkpr - Allocation_Factors'!$B$1:$F$1,0)),IF(AND($B299="GD",$C299="AN",$D299&gt;=350000,$D299&lt;358000),INDEX('Wkpr - Allocation_Factors'!$B$17:$F$17,1,MATCH('Wkpr - Plant Balance Detail'!BX$2,'Wkpr - Allocation_Factors'!$B$1:$F$1,0)),INDEX('Wkpr - Allocation_Factors'!$B$2:$F$15,MATCH(CONCATENATE('Wkpr - Plant Balance Detail'!$B299,'Wkpr - Plant Balance Detail'!$C299),'Wkpr - Allocation_Factors'!$A$2:$A$15,0),MATCH('Wkpr - Plant Balance Detail'!BX$2,'Wkpr - Allocation_Factors'!$B$1:$F$1,0)))),0)</f>
        <v>0</v>
      </c>
      <c r="BY299" s="31">
        <f>_xlfn.IFNA(IF(AND($B299="ED",$D299&gt;=310000,$D299&lt;360000),INDEX('Wkpr - Allocation_Factors'!$B$16:$F$16,1,MATCH('Wkpr - Plant Balance Detail'!BY$2,'Wkpr - Allocation_Factors'!$B$1:$F$1,0)),IF(AND($B299="GD",$C299="AN",$D299&gt;=350000,$D299&lt;358000),INDEX('Wkpr - Allocation_Factors'!$B$17:$F$17,1,MATCH('Wkpr - Plant Balance Detail'!BY$2,'Wkpr - Allocation_Factors'!$B$1:$F$1,0)),INDEX('Wkpr - Allocation_Factors'!$B$2:$F$15,MATCH(CONCATENATE('Wkpr - Plant Balance Detail'!$B299,'Wkpr - Plant Balance Detail'!$C299),'Wkpr - Allocation_Factors'!$A$2:$A$15,0),MATCH('Wkpr - Plant Balance Detail'!BY$2,'Wkpr - Allocation_Factors'!$B$1:$F$1,0)))),0)</f>
        <v>0</v>
      </c>
      <c r="CA299" s="1">
        <f t="shared" si="153"/>
        <v>0</v>
      </c>
      <c r="CB299" s="1">
        <f t="shared" si="154"/>
        <v>0</v>
      </c>
      <c r="CC299" s="1">
        <f t="shared" si="155"/>
        <v>40.079999999999984</v>
      </c>
      <c r="CD299" s="1">
        <f t="shared" si="156"/>
        <v>0</v>
      </c>
      <c r="CE299" s="1">
        <f t="shared" si="157"/>
        <v>0</v>
      </c>
      <c r="CF299" s="1"/>
      <c r="CG299" s="1">
        <f t="shared" si="158"/>
        <v>0</v>
      </c>
      <c r="CH299" s="1">
        <f t="shared" si="159"/>
        <v>0</v>
      </c>
      <c r="CI299" s="1">
        <f t="shared" si="160"/>
        <v>40.067845000000005</v>
      </c>
      <c r="CJ299" s="1">
        <f t="shared" si="161"/>
        <v>0</v>
      </c>
      <c r="CK299" s="1">
        <f t="shared" si="162"/>
        <v>0</v>
      </c>
      <c r="CM299" s="1">
        <f t="shared" si="163"/>
        <v>0</v>
      </c>
      <c r="CN299" s="1">
        <f t="shared" si="164"/>
        <v>0</v>
      </c>
      <c r="CO299" s="1">
        <f t="shared" si="165"/>
        <v>41.017320000000005</v>
      </c>
      <c r="CP299" s="1">
        <f t="shared" si="166"/>
        <v>0</v>
      </c>
      <c r="CQ299" s="1">
        <f t="shared" si="167"/>
        <v>0</v>
      </c>
      <c r="CS299" s="1">
        <f t="shared" si="182"/>
        <v>0</v>
      </c>
      <c r="CT299" s="1">
        <f t="shared" si="183"/>
        <v>0</v>
      </c>
      <c r="CU299" s="1">
        <f t="shared" si="184"/>
        <v>0.94947499999999962</v>
      </c>
      <c r="CV299" s="1">
        <f t="shared" si="185"/>
        <v>0</v>
      </c>
      <c r="CW299" s="1">
        <f t="shared" si="186"/>
        <v>0</v>
      </c>
      <c r="CX299" s="1">
        <f t="shared" si="187"/>
        <v>0.94947499999999962</v>
      </c>
      <c r="DA299" s="38">
        <f t="shared" si="168"/>
        <v>0</v>
      </c>
      <c r="DB299" s="38">
        <f t="shared" si="169"/>
        <v>0</v>
      </c>
      <c r="DC299" s="38">
        <f t="shared" si="170"/>
        <v>0</v>
      </c>
      <c r="DD299" s="38">
        <f t="shared" si="171"/>
        <v>0</v>
      </c>
      <c r="DE299" s="38">
        <f t="shared" si="172"/>
        <v>0</v>
      </c>
    </row>
    <row r="300" spans="1:109" x14ac:dyDescent="0.2">
      <c r="A300" t="s">
        <v>315</v>
      </c>
      <c r="B300" t="str">
        <f t="shared" si="173"/>
        <v>ED</v>
      </c>
      <c r="C300" t="str">
        <f t="shared" si="174"/>
        <v>MT</v>
      </c>
      <c r="D300">
        <f t="shared" si="175"/>
        <v>369100</v>
      </c>
      <c r="F300" s="1">
        <v>114.89</v>
      </c>
      <c r="G300" s="1">
        <v>114.89</v>
      </c>
      <c r="H300" s="1">
        <v>114.89</v>
      </c>
      <c r="I300" s="1">
        <v>114.89</v>
      </c>
      <c r="J300" s="1">
        <v>114.89</v>
      </c>
      <c r="K300" s="1">
        <v>114.89</v>
      </c>
      <c r="L300" s="1">
        <v>114.89</v>
      </c>
      <c r="M300" s="1">
        <v>114.89</v>
      </c>
      <c r="N300" s="1">
        <v>114.89</v>
      </c>
      <c r="O300" s="1">
        <v>114.89</v>
      </c>
      <c r="P300" s="1">
        <v>114.89</v>
      </c>
      <c r="Q300" s="1">
        <v>114.89</v>
      </c>
      <c r="R300" s="1">
        <v>114.89</v>
      </c>
      <c r="S300" s="1">
        <f t="shared" si="176"/>
        <v>114.89</v>
      </c>
      <c r="T300" s="1">
        <f t="shared" si="177"/>
        <v>1263.7900000000002</v>
      </c>
      <c r="U300" s="1">
        <f t="shared" si="178"/>
        <v>114.89000000000003</v>
      </c>
      <c r="V300" s="1">
        <v>-66.710000000000008</v>
      </c>
      <c r="W300" s="1">
        <v>-66.989999999999995</v>
      </c>
      <c r="X300" s="1">
        <v>-67.27</v>
      </c>
      <c r="Y300" s="1">
        <v>-67.55</v>
      </c>
      <c r="Z300" s="1">
        <v>-67.83</v>
      </c>
      <c r="AA300" s="1">
        <v>-68.11</v>
      </c>
      <c r="AB300" s="1">
        <v>-68.39</v>
      </c>
      <c r="AC300" s="1">
        <v>-68.67</v>
      </c>
      <c r="AD300" s="1">
        <v>-68.95</v>
      </c>
      <c r="AE300" s="1">
        <v>-69.23</v>
      </c>
      <c r="AF300" s="1">
        <v>-69.510000000000005</v>
      </c>
      <c r="AG300" s="1">
        <v>-69.790000000000006</v>
      </c>
      <c r="AH300" s="1">
        <v>-70.070000000000007</v>
      </c>
      <c r="AI300" s="1"/>
      <c r="AJ300" s="1">
        <v>-0.28000000000000003</v>
      </c>
      <c r="AK300" s="1">
        <v>-0.28000000000000003</v>
      </c>
      <c r="AL300" s="1">
        <v>-0.28000000000000003</v>
      </c>
      <c r="AM300" s="1">
        <v>-0.28000000000000003</v>
      </c>
      <c r="AN300" s="1">
        <v>-0.28000000000000003</v>
      </c>
      <c r="AO300" s="1">
        <v>-0.28000000000000003</v>
      </c>
      <c r="AP300" s="1">
        <v>-0.28000000000000003</v>
      </c>
      <c r="AQ300" s="1">
        <v>-0.28000000000000003</v>
      </c>
      <c r="AR300" s="1">
        <v>-0.28000000000000003</v>
      </c>
      <c r="AS300" s="1">
        <v>-0.28000000000000003</v>
      </c>
      <c r="AT300" s="1">
        <v>-0.28000000000000003</v>
      </c>
      <c r="AU300" s="1">
        <v>-0.28000000000000003</v>
      </c>
      <c r="AV300" s="1">
        <v>-0.28000000000000003</v>
      </c>
      <c r="AW300" s="1">
        <f t="shared" si="179"/>
        <v>3.3600000000000012</v>
      </c>
      <c r="AX300" s="1"/>
      <c r="AY300" s="1">
        <v>48.18</v>
      </c>
      <c r="AZ300" s="1">
        <v>47.9</v>
      </c>
      <c r="BA300" s="1">
        <v>47.62</v>
      </c>
      <c r="BB300" s="1">
        <v>47.34</v>
      </c>
      <c r="BC300" s="1">
        <v>47.06</v>
      </c>
      <c r="BD300" s="1">
        <v>46.78</v>
      </c>
      <c r="BE300" s="1">
        <v>46.5</v>
      </c>
      <c r="BF300" s="1">
        <v>46.22</v>
      </c>
      <c r="BG300" s="1">
        <v>45.94</v>
      </c>
      <c r="BH300" s="1">
        <v>45.660000000000004</v>
      </c>
      <c r="BI300" s="1">
        <v>45.38</v>
      </c>
      <c r="BJ300" s="1">
        <v>45.1</v>
      </c>
      <c r="BK300" s="1">
        <v>44.82</v>
      </c>
      <c r="BL300" s="2">
        <f t="shared" si="152"/>
        <v>0</v>
      </c>
      <c r="BM300" s="2">
        <f t="shared" si="180"/>
        <v>3.3600000000000012</v>
      </c>
      <c r="BN300" s="3">
        <f t="shared" ref="BN300:BN363" si="188">IF(U300=0,"",IF((BM300/U300)=0,"",BM300/U300))</f>
        <v>2.9245365131865264E-2</v>
      </c>
      <c r="BO300" s="37">
        <f>IFERROR(INDEX('Wkpr - Existing Depr Rates'!$G$2:$G$709,MATCH('Wkpr - Plant Balance Detail'!A300,'Wkpr - Existing Depr Rates'!$A$2:$A$709,0),),0)</f>
        <v>2.9239999999999999E-2</v>
      </c>
      <c r="BP300" s="37">
        <f t="shared" si="181"/>
        <v>5.3651318652654656E-6</v>
      </c>
      <c r="BQ300" s="11">
        <v>2.0799999999999999E-2</v>
      </c>
      <c r="BR300" s="11"/>
      <c r="BS300" s="11"/>
      <c r="BU300" s="31">
        <f>_xlfn.IFNA(IF(AND($B300="ED",$D300&gt;=310000,$D300&lt;360000),INDEX('Wkpr - Allocation_Factors'!$B$16:$F$16,1,MATCH('Wkpr - Plant Balance Detail'!BU$2,'Wkpr - Allocation_Factors'!$B$1:$F$1,0)),IF(AND($B300="GD",$C300="AN",$D300&gt;=350000,$D300&lt;358000),INDEX('Wkpr - Allocation_Factors'!$B$17:$F$17,1,MATCH('Wkpr - Plant Balance Detail'!BU$2,'Wkpr - Allocation_Factors'!$B$1:$F$1,0)),INDEX('Wkpr - Allocation_Factors'!$B$2:$F$15,MATCH(CONCATENATE('Wkpr - Plant Balance Detail'!$B300,'Wkpr - Plant Balance Detail'!$C300),'Wkpr - Allocation_Factors'!$A$2:$A$15,0),MATCH('Wkpr - Plant Balance Detail'!BU$2,'Wkpr - Allocation_Factors'!$B$1:$F$1,0)))),0)</f>
        <v>0</v>
      </c>
      <c r="BV300" s="31">
        <f>_xlfn.IFNA(IF(AND($B300="ED",$D300&gt;=310000,$D300&lt;360000),INDEX('Wkpr - Allocation_Factors'!$B$16:$F$16,1,MATCH('Wkpr - Plant Balance Detail'!BV$2,'Wkpr - Allocation_Factors'!$B$1:$F$1,0)),IF(AND($B300="GD",$C300="AN",$D300&gt;=350000,$D300&lt;358000),INDEX('Wkpr - Allocation_Factors'!$B$17:$F$17,1,MATCH('Wkpr - Plant Balance Detail'!BV$2,'Wkpr - Allocation_Factors'!$B$1:$F$1,0)),INDEX('Wkpr - Allocation_Factors'!$B$2:$F$15,MATCH(CONCATENATE('Wkpr - Plant Balance Detail'!$B300,'Wkpr - Plant Balance Detail'!$C300),'Wkpr - Allocation_Factors'!$A$2:$A$15,0),MATCH('Wkpr - Plant Balance Detail'!BV$2,'Wkpr - Allocation_Factors'!$B$1:$F$1,0)))),0)</f>
        <v>0</v>
      </c>
      <c r="BW300" s="31">
        <f>_xlfn.IFNA(IF(AND($B300="ED",$D300&gt;=310000,$D300&lt;360000),INDEX('Wkpr - Allocation_Factors'!$B$16:$F$16,1,MATCH('Wkpr - Plant Balance Detail'!BW$2,'Wkpr - Allocation_Factors'!$B$1:$F$1,0)),IF(AND($B300="GD",$C300="AN",$D300&gt;=350000,$D300&lt;358000),INDEX('Wkpr - Allocation_Factors'!$B$17:$F$17,1,MATCH('Wkpr - Plant Balance Detail'!BW$2,'Wkpr - Allocation_Factors'!$B$1:$F$1,0)),INDEX('Wkpr - Allocation_Factors'!$B$2:$F$15,MATCH(CONCATENATE('Wkpr - Plant Balance Detail'!$B300,'Wkpr - Plant Balance Detail'!$C300),'Wkpr - Allocation_Factors'!$A$2:$A$15,0),MATCH('Wkpr - Plant Balance Detail'!BW$2,'Wkpr - Allocation_Factors'!$B$1:$F$1,0)))),0)</f>
        <v>1</v>
      </c>
      <c r="BX300" s="31">
        <f>_xlfn.IFNA(IF(AND($B300="ED",$D300&gt;=310000,$D300&lt;360000),INDEX('Wkpr - Allocation_Factors'!$B$16:$F$16,1,MATCH('Wkpr - Plant Balance Detail'!BX$2,'Wkpr - Allocation_Factors'!$B$1:$F$1,0)),IF(AND($B300="GD",$C300="AN",$D300&gt;=350000,$D300&lt;358000),INDEX('Wkpr - Allocation_Factors'!$B$17:$F$17,1,MATCH('Wkpr - Plant Balance Detail'!BX$2,'Wkpr - Allocation_Factors'!$B$1:$F$1,0)),INDEX('Wkpr - Allocation_Factors'!$B$2:$F$15,MATCH(CONCATENATE('Wkpr - Plant Balance Detail'!$B300,'Wkpr - Plant Balance Detail'!$C300),'Wkpr - Allocation_Factors'!$A$2:$A$15,0),MATCH('Wkpr - Plant Balance Detail'!BX$2,'Wkpr - Allocation_Factors'!$B$1:$F$1,0)))),0)</f>
        <v>0</v>
      </c>
      <c r="BY300" s="31">
        <f>_xlfn.IFNA(IF(AND($B300="ED",$D300&gt;=310000,$D300&lt;360000),INDEX('Wkpr - Allocation_Factors'!$B$16:$F$16,1,MATCH('Wkpr - Plant Balance Detail'!BY$2,'Wkpr - Allocation_Factors'!$B$1:$F$1,0)),IF(AND($B300="GD",$C300="AN",$D300&gt;=350000,$D300&lt;358000),INDEX('Wkpr - Allocation_Factors'!$B$17:$F$17,1,MATCH('Wkpr - Plant Balance Detail'!BY$2,'Wkpr - Allocation_Factors'!$B$1:$F$1,0)),INDEX('Wkpr - Allocation_Factors'!$B$2:$F$15,MATCH(CONCATENATE('Wkpr - Plant Balance Detail'!$B300,'Wkpr - Plant Balance Detail'!$C300),'Wkpr - Allocation_Factors'!$A$2:$A$15,0),MATCH('Wkpr - Plant Balance Detail'!BY$2,'Wkpr - Allocation_Factors'!$B$1:$F$1,0)))),0)</f>
        <v>0</v>
      </c>
      <c r="CA300" s="1">
        <f t="shared" si="153"/>
        <v>0</v>
      </c>
      <c r="CB300" s="1">
        <f t="shared" si="154"/>
        <v>0</v>
      </c>
      <c r="CC300" s="1">
        <f t="shared" si="155"/>
        <v>3.3600000000000003</v>
      </c>
      <c r="CD300" s="1">
        <f t="shared" si="156"/>
        <v>0</v>
      </c>
      <c r="CE300" s="1">
        <f t="shared" si="157"/>
        <v>0</v>
      </c>
      <c r="CF300" s="1"/>
      <c r="CG300" s="1">
        <f t="shared" si="158"/>
        <v>0</v>
      </c>
      <c r="CH300" s="1">
        <f t="shared" si="159"/>
        <v>0</v>
      </c>
      <c r="CI300" s="1">
        <f t="shared" si="160"/>
        <v>3.3593835999999997</v>
      </c>
      <c r="CJ300" s="1">
        <f t="shared" si="161"/>
        <v>0</v>
      </c>
      <c r="CK300" s="1">
        <f t="shared" si="162"/>
        <v>0</v>
      </c>
      <c r="CM300" s="1">
        <f t="shared" si="163"/>
        <v>0</v>
      </c>
      <c r="CN300" s="1">
        <f t="shared" si="164"/>
        <v>0</v>
      </c>
      <c r="CO300" s="1">
        <f t="shared" si="165"/>
        <v>2.3897119999999998</v>
      </c>
      <c r="CP300" s="1">
        <f t="shared" si="166"/>
        <v>0</v>
      </c>
      <c r="CQ300" s="1">
        <f t="shared" si="167"/>
        <v>0</v>
      </c>
      <c r="CS300" s="1">
        <f t="shared" si="182"/>
        <v>0</v>
      </c>
      <c r="CT300" s="1">
        <f t="shared" si="183"/>
        <v>0</v>
      </c>
      <c r="CU300" s="1">
        <f t="shared" si="184"/>
        <v>-0.96967159999999986</v>
      </c>
      <c r="CV300" s="1">
        <f t="shared" si="185"/>
        <v>0</v>
      </c>
      <c r="CW300" s="1">
        <f t="shared" si="186"/>
        <v>0</v>
      </c>
      <c r="CX300" s="1">
        <f t="shared" si="187"/>
        <v>-0.96967159999999986</v>
      </c>
      <c r="DA300" s="38">
        <f t="shared" si="168"/>
        <v>0</v>
      </c>
      <c r="DB300" s="38">
        <f t="shared" si="169"/>
        <v>0</v>
      </c>
      <c r="DC300" s="38">
        <f t="shared" si="170"/>
        <v>0</v>
      </c>
      <c r="DD300" s="38">
        <f t="shared" si="171"/>
        <v>0</v>
      </c>
      <c r="DE300" s="38">
        <f t="shared" si="172"/>
        <v>0</v>
      </c>
    </row>
    <row r="301" spans="1:109" x14ac:dyDescent="0.2">
      <c r="A301" t="s">
        <v>316</v>
      </c>
      <c r="B301" t="str">
        <f t="shared" si="173"/>
        <v>ED</v>
      </c>
      <c r="C301" t="str">
        <f t="shared" si="174"/>
        <v>MT</v>
      </c>
      <c r="D301">
        <f t="shared" si="175"/>
        <v>369300</v>
      </c>
      <c r="F301" s="1">
        <v>12.47</v>
      </c>
      <c r="G301" s="1">
        <v>2326.0300000000002</v>
      </c>
      <c r="H301" s="1">
        <v>2326.0300000000002</v>
      </c>
      <c r="I301" s="1">
        <v>2326.0300000000002</v>
      </c>
      <c r="J301" s="1">
        <v>2326.0300000000002</v>
      </c>
      <c r="K301" s="1">
        <v>2326.0300000000002</v>
      </c>
      <c r="L301" s="1">
        <v>2326.0300000000002</v>
      </c>
      <c r="M301" s="1">
        <v>2326.04</v>
      </c>
      <c r="N301" s="1">
        <v>2326.04</v>
      </c>
      <c r="O301" s="1">
        <v>2326.04</v>
      </c>
      <c r="P301" s="1">
        <v>2326.04</v>
      </c>
      <c r="Q301" s="1">
        <v>2326.04</v>
      </c>
      <c r="R301" s="1">
        <v>2326.04</v>
      </c>
      <c r="S301" s="1">
        <f t="shared" si="176"/>
        <v>1169.2549999999999</v>
      </c>
      <c r="T301" s="1">
        <f t="shared" si="177"/>
        <v>25586.380000000005</v>
      </c>
      <c r="U301" s="1">
        <f t="shared" si="178"/>
        <v>2229.6362500000005</v>
      </c>
      <c r="V301" s="1">
        <v>-7.2</v>
      </c>
      <c r="W301" s="1">
        <v>-9.7000000000000011</v>
      </c>
      <c r="X301" s="1">
        <v>-14.68</v>
      </c>
      <c r="Y301" s="1">
        <v>-19.66</v>
      </c>
      <c r="Z301" s="1">
        <v>-24.64</v>
      </c>
      <c r="AA301" s="1">
        <v>-29.62</v>
      </c>
      <c r="AB301" s="1">
        <v>-34.6</v>
      </c>
      <c r="AC301" s="1">
        <v>-39.58</v>
      </c>
      <c r="AD301" s="1">
        <v>-44.56</v>
      </c>
      <c r="AE301" s="1">
        <v>-49.54</v>
      </c>
      <c r="AF301" s="1">
        <v>-54.52</v>
      </c>
      <c r="AG301" s="1">
        <v>-59.5</v>
      </c>
      <c r="AH301" s="1">
        <v>-64.48</v>
      </c>
      <c r="AI301" s="1"/>
      <c r="AJ301" s="1">
        <v>-0.03</v>
      </c>
      <c r="AK301" s="1">
        <v>-2.5</v>
      </c>
      <c r="AL301" s="1">
        <v>-4.9800000000000004</v>
      </c>
      <c r="AM301" s="1">
        <v>-4.9800000000000004</v>
      </c>
      <c r="AN301" s="1">
        <v>-4.9800000000000004</v>
      </c>
      <c r="AO301" s="1">
        <v>-4.9800000000000004</v>
      </c>
      <c r="AP301" s="1">
        <v>-4.9800000000000004</v>
      </c>
      <c r="AQ301" s="1">
        <v>-4.9800000000000004</v>
      </c>
      <c r="AR301" s="1">
        <v>-4.9800000000000004</v>
      </c>
      <c r="AS301" s="1">
        <v>-4.9800000000000004</v>
      </c>
      <c r="AT301" s="1">
        <v>-4.9800000000000004</v>
      </c>
      <c r="AU301" s="1">
        <v>-4.9800000000000004</v>
      </c>
      <c r="AV301" s="1">
        <v>-4.9800000000000004</v>
      </c>
      <c r="AW301" s="1">
        <f t="shared" si="179"/>
        <v>57.280000000000015</v>
      </c>
      <c r="AX301" s="1"/>
      <c r="AY301" s="1">
        <v>5.2700000000000005</v>
      </c>
      <c r="AZ301" s="1">
        <v>2316.33</v>
      </c>
      <c r="BA301" s="1">
        <v>2311.35</v>
      </c>
      <c r="BB301" s="1">
        <v>2306.37</v>
      </c>
      <c r="BC301" s="1">
        <v>2301.39</v>
      </c>
      <c r="BD301" s="1">
        <v>2296.41</v>
      </c>
      <c r="BE301" s="1">
        <v>2291.4299999999998</v>
      </c>
      <c r="BF301" s="1">
        <v>2286.46</v>
      </c>
      <c r="BG301" s="1">
        <v>2281.48</v>
      </c>
      <c r="BH301" s="1">
        <v>2276.5</v>
      </c>
      <c r="BI301" s="1">
        <v>2271.52</v>
      </c>
      <c r="BJ301" s="1">
        <v>2266.54</v>
      </c>
      <c r="BK301" s="1">
        <v>2261.56</v>
      </c>
      <c r="BL301" s="2">
        <f t="shared" si="152"/>
        <v>0</v>
      </c>
      <c r="BM301" s="2">
        <f t="shared" si="180"/>
        <v>57.280000000000015</v>
      </c>
      <c r="BN301" s="3">
        <f t="shared" si="188"/>
        <v>2.5690289167123116E-2</v>
      </c>
      <c r="BO301" s="37">
        <f>IFERROR(INDEX('Wkpr - Existing Depr Rates'!$G$2:$G$709,MATCH('Wkpr - Plant Balance Detail'!A301,'Wkpr - Existing Depr Rates'!$A$2:$A$709,0),),0)</f>
        <v>2.5700000000000001E-2</v>
      </c>
      <c r="BP301" s="37">
        <f t="shared" si="181"/>
        <v>-9.7108328768850949E-6</v>
      </c>
      <c r="BQ301" s="11">
        <v>2.06E-2</v>
      </c>
      <c r="BR301" s="11"/>
      <c r="BS301" s="11"/>
      <c r="BU301" s="31">
        <f>_xlfn.IFNA(IF(AND($B301="ED",$D301&gt;=310000,$D301&lt;360000),INDEX('Wkpr - Allocation_Factors'!$B$16:$F$16,1,MATCH('Wkpr - Plant Balance Detail'!BU$2,'Wkpr - Allocation_Factors'!$B$1:$F$1,0)),IF(AND($B301="GD",$C301="AN",$D301&gt;=350000,$D301&lt;358000),INDEX('Wkpr - Allocation_Factors'!$B$17:$F$17,1,MATCH('Wkpr - Plant Balance Detail'!BU$2,'Wkpr - Allocation_Factors'!$B$1:$F$1,0)),INDEX('Wkpr - Allocation_Factors'!$B$2:$F$15,MATCH(CONCATENATE('Wkpr - Plant Balance Detail'!$B301,'Wkpr - Plant Balance Detail'!$C301),'Wkpr - Allocation_Factors'!$A$2:$A$15,0),MATCH('Wkpr - Plant Balance Detail'!BU$2,'Wkpr - Allocation_Factors'!$B$1:$F$1,0)))),0)</f>
        <v>0</v>
      </c>
      <c r="BV301" s="31">
        <f>_xlfn.IFNA(IF(AND($B301="ED",$D301&gt;=310000,$D301&lt;360000),INDEX('Wkpr - Allocation_Factors'!$B$16:$F$16,1,MATCH('Wkpr - Plant Balance Detail'!BV$2,'Wkpr - Allocation_Factors'!$B$1:$F$1,0)),IF(AND($B301="GD",$C301="AN",$D301&gt;=350000,$D301&lt;358000),INDEX('Wkpr - Allocation_Factors'!$B$17:$F$17,1,MATCH('Wkpr - Plant Balance Detail'!BV$2,'Wkpr - Allocation_Factors'!$B$1:$F$1,0)),INDEX('Wkpr - Allocation_Factors'!$B$2:$F$15,MATCH(CONCATENATE('Wkpr - Plant Balance Detail'!$B301,'Wkpr - Plant Balance Detail'!$C301),'Wkpr - Allocation_Factors'!$A$2:$A$15,0),MATCH('Wkpr - Plant Balance Detail'!BV$2,'Wkpr - Allocation_Factors'!$B$1:$F$1,0)))),0)</f>
        <v>0</v>
      </c>
      <c r="BW301" s="31">
        <f>_xlfn.IFNA(IF(AND($B301="ED",$D301&gt;=310000,$D301&lt;360000),INDEX('Wkpr - Allocation_Factors'!$B$16:$F$16,1,MATCH('Wkpr - Plant Balance Detail'!BW$2,'Wkpr - Allocation_Factors'!$B$1:$F$1,0)),IF(AND($B301="GD",$C301="AN",$D301&gt;=350000,$D301&lt;358000),INDEX('Wkpr - Allocation_Factors'!$B$17:$F$17,1,MATCH('Wkpr - Plant Balance Detail'!BW$2,'Wkpr - Allocation_Factors'!$B$1:$F$1,0)),INDEX('Wkpr - Allocation_Factors'!$B$2:$F$15,MATCH(CONCATENATE('Wkpr - Plant Balance Detail'!$B301,'Wkpr - Plant Balance Detail'!$C301),'Wkpr - Allocation_Factors'!$A$2:$A$15,0),MATCH('Wkpr - Plant Balance Detail'!BW$2,'Wkpr - Allocation_Factors'!$B$1:$F$1,0)))),0)</f>
        <v>1</v>
      </c>
      <c r="BX301" s="31">
        <f>_xlfn.IFNA(IF(AND($B301="ED",$D301&gt;=310000,$D301&lt;360000),INDEX('Wkpr - Allocation_Factors'!$B$16:$F$16,1,MATCH('Wkpr - Plant Balance Detail'!BX$2,'Wkpr - Allocation_Factors'!$B$1:$F$1,0)),IF(AND($B301="GD",$C301="AN",$D301&gt;=350000,$D301&lt;358000),INDEX('Wkpr - Allocation_Factors'!$B$17:$F$17,1,MATCH('Wkpr - Plant Balance Detail'!BX$2,'Wkpr - Allocation_Factors'!$B$1:$F$1,0)),INDEX('Wkpr - Allocation_Factors'!$B$2:$F$15,MATCH(CONCATENATE('Wkpr - Plant Balance Detail'!$B301,'Wkpr - Plant Balance Detail'!$C301),'Wkpr - Allocation_Factors'!$A$2:$A$15,0),MATCH('Wkpr - Plant Balance Detail'!BX$2,'Wkpr - Allocation_Factors'!$B$1:$F$1,0)))),0)</f>
        <v>0</v>
      </c>
      <c r="BY301" s="31">
        <f>_xlfn.IFNA(IF(AND($B301="ED",$D301&gt;=310000,$D301&lt;360000),INDEX('Wkpr - Allocation_Factors'!$B$16:$F$16,1,MATCH('Wkpr - Plant Balance Detail'!BY$2,'Wkpr - Allocation_Factors'!$B$1:$F$1,0)),IF(AND($B301="GD",$C301="AN",$D301&gt;=350000,$D301&lt;358000),INDEX('Wkpr - Allocation_Factors'!$B$17:$F$17,1,MATCH('Wkpr - Plant Balance Detail'!BY$2,'Wkpr - Allocation_Factors'!$B$1:$F$1,0)),INDEX('Wkpr - Allocation_Factors'!$B$2:$F$15,MATCH(CONCATENATE('Wkpr - Plant Balance Detail'!$B301,'Wkpr - Plant Balance Detail'!$C301),'Wkpr - Allocation_Factors'!$A$2:$A$15,0),MATCH('Wkpr - Plant Balance Detail'!BY$2,'Wkpr - Allocation_Factors'!$B$1:$F$1,0)))),0)</f>
        <v>0</v>
      </c>
      <c r="CA301" s="1">
        <f t="shared" si="153"/>
        <v>0</v>
      </c>
      <c r="CB301" s="1">
        <f t="shared" si="154"/>
        <v>0</v>
      </c>
      <c r="CC301" s="1">
        <f t="shared" si="155"/>
        <v>59.756640214295054</v>
      </c>
      <c r="CD301" s="1">
        <f t="shared" si="156"/>
        <v>0</v>
      </c>
      <c r="CE301" s="1">
        <f t="shared" si="157"/>
        <v>0</v>
      </c>
      <c r="CF301" s="1"/>
      <c r="CG301" s="1">
        <f t="shared" si="158"/>
        <v>0</v>
      </c>
      <c r="CH301" s="1">
        <f t="shared" si="159"/>
        <v>0</v>
      </c>
      <c r="CI301" s="1">
        <f t="shared" si="160"/>
        <v>59.779228000000003</v>
      </c>
      <c r="CJ301" s="1">
        <f t="shared" si="161"/>
        <v>0</v>
      </c>
      <c r="CK301" s="1">
        <f t="shared" si="162"/>
        <v>0</v>
      </c>
      <c r="CM301" s="1">
        <f t="shared" si="163"/>
        <v>0</v>
      </c>
      <c r="CN301" s="1">
        <f t="shared" si="164"/>
        <v>0</v>
      </c>
      <c r="CO301" s="1">
        <f t="shared" si="165"/>
        <v>47.916423999999999</v>
      </c>
      <c r="CP301" s="1">
        <f t="shared" si="166"/>
        <v>0</v>
      </c>
      <c r="CQ301" s="1">
        <f t="shared" si="167"/>
        <v>0</v>
      </c>
      <c r="CS301" s="1">
        <f t="shared" si="182"/>
        <v>0</v>
      </c>
      <c r="CT301" s="1">
        <f t="shared" si="183"/>
        <v>0</v>
      </c>
      <c r="CU301" s="1">
        <f t="shared" si="184"/>
        <v>-11.862804000000004</v>
      </c>
      <c r="CV301" s="1">
        <f t="shared" si="185"/>
        <v>0</v>
      </c>
      <c r="CW301" s="1">
        <f t="shared" si="186"/>
        <v>0</v>
      </c>
      <c r="CX301" s="1">
        <f t="shared" si="187"/>
        <v>-11.862804000000004</v>
      </c>
      <c r="DA301" s="38">
        <f t="shared" si="168"/>
        <v>0</v>
      </c>
      <c r="DB301" s="38">
        <f t="shared" si="169"/>
        <v>0</v>
      </c>
      <c r="DC301" s="38">
        <f t="shared" si="170"/>
        <v>0</v>
      </c>
      <c r="DD301" s="38">
        <f t="shared" si="171"/>
        <v>0</v>
      </c>
      <c r="DE301" s="38">
        <f t="shared" si="172"/>
        <v>0</v>
      </c>
    </row>
    <row r="302" spans="1:109" x14ac:dyDescent="0.2">
      <c r="A302" t="s">
        <v>317</v>
      </c>
      <c r="B302" t="str">
        <f t="shared" si="173"/>
        <v>ED</v>
      </c>
      <c r="C302" t="str">
        <f t="shared" si="174"/>
        <v>MT</v>
      </c>
      <c r="D302">
        <f t="shared" si="175"/>
        <v>370000</v>
      </c>
      <c r="F302" s="1">
        <v>252.19</v>
      </c>
      <c r="G302" s="1">
        <v>252.19</v>
      </c>
      <c r="H302" s="1">
        <v>252.19</v>
      </c>
      <c r="I302" s="1">
        <v>252.19</v>
      </c>
      <c r="J302" s="1">
        <v>252.19</v>
      </c>
      <c r="K302" s="1">
        <v>252.19</v>
      </c>
      <c r="L302" s="1">
        <v>252.19</v>
      </c>
      <c r="M302" s="1">
        <v>252.19</v>
      </c>
      <c r="N302" s="1">
        <v>252.19</v>
      </c>
      <c r="O302" s="1">
        <v>252.19</v>
      </c>
      <c r="P302" s="1">
        <v>252.19</v>
      </c>
      <c r="Q302" s="1">
        <v>252.19</v>
      </c>
      <c r="R302" s="1">
        <v>252.19</v>
      </c>
      <c r="S302" s="1">
        <f t="shared" si="176"/>
        <v>252.19</v>
      </c>
      <c r="T302" s="1">
        <f t="shared" si="177"/>
        <v>2774.09</v>
      </c>
      <c r="U302" s="1">
        <f t="shared" si="178"/>
        <v>252.19000000000003</v>
      </c>
      <c r="V302" s="1">
        <v>-69.81</v>
      </c>
      <c r="W302" s="1">
        <v>-71.350000000000009</v>
      </c>
      <c r="X302" s="1">
        <v>-72.89</v>
      </c>
      <c r="Y302" s="1">
        <v>-74.430000000000007</v>
      </c>
      <c r="Z302" s="1">
        <v>-75.97</v>
      </c>
      <c r="AA302" s="1">
        <v>-77.510000000000005</v>
      </c>
      <c r="AB302" s="1">
        <v>-79.05</v>
      </c>
      <c r="AC302" s="1">
        <v>-80.59</v>
      </c>
      <c r="AD302" s="1">
        <v>-82.13</v>
      </c>
      <c r="AE302" s="1">
        <v>-83.67</v>
      </c>
      <c r="AF302" s="1">
        <v>-85.210000000000008</v>
      </c>
      <c r="AG302" s="1">
        <v>-86.75</v>
      </c>
      <c r="AH302" s="1">
        <v>-88.29</v>
      </c>
      <c r="AI302" s="1"/>
      <c r="AJ302" s="1">
        <v>-1.54</v>
      </c>
      <c r="AK302" s="1">
        <v>-1.54</v>
      </c>
      <c r="AL302" s="1">
        <v>-1.54</v>
      </c>
      <c r="AM302" s="1">
        <v>-1.54</v>
      </c>
      <c r="AN302" s="1">
        <v>-1.54</v>
      </c>
      <c r="AO302" s="1">
        <v>-1.54</v>
      </c>
      <c r="AP302" s="1">
        <v>-1.54</v>
      </c>
      <c r="AQ302" s="1">
        <v>-1.54</v>
      </c>
      <c r="AR302" s="1">
        <v>-1.54</v>
      </c>
      <c r="AS302" s="1">
        <v>-1.54</v>
      </c>
      <c r="AT302" s="1">
        <v>-1.54</v>
      </c>
      <c r="AU302" s="1">
        <v>-1.54</v>
      </c>
      <c r="AV302" s="1">
        <v>-1.54</v>
      </c>
      <c r="AW302" s="1">
        <f t="shared" si="179"/>
        <v>18.479999999999997</v>
      </c>
      <c r="AX302" s="1"/>
      <c r="AY302" s="1">
        <v>182.38</v>
      </c>
      <c r="AZ302" s="1">
        <v>180.84</v>
      </c>
      <c r="BA302" s="1">
        <v>179.3</v>
      </c>
      <c r="BB302" s="1">
        <v>177.76</v>
      </c>
      <c r="BC302" s="1">
        <v>176.22</v>
      </c>
      <c r="BD302" s="1">
        <v>174.68</v>
      </c>
      <c r="BE302" s="1">
        <v>173.14000000000001</v>
      </c>
      <c r="BF302" s="1">
        <v>171.6</v>
      </c>
      <c r="BG302" s="1">
        <v>170.06</v>
      </c>
      <c r="BH302" s="1">
        <v>168.52</v>
      </c>
      <c r="BI302" s="1">
        <v>166.98</v>
      </c>
      <c r="BJ302" s="1">
        <v>165.44</v>
      </c>
      <c r="BK302" s="1">
        <v>163.9</v>
      </c>
      <c r="BL302" s="2">
        <f t="shared" si="152"/>
        <v>0</v>
      </c>
      <c r="BM302" s="2">
        <f t="shared" si="180"/>
        <v>18.479999999999997</v>
      </c>
      <c r="BN302" s="3">
        <f t="shared" si="188"/>
        <v>7.327808398429754E-2</v>
      </c>
      <c r="BO302" s="37">
        <f>IFERROR(INDEX('Wkpr - Existing Depr Rates'!$G$2:$G$709,MATCH('Wkpr - Plant Balance Detail'!A302,'Wkpr - Existing Depr Rates'!$A$2:$A$709,0),),0)</f>
        <v>7.3499999999999996E-2</v>
      </c>
      <c r="BP302" s="37">
        <f t="shared" si="181"/>
        <v>-2.2191601570245578E-4</v>
      </c>
      <c r="BQ302" s="11">
        <v>9.06E-2</v>
      </c>
      <c r="BR302" s="11"/>
      <c r="BS302" s="11"/>
      <c r="BU302" s="31">
        <f>_xlfn.IFNA(IF(AND($B302="ED",$D302&gt;=310000,$D302&lt;360000),INDEX('Wkpr - Allocation_Factors'!$B$16:$F$16,1,MATCH('Wkpr - Plant Balance Detail'!BU$2,'Wkpr - Allocation_Factors'!$B$1:$F$1,0)),IF(AND($B302="GD",$C302="AN",$D302&gt;=350000,$D302&lt;358000),INDEX('Wkpr - Allocation_Factors'!$B$17:$F$17,1,MATCH('Wkpr - Plant Balance Detail'!BU$2,'Wkpr - Allocation_Factors'!$B$1:$F$1,0)),INDEX('Wkpr - Allocation_Factors'!$B$2:$F$15,MATCH(CONCATENATE('Wkpr - Plant Balance Detail'!$B302,'Wkpr - Plant Balance Detail'!$C302),'Wkpr - Allocation_Factors'!$A$2:$A$15,0),MATCH('Wkpr - Plant Balance Detail'!BU$2,'Wkpr - Allocation_Factors'!$B$1:$F$1,0)))),0)</f>
        <v>0</v>
      </c>
      <c r="BV302" s="31">
        <f>_xlfn.IFNA(IF(AND($B302="ED",$D302&gt;=310000,$D302&lt;360000),INDEX('Wkpr - Allocation_Factors'!$B$16:$F$16,1,MATCH('Wkpr - Plant Balance Detail'!BV$2,'Wkpr - Allocation_Factors'!$B$1:$F$1,0)),IF(AND($B302="GD",$C302="AN",$D302&gt;=350000,$D302&lt;358000),INDEX('Wkpr - Allocation_Factors'!$B$17:$F$17,1,MATCH('Wkpr - Plant Balance Detail'!BV$2,'Wkpr - Allocation_Factors'!$B$1:$F$1,0)),INDEX('Wkpr - Allocation_Factors'!$B$2:$F$15,MATCH(CONCATENATE('Wkpr - Plant Balance Detail'!$B302,'Wkpr - Plant Balance Detail'!$C302),'Wkpr - Allocation_Factors'!$A$2:$A$15,0),MATCH('Wkpr - Plant Balance Detail'!BV$2,'Wkpr - Allocation_Factors'!$B$1:$F$1,0)))),0)</f>
        <v>0</v>
      </c>
      <c r="BW302" s="31">
        <f>_xlfn.IFNA(IF(AND($B302="ED",$D302&gt;=310000,$D302&lt;360000),INDEX('Wkpr - Allocation_Factors'!$B$16:$F$16,1,MATCH('Wkpr - Plant Balance Detail'!BW$2,'Wkpr - Allocation_Factors'!$B$1:$F$1,0)),IF(AND($B302="GD",$C302="AN",$D302&gt;=350000,$D302&lt;358000),INDEX('Wkpr - Allocation_Factors'!$B$17:$F$17,1,MATCH('Wkpr - Plant Balance Detail'!BW$2,'Wkpr - Allocation_Factors'!$B$1:$F$1,0)),INDEX('Wkpr - Allocation_Factors'!$B$2:$F$15,MATCH(CONCATENATE('Wkpr - Plant Balance Detail'!$B302,'Wkpr - Plant Balance Detail'!$C302),'Wkpr - Allocation_Factors'!$A$2:$A$15,0),MATCH('Wkpr - Plant Balance Detail'!BW$2,'Wkpr - Allocation_Factors'!$B$1:$F$1,0)))),0)</f>
        <v>1</v>
      </c>
      <c r="BX302" s="31">
        <f>_xlfn.IFNA(IF(AND($B302="ED",$D302&gt;=310000,$D302&lt;360000),INDEX('Wkpr - Allocation_Factors'!$B$16:$F$16,1,MATCH('Wkpr - Plant Balance Detail'!BX$2,'Wkpr - Allocation_Factors'!$B$1:$F$1,0)),IF(AND($B302="GD",$C302="AN",$D302&gt;=350000,$D302&lt;358000),INDEX('Wkpr - Allocation_Factors'!$B$17:$F$17,1,MATCH('Wkpr - Plant Balance Detail'!BX$2,'Wkpr - Allocation_Factors'!$B$1:$F$1,0)),INDEX('Wkpr - Allocation_Factors'!$B$2:$F$15,MATCH(CONCATENATE('Wkpr - Plant Balance Detail'!$B302,'Wkpr - Plant Balance Detail'!$C302),'Wkpr - Allocation_Factors'!$A$2:$A$15,0),MATCH('Wkpr - Plant Balance Detail'!BX$2,'Wkpr - Allocation_Factors'!$B$1:$F$1,0)))),0)</f>
        <v>0</v>
      </c>
      <c r="BY302" s="31">
        <f>_xlfn.IFNA(IF(AND($B302="ED",$D302&gt;=310000,$D302&lt;360000),INDEX('Wkpr - Allocation_Factors'!$B$16:$F$16,1,MATCH('Wkpr - Plant Balance Detail'!BY$2,'Wkpr - Allocation_Factors'!$B$1:$F$1,0)),IF(AND($B302="GD",$C302="AN",$D302&gt;=350000,$D302&lt;358000),INDEX('Wkpr - Allocation_Factors'!$B$17:$F$17,1,MATCH('Wkpr - Plant Balance Detail'!BY$2,'Wkpr - Allocation_Factors'!$B$1:$F$1,0)),INDEX('Wkpr - Allocation_Factors'!$B$2:$F$15,MATCH(CONCATENATE('Wkpr - Plant Balance Detail'!$B302,'Wkpr - Plant Balance Detail'!$C302),'Wkpr - Allocation_Factors'!$A$2:$A$15,0),MATCH('Wkpr - Plant Balance Detail'!BY$2,'Wkpr - Allocation_Factors'!$B$1:$F$1,0)))),0)</f>
        <v>0</v>
      </c>
      <c r="CA302" s="1">
        <f t="shared" si="153"/>
        <v>0</v>
      </c>
      <c r="CB302" s="1">
        <f t="shared" si="154"/>
        <v>0</v>
      </c>
      <c r="CC302" s="1">
        <f t="shared" si="155"/>
        <v>18.479999999999997</v>
      </c>
      <c r="CD302" s="1">
        <f t="shared" si="156"/>
        <v>0</v>
      </c>
      <c r="CE302" s="1">
        <f t="shared" si="157"/>
        <v>0</v>
      </c>
      <c r="CF302" s="1"/>
      <c r="CG302" s="1">
        <f t="shared" si="158"/>
        <v>0</v>
      </c>
      <c r="CH302" s="1">
        <f t="shared" si="159"/>
        <v>0</v>
      </c>
      <c r="CI302" s="1">
        <f t="shared" si="160"/>
        <v>18.535964999999997</v>
      </c>
      <c r="CJ302" s="1">
        <f t="shared" si="161"/>
        <v>0</v>
      </c>
      <c r="CK302" s="1">
        <f t="shared" si="162"/>
        <v>0</v>
      </c>
      <c r="CM302" s="1">
        <f t="shared" si="163"/>
        <v>0</v>
      </c>
      <c r="CN302" s="1">
        <f t="shared" si="164"/>
        <v>0</v>
      </c>
      <c r="CO302" s="1">
        <f t="shared" si="165"/>
        <v>22.848413999999998</v>
      </c>
      <c r="CP302" s="1">
        <f t="shared" si="166"/>
        <v>0</v>
      </c>
      <c r="CQ302" s="1">
        <f t="shared" si="167"/>
        <v>0</v>
      </c>
      <c r="CS302" s="1">
        <f t="shared" si="182"/>
        <v>0</v>
      </c>
      <c r="CT302" s="1">
        <f t="shared" si="183"/>
        <v>0</v>
      </c>
      <c r="CU302" s="1">
        <f t="shared" si="184"/>
        <v>4.3124490000000009</v>
      </c>
      <c r="CV302" s="1">
        <f t="shared" si="185"/>
        <v>0</v>
      </c>
      <c r="CW302" s="1">
        <f t="shared" si="186"/>
        <v>0</v>
      </c>
      <c r="CX302" s="1">
        <f t="shared" si="187"/>
        <v>4.3124490000000009</v>
      </c>
      <c r="DA302" s="38">
        <f t="shared" si="168"/>
        <v>0</v>
      </c>
      <c r="DB302" s="38">
        <f t="shared" si="169"/>
        <v>0</v>
      </c>
      <c r="DC302" s="38">
        <f t="shared" si="170"/>
        <v>0</v>
      </c>
      <c r="DD302" s="38">
        <f t="shared" si="171"/>
        <v>0</v>
      </c>
      <c r="DE302" s="38">
        <f t="shared" si="172"/>
        <v>0</v>
      </c>
    </row>
    <row r="303" spans="1:109" x14ac:dyDescent="0.2">
      <c r="A303" t="s">
        <v>318</v>
      </c>
      <c r="B303" t="str">
        <f t="shared" si="173"/>
        <v>ED</v>
      </c>
      <c r="C303" t="str">
        <f t="shared" si="174"/>
        <v>MT</v>
      </c>
      <c r="D303">
        <f t="shared" si="175"/>
        <v>373200</v>
      </c>
      <c r="F303" s="1">
        <v>0</v>
      </c>
      <c r="G303" s="1">
        <v>1369.47</v>
      </c>
      <c r="H303" s="1">
        <v>1369.47</v>
      </c>
      <c r="I303" s="1">
        <v>1369.47</v>
      </c>
      <c r="J303" s="1">
        <v>1369.47</v>
      </c>
      <c r="K303" s="1">
        <v>1369.47</v>
      </c>
      <c r="L303" s="1">
        <v>1369.47</v>
      </c>
      <c r="M303" s="1">
        <v>1369.47</v>
      </c>
      <c r="N303" s="1">
        <v>1369.47</v>
      </c>
      <c r="O303" s="1">
        <v>1369.47</v>
      </c>
      <c r="P303" s="1">
        <v>1369.47</v>
      </c>
      <c r="Q303" s="1">
        <v>1369.47</v>
      </c>
      <c r="R303" s="1">
        <v>1369.47</v>
      </c>
      <c r="S303" s="1">
        <f t="shared" si="176"/>
        <v>684.73500000000001</v>
      </c>
      <c r="T303" s="1">
        <f t="shared" si="177"/>
        <v>15064.169999999996</v>
      </c>
      <c r="U303" s="1">
        <f t="shared" si="178"/>
        <v>1312.4087499999998</v>
      </c>
      <c r="V303" s="1">
        <v>0</v>
      </c>
      <c r="W303" s="1">
        <v>-1.0900000000000001</v>
      </c>
      <c r="X303" s="1">
        <v>-3.2600000000000002</v>
      </c>
      <c r="Y303" s="1">
        <v>-5.43</v>
      </c>
      <c r="Z303" s="1">
        <v>-7.6000000000000005</v>
      </c>
      <c r="AA303" s="1">
        <v>-9.77</v>
      </c>
      <c r="AB303" s="1">
        <v>-11.94</v>
      </c>
      <c r="AC303" s="1">
        <v>-14.11</v>
      </c>
      <c r="AD303" s="1">
        <v>-16.28</v>
      </c>
      <c r="AE303" s="1">
        <v>-18.45</v>
      </c>
      <c r="AF303" s="1">
        <v>-20.62</v>
      </c>
      <c r="AG303" s="1">
        <v>-22.79</v>
      </c>
      <c r="AH303" s="1">
        <v>-24.96</v>
      </c>
      <c r="AI303" s="1"/>
      <c r="AJ303" s="1">
        <v>0</v>
      </c>
      <c r="AK303" s="1">
        <v>-1.0900000000000001</v>
      </c>
      <c r="AL303" s="1">
        <v>-2.17</v>
      </c>
      <c r="AM303" s="1">
        <v>-2.17</v>
      </c>
      <c r="AN303" s="1">
        <v>-2.17</v>
      </c>
      <c r="AO303" s="1">
        <v>-2.17</v>
      </c>
      <c r="AP303" s="1">
        <v>-2.17</v>
      </c>
      <c r="AQ303" s="1">
        <v>-2.17</v>
      </c>
      <c r="AR303" s="1">
        <v>-2.17</v>
      </c>
      <c r="AS303" s="1">
        <v>-2.17</v>
      </c>
      <c r="AT303" s="1">
        <v>-2.17</v>
      </c>
      <c r="AU303" s="1">
        <v>-2.17</v>
      </c>
      <c r="AV303" s="1">
        <v>-2.17</v>
      </c>
      <c r="AW303" s="1">
        <f t="shared" si="179"/>
        <v>24.960000000000008</v>
      </c>
      <c r="AX303" s="1"/>
      <c r="AY303" s="1">
        <v>0</v>
      </c>
      <c r="AZ303" s="1">
        <v>1368.38</v>
      </c>
      <c r="BA303" s="1">
        <v>1366.21</v>
      </c>
      <c r="BB303" s="1">
        <v>1364.04</v>
      </c>
      <c r="BC303" s="1">
        <v>1361.8700000000001</v>
      </c>
      <c r="BD303" s="1">
        <v>1359.7</v>
      </c>
      <c r="BE303" s="1">
        <v>1357.53</v>
      </c>
      <c r="BF303" s="1">
        <v>1355.3600000000001</v>
      </c>
      <c r="BG303" s="1">
        <v>1353.19</v>
      </c>
      <c r="BH303" s="1">
        <v>1351.02</v>
      </c>
      <c r="BI303" s="1">
        <v>1348.8500000000001</v>
      </c>
      <c r="BJ303" s="1">
        <v>1346.68</v>
      </c>
      <c r="BK303" s="1">
        <v>1344.51</v>
      </c>
      <c r="BL303" s="2">
        <f t="shared" si="152"/>
        <v>0</v>
      </c>
      <c r="BM303" s="2">
        <f t="shared" si="180"/>
        <v>24.960000000000008</v>
      </c>
      <c r="BN303" s="3">
        <f t="shared" si="188"/>
        <v>1.9018465093287445E-2</v>
      </c>
      <c r="BO303" s="37">
        <f>IFERROR(INDEX('Wkpr - Existing Depr Rates'!$G$2:$G$709,MATCH('Wkpr - Plant Balance Detail'!A303,'Wkpr - Existing Depr Rates'!$A$2:$A$709,0),),0)</f>
        <v>1.9099999999999999E-2</v>
      </c>
      <c r="BP303" s="37">
        <f t="shared" si="181"/>
        <v>-8.1534906712553423E-5</v>
      </c>
      <c r="BQ303" s="11">
        <v>2.0099999999999996E-2</v>
      </c>
      <c r="BR303" s="11"/>
      <c r="BS303" s="11"/>
      <c r="BU303" s="31">
        <f>_xlfn.IFNA(IF(AND($B303="ED",$D303&gt;=310000,$D303&lt;360000),INDEX('Wkpr - Allocation_Factors'!$B$16:$F$16,1,MATCH('Wkpr - Plant Balance Detail'!BU$2,'Wkpr - Allocation_Factors'!$B$1:$F$1,0)),IF(AND($B303="GD",$C303="AN",$D303&gt;=350000,$D303&lt;358000),INDEX('Wkpr - Allocation_Factors'!$B$17:$F$17,1,MATCH('Wkpr - Plant Balance Detail'!BU$2,'Wkpr - Allocation_Factors'!$B$1:$F$1,0)),INDEX('Wkpr - Allocation_Factors'!$B$2:$F$15,MATCH(CONCATENATE('Wkpr - Plant Balance Detail'!$B303,'Wkpr - Plant Balance Detail'!$C303),'Wkpr - Allocation_Factors'!$A$2:$A$15,0),MATCH('Wkpr - Plant Balance Detail'!BU$2,'Wkpr - Allocation_Factors'!$B$1:$F$1,0)))),0)</f>
        <v>0</v>
      </c>
      <c r="BV303" s="31">
        <f>_xlfn.IFNA(IF(AND($B303="ED",$D303&gt;=310000,$D303&lt;360000),INDEX('Wkpr - Allocation_Factors'!$B$16:$F$16,1,MATCH('Wkpr - Plant Balance Detail'!BV$2,'Wkpr - Allocation_Factors'!$B$1:$F$1,0)),IF(AND($B303="GD",$C303="AN",$D303&gt;=350000,$D303&lt;358000),INDEX('Wkpr - Allocation_Factors'!$B$17:$F$17,1,MATCH('Wkpr - Plant Balance Detail'!BV$2,'Wkpr - Allocation_Factors'!$B$1:$F$1,0)),INDEX('Wkpr - Allocation_Factors'!$B$2:$F$15,MATCH(CONCATENATE('Wkpr - Plant Balance Detail'!$B303,'Wkpr - Plant Balance Detail'!$C303),'Wkpr - Allocation_Factors'!$A$2:$A$15,0),MATCH('Wkpr - Plant Balance Detail'!BV$2,'Wkpr - Allocation_Factors'!$B$1:$F$1,0)))),0)</f>
        <v>0</v>
      </c>
      <c r="BW303" s="31">
        <f>_xlfn.IFNA(IF(AND($B303="ED",$D303&gt;=310000,$D303&lt;360000),INDEX('Wkpr - Allocation_Factors'!$B$16:$F$16,1,MATCH('Wkpr - Plant Balance Detail'!BW$2,'Wkpr - Allocation_Factors'!$B$1:$F$1,0)),IF(AND($B303="GD",$C303="AN",$D303&gt;=350000,$D303&lt;358000),INDEX('Wkpr - Allocation_Factors'!$B$17:$F$17,1,MATCH('Wkpr - Plant Balance Detail'!BW$2,'Wkpr - Allocation_Factors'!$B$1:$F$1,0)),INDEX('Wkpr - Allocation_Factors'!$B$2:$F$15,MATCH(CONCATENATE('Wkpr - Plant Balance Detail'!$B303,'Wkpr - Plant Balance Detail'!$C303),'Wkpr - Allocation_Factors'!$A$2:$A$15,0),MATCH('Wkpr - Plant Balance Detail'!BW$2,'Wkpr - Allocation_Factors'!$B$1:$F$1,0)))),0)</f>
        <v>1</v>
      </c>
      <c r="BX303" s="31">
        <f>_xlfn.IFNA(IF(AND($B303="ED",$D303&gt;=310000,$D303&lt;360000),INDEX('Wkpr - Allocation_Factors'!$B$16:$F$16,1,MATCH('Wkpr - Plant Balance Detail'!BX$2,'Wkpr - Allocation_Factors'!$B$1:$F$1,0)),IF(AND($B303="GD",$C303="AN",$D303&gt;=350000,$D303&lt;358000),INDEX('Wkpr - Allocation_Factors'!$B$17:$F$17,1,MATCH('Wkpr - Plant Balance Detail'!BX$2,'Wkpr - Allocation_Factors'!$B$1:$F$1,0)),INDEX('Wkpr - Allocation_Factors'!$B$2:$F$15,MATCH(CONCATENATE('Wkpr - Plant Balance Detail'!$B303,'Wkpr - Plant Balance Detail'!$C303),'Wkpr - Allocation_Factors'!$A$2:$A$15,0),MATCH('Wkpr - Plant Balance Detail'!BX$2,'Wkpr - Allocation_Factors'!$B$1:$F$1,0)))),0)</f>
        <v>0</v>
      </c>
      <c r="BY303" s="31">
        <f>_xlfn.IFNA(IF(AND($B303="ED",$D303&gt;=310000,$D303&lt;360000),INDEX('Wkpr - Allocation_Factors'!$B$16:$F$16,1,MATCH('Wkpr - Plant Balance Detail'!BY$2,'Wkpr - Allocation_Factors'!$B$1:$F$1,0)),IF(AND($B303="GD",$C303="AN",$D303&gt;=350000,$D303&lt;358000),INDEX('Wkpr - Allocation_Factors'!$B$17:$F$17,1,MATCH('Wkpr - Plant Balance Detail'!BY$2,'Wkpr - Allocation_Factors'!$B$1:$F$1,0)),INDEX('Wkpr - Allocation_Factors'!$B$2:$F$15,MATCH(CONCATENATE('Wkpr - Plant Balance Detail'!$B303,'Wkpr - Plant Balance Detail'!$C303),'Wkpr - Allocation_Factors'!$A$2:$A$15,0),MATCH('Wkpr - Plant Balance Detail'!BY$2,'Wkpr - Allocation_Factors'!$B$1:$F$1,0)))),0)</f>
        <v>0</v>
      </c>
      <c r="CA303" s="1">
        <f t="shared" si="153"/>
        <v>0</v>
      </c>
      <c r="CB303" s="1">
        <f t="shared" si="154"/>
        <v>0</v>
      </c>
      <c r="CC303" s="1">
        <f t="shared" si="155"/>
        <v>26.045217391304359</v>
      </c>
      <c r="CD303" s="1">
        <f t="shared" si="156"/>
        <v>0</v>
      </c>
      <c r="CE303" s="1">
        <f t="shared" si="157"/>
        <v>0</v>
      </c>
      <c r="CF303" s="1"/>
      <c r="CG303" s="1">
        <f t="shared" si="158"/>
        <v>0</v>
      </c>
      <c r="CH303" s="1">
        <f t="shared" si="159"/>
        <v>0</v>
      </c>
      <c r="CI303" s="1">
        <f t="shared" si="160"/>
        <v>26.156876999999998</v>
      </c>
      <c r="CJ303" s="1">
        <f t="shared" si="161"/>
        <v>0</v>
      </c>
      <c r="CK303" s="1">
        <f t="shared" si="162"/>
        <v>0</v>
      </c>
      <c r="CM303" s="1">
        <f t="shared" si="163"/>
        <v>0</v>
      </c>
      <c r="CN303" s="1">
        <f t="shared" si="164"/>
        <v>0</v>
      </c>
      <c r="CO303" s="1">
        <f t="shared" si="165"/>
        <v>27.526346999999994</v>
      </c>
      <c r="CP303" s="1">
        <f t="shared" si="166"/>
        <v>0</v>
      </c>
      <c r="CQ303" s="1">
        <f t="shared" si="167"/>
        <v>0</v>
      </c>
      <c r="CS303" s="1">
        <f t="shared" si="182"/>
        <v>0</v>
      </c>
      <c r="CT303" s="1">
        <f t="shared" si="183"/>
        <v>0</v>
      </c>
      <c r="CU303" s="1">
        <f t="shared" si="184"/>
        <v>1.3694699999999962</v>
      </c>
      <c r="CV303" s="1">
        <f t="shared" si="185"/>
        <v>0</v>
      </c>
      <c r="CW303" s="1">
        <f t="shared" si="186"/>
        <v>0</v>
      </c>
      <c r="CX303" s="1">
        <f t="shared" si="187"/>
        <v>1.3694699999999962</v>
      </c>
      <c r="DA303" s="38">
        <f t="shared" si="168"/>
        <v>0</v>
      </c>
      <c r="DB303" s="38">
        <f t="shared" si="169"/>
        <v>0</v>
      </c>
      <c r="DC303" s="38">
        <f t="shared" si="170"/>
        <v>0</v>
      </c>
      <c r="DD303" s="38">
        <f t="shared" si="171"/>
        <v>0</v>
      </c>
      <c r="DE303" s="38">
        <f t="shared" si="172"/>
        <v>0</v>
      </c>
    </row>
    <row r="304" spans="1:109" x14ac:dyDescent="0.2">
      <c r="A304" t="s">
        <v>319</v>
      </c>
      <c r="B304" t="str">
        <f t="shared" si="173"/>
        <v>ED</v>
      </c>
      <c r="C304" t="str">
        <f t="shared" si="174"/>
        <v>MT</v>
      </c>
      <c r="D304">
        <f t="shared" si="175"/>
        <v>373400</v>
      </c>
      <c r="F304" s="1">
        <v>466.53000000000003</v>
      </c>
      <c r="G304" s="1">
        <v>466.53000000000003</v>
      </c>
      <c r="H304" s="1">
        <v>466.53000000000003</v>
      </c>
      <c r="I304" s="1">
        <v>466.53000000000003</v>
      </c>
      <c r="J304" s="1">
        <v>466.53000000000003</v>
      </c>
      <c r="K304" s="1">
        <v>466.53000000000003</v>
      </c>
      <c r="L304" s="1">
        <v>466.53000000000003</v>
      </c>
      <c r="M304" s="1">
        <v>466.53000000000003</v>
      </c>
      <c r="N304" s="1">
        <v>466.53000000000003</v>
      </c>
      <c r="O304" s="1">
        <v>466.53000000000003</v>
      </c>
      <c r="P304" s="1">
        <v>466.53000000000003</v>
      </c>
      <c r="Q304" s="1">
        <v>466.53000000000003</v>
      </c>
      <c r="R304" s="1">
        <v>466.53000000000003</v>
      </c>
      <c r="S304" s="1">
        <f t="shared" si="176"/>
        <v>466.53000000000003</v>
      </c>
      <c r="T304" s="1">
        <f t="shared" si="177"/>
        <v>5131.83</v>
      </c>
      <c r="U304" s="1">
        <f t="shared" si="178"/>
        <v>466.53</v>
      </c>
      <c r="V304" s="1">
        <v>337.28000000000003</v>
      </c>
      <c r="W304" s="1">
        <v>335.92</v>
      </c>
      <c r="X304" s="1">
        <v>334.56</v>
      </c>
      <c r="Y304" s="1">
        <v>333.2</v>
      </c>
      <c r="Z304" s="1">
        <v>331.84000000000003</v>
      </c>
      <c r="AA304" s="1">
        <v>330.48</v>
      </c>
      <c r="AB304" s="1">
        <v>329.12</v>
      </c>
      <c r="AC304" s="1">
        <v>327.76</v>
      </c>
      <c r="AD304" s="1">
        <v>326.40000000000003</v>
      </c>
      <c r="AE304" s="1">
        <v>325.04000000000002</v>
      </c>
      <c r="AF304" s="1">
        <v>323.68</v>
      </c>
      <c r="AG304" s="1">
        <v>322.32</v>
      </c>
      <c r="AH304" s="1">
        <v>-75.260000000000005</v>
      </c>
      <c r="AI304" s="1"/>
      <c r="AJ304" s="1">
        <v>-1.36</v>
      </c>
      <c r="AK304" s="1">
        <v>-1.36</v>
      </c>
      <c r="AL304" s="1">
        <v>-1.36</v>
      </c>
      <c r="AM304" s="1">
        <v>-1.36</v>
      </c>
      <c r="AN304" s="1">
        <v>-1.36</v>
      </c>
      <c r="AO304" s="1">
        <v>-1.36</v>
      </c>
      <c r="AP304" s="1">
        <v>-1.36</v>
      </c>
      <c r="AQ304" s="1">
        <v>-1.36</v>
      </c>
      <c r="AR304" s="1">
        <v>-1.36</v>
      </c>
      <c r="AS304" s="1">
        <v>-1.36</v>
      </c>
      <c r="AT304" s="1">
        <v>-1.36</v>
      </c>
      <c r="AU304" s="1">
        <v>-1.36</v>
      </c>
      <c r="AV304" s="1">
        <v>-1.36</v>
      </c>
      <c r="AW304" s="1">
        <f t="shared" si="179"/>
        <v>16.319999999999997</v>
      </c>
      <c r="AX304" s="1"/>
      <c r="AY304" s="1">
        <v>803.81000000000006</v>
      </c>
      <c r="AZ304" s="1">
        <v>802.45</v>
      </c>
      <c r="BA304" s="1">
        <v>801.09</v>
      </c>
      <c r="BB304" s="1">
        <v>799.73</v>
      </c>
      <c r="BC304" s="1">
        <v>798.37</v>
      </c>
      <c r="BD304" s="1">
        <v>797.01</v>
      </c>
      <c r="BE304" s="1">
        <v>795.65</v>
      </c>
      <c r="BF304" s="1">
        <v>794.29</v>
      </c>
      <c r="BG304" s="1">
        <v>792.93000000000006</v>
      </c>
      <c r="BH304" s="1">
        <v>791.57</v>
      </c>
      <c r="BI304" s="1">
        <v>790.21</v>
      </c>
      <c r="BJ304" s="1">
        <v>788.85</v>
      </c>
      <c r="BK304" s="1">
        <v>391.27</v>
      </c>
      <c r="BL304" s="2">
        <f t="shared" si="152"/>
        <v>0</v>
      </c>
      <c r="BM304" s="2">
        <f t="shared" si="180"/>
        <v>16.319999999999997</v>
      </c>
      <c r="BN304" s="3">
        <f t="shared" si="188"/>
        <v>3.4981673204295537E-2</v>
      </c>
      <c r="BO304" s="37">
        <f>IFERROR(INDEX('Wkpr - Existing Depr Rates'!$G$2:$G$709,MATCH('Wkpr - Plant Balance Detail'!A304,'Wkpr - Existing Depr Rates'!$A$2:$A$709,0),),0)</f>
        <v>3.4800020000000001E-2</v>
      </c>
      <c r="BP304" s="37">
        <f t="shared" si="181"/>
        <v>1.8165320429553572E-4</v>
      </c>
      <c r="BQ304" s="11">
        <v>3.04E-2</v>
      </c>
      <c r="BR304" s="11"/>
      <c r="BS304" s="11"/>
      <c r="BU304" s="31">
        <f>_xlfn.IFNA(IF(AND($B304="ED",$D304&gt;=310000,$D304&lt;360000),INDEX('Wkpr - Allocation_Factors'!$B$16:$F$16,1,MATCH('Wkpr - Plant Balance Detail'!BU$2,'Wkpr - Allocation_Factors'!$B$1:$F$1,0)),IF(AND($B304="GD",$C304="AN",$D304&gt;=350000,$D304&lt;358000),INDEX('Wkpr - Allocation_Factors'!$B$17:$F$17,1,MATCH('Wkpr - Plant Balance Detail'!BU$2,'Wkpr - Allocation_Factors'!$B$1:$F$1,0)),INDEX('Wkpr - Allocation_Factors'!$B$2:$F$15,MATCH(CONCATENATE('Wkpr - Plant Balance Detail'!$B304,'Wkpr - Plant Balance Detail'!$C304),'Wkpr - Allocation_Factors'!$A$2:$A$15,0),MATCH('Wkpr - Plant Balance Detail'!BU$2,'Wkpr - Allocation_Factors'!$B$1:$F$1,0)))),0)</f>
        <v>0</v>
      </c>
      <c r="BV304" s="31">
        <f>_xlfn.IFNA(IF(AND($B304="ED",$D304&gt;=310000,$D304&lt;360000),INDEX('Wkpr - Allocation_Factors'!$B$16:$F$16,1,MATCH('Wkpr - Plant Balance Detail'!BV$2,'Wkpr - Allocation_Factors'!$B$1:$F$1,0)),IF(AND($B304="GD",$C304="AN",$D304&gt;=350000,$D304&lt;358000),INDEX('Wkpr - Allocation_Factors'!$B$17:$F$17,1,MATCH('Wkpr - Plant Balance Detail'!BV$2,'Wkpr - Allocation_Factors'!$B$1:$F$1,0)),INDEX('Wkpr - Allocation_Factors'!$B$2:$F$15,MATCH(CONCATENATE('Wkpr - Plant Balance Detail'!$B304,'Wkpr - Plant Balance Detail'!$C304),'Wkpr - Allocation_Factors'!$A$2:$A$15,0),MATCH('Wkpr - Plant Balance Detail'!BV$2,'Wkpr - Allocation_Factors'!$B$1:$F$1,0)))),0)</f>
        <v>0</v>
      </c>
      <c r="BW304" s="31">
        <f>_xlfn.IFNA(IF(AND($B304="ED",$D304&gt;=310000,$D304&lt;360000),INDEX('Wkpr - Allocation_Factors'!$B$16:$F$16,1,MATCH('Wkpr - Plant Balance Detail'!BW$2,'Wkpr - Allocation_Factors'!$B$1:$F$1,0)),IF(AND($B304="GD",$C304="AN",$D304&gt;=350000,$D304&lt;358000),INDEX('Wkpr - Allocation_Factors'!$B$17:$F$17,1,MATCH('Wkpr - Plant Balance Detail'!BW$2,'Wkpr - Allocation_Factors'!$B$1:$F$1,0)),INDEX('Wkpr - Allocation_Factors'!$B$2:$F$15,MATCH(CONCATENATE('Wkpr - Plant Balance Detail'!$B304,'Wkpr - Plant Balance Detail'!$C304),'Wkpr - Allocation_Factors'!$A$2:$A$15,0),MATCH('Wkpr - Plant Balance Detail'!BW$2,'Wkpr - Allocation_Factors'!$B$1:$F$1,0)))),0)</f>
        <v>1</v>
      </c>
      <c r="BX304" s="31">
        <f>_xlfn.IFNA(IF(AND($B304="ED",$D304&gt;=310000,$D304&lt;360000),INDEX('Wkpr - Allocation_Factors'!$B$16:$F$16,1,MATCH('Wkpr - Plant Balance Detail'!BX$2,'Wkpr - Allocation_Factors'!$B$1:$F$1,0)),IF(AND($B304="GD",$C304="AN",$D304&gt;=350000,$D304&lt;358000),INDEX('Wkpr - Allocation_Factors'!$B$17:$F$17,1,MATCH('Wkpr - Plant Balance Detail'!BX$2,'Wkpr - Allocation_Factors'!$B$1:$F$1,0)),INDEX('Wkpr - Allocation_Factors'!$B$2:$F$15,MATCH(CONCATENATE('Wkpr - Plant Balance Detail'!$B304,'Wkpr - Plant Balance Detail'!$C304),'Wkpr - Allocation_Factors'!$A$2:$A$15,0),MATCH('Wkpr - Plant Balance Detail'!BX$2,'Wkpr - Allocation_Factors'!$B$1:$F$1,0)))),0)</f>
        <v>0</v>
      </c>
      <c r="BY304" s="31">
        <f>_xlfn.IFNA(IF(AND($B304="ED",$D304&gt;=310000,$D304&lt;360000),INDEX('Wkpr - Allocation_Factors'!$B$16:$F$16,1,MATCH('Wkpr - Plant Balance Detail'!BY$2,'Wkpr - Allocation_Factors'!$B$1:$F$1,0)),IF(AND($B304="GD",$C304="AN",$D304&gt;=350000,$D304&lt;358000),INDEX('Wkpr - Allocation_Factors'!$B$17:$F$17,1,MATCH('Wkpr - Plant Balance Detail'!BY$2,'Wkpr - Allocation_Factors'!$B$1:$F$1,0)),INDEX('Wkpr - Allocation_Factors'!$B$2:$F$15,MATCH(CONCATENATE('Wkpr - Plant Balance Detail'!$B304,'Wkpr - Plant Balance Detail'!$C304),'Wkpr - Allocation_Factors'!$A$2:$A$15,0),MATCH('Wkpr - Plant Balance Detail'!BY$2,'Wkpr - Allocation_Factors'!$B$1:$F$1,0)))),0)</f>
        <v>0</v>
      </c>
      <c r="CA304" s="1">
        <f t="shared" si="153"/>
        <v>0</v>
      </c>
      <c r="CB304" s="1">
        <f t="shared" si="154"/>
        <v>0</v>
      </c>
      <c r="CC304" s="1">
        <f t="shared" si="155"/>
        <v>16.319999999999997</v>
      </c>
      <c r="CD304" s="1">
        <f t="shared" si="156"/>
        <v>0</v>
      </c>
      <c r="CE304" s="1">
        <f t="shared" si="157"/>
        <v>0</v>
      </c>
      <c r="CF304" s="1"/>
      <c r="CG304" s="1">
        <f t="shared" si="158"/>
        <v>0</v>
      </c>
      <c r="CH304" s="1">
        <f t="shared" si="159"/>
        <v>0</v>
      </c>
      <c r="CI304" s="1">
        <f t="shared" si="160"/>
        <v>16.235253330600003</v>
      </c>
      <c r="CJ304" s="1">
        <f t="shared" si="161"/>
        <v>0</v>
      </c>
      <c r="CK304" s="1">
        <f t="shared" si="162"/>
        <v>0</v>
      </c>
      <c r="CM304" s="1">
        <f t="shared" si="163"/>
        <v>0</v>
      </c>
      <c r="CN304" s="1">
        <f t="shared" si="164"/>
        <v>0</v>
      </c>
      <c r="CO304" s="1">
        <f t="shared" si="165"/>
        <v>14.182512000000001</v>
      </c>
      <c r="CP304" s="1">
        <f t="shared" si="166"/>
        <v>0</v>
      </c>
      <c r="CQ304" s="1">
        <f t="shared" si="167"/>
        <v>0</v>
      </c>
      <c r="CS304" s="1">
        <f t="shared" si="182"/>
        <v>0</v>
      </c>
      <c r="CT304" s="1">
        <f t="shared" si="183"/>
        <v>0</v>
      </c>
      <c r="CU304" s="1">
        <f t="shared" si="184"/>
        <v>-2.0527413306000017</v>
      </c>
      <c r="CV304" s="1">
        <f t="shared" si="185"/>
        <v>0</v>
      </c>
      <c r="CW304" s="1">
        <f t="shared" si="186"/>
        <v>0</v>
      </c>
      <c r="CX304" s="1">
        <f t="shared" si="187"/>
        <v>-2.0527413306000017</v>
      </c>
      <c r="DA304" s="38">
        <f t="shared" si="168"/>
        <v>0</v>
      </c>
      <c r="DB304" s="38">
        <f t="shared" si="169"/>
        <v>0</v>
      </c>
      <c r="DC304" s="38">
        <f t="shared" si="170"/>
        <v>0</v>
      </c>
      <c r="DD304" s="38">
        <f t="shared" si="171"/>
        <v>0</v>
      </c>
      <c r="DE304" s="38">
        <f t="shared" si="172"/>
        <v>0</v>
      </c>
    </row>
    <row r="305" spans="1:109" x14ac:dyDescent="0.2">
      <c r="A305" t="s">
        <v>320</v>
      </c>
      <c r="B305" t="str">
        <f t="shared" si="173"/>
        <v>ED</v>
      </c>
      <c r="C305" t="str">
        <f t="shared" si="174"/>
        <v>MT</v>
      </c>
      <c r="D305">
        <f t="shared" si="175"/>
        <v>397000</v>
      </c>
      <c r="F305" s="1">
        <v>302071.55</v>
      </c>
      <c r="G305" s="1">
        <v>302071.55</v>
      </c>
      <c r="H305" s="1">
        <v>302071.55</v>
      </c>
      <c r="I305" s="1">
        <v>884700.96</v>
      </c>
      <c r="J305" s="1">
        <v>887935.37</v>
      </c>
      <c r="K305" s="1">
        <v>889233.38</v>
      </c>
      <c r="L305" s="1">
        <v>893739.27</v>
      </c>
      <c r="M305" s="1">
        <v>866931.03</v>
      </c>
      <c r="N305" s="1">
        <v>869183.9</v>
      </c>
      <c r="O305" s="1">
        <v>869183.9</v>
      </c>
      <c r="P305" s="1">
        <v>869220.23</v>
      </c>
      <c r="Q305" s="1">
        <v>869220.23</v>
      </c>
      <c r="R305" s="1">
        <v>869220.23</v>
      </c>
      <c r="S305" s="1">
        <f t="shared" si="176"/>
        <v>585645.89</v>
      </c>
      <c r="T305" s="1">
        <f t="shared" si="177"/>
        <v>8503491.370000001</v>
      </c>
      <c r="U305" s="1">
        <f t="shared" si="178"/>
        <v>757428.1050000001</v>
      </c>
      <c r="V305" s="1">
        <v>-10054.950000000001</v>
      </c>
      <c r="W305" s="1">
        <v>-10762.300000000001</v>
      </c>
      <c r="X305" s="1">
        <v>-11469.65</v>
      </c>
      <c r="Y305" s="1">
        <v>-12859.16</v>
      </c>
      <c r="Z305" s="1">
        <v>-14934.62</v>
      </c>
      <c r="AA305" s="1">
        <v>-17015.39</v>
      </c>
      <c r="AB305" s="1">
        <v>-19102.95</v>
      </c>
      <c r="AC305" s="1">
        <v>-21164.400000000001</v>
      </c>
      <c r="AD305" s="1">
        <v>-23197.100000000002</v>
      </c>
      <c r="AE305" s="1">
        <v>-25232.440000000002</v>
      </c>
      <c r="AF305" s="1">
        <v>-27267.82</v>
      </c>
      <c r="AG305" s="1">
        <v>-29303.24</v>
      </c>
      <c r="AH305" s="1">
        <v>-31338.66</v>
      </c>
      <c r="AI305" s="1"/>
      <c r="AJ305" s="1">
        <v>-671.95</v>
      </c>
      <c r="AK305" s="1">
        <v>-707.35</v>
      </c>
      <c r="AL305" s="1">
        <v>-707.35</v>
      </c>
      <c r="AM305" s="1">
        <v>-1389.51</v>
      </c>
      <c r="AN305" s="1">
        <v>-2075.46</v>
      </c>
      <c r="AO305" s="1">
        <v>-2080.77</v>
      </c>
      <c r="AP305" s="1">
        <v>-2087.56</v>
      </c>
      <c r="AQ305" s="1">
        <v>-2061.4499999999998</v>
      </c>
      <c r="AR305" s="1">
        <v>-2032.7</v>
      </c>
      <c r="AS305" s="1">
        <v>-2035.3400000000001</v>
      </c>
      <c r="AT305" s="1">
        <v>-2035.38</v>
      </c>
      <c r="AU305" s="1">
        <v>-2035.42</v>
      </c>
      <c r="AV305" s="1">
        <v>-2035.42</v>
      </c>
      <c r="AW305" s="1">
        <f t="shared" si="179"/>
        <v>21283.71</v>
      </c>
      <c r="AX305" s="1"/>
      <c r="AY305" s="1">
        <v>292016.60000000003</v>
      </c>
      <c r="AZ305" s="1">
        <v>291309.25</v>
      </c>
      <c r="BA305" s="1">
        <v>290601.90000000002</v>
      </c>
      <c r="BB305" s="1">
        <v>871841.8</v>
      </c>
      <c r="BC305" s="1">
        <v>873000.75</v>
      </c>
      <c r="BD305" s="1">
        <v>872217.99</v>
      </c>
      <c r="BE305" s="1">
        <v>874636.32000000007</v>
      </c>
      <c r="BF305" s="1">
        <v>845766.63</v>
      </c>
      <c r="BG305" s="1">
        <v>845986.8</v>
      </c>
      <c r="BH305" s="1">
        <v>843951.46</v>
      </c>
      <c r="BI305" s="1">
        <v>841952.41</v>
      </c>
      <c r="BJ305" s="1">
        <v>839916.99</v>
      </c>
      <c r="BK305" s="1">
        <v>837881.57000000007</v>
      </c>
      <c r="BL305" s="2">
        <f t="shared" si="152"/>
        <v>0</v>
      </c>
      <c r="BM305" s="2">
        <f t="shared" si="180"/>
        <v>21283.71</v>
      </c>
      <c r="BN305" s="3">
        <f t="shared" si="188"/>
        <v>2.8099973924257796E-2</v>
      </c>
      <c r="BO305" s="37">
        <f>IFERROR(INDEX('Wkpr - Existing Depr Rates'!$G$2:$G$709,MATCH('Wkpr - Plant Balance Detail'!A305,'Wkpr - Existing Depr Rates'!$A$2:$A$709,0),),0)</f>
        <v>2.81E-2</v>
      </c>
      <c r="BP305" s="37">
        <f t="shared" si="181"/>
        <v>-2.6075742204367813E-8</v>
      </c>
      <c r="BQ305" s="11">
        <v>6.6699999999999995E-2</v>
      </c>
      <c r="BR305" s="11"/>
      <c r="BS305" s="2">
        <v>0</v>
      </c>
      <c r="BU305" s="31">
        <f>_xlfn.IFNA(IF(AND($B305="ED",$D305&gt;=310000,$D305&lt;360000),INDEX('Wkpr - Allocation_Factors'!$B$16:$F$16,1,MATCH('Wkpr - Plant Balance Detail'!BU$2,'Wkpr - Allocation_Factors'!$B$1:$F$1,0)),IF(AND($B305="GD",$C305="AN",$D305&gt;=350000,$D305&lt;358000),INDEX('Wkpr - Allocation_Factors'!$B$17:$F$17,1,MATCH('Wkpr - Plant Balance Detail'!BU$2,'Wkpr - Allocation_Factors'!$B$1:$F$1,0)),INDEX('Wkpr - Allocation_Factors'!$B$2:$F$15,MATCH(CONCATENATE('Wkpr - Plant Balance Detail'!$B305,'Wkpr - Plant Balance Detail'!$C305),'Wkpr - Allocation_Factors'!$A$2:$A$15,0),MATCH('Wkpr - Plant Balance Detail'!BU$2,'Wkpr - Allocation_Factors'!$B$1:$F$1,0)))),0)</f>
        <v>0</v>
      </c>
      <c r="BV305" s="31">
        <f>_xlfn.IFNA(IF(AND($B305="ED",$D305&gt;=310000,$D305&lt;360000),INDEX('Wkpr - Allocation_Factors'!$B$16:$F$16,1,MATCH('Wkpr - Plant Balance Detail'!BV$2,'Wkpr - Allocation_Factors'!$B$1:$F$1,0)),IF(AND($B305="GD",$C305="AN",$D305&gt;=350000,$D305&lt;358000),INDEX('Wkpr - Allocation_Factors'!$B$17:$F$17,1,MATCH('Wkpr - Plant Balance Detail'!BV$2,'Wkpr - Allocation_Factors'!$B$1:$F$1,0)),INDEX('Wkpr - Allocation_Factors'!$B$2:$F$15,MATCH(CONCATENATE('Wkpr - Plant Balance Detail'!$B305,'Wkpr - Plant Balance Detail'!$C305),'Wkpr - Allocation_Factors'!$A$2:$A$15,0),MATCH('Wkpr - Plant Balance Detail'!BV$2,'Wkpr - Allocation_Factors'!$B$1:$F$1,0)))),0)</f>
        <v>0</v>
      </c>
      <c r="BW305" s="31">
        <f>_xlfn.IFNA(IF(AND($B305="ED",$D305&gt;=310000,$D305&lt;360000),INDEX('Wkpr - Allocation_Factors'!$B$16:$F$16,1,MATCH('Wkpr - Plant Balance Detail'!BW$2,'Wkpr - Allocation_Factors'!$B$1:$F$1,0)),IF(AND($B305="GD",$C305="AN",$D305&gt;=350000,$D305&lt;358000),INDEX('Wkpr - Allocation_Factors'!$B$17:$F$17,1,MATCH('Wkpr - Plant Balance Detail'!BW$2,'Wkpr - Allocation_Factors'!$B$1:$F$1,0)),INDEX('Wkpr - Allocation_Factors'!$B$2:$F$15,MATCH(CONCATENATE('Wkpr - Plant Balance Detail'!$B305,'Wkpr - Plant Balance Detail'!$C305),'Wkpr - Allocation_Factors'!$A$2:$A$15,0),MATCH('Wkpr - Plant Balance Detail'!BW$2,'Wkpr - Allocation_Factors'!$B$1:$F$1,0)))),0)</f>
        <v>1</v>
      </c>
      <c r="BX305" s="31">
        <f>_xlfn.IFNA(IF(AND($B305="ED",$D305&gt;=310000,$D305&lt;360000),INDEX('Wkpr - Allocation_Factors'!$B$16:$F$16,1,MATCH('Wkpr - Plant Balance Detail'!BX$2,'Wkpr - Allocation_Factors'!$B$1:$F$1,0)),IF(AND($B305="GD",$C305="AN",$D305&gt;=350000,$D305&lt;358000),INDEX('Wkpr - Allocation_Factors'!$B$17:$F$17,1,MATCH('Wkpr - Plant Balance Detail'!BX$2,'Wkpr - Allocation_Factors'!$B$1:$F$1,0)),INDEX('Wkpr - Allocation_Factors'!$B$2:$F$15,MATCH(CONCATENATE('Wkpr - Plant Balance Detail'!$B305,'Wkpr - Plant Balance Detail'!$C305),'Wkpr - Allocation_Factors'!$A$2:$A$15,0),MATCH('Wkpr - Plant Balance Detail'!BX$2,'Wkpr - Allocation_Factors'!$B$1:$F$1,0)))),0)</f>
        <v>0</v>
      </c>
      <c r="BY305" s="31">
        <f>_xlfn.IFNA(IF(AND($B305="ED",$D305&gt;=310000,$D305&lt;360000),INDEX('Wkpr - Allocation_Factors'!$B$16:$F$16,1,MATCH('Wkpr - Plant Balance Detail'!BY$2,'Wkpr - Allocation_Factors'!$B$1:$F$1,0)),IF(AND($B305="GD",$C305="AN",$D305&gt;=350000,$D305&lt;358000),INDEX('Wkpr - Allocation_Factors'!$B$17:$F$17,1,MATCH('Wkpr - Plant Balance Detail'!BY$2,'Wkpr - Allocation_Factors'!$B$1:$F$1,0)),INDEX('Wkpr - Allocation_Factors'!$B$2:$F$15,MATCH(CONCATENATE('Wkpr - Plant Balance Detail'!$B305,'Wkpr - Plant Balance Detail'!$C305),'Wkpr - Allocation_Factors'!$A$2:$A$15,0),MATCH('Wkpr - Plant Balance Detail'!BY$2,'Wkpr - Allocation_Factors'!$B$1:$F$1,0)))),0)</f>
        <v>0</v>
      </c>
      <c r="CA305" s="1">
        <f t="shared" si="153"/>
        <v>0</v>
      </c>
      <c r="CB305" s="1">
        <f t="shared" si="154"/>
        <v>0</v>
      </c>
      <c r="CC305" s="1">
        <f t="shared" si="155"/>
        <v>24425.065797437364</v>
      </c>
      <c r="CD305" s="1">
        <f t="shared" si="156"/>
        <v>0</v>
      </c>
      <c r="CE305" s="1">
        <f t="shared" si="157"/>
        <v>0</v>
      </c>
      <c r="CF305" s="1"/>
      <c r="CG305" s="1">
        <f t="shared" si="158"/>
        <v>0</v>
      </c>
      <c r="CH305" s="1">
        <f t="shared" si="159"/>
        <v>0</v>
      </c>
      <c r="CI305" s="1">
        <f t="shared" si="160"/>
        <v>24425.088463</v>
      </c>
      <c r="CJ305" s="1">
        <f t="shared" si="161"/>
        <v>0</v>
      </c>
      <c r="CK305" s="1">
        <f t="shared" si="162"/>
        <v>0</v>
      </c>
      <c r="CM305" s="1">
        <f t="shared" si="163"/>
        <v>0</v>
      </c>
      <c r="CN305" s="1">
        <f t="shared" si="164"/>
        <v>0</v>
      </c>
      <c r="CO305" s="1">
        <f t="shared" si="165"/>
        <v>57976.989340999993</v>
      </c>
      <c r="CP305" s="1">
        <f t="shared" si="166"/>
        <v>0</v>
      </c>
      <c r="CQ305" s="1">
        <f t="shared" si="167"/>
        <v>0</v>
      </c>
      <c r="CS305" s="1">
        <f t="shared" si="182"/>
        <v>0</v>
      </c>
      <c r="CT305" s="1">
        <f t="shared" si="183"/>
        <v>0</v>
      </c>
      <c r="CU305" s="1">
        <f t="shared" si="184"/>
        <v>33551.900877999993</v>
      </c>
      <c r="CV305" s="1">
        <f t="shared" si="185"/>
        <v>0</v>
      </c>
      <c r="CW305" s="1">
        <f t="shared" si="186"/>
        <v>0</v>
      </c>
      <c r="CX305" s="1">
        <f t="shared" si="187"/>
        <v>33551.900877999993</v>
      </c>
      <c r="DA305" s="38">
        <f t="shared" si="168"/>
        <v>0</v>
      </c>
      <c r="DB305" s="38">
        <f t="shared" si="169"/>
        <v>0</v>
      </c>
      <c r="DC305" s="38">
        <f t="shared" si="170"/>
        <v>0</v>
      </c>
      <c r="DD305" s="38">
        <f t="shared" si="171"/>
        <v>0</v>
      </c>
      <c r="DE305" s="38">
        <f t="shared" si="172"/>
        <v>0</v>
      </c>
    </row>
    <row r="306" spans="1:109" x14ac:dyDescent="0.2">
      <c r="A306" s="12" t="s">
        <v>321</v>
      </c>
      <c r="B306" s="12" t="str">
        <f t="shared" si="173"/>
        <v>ED</v>
      </c>
      <c r="C306" s="12" t="str">
        <f t="shared" si="174"/>
        <v>NE</v>
      </c>
      <c r="D306" s="12">
        <f t="shared" si="175"/>
        <v>340200</v>
      </c>
      <c r="E306" s="12" t="s">
        <v>1142</v>
      </c>
      <c r="F306" s="13">
        <v>138753.39000000001</v>
      </c>
      <c r="G306" s="13">
        <v>138753.39000000001</v>
      </c>
      <c r="H306" s="13">
        <v>138753.39000000001</v>
      </c>
      <c r="I306" s="13">
        <v>138753.39000000001</v>
      </c>
      <c r="J306" s="13">
        <v>138753.39000000001</v>
      </c>
      <c r="K306" s="13">
        <v>138753.39000000001</v>
      </c>
      <c r="L306" s="13">
        <v>138753.39000000001</v>
      </c>
      <c r="M306" s="13">
        <v>138753.39000000001</v>
      </c>
      <c r="N306" s="13">
        <v>138753.39000000001</v>
      </c>
      <c r="O306" s="13">
        <v>138753.39000000001</v>
      </c>
      <c r="P306" s="13">
        <v>138753.39000000001</v>
      </c>
      <c r="Q306" s="13">
        <v>138753.39000000001</v>
      </c>
      <c r="R306" s="13">
        <v>138753.39000000001</v>
      </c>
      <c r="S306" s="13">
        <f t="shared" si="176"/>
        <v>138753.39000000001</v>
      </c>
      <c r="T306" s="13">
        <f t="shared" si="177"/>
        <v>1526287.2900000005</v>
      </c>
      <c r="U306" s="13">
        <f t="shared" si="178"/>
        <v>138753.39000000004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3">
        <v>0</v>
      </c>
      <c r="AI306" s="13"/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13">
        <f t="shared" si="179"/>
        <v>0</v>
      </c>
      <c r="AX306" s="13"/>
      <c r="AY306" s="1">
        <v>138753.39000000001</v>
      </c>
      <c r="AZ306" s="1">
        <v>138753.39000000001</v>
      </c>
      <c r="BA306" s="1">
        <v>138753.39000000001</v>
      </c>
      <c r="BB306" s="1">
        <v>138753.39000000001</v>
      </c>
      <c r="BC306" s="1">
        <v>138753.39000000001</v>
      </c>
      <c r="BD306" s="1">
        <v>138753.39000000001</v>
      </c>
      <c r="BE306" s="1">
        <v>138753.39000000001</v>
      </c>
      <c r="BF306" s="1">
        <v>138753.39000000001</v>
      </c>
      <c r="BG306" s="1">
        <v>138753.39000000001</v>
      </c>
      <c r="BH306" s="1">
        <v>138753.39000000001</v>
      </c>
      <c r="BI306" s="1">
        <v>138753.39000000001</v>
      </c>
      <c r="BJ306" s="1">
        <v>138753.39000000001</v>
      </c>
      <c r="BK306" s="1">
        <v>138753.39000000001</v>
      </c>
      <c r="BL306" s="14">
        <f t="shared" si="152"/>
        <v>0</v>
      </c>
      <c r="BM306" s="14">
        <f t="shared" si="180"/>
        <v>0</v>
      </c>
      <c r="BN306" s="15" t="str">
        <f t="shared" si="188"/>
        <v/>
      </c>
      <c r="BO306" s="37">
        <f>IFERROR(INDEX('Wkpr - Existing Depr Rates'!$G$2:$G$709,MATCH('Wkpr - Plant Balance Detail'!A306,'Wkpr - Existing Depr Rates'!$A$2:$A$709,0),),0)</f>
        <v>0</v>
      </c>
      <c r="BP306" s="37" t="str">
        <f t="shared" si="181"/>
        <v/>
      </c>
      <c r="BQ306" s="12"/>
      <c r="BR306" s="12"/>
      <c r="BS306" s="12"/>
      <c r="BT306" s="12"/>
      <c r="BU306" s="30">
        <f>_xlfn.IFNA(IF(AND($B306="ED",$D306&gt;=310000,$D306&lt;360000),INDEX('Wkpr - Allocation_Factors'!$B$16:$F$16,1,MATCH('Wkpr - Plant Balance Detail'!BU$2,'Wkpr - Allocation_Factors'!$B$1:$F$1,0)),IF(AND($B306="GD",$C306="AN",$D306&gt;=350000,$D306&lt;358000),INDEX('Wkpr - Allocation_Factors'!$B$17:$F$17,1,MATCH('Wkpr - Plant Balance Detail'!BU$2,'Wkpr - Allocation_Factors'!$B$1:$F$1,0)),INDEX('Wkpr - Allocation_Factors'!$B$2:$F$15,MATCH(CONCATENATE('Wkpr - Plant Balance Detail'!$B306,'Wkpr - Plant Balance Detail'!$C306),'Wkpr - Allocation_Factors'!$A$2:$A$15,0),MATCH('Wkpr - Plant Balance Detail'!BU$2,'Wkpr - Allocation_Factors'!$B$1:$F$1,0)))),0)</f>
        <v>0.6573</v>
      </c>
      <c r="BV306" s="30">
        <f>_xlfn.IFNA(IF(AND($B306="ED",$D306&gt;=310000,$D306&lt;360000),INDEX('Wkpr - Allocation_Factors'!$B$16:$F$16,1,MATCH('Wkpr - Plant Balance Detail'!BV$2,'Wkpr - Allocation_Factors'!$B$1:$F$1,0)),IF(AND($B306="GD",$C306="AN",$D306&gt;=350000,$D306&lt;358000),INDEX('Wkpr - Allocation_Factors'!$B$17:$F$17,1,MATCH('Wkpr - Plant Balance Detail'!BV$2,'Wkpr - Allocation_Factors'!$B$1:$F$1,0)),INDEX('Wkpr - Allocation_Factors'!$B$2:$F$15,MATCH(CONCATENATE('Wkpr - Plant Balance Detail'!$B306,'Wkpr - Plant Balance Detail'!$C306),'Wkpr - Allocation_Factors'!$A$2:$A$15,0),MATCH('Wkpr - Plant Balance Detail'!BV$2,'Wkpr - Allocation_Factors'!$B$1:$F$1,0)))),0)</f>
        <v>0</v>
      </c>
      <c r="BW306" s="30">
        <f>_xlfn.IFNA(IF(AND($B306="ED",$D306&gt;=310000,$D306&lt;360000),INDEX('Wkpr - Allocation_Factors'!$B$16:$F$16,1,MATCH('Wkpr - Plant Balance Detail'!BW$2,'Wkpr - Allocation_Factors'!$B$1:$F$1,0)),IF(AND($B306="GD",$C306="AN",$D306&gt;=350000,$D306&lt;358000),INDEX('Wkpr - Allocation_Factors'!$B$17:$F$17,1,MATCH('Wkpr - Plant Balance Detail'!BW$2,'Wkpr - Allocation_Factors'!$B$1:$F$1,0)),INDEX('Wkpr - Allocation_Factors'!$B$2:$F$15,MATCH(CONCATENATE('Wkpr - Plant Balance Detail'!$B306,'Wkpr - Plant Balance Detail'!$C306),'Wkpr - Allocation_Factors'!$A$2:$A$15,0),MATCH('Wkpr - Plant Balance Detail'!BW$2,'Wkpr - Allocation_Factors'!$B$1:$F$1,0)))),0)</f>
        <v>0.3427</v>
      </c>
      <c r="BX306" s="30">
        <f>_xlfn.IFNA(IF(AND($B306="ED",$D306&gt;=310000,$D306&lt;360000),INDEX('Wkpr - Allocation_Factors'!$B$16:$F$16,1,MATCH('Wkpr - Plant Balance Detail'!BX$2,'Wkpr - Allocation_Factors'!$B$1:$F$1,0)),IF(AND($B306="GD",$C306="AN",$D306&gt;=350000,$D306&lt;358000),INDEX('Wkpr - Allocation_Factors'!$B$17:$F$17,1,MATCH('Wkpr - Plant Balance Detail'!BX$2,'Wkpr - Allocation_Factors'!$B$1:$F$1,0)),INDEX('Wkpr - Allocation_Factors'!$B$2:$F$15,MATCH(CONCATENATE('Wkpr - Plant Balance Detail'!$B306,'Wkpr - Plant Balance Detail'!$C306),'Wkpr - Allocation_Factors'!$A$2:$A$15,0),MATCH('Wkpr - Plant Balance Detail'!BX$2,'Wkpr - Allocation_Factors'!$B$1:$F$1,0)))),0)</f>
        <v>0</v>
      </c>
      <c r="BY306" s="30">
        <f>_xlfn.IFNA(IF(AND($B306="ED",$D306&gt;=310000,$D306&lt;360000),INDEX('Wkpr - Allocation_Factors'!$B$16:$F$16,1,MATCH('Wkpr - Plant Balance Detail'!BY$2,'Wkpr - Allocation_Factors'!$B$1:$F$1,0)),IF(AND($B306="GD",$C306="AN",$D306&gt;=350000,$D306&lt;358000),INDEX('Wkpr - Allocation_Factors'!$B$17:$F$17,1,MATCH('Wkpr - Plant Balance Detail'!BY$2,'Wkpr - Allocation_Factors'!$B$1:$F$1,0)),INDEX('Wkpr - Allocation_Factors'!$B$2:$F$15,MATCH(CONCATENATE('Wkpr - Plant Balance Detail'!$B306,'Wkpr - Plant Balance Detail'!$C306),'Wkpr - Allocation_Factors'!$A$2:$A$15,0),MATCH('Wkpr - Plant Balance Detail'!BY$2,'Wkpr - Allocation_Factors'!$B$1:$F$1,0)))),0)</f>
        <v>0</v>
      </c>
      <c r="CA306" s="1">
        <f t="shared" si="153"/>
        <v>0</v>
      </c>
      <c r="CB306" s="1">
        <f t="shared" si="154"/>
        <v>0</v>
      </c>
      <c r="CC306" s="1">
        <f t="shared" si="155"/>
        <v>0</v>
      </c>
      <c r="CD306" s="1">
        <f t="shared" si="156"/>
        <v>0</v>
      </c>
      <c r="CE306" s="1">
        <f t="shared" si="157"/>
        <v>0</v>
      </c>
      <c r="CF306" s="1"/>
      <c r="CG306" s="1">
        <f t="shared" si="158"/>
        <v>0</v>
      </c>
      <c r="CH306" s="1">
        <f t="shared" si="159"/>
        <v>0</v>
      </c>
      <c r="CI306" s="1">
        <f t="shared" si="160"/>
        <v>0</v>
      </c>
      <c r="CJ306" s="1">
        <f t="shared" si="161"/>
        <v>0</v>
      </c>
      <c r="CK306" s="1">
        <f t="shared" si="162"/>
        <v>0</v>
      </c>
      <c r="CM306" s="1">
        <f t="shared" si="163"/>
        <v>0</v>
      </c>
      <c r="CN306" s="1">
        <f t="shared" si="164"/>
        <v>0</v>
      </c>
      <c r="CO306" s="1">
        <f t="shared" si="165"/>
        <v>0</v>
      </c>
      <c r="CP306" s="1">
        <f t="shared" si="166"/>
        <v>0</v>
      </c>
      <c r="CQ306" s="1">
        <f t="shared" si="167"/>
        <v>0</v>
      </c>
      <c r="CS306" s="1">
        <f t="shared" si="182"/>
        <v>0</v>
      </c>
      <c r="CT306" s="1">
        <f t="shared" si="183"/>
        <v>0</v>
      </c>
      <c r="CU306" s="1">
        <f t="shared" si="184"/>
        <v>0</v>
      </c>
      <c r="CV306" s="1">
        <f t="shared" si="185"/>
        <v>0</v>
      </c>
      <c r="CW306" s="1">
        <f t="shared" si="186"/>
        <v>0</v>
      </c>
      <c r="CX306" s="1">
        <f t="shared" si="187"/>
        <v>0</v>
      </c>
      <c r="DA306" s="38">
        <f t="shared" si="168"/>
        <v>0</v>
      </c>
      <c r="DB306" s="38">
        <f t="shared" si="169"/>
        <v>0</v>
      </c>
      <c r="DC306" s="38">
        <f t="shared" si="170"/>
        <v>0</v>
      </c>
      <c r="DD306" s="38">
        <f t="shared" si="171"/>
        <v>0</v>
      </c>
      <c r="DE306" s="38">
        <f t="shared" si="172"/>
        <v>0</v>
      </c>
    </row>
    <row r="307" spans="1:109" x14ac:dyDescent="0.2">
      <c r="A307" t="s">
        <v>322</v>
      </c>
      <c r="B307" t="str">
        <f t="shared" si="173"/>
        <v>ED</v>
      </c>
      <c r="C307" t="str">
        <f t="shared" si="174"/>
        <v>NE</v>
      </c>
      <c r="D307">
        <f t="shared" si="175"/>
        <v>341000</v>
      </c>
      <c r="F307" s="1">
        <v>744320.36</v>
      </c>
      <c r="G307" s="1">
        <v>744320.36</v>
      </c>
      <c r="H307" s="1">
        <v>744320.36</v>
      </c>
      <c r="I307" s="1">
        <v>744320.36</v>
      </c>
      <c r="J307" s="1">
        <v>744320.36</v>
      </c>
      <c r="K307" s="1">
        <v>744320.36</v>
      </c>
      <c r="L307" s="1">
        <v>744320.36</v>
      </c>
      <c r="M307" s="1">
        <v>744320.36</v>
      </c>
      <c r="N307" s="1">
        <v>751025.35</v>
      </c>
      <c r="O307" s="1">
        <v>751025.35</v>
      </c>
      <c r="P307" s="1">
        <v>751025.35</v>
      </c>
      <c r="Q307" s="1">
        <v>751025.35</v>
      </c>
      <c r="R307" s="1">
        <v>751025.35</v>
      </c>
      <c r="S307" s="1">
        <f t="shared" si="176"/>
        <v>747672.85499999998</v>
      </c>
      <c r="T307" s="1">
        <f t="shared" si="177"/>
        <v>8214343.919999999</v>
      </c>
      <c r="U307" s="1">
        <f t="shared" si="178"/>
        <v>746834.73124999984</v>
      </c>
      <c r="V307" s="1">
        <v>-315331.38</v>
      </c>
      <c r="W307" s="1">
        <v>-316348.62</v>
      </c>
      <c r="X307" s="1">
        <v>-317365.86</v>
      </c>
      <c r="Y307" s="1">
        <v>-318383.10000000003</v>
      </c>
      <c r="Z307" s="1">
        <v>-319400.34000000003</v>
      </c>
      <c r="AA307" s="1">
        <v>-320417.58</v>
      </c>
      <c r="AB307" s="1">
        <v>-321434.82</v>
      </c>
      <c r="AC307" s="1">
        <v>-322452.06</v>
      </c>
      <c r="AD307" s="1">
        <v>-323473.88</v>
      </c>
      <c r="AE307" s="1">
        <v>-324500.28000000003</v>
      </c>
      <c r="AF307" s="1">
        <v>-325526.68</v>
      </c>
      <c r="AG307" s="1">
        <v>-326553.08</v>
      </c>
      <c r="AH307" s="1">
        <v>-327579.48</v>
      </c>
      <c r="AI307" s="1"/>
      <c r="AJ307" s="1">
        <v>-1017.24</v>
      </c>
      <c r="AK307" s="1">
        <v>-1017.24</v>
      </c>
      <c r="AL307" s="1">
        <v>-1017.24</v>
      </c>
      <c r="AM307" s="1">
        <v>-1017.24</v>
      </c>
      <c r="AN307" s="1">
        <v>-1017.24</v>
      </c>
      <c r="AO307" s="1">
        <v>-1017.24</v>
      </c>
      <c r="AP307" s="1">
        <v>-1017.24</v>
      </c>
      <c r="AQ307" s="1">
        <v>-1017.24</v>
      </c>
      <c r="AR307" s="1">
        <v>-1021.82</v>
      </c>
      <c r="AS307" s="1">
        <v>-1026.4000000000001</v>
      </c>
      <c r="AT307" s="1">
        <v>-1026.4000000000001</v>
      </c>
      <c r="AU307" s="1">
        <v>-1026.4000000000001</v>
      </c>
      <c r="AV307" s="1">
        <v>-1026.4000000000001</v>
      </c>
      <c r="AW307" s="1">
        <f t="shared" si="179"/>
        <v>12248.099999999999</v>
      </c>
      <c r="AX307" s="1"/>
      <c r="AY307" s="1">
        <v>428988.98</v>
      </c>
      <c r="AZ307" s="1">
        <v>427971.74</v>
      </c>
      <c r="BA307" s="1">
        <v>426954.5</v>
      </c>
      <c r="BB307" s="1">
        <v>425937.26</v>
      </c>
      <c r="BC307" s="1">
        <v>424920.02</v>
      </c>
      <c r="BD307" s="1">
        <v>423902.78</v>
      </c>
      <c r="BE307" s="1">
        <v>422885.54000000004</v>
      </c>
      <c r="BF307" s="1">
        <v>421868.3</v>
      </c>
      <c r="BG307" s="1">
        <v>427551.47000000003</v>
      </c>
      <c r="BH307" s="1">
        <v>426525.07</v>
      </c>
      <c r="BI307" s="1">
        <v>425498.67</v>
      </c>
      <c r="BJ307" s="1">
        <v>424472.27</v>
      </c>
      <c r="BK307" s="1">
        <v>423445.87</v>
      </c>
      <c r="BL307" s="2">
        <f t="shared" si="152"/>
        <v>0</v>
      </c>
      <c r="BM307" s="2">
        <f t="shared" si="180"/>
        <v>12248.099999999999</v>
      </c>
      <c r="BN307" s="3">
        <f t="shared" si="188"/>
        <v>1.6400013935479386E-2</v>
      </c>
      <c r="BO307" s="37">
        <f>IFERROR(INDEX('Wkpr - Existing Depr Rates'!$G$2:$G$709,MATCH('Wkpr - Plant Balance Detail'!A307,'Wkpr - Existing Depr Rates'!$A$2:$A$709,0),),0)</f>
        <v>1.6400000000000001E-2</v>
      </c>
      <c r="BP307" s="37">
        <f t="shared" si="181"/>
        <v>1.3935479385024374E-8</v>
      </c>
      <c r="BQ307" s="11">
        <v>0.30780000000000002</v>
      </c>
      <c r="BR307" s="11"/>
      <c r="BS307" s="11"/>
      <c r="BU307" s="31">
        <f>_xlfn.IFNA(IF(AND($B307="ED",$D307&gt;=310000,$D307&lt;360000),INDEX('Wkpr - Allocation_Factors'!$B$16:$F$16,1,MATCH('Wkpr - Plant Balance Detail'!BU$2,'Wkpr - Allocation_Factors'!$B$1:$F$1,0)),IF(AND($B307="GD",$C307="AN",$D307&gt;=350000,$D307&lt;358000),INDEX('Wkpr - Allocation_Factors'!$B$17:$F$17,1,MATCH('Wkpr - Plant Balance Detail'!BU$2,'Wkpr - Allocation_Factors'!$B$1:$F$1,0)),INDEX('Wkpr - Allocation_Factors'!$B$2:$F$15,MATCH(CONCATENATE('Wkpr - Plant Balance Detail'!$B307,'Wkpr - Plant Balance Detail'!$C307),'Wkpr - Allocation_Factors'!$A$2:$A$15,0),MATCH('Wkpr - Plant Balance Detail'!BU$2,'Wkpr - Allocation_Factors'!$B$1:$F$1,0)))),0)</f>
        <v>0.6573</v>
      </c>
      <c r="BV307" s="31">
        <f>_xlfn.IFNA(IF(AND($B307="ED",$D307&gt;=310000,$D307&lt;360000),INDEX('Wkpr - Allocation_Factors'!$B$16:$F$16,1,MATCH('Wkpr - Plant Balance Detail'!BV$2,'Wkpr - Allocation_Factors'!$B$1:$F$1,0)),IF(AND($B307="GD",$C307="AN",$D307&gt;=350000,$D307&lt;358000),INDEX('Wkpr - Allocation_Factors'!$B$17:$F$17,1,MATCH('Wkpr - Plant Balance Detail'!BV$2,'Wkpr - Allocation_Factors'!$B$1:$F$1,0)),INDEX('Wkpr - Allocation_Factors'!$B$2:$F$15,MATCH(CONCATENATE('Wkpr - Plant Balance Detail'!$B307,'Wkpr - Plant Balance Detail'!$C307),'Wkpr - Allocation_Factors'!$A$2:$A$15,0),MATCH('Wkpr - Plant Balance Detail'!BV$2,'Wkpr - Allocation_Factors'!$B$1:$F$1,0)))),0)</f>
        <v>0</v>
      </c>
      <c r="BW307" s="31">
        <f>_xlfn.IFNA(IF(AND($B307="ED",$D307&gt;=310000,$D307&lt;360000),INDEX('Wkpr - Allocation_Factors'!$B$16:$F$16,1,MATCH('Wkpr - Plant Balance Detail'!BW$2,'Wkpr - Allocation_Factors'!$B$1:$F$1,0)),IF(AND($B307="GD",$C307="AN",$D307&gt;=350000,$D307&lt;358000),INDEX('Wkpr - Allocation_Factors'!$B$17:$F$17,1,MATCH('Wkpr - Plant Balance Detail'!BW$2,'Wkpr - Allocation_Factors'!$B$1:$F$1,0)),INDEX('Wkpr - Allocation_Factors'!$B$2:$F$15,MATCH(CONCATENATE('Wkpr - Plant Balance Detail'!$B307,'Wkpr - Plant Balance Detail'!$C307),'Wkpr - Allocation_Factors'!$A$2:$A$15,0),MATCH('Wkpr - Plant Balance Detail'!BW$2,'Wkpr - Allocation_Factors'!$B$1:$F$1,0)))),0)</f>
        <v>0.3427</v>
      </c>
      <c r="BX307" s="31">
        <f>_xlfn.IFNA(IF(AND($B307="ED",$D307&gt;=310000,$D307&lt;360000),INDEX('Wkpr - Allocation_Factors'!$B$16:$F$16,1,MATCH('Wkpr - Plant Balance Detail'!BX$2,'Wkpr - Allocation_Factors'!$B$1:$F$1,0)),IF(AND($B307="GD",$C307="AN",$D307&gt;=350000,$D307&lt;358000),INDEX('Wkpr - Allocation_Factors'!$B$17:$F$17,1,MATCH('Wkpr - Plant Balance Detail'!BX$2,'Wkpr - Allocation_Factors'!$B$1:$F$1,0)),INDEX('Wkpr - Allocation_Factors'!$B$2:$F$15,MATCH(CONCATENATE('Wkpr - Plant Balance Detail'!$B307,'Wkpr - Plant Balance Detail'!$C307),'Wkpr - Allocation_Factors'!$A$2:$A$15,0),MATCH('Wkpr - Plant Balance Detail'!BX$2,'Wkpr - Allocation_Factors'!$B$1:$F$1,0)))),0)</f>
        <v>0</v>
      </c>
      <c r="BY307" s="31">
        <f>_xlfn.IFNA(IF(AND($B307="ED",$D307&gt;=310000,$D307&lt;360000),INDEX('Wkpr - Allocation_Factors'!$B$16:$F$16,1,MATCH('Wkpr - Plant Balance Detail'!BY$2,'Wkpr - Allocation_Factors'!$B$1:$F$1,0)),IF(AND($B307="GD",$C307="AN",$D307&gt;=350000,$D307&lt;358000),INDEX('Wkpr - Allocation_Factors'!$B$17:$F$17,1,MATCH('Wkpr - Plant Balance Detail'!BY$2,'Wkpr - Allocation_Factors'!$B$1:$F$1,0)),INDEX('Wkpr - Allocation_Factors'!$B$2:$F$15,MATCH(CONCATENATE('Wkpr - Plant Balance Detail'!$B307,'Wkpr - Plant Balance Detail'!$C307),'Wkpr - Allocation_Factors'!$A$2:$A$15,0),MATCH('Wkpr - Plant Balance Detail'!BY$2,'Wkpr - Allocation_Factors'!$B$1:$F$1,0)))),0)</f>
        <v>0</v>
      </c>
      <c r="CA307" s="1">
        <f t="shared" si="153"/>
        <v>8095.8498651369418</v>
      </c>
      <c r="CB307" s="1">
        <f t="shared" si="154"/>
        <v>0</v>
      </c>
      <c r="CC307" s="1">
        <f t="shared" si="155"/>
        <v>4220.9763407613418</v>
      </c>
      <c r="CD307" s="1">
        <f t="shared" si="156"/>
        <v>0</v>
      </c>
      <c r="CE307" s="1">
        <f t="shared" si="157"/>
        <v>0</v>
      </c>
      <c r="CF307" s="1"/>
      <c r="CG307" s="1">
        <f t="shared" si="158"/>
        <v>8095.8429859019998</v>
      </c>
      <c r="CH307" s="1">
        <f t="shared" si="159"/>
        <v>0</v>
      </c>
      <c r="CI307" s="1">
        <f t="shared" si="160"/>
        <v>4220.9727540980002</v>
      </c>
      <c r="CJ307" s="1">
        <f t="shared" si="161"/>
        <v>0</v>
      </c>
      <c r="CK307" s="1">
        <f t="shared" si="162"/>
        <v>0</v>
      </c>
      <c r="CM307" s="1">
        <f t="shared" si="163"/>
        <v>151945.15067442899</v>
      </c>
      <c r="CN307" s="1">
        <f t="shared" si="164"/>
        <v>0</v>
      </c>
      <c r="CO307" s="1">
        <f t="shared" si="165"/>
        <v>79220.452055571004</v>
      </c>
      <c r="CP307" s="1">
        <f t="shared" si="166"/>
        <v>0</v>
      </c>
      <c r="CQ307" s="1">
        <f t="shared" si="167"/>
        <v>0</v>
      </c>
      <c r="CS307" s="1">
        <f t="shared" si="182"/>
        <v>143849.30768852698</v>
      </c>
      <c r="CT307" s="1">
        <f t="shared" si="183"/>
        <v>0</v>
      </c>
      <c r="CU307" s="1">
        <f t="shared" si="184"/>
        <v>74999.479301473009</v>
      </c>
      <c r="CV307" s="1">
        <f t="shared" si="185"/>
        <v>0</v>
      </c>
      <c r="CW307" s="1">
        <f t="shared" si="186"/>
        <v>0</v>
      </c>
      <c r="CX307" s="1">
        <f t="shared" si="187"/>
        <v>218848.78698999999</v>
      </c>
      <c r="DA307" s="38">
        <f t="shared" si="168"/>
        <v>0</v>
      </c>
      <c r="DB307" s="38">
        <f t="shared" si="169"/>
        <v>0</v>
      </c>
      <c r="DC307" s="38">
        <f t="shared" si="170"/>
        <v>0</v>
      </c>
      <c r="DD307" s="38">
        <f t="shared" si="171"/>
        <v>0</v>
      </c>
      <c r="DE307" s="38">
        <f t="shared" si="172"/>
        <v>0</v>
      </c>
    </row>
    <row r="308" spans="1:109" x14ac:dyDescent="0.2">
      <c r="A308" t="s">
        <v>323</v>
      </c>
      <c r="B308" t="str">
        <f t="shared" si="173"/>
        <v>ED</v>
      </c>
      <c r="C308" t="str">
        <f t="shared" si="174"/>
        <v>NE</v>
      </c>
      <c r="D308">
        <f t="shared" si="175"/>
        <v>342000</v>
      </c>
      <c r="F308" s="1">
        <v>31460</v>
      </c>
      <c r="G308" s="1">
        <v>31460</v>
      </c>
      <c r="H308" s="1">
        <v>31460</v>
      </c>
      <c r="I308" s="1">
        <v>31460</v>
      </c>
      <c r="J308" s="1">
        <v>31460</v>
      </c>
      <c r="K308" s="1">
        <v>31460</v>
      </c>
      <c r="L308" s="1">
        <v>31460</v>
      </c>
      <c r="M308" s="1">
        <v>31460</v>
      </c>
      <c r="N308" s="1">
        <v>31460</v>
      </c>
      <c r="O308" s="1">
        <v>31460</v>
      </c>
      <c r="P308" s="1">
        <v>31460</v>
      </c>
      <c r="Q308" s="1">
        <v>31460</v>
      </c>
      <c r="R308" s="1">
        <v>31460</v>
      </c>
      <c r="S308" s="1">
        <f t="shared" si="176"/>
        <v>31460</v>
      </c>
      <c r="T308" s="1">
        <f t="shared" si="177"/>
        <v>346060</v>
      </c>
      <c r="U308" s="1">
        <f t="shared" si="178"/>
        <v>31460</v>
      </c>
      <c r="V308" s="1">
        <v>-34225.160000000003</v>
      </c>
      <c r="W308" s="1">
        <v>-34301.97</v>
      </c>
      <c r="X308" s="1">
        <v>-34378.78</v>
      </c>
      <c r="Y308" s="1">
        <v>-34455.590000000004</v>
      </c>
      <c r="Z308" s="1">
        <v>-34532.400000000001</v>
      </c>
      <c r="AA308" s="1">
        <v>-34606</v>
      </c>
      <c r="AB308" s="1">
        <v>-34606</v>
      </c>
      <c r="AC308" s="1">
        <v>-34606</v>
      </c>
      <c r="AD308" s="1">
        <v>-34606</v>
      </c>
      <c r="AE308" s="1">
        <v>-34606</v>
      </c>
      <c r="AF308" s="1">
        <v>-34606</v>
      </c>
      <c r="AG308" s="1">
        <v>-34606</v>
      </c>
      <c r="AH308" s="1">
        <v>-34606</v>
      </c>
      <c r="AI308" s="1"/>
      <c r="AJ308" s="1">
        <v>-76.81</v>
      </c>
      <c r="AK308" s="1">
        <v>-76.81</v>
      </c>
      <c r="AL308" s="1">
        <v>-76.81</v>
      </c>
      <c r="AM308" s="1">
        <v>-76.81</v>
      </c>
      <c r="AN308" s="1">
        <v>-76.81</v>
      </c>
      <c r="AO308" s="1">
        <v>-73.600000000000009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f t="shared" si="179"/>
        <v>380.84000000000003</v>
      </c>
      <c r="AX308" s="1"/>
      <c r="AY308" s="1">
        <v>-2765.16</v>
      </c>
      <c r="AZ308" s="1">
        <v>-2841.9700000000003</v>
      </c>
      <c r="BA308" s="1">
        <v>-2918.78</v>
      </c>
      <c r="BB308" s="1">
        <v>-2995.59</v>
      </c>
      <c r="BC308" s="1">
        <v>-3072.4</v>
      </c>
      <c r="BD308" s="1">
        <v>-3146</v>
      </c>
      <c r="BE308" s="1">
        <v>-3146</v>
      </c>
      <c r="BF308" s="1">
        <v>-3146</v>
      </c>
      <c r="BG308" s="1">
        <v>-3146</v>
      </c>
      <c r="BH308" s="1">
        <v>-3146</v>
      </c>
      <c r="BI308" s="1">
        <v>-3146</v>
      </c>
      <c r="BJ308" s="1">
        <v>-3146</v>
      </c>
      <c r="BK308" s="1">
        <v>-3146</v>
      </c>
      <c r="BL308" s="2">
        <f t="shared" si="152"/>
        <v>0</v>
      </c>
      <c r="BM308" s="2">
        <f t="shared" si="180"/>
        <v>380.84000000000003</v>
      </c>
      <c r="BN308" s="3">
        <f t="shared" si="188"/>
        <v>1.210553083280356E-2</v>
      </c>
      <c r="BO308" s="37">
        <f>IFERROR(INDEX('Wkpr - Existing Depr Rates'!$G$2:$G$709,MATCH('Wkpr - Plant Balance Detail'!A308,'Wkpr - Existing Depr Rates'!$A$2:$A$709,0),),0)</f>
        <v>2.93E-2</v>
      </c>
      <c r="BP308" s="37">
        <f t="shared" si="181"/>
        <v>-1.7194469167196441E-2</v>
      </c>
      <c r="BQ308" s="11">
        <v>0</v>
      </c>
      <c r="BR308" s="11"/>
      <c r="BS308" s="11"/>
      <c r="BU308" s="31">
        <f>_xlfn.IFNA(IF(AND($B308="ED",$D308&gt;=310000,$D308&lt;360000),INDEX('Wkpr - Allocation_Factors'!$B$16:$F$16,1,MATCH('Wkpr - Plant Balance Detail'!BU$2,'Wkpr - Allocation_Factors'!$B$1:$F$1,0)),IF(AND($B308="GD",$C308="AN",$D308&gt;=350000,$D308&lt;358000),INDEX('Wkpr - Allocation_Factors'!$B$17:$F$17,1,MATCH('Wkpr - Plant Balance Detail'!BU$2,'Wkpr - Allocation_Factors'!$B$1:$F$1,0)),INDEX('Wkpr - Allocation_Factors'!$B$2:$F$15,MATCH(CONCATENATE('Wkpr - Plant Balance Detail'!$B308,'Wkpr - Plant Balance Detail'!$C308),'Wkpr - Allocation_Factors'!$A$2:$A$15,0),MATCH('Wkpr - Plant Balance Detail'!BU$2,'Wkpr - Allocation_Factors'!$B$1:$F$1,0)))),0)</f>
        <v>0.6573</v>
      </c>
      <c r="BV308" s="31">
        <f>_xlfn.IFNA(IF(AND($B308="ED",$D308&gt;=310000,$D308&lt;360000),INDEX('Wkpr - Allocation_Factors'!$B$16:$F$16,1,MATCH('Wkpr - Plant Balance Detail'!BV$2,'Wkpr - Allocation_Factors'!$B$1:$F$1,0)),IF(AND($B308="GD",$C308="AN",$D308&gt;=350000,$D308&lt;358000),INDEX('Wkpr - Allocation_Factors'!$B$17:$F$17,1,MATCH('Wkpr - Plant Balance Detail'!BV$2,'Wkpr - Allocation_Factors'!$B$1:$F$1,0)),INDEX('Wkpr - Allocation_Factors'!$B$2:$F$15,MATCH(CONCATENATE('Wkpr - Plant Balance Detail'!$B308,'Wkpr - Plant Balance Detail'!$C308),'Wkpr - Allocation_Factors'!$A$2:$A$15,0),MATCH('Wkpr - Plant Balance Detail'!BV$2,'Wkpr - Allocation_Factors'!$B$1:$F$1,0)))),0)</f>
        <v>0</v>
      </c>
      <c r="BW308" s="31">
        <f>_xlfn.IFNA(IF(AND($B308="ED",$D308&gt;=310000,$D308&lt;360000),INDEX('Wkpr - Allocation_Factors'!$B$16:$F$16,1,MATCH('Wkpr - Plant Balance Detail'!BW$2,'Wkpr - Allocation_Factors'!$B$1:$F$1,0)),IF(AND($B308="GD",$C308="AN",$D308&gt;=350000,$D308&lt;358000),INDEX('Wkpr - Allocation_Factors'!$B$17:$F$17,1,MATCH('Wkpr - Plant Balance Detail'!BW$2,'Wkpr - Allocation_Factors'!$B$1:$F$1,0)),INDEX('Wkpr - Allocation_Factors'!$B$2:$F$15,MATCH(CONCATENATE('Wkpr - Plant Balance Detail'!$B308,'Wkpr - Plant Balance Detail'!$C308),'Wkpr - Allocation_Factors'!$A$2:$A$15,0),MATCH('Wkpr - Plant Balance Detail'!BW$2,'Wkpr - Allocation_Factors'!$B$1:$F$1,0)))),0)</f>
        <v>0.3427</v>
      </c>
      <c r="BX308" s="31">
        <f>_xlfn.IFNA(IF(AND($B308="ED",$D308&gt;=310000,$D308&lt;360000),INDEX('Wkpr - Allocation_Factors'!$B$16:$F$16,1,MATCH('Wkpr - Plant Balance Detail'!BX$2,'Wkpr - Allocation_Factors'!$B$1:$F$1,0)),IF(AND($B308="GD",$C308="AN",$D308&gt;=350000,$D308&lt;358000),INDEX('Wkpr - Allocation_Factors'!$B$17:$F$17,1,MATCH('Wkpr - Plant Balance Detail'!BX$2,'Wkpr - Allocation_Factors'!$B$1:$F$1,0)),INDEX('Wkpr - Allocation_Factors'!$B$2:$F$15,MATCH(CONCATENATE('Wkpr - Plant Balance Detail'!$B308,'Wkpr - Plant Balance Detail'!$C308),'Wkpr - Allocation_Factors'!$A$2:$A$15,0),MATCH('Wkpr - Plant Balance Detail'!BX$2,'Wkpr - Allocation_Factors'!$B$1:$F$1,0)))),0)</f>
        <v>0</v>
      </c>
      <c r="BY308" s="31">
        <f>_xlfn.IFNA(IF(AND($B308="ED",$D308&gt;=310000,$D308&lt;360000),INDEX('Wkpr - Allocation_Factors'!$B$16:$F$16,1,MATCH('Wkpr - Plant Balance Detail'!BY$2,'Wkpr - Allocation_Factors'!$B$1:$F$1,0)),IF(AND($B308="GD",$C308="AN",$D308&gt;=350000,$D308&lt;358000),INDEX('Wkpr - Allocation_Factors'!$B$17:$F$17,1,MATCH('Wkpr - Plant Balance Detail'!BY$2,'Wkpr - Allocation_Factors'!$B$1:$F$1,0)),INDEX('Wkpr - Allocation_Factors'!$B$2:$F$15,MATCH(CONCATENATE('Wkpr - Plant Balance Detail'!$B308,'Wkpr - Plant Balance Detail'!$C308),'Wkpr - Allocation_Factors'!$A$2:$A$15,0),MATCH('Wkpr - Plant Balance Detail'!BY$2,'Wkpr - Allocation_Factors'!$B$1:$F$1,0)))),0)</f>
        <v>0</v>
      </c>
      <c r="CA308" s="1">
        <f t="shared" si="153"/>
        <v>250.32613200000003</v>
      </c>
      <c r="CB308" s="1">
        <f t="shared" si="154"/>
        <v>0</v>
      </c>
      <c r="CC308" s="1">
        <f t="shared" si="155"/>
        <v>130.513868</v>
      </c>
      <c r="CD308" s="1">
        <f t="shared" si="156"/>
        <v>0</v>
      </c>
      <c r="CE308" s="1">
        <f t="shared" si="157"/>
        <v>0</v>
      </c>
      <c r="CF308" s="1"/>
      <c r="CG308" s="1">
        <f t="shared" si="158"/>
        <v>0</v>
      </c>
      <c r="CH308" s="1">
        <f t="shared" si="159"/>
        <v>0</v>
      </c>
      <c r="CI308" s="1">
        <f t="shared" si="160"/>
        <v>0</v>
      </c>
      <c r="CJ308" s="1">
        <f t="shared" si="161"/>
        <v>0</v>
      </c>
      <c r="CK308" s="1">
        <f t="shared" si="162"/>
        <v>0</v>
      </c>
      <c r="CM308" s="1">
        <f t="shared" si="163"/>
        <v>0</v>
      </c>
      <c r="CN308" s="1">
        <f t="shared" si="164"/>
        <v>0</v>
      </c>
      <c r="CO308" s="1">
        <f t="shared" si="165"/>
        <v>0</v>
      </c>
      <c r="CP308" s="1">
        <f t="shared" si="166"/>
        <v>0</v>
      </c>
      <c r="CQ308" s="1">
        <f t="shared" si="167"/>
        <v>0</v>
      </c>
      <c r="CS308" s="1">
        <f t="shared" si="182"/>
        <v>0</v>
      </c>
      <c r="CT308" s="1">
        <f t="shared" si="183"/>
        <v>0</v>
      </c>
      <c r="CU308" s="1">
        <f t="shared" si="184"/>
        <v>0</v>
      </c>
      <c r="CV308" s="1">
        <f t="shared" si="185"/>
        <v>0</v>
      </c>
      <c r="CW308" s="1">
        <f t="shared" si="186"/>
        <v>0</v>
      </c>
      <c r="CX308" s="1">
        <f t="shared" si="187"/>
        <v>0</v>
      </c>
      <c r="DA308" s="38">
        <f t="shared" si="168"/>
        <v>0</v>
      </c>
      <c r="DB308" s="38">
        <f t="shared" si="169"/>
        <v>0</v>
      </c>
      <c r="DC308" s="38">
        <f t="shared" si="170"/>
        <v>0</v>
      </c>
      <c r="DD308" s="38">
        <f t="shared" si="171"/>
        <v>0</v>
      </c>
      <c r="DE308" s="38">
        <f t="shared" si="172"/>
        <v>0</v>
      </c>
    </row>
    <row r="309" spans="1:109" x14ac:dyDescent="0.2">
      <c r="A309" t="s">
        <v>324</v>
      </c>
      <c r="B309" t="str">
        <f t="shared" si="173"/>
        <v>ED</v>
      </c>
      <c r="C309" t="str">
        <f t="shared" si="174"/>
        <v>NE</v>
      </c>
      <c r="D309">
        <f t="shared" si="175"/>
        <v>343000</v>
      </c>
      <c r="F309" s="1">
        <v>9058274.2200000007</v>
      </c>
      <c r="G309" s="1">
        <v>9058274.2200000007</v>
      </c>
      <c r="H309" s="1">
        <v>9058274.2200000007</v>
      </c>
      <c r="I309" s="1">
        <v>9058274.2200000007</v>
      </c>
      <c r="J309" s="1">
        <v>9058274.2200000007</v>
      </c>
      <c r="K309" s="1">
        <v>9058274.2200000007</v>
      </c>
      <c r="L309" s="1">
        <v>9058274.2200000007</v>
      </c>
      <c r="M309" s="1">
        <v>9058274.2200000007</v>
      </c>
      <c r="N309" s="1">
        <v>9058274.2200000007</v>
      </c>
      <c r="O309" s="1">
        <v>9058274.2200000007</v>
      </c>
      <c r="P309" s="1">
        <v>9058274.2200000007</v>
      </c>
      <c r="Q309" s="1">
        <v>9058274.2200000007</v>
      </c>
      <c r="R309" s="1">
        <v>9058274.2200000007</v>
      </c>
      <c r="S309" s="1">
        <f t="shared" si="176"/>
        <v>9058274.2200000007</v>
      </c>
      <c r="T309" s="1">
        <f t="shared" si="177"/>
        <v>99641016.420000002</v>
      </c>
      <c r="U309" s="1">
        <f t="shared" si="178"/>
        <v>9058274.2200000007</v>
      </c>
      <c r="V309" s="1">
        <v>-9058274.2200000007</v>
      </c>
      <c r="W309" s="1">
        <v>-9058274.2200000007</v>
      </c>
      <c r="X309" s="1">
        <v>-9058274.2200000007</v>
      </c>
      <c r="Y309" s="1">
        <v>-9058274.2200000007</v>
      </c>
      <c r="Z309" s="1">
        <v>-9058274.2200000007</v>
      </c>
      <c r="AA309" s="1">
        <v>-9058274.2200000007</v>
      </c>
      <c r="AB309" s="1">
        <v>-9058274.2200000007</v>
      </c>
      <c r="AC309" s="1">
        <v>-9058274.2200000007</v>
      </c>
      <c r="AD309" s="1">
        <v>-9058274.2200000007</v>
      </c>
      <c r="AE309" s="1">
        <v>-9058274.2200000007</v>
      </c>
      <c r="AF309" s="1">
        <v>-9058274.2200000007</v>
      </c>
      <c r="AG309" s="1">
        <v>-9058274.2200000007</v>
      </c>
      <c r="AH309" s="1">
        <v>-9058274.2200000007</v>
      </c>
      <c r="AI309" s="1"/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f t="shared" si="179"/>
        <v>0</v>
      </c>
      <c r="AX309" s="1"/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2">
        <f t="shared" si="152"/>
        <v>0</v>
      </c>
      <c r="BM309" s="2">
        <f t="shared" si="180"/>
        <v>0</v>
      </c>
      <c r="BN309" s="3" t="str">
        <f t="shared" si="188"/>
        <v/>
      </c>
      <c r="BO309" s="37">
        <f>IFERROR(INDEX('Wkpr - Existing Depr Rates'!$G$2:$G$709,MATCH('Wkpr - Plant Balance Detail'!A309,'Wkpr - Existing Depr Rates'!$A$2:$A$709,0),),0)</f>
        <v>8.0999999999999996E-3</v>
      </c>
      <c r="BP309" s="37" t="str">
        <f t="shared" si="181"/>
        <v/>
      </c>
      <c r="BQ309" s="11">
        <v>2.5099999999999997E-2</v>
      </c>
      <c r="BR309" s="11"/>
      <c r="BS309" s="11"/>
      <c r="BU309" s="31">
        <f>_xlfn.IFNA(IF(AND($B309="ED",$D309&gt;=310000,$D309&lt;360000),INDEX('Wkpr - Allocation_Factors'!$B$16:$F$16,1,MATCH('Wkpr - Plant Balance Detail'!BU$2,'Wkpr - Allocation_Factors'!$B$1:$F$1,0)),IF(AND($B309="GD",$C309="AN",$D309&gt;=350000,$D309&lt;358000),INDEX('Wkpr - Allocation_Factors'!$B$17:$F$17,1,MATCH('Wkpr - Plant Balance Detail'!BU$2,'Wkpr - Allocation_Factors'!$B$1:$F$1,0)),INDEX('Wkpr - Allocation_Factors'!$B$2:$F$15,MATCH(CONCATENATE('Wkpr - Plant Balance Detail'!$B309,'Wkpr - Plant Balance Detail'!$C309),'Wkpr - Allocation_Factors'!$A$2:$A$15,0),MATCH('Wkpr - Plant Balance Detail'!BU$2,'Wkpr - Allocation_Factors'!$B$1:$F$1,0)))),0)</f>
        <v>0.6573</v>
      </c>
      <c r="BV309" s="31">
        <f>_xlfn.IFNA(IF(AND($B309="ED",$D309&gt;=310000,$D309&lt;360000),INDEX('Wkpr - Allocation_Factors'!$B$16:$F$16,1,MATCH('Wkpr - Plant Balance Detail'!BV$2,'Wkpr - Allocation_Factors'!$B$1:$F$1,0)),IF(AND($B309="GD",$C309="AN",$D309&gt;=350000,$D309&lt;358000),INDEX('Wkpr - Allocation_Factors'!$B$17:$F$17,1,MATCH('Wkpr - Plant Balance Detail'!BV$2,'Wkpr - Allocation_Factors'!$B$1:$F$1,0)),INDEX('Wkpr - Allocation_Factors'!$B$2:$F$15,MATCH(CONCATENATE('Wkpr - Plant Balance Detail'!$B309,'Wkpr - Plant Balance Detail'!$C309),'Wkpr - Allocation_Factors'!$A$2:$A$15,0),MATCH('Wkpr - Plant Balance Detail'!BV$2,'Wkpr - Allocation_Factors'!$B$1:$F$1,0)))),0)</f>
        <v>0</v>
      </c>
      <c r="BW309" s="31">
        <f>_xlfn.IFNA(IF(AND($B309="ED",$D309&gt;=310000,$D309&lt;360000),INDEX('Wkpr - Allocation_Factors'!$B$16:$F$16,1,MATCH('Wkpr - Plant Balance Detail'!BW$2,'Wkpr - Allocation_Factors'!$B$1:$F$1,0)),IF(AND($B309="GD",$C309="AN",$D309&gt;=350000,$D309&lt;358000),INDEX('Wkpr - Allocation_Factors'!$B$17:$F$17,1,MATCH('Wkpr - Plant Balance Detail'!BW$2,'Wkpr - Allocation_Factors'!$B$1:$F$1,0)),INDEX('Wkpr - Allocation_Factors'!$B$2:$F$15,MATCH(CONCATENATE('Wkpr - Plant Balance Detail'!$B309,'Wkpr - Plant Balance Detail'!$C309),'Wkpr - Allocation_Factors'!$A$2:$A$15,0),MATCH('Wkpr - Plant Balance Detail'!BW$2,'Wkpr - Allocation_Factors'!$B$1:$F$1,0)))),0)</f>
        <v>0.3427</v>
      </c>
      <c r="BX309" s="31">
        <f>_xlfn.IFNA(IF(AND($B309="ED",$D309&gt;=310000,$D309&lt;360000),INDEX('Wkpr - Allocation_Factors'!$B$16:$F$16,1,MATCH('Wkpr - Plant Balance Detail'!BX$2,'Wkpr - Allocation_Factors'!$B$1:$F$1,0)),IF(AND($B309="GD",$C309="AN",$D309&gt;=350000,$D309&lt;358000),INDEX('Wkpr - Allocation_Factors'!$B$17:$F$17,1,MATCH('Wkpr - Plant Balance Detail'!BX$2,'Wkpr - Allocation_Factors'!$B$1:$F$1,0)),INDEX('Wkpr - Allocation_Factors'!$B$2:$F$15,MATCH(CONCATENATE('Wkpr - Plant Balance Detail'!$B309,'Wkpr - Plant Balance Detail'!$C309),'Wkpr - Allocation_Factors'!$A$2:$A$15,0),MATCH('Wkpr - Plant Balance Detail'!BX$2,'Wkpr - Allocation_Factors'!$B$1:$F$1,0)))),0)</f>
        <v>0</v>
      </c>
      <c r="BY309" s="31">
        <f>_xlfn.IFNA(IF(AND($B309="ED",$D309&gt;=310000,$D309&lt;360000),INDEX('Wkpr - Allocation_Factors'!$B$16:$F$16,1,MATCH('Wkpr - Plant Balance Detail'!BY$2,'Wkpr - Allocation_Factors'!$B$1:$F$1,0)),IF(AND($B309="GD",$C309="AN",$D309&gt;=350000,$D309&lt;358000),INDEX('Wkpr - Allocation_Factors'!$B$17:$F$17,1,MATCH('Wkpr - Plant Balance Detail'!BY$2,'Wkpr - Allocation_Factors'!$B$1:$F$1,0)),INDEX('Wkpr - Allocation_Factors'!$B$2:$F$15,MATCH(CONCATENATE('Wkpr - Plant Balance Detail'!$B309,'Wkpr - Plant Balance Detail'!$C309),'Wkpr - Allocation_Factors'!$A$2:$A$15,0),MATCH('Wkpr - Plant Balance Detail'!BY$2,'Wkpr - Allocation_Factors'!$B$1:$F$1,0)))),0)</f>
        <v>0</v>
      </c>
      <c r="CA309" s="1">
        <f t="shared" si="153"/>
        <v>0</v>
      </c>
      <c r="CB309" s="1">
        <f t="shared" si="154"/>
        <v>0</v>
      </c>
      <c r="CC309" s="1">
        <f t="shared" si="155"/>
        <v>0</v>
      </c>
      <c r="CD309" s="1">
        <f t="shared" si="156"/>
        <v>0</v>
      </c>
      <c r="CE309" s="1">
        <f t="shared" si="157"/>
        <v>0</v>
      </c>
      <c r="CF309" s="1"/>
      <c r="CG309" s="1">
        <f t="shared" si="158"/>
        <v>48227.4295229286</v>
      </c>
      <c r="CH309" s="1">
        <f t="shared" si="159"/>
        <v>0</v>
      </c>
      <c r="CI309" s="1">
        <f t="shared" si="160"/>
        <v>25144.5916590714</v>
      </c>
      <c r="CJ309" s="1">
        <f t="shared" si="161"/>
        <v>0</v>
      </c>
      <c r="CK309" s="1">
        <f t="shared" si="162"/>
        <v>0</v>
      </c>
      <c r="CM309" s="1">
        <f t="shared" si="163"/>
        <v>149445.49148463059</v>
      </c>
      <c r="CN309" s="1">
        <f t="shared" si="164"/>
        <v>0</v>
      </c>
      <c r="CO309" s="1">
        <f t="shared" si="165"/>
        <v>77917.191437369387</v>
      </c>
      <c r="CP309" s="1">
        <f t="shared" si="166"/>
        <v>0</v>
      </c>
      <c r="CQ309" s="1">
        <f t="shared" si="167"/>
        <v>0</v>
      </c>
      <c r="CS309" s="1">
        <f t="shared" si="182"/>
        <v>101218.06196170198</v>
      </c>
      <c r="CT309" s="1">
        <f t="shared" si="183"/>
        <v>0</v>
      </c>
      <c r="CU309" s="1">
        <f t="shared" si="184"/>
        <v>52772.599778297983</v>
      </c>
      <c r="CV309" s="1">
        <f t="shared" si="185"/>
        <v>0</v>
      </c>
      <c r="CW309" s="1">
        <f t="shared" si="186"/>
        <v>0</v>
      </c>
      <c r="CX309" s="1">
        <f t="shared" si="187"/>
        <v>153990.66173999995</v>
      </c>
      <c r="DA309" s="38">
        <f t="shared" si="168"/>
        <v>0</v>
      </c>
      <c r="DB309" s="38">
        <f t="shared" si="169"/>
        <v>0</v>
      </c>
      <c r="DC309" s="38">
        <f t="shared" si="170"/>
        <v>0</v>
      </c>
      <c r="DD309" s="38">
        <f t="shared" si="171"/>
        <v>0</v>
      </c>
      <c r="DE309" s="38">
        <f t="shared" si="172"/>
        <v>0</v>
      </c>
    </row>
    <row r="310" spans="1:109" x14ac:dyDescent="0.2">
      <c r="A310" t="s">
        <v>325</v>
      </c>
      <c r="B310" t="str">
        <f t="shared" si="173"/>
        <v>ED</v>
      </c>
      <c r="C310" t="str">
        <f t="shared" si="174"/>
        <v>NE</v>
      </c>
      <c r="D310">
        <f t="shared" si="175"/>
        <v>344000</v>
      </c>
      <c r="F310" s="1">
        <v>2609095.9</v>
      </c>
      <c r="G310" s="1">
        <v>2609095.9</v>
      </c>
      <c r="H310" s="1">
        <v>2609095.9</v>
      </c>
      <c r="I310" s="1">
        <v>2609095.9</v>
      </c>
      <c r="J310" s="1">
        <v>2609095.9</v>
      </c>
      <c r="K310" s="1">
        <v>2609095.9</v>
      </c>
      <c r="L310" s="1">
        <v>2609095.9</v>
      </c>
      <c r="M310" s="1">
        <v>2609095.9</v>
      </c>
      <c r="N310" s="1">
        <v>2603841.2999999998</v>
      </c>
      <c r="O310" s="1">
        <v>2603841.2999999998</v>
      </c>
      <c r="P310" s="1">
        <v>2603841.2999999998</v>
      </c>
      <c r="Q310" s="1">
        <v>2603841.2999999998</v>
      </c>
      <c r="R310" s="1">
        <v>2603841.2999999998</v>
      </c>
      <c r="S310" s="1">
        <f t="shared" si="176"/>
        <v>2606468.5999999996</v>
      </c>
      <c r="T310" s="1">
        <f t="shared" si="177"/>
        <v>28679036.500000004</v>
      </c>
      <c r="U310" s="1">
        <f t="shared" si="178"/>
        <v>2607125.4250000003</v>
      </c>
      <c r="V310" s="1">
        <v>-2609095.9</v>
      </c>
      <c r="W310" s="1">
        <v>-2609095.9</v>
      </c>
      <c r="X310" s="1">
        <v>-2609095.9</v>
      </c>
      <c r="Y310" s="1">
        <v>-2609095.9</v>
      </c>
      <c r="Z310" s="1">
        <v>-2609095.9</v>
      </c>
      <c r="AA310" s="1">
        <v>-2609095.9</v>
      </c>
      <c r="AB310" s="1">
        <v>-2609095.9</v>
      </c>
      <c r="AC310" s="1">
        <v>-2609095.9</v>
      </c>
      <c r="AD310" s="1">
        <v>-2609095.9</v>
      </c>
      <c r="AE310" s="1">
        <v>-2609095.9</v>
      </c>
      <c r="AF310" s="1">
        <v>-2609095.9</v>
      </c>
      <c r="AG310" s="1">
        <v>-2603841.2999999998</v>
      </c>
      <c r="AH310" s="1">
        <v>-2603841.2999999998</v>
      </c>
      <c r="AI310" s="1"/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5254.6</v>
      </c>
      <c r="AV310" s="1">
        <v>0</v>
      </c>
      <c r="AW310" s="1">
        <f t="shared" si="179"/>
        <v>-5254.6</v>
      </c>
      <c r="AX310" s="1"/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-5254.6</v>
      </c>
      <c r="BH310" s="1">
        <v>-5254.6</v>
      </c>
      <c r="BI310" s="1">
        <v>-5254.6</v>
      </c>
      <c r="BJ310" s="1">
        <v>0</v>
      </c>
      <c r="BK310" s="1">
        <v>0</v>
      </c>
      <c r="BL310" s="2">
        <f t="shared" si="152"/>
        <v>0</v>
      </c>
      <c r="BM310" s="2">
        <f t="shared" si="180"/>
        <v>-5254.6</v>
      </c>
      <c r="BN310" s="3">
        <f t="shared" si="188"/>
        <v>-2.0154764897818444E-3</v>
      </c>
      <c r="BO310" s="37">
        <f>IFERROR(INDEX('Wkpr - Existing Depr Rates'!$G$2:$G$709,MATCH('Wkpr - Plant Balance Detail'!A310,'Wkpr - Existing Depr Rates'!$A$2:$A$709,0),),0)</f>
        <v>2.5000000000000001E-2</v>
      </c>
      <c r="BP310" s="37">
        <f t="shared" si="181"/>
        <v>-2.7015476489781847E-2</v>
      </c>
      <c r="BQ310" s="11">
        <v>2.5600000000000001E-2</v>
      </c>
      <c r="BR310" s="11"/>
      <c r="BS310" s="11"/>
      <c r="BU310" s="31">
        <f>_xlfn.IFNA(IF(AND($B310="ED",$D310&gt;=310000,$D310&lt;360000),INDEX('Wkpr - Allocation_Factors'!$B$16:$F$16,1,MATCH('Wkpr - Plant Balance Detail'!BU$2,'Wkpr - Allocation_Factors'!$B$1:$F$1,0)),IF(AND($B310="GD",$C310="AN",$D310&gt;=350000,$D310&lt;358000),INDEX('Wkpr - Allocation_Factors'!$B$17:$F$17,1,MATCH('Wkpr - Plant Balance Detail'!BU$2,'Wkpr - Allocation_Factors'!$B$1:$F$1,0)),INDEX('Wkpr - Allocation_Factors'!$B$2:$F$15,MATCH(CONCATENATE('Wkpr - Plant Balance Detail'!$B310,'Wkpr - Plant Balance Detail'!$C310),'Wkpr - Allocation_Factors'!$A$2:$A$15,0),MATCH('Wkpr - Plant Balance Detail'!BU$2,'Wkpr - Allocation_Factors'!$B$1:$F$1,0)))),0)</f>
        <v>0.6573</v>
      </c>
      <c r="BV310" s="31">
        <f>_xlfn.IFNA(IF(AND($B310="ED",$D310&gt;=310000,$D310&lt;360000),INDEX('Wkpr - Allocation_Factors'!$B$16:$F$16,1,MATCH('Wkpr - Plant Balance Detail'!BV$2,'Wkpr - Allocation_Factors'!$B$1:$F$1,0)),IF(AND($B310="GD",$C310="AN",$D310&gt;=350000,$D310&lt;358000),INDEX('Wkpr - Allocation_Factors'!$B$17:$F$17,1,MATCH('Wkpr - Plant Balance Detail'!BV$2,'Wkpr - Allocation_Factors'!$B$1:$F$1,0)),INDEX('Wkpr - Allocation_Factors'!$B$2:$F$15,MATCH(CONCATENATE('Wkpr - Plant Balance Detail'!$B310,'Wkpr - Plant Balance Detail'!$C310),'Wkpr - Allocation_Factors'!$A$2:$A$15,0),MATCH('Wkpr - Plant Balance Detail'!BV$2,'Wkpr - Allocation_Factors'!$B$1:$F$1,0)))),0)</f>
        <v>0</v>
      </c>
      <c r="BW310" s="31">
        <f>_xlfn.IFNA(IF(AND($B310="ED",$D310&gt;=310000,$D310&lt;360000),INDEX('Wkpr - Allocation_Factors'!$B$16:$F$16,1,MATCH('Wkpr - Plant Balance Detail'!BW$2,'Wkpr - Allocation_Factors'!$B$1:$F$1,0)),IF(AND($B310="GD",$C310="AN",$D310&gt;=350000,$D310&lt;358000),INDEX('Wkpr - Allocation_Factors'!$B$17:$F$17,1,MATCH('Wkpr - Plant Balance Detail'!BW$2,'Wkpr - Allocation_Factors'!$B$1:$F$1,0)),INDEX('Wkpr - Allocation_Factors'!$B$2:$F$15,MATCH(CONCATENATE('Wkpr - Plant Balance Detail'!$B310,'Wkpr - Plant Balance Detail'!$C310),'Wkpr - Allocation_Factors'!$A$2:$A$15,0),MATCH('Wkpr - Plant Balance Detail'!BW$2,'Wkpr - Allocation_Factors'!$B$1:$F$1,0)))),0)</f>
        <v>0.3427</v>
      </c>
      <c r="BX310" s="31">
        <f>_xlfn.IFNA(IF(AND($B310="ED",$D310&gt;=310000,$D310&lt;360000),INDEX('Wkpr - Allocation_Factors'!$B$16:$F$16,1,MATCH('Wkpr - Plant Balance Detail'!BX$2,'Wkpr - Allocation_Factors'!$B$1:$F$1,0)),IF(AND($B310="GD",$C310="AN",$D310&gt;=350000,$D310&lt;358000),INDEX('Wkpr - Allocation_Factors'!$B$17:$F$17,1,MATCH('Wkpr - Plant Balance Detail'!BX$2,'Wkpr - Allocation_Factors'!$B$1:$F$1,0)),INDEX('Wkpr - Allocation_Factors'!$B$2:$F$15,MATCH(CONCATENATE('Wkpr - Plant Balance Detail'!$B310,'Wkpr - Plant Balance Detail'!$C310),'Wkpr - Allocation_Factors'!$A$2:$A$15,0),MATCH('Wkpr - Plant Balance Detail'!BX$2,'Wkpr - Allocation_Factors'!$B$1:$F$1,0)))),0)</f>
        <v>0</v>
      </c>
      <c r="BY310" s="31">
        <f>_xlfn.IFNA(IF(AND($B310="ED",$D310&gt;=310000,$D310&lt;360000),INDEX('Wkpr - Allocation_Factors'!$B$16:$F$16,1,MATCH('Wkpr - Plant Balance Detail'!BY$2,'Wkpr - Allocation_Factors'!$B$1:$F$1,0)),IF(AND($B310="GD",$C310="AN",$D310&gt;=350000,$D310&lt;358000),INDEX('Wkpr - Allocation_Factors'!$B$17:$F$17,1,MATCH('Wkpr - Plant Balance Detail'!BY$2,'Wkpr - Allocation_Factors'!$B$1:$F$1,0)),INDEX('Wkpr - Allocation_Factors'!$B$2:$F$15,MATCH(CONCATENATE('Wkpr - Plant Balance Detail'!$B310,'Wkpr - Plant Balance Detail'!$C310),'Wkpr - Allocation_Factors'!$A$2:$A$15,0),MATCH('Wkpr - Plant Balance Detail'!BY$2,'Wkpr - Allocation_Factors'!$B$1:$F$1,0)))),0)</f>
        <v>0</v>
      </c>
      <c r="CA310" s="1">
        <f t="shared" si="153"/>
        <v>-3449.4978608673391</v>
      </c>
      <c r="CB310" s="1">
        <f t="shared" si="154"/>
        <v>0</v>
      </c>
      <c r="CC310" s="1">
        <f t="shared" si="155"/>
        <v>-1798.4830624056551</v>
      </c>
      <c r="CD310" s="1">
        <f t="shared" si="156"/>
        <v>0</v>
      </c>
      <c r="CE310" s="1">
        <f t="shared" si="157"/>
        <v>0</v>
      </c>
      <c r="CF310" s="1"/>
      <c r="CG310" s="1">
        <f t="shared" si="158"/>
        <v>42787.622162250002</v>
      </c>
      <c r="CH310" s="1">
        <f t="shared" si="159"/>
        <v>0</v>
      </c>
      <c r="CI310" s="1">
        <f t="shared" si="160"/>
        <v>22308.41033775</v>
      </c>
      <c r="CJ310" s="1">
        <f t="shared" si="161"/>
        <v>0</v>
      </c>
      <c r="CK310" s="1">
        <f t="shared" si="162"/>
        <v>0</v>
      </c>
      <c r="CM310" s="1">
        <f t="shared" si="163"/>
        <v>43814.525094143995</v>
      </c>
      <c r="CN310" s="1">
        <f t="shared" si="164"/>
        <v>0</v>
      </c>
      <c r="CO310" s="1">
        <f t="shared" si="165"/>
        <v>22843.812185855997</v>
      </c>
      <c r="CP310" s="1">
        <f t="shared" si="166"/>
        <v>0</v>
      </c>
      <c r="CQ310" s="1">
        <f t="shared" si="167"/>
        <v>0</v>
      </c>
      <c r="CS310" s="1">
        <f t="shared" si="182"/>
        <v>1026.9029318939938</v>
      </c>
      <c r="CT310" s="1">
        <f t="shared" si="183"/>
        <v>0</v>
      </c>
      <c r="CU310" s="1">
        <f t="shared" si="184"/>
        <v>535.40184810599749</v>
      </c>
      <c r="CV310" s="1">
        <f t="shared" si="185"/>
        <v>0</v>
      </c>
      <c r="CW310" s="1">
        <f t="shared" si="186"/>
        <v>0</v>
      </c>
      <c r="CX310" s="1">
        <f t="shared" si="187"/>
        <v>1562.3047799999913</v>
      </c>
      <c r="DA310" s="38">
        <f t="shared" si="168"/>
        <v>0</v>
      </c>
      <c r="DB310" s="38">
        <f t="shared" si="169"/>
        <v>0</v>
      </c>
      <c r="DC310" s="38">
        <f t="shared" si="170"/>
        <v>0</v>
      </c>
      <c r="DD310" s="38">
        <f t="shared" si="171"/>
        <v>0</v>
      </c>
      <c r="DE310" s="38">
        <f t="shared" si="172"/>
        <v>0</v>
      </c>
    </row>
    <row r="311" spans="1:109" x14ac:dyDescent="0.2">
      <c r="A311" t="s">
        <v>326</v>
      </c>
      <c r="B311" t="str">
        <f t="shared" si="173"/>
        <v>ED</v>
      </c>
      <c r="C311" t="str">
        <f t="shared" si="174"/>
        <v>NE</v>
      </c>
      <c r="D311">
        <f t="shared" si="175"/>
        <v>345000</v>
      </c>
      <c r="F311" s="1">
        <v>1237467.8500000001</v>
      </c>
      <c r="G311" s="1">
        <v>1237467.8500000001</v>
      </c>
      <c r="H311" s="1">
        <v>1237467.8500000001</v>
      </c>
      <c r="I311" s="1">
        <v>1237467.8500000001</v>
      </c>
      <c r="J311" s="1">
        <v>1237467.8500000001</v>
      </c>
      <c r="K311" s="1">
        <v>1237467.8500000001</v>
      </c>
      <c r="L311" s="1">
        <v>1237467.8500000001</v>
      </c>
      <c r="M311" s="1">
        <v>1237467.8500000001</v>
      </c>
      <c r="N311" s="1">
        <v>1242722.45</v>
      </c>
      <c r="O311" s="1">
        <v>1242722.45</v>
      </c>
      <c r="P311" s="1">
        <v>1242722.45</v>
      </c>
      <c r="Q311" s="1">
        <v>1242722.45</v>
      </c>
      <c r="R311" s="1">
        <v>1242722.45</v>
      </c>
      <c r="S311" s="1">
        <f t="shared" si="176"/>
        <v>1240095.1499999999</v>
      </c>
      <c r="T311" s="1">
        <f t="shared" si="177"/>
        <v>13633164.749999996</v>
      </c>
      <c r="U311" s="1">
        <f t="shared" si="178"/>
        <v>1239438.3249999997</v>
      </c>
      <c r="V311" s="1">
        <v>-737723.11</v>
      </c>
      <c r="W311" s="1">
        <v>-750603.09</v>
      </c>
      <c r="X311" s="1">
        <v>-763483.07000000007</v>
      </c>
      <c r="Y311" s="1">
        <v>-776363.05</v>
      </c>
      <c r="Z311" s="1">
        <v>-789243.03</v>
      </c>
      <c r="AA311" s="1">
        <v>-802123.01</v>
      </c>
      <c r="AB311" s="1">
        <v>-815002.99</v>
      </c>
      <c r="AC311" s="1">
        <v>-827882.97</v>
      </c>
      <c r="AD311" s="1">
        <v>-840429.26</v>
      </c>
      <c r="AE311" s="1">
        <v>-853363.93</v>
      </c>
      <c r="AF311" s="1">
        <v>-866298.6</v>
      </c>
      <c r="AG311" s="1">
        <v>-879233.27</v>
      </c>
      <c r="AH311" s="1">
        <v>-892167.94000000006</v>
      </c>
      <c r="AI311" s="1"/>
      <c r="AJ311" s="1">
        <v>-12879.98</v>
      </c>
      <c r="AK311" s="1">
        <v>-12879.98</v>
      </c>
      <c r="AL311" s="1">
        <v>-12879.98</v>
      </c>
      <c r="AM311" s="1">
        <v>-12879.98</v>
      </c>
      <c r="AN311" s="1">
        <v>-12879.98</v>
      </c>
      <c r="AO311" s="1">
        <v>-12879.98</v>
      </c>
      <c r="AP311" s="1">
        <v>-12879.98</v>
      </c>
      <c r="AQ311" s="1">
        <v>-12879.98</v>
      </c>
      <c r="AR311" s="1">
        <v>-12907.33</v>
      </c>
      <c r="AS311" s="1">
        <v>-12934.67</v>
      </c>
      <c r="AT311" s="1">
        <v>-12934.67</v>
      </c>
      <c r="AU311" s="1">
        <v>-12934.67</v>
      </c>
      <c r="AV311" s="1">
        <v>-12934.67</v>
      </c>
      <c r="AW311" s="1">
        <f t="shared" si="179"/>
        <v>154805.87</v>
      </c>
      <c r="AX311" s="1"/>
      <c r="AY311" s="1">
        <v>499744.74</v>
      </c>
      <c r="AZ311" s="1">
        <v>486864.76</v>
      </c>
      <c r="BA311" s="1">
        <v>473984.78</v>
      </c>
      <c r="BB311" s="1">
        <v>461104.8</v>
      </c>
      <c r="BC311" s="1">
        <v>448224.82</v>
      </c>
      <c r="BD311" s="1">
        <v>435344.84</v>
      </c>
      <c r="BE311" s="1">
        <v>422464.86</v>
      </c>
      <c r="BF311" s="1">
        <v>409584.88</v>
      </c>
      <c r="BG311" s="1">
        <v>402293.19</v>
      </c>
      <c r="BH311" s="1">
        <v>389358.52</v>
      </c>
      <c r="BI311" s="1">
        <v>376423.85000000003</v>
      </c>
      <c r="BJ311" s="1">
        <v>363489.18</v>
      </c>
      <c r="BK311" s="1">
        <v>350554.51</v>
      </c>
      <c r="BL311" s="2">
        <f t="shared" si="152"/>
        <v>0</v>
      </c>
      <c r="BM311" s="2">
        <f t="shared" si="180"/>
        <v>154805.87</v>
      </c>
      <c r="BN311" s="3">
        <f t="shared" si="188"/>
        <v>0.12490001872420722</v>
      </c>
      <c r="BO311" s="37">
        <f>IFERROR(INDEX('Wkpr - Existing Depr Rates'!$G$2:$G$709,MATCH('Wkpr - Plant Balance Detail'!A311,'Wkpr - Existing Depr Rates'!$A$2:$A$709,0),),0)</f>
        <v>0.1249</v>
      </c>
      <c r="BP311" s="37">
        <f t="shared" si="181"/>
        <v>1.8724207226372691E-8</v>
      </c>
      <c r="BQ311" s="11">
        <v>0.16940000000000002</v>
      </c>
      <c r="BR311" s="11"/>
      <c r="BS311" s="11"/>
      <c r="BU311" s="31">
        <f>_xlfn.IFNA(IF(AND($B311="ED",$D311&gt;=310000,$D311&lt;360000),INDEX('Wkpr - Allocation_Factors'!$B$16:$F$16,1,MATCH('Wkpr - Plant Balance Detail'!BU$2,'Wkpr - Allocation_Factors'!$B$1:$F$1,0)),IF(AND($B311="GD",$C311="AN",$D311&gt;=350000,$D311&lt;358000),INDEX('Wkpr - Allocation_Factors'!$B$17:$F$17,1,MATCH('Wkpr - Plant Balance Detail'!BU$2,'Wkpr - Allocation_Factors'!$B$1:$F$1,0)),INDEX('Wkpr - Allocation_Factors'!$B$2:$F$15,MATCH(CONCATENATE('Wkpr - Plant Balance Detail'!$B311,'Wkpr - Plant Balance Detail'!$C311),'Wkpr - Allocation_Factors'!$A$2:$A$15,0),MATCH('Wkpr - Plant Balance Detail'!BU$2,'Wkpr - Allocation_Factors'!$B$1:$F$1,0)))),0)</f>
        <v>0.6573</v>
      </c>
      <c r="BV311" s="31">
        <f>_xlfn.IFNA(IF(AND($B311="ED",$D311&gt;=310000,$D311&lt;360000),INDEX('Wkpr - Allocation_Factors'!$B$16:$F$16,1,MATCH('Wkpr - Plant Balance Detail'!BV$2,'Wkpr - Allocation_Factors'!$B$1:$F$1,0)),IF(AND($B311="GD",$C311="AN",$D311&gt;=350000,$D311&lt;358000),INDEX('Wkpr - Allocation_Factors'!$B$17:$F$17,1,MATCH('Wkpr - Plant Balance Detail'!BV$2,'Wkpr - Allocation_Factors'!$B$1:$F$1,0)),INDEX('Wkpr - Allocation_Factors'!$B$2:$F$15,MATCH(CONCATENATE('Wkpr - Plant Balance Detail'!$B311,'Wkpr - Plant Balance Detail'!$C311),'Wkpr - Allocation_Factors'!$A$2:$A$15,0),MATCH('Wkpr - Plant Balance Detail'!BV$2,'Wkpr - Allocation_Factors'!$B$1:$F$1,0)))),0)</f>
        <v>0</v>
      </c>
      <c r="BW311" s="31">
        <f>_xlfn.IFNA(IF(AND($B311="ED",$D311&gt;=310000,$D311&lt;360000),INDEX('Wkpr - Allocation_Factors'!$B$16:$F$16,1,MATCH('Wkpr - Plant Balance Detail'!BW$2,'Wkpr - Allocation_Factors'!$B$1:$F$1,0)),IF(AND($B311="GD",$C311="AN",$D311&gt;=350000,$D311&lt;358000),INDEX('Wkpr - Allocation_Factors'!$B$17:$F$17,1,MATCH('Wkpr - Plant Balance Detail'!BW$2,'Wkpr - Allocation_Factors'!$B$1:$F$1,0)),INDEX('Wkpr - Allocation_Factors'!$B$2:$F$15,MATCH(CONCATENATE('Wkpr - Plant Balance Detail'!$B311,'Wkpr - Plant Balance Detail'!$C311),'Wkpr - Allocation_Factors'!$A$2:$A$15,0),MATCH('Wkpr - Plant Balance Detail'!BW$2,'Wkpr - Allocation_Factors'!$B$1:$F$1,0)))),0)</f>
        <v>0.3427</v>
      </c>
      <c r="BX311" s="31">
        <f>_xlfn.IFNA(IF(AND($B311="ED",$D311&gt;=310000,$D311&lt;360000),INDEX('Wkpr - Allocation_Factors'!$B$16:$F$16,1,MATCH('Wkpr - Plant Balance Detail'!BX$2,'Wkpr - Allocation_Factors'!$B$1:$F$1,0)),IF(AND($B311="GD",$C311="AN",$D311&gt;=350000,$D311&lt;358000),INDEX('Wkpr - Allocation_Factors'!$B$17:$F$17,1,MATCH('Wkpr - Plant Balance Detail'!BX$2,'Wkpr - Allocation_Factors'!$B$1:$F$1,0)),INDEX('Wkpr - Allocation_Factors'!$B$2:$F$15,MATCH(CONCATENATE('Wkpr - Plant Balance Detail'!$B311,'Wkpr - Plant Balance Detail'!$C311),'Wkpr - Allocation_Factors'!$A$2:$A$15,0),MATCH('Wkpr - Plant Balance Detail'!BX$2,'Wkpr - Allocation_Factors'!$B$1:$F$1,0)))),0)</f>
        <v>0</v>
      </c>
      <c r="BY311" s="31">
        <f>_xlfn.IFNA(IF(AND($B311="ED",$D311&gt;=310000,$D311&lt;360000),INDEX('Wkpr - Allocation_Factors'!$B$16:$F$16,1,MATCH('Wkpr - Plant Balance Detail'!BY$2,'Wkpr - Allocation_Factors'!$B$1:$F$1,0)),IF(AND($B311="GD",$C311="AN",$D311&gt;=350000,$D311&lt;358000),INDEX('Wkpr - Allocation_Factors'!$B$17:$F$17,1,MATCH('Wkpr - Plant Balance Detail'!BY$2,'Wkpr - Allocation_Factors'!$B$1:$F$1,0)),INDEX('Wkpr - Allocation_Factors'!$B$2:$F$15,MATCH(CONCATENATE('Wkpr - Plant Balance Detail'!$B311,'Wkpr - Plant Balance Detail'!$C311),'Wkpr - Allocation_Factors'!$A$2:$A$15,0),MATCH('Wkpr - Plant Balance Detail'!BY$2,'Wkpr - Allocation_Factors'!$B$1:$F$1,0)))),0)</f>
        <v>0</v>
      </c>
      <c r="CA311" s="1">
        <f t="shared" si="153"/>
        <v>102023.51444619538</v>
      </c>
      <c r="CB311" s="1">
        <f t="shared" si="154"/>
        <v>0</v>
      </c>
      <c r="CC311" s="1">
        <f t="shared" si="155"/>
        <v>53192.542827797282</v>
      </c>
      <c r="CD311" s="1">
        <f t="shared" si="156"/>
        <v>0</v>
      </c>
      <c r="CE311" s="1">
        <f t="shared" si="157"/>
        <v>0</v>
      </c>
      <c r="CF311" s="1"/>
      <c r="CG311" s="1">
        <f t="shared" si="158"/>
        <v>102023.4991514865</v>
      </c>
      <c r="CH311" s="1">
        <f t="shared" si="159"/>
        <v>0</v>
      </c>
      <c r="CI311" s="1">
        <f t="shared" si="160"/>
        <v>53192.534853513498</v>
      </c>
      <c r="CJ311" s="1">
        <f t="shared" si="161"/>
        <v>0</v>
      </c>
      <c r="CK311" s="1">
        <f t="shared" si="162"/>
        <v>0</v>
      </c>
      <c r="CM311" s="1">
        <f t="shared" si="163"/>
        <v>138372.944405619</v>
      </c>
      <c r="CN311" s="1">
        <f t="shared" si="164"/>
        <v>0</v>
      </c>
      <c r="CO311" s="1">
        <f t="shared" si="165"/>
        <v>72144.238624381003</v>
      </c>
      <c r="CP311" s="1">
        <f t="shared" si="166"/>
        <v>0</v>
      </c>
      <c r="CQ311" s="1">
        <f t="shared" si="167"/>
        <v>0</v>
      </c>
      <c r="CS311" s="1">
        <f t="shared" si="182"/>
        <v>36349.445254132501</v>
      </c>
      <c r="CT311" s="1">
        <f t="shared" si="183"/>
        <v>0</v>
      </c>
      <c r="CU311" s="1">
        <f t="shared" si="184"/>
        <v>18951.703770867505</v>
      </c>
      <c r="CV311" s="1">
        <f t="shared" si="185"/>
        <v>0</v>
      </c>
      <c r="CW311" s="1">
        <f t="shared" si="186"/>
        <v>0</v>
      </c>
      <c r="CX311" s="1">
        <f t="shared" si="187"/>
        <v>55301.149025000006</v>
      </c>
      <c r="DA311" s="38">
        <f t="shared" si="168"/>
        <v>0</v>
      </c>
      <c r="DB311" s="38">
        <f t="shared" si="169"/>
        <v>0</v>
      </c>
      <c r="DC311" s="38">
        <f t="shared" si="170"/>
        <v>0</v>
      </c>
      <c r="DD311" s="38">
        <f t="shared" si="171"/>
        <v>0</v>
      </c>
      <c r="DE311" s="38">
        <f t="shared" si="172"/>
        <v>0</v>
      </c>
    </row>
    <row r="312" spans="1:109" x14ac:dyDescent="0.2">
      <c r="A312" t="s">
        <v>327</v>
      </c>
      <c r="B312" t="str">
        <f t="shared" si="173"/>
        <v>ED</v>
      </c>
      <c r="C312" t="str">
        <f t="shared" si="174"/>
        <v>NE</v>
      </c>
      <c r="D312">
        <f t="shared" si="175"/>
        <v>346000</v>
      </c>
      <c r="F312" s="1">
        <v>405702.43</v>
      </c>
      <c r="G312" s="1">
        <v>405702.43</v>
      </c>
      <c r="H312" s="1">
        <v>405702.43</v>
      </c>
      <c r="I312" s="1">
        <v>405702.43</v>
      </c>
      <c r="J312" s="1">
        <v>405702.43</v>
      </c>
      <c r="K312" s="1">
        <v>405702.43</v>
      </c>
      <c r="L312" s="1">
        <v>405702.43</v>
      </c>
      <c r="M312" s="1">
        <v>405702.43</v>
      </c>
      <c r="N312" s="1">
        <v>398997.44</v>
      </c>
      <c r="O312" s="1">
        <v>398997.44</v>
      </c>
      <c r="P312" s="1">
        <v>398997.44</v>
      </c>
      <c r="Q312" s="1">
        <v>398997.44</v>
      </c>
      <c r="R312" s="1">
        <v>398997.44</v>
      </c>
      <c r="S312" s="1">
        <f t="shared" si="176"/>
        <v>402349.935</v>
      </c>
      <c r="T312" s="1">
        <f t="shared" si="177"/>
        <v>4435906.7700000005</v>
      </c>
      <c r="U312" s="1">
        <f t="shared" si="178"/>
        <v>403188.05875000003</v>
      </c>
      <c r="V312" s="1">
        <v>-229029.08000000002</v>
      </c>
      <c r="W312" s="1">
        <v>-229877.67</v>
      </c>
      <c r="X312" s="1">
        <v>-230726.26</v>
      </c>
      <c r="Y312" s="1">
        <v>-231574.85</v>
      </c>
      <c r="Z312" s="1">
        <v>-232423.44</v>
      </c>
      <c r="AA312" s="1">
        <v>-233272.03</v>
      </c>
      <c r="AB312" s="1">
        <v>-234120.62</v>
      </c>
      <c r="AC312" s="1">
        <v>-234969.21</v>
      </c>
      <c r="AD312" s="1">
        <v>-235810.79</v>
      </c>
      <c r="AE312" s="1">
        <v>-236645.36000000002</v>
      </c>
      <c r="AF312" s="1">
        <v>-237479.93</v>
      </c>
      <c r="AG312" s="1">
        <v>-238314.5</v>
      </c>
      <c r="AH312" s="1">
        <v>-239149.07</v>
      </c>
      <c r="AI312" s="1"/>
      <c r="AJ312" s="1">
        <v>-848.59</v>
      </c>
      <c r="AK312" s="1">
        <v>-848.59</v>
      </c>
      <c r="AL312" s="1">
        <v>-848.59</v>
      </c>
      <c r="AM312" s="1">
        <v>-848.59</v>
      </c>
      <c r="AN312" s="1">
        <v>-848.59</v>
      </c>
      <c r="AO312" s="1">
        <v>-848.59</v>
      </c>
      <c r="AP312" s="1">
        <v>-848.59</v>
      </c>
      <c r="AQ312" s="1">
        <v>-848.59</v>
      </c>
      <c r="AR312" s="1">
        <v>-841.58</v>
      </c>
      <c r="AS312" s="1">
        <v>-834.57</v>
      </c>
      <c r="AT312" s="1">
        <v>-834.57</v>
      </c>
      <c r="AU312" s="1">
        <v>-834.57</v>
      </c>
      <c r="AV312" s="1">
        <v>-834.57</v>
      </c>
      <c r="AW312" s="1">
        <f t="shared" si="179"/>
        <v>10119.99</v>
      </c>
      <c r="AX312" s="1"/>
      <c r="AY312" s="1">
        <v>176673.35</v>
      </c>
      <c r="AZ312" s="1">
        <v>175824.76</v>
      </c>
      <c r="BA312" s="1">
        <v>174976.17</v>
      </c>
      <c r="BB312" s="1">
        <v>174127.58000000002</v>
      </c>
      <c r="BC312" s="1">
        <v>173278.99</v>
      </c>
      <c r="BD312" s="1">
        <v>172430.4</v>
      </c>
      <c r="BE312" s="1">
        <v>171581.81</v>
      </c>
      <c r="BF312" s="1">
        <v>170733.22</v>
      </c>
      <c r="BG312" s="1">
        <v>163186.65</v>
      </c>
      <c r="BH312" s="1">
        <v>162352.08000000002</v>
      </c>
      <c r="BI312" s="1">
        <v>161517.51</v>
      </c>
      <c r="BJ312" s="1">
        <v>160682.94</v>
      </c>
      <c r="BK312" s="1">
        <v>159848.37</v>
      </c>
      <c r="BL312" s="2">
        <f t="shared" si="152"/>
        <v>0</v>
      </c>
      <c r="BM312" s="2">
        <f t="shared" si="180"/>
        <v>10119.99</v>
      </c>
      <c r="BN312" s="3">
        <f t="shared" si="188"/>
        <v>2.5099924911900679E-2</v>
      </c>
      <c r="BO312" s="37">
        <f>IFERROR(INDEX('Wkpr - Existing Depr Rates'!$G$2:$G$709,MATCH('Wkpr - Plant Balance Detail'!A312,'Wkpr - Existing Depr Rates'!$A$2:$A$709,0),),0)</f>
        <v>2.5100000000000001E-2</v>
      </c>
      <c r="BP312" s="37">
        <f t="shared" si="181"/>
        <v>-7.5088099321662938E-8</v>
      </c>
      <c r="BQ312" s="11">
        <v>0.23280000000000001</v>
      </c>
      <c r="BR312" s="11"/>
      <c r="BS312" s="11"/>
      <c r="BU312" s="31">
        <f>_xlfn.IFNA(IF(AND($B312="ED",$D312&gt;=310000,$D312&lt;360000),INDEX('Wkpr - Allocation_Factors'!$B$16:$F$16,1,MATCH('Wkpr - Plant Balance Detail'!BU$2,'Wkpr - Allocation_Factors'!$B$1:$F$1,0)),IF(AND($B312="GD",$C312="AN",$D312&gt;=350000,$D312&lt;358000),INDEX('Wkpr - Allocation_Factors'!$B$17:$F$17,1,MATCH('Wkpr - Plant Balance Detail'!BU$2,'Wkpr - Allocation_Factors'!$B$1:$F$1,0)),INDEX('Wkpr - Allocation_Factors'!$B$2:$F$15,MATCH(CONCATENATE('Wkpr - Plant Balance Detail'!$B312,'Wkpr - Plant Balance Detail'!$C312),'Wkpr - Allocation_Factors'!$A$2:$A$15,0),MATCH('Wkpr - Plant Balance Detail'!BU$2,'Wkpr - Allocation_Factors'!$B$1:$F$1,0)))),0)</f>
        <v>0.6573</v>
      </c>
      <c r="BV312" s="31">
        <f>_xlfn.IFNA(IF(AND($B312="ED",$D312&gt;=310000,$D312&lt;360000),INDEX('Wkpr - Allocation_Factors'!$B$16:$F$16,1,MATCH('Wkpr - Plant Balance Detail'!BV$2,'Wkpr - Allocation_Factors'!$B$1:$F$1,0)),IF(AND($B312="GD",$C312="AN",$D312&gt;=350000,$D312&lt;358000),INDEX('Wkpr - Allocation_Factors'!$B$17:$F$17,1,MATCH('Wkpr - Plant Balance Detail'!BV$2,'Wkpr - Allocation_Factors'!$B$1:$F$1,0)),INDEX('Wkpr - Allocation_Factors'!$B$2:$F$15,MATCH(CONCATENATE('Wkpr - Plant Balance Detail'!$B312,'Wkpr - Plant Balance Detail'!$C312),'Wkpr - Allocation_Factors'!$A$2:$A$15,0),MATCH('Wkpr - Plant Balance Detail'!BV$2,'Wkpr - Allocation_Factors'!$B$1:$F$1,0)))),0)</f>
        <v>0</v>
      </c>
      <c r="BW312" s="31">
        <f>_xlfn.IFNA(IF(AND($B312="ED",$D312&gt;=310000,$D312&lt;360000),INDEX('Wkpr - Allocation_Factors'!$B$16:$F$16,1,MATCH('Wkpr - Plant Balance Detail'!BW$2,'Wkpr - Allocation_Factors'!$B$1:$F$1,0)),IF(AND($B312="GD",$C312="AN",$D312&gt;=350000,$D312&lt;358000),INDEX('Wkpr - Allocation_Factors'!$B$17:$F$17,1,MATCH('Wkpr - Plant Balance Detail'!BW$2,'Wkpr - Allocation_Factors'!$B$1:$F$1,0)),INDEX('Wkpr - Allocation_Factors'!$B$2:$F$15,MATCH(CONCATENATE('Wkpr - Plant Balance Detail'!$B312,'Wkpr - Plant Balance Detail'!$C312),'Wkpr - Allocation_Factors'!$A$2:$A$15,0),MATCH('Wkpr - Plant Balance Detail'!BW$2,'Wkpr - Allocation_Factors'!$B$1:$F$1,0)))),0)</f>
        <v>0.3427</v>
      </c>
      <c r="BX312" s="31">
        <f>_xlfn.IFNA(IF(AND($B312="ED",$D312&gt;=310000,$D312&lt;360000),INDEX('Wkpr - Allocation_Factors'!$B$16:$F$16,1,MATCH('Wkpr - Plant Balance Detail'!BX$2,'Wkpr - Allocation_Factors'!$B$1:$F$1,0)),IF(AND($B312="GD",$C312="AN",$D312&gt;=350000,$D312&lt;358000),INDEX('Wkpr - Allocation_Factors'!$B$17:$F$17,1,MATCH('Wkpr - Plant Balance Detail'!BX$2,'Wkpr - Allocation_Factors'!$B$1:$F$1,0)),INDEX('Wkpr - Allocation_Factors'!$B$2:$F$15,MATCH(CONCATENATE('Wkpr - Plant Balance Detail'!$B312,'Wkpr - Plant Balance Detail'!$C312),'Wkpr - Allocation_Factors'!$A$2:$A$15,0),MATCH('Wkpr - Plant Balance Detail'!BX$2,'Wkpr - Allocation_Factors'!$B$1:$F$1,0)))),0)</f>
        <v>0</v>
      </c>
      <c r="BY312" s="31">
        <f>_xlfn.IFNA(IF(AND($B312="ED",$D312&gt;=310000,$D312&lt;360000),INDEX('Wkpr - Allocation_Factors'!$B$16:$F$16,1,MATCH('Wkpr - Plant Balance Detail'!BY$2,'Wkpr - Allocation_Factors'!$B$1:$F$1,0)),IF(AND($B312="GD",$C312="AN",$D312&gt;=350000,$D312&lt;358000),INDEX('Wkpr - Allocation_Factors'!$B$17:$F$17,1,MATCH('Wkpr - Plant Balance Detail'!BY$2,'Wkpr - Allocation_Factors'!$B$1:$F$1,0)),INDEX('Wkpr - Allocation_Factors'!$B$2:$F$15,MATCH(CONCATENATE('Wkpr - Plant Balance Detail'!$B312,'Wkpr - Plant Balance Detail'!$C312),'Wkpr - Allocation_Factors'!$A$2:$A$15,0),MATCH('Wkpr - Plant Balance Detail'!BY$2,'Wkpr - Allocation_Factors'!$B$1:$F$1,0)))),0)</f>
        <v>0</v>
      </c>
      <c r="CA312" s="1">
        <f t="shared" si="153"/>
        <v>6582.7318418498835</v>
      </c>
      <c r="CB312" s="1">
        <f t="shared" si="154"/>
        <v>0</v>
      </c>
      <c r="CC312" s="1">
        <f t="shared" si="155"/>
        <v>3432.0739421907124</v>
      </c>
      <c r="CD312" s="1">
        <f t="shared" si="156"/>
        <v>0</v>
      </c>
      <c r="CE312" s="1">
        <f t="shared" si="157"/>
        <v>0</v>
      </c>
      <c r="CF312" s="1"/>
      <c r="CG312" s="1">
        <f t="shared" si="158"/>
        <v>6582.7515345312004</v>
      </c>
      <c r="CH312" s="1">
        <f t="shared" si="159"/>
        <v>0</v>
      </c>
      <c r="CI312" s="1">
        <f t="shared" si="160"/>
        <v>3432.0842094688001</v>
      </c>
      <c r="CJ312" s="1">
        <f t="shared" si="161"/>
        <v>0</v>
      </c>
      <c r="CK312" s="1">
        <f t="shared" si="162"/>
        <v>0</v>
      </c>
      <c r="CM312" s="1">
        <f t="shared" si="163"/>
        <v>61054.364830233601</v>
      </c>
      <c r="CN312" s="1">
        <f t="shared" si="164"/>
        <v>0</v>
      </c>
      <c r="CO312" s="1">
        <f t="shared" si="165"/>
        <v>31832.239201766402</v>
      </c>
      <c r="CP312" s="1">
        <f t="shared" si="166"/>
        <v>0</v>
      </c>
      <c r="CQ312" s="1">
        <f t="shared" si="167"/>
        <v>0</v>
      </c>
      <c r="CS312" s="1">
        <f t="shared" si="182"/>
        <v>54471.613295702402</v>
      </c>
      <c r="CT312" s="1">
        <f t="shared" si="183"/>
        <v>0</v>
      </c>
      <c r="CU312" s="1">
        <f t="shared" si="184"/>
        <v>28400.154992297601</v>
      </c>
      <c r="CV312" s="1">
        <f t="shared" si="185"/>
        <v>0</v>
      </c>
      <c r="CW312" s="1">
        <f t="shared" si="186"/>
        <v>0</v>
      </c>
      <c r="CX312" s="1">
        <f t="shared" si="187"/>
        <v>82871.768288000007</v>
      </c>
      <c r="DA312" s="38">
        <f t="shared" si="168"/>
        <v>0</v>
      </c>
      <c r="DB312" s="38">
        <f t="shared" si="169"/>
        <v>0</v>
      </c>
      <c r="DC312" s="38">
        <f t="shared" si="170"/>
        <v>0</v>
      </c>
      <c r="DD312" s="38">
        <f t="shared" si="171"/>
        <v>0</v>
      </c>
      <c r="DE312" s="38">
        <f t="shared" si="172"/>
        <v>0</v>
      </c>
    </row>
    <row r="313" spans="1:109" x14ac:dyDescent="0.2">
      <c r="A313" s="12" t="s">
        <v>328</v>
      </c>
      <c r="B313" s="12" t="str">
        <f t="shared" si="173"/>
        <v>ED</v>
      </c>
      <c r="C313" s="12" t="str">
        <f t="shared" si="174"/>
        <v>NM</v>
      </c>
      <c r="D313" s="12">
        <f t="shared" si="175"/>
        <v>330200</v>
      </c>
      <c r="E313" s="12" t="s">
        <v>1142</v>
      </c>
      <c r="F313" s="13">
        <v>22513.170000000002</v>
      </c>
      <c r="G313" s="13">
        <v>22513.170000000002</v>
      </c>
      <c r="H313" s="13">
        <v>22513.170000000002</v>
      </c>
      <c r="I313" s="13">
        <v>22513.170000000002</v>
      </c>
      <c r="J313" s="13">
        <v>22513.170000000002</v>
      </c>
      <c r="K313" s="13">
        <v>22513.170000000002</v>
      </c>
      <c r="L313" s="13">
        <v>22513.170000000002</v>
      </c>
      <c r="M313" s="13">
        <v>22513.170000000002</v>
      </c>
      <c r="N313" s="13">
        <v>22513.170000000002</v>
      </c>
      <c r="O313" s="13">
        <v>22513.170000000002</v>
      </c>
      <c r="P313" s="13">
        <v>22513.170000000002</v>
      </c>
      <c r="Q313" s="13">
        <v>22513.170000000002</v>
      </c>
      <c r="R313" s="13">
        <v>22513.170000000002</v>
      </c>
      <c r="S313" s="13">
        <f t="shared" si="176"/>
        <v>22513.170000000002</v>
      </c>
      <c r="T313" s="13">
        <f t="shared" si="177"/>
        <v>247644.87000000008</v>
      </c>
      <c r="U313" s="13">
        <f t="shared" si="178"/>
        <v>22513.170000000009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3">
        <v>0</v>
      </c>
      <c r="AI313" s="13"/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13">
        <f t="shared" si="179"/>
        <v>0</v>
      </c>
      <c r="AX313" s="13"/>
      <c r="AY313" s="1">
        <v>22513.170000000002</v>
      </c>
      <c r="AZ313" s="1">
        <v>22513.170000000002</v>
      </c>
      <c r="BA313" s="1">
        <v>22513.170000000002</v>
      </c>
      <c r="BB313" s="1">
        <v>22513.170000000002</v>
      </c>
      <c r="BC313" s="1">
        <v>22513.170000000002</v>
      </c>
      <c r="BD313" s="1">
        <v>22513.170000000002</v>
      </c>
      <c r="BE313" s="1">
        <v>22513.170000000002</v>
      </c>
      <c r="BF313" s="1">
        <v>22513.170000000002</v>
      </c>
      <c r="BG313" s="1">
        <v>22513.170000000002</v>
      </c>
      <c r="BH313" s="1">
        <v>22513.170000000002</v>
      </c>
      <c r="BI313" s="1">
        <v>22513.170000000002</v>
      </c>
      <c r="BJ313" s="1">
        <v>22513.170000000002</v>
      </c>
      <c r="BK313" s="1">
        <v>22513.170000000002</v>
      </c>
      <c r="BL313" s="14">
        <f t="shared" si="152"/>
        <v>0</v>
      </c>
      <c r="BM313" s="14">
        <f t="shared" si="180"/>
        <v>0</v>
      </c>
      <c r="BN313" s="15" t="str">
        <f t="shared" si="188"/>
        <v/>
      </c>
      <c r="BO313" s="37">
        <f>IFERROR(INDEX('Wkpr - Existing Depr Rates'!$G$2:$G$709,MATCH('Wkpr - Plant Balance Detail'!A313,'Wkpr - Existing Depr Rates'!$A$2:$A$709,0),),0)</f>
        <v>0</v>
      </c>
      <c r="BP313" s="37" t="str">
        <f t="shared" si="181"/>
        <v/>
      </c>
      <c r="BQ313" s="12"/>
      <c r="BR313" s="12"/>
      <c r="BS313" s="12"/>
      <c r="BT313" s="12"/>
      <c r="BU313" s="30">
        <f>_xlfn.IFNA(IF(AND($B313="ED",$D313&gt;=310000,$D313&lt;360000),INDEX('Wkpr - Allocation_Factors'!$B$16:$F$16,1,MATCH('Wkpr - Plant Balance Detail'!BU$2,'Wkpr - Allocation_Factors'!$B$1:$F$1,0)),IF(AND($B313="GD",$C313="AN",$D313&gt;=350000,$D313&lt;358000),INDEX('Wkpr - Allocation_Factors'!$B$17:$F$17,1,MATCH('Wkpr - Plant Balance Detail'!BU$2,'Wkpr - Allocation_Factors'!$B$1:$F$1,0)),INDEX('Wkpr - Allocation_Factors'!$B$2:$F$15,MATCH(CONCATENATE('Wkpr - Plant Balance Detail'!$B313,'Wkpr - Plant Balance Detail'!$C313),'Wkpr - Allocation_Factors'!$A$2:$A$15,0),MATCH('Wkpr - Plant Balance Detail'!BU$2,'Wkpr - Allocation_Factors'!$B$1:$F$1,0)))),0)</f>
        <v>0.6573</v>
      </c>
      <c r="BV313" s="30">
        <f>_xlfn.IFNA(IF(AND($B313="ED",$D313&gt;=310000,$D313&lt;360000),INDEX('Wkpr - Allocation_Factors'!$B$16:$F$16,1,MATCH('Wkpr - Plant Balance Detail'!BV$2,'Wkpr - Allocation_Factors'!$B$1:$F$1,0)),IF(AND($B313="GD",$C313="AN",$D313&gt;=350000,$D313&lt;358000),INDEX('Wkpr - Allocation_Factors'!$B$17:$F$17,1,MATCH('Wkpr - Plant Balance Detail'!BV$2,'Wkpr - Allocation_Factors'!$B$1:$F$1,0)),INDEX('Wkpr - Allocation_Factors'!$B$2:$F$15,MATCH(CONCATENATE('Wkpr - Plant Balance Detail'!$B313,'Wkpr - Plant Balance Detail'!$C313),'Wkpr - Allocation_Factors'!$A$2:$A$15,0),MATCH('Wkpr - Plant Balance Detail'!BV$2,'Wkpr - Allocation_Factors'!$B$1:$F$1,0)))),0)</f>
        <v>0</v>
      </c>
      <c r="BW313" s="30">
        <f>_xlfn.IFNA(IF(AND($B313="ED",$D313&gt;=310000,$D313&lt;360000),INDEX('Wkpr - Allocation_Factors'!$B$16:$F$16,1,MATCH('Wkpr - Plant Balance Detail'!BW$2,'Wkpr - Allocation_Factors'!$B$1:$F$1,0)),IF(AND($B313="GD",$C313="AN",$D313&gt;=350000,$D313&lt;358000),INDEX('Wkpr - Allocation_Factors'!$B$17:$F$17,1,MATCH('Wkpr - Plant Balance Detail'!BW$2,'Wkpr - Allocation_Factors'!$B$1:$F$1,0)),INDEX('Wkpr - Allocation_Factors'!$B$2:$F$15,MATCH(CONCATENATE('Wkpr - Plant Balance Detail'!$B313,'Wkpr - Plant Balance Detail'!$C313),'Wkpr - Allocation_Factors'!$A$2:$A$15,0),MATCH('Wkpr - Plant Balance Detail'!BW$2,'Wkpr - Allocation_Factors'!$B$1:$F$1,0)))),0)</f>
        <v>0.3427</v>
      </c>
      <c r="BX313" s="30">
        <f>_xlfn.IFNA(IF(AND($B313="ED",$D313&gt;=310000,$D313&lt;360000),INDEX('Wkpr - Allocation_Factors'!$B$16:$F$16,1,MATCH('Wkpr - Plant Balance Detail'!BX$2,'Wkpr - Allocation_Factors'!$B$1:$F$1,0)),IF(AND($B313="GD",$C313="AN",$D313&gt;=350000,$D313&lt;358000),INDEX('Wkpr - Allocation_Factors'!$B$17:$F$17,1,MATCH('Wkpr - Plant Balance Detail'!BX$2,'Wkpr - Allocation_Factors'!$B$1:$F$1,0)),INDEX('Wkpr - Allocation_Factors'!$B$2:$F$15,MATCH(CONCATENATE('Wkpr - Plant Balance Detail'!$B313,'Wkpr - Plant Balance Detail'!$C313),'Wkpr - Allocation_Factors'!$A$2:$A$15,0),MATCH('Wkpr - Plant Balance Detail'!BX$2,'Wkpr - Allocation_Factors'!$B$1:$F$1,0)))),0)</f>
        <v>0</v>
      </c>
      <c r="BY313" s="30">
        <f>_xlfn.IFNA(IF(AND($B313="ED",$D313&gt;=310000,$D313&lt;360000),INDEX('Wkpr - Allocation_Factors'!$B$16:$F$16,1,MATCH('Wkpr - Plant Balance Detail'!BY$2,'Wkpr - Allocation_Factors'!$B$1:$F$1,0)),IF(AND($B313="GD",$C313="AN",$D313&gt;=350000,$D313&lt;358000),INDEX('Wkpr - Allocation_Factors'!$B$17:$F$17,1,MATCH('Wkpr - Plant Balance Detail'!BY$2,'Wkpr - Allocation_Factors'!$B$1:$F$1,0)),INDEX('Wkpr - Allocation_Factors'!$B$2:$F$15,MATCH(CONCATENATE('Wkpr - Plant Balance Detail'!$B313,'Wkpr - Plant Balance Detail'!$C313),'Wkpr - Allocation_Factors'!$A$2:$A$15,0),MATCH('Wkpr - Plant Balance Detail'!BY$2,'Wkpr - Allocation_Factors'!$B$1:$F$1,0)))),0)</f>
        <v>0</v>
      </c>
      <c r="CA313" s="1">
        <f t="shared" si="153"/>
        <v>0</v>
      </c>
      <c r="CB313" s="1">
        <f t="shared" si="154"/>
        <v>0</v>
      </c>
      <c r="CC313" s="1">
        <f t="shared" si="155"/>
        <v>0</v>
      </c>
      <c r="CD313" s="1">
        <f t="shared" si="156"/>
        <v>0</v>
      </c>
      <c r="CE313" s="1">
        <f t="shared" si="157"/>
        <v>0</v>
      </c>
      <c r="CF313" s="1"/>
      <c r="CG313" s="1">
        <f t="shared" si="158"/>
        <v>0</v>
      </c>
      <c r="CH313" s="1">
        <f t="shared" si="159"/>
        <v>0</v>
      </c>
      <c r="CI313" s="1">
        <f t="shared" si="160"/>
        <v>0</v>
      </c>
      <c r="CJ313" s="1">
        <f t="shared" si="161"/>
        <v>0</v>
      </c>
      <c r="CK313" s="1">
        <f t="shared" si="162"/>
        <v>0</v>
      </c>
      <c r="CM313" s="1">
        <f t="shared" si="163"/>
        <v>0</v>
      </c>
      <c r="CN313" s="1">
        <f t="shared" si="164"/>
        <v>0</v>
      </c>
      <c r="CO313" s="1">
        <f t="shared" si="165"/>
        <v>0</v>
      </c>
      <c r="CP313" s="1">
        <f t="shared" si="166"/>
        <v>0</v>
      </c>
      <c r="CQ313" s="1">
        <f t="shared" si="167"/>
        <v>0</v>
      </c>
      <c r="CS313" s="1">
        <f t="shared" si="182"/>
        <v>0</v>
      </c>
      <c r="CT313" s="1">
        <f t="shared" si="183"/>
        <v>0</v>
      </c>
      <c r="CU313" s="1">
        <f t="shared" si="184"/>
        <v>0</v>
      </c>
      <c r="CV313" s="1">
        <f t="shared" si="185"/>
        <v>0</v>
      </c>
      <c r="CW313" s="1">
        <f t="shared" si="186"/>
        <v>0</v>
      </c>
      <c r="CX313" s="1">
        <f t="shared" si="187"/>
        <v>0</v>
      </c>
      <c r="DA313" s="38">
        <f t="shared" si="168"/>
        <v>0</v>
      </c>
      <c r="DB313" s="38">
        <f t="shared" si="169"/>
        <v>0</v>
      </c>
      <c r="DC313" s="38">
        <f t="shared" si="170"/>
        <v>0</v>
      </c>
      <c r="DD313" s="38">
        <f t="shared" si="171"/>
        <v>0</v>
      </c>
      <c r="DE313" s="38">
        <f t="shared" si="172"/>
        <v>0</v>
      </c>
    </row>
    <row r="314" spans="1:109" x14ac:dyDescent="0.2">
      <c r="A314" t="s">
        <v>329</v>
      </c>
      <c r="B314" t="str">
        <f t="shared" si="173"/>
        <v>ED</v>
      </c>
      <c r="C314" t="str">
        <f t="shared" si="174"/>
        <v>NM</v>
      </c>
      <c r="D314">
        <f t="shared" si="175"/>
        <v>330300</v>
      </c>
      <c r="F314" s="1">
        <v>9936.75</v>
      </c>
      <c r="G314" s="1">
        <v>9936.75</v>
      </c>
      <c r="H314" s="1">
        <v>9936.75</v>
      </c>
      <c r="I314" s="1">
        <v>9936.75</v>
      </c>
      <c r="J314" s="1">
        <v>9936.75</v>
      </c>
      <c r="K314" s="1">
        <v>9936.75</v>
      </c>
      <c r="L314" s="1">
        <v>9936.75</v>
      </c>
      <c r="M314" s="1">
        <v>9936.75</v>
      </c>
      <c r="N314" s="1">
        <v>9936.75</v>
      </c>
      <c r="O314" s="1">
        <v>9936.75</v>
      </c>
      <c r="P314" s="1">
        <v>9936.75</v>
      </c>
      <c r="Q314" s="1">
        <v>9936.75</v>
      </c>
      <c r="R314" s="1">
        <v>9936.75</v>
      </c>
      <c r="S314" s="1">
        <f t="shared" si="176"/>
        <v>9936.75</v>
      </c>
      <c r="T314" s="1">
        <f t="shared" si="177"/>
        <v>109304.25</v>
      </c>
      <c r="U314" s="1">
        <f t="shared" si="178"/>
        <v>9936.75</v>
      </c>
      <c r="V314" s="1">
        <v>-6759.68</v>
      </c>
      <c r="W314" s="1">
        <v>-6780.22</v>
      </c>
      <c r="X314" s="1">
        <v>-6800.76</v>
      </c>
      <c r="Y314" s="1">
        <v>-6821.3</v>
      </c>
      <c r="Z314" s="1">
        <v>-6841.84</v>
      </c>
      <c r="AA314" s="1">
        <v>-6862.38</v>
      </c>
      <c r="AB314" s="1">
        <v>-6882.92</v>
      </c>
      <c r="AC314" s="1">
        <v>-6903.46</v>
      </c>
      <c r="AD314" s="1">
        <v>-6924</v>
      </c>
      <c r="AE314" s="1">
        <v>-6944.54</v>
      </c>
      <c r="AF314" s="1">
        <v>-6965.08</v>
      </c>
      <c r="AG314" s="1">
        <v>-6985.62</v>
      </c>
      <c r="AH314" s="1">
        <v>-7006.16</v>
      </c>
      <c r="AI314" s="1"/>
      <c r="AJ314" s="1">
        <v>-20.54</v>
      </c>
      <c r="AK314" s="1">
        <v>-20.54</v>
      </c>
      <c r="AL314" s="1">
        <v>-20.54</v>
      </c>
      <c r="AM314" s="1">
        <v>-20.54</v>
      </c>
      <c r="AN314" s="1">
        <v>-20.54</v>
      </c>
      <c r="AO314" s="1">
        <v>-20.54</v>
      </c>
      <c r="AP314" s="1">
        <v>-20.54</v>
      </c>
      <c r="AQ314" s="1">
        <v>-20.54</v>
      </c>
      <c r="AR314" s="1">
        <v>-20.54</v>
      </c>
      <c r="AS314" s="1">
        <v>-20.54</v>
      </c>
      <c r="AT314" s="1">
        <v>-20.54</v>
      </c>
      <c r="AU314" s="1">
        <v>-20.54</v>
      </c>
      <c r="AV314" s="1">
        <v>-20.54</v>
      </c>
      <c r="AW314" s="1">
        <f t="shared" si="179"/>
        <v>246.47999999999993</v>
      </c>
      <c r="AX314" s="1"/>
      <c r="AY314" s="1">
        <v>3177.07</v>
      </c>
      <c r="AZ314" s="1">
        <v>3156.53</v>
      </c>
      <c r="BA314" s="1">
        <v>3135.9900000000002</v>
      </c>
      <c r="BB314" s="1">
        <v>3115.4500000000003</v>
      </c>
      <c r="BC314" s="1">
        <v>3094.91</v>
      </c>
      <c r="BD314" s="1">
        <v>3074.37</v>
      </c>
      <c r="BE314" s="1">
        <v>3053.83</v>
      </c>
      <c r="BF314" s="1">
        <v>3033.29</v>
      </c>
      <c r="BG314" s="1">
        <v>3012.75</v>
      </c>
      <c r="BH314" s="1">
        <v>2992.21</v>
      </c>
      <c r="BI314" s="1">
        <v>2971.67</v>
      </c>
      <c r="BJ314" s="1">
        <v>2951.13</v>
      </c>
      <c r="BK314" s="1">
        <v>2930.59</v>
      </c>
      <c r="BL314" s="2">
        <f t="shared" si="152"/>
        <v>0</v>
      </c>
      <c r="BM314" s="2">
        <f t="shared" si="180"/>
        <v>246.47999999999993</v>
      </c>
      <c r="BN314" s="3">
        <f t="shared" si="188"/>
        <v>2.480489093516491E-2</v>
      </c>
      <c r="BO314" s="37">
        <f>IFERROR(INDEX('Wkpr - Existing Depr Rates'!$G$2:$G$709,MATCH('Wkpr - Plant Balance Detail'!A314,'Wkpr - Existing Depr Rates'!$A$2:$A$709,0),),0)</f>
        <v>2.4799999999999999E-2</v>
      </c>
      <c r="BP314" s="37">
        <f t="shared" si="181"/>
        <v>4.8909351649112365E-6</v>
      </c>
      <c r="BQ314" s="11">
        <v>6.7999999999999996E-3</v>
      </c>
      <c r="BR314" s="11"/>
      <c r="BS314" s="11"/>
      <c r="BU314" s="31">
        <f>_xlfn.IFNA(IF(AND($B314="ED",$D314&gt;=310000,$D314&lt;360000),INDEX('Wkpr - Allocation_Factors'!$B$16:$F$16,1,MATCH('Wkpr - Plant Balance Detail'!BU$2,'Wkpr - Allocation_Factors'!$B$1:$F$1,0)),IF(AND($B314="GD",$C314="AN",$D314&gt;=350000,$D314&lt;358000),INDEX('Wkpr - Allocation_Factors'!$B$17:$F$17,1,MATCH('Wkpr - Plant Balance Detail'!BU$2,'Wkpr - Allocation_Factors'!$B$1:$F$1,0)),INDEX('Wkpr - Allocation_Factors'!$B$2:$F$15,MATCH(CONCATENATE('Wkpr - Plant Balance Detail'!$B314,'Wkpr - Plant Balance Detail'!$C314),'Wkpr - Allocation_Factors'!$A$2:$A$15,0),MATCH('Wkpr - Plant Balance Detail'!BU$2,'Wkpr - Allocation_Factors'!$B$1:$F$1,0)))),0)</f>
        <v>0.6573</v>
      </c>
      <c r="BV314" s="31">
        <f>_xlfn.IFNA(IF(AND($B314="ED",$D314&gt;=310000,$D314&lt;360000),INDEX('Wkpr - Allocation_Factors'!$B$16:$F$16,1,MATCH('Wkpr - Plant Balance Detail'!BV$2,'Wkpr - Allocation_Factors'!$B$1:$F$1,0)),IF(AND($B314="GD",$C314="AN",$D314&gt;=350000,$D314&lt;358000),INDEX('Wkpr - Allocation_Factors'!$B$17:$F$17,1,MATCH('Wkpr - Plant Balance Detail'!BV$2,'Wkpr - Allocation_Factors'!$B$1:$F$1,0)),INDEX('Wkpr - Allocation_Factors'!$B$2:$F$15,MATCH(CONCATENATE('Wkpr - Plant Balance Detail'!$B314,'Wkpr - Plant Balance Detail'!$C314),'Wkpr - Allocation_Factors'!$A$2:$A$15,0),MATCH('Wkpr - Plant Balance Detail'!BV$2,'Wkpr - Allocation_Factors'!$B$1:$F$1,0)))),0)</f>
        <v>0</v>
      </c>
      <c r="BW314" s="31">
        <f>_xlfn.IFNA(IF(AND($B314="ED",$D314&gt;=310000,$D314&lt;360000),INDEX('Wkpr - Allocation_Factors'!$B$16:$F$16,1,MATCH('Wkpr - Plant Balance Detail'!BW$2,'Wkpr - Allocation_Factors'!$B$1:$F$1,0)),IF(AND($B314="GD",$C314="AN",$D314&gt;=350000,$D314&lt;358000),INDEX('Wkpr - Allocation_Factors'!$B$17:$F$17,1,MATCH('Wkpr - Plant Balance Detail'!BW$2,'Wkpr - Allocation_Factors'!$B$1:$F$1,0)),INDEX('Wkpr - Allocation_Factors'!$B$2:$F$15,MATCH(CONCATENATE('Wkpr - Plant Balance Detail'!$B314,'Wkpr - Plant Balance Detail'!$C314),'Wkpr - Allocation_Factors'!$A$2:$A$15,0),MATCH('Wkpr - Plant Balance Detail'!BW$2,'Wkpr - Allocation_Factors'!$B$1:$F$1,0)))),0)</f>
        <v>0.3427</v>
      </c>
      <c r="BX314" s="31">
        <f>_xlfn.IFNA(IF(AND($B314="ED",$D314&gt;=310000,$D314&lt;360000),INDEX('Wkpr - Allocation_Factors'!$B$16:$F$16,1,MATCH('Wkpr - Plant Balance Detail'!BX$2,'Wkpr - Allocation_Factors'!$B$1:$F$1,0)),IF(AND($B314="GD",$C314="AN",$D314&gt;=350000,$D314&lt;358000),INDEX('Wkpr - Allocation_Factors'!$B$17:$F$17,1,MATCH('Wkpr - Plant Balance Detail'!BX$2,'Wkpr - Allocation_Factors'!$B$1:$F$1,0)),INDEX('Wkpr - Allocation_Factors'!$B$2:$F$15,MATCH(CONCATENATE('Wkpr - Plant Balance Detail'!$B314,'Wkpr - Plant Balance Detail'!$C314),'Wkpr - Allocation_Factors'!$A$2:$A$15,0),MATCH('Wkpr - Plant Balance Detail'!BX$2,'Wkpr - Allocation_Factors'!$B$1:$F$1,0)))),0)</f>
        <v>0</v>
      </c>
      <c r="BY314" s="31">
        <f>_xlfn.IFNA(IF(AND($B314="ED",$D314&gt;=310000,$D314&lt;360000),INDEX('Wkpr - Allocation_Factors'!$B$16:$F$16,1,MATCH('Wkpr - Plant Balance Detail'!BY$2,'Wkpr - Allocation_Factors'!$B$1:$F$1,0)),IF(AND($B314="GD",$C314="AN",$D314&gt;=350000,$D314&lt;358000),INDEX('Wkpr - Allocation_Factors'!$B$17:$F$17,1,MATCH('Wkpr - Plant Balance Detail'!BY$2,'Wkpr - Allocation_Factors'!$B$1:$F$1,0)),INDEX('Wkpr - Allocation_Factors'!$B$2:$F$15,MATCH(CONCATENATE('Wkpr - Plant Balance Detail'!$B314,'Wkpr - Plant Balance Detail'!$C314),'Wkpr - Allocation_Factors'!$A$2:$A$15,0),MATCH('Wkpr - Plant Balance Detail'!BY$2,'Wkpr - Allocation_Factors'!$B$1:$F$1,0)))),0)</f>
        <v>0</v>
      </c>
      <c r="CA314" s="1">
        <f t="shared" si="153"/>
        <v>162.01130399999997</v>
      </c>
      <c r="CB314" s="1">
        <f t="shared" si="154"/>
        <v>0</v>
      </c>
      <c r="CC314" s="1">
        <f t="shared" si="155"/>
        <v>84.46869599999998</v>
      </c>
      <c r="CD314" s="1">
        <f t="shared" si="156"/>
        <v>0</v>
      </c>
      <c r="CE314" s="1">
        <f t="shared" si="157"/>
        <v>0</v>
      </c>
      <c r="CF314" s="1"/>
      <c r="CG314" s="1">
        <f t="shared" si="158"/>
        <v>161.97935921999999</v>
      </c>
      <c r="CH314" s="1">
        <f t="shared" si="159"/>
        <v>0</v>
      </c>
      <c r="CI314" s="1">
        <f t="shared" si="160"/>
        <v>84.452040780000004</v>
      </c>
      <c r="CJ314" s="1">
        <f t="shared" si="161"/>
        <v>0</v>
      </c>
      <c r="CK314" s="1">
        <f t="shared" si="162"/>
        <v>0</v>
      </c>
      <c r="CM314" s="1">
        <f t="shared" si="163"/>
        <v>44.413695269999991</v>
      </c>
      <c r="CN314" s="1">
        <f t="shared" si="164"/>
        <v>0</v>
      </c>
      <c r="CO314" s="1">
        <f t="shared" si="165"/>
        <v>23.156204729999995</v>
      </c>
      <c r="CP314" s="1">
        <f t="shared" si="166"/>
        <v>0</v>
      </c>
      <c r="CQ314" s="1">
        <f t="shared" si="167"/>
        <v>0</v>
      </c>
      <c r="CS314" s="1">
        <f t="shared" si="182"/>
        <v>-117.56566395</v>
      </c>
      <c r="CT314" s="1">
        <f t="shared" si="183"/>
        <v>0</v>
      </c>
      <c r="CU314" s="1">
        <f t="shared" si="184"/>
        <v>-61.295836050000005</v>
      </c>
      <c r="CV314" s="1">
        <f t="shared" si="185"/>
        <v>0</v>
      </c>
      <c r="CW314" s="1">
        <f t="shared" si="186"/>
        <v>0</v>
      </c>
      <c r="CX314" s="1">
        <f t="shared" si="187"/>
        <v>-178.86150000000001</v>
      </c>
      <c r="DA314" s="38">
        <f t="shared" si="168"/>
        <v>0</v>
      </c>
      <c r="DB314" s="38">
        <f t="shared" si="169"/>
        <v>0</v>
      </c>
      <c r="DC314" s="38">
        <f t="shared" si="170"/>
        <v>0</v>
      </c>
      <c r="DD314" s="38">
        <f t="shared" si="171"/>
        <v>0</v>
      </c>
      <c r="DE314" s="38">
        <f t="shared" si="172"/>
        <v>0</v>
      </c>
    </row>
    <row r="315" spans="1:109" x14ac:dyDescent="0.2">
      <c r="A315" t="s">
        <v>330</v>
      </c>
      <c r="B315" t="str">
        <f t="shared" si="173"/>
        <v>ED</v>
      </c>
      <c r="C315" t="str">
        <f t="shared" si="174"/>
        <v>NM</v>
      </c>
      <c r="D315">
        <f t="shared" si="175"/>
        <v>330400</v>
      </c>
      <c r="F315" s="1">
        <v>979.5</v>
      </c>
      <c r="G315" s="1">
        <v>979.5</v>
      </c>
      <c r="H315" s="1">
        <v>979.5</v>
      </c>
      <c r="I315" s="1">
        <v>979.5</v>
      </c>
      <c r="J315" s="1">
        <v>979.5</v>
      </c>
      <c r="K315" s="1">
        <v>979.5</v>
      </c>
      <c r="L315" s="1">
        <v>979.5</v>
      </c>
      <c r="M315" s="1">
        <v>979.5</v>
      </c>
      <c r="N315" s="1">
        <v>979.5</v>
      </c>
      <c r="O315" s="1">
        <v>979.5</v>
      </c>
      <c r="P315" s="1">
        <v>979.5</v>
      </c>
      <c r="Q315" s="1">
        <v>979.5</v>
      </c>
      <c r="R315" s="1">
        <v>979.5</v>
      </c>
      <c r="S315" s="1">
        <f t="shared" si="176"/>
        <v>979.5</v>
      </c>
      <c r="T315" s="1">
        <f t="shared" si="177"/>
        <v>10774.5</v>
      </c>
      <c r="U315" s="1">
        <f t="shared" si="178"/>
        <v>979.5</v>
      </c>
      <c r="V315" s="1">
        <v>-863.04</v>
      </c>
      <c r="W315" s="1">
        <v>-866.54</v>
      </c>
      <c r="X315" s="1">
        <v>-870.04</v>
      </c>
      <c r="Y315" s="1">
        <v>-873.54</v>
      </c>
      <c r="Z315" s="1">
        <v>-877.04</v>
      </c>
      <c r="AA315" s="1">
        <v>-880.54</v>
      </c>
      <c r="AB315" s="1">
        <v>-884.04</v>
      </c>
      <c r="AC315" s="1">
        <v>-887.54</v>
      </c>
      <c r="AD315" s="1">
        <v>-891.04</v>
      </c>
      <c r="AE315" s="1">
        <v>-894.54</v>
      </c>
      <c r="AF315" s="1">
        <v>-898.04</v>
      </c>
      <c r="AG315" s="1">
        <v>-901.54</v>
      </c>
      <c r="AH315" s="1">
        <v>-905.04</v>
      </c>
      <c r="AI315" s="1"/>
      <c r="AJ315" s="1">
        <v>-3.5</v>
      </c>
      <c r="AK315" s="1">
        <v>-3.5</v>
      </c>
      <c r="AL315" s="1">
        <v>-3.5</v>
      </c>
      <c r="AM315" s="1">
        <v>-3.5</v>
      </c>
      <c r="AN315" s="1">
        <v>-3.5</v>
      </c>
      <c r="AO315" s="1">
        <v>-3.5</v>
      </c>
      <c r="AP315" s="1">
        <v>-3.5</v>
      </c>
      <c r="AQ315" s="1">
        <v>-3.5</v>
      </c>
      <c r="AR315" s="1">
        <v>-3.5</v>
      </c>
      <c r="AS315" s="1">
        <v>-3.5</v>
      </c>
      <c r="AT315" s="1">
        <v>-3.5</v>
      </c>
      <c r="AU315" s="1">
        <v>-3.5</v>
      </c>
      <c r="AV315" s="1">
        <v>-3.5</v>
      </c>
      <c r="AW315" s="1">
        <f t="shared" si="179"/>
        <v>42</v>
      </c>
      <c r="AX315" s="1"/>
      <c r="AY315" s="1">
        <v>116.46000000000001</v>
      </c>
      <c r="AZ315" s="1">
        <v>112.96000000000001</v>
      </c>
      <c r="BA315" s="1">
        <v>109.46000000000001</v>
      </c>
      <c r="BB315" s="1">
        <v>105.96000000000001</v>
      </c>
      <c r="BC315" s="1">
        <v>102.46000000000001</v>
      </c>
      <c r="BD315" s="1">
        <v>98.960000000000008</v>
      </c>
      <c r="BE315" s="1">
        <v>95.460000000000008</v>
      </c>
      <c r="BF315" s="1">
        <v>91.960000000000008</v>
      </c>
      <c r="BG315" s="1">
        <v>88.460000000000008</v>
      </c>
      <c r="BH315" s="1">
        <v>84.960000000000008</v>
      </c>
      <c r="BI315" s="1">
        <v>81.460000000000008</v>
      </c>
      <c r="BJ315" s="1">
        <v>77.960000000000008</v>
      </c>
      <c r="BK315" s="1">
        <v>74.460000000000008</v>
      </c>
      <c r="BL315" s="2">
        <f t="shared" si="152"/>
        <v>0</v>
      </c>
      <c r="BM315" s="2">
        <f t="shared" si="180"/>
        <v>42</v>
      </c>
      <c r="BN315" s="3">
        <f t="shared" si="188"/>
        <v>4.2879019908116385E-2</v>
      </c>
      <c r="BO315" s="37">
        <f>IFERROR(INDEX('Wkpr - Existing Depr Rates'!$G$2:$G$709,MATCH('Wkpr - Plant Balance Detail'!A315,'Wkpr - Existing Depr Rates'!$A$2:$A$709,0),),0)</f>
        <v>4.2900000000000001E-2</v>
      </c>
      <c r="BP315" s="37">
        <f t="shared" si="181"/>
        <v>-2.0980091883615604E-5</v>
      </c>
      <c r="BQ315" s="11">
        <v>1.0200000000000001E-2</v>
      </c>
      <c r="BR315" s="11"/>
      <c r="BS315" s="11"/>
      <c r="BU315" s="31">
        <f>_xlfn.IFNA(IF(AND($B315="ED",$D315&gt;=310000,$D315&lt;360000),INDEX('Wkpr - Allocation_Factors'!$B$16:$F$16,1,MATCH('Wkpr - Plant Balance Detail'!BU$2,'Wkpr - Allocation_Factors'!$B$1:$F$1,0)),IF(AND($B315="GD",$C315="AN",$D315&gt;=350000,$D315&lt;358000),INDEX('Wkpr - Allocation_Factors'!$B$17:$F$17,1,MATCH('Wkpr - Plant Balance Detail'!BU$2,'Wkpr - Allocation_Factors'!$B$1:$F$1,0)),INDEX('Wkpr - Allocation_Factors'!$B$2:$F$15,MATCH(CONCATENATE('Wkpr - Plant Balance Detail'!$B315,'Wkpr - Plant Balance Detail'!$C315),'Wkpr - Allocation_Factors'!$A$2:$A$15,0),MATCH('Wkpr - Plant Balance Detail'!BU$2,'Wkpr - Allocation_Factors'!$B$1:$F$1,0)))),0)</f>
        <v>0.6573</v>
      </c>
      <c r="BV315" s="31">
        <f>_xlfn.IFNA(IF(AND($B315="ED",$D315&gt;=310000,$D315&lt;360000),INDEX('Wkpr - Allocation_Factors'!$B$16:$F$16,1,MATCH('Wkpr - Plant Balance Detail'!BV$2,'Wkpr - Allocation_Factors'!$B$1:$F$1,0)),IF(AND($B315="GD",$C315="AN",$D315&gt;=350000,$D315&lt;358000),INDEX('Wkpr - Allocation_Factors'!$B$17:$F$17,1,MATCH('Wkpr - Plant Balance Detail'!BV$2,'Wkpr - Allocation_Factors'!$B$1:$F$1,0)),INDEX('Wkpr - Allocation_Factors'!$B$2:$F$15,MATCH(CONCATENATE('Wkpr - Plant Balance Detail'!$B315,'Wkpr - Plant Balance Detail'!$C315),'Wkpr - Allocation_Factors'!$A$2:$A$15,0),MATCH('Wkpr - Plant Balance Detail'!BV$2,'Wkpr - Allocation_Factors'!$B$1:$F$1,0)))),0)</f>
        <v>0</v>
      </c>
      <c r="BW315" s="31">
        <f>_xlfn.IFNA(IF(AND($B315="ED",$D315&gt;=310000,$D315&lt;360000),INDEX('Wkpr - Allocation_Factors'!$B$16:$F$16,1,MATCH('Wkpr - Plant Balance Detail'!BW$2,'Wkpr - Allocation_Factors'!$B$1:$F$1,0)),IF(AND($B315="GD",$C315="AN",$D315&gt;=350000,$D315&lt;358000),INDEX('Wkpr - Allocation_Factors'!$B$17:$F$17,1,MATCH('Wkpr - Plant Balance Detail'!BW$2,'Wkpr - Allocation_Factors'!$B$1:$F$1,0)),INDEX('Wkpr - Allocation_Factors'!$B$2:$F$15,MATCH(CONCATENATE('Wkpr - Plant Balance Detail'!$B315,'Wkpr - Plant Balance Detail'!$C315),'Wkpr - Allocation_Factors'!$A$2:$A$15,0),MATCH('Wkpr - Plant Balance Detail'!BW$2,'Wkpr - Allocation_Factors'!$B$1:$F$1,0)))),0)</f>
        <v>0.3427</v>
      </c>
      <c r="BX315" s="31">
        <f>_xlfn.IFNA(IF(AND($B315="ED",$D315&gt;=310000,$D315&lt;360000),INDEX('Wkpr - Allocation_Factors'!$B$16:$F$16,1,MATCH('Wkpr - Plant Balance Detail'!BX$2,'Wkpr - Allocation_Factors'!$B$1:$F$1,0)),IF(AND($B315="GD",$C315="AN",$D315&gt;=350000,$D315&lt;358000),INDEX('Wkpr - Allocation_Factors'!$B$17:$F$17,1,MATCH('Wkpr - Plant Balance Detail'!BX$2,'Wkpr - Allocation_Factors'!$B$1:$F$1,0)),INDEX('Wkpr - Allocation_Factors'!$B$2:$F$15,MATCH(CONCATENATE('Wkpr - Plant Balance Detail'!$B315,'Wkpr - Plant Balance Detail'!$C315),'Wkpr - Allocation_Factors'!$A$2:$A$15,0),MATCH('Wkpr - Plant Balance Detail'!BX$2,'Wkpr - Allocation_Factors'!$B$1:$F$1,0)))),0)</f>
        <v>0</v>
      </c>
      <c r="BY315" s="31">
        <f>_xlfn.IFNA(IF(AND($B315="ED",$D315&gt;=310000,$D315&lt;360000),INDEX('Wkpr - Allocation_Factors'!$B$16:$F$16,1,MATCH('Wkpr - Plant Balance Detail'!BY$2,'Wkpr - Allocation_Factors'!$B$1:$F$1,0)),IF(AND($B315="GD",$C315="AN",$D315&gt;=350000,$D315&lt;358000),INDEX('Wkpr - Allocation_Factors'!$B$17:$F$17,1,MATCH('Wkpr - Plant Balance Detail'!BY$2,'Wkpr - Allocation_Factors'!$B$1:$F$1,0)),INDEX('Wkpr - Allocation_Factors'!$B$2:$F$15,MATCH(CONCATENATE('Wkpr - Plant Balance Detail'!$B315,'Wkpr - Plant Balance Detail'!$C315),'Wkpr - Allocation_Factors'!$A$2:$A$15,0),MATCH('Wkpr - Plant Balance Detail'!BY$2,'Wkpr - Allocation_Factors'!$B$1:$F$1,0)))),0)</f>
        <v>0</v>
      </c>
      <c r="CA315" s="1">
        <f t="shared" si="153"/>
        <v>27.6066</v>
      </c>
      <c r="CB315" s="1">
        <f t="shared" si="154"/>
        <v>0</v>
      </c>
      <c r="CC315" s="1">
        <f t="shared" si="155"/>
        <v>14.3934</v>
      </c>
      <c r="CD315" s="1">
        <f t="shared" si="156"/>
        <v>0</v>
      </c>
      <c r="CE315" s="1">
        <f t="shared" si="157"/>
        <v>0</v>
      </c>
      <c r="CF315" s="1"/>
      <c r="CG315" s="1">
        <f t="shared" si="158"/>
        <v>27.620107515000001</v>
      </c>
      <c r="CH315" s="1">
        <f t="shared" si="159"/>
        <v>0</v>
      </c>
      <c r="CI315" s="1">
        <f t="shared" si="160"/>
        <v>14.400442485000001</v>
      </c>
      <c r="CJ315" s="1">
        <f t="shared" si="161"/>
        <v>0</v>
      </c>
      <c r="CK315" s="1">
        <f t="shared" si="162"/>
        <v>0</v>
      </c>
      <c r="CM315" s="1">
        <f t="shared" si="163"/>
        <v>6.5670185700000001</v>
      </c>
      <c r="CN315" s="1">
        <f t="shared" si="164"/>
        <v>0</v>
      </c>
      <c r="CO315" s="1">
        <f t="shared" si="165"/>
        <v>3.4238814300000002</v>
      </c>
      <c r="CP315" s="1">
        <f t="shared" si="166"/>
        <v>0</v>
      </c>
      <c r="CQ315" s="1">
        <f t="shared" si="167"/>
        <v>0</v>
      </c>
      <c r="CS315" s="1">
        <f t="shared" si="182"/>
        <v>-21.053088944999999</v>
      </c>
      <c r="CT315" s="1">
        <f t="shared" si="183"/>
        <v>0</v>
      </c>
      <c r="CU315" s="1">
        <f t="shared" si="184"/>
        <v>-10.976561055000001</v>
      </c>
      <c r="CV315" s="1">
        <f t="shared" si="185"/>
        <v>0</v>
      </c>
      <c r="CW315" s="1">
        <f t="shared" si="186"/>
        <v>0</v>
      </c>
      <c r="CX315" s="1">
        <f t="shared" si="187"/>
        <v>-32.029650000000004</v>
      </c>
      <c r="DA315" s="38">
        <f t="shared" si="168"/>
        <v>0</v>
      </c>
      <c r="DB315" s="38">
        <f t="shared" si="169"/>
        <v>0</v>
      </c>
      <c r="DC315" s="38">
        <f t="shared" si="170"/>
        <v>0</v>
      </c>
      <c r="DD315" s="38">
        <f t="shared" si="171"/>
        <v>0</v>
      </c>
      <c r="DE315" s="38">
        <f t="shared" si="172"/>
        <v>0</v>
      </c>
    </row>
    <row r="316" spans="1:109" x14ac:dyDescent="0.2">
      <c r="A316" t="s">
        <v>331</v>
      </c>
      <c r="B316" t="str">
        <f t="shared" si="173"/>
        <v>ED</v>
      </c>
      <c r="C316" t="str">
        <f t="shared" si="174"/>
        <v>NM</v>
      </c>
      <c r="D316">
        <f t="shared" si="175"/>
        <v>331000</v>
      </c>
      <c r="F316" s="1">
        <v>7960903.9199999999</v>
      </c>
      <c r="G316" s="1">
        <v>8085029.4100000001</v>
      </c>
      <c r="H316" s="1">
        <v>8143395.2599999998</v>
      </c>
      <c r="I316" s="1">
        <v>8146093.6699999999</v>
      </c>
      <c r="J316" s="1">
        <v>8150832.3399999999</v>
      </c>
      <c r="K316" s="1">
        <v>8074245.8399999999</v>
      </c>
      <c r="L316" s="1">
        <v>8096565.1299999999</v>
      </c>
      <c r="M316" s="1">
        <v>17815037.199999999</v>
      </c>
      <c r="N316" s="1">
        <v>18281458.300000001</v>
      </c>
      <c r="O316" s="1">
        <v>18392650</v>
      </c>
      <c r="P316" s="1">
        <v>17911890.050000001</v>
      </c>
      <c r="Q316" s="1">
        <v>18094922.510000002</v>
      </c>
      <c r="R316" s="1">
        <v>18104688.329999998</v>
      </c>
      <c r="S316" s="1">
        <f t="shared" si="176"/>
        <v>13032796.125</v>
      </c>
      <c r="T316" s="1">
        <f t="shared" si="177"/>
        <v>139192119.70999998</v>
      </c>
      <c r="U316" s="1">
        <f t="shared" si="178"/>
        <v>12685409.652916664</v>
      </c>
      <c r="V316" s="1">
        <v>-1738003.26</v>
      </c>
      <c r="W316" s="1">
        <v>-1751241.1600000001</v>
      </c>
      <c r="X316" s="1">
        <v>-1764629.6099999999</v>
      </c>
      <c r="Y316" s="1">
        <v>-1778068.44</v>
      </c>
      <c r="Z316" s="1">
        <v>-1791513.4</v>
      </c>
      <c r="AA316" s="1">
        <v>-1804899.0899999999</v>
      </c>
      <c r="AB316" s="1">
        <v>-1818240.01</v>
      </c>
      <c r="AC316" s="1">
        <v>-1839617.08</v>
      </c>
      <c r="AD316" s="1">
        <v>-1867971.69</v>
      </c>
      <c r="AE316" s="1">
        <v>-1882262.04</v>
      </c>
      <c r="AF316" s="1">
        <v>-1373934.44</v>
      </c>
      <c r="AG316" s="1">
        <v>-1318630.5</v>
      </c>
      <c r="AH316" s="1">
        <v>-1110189.26</v>
      </c>
      <c r="AI316" s="1"/>
      <c r="AJ316" s="1">
        <v>-12642.12</v>
      </c>
      <c r="AK316" s="1">
        <v>-13237.9</v>
      </c>
      <c r="AL316" s="1">
        <v>-13388.45</v>
      </c>
      <c r="AM316" s="1">
        <v>-13438.83</v>
      </c>
      <c r="AN316" s="1">
        <v>-13444.960000000001</v>
      </c>
      <c r="AO316" s="1">
        <v>-13385.69</v>
      </c>
      <c r="AP316" s="1">
        <v>-13340.92</v>
      </c>
      <c r="AQ316" s="1">
        <v>-21377.07</v>
      </c>
      <c r="AR316" s="1">
        <v>-29779.61</v>
      </c>
      <c r="AS316" s="1">
        <v>-30256.14</v>
      </c>
      <c r="AT316" s="1">
        <v>-29951.25</v>
      </c>
      <c r="AU316" s="1">
        <v>-29705.62</v>
      </c>
      <c r="AV316" s="1">
        <v>-29864.68</v>
      </c>
      <c r="AW316" s="1">
        <f t="shared" si="179"/>
        <v>251171.12</v>
      </c>
      <c r="AX316" s="1"/>
      <c r="AY316" s="1">
        <v>6222900.6600000001</v>
      </c>
      <c r="AZ316" s="1">
        <v>6333788.25</v>
      </c>
      <c r="BA316" s="1">
        <v>6378765.6500000004</v>
      </c>
      <c r="BB316" s="1">
        <v>6368025.2300000004</v>
      </c>
      <c r="BC316" s="1">
        <v>6359318.9400000004</v>
      </c>
      <c r="BD316" s="1">
        <v>6269346.75</v>
      </c>
      <c r="BE316" s="1">
        <v>6278325.1200000001</v>
      </c>
      <c r="BF316" s="1">
        <v>15975420.119999999</v>
      </c>
      <c r="BG316" s="1">
        <v>16413486.609999999</v>
      </c>
      <c r="BH316" s="1">
        <v>16510387.960000001</v>
      </c>
      <c r="BI316" s="1">
        <v>16537955.609999999</v>
      </c>
      <c r="BJ316" s="1">
        <v>16776292.01</v>
      </c>
      <c r="BK316" s="1">
        <v>16994499.07</v>
      </c>
      <c r="BL316" s="2">
        <f t="shared" si="152"/>
        <v>0</v>
      </c>
      <c r="BM316" s="2">
        <f t="shared" si="180"/>
        <v>251171.12</v>
      </c>
      <c r="BN316" s="3">
        <f t="shared" si="188"/>
        <v>1.9800000699405875E-2</v>
      </c>
      <c r="BO316" s="37">
        <f>IFERROR(INDEX('Wkpr - Existing Depr Rates'!$G$2:$G$709,MATCH('Wkpr - Plant Balance Detail'!A316,'Wkpr - Existing Depr Rates'!$A$2:$A$709,0),),0)</f>
        <v>1.9799999999999998E-2</v>
      </c>
      <c r="BP316" s="37">
        <f t="shared" si="181"/>
        <v>6.9940587696382117E-10</v>
      </c>
      <c r="BQ316" s="11">
        <v>2.3099999999999999E-2</v>
      </c>
      <c r="BR316" s="11"/>
      <c r="BS316" s="11"/>
      <c r="BU316" s="31">
        <f>_xlfn.IFNA(IF(AND($B316="ED",$D316&gt;=310000,$D316&lt;360000),INDEX('Wkpr - Allocation_Factors'!$B$16:$F$16,1,MATCH('Wkpr - Plant Balance Detail'!BU$2,'Wkpr - Allocation_Factors'!$B$1:$F$1,0)),IF(AND($B316="GD",$C316="AN",$D316&gt;=350000,$D316&lt;358000),INDEX('Wkpr - Allocation_Factors'!$B$17:$F$17,1,MATCH('Wkpr - Plant Balance Detail'!BU$2,'Wkpr - Allocation_Factors'!$B$1:$F$1,0)),INDEX('Wkpr - Allocation_Factors'!$B$2:$F$15,MATCH(CONCATENATE('Wkpr - Plant Balance Detail'!$B316,'Wkpr - Plant Balance Detail'!$C316),'Wkpr - Allocation_Factors'!$A$2:$A$15,0),MATCH('Wkpr - Plant Balance Detail'!BU$2,'Wkpr - Allocation_Factors'!$B$1:$F$1,0)))),0)</f>
        <v>0.6573</v>
      </c>
      <c r="BV316" s="31">
        <f>_xlfn.IFNA(IF(AND($B316="ED",$D316&gt;=310000,$D316&lt;360000),INDEX('Wkpr - Allocation_Factors'!$B$16:$F$16,1,MATCH('Wkpr - Plant Balance Detail'!BV$2,'Wkpr - Allocation_Factors'!$B$1:$F$1,0)),IF(AND($B316="GD",$C316="AN",$D316&gt;=350000,$D316&lt;358000),INDEX('Wkpr - Allocation_Factors'!$B$17:$F$17,1,MATCH('Wkpr - Plant Balance Detail'!BV$2,'Wkpr - Allocation_Factors'!$B$1:$F$1,0)),INDEX('Wkpr - Allocation_Factors'!$B$2:$F$15,MATCH(CONCATENATE('Wkpr - Plant Balance Detail'!$B316,'Wkpr - Plant Balance Detail'!$C316),'Wkpr - Allocation_Factors'!$A$2:$A$15,0),MATCH('Wkpr - Plant Balance Detail'!BV$2,'Wkpr - Allocation_Factors'!$B$1:$F$1,0)))),0)</f>
        <v>0</v>
      </c>
      <c r="BW316" s="31">
        <f>_xlfn.IFNA(IF(AND($B316="ED",$D316&gt;=310000,$D316&lt;360000),INDEX('Wkpr - Allocation_Factors'!$B$16:$F$16,1,MATCH('Wkpr - Plant Balance Detail'!BW$2,'Wkpr - Allocation_Factors'!$B$1:$F$1,0)),IF(AND($B316="GD",$C316="AN",$D316&gt;=350000,$D316&lt;358000),INDEX('Wkpr - Allocation_Factors'!$B$17:$F$17,1,MATCH('Wkpr - Plant Balance Detail'!BW$2,'Wkpr - Allocation_Factors'!$B$1:$F$1,0)),INDEX('Wkpr - Allocation_Factors'!$B$2:$F$15,MATCH(CONCATENATE('Wkpr - Plant Balance Detail'!$B316,'Wkpr - Plant Balance Detail'!$C316),'Wkpr - Allocation_Factors'!$A$2:$A$15,0),MATCH('Wkpr - Plant Balance Detail'!BW$2,'Wkpr - Allocation_Factors'!$B$1:$F$1,0)))),0)</f>
        <v>0.3427</v>
      </c>
      <c r="BX316" s="31">
        <f>_xlfn.IFNA(IF(AND($B316="ED",$D316&gt;=310000,$D316&lt;360000),INDEX('Wkpr - Allocation_Factors'!$B$16:$F$16,1,MATCH('Wkpr - Plant Balance Detail'!BX$2,'Wkpr - Allocation_Factors'!$B$1:$F$1,0)),IF(AND($B316="GD",$C316="AN",$D316&gt;=350000,$D316&lt;358000),INDEX('Wkpr - Allocation_Factors'!$B$17:$F$17,1,MATCH('Wkpr - Plant Balance Detail'!BX$2,'Wkpr - Allocation_Factors'!$B$1:$F$1,0)),INDEX('Wkpr - Allocation_Factors'!$B$2:$F$15,MATCH(CONCATENATE('Wkpr - Plant Balance Detail'!$B316,'Wkpr - Plant Balance Detail'!$C316),'Wkpr - Allocation_Factors'!$A$2:$A$15,0),MATCH('Wkpr - Plant Balance Detail'!BX$2,'Wkpr - Allocation_Factors'!$B$1:$F$1,0)))),0)</f>
        <v>0</v>
      </c>
      <c r="BY316" s="31">
        <f>_xlfn.IFNA(IF(AND($B316="ED",$D316&gt;=310000,$D316&lt;360000),INDEX('Wkpr - Allocation_Factors'!$B$16:$F$16,1,MATCH('Wkpr - Plant Balance Detail'!BY$2,'Wkpr - Allocation_Factors'!$B$1:$F$1,0)),IF(AND($B316="GD",$C316="AN",$D316&gt;=350000,$D316&lt;358000),INDEX('Wkpr - Allocation_Factors'!$B$17:$F$17,1,MATCH('Wkpr - Plant Balance Detail'!BY$2,'Wkpr - Allocation_Factors'!$B$1:$F$1,0)),INDEX('Wkpr - Allocation_Factors'!$B$2:$F$15,MATCH(CONCATENATE('Wkpr - Plant Balance Detail'!$B316,'Wkpr - Plant Balance Detail'!$C316),'Wkpr - Allocation_Factors'!$A$2:$A$15,0),MATCH('Wkpr - Plant Balance Detail'!BY$2,'Wkpr - Allocation_Factors'!$B$1:$F$1,0)))),0)</f>
        <v>0</v>
      </c>
      <c r="CA316" s="1">
        <f t="shared" si="153"/>
        <v>235624.19878139612</v>
      </c>
      <c r="CB316" s="1">
        <f t="shared" si="154"/>
        <v>0</v>
      </c>
      <c r="CC316" s="1">
        <f t="shared" si="155"/>
        <v>122848.64281512923</v>
      </c>
      <c r="CD316" s="1">
        <f t="shared" si="156"/>
        <v>0</v>
      </c>
      <c r="CE316" s="1">
        <f t="shared" si="157"/>
        <v>0</v>
      </c>
      <c r="CF316" s="1"/>
      <c r="CG316" s="1">
        <f t="shared" si="158"/>
        <v>235624.19045831816</v>
      </c>
      <c r="CH316" s="1">
        <f t="shared" si="159"/>
        <v>0</v>
      </c>
      <c r="CI316" s="1">
        <f t="shared" si="160"/>
        <v>122848.63847568177</v>
      </c>
      <c r="CJ316" s="1">
        <f t="shared" si="161"/>
        <v>0</v>
      </c>
      <c r="CK316" s="1">
        <f t="shared" si="162"/>
        <v>0</v>
      </c>
      <c r="CM316" s="1">
        <f t="shared" si="163"/>
        <v>274894.88886803784</v>
      </c>
      <c r="CN316" s="1">
        <f t="shared" si="164"/>
        <v>0</v>
      </c>
      <c r="CO316" s="1">
        <f t="shared" si="165"/>
        <v>143323.41155496208</v>
      </c>
      <c r="CP316" s="1">
        <f t="shared" si="166"/>
        <v>0</v>
      </c>
      <c r="CQ316" s="1">
        <f t="shared" si="167"/>
        <v>0</v>
      </c>
      <c r="CS316" s="1">
        <f t="shared" si="182"/>
        <v>39270.698409719684</v>
      </c>
      <c r="CT316" s="1">
        <f t="shared" si="183"/>
        <v>0</v>
      </c>
      <c r="CU316" s="1">
        <f t="shared" si="184"/>
        <v>20474.773079280305</v>
      </c>
      <c r="CV316" s="1">
        <f t="shared" si="185"/>
        <v>0</v>
      </c>
      <c r="CW316" s="1">
        <f t="shared" si="186"/>
        <v>0</v>
      </c>
      <c r="CX316" s="1">
        <f t="shared" si="187"/>
        <v>59745.471488999989</v>
      </c>
      <c r="DA316" s="38">
        <f t="shared" si="168"/>
        <v>0</v>
      </c>
      <c r="DB316" s="38">
        <f t="shared" si="169"/>
        <v>0</v>
      </c>
      <c r="DC316" s="38">
        <f t="shared" si="170"/>
        <v>0</v>
      </c>
      <c r="DD316" s="38">
        <f t="shared" si="171"/>
        <v>0</v>
      </c>
      <c r="DE316" s="38">
        <f t="shared" si="172"/>
        <v>0</v>
      </c>
    </row>
    <row r="317" spans="1:109" x14ac:dyDescent="0.2">
      <c r="A317" t="s">
        <v>332</v>
      </c>
      <c r="B317" t="str">
        <f t="shared" si="173"/>
        <v>ED</v>
      </c>
      <c r="C317" t="str">
        <f t="shared" si="174"/>
        <v>NM</v>
      </c>
      <c r="D317">
        <f t="shared" si="175"/>
        <v>331200</v>
      </c>
      <c r="F317" s="1">
        <v>315274.92</v>
      </c>
      <c r="G317" s="1">
        <v>315274.92</v>
      </c>
      <c r="H317" s="1">
        <v>315274.92</v>
      </c>
      <c r="I317" s="1">
        <v>315274.92</v>
      </c>
      <c r="J317" s="1">
        <v>315274.92</v>
      </c>
      <c r="K317" s="1">
        <v>315274.92</v>
      </c>
      <c r="L317" s="1">
        <v>315274.92</v>
      </c>
      <c r="M317" s="1">
        <v>315274.92</v>
      </c>
      <c r="N317" s="1">
        <v>315274.92</v>
      </c>
      <c r="O317" s="1">
        <v>315274.92</v>
      </c>
      <c r="P317" s="1">
        <v>305601.76</v>
      </c>
      <c r="Q317" s="1">
        <v>305601.76</v>
      </c>
      <c r="R317" s="1">
        <v>305601.76</v>
      </c>
      <c r="S317" s="1">
        <f t="shared" si="176"/>
        <v>310438.33999999997</v>
      </c>
      <c r="T317" s="1">
        <f t="shared" si="177"/>
        <v>3448677.8</v>
      </c>
      <c r="U317" s="1">
        <f t="shared" si="178"/>
        <v>313259.67833333329</v>
      </c>
      <c r="V317" s="1">
        <v>-14039.84</v>
      </c>
      <c r="W317" s="1">
        <v>-15248.39</v>
      </c>
      <c r="X317" s="1">
        <v>-16456.939999999999</v>
      </c>
      <c r="Y317" s="1">
        <v>-17665.490000000002</v>
      </c>
      <c r="Z317" s="1">
        <v>-18874.04</v>
      </c>
      <c r="AA317" s="1">
        <v>-20082.59</v>
      </c>
      <c r="AB317" s="1">
        <v>-21291.14</v>
      </c>
      <c r="AC317" s="1">
        <v>-22499.69</v>
      </c>
      <c r="AD317" s="1">
        <v>-23708.240000000002</v>
      </c>
      <c r="AE317" s="1">
        <v>-24916.79</v>
      </c>
      <c r="AF317" s="1">
        <v>-26106.799999999999</v>
      </c>
      <c r="AG317" s="1">
        <v>-27278.27</v>
      </c>
      <c r="AH317" s="1">
        <v>-28449.74</v>
      </c>
      <c r="AI317" s="1"/>
      <c r="AJ317" s="1">
        <v>-997.58</v>
      </c>
      <c r="AK317" s="1">
        <v>-1208.55</v>
      </c>
      <c r="AL317" s="1">
        <v>-1208.55</v>
      </c>
      <c r="AM317" s="1">
        <v>-1208.55</v>
      </c>
      <c r="AN317" s="1">
        <v>-1208.55</v>
      </c>
      <c r="AO317" s="1">
        <v>-1208.55</v>
      </c>
      <c r="AP317" s="1">
        <v>-1208.55</v>
      </c>
      <c r="AQ317" s="1">
        <v>-1208.55</v>
      </c>
      <c r="AR317" s="1">
        <v>-1208.55</v>
      </c>
      <c r="AS317" s="1">
        <v>-1208.55</v>
      </c>
      <c r="AT317" s="1">
        <v>-1190.01</v>
      </c>
      <c r="AU317" s="1">
        <v>-1171.47</v>
      </c>
      <c r="AV317" s="1">
        <v>-1171.47</v>
      </c>
      <c r="AW317" s="1">
        <f t="shared" si="179"/>
        <v>14409.899999999998</v>
      </c>
      <c r="AX317" s="1"/>
      <c r="AY317" s="1">
        <v>301235.08</v>
      </c>
      <c r="AZ317" s="1">
        <v>300026.53000000003</v>
      </c>
      <c r="BA317" s="1">
        <v>298817.98</v>
      </c>
      <c r="BB317" s="1">
        <v>297609.43</v>
      </c>
      <c r="BC317" s="1">
        <v>296400.88</v>
      </c>
      <c r="BD317" s="1">
        <v>295192.33</v>
      </c>
      <c r="BE317" s="1">
        <v>293983.78000000003</v>
      </c>
      <c r="BF317" s="1">
        <v>292775.23</v>
      </c>
      <c r="BG317" s="1">
        <v>291566.68</v>
      </c>
      <c r="BH317" s="1">
        <v>290358.13</v>
      </c>
      <c r="BI317" s="1">
        <v>279494.96000000002</v>
      </c>
      <c r="BJ317" s="1">
        <v>278323.49</v>
      </c>
      <c r="BK317" s="1">
        <v>277152.02</v>
      </c>
      <c r="BL317" s="2">
        <f t="shared" si="152"/>
        <v>0</v>
      </c>
      <c r="BM317" s="2">
        <f t="shared" si="180"/>
        <v>14409.899999999998</v>
      </c>
      <c r="BN317" s="3">
        <f t="shared" si="188"/>
        <v>4.5999855700122105E-2</v>
      </c>
      <c r="BO317" s="37">
        <f>IFERROR(INDEX('Wkpr - Existing Depr Rates'!$G$2:$G$709,MATCH('Wkpr - Plant Balance Detail'!A317,'Wkpr - Existing Depr Rates'!$A$2:$A$709,0),),0)</f>
        <v>4.5999999999999999E-2</v>
      </c>
      <c r="BP317" s="37">
        <f t="shared" si="181"/>
        <v>-1.442998778938831E-7</v>
      </c>
      <c r="BQ317" s="11">
        <v>2.5099999999999997E-2</v>
      </c>
      <c r="BR317" s="11"/>
      <c r="BS317" s="11"/>
      <c r="BU317" s="31">
        <f>_xlfn.IFNA(IF(AND($B317="ED",$D317&gt;=310000,$D317&lt;360000),INDEX('Wkpr - Allocation_Factors'!$B$16:$F$16,1,MATCH('Wkpr - Plant Balance Detail'!BU$2,'Wkpr - Allocation_Factors'!$B$1:$F$1,0)),IF(AND($B317="GD",$C317="AN",$D317&gt;=350000,$D317&lt;358000),INDEX('Wkpr - Allocation_Factors'!$B$17:$F$17,1,MATCH('Wkpr - Plant Balance Detail'!BU$2,'Wkpr - Allocation_Factors'!$B$1:$F$1,0)),INDEX('Wkpr - Allocation_Factors'!$B$2:$F$15,MATCH(CONCATENATE('Wkpr - Plant Balance Detail'!$B317,'Wkpr - Plant Balance Detail'!$C317),'Wkpr - Allocation_Factors'!$A$2:$A$15,0),MATCH('Wkpr - Plant Balance Detail'!BU$2,'Wkpr - Allocation_Factors'!$B$1:$F$1,0)))),0)</f>
        <v>0.6573</v>
      </c>
      <c r="BV317" s="31">
        <f>_xlfn.IFNA(IF(AND($B317="ED",$D317&gt;=310000,$D317&lt;360000),INDEX('Wkpr - Allocation_Factors'!$B$16:$F$16,1,MATCH('Wkpr - Plant Balance Detail'!BV$2,'Wkpr - Allocation_Factors'!$B$1:$F$1,0)),IF(AND($B317="GD",$C317="AN",$D317&gt;=350000,$D317&lt;358000),INDEX('Wkpr - Allocation_Factors'!$B$17:$F$17,1,MATCH('Wkpr - Plant Balance Detail'!BV$2,'Wkpr - Allocation_Factors'!$B$1:$F$1,0)),INDEX('Wkpr - Allocation_Factors'!$B$2:$F$15,MATCH(CONCATENATE('Wkpr - Plant Balance Detail'!$B317,'Wkpr - Plant Balance Detail'!$C317),'Wkpr - Allocation_Factors'!$A$2:$A$15,0),MATCH('Wkpr - Plant Balance Detail'!BV$2,'Wkpr - Allocation_Factors'!$B$1:$F$1,0)))),0)</f>
        <v>0</v>
      </c>
      <c r="BW317" s="31">
        <f>_xlfn.IFNA(IF(AND($B317="ED",$D317&gt;=310000,$D317&lt;360000),INDEX('Wkpr - Allocation_Factors'!$B$16:$F$16,1,MATCH('Wkpr - Plant Balance Detail'!BW$2,'Wkpr - Allocation_Factors'!$B$1:$F$1,0)),IF(AND($B317="GD",$C317="AN",$D317&gt;=350000,$D317&lt;358000),INDEX('Wkpr - Allocation_Factors'!$B$17:$F$17,1,MATCH('Wkpr - Plant Balance Detail'!BW$2,'Wkpr - Allocation_Factors'!$B$1:$F$1,0)),INDEX('Wkpr - Allocation_Factors'!$B$2:$F$15,MATCH(CONCATENATE('Wkpr - Plant Balance Detail'!$B317,'Wkpr - Plant Balance Detail'!$C317),'Wkpr - Allocation_Factors'!$A$2:$A$15,0),MATCH('Wkpr - Plant Balance Detail'!BW$2,'Wkpr - Allocation_Factors'!$B$1:$F$1,0)))),0)</f>
        <v>0.3427</v>
      </c>
      <c r="BX317" s="31">
        <f>_xlfn.IFNA(IF(AND($B317="ED",$D317&gt;=310000,$D317&lt;360000),INDEX('Wkpr - Allocation_Factors'!$B$16:$F$16,1,MATCH('Wkpr - Plant Balance Detail'!BX$2,'Wkpr - Allocation_Factors'!$B$1:$F$1,0)),IF(AND($B317="GD",$C317="AN",$D317&gt;=350000,$D317&lt;358000),INDEX('Wkpr - Allocation_Factors'!$B$17:$F$17,1,MATCH('Wkpr - Plant Balance Detail'!BX$2,'Wkpr - Allocation_Factors'!$B$1:$F$1,0)),INDEX('Wkpr - Allocation_Factors'!$B$2:$F$15,MATCH(CONCATENATE('Wkpr - Plant Balance Detail'!$B317,'Wkpr - Plant Balance Detail'!$C317),'Wkpr - Allocation_Factors'!$A$2:$A$15,0),MATCH('Wkpr - Plant Balance Detail'!BX$2,'Wkpr - Allocation_Factors'!$B$1:$F$1,0)))),0)</f>
        <v>0</v>
      </c>
      <c r="BY317" s="31">
        <f>_xlfn.IFNA(IF(AND($B317="ED",$D317&gt;=310000,$D317&lt;360000),INDEX('Wkpr - Allocation_Factors'!$B$16:$F$16,1,MATCH('Wkpr - Plant Balance Detail'!BY$2,'Wkpr - Allocation_Factors'!$B$1:$F$1,0)),IF(AND($B317="GD",$C317="AN",$D317&gt;=350000,$D317&lt;358000),INDEX('Wkpr - Allocation_Factors'!$B$17:$F$17,1,MATCH('Wkpr - Plant Balance Detail'!BY$2,'Wkpr - Allocation_Factors'!$B$1:$F$1,0)),INDEX('Wkpr - Allocation_Factors'!$B$2:$F$15,MATCH(CONCATENATE('Wkpr - Plant Balance Detail'!$B317,'Wkpr - Plant Balance Detail'!$C317),'Wkpr - Allocation_Factors'!$A$2:$A$15,0),MATCH('Wkpr - Plant Balance Detail'!BY$2,'Wkpr - Allocation_Factors'!$B$1:$F$1,0)))),0)</f>
        <v>0</v>
      </c>
      <c r="CA317" s="1">
        <f t="shared" si="153"/>
        <v>9240.0847091976102</v>
      </c>
      <c r="CB317" s="1">
        <f t="shared" si="154"/>
        <v>0</v>
      </c>
      <c r="CC317" s="1">
        <f t="shared" si="155"/>
        <v>4817.5521525057375</v>
      </c>
      <c r="CD317" s="1">
        <f t="shared" si="156"/>
        <v>0</v>
      </c>
      <c r="CE317" s="1">
        <f t="shared" si="157"/>
        <v>0</v>
      </c>
      <c r="CF317" s="1"/>
      <c r="CG317" s="1">
        <f t="shared" si="158"/>
        <v>9240.1136950079999</v>
      </c>
      <c r="CH317" s="1">
        <f t="shared" si="159"/>
        <v>0</v>
      </c>
      <c r="CI317" s="1">
        <f t="shared" si="160"/>
        <v>4817.5672649919998</v>
      </c>
      <c r="CJ317" s="1">
        <f t="shared" si="161"/>
        <v>0</v>
      </c>
      <c r="CK317" s="1">
        <f t="shared" si="162"/>
        <v>0</v>
      </c>
      <c r="CM317" s="1">
        <f t="shared" si="163"/>
        <v>5041.8881248848002</v>
      </c>
      <c r="CN317" s="1">
        <f t="shared" si="164"/>
        <v>0</v>
      </c>
      <c r="CO317" s="1">
        <f t="shared" si="165"/>
        <v>2628.7160511152001</v>
      </c>
      <c r="CP317" s="1">
        <f t="shared" si="166"/>
        <v>0</v>
      </c>
      <c r="CQ317" s="1">
        <f t="shared" si="167"/>
        <v>0</v>
      </c>
      <c r="CS317" s="1">
        <f t="shared" si="182"/>
        <v>-4198.2255701231998</v>
      </c>
      <c r="CT317" s="1">
        <f t="shared" si="183"/>
        <v>0</v>
      </c>
      <c r="CU317" s="1">
        <f t="shared" si="184"/>
        <v>-2188.8512138767996</v>
      </c>
      <c r="CV317" s="1">
        <f t="shared" si="185"/>
        <v>0</v>
      </c>
      <c r="CW317" s="1">
        <f t="shared" si="186"/>
        <v>0</v>
      </c>
      <c r="CX317" s="1">
        <f t="shared" si="187"/>
        <v>-6387.076783999999</v>
      </c>
      <c r="DA317" s="38">
        <f t="shared" si="168"/>
        <v>0</v>
      </c>
      <c r="DB317" s="38">
        <f t="shared" si="169"/>
        <v>0</v>
      </c>
      <c r="DC317" s="38">
        <f t="shared" si="170"/>
        <v>0</v>
      </c>
      <c r="DD317" s="38">
        <f t="shared" si="171"/>
        <v>0</v>
      </c>
      <c r="DE317" s="38">
        <f t="shared" si="172"/>
        <v>0</v>
      </c>
    </row>
    <row r="318" spans="1:109" x14ac:dyDescent="0.2">
      <c r="A318" t="s">
        <v>333</v>
      </c>
      <c r="B318" t="str">
        <f t="shared" si="173"/>
        <v>ED</v>
      </c>
      <c r="C318" t="str">
        <f t="shared" si="174"/>
        <v>NM</v>
      </c>
      <c r="D318">
        <f t="shared" si="175"/>
        <v>332000</v>
      </c>
      <c r="F318" s="1">
        <v>18310293.199999999</v>
      </c>
      <c r="G318" s="1">
        <v>18256097.699999999</v>
      </c>
      <c r="H318" s="1">
        <v>18324759.09</v>
      </c>
      <c r="I318" s="1">
        <v>18324759.09</v>
      </c>
      <c r="J318" s="1">
        <v>18413644.059999999</v>
      </c>
      <c r="K318" s="1">
        <v>18280355.75</v>
      </c>
      <c r="L318" s="1">
        <v>19069519.800000001</v>
      </c>
      <c r="M318" s="1">
        <v>19639804.309999999</v>
      </c>
      <c r="N318" s="1">
        <v>19651780.82</v>
      </c>
      <c r="O318" s="1">
        <v>19659723.109999999</v>
      </c>
      <c r="P318" s="1">
        <v>19464610.510000002</v>
      </c>
      <c r="Q318" s="1">
        <v>19470872</v>
      </c>
      <c r="R318" s="1">
        <v>19191491.609999999</v>
      </c>
      <c r="S318" s="1">
        <f t="shared" si="176"/>
        <v>18750892.405000001</v>
      </c>
      <c r="T318" s="1">
        <f t="shared" si="177"/>
        <v>208555926.24000001</v>
      </c>
      <c r="U318" s="1">
        <f t="shared" si="178"/>
        <v>18942234.887083333</v>
      </c>
      <c r="V318" s="1">
        <v>-1833398.28</v>
      </c>
      <c r="W318" s="1">
        <v>-1861280.15</v>
      </c>
      <c r="X318" s="1">
        <v>-1889173.05</v>
      </c>
      <c r="Y318" s="1">
        <v>-1917118.31</v>
      </c>
      <c r="Z318" s="1">
        <v>-1945131.3399999999</v>
      </c>
      <c r="AA318" s="1">
        <v>-1973110.51</v>
      </c>
      <c r="AB318" s="1">
        <v>-1996388.83</v>
      </c>
      <c r="AC318" s="1">
        <v>-2025904.69</v>
      </c>
      <c r="AD318" s="1">
        <v>-2055864.52</v>
      </c>
      <c r="AE318" s="1">
        <v>-2085839.54</v>
      </c>
      <c r="AF318" s="1">
        <v>-1917175.75</v>
      </c>
      <c r="AG318" s="1">
        <v>-1946864.06</v>
      </c>
      <c r="AH318" s="1">
        <v>-1643427.76</v>
      </c>
      <c r="AI318" s="1"/>
      <c r="AJ318" s="1">
        <v>-27881.87</v>
      </c>
      <c r="AK318" s="1">
        <v>-27881.87</v>
      </c>
      <c r="AL318" s="1">
        <v>-27892.9</v>
      </c>
      <c r="AM318" s="1">
        <v>-27945.260000000002</v>
      </c>
      <c r="AN318" s="1">
        <v>-28013.03</v>
      </c>
      <c r="AO318" s="1">
        <v>-27979.170000000002</v>
      </c>
      <c r="AP318" s="1">
        <v>-28479.279999999999</v>
      </c>
      <c r="AQ318" s="1">
        <v>-29515.86</v>
      </c>
      <c r="AR318" s="1">
        <v>-29959.83</v>
      </c>
      <c r="AS318" s="1">
        <v>-29975.02</v>
      </c>
      <c r="AT318" s="1">
        <v>-29832.3</v>
      </c>
      <c r="AU318" s="1">
        <v>-29688.31</v>
      </c>
      <c r="AV318" s="1">
        <v>-29480.05</v>
      </c>
      <c r="AW318" s="1">
        <f t="shared" si="179"/>
        <v>346642.88</v>
      </c>
      <c r="AX318" s="1"/>
      <c r="AY318" s="1">
        <v>16476894.92</v>
      </c>
      <c r="AZ318" s="1">
        <v>16394817.550000001</v>
      </c>
      <c r="BA318" s="1">
        <v>16435586.039999999</v>
      </c>
      <c r="BB318" s="1">
        <v>16407640.779999999</v>
      </c>
      <c r="BC318" s="1">
        <v>16468512.720000001</v>
      </c>
      <c r="BD318" s="1">
        <v>16307245.24</v>
      </c>
      <c r="BE318" s="1">
        <v>17073130.969999999</v>
      </c>
      <c r="BF318" s="1">
        <v>17613899.620000001</v>
      </c>
      <c r="BG318" s="1">
        <v>17595916.300000001</v>
      </c>
      <c r="BH318" s="1">
        <v>17573883.57</v>
      </c>
      <c r="BI318" s="1">
        <v>17547434.760000002</v>
      </c>
      <c r="BJ318" s="1">
        <v>17524007.940000001</v>
      </c>
      <c r="BK318" s="1">
        <v>17548063.850000001</v>
      </c>
      <c r="BL318" s="2">
        <f t="shared" si="152"/>
        <v>0</v>
      </c>
      <c r="BM318" s="2">
        <f t="shared" si="180"/>
        <v>346642.88</v>
      </c>
      <c r="BN318" s="3">
        <f t="shared" si="188"/>
        <v>1.8299999026850575E-2</v>
      </c>
      <c r="BO318" s="37">
        <f>IFERROR(INDEX('Wkpr - Existing Depr Rates'!$G$2:$G$709,MATCH('Wkpr - Plant Balance Detail'!A318,'Wkpr - Existing Depr Rates'!$A$2:$A$709,0),),0)</f>
        <v>1.83E-2</v>
      </c>
      <c r="BP318" s="37">
        <f t="shared" si="181"/>
        <v>-9.7314942562598539E-10</v>
      </c>
      <c r="BQ318" s="11">
        <v>2.35E-2</v>
      </c>
      <c r="BR318" s="11"/>
      <c r="BS318" s="11"/>
      <c r="BU318" s="31">
        <f>_xlfn.IFNA(IF(AND($B318="ED",$D318&gt;=310000,$D318&lt;360000),INDEX('Wkpr - Allocation_Factors'!$B$16:$F$16,1,MATCH('Wkpr - Plant Balance Detail'!BU$2,'Wkpr - Allocation_Factors'!$B$1:$F$1,0)),IF(AND($B318="GD",$C318="AN",$D318&gt;=350000,$D318&lt;358000),INDEX('Wkpr - Allocation_Factors'!$B$17:$F$17,1,MATCH('Wkpr - Plant Balance Detail'!BU$2,'Wkpr - Allocation_Factors'!$B$1:$F$1,0)),INDEX('Wkpr - Allocation_Factors'!$B$2:$F$15,MATCH(CONCATENATE('Wkpr - Plant Balance Detail'!$B318,'Wkpr - Plant Balance Detail'!$C318),'Wkpr - Allocation_Factors'!$A$2:$A$15,0),MATCH('Wkpr - Plant Balance Detail'!BU$2,'Wkpr - Allocation_Factors'!$B$1:$F$1,0)))),0)</f>
        <v>0.6573</v>
      </c>
      <c r="BV318" s="31">
        <f>_xlfn.IFNA(IF(AND($B318="ED",$D318&gt;=310000,$D318&lt;360000),INDEX('Wkpr - Allocation_Factors'!$B$16:$F$16,1,MATCH('Wkpr - Plant Balance Detail'!BV$2,'Wkpr - Allocation_Factors'!$B$1:$F$1,0)),IF(AND($B318="GD",$C318="AN",$D318&gt;=350000,$D318&lt;358000),INDEX('Wkpr - Allocation_Factors'!$B$17:$F$17,1,MATCH('Wkpr - Plant Balance Detail'!BV$2,'Wkpr - Allocation_Factors'!$B$1:$F$1,0)),INDEX('Wkpr - Allocation_Factors'!$B$2:$F$15,MATCH(CONCATENATE('Wkpr - Plant Balance Detail'!$B318,'Wkpr - Plant Balance Detail'!$C318),'Wkpr - Allocation_Factors'!$A$2:$A$15,0),MATCH('Wkpr - Plant Balance Detail'!BV$2,'Wkpr - Allocation_Factors'!$B$1:$F$1,0)))),0)</f>
        <v>0</v>
      </c>
      <c r="BW318" s="31">
        <f>_xlfn.IFNA(IF(AND($B318="ED",$D318&gt;=310000,$D318&lt;360000),INDEX('Wkpr - Allocation_Factors'!$B$16:$F$16,1,MATCH('Wkpr - Plant Balance Detail'!BW$2,'Wkpr - Allocation_Factors'!$B$1:$F$1,0)),IF(AND($B318="GD",$C318="AN",$D318&gt;=350000,$D318&lt;358000),INDEX('Wkpr - Allocation_Factors'!$B$17:$F$17,1,MATCH('Wkpr - Plant Balance Detail'!BW$2,'Wkpr - Allocation_Factors'!$B$1:$F$1,0)),INDEX('Wkpr - Allocation_Factors'!$B$2:$F$15,MATCH(CONCATENATE('Wkpr - Plant Balance Detail'!$B318,'Wkpr - Plant Balance Detail'!$C318),'Wkpr - Allocation_Factors'!$A$2:$A$15,0),MATCH('Wkpr - Plant Balance Detail'!BW$2,'Wkpr - Allocation_Factors'!$B$1:$F$1,0)))),0)</f>
        <v>0.3427</v>
      </c>
      <c r="BX318" s="31">
        <f>_xlfn.IFNA(IF(AND($B318="ED",$D318&gt;=310000,$D318&lt;360000),INDEX('Wkpr - Allocation_Factors'!$B$16:$F$16,1,MATCH('Wkpr - Plant Balance Detail'!BX$2,'Wkpr - Allocation_Factors'!$B$1:$F$1,0)),IF(AND($B318="GD",$C318="AN",$D318&gt;=350000,$D318&lt;358000),INDEX('Wkpr - Allocation_Factors'!$B$17:$F$17,1,MATCH('Wkpr - Plant Balance Detail'!BX$2,'Wkpr - Allocation_Factors'!$B$1:$F$1,0)),INDEX('Wkpr - Allocation_Factors'!$B$2:$F$15,MATCH(CONCATENATE('Wkpr - Plant Balance Detail'!$B318,'Wkpr - Plant Balance Detail'!$C318),'Wkpr - Allocation_Factors'!$A$2:$A$15,0),MATCH('Wkpr - Plant Balance Detail'!BX$2,'Wkpr - Allocation_Factors'!$B$1:$F$1,0)))),0)</f>
        <v>0</v>
      </c>
      <c r="BY318" s="31">
        <f>_xlfn.IFNA(IF(AND($B318="ED",$D318&gt;=310000,$D318&lt;360000),INDEX('Wkpr - Allocation_Factors'!$B$16:$F$16,1,MATCH('Wkpr - Plant Balance Detail'!BY$2,'Wkpr - Allocation_Factors'!$B$1:$F$1,0)),IF(AND($B318="GD",$C318="AN",$D318&gt;=350000,$D318&lt;358000),INDEX('Wkpr - Allocation_Factors'!$B$17:$F$17,1,MATCH('Wkpr - Plant Balance Detail'!BY$2,'Wkpr - Allocation_Factors'!$B$1:$F$1,0)),INDEX('Wkpr - Allocation_Factors'!$B$2:$F$15,MATCH(CONCATENATE('Wkpr - Plant Balance Detail'!$B318,'Wkpr - Plant Balance Detail'!$C318),'Wkpr - Allocation_Factors'!$A$2:$A$15,0),MATCH('Wkpr - Plant Balance Detail'!BY$2,'Wkpr - Allocation_Factors'!$B$1:$F$1,0)))),0)</f>
        <v>0</v>
      </c>
      <c r="CA318" s="1">
        <f t="shared" si="153"/>
        <v>230846.57178927082</v>
      </c>
      <c r="CB318" s="1">
        <f t="shared" si="154"/>
        <v>0</v>
      </c>
      <c r="CC318" s="1">
        <f t="shared" si="155"/>
        <v>120357.70599754011</v>
      </c>
      <c r="CD318" s="1">
        <f t="shared" si="156"/>
        <v>0</v>
      </c>
      <c r="CE318" s="1">
        <f t="shared" si="157"/>
        <v>0</v>
      </c>
      <c r="CF318" s="1"/>
      <c r="CG318" s="1">
        <f t="shared" si="158"/>
        <v>230846.58406512989</v>
      </c>
      <c r="CH318" s="1">
        <f t="shared" si="159"/>
        <v>0</v>
      </c>
      <c r="CI318" s="1">
        <f t="shared" si="160"/>
        <v>120357.7123978701</v>
      </c>
      <c r="CJ318" s="1">
        <f t="shared" si="161"/>
        <v>0</v>
      </c>
      <c r="CK318" s="1">
        <f t="shared" si="162"/>
        <v>0</v>
      </c>
      <c r="CM318" s="1">
        <f t="shared" si="163"/>
        <v>296442.33472844551</v>
      </c>
      <c r="CN318" s="1">
        <f t="shared" si="164"/>
        <v>0</v>
      </c>
      <c r="CO318" s="1">
        <f t="shared" si="165"/>
        <v>154557.7181065545</v>
      </c>
      <c r="CP318" s="1">
        <f t="shared" si="166"/>
        <v>0</v>
      </c>
      <c r="CQ318" s="1">
        <f t="shared" si="167"/>
        <v>0</v>
      </c>
      <c r="CS318" s="1">
        <f t="shared" si="182"/>
        <v>65595.750663315615</v>
      </c>
      <c r="CT318" s="1">
        <f t="shared" si="183"/>
        <v>0</v>
      </c>
      <c r="CU318" s="1">
        <f t="shared" si="184"/>
        <v>34200.005708684403</v>
      </c>
      <c r="CV318" s="1">
        <f t="shared" si="185"/>
        <v>0</v>
      </c>
      <c r="CW318" s="1">
        <f t="shared" si="186"/>
        <v>0</v>
      </c>
      <c r="CX318" s="1">
        <f t="shared" si="187"/>
        <v>99795.756372000018</v>
      </c>
      <c r="DA318" s="38">
        <f t="shared" si="168"/>
        <v>0</v>
      </c>
      <c r="DB318" s="38">
        <f t="shared" si="169"/>
        <v>0</v>
      </c>
      <c r="DC318" s="38">
        <f t="shared" si="170"/>
        <v>0</v>
      </c>
      <c r="DD318" s="38">
        <f t="shared" si="171"/>
        <v>0</v>
      </c>
      <c r="DE318" s="38">
        <f t="shared" si="172"/>
        <v>0</v>
      </c>
    </row>
    <row r="319" spans="1:109" x14ac:dyDescent="0.2">
      <c r="A319" t="s">
        <v>334</v>
      </c>
      <c r="B319" t="str">
        <f t="shared" si="173"/>
        <v>ED</v>
      </c>
      <c r="C319" t="str">
        <f t="shared" si="174"/>
        <v>NM</v>
      </c>
      <c r="D319">
        <f t="shared" si="175"/>
        <v>332100</v>
      </c>
      <c r="F319" s="1">
        <v>3534.58</v>
      </c>
      <c r="G319" s="1">
        <v>3534.58</v>
      </c>
      <c r="H319" s="1">
        <v>3534.58</v>
      </c>
      <c r="I319" s="1">
        <v>3534.58</v>
      </c>
      <c r="J319" s="1">
        <v>3534.58</v>
      </c>
      <c r="K319" s="1">
        <v>3534.58</v>
      </c>
      <c r="L319" s="1">
        <v>3534.58</v>
      </c>
      <c r="M319" s="1">
        <v>3534.58</v>
      </c>
      <c r="N319" s="1">
        <v>3534.58</v>
      </c>
      <c r="O319" s="1">
        <v>3534.58</v>
      </c>
      <c r="P319" s="1">
        <v>3534.58</v>
      </c>
      <c r="Q319" s="1">
        <v>3534.58</v>
      </c>
      <c r="R319" s="1">
        <v>3534.58</v>
      </c>
      <c r="S319" s="1">
        <f t="shared" si="176"/>
        <v>3534.58</v>
      </c>
      <c r="T319" s="1">
        <f t="shared" si="177"/>
        <v>38880.380000000012</v>
      </c>
      <c r="U319" s="1">
        <f t="shared" si="178"/>
        <v>3534.5800000000013</v>
      </c>
      <c r="V319" s="1">
        <v>-1506.8600000000001</v>
      </c>
      <c r="W319" s="1">
        <v>-1512.8700000000001</v>
      </c>
      <c r="X319" s="1">
        <v>-1518.88</v>
      </c>
      <c r="Y319" s="1">
        <v>-1524.89</v>
      </c>
      <c r="Z319" s="1">
        <v>-1530.9</v>
      </c>
      <c r="AA319" s="1">
        <v>-1536.91</v>
      </c>
      <c r="AB319" s="1">
        <v>-1542.92</v>
      </c>
      <c r="AC319" s="1">
        <v>-1548.93</v>
      </c>
      <c r="AD319" s="1">
        <v>-1554.94</v>
      </c>
      <c r="AE319" s="1">
        <v>-1560.95</v>
      </c>
      <c r="AF319" s="1">
        <v>-1566.96</v>
      </c>
      <c r="AG319" s="1">
        <v>-1572.97</v>
      </c>
      <c r="AH319" s="1">
        <v>-1578.98</v>
      </c>
      <c r="AI319" s="1"/>
      <c r="AJ319" s="1">
        <v>-6.01</v>
      </c>
      <c r="AK319" s="1">
        <v>-6.01</v>
      </c>
      <c r="AL319" s="1">
        <v>-6.01</v>
      </c>
      <c r="AM319" s="1">
        <v>-6.01</v>
      </c>
      <c r="AN319" s="1">
        <v>-6.01</v>
      </c>
      <c r="AO319" s="1">
        <v>-6.01</v>
      </c>
      <c r="AP319" s="1">
        <v>-6.01</v>
      </c>
      <c r="AQ319" s="1">
        <v>-6.01</v>
      </c>
      <c r="AR319" s="1">
        <v>-6.01</v>
      </c>
      <c r="AS319" s="1">
        <v>-6.01</v>
      </c>
      <c r="AT319" s="1">
        <v>-6.01</v>
      </c>
      <c r="AU319" s="1">
        <v>-6.01</v>
      </c>
      <c r="AV319" s="1">
        <v>-6.01</v>
      </c>
      <c r="AW319" s="1">
        <f t="shared" si="179"/>
        <v>72.11999999999999</v>
      </c>
      <c r="AX319" s="1"/>
      <c r="AY319" s="1">
        <v>2027.72</v>
      </c>
      <c r="AZ319" s="1">
        <v>2021.71</v>
      </c>
      <c r="BA319" s="1">
        <v>2015.7</v>
      </c>
      <c r="BB319" s="1">
        <v>2009.69</v>
      </c>
      <c r="BC319" s="1">
        <v>2003.68</v>
      </c>
      <c r="BD319" s="1">
        <v>1997.67</v>
      </c>
      <c r="BE319" s="1">
        <v>1991.66</v>
      </c>
      <c r="BF319" s="1">
        <v>1985.65</v>
      </c>
      <c r="BG319" s="1">
        <v>1979.64</v>
      </c>
      <c r="BH319" s="1">
        <v>1973.63</v>
      </c>
      <c r="BI319" s="1">
        <v>1967.6200000000001</v>
      </c>
      <c r="BJ319" s="1">
        <v>1961.6100000000001</v>
      </c>
      <c r="BK319" s="1">
        <v>1955.6000000000001</v>
      </c>
      <c r="BL319" s="2">
        <f t="shared" si="152"/>
        <v>0</v>
      </c>
      <c r="BM319" s="2">
        <f t="shared" si="180"/>
        <v>72.11999999999999</v>
      </c>
      <c r="BN319" s="3">
        <f t="shared" si="188"/>
        <v>2.0404121564655479E-2</v>
      </c>
      <c r="BO319" s="37">
        <f>IFERROR(INDEX('Wkpr - Existing Depr Rates'!$G$2:$G$709,MATCH('Wkpr - Plant Balance Detail'!A319,'Wkpr - Existing Depr Rates'!$A$2:$A$709,0),),0)</f>
        <v>2.0400000000000001E-2</v>
      </c>
      <c r="BP319" s="37">
        <f t="shared" si="181"/>
        <v>4.1215646554779162E-6</v>
      </c>
      <c r="BQ319" s="11">
        <v>1.67E-2</v>
      </c>
      <c r="BR319" s="11"/>
      <c r="BS319" s="11"/>
      <c r="BU319" s="31">
        <f>_xlfn.IFNA(IF(AND($B319="ED",$D319&gt;=310000,$D319&lt;360000),INDEX('Wkpr - Allocation_Factors'!$B$16:$F$16,1,MATCH('Wkpr - Plant Balance Detail'!BU$2,'Wkpr - Allocation_Factors'!$B$1:$F$1,0)),IF(AND($B319="GD",$C319="AN",$D319&gt;=350000,$D319&lt;358000),INDEX('Wkpr - Allocation_Factors'!$B$17:$F$17,1,MATCH('Wkpr - Plant Balance Detail'!BU$2,'Wkpr - Allocation_Factors'!$B$1:$F$1,0)),INDEX('Wkpr - Allocation_Factors'!$B$2:$F$15,MATCH(CONCATENATE('Wkpr - Plant Balance Detail'!$B319,'Wkpr - Plant Balance Detail'!$C319),'Wkpr - Allocation_Factors'!$A$2:$A$15,0),MATCH('Wkpr - Plant Balance Detail'!BU$2,'Wkpr - Allocation_Factors'!$B$1:$F$1,0)))),0)</f>
        <v>0.6573</v>
      </c>
      <c r="BV319" s="31">
        <f>_xlfn.IFNA(IF(AND($B319="ED",$D319&gt;=310000,$D319&lt;360000),INDEX('Wkpr - Allocation_Factors'!$B$16:$F$16,1,MATCH('Wkpr - Plant Balance Detail'!BV$2,'Wkpr - Allocation_Factors'!$B$1:$F$1,0)),IF(AND($B319="GD",$C319="AN",$D319&gt;=350000,$D319&lt;358000),INDEX('Wkpr - Allocation_Factors'!$B$17:$F$17,1,MATCH('Wkpr - Plant Balance Detail'!BV$2,'Wkpr - Allocation_Factors'!$B$1:$F$1,0)),INDEX('Wkpr - Allocation_Factors'!$B$2:$F$15,MATCH(CONCATENATE('Wkpr - Plant Balance Detail'!$B319,'Wkpr - Plant Balance Detail'!$C319),'Wkpr - Allocation_Factors'!$A$2:$A$15,0),MATCH('Wkpr - Plant Balance Detail'!BV$2,'Wkpr - Allocation_Factors'!$B$1:$F$1,0)))),0)</f>
        <v>0</v>
      </c>
      <c r="BW319" s="31">
        <f>_xlfn.IFNA(IF(AND($B319="ED",$D319&gt;=310000,$D319&lt;360000),INDEX('Wkpr - Allocation_Factors'!$B$16:$F$16,1,MATCH('Wkpr - Plant Balance Detail'!BW$2,'Wkpr - Allocation_Factors'!$B$1:$F$1,0)),IF(AND($B319="GD",$C319="AN",$D319&gt;=350000,$D319&lt;358000),INDEX('Wkpr - Allocation_Factors'!$B$17:$F$17,1,MATCH('Wkpr - Plant Balance Detail'!BW$2,'Wkpr - Allocation_Factors'!$B$1:$F$1,0)),INDEX('Wkpr - Allocation_Factors'!$B$2:$F$15,MATCH(CONCATENATE('Wkpr - Plant Balance Detail'!$B319,'Wkpr - Plant Balance Detail'!$C319),'Wkpr - Allocation_Factors'!$A$2:$A$15,0),MATCH('Wkpr - Plant Balance Detail'!BW$2,'Wkpr - Allocation_Factors'!$B$1:$F$1,0)))),0)</f>
        <v>0.3427</v>
      </c>
      <c r="BX319" s="31">
        <f>_xlfn.IFNA(IF(AND($B319="ED",$D319&gt;=310000,$D319&lt;360000),INDEX('Wkpr - Allocation_Factors'!$B$16:$F$16,1,MATCH('Wkpr - Plant Balance Detail'!BX$2,'Wkpr - Allocation_Factors'!$B$1:$F$1,0)),IF(AND($B319="GD",$C319="AN",$D319&gt;=350000,$D319&lt;358000),INDEX('Wkpr - Allocation_Factors'!$B$17:$F$17,1,MATCH('Wkpr - Plant Balance Detail'!BX$2,'Wkpr - Allocation_Factors'!$B$1:$F$1,0)),INDEX('Wkpr - Allocation_Factors'!$B$2:$F$15,MATCH(CONCATENATE('Wkpr - Plant Balance Detail'!$B319,'Wkpr - Plant Balance Detail'!$C319),'Wkpr - Allocation_Factors'!$A$2:$A$15,0),MATCH('Wkpr - Plant Balance Detail'!BX$2,'Wkpr - Allocation_Factors'!$B$1:$F$1,0)))),0)</f>
        <v>0</v>
      </c>
      <c r="BY319" s="31">
        <f>_xlfn.IFNA(IF(AND($B319="ED",$D319&gt;=310000,$D319&lt;360000),INDEX('Wkpr - Allocation_Factors'!$B$16:$F$16,1,MATCH('Wkpr - Plant Balance Detail'!BY$2,'Wkpr - Allocation_Factors'!$B$1:$F$1,0)),IF(AND($B319="GD",$C319="AN",$D319&gt;=350000,$D319&lt;358000),INDEX('Wkpr - Allocation_Factors'!$B$17:$F$17,1,MATCH('Wkpr - Plant Balance Detail'!BY$2,'Wkpr - Allocation_Factors'!$B$1:$F$1,0)),INDEX('Wkpr - Allocation_Factors'!$B$2:$F$15,MATCH(CONCATENATE('Wkpr - Plant Balance Detail'!$B319,'Wkpr - Plant Balance Detail'!$C319),'Wkpr - Allocation_Factors'!$A$2:$A$15,0),MATCH('Wkpr - Plant Balance Detail'!BY$2,'Wkpr - Allocation_Factors'!$B$1:$F$1,0)))),0)</f>
        <v>0</v>
      </c>
      <c r="CA319" s="1">
        <f t="shared" si="153"/>
        <v>47.404475999999974</v>
      </c>
      <c r="CB319" s="1">
        <f t="shared" si="154"/>
        <v>0</v>
      </c>
      <c r="CC319" s="1">
        <f t="shared" si="155"/>
        <v>24.715523999999988</v>
      </c>
      <c r="CD319" s="1">
        <f t="shared" si="156"/>
        <v>0</v>
      </c>
      <c r="CE319" s="1">
        <f t="shared" si="157"/>
        <v>0</v>
      </c>
      <c r="CF319" s="1"/>
      <c r="CG319" s="1">
        <f t="shared" si="158"/>
        <v>47.394900453600002</v>
      </c>
      <c r="CH319" s="1">
        <f t="shared" si="159"/>
        <v>0</v>
      </c>
      <c r="CI319" s="1">
        <f t="shared" si="160"/>
        <v>24.710531546400002</v>
      </c>
      <c r="CJ319" s="1">
        <f t="shared" si="161"/>
        <v>0</v>
      </c>
      <c r="CK319" s="1">
        <f t="shared" si="162"/>
        <v>0</v>
      </c>
      <c r="CM319" s="1">
        <f t="shared" si="163"/>
        <v>38.7987665478</v>
      </c>
      <c r="CN319" s="1">
        <f t="shared" si="164"/>
        <v>0</v>
      </c>
      <c r="CO319" s="1">
        <f t="shared" si="165"/>
        <v>20.2287194522</v>
      </c>
      <c r="CP319" s="1">
        <f t="shared" si="166"/>
        <v>0</v>
      </c>
      <c r="CQ319" s="1">
        <f t="shared" si="167"/>
        <v>0</v>
      </c>
      <c r="CS319" s="1">
        <f t="shared" si="182"/>
        <v>-8.5961339058000021</v>
      </c>
      <c r="CT319" s="1">
        <f t="shared" si="183"/>
        <v>0</v>
      </c>
      <c r="CU319" s="1">
        <f t="shared" si="184"/>
        <v>-4.4818120942000022</v>
      </c>
      <c r="CV319" s="1">
        <f t="shared" si="185"/>
        <v>0</v>
      </c>
      <c r="CW319" s="1">
        <f t="shared" si="186"/>
        <v>0</v>
      </c>
      <c r="CX319" s="1">
        <f t="shared" si="187"/>
        <v>-13.077946000000004</v>
      </c>
      <c r="DA319" s="38">
        <f t="shared" si="168"/>
        <v>0</v>
      </c>
      <c r="DB319" s="38">
        <f t="shared" si="169"/>
        <v>0</v>
      </c>
      <c r="DC319" s="38">
        <f t="shared" si="170"/>
        <v>0</v>
      </c>
      <c r="DD319" s="38">
        <f t="shared" si="171"/>
        <v>0</v>
      </c>
      <c r="DE319" s="38">
        <f t="shared" si="172"/>
        <v>0</v>
      </c>
    </row>
    <row r="320" spans="1:109" x14ac:dyDescent="0.2">
      <c r="A320" t="s">
        <v>335</v>
      </c>
      <c r="B320" t="str">
        <f t="shared" si="173"/>
        <v>ED</v>
      </c>
      <c r="C320" t="str">
        <f t="shared" si="174"/>
        <v>NM</v>
      </c>
      <c r="D320">
        <f t="shared" si="175"/>
        <v>332150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11034</v>
      </c>
      <c r="M320" s="1">
        <v>11034</v>
      </c>
      <c r="N320" s="1">
        <v>11034</v>
      </c>
      <c r="O320" s="1">
        <v>11034</v>
      </c>
      <c r="P320" s="1">
        <v>11034</v>
      </c>
      <c r="Q320" s="1">
        <v>11034</v>
      </c>
      <c r="R320" s="1">
        <v>11034</v>
      </c>
      <c r="S320" s="1">
        <f t="shared" si="176"/>
        <v>5517</v>
      </c>
      <c r="T320" s="1">
        <f t="shared" si="177"/>
        <v>66204</v>
      </c>
      <c r="U320" s="1">
        <f t="shared" si="178"/>
        <v>5976.75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-7.86</v>
      </c>
      <c r="AC320" s="1">
        <v>-23.580000000000002</v>
      </c>
      <c r="AD320" s="1">
        <v>-39.300000000000004</v>
      </c>
      <c r="AE320" s="1">
        <v>-55.02</v>
      </c>
      <c r="AF320" s="1">
        <v>-70.739999999999995</v>
      </c>
      <c r="AG320" s="1">
        <v>-86.460000000000008</v>
      </c>
      <c r="AH320" s="1">
        <v>-102.18</v>
      </c>
      <c r="AI320" s="1"/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-7.86</v>
      </c>
      <c r="AQ320" s="1">
        <v>-15.72</v>
      </c>
      <c r="AR320" s="1">
        <v>-15.72</v>
      </c>
      <c r="AS320" s="1">
        <v>-15.72</v>
      </c>
      <c r="AT320" s="1">
        <v>-15.72</v>
      </c>
      <c r="AU320" s="1">
        <v>-15.72</v>
      </c>
      <c r="AV320" s="1">
        <v>-15.72</v>
      </c>
      <c r="AW320" s="1">
        <f t="shared" si="179"/>
        <v>102.18</v>
      </c>
      <c r="AX320" s="1"/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11026.14</v>
      </c>
      <c r="BF320" s="1">
        <v>11010.42</v>
      </c>
      <c r="BG320" s="1">
        <v>10994.7</v>
      </c>
      <c r="BH320" s="1">
        <v>10978.98</v>
      </c>
      <c r="BI320" s="1">
        <v>10963.26</v>
      </c>
      <c r="BJ320" s="1">
        <v>10947.54</v>
      </c>
      <c r="BK320" s="1">
        <v>10931.82</v>
      </c>
      <c r="BL320" s="2">
        <f t="shared" si="152"/>
        <v>0</v>
      </c>
      <c r="BM320" s="2">
        <f t="shared" si="180"/>
        <v>102.18</v>
      </c>
      <c r="BN320" s="3">
        <f t="shared" si="188"/>
        <v>1.7096247960848288E-2</v>
      </c>
      <c r="BO320" s="37">
        <f>IFERROR(INDEX('Wkpr - Existing Depr Rates'!$G$2:$G$709,MATCH('Wkpr - Plant Balance Detail'!A320,'Wkpr - Existing Depr Rates'!$A$2:$A$709,0),),0)</f>
        <v>1.7100000000000001E-2</v>
      </c>
      <c r="BP320" s="37">
        <f t="shared" si="181"/>
        <v>-3.7520391517123497E-6</v>
      </c>
      <c r="BQ320" s="11">
        <v>2.52E-2</v>
      </c>
      <c r="BR320" s="11"/>
      <c r="BS320" s="11"/>
      <c r="BU320" s="31">
        <f>_xlfn.IFNA(IF(AND($B320="ED",$D320&gt;=310000,$D320&lt;360000),INDEX('Wkpr - Allocation_Factors'!$B$16:$F$16,1,MATCH('Wkpr - Plant Balance Detail'!BU$2,'Wkpr - Allocation_Factors'!$B$1:$F$1,0)),IF(AND($B320="GD",$C320="AN",$D320&gt;=350000,$D320&lt;358000),INDEX('Wkpr - Allocation_Factors'!$B$17:$F$17,1,MATCH('Wkpr - Plant Balance Detail'!BU$2,'Wkpr - Allocation_Factors'!$B$1:$F$1,0)),INDEX('Wkpr - Allocation_Factors'!$B$2:$F$15,MATCH(CONCATENATE('Wkpr - Plant Balance Detail'!$B320,'Wkpr - Plant Balance Detail'!$C320),'Wkpr - Allocation_Factors'!$A$2:$A$15,0),MATCH('Wkpr - Plant Balance Detail'!BU$2,'Wkpr - Allocation_Factors'!$B$1:$F$1,0)))),0)</f>
        <v>0.6573</v>
      </c>
      <c r="BV320" s="31">
        <f>_xlfn.IFNA(IF(AND($B320="ED",$D320&gt;=310000,$D320&lt;360000),INDEX('Wkpr - Allocation_Factors'!$B$16:$F$16,1,MATCH('Wkpr - Plant Balance Detail'!BV$2,'Wkpr - Allocation_Factors'!$B$1:$F$1,0)),IF(AND($B320="GD",$C320="AN",$D320&gt;=350000,$D320&lt;358000),INDEX('Wkpr - Allocation_Factors'!$B$17:$F$17,1,MATCH('Wkpr - Plant Balance Detail'!BV$2,'Wkpr - Allocation_Factors'!$B$1:$F$1,0)),INDEX('Wkpr - Allocation_Factors'!$B$2:$F$15,MATCH(CONCATENATE('Wkpr - Plant Balance Detail'!$B320,'Wkpr - Plant Balance Detail'!$C320),'Wkpr - Allocation_Factors'!$A$2:$A$15,0),MATCH('Wkpr - Plant Balance Detail'!BV$2,'Wkpr - Allocation_Factors'!$B$1:$F$1,0)))),0)</f>
        <v>0</v>
      </c>
      <c r="BW320" s="31">
        <f>_xlfn.IFNA(IF(AND($B320="ED",$D320&gt;=310000,$D320&lt;360000),INDEX('Wkpr - Allocation_Factors'!$B$16:$F$16,1,MATCH('Wkpr - Plant Balance Detail'!BW$2,'Wkpr - Allocation_Factors'!$B$1:$F$1,0)),IF(AND($B320="GD",$C320="AN",$D320&gt;=350000,$D320&lt;358000),INDEX('Wkpr - Allocation_Factors'!$B$17:$F$17,1,MATCH('Wkpr - Plant Balance Detail'!BW$2,'Wkpr - Allocation_Factors'!$B$1:$F$1,0)),INDEX('Wkpr - Allocation_Factors'!$B$2:$F$15,MATCH(CONCATENATE('Wkpr - Plant Balance Detail'!$B320,'Wkpr - Plant Balance Detail'!$C320),'Wkpr - Allocation_Factors'!$A$2:$A$15,0),MATCH('Wkpr - Plant Balance Detail'!BW$2,'Wkpr - Allocation_Factors'!$B$1:$F$1,0)))),0)</f>
        <v>0.3427</v>
      </c>
      <c r="BX320" s="31">
        <f>_xlfn.IFNA(IF(AND($B320="ED",$D320&gt;=310000,$D320&lt;360000),INDEX('Wkpr - Allocation_Factors'!$B$16:$F$16,1,MATCH('Wkpr - Plant Balance Detail'!BX$2,'Wkpr - Allocation_Factors'!$B$1:$F$1,0)),IF(AND($B320="GD",$C320="AN",$D320&gt;=350000,$D320&lt;358000),INDEX('Wkpr - Allocation_Factors'!$B$17:$F$17,1,MATCH('Wkpr - Plant Balance Detail'!BX$2,'Wkpr - Allocation_Factors'!$B$1:$F$1,0)),INDEX('Wkpr - Allocation_Factors'!$B$2:$F$15,MATCH(CONCATENATE('Wkpr - Plant Balance Detail'!$B320,'Wkpr - Plant Balance Detail'!$C320),'Wkpr - Allocation_Factors'!$A$2:$A$15,0),MATCH('Wkpr - Plant Balance Detail'!BX$2,'Wkpr - Allocation_Factors'!$B$1:$F$1,0)))),0)</f>
        <v>0</v>
      </c>
      <c r="BY320" s="31">
        <f>_xlfn.IFNA(IF(AND($B320="ED",$D320&gt;=310000,$D320&lt;360000),INDEX('Wkpr - Allocation_Factors'!$B$16:$F$16,1,MATCH('Wkpr - Plant Balance Detail'!BY$2,'Wkpr - Allocation_Factors'!$B$1:$F$1,0)),IF(AND($B320="GD",$C320="AN",$D320&gt;=350000,$D320&lt;358000),INDEX('Wkpr - Allocation_Factors'!$B$17:$F$17,1,MATCH('Wkpr - Plant Balance Detail'!BY$2,'Wkpr - Allocation_Factors'!$B$1:$F$1,0)),INDEX('Wkpr - Allocation_Factors'!$B$2:$F$15,MATCH(CONCATENATE('Wkpr - Plant Balance Detail'!$B320,'Wkpr - Plant Balance Detail'!$C320),'Wkpr - Allocation_Factors'!$A$2:$A$15,0),MATCH('Wkpr - Plant Balance Detail'!BY$2,'Wkpr - Allocation_Factors'!$B$1:$F$1,0)))),0)</f>
        <v>0</v>
      </c>
      <c r="CA320" s="1">
        <f t="shared" si="153"/>
        <v>123.99307200000001</v>
      </c>
      <c r="CB320" s="1">
        <f t="shared" si="154"/>
        <v>0</v>
      </c>
      <c r="CC320" s="1">
        <f t="shared" si="155"/>
        <v>64.646928000000003</v>
      </c>
      <c r="CD320" s="1">
        <f t="shared" si="156"/>
        <v>0</v>
      </c>
      <c r="CE320" s="1">
        <f t="shared" si="157"/>
        <v>0</v>
      </c>
      <c r="CF320" s="1"/>
      <c r="CG320" s="1">
        <f t="shared" si="158"/>
        <v>124.02028421999999</v>
      </c>
      <c r="CH320" s="1">
        <f t="shared" si="159"/>
        <v>0</v>
      </c>
      <c r="CI320" s="1">
        <f t="shared" si="160"/>
        <v>64.661115780000003</v>
      </c>
      <c r="CJ320" s="1">
        <f t="shared" si="161"/>
        <v>0</v>
      </c>
      <c r="CK320" s="1">
        <f t="shared" si="162"/>
        <v>0</v>
      </c>
      <c r="CM320" s="1">
        <f t="shared" si="163"/>
        <v>182.76673464000001</v>
      </c>
      <c r="CN320" s="1">
        <f t="shared" si="164"/>
        <v>0</v>
      </c>
      <c r="CO320" s="1">
        <f t="shared" si="165"/>
        <v>95.29006536</v>
      </c>
      <c r="CP320" s="1">
        <f t="shared" si="166"/>
        <v>0</v>
      </c>
      <c r="CQ320" s="1">
        <f t="shared" si="167"/>
        <v>0</v>
      </c>
      <c r="CS320" s="1">
        <f t="shared" si="182"/>
        <v>58.746450420000016</v>
      </c>
      <c r="CT320" s="1">
        <f t="shared" si="183"/>
        <v>0</v>
      </c>
      <c r="CU320" s="1">
        <f t="shared" si="184"/>
        <v>30.628949579999997</v>
      </c>
      <c r="CV320" s="1">
        <f t="shared" si="185"/>
        <v>0</v>
      </c>
      <c r="CW320" s="1">
        <f t="shared" si="186"/>
        <v>0</v>
      </c>
      <c r="CX320" s="1">
        <f t="shared" si="187"/>
        <v>89.375400000000013</v>
      </c>
      <c r="DA320" s="38">
        <f t="shared" si="168"/>
        <v>0</v>
      </c>
      <c r="DB320" s="38">
        <f t="shared" si="169"/>
        <v>0</v>
      </c>
      <c r="DC320" s="38">
        <f t="shared" si="170"/>
        <v>0</v>
      </c>
      <c r="DD320" s="38">
        <f t="shared" si="171"/>
        <v>0</v>
      </c>
      <c r="DE320" s="38">
        <f t="shared" si="172"/>
        <v>0</v>
      </c>
    </row>
    <row r="321" spans="1:109" x14ac:dyDescent="0.2">
      <c r="A321" t="s">
        <v>336</v>
      </c>
      <c r="B321" t="str">
        <f t="shared" si="173"/>
        <v>ED</v>
      </c>
      <c r="C321" t="str">
        <f t="shared" si="174"/>
        <v>NM</v>
      </c>
      <c r="D321">
        <f t="shared" si="175"/>
        <v>332200</v>
      </c>
      <c r="F321" s="1">
        <v>92744.400000000009</v>
      </c>
      <c r="G321" s="1">
        <v>92744.400000000009</v>
      </c>
      <c r="H321" s="1">
        <v>92744.400000000009</v>
      </c>
      <c r="I321" s="1">
        <v>92744.400000000009</v>
      </c>
      <c r="J321" s="1">
        <v>92744.400000000009</v>
      </c>
      <c r="K321" s="1">
        <v>92744.400000000009</v>
      </c>
      <c r="L321" s="1">
        <v>92744.400000000009</v>
      </c>
      <c r="M321" s="1">
        <v>92744.400000000009</v>
      </c>
      <c r="N321" s="1">
        <v>92744.400000000009</v>
      </c>
      <c r="O321" s="1">
        <v>92744.400000000009</v>
      </c>
      <c r="P321" s="1">
        <v>86162.41</v>
      </c>
      <c r="Q321" s="1">
        <v>86162.41</v>
      </c>
      <c r="R321" s="1">
        <v>47371.9</v>
      </c>
      <c r="S321" s="1">
        <f t="shared" si="176"/>
        <v>70058.150000000009</v>
      </c>
      <c r="T321" s="1">
        <f t="shared" si="177"/>
        <v>1007024.4200000002</v>
      </c>
      <c r="U321" s="1">
        <f t="shared" si="178"/>
        <v>89756.880833333344</v>
      </c>
      <c r="V321" s="1">
        <v>-39544.49</v>
      </c>
      <c r="W321" s="1">
        <v>-39688.239999999998</v>
      </c>
      <c r="X321" s="1">
        <v>-39831.99</v>
      </c>
      <c r="Y321" s="1">
        <v>-39975.74</v>
      </c>
      <c r="Z321" s="1">
        <v>-40119.49</v>
      </c>
      <c r="AA321" s="1">
        <v>-40263.24</v>
      </c>
      <c r="AB321" s="1">
        <v>-40406.99</v>
      </c>
      <c r="AC321" s="1">
        <v>-40550.74</v>
      </c>
      <c r="AD321" s="1">
        <v>-40694.49</v>
      </c>
      <c r="AE321" s="1">
        <v>-40838.239999999998</v>
      </c>
      <c r="AF321" s="1">
        <v>-34394.9</v>
      </c>
      <c r="AG321" s="1">
        <v>-34528.449999999997</v>
      </c>
      <c r="AH321" s="1">
        <v>4158.57</v>
      </c>
      <c r="AI321" s="1"/>
      <c r="AJ321" s="1">
        <v>-143.75</v>
      </c>
      <c r="AK321" s="1">
        <v>-143.75</v>
      </c>
      <c r="AL321" s="1">
        <v>-143.75</v>
      </c>
      <c r="AM321" s="1">
        <v>-143.75</v>
      </c>
      <c r="AN321" s="1">
        <v>-143.75</v>
      </c>
      <c r="AO321" s="1">
        <v>-143.75</v>
      </c>
      <c r="AP321" s="1">
        <v>-143.75</v>
      </c>
      <c r="AQ321" s="1">
        <v>-143.75</v>
      </c>
      <c r="AR321" s="1">
        <v>-143.75</v>
      </c>
      <c r="AS321" s="1">
        <v>-143.75</v>
      </c>
      <c r="AT321" s="1">
        <v>-138.65</v>
      </c>
      <c r="AU321" s="1">
        <v>-133.55000000000001</v>
      </c>
      <c r="AV321" s="1">
        <v>-103.49000000000001</v>
      </c>
      <c r="AW321" s="1">
        <f t="shared" si="179"/>
        <v>1669.44</v>
      </c>
      <c r="AX321" s="1"/>
      <c r="AY321" s="1">
        <v>53199.91</v>
      </c>
      <c r="AZ321" s="1">
        <v>53056.160000000003</v>
      </c>
      <c r="BA321" s="1">
        <v>52912.41</v>
      </c>
      <c r="BB321" s="1">
        <v>52768.66</v>
      </c>
      <c r="BC321" s="1">
        <v>52624.91</v>
      </c>
      <c r="BD321" s="1">
        <v>52481.16</v>
      </c>
      <c r="BE321" s="1">
        <v>52337.41</v>
      </c>
      <c r="BF321" s="1">
        <v>52193.66</v>
      </c>
      <c r="BG321" s="1">
        <v>52049.91</v>
      </c>
      <c r="BH321" s="1">
        <v>51906.16</v>
      </c>
      <c r="BI321" s="1">
        <v>51767.51</v>
      </c>
      <c r="BJ321" s="1">
        <v>51633.96</v>
      </c>
      <c r="BK321" s="1">
        <v>51530.47</v>
      </c>
      <c r="BL321" s="2">
        <f t="shared" si="152"/>
        <v>0</v>
      </c>
      <c r="BM321" s="2">
        <f t="shared" si="180"/>
        <v>1669.44</v>
      </c>
      <c r="BN321" s="3">
        <f t="shared" si="188"/>
        <v>1.8599576817959276E-2</v>
      </c>
      <c r="BO321" s="37">
        <f>IFERROR(INDEX('Wkpr - Existing Depr Rates'!$G$2:$G$709,MATCH('Wkpr - Plant Balance Detail'!A321,'Wkpr - Existing Depr Rates'!$A$2:$A$709,0),),0)</f>
        <v>1.8599999999999998E-2</v>
      </c>
      <c r="BP321" s="37">
        <f t="shared" si="181"/>
        <v>-4.2318204072216981E-7</v>
      </c>
      <c r="BQ321" s="11">
        <v>1.84E-2</v>
      </c>
      <c r="BR321" s="11"/>
      <c r="BS321" s="11"/>
      <c r="BU321" s="31">
        <f>_xlfn.IFNA(IF(AND($B321="ED",$D321&gt;=310000,$D321&lt;360000),INDEX('Wkpr - Allocation_Factors'!$B$16:$F$16,1,MATCH('Wkpr - Plant Balance Detail'!BU$2,'Wkpr - Allocation_Factors'!$B$1:$F$1,0)),IF(AND($B321="GD",$C321="AN",$D321&gt;=350000,$D321&lt;358000),INDEX('Wkpr - Allocation_Factors'!$B$17:$F$17,1,MATCH('Wkpr - Plant Balance Detail'!BU$2,'Wkpr - Allocation_Factors'!$B$1:$F$1,0)),INDEX('Wkpr - Allocation_Factors'!$B$2:$F$15,MATCH(CONCATENATE('Wkpr - Plant Balance Detail'!$B321,'Wkpr - Plant Balance Detail'!$C321),'Wkpr - Allocation_Factors'!$A$2:$A$15,0),MATCH('Wkpr - Plant Balance Detail'!BU$2,'Wkpr - Allocation_Factors'!$B$1:$F$1,0)))),0)</f>
        <v>0.6573</v>
      </c>
      <c r="BV321" s="31">
        <f>_xlfn.IFNA(IF(AND($B321="ED",$D321&gt;=310000,$D321&lt;360000),INDEX('Wkpr - Allocation_Factors'!$B$16:$F$16,1,MATCH('Wkpr - Plant Balance Detail'!BV$2,'Wkpr - Allocation_Factors'!$B$1:$F$1,0)),IF(AND($B321="GD",$C321="AN",$D321&gt;=350000,$D321&lt;358000),INDEX('Wkpr - Allocation_Factors'!$B$17:$F$17,1,MATCH('Wkpr - Plant Balance Detail'!BV$2,'Wkpr - Allocation_Factors'!$B$1:$F$1,0)),INDEX('Wkpr - Allocation_Factors'!$B$2:$F$15,MATCH(CONCATENATE('Wkpr - Plant Balance Detail'!$B321,'Wkpr - Plant Balance Detail'!$C321),'Wkpr - Allocation_Factors'!$A$2:$A$15,0),MATCH('Wkpr - Plant Balance Detail'!BV$2,'Wkpr - Allocation_Factors'!$B$1:$F$1,0)))),0)</f>
        <v>0</v>
      </c>
      <c r="BW321" s="31">
        <f>_xlfn.IFNA(IF(AND($B321="ED",$D321&gt;=310000,$D321&lt;360000),INDEX('Wkpr - Allocation_Factors'!$B$16:$F$16,1,MATCH('Wkpr - Plant Balance Detail'!BW$2,'Wkpr - Allocation_Factors'!$B$1:$F$1,0)),IF(AND($B321="GD",$C321="AN",$D321&gt;=350000,$D321&lt;358000),INDEX('Wkpr - Allocation_Factors'!$B$17:$F$17,1,MATCH('Wkpr - Plant Balance Detail'!BW$2,'Wkpr - Allocation_Factors'!$B$1:$F$1,0)),INDEX('Wkpr - Allocation_Factors'!$B$2:$F$15,MATCH(CONCATENATE('Wkpr - Plant Balance Detail'!$B321,'Wkpr - Plant Balance Detail'!$C321),'Wkpr - Allocation_Factors'!$A$2:$A$15,0),MATCH('Wkpr - Plant Balance Detail'!BW$2,'Wkpr - Allocation_Factors'!$B$1:$F$1,0)))),0)</f>
        <v>0.3427</v>
      </c>
      <c r="BX321" s="31">
        <f>_xlfn.IFNA(IF(AND($B321="ED",$D321&gt;=310000,$D321&lt;360000),INDEX('Wkpr - Allocation_Factors'!$B$16:$F$16,1,MATCH('Wkpr - Plant Balance Detail'!BX$2,'Wkpr - Allocation_Factors'!$B$1:$F$1,0)),IF(AND($B321="GD",$C321="AN",$D321&gt;=350000,$D321&lt;358000),INDEX('Wkpr - Allocation_Factors'!$B$17:$F$17,1,MATCH('Wkpr - Plant Balance Detail'!BX$2,'Wkpr - Allocation_Factors'!$B$1:$F$1,0)),INDEX('Wkpr - Allocation_Factors'!$B$2:$F$15,MATCH(CONCATENATE('Wkpr - Plant Balance Detail'!$B321,'Wkpr - Plant Balance Detail'!$C321),'Wkpr - Allocation_Factors'!$A$2:$A$15,0),MATCH('Wkpr - Plant Balance Detail'!BX$2,'Wkpr - Allocation_Factors'!$B$1:$F$1,0)))),0)</f>
        <v>0</v>
      </c>
      <c r="BY321" s="31">
        <f>_xlfn.IFNA(IF(AND($B321="ED",$D321&gt;=310000,$D321&lt;360000),INDEX('Wkpr - Allocation_Factors'!$B$16:$F$16,1,MATCH('Wkpr - Plant Balance Detail'!BY$2,'Wkpr - Allocation_Factors'!$B$1:$F$1,0)),IF(AND($B321="GD",$C321="AN",$D321&gt;=350000,$D321&lt;358000),INDEX('Wkpr - Allocation_Factors'!$B$17:$F$17,1,MATCH('Wkpr - Plant Balance Detail'!BY$2,'Wkpr - Allocation_Factors'!$B$1:$F$1,0)),INDEX('Wkpr - Allocation_Factors'!$B$2:$F$15,MATCH(CONCATENATE('Wkpr - Plant Balance Detail'!$B321,'Wkpr - Plant Balance Detail'!$C321),'Wkpr - Allocation_Factors'!$A$2:$A$15,0),MATCH('Wkpr - Plant Balance Detail'!BY$2,'Wkpr - Allocation_Factors'!$B$1:$F$1,0)))),0)</f>
        <v>0</v>
      </c>
      <c r="CA321" s="1">
        <f t="shared" si="153"/>
        <v>579.14525073010282</v>
      </c>
      <c r="CB321" s="1">
        <f t="shared" si="154"/>
        <v>0</v>
      </c>
      <c r="CC321" s="1">
        <f t="shared" si="155"/>
        <v>301.95204233258215</v>
      </c>
      <c r="CD321" s="1">
        <f t="shared" si="156"/>
        <v>0</v>
      </c>
      <c r="CE321" s="1">
        <f t="shared" si="157"/>
        <v>0</v>
      </c>
      <c r="CF321" s="1"/>
      <c r="CG321" s="1">
        <f t="shared" si="158"/>
        <v>579.15842758199994</v>
      </c>
      <c r="CH321" s="1">
        <f t="shared" si="159"/>
        <v>0</v>
      </c>
      <c r="CI321" s="1">
        <f t="shared" si="160"/>
        <v>301.95891241799995</v>
      </c>
      <c r="CJ321" s="1">
        <f t="shared" si="161"/>
        <v>0</v>
      </c>
      <c r="CK321" s="1">
        <f t="shared" si="162"/>
        <v>0</v>
      </c>
      <c r="CM321" s="1">
        <f t="shared" si="163"/>
        <v>572.93091760799996</v>
      </c>
      <c r="CN321" s="1">
        <f t="shared" si="164"/>
        <v>0</v>
      </c>
      <c r="CO321" s="1">
        <f t="shared" si="165"/>
        <v>298.712042392</v>
      </c>
      <c r="CP321" s="1">
        <f t="shared" si="166"/>
        <v>0</v>
      </c>
      <c r="CQ321" s="1">
        <f t="shared" si="167"/>
        <v>0</v>
      </c>
      <c r="CS321" s="1">
        <f t="shared" si="182"/>
        <v>-6.227509973999986</v>
      </c>
      <c r="CT321" s="1">
        <f t="shared" si="183"/>
        <v>0</v>
      </c>
      <c r="CU321" s="1">
        <f t="shared" si="184"/>
        <v>-3.2468700259999537</v>
      </c>
      <c r="CV321" s="1">
        <f t="shared" si="185"/>
        <v>0</v>
      </c>
      <c r="CW321" s="1">
        <f t="shared" si="186"/>
        <v>0</v>
      </c>
      <c r="CX321" s="1">
        <f t="shared" si="187"/>
        <v>-9.4743799999999396</v>
      </c>
      <c r="DA321" s="38">
        <f t="shared" si="168"/>
        <v>0</v>
      </c>
      <c r="DB321" s="38">
        <f t="shared" si="169"/>
        <v>0</v>
      </c>
      <c r="DC321" s="38">
        <f t="shared" si="170"/>
        <v>0</v>
      </c>
      <c r="DD321" s="38">
        <f t="shared" si="171"/>
        <v>0</v>
      </c>
      <c r="DE321" s="38">
        <f t="shared" si="172"/>
        <v>0</v>
      </c>
    </row>
    <row r="322" spans="1:109" x14ac:dyDescent="0.2">
      <c r="A322" t="s">
        <v>337</v>
      </c>
      <c r="B322" t="str">
        <f t="shared" si="173"/>
        <v>ED</v>
      </c>
      <c r="C322" t="str">
        <f t="shared" si="174"/>
        <v>NM</v>
      </c>
      <c r="D322">
        <f t="shared" si="175"/>
        <v>333000</v>
      </c>
      <c r="F322" s="1">
        <v>14415164.359999999</v>
      </c>
      <c r="G322" s="1">
        <v>14415164.359999999</v>
      </c>
      <c r="H322" s="1">
        <v>14415164.359999999</v>
      </c>
      <c r="I322" s="1">
        <v>14415164.359999999</v>
      </c>
      <c r="J322" s="1">
        <v>14415164.359999999</v>
      </c>
      <c r="K322" s="1">
        <v>14569719.390000001</v>
      </c>
      <c r="L322" s="1">
        <v>13748362.300000001</v>
      </c>
      <c r="M322" s="1">
        <v>43403156.369999997</v>
      </c>
      <c r="N322" s="1">
        <v>44025935.079999998</v>
      </c>
      <c r="O322" s="1">
        <v>44438933.409999996</v>
      </c>
      <c r="P322" s="1">
        <v>40369304.729999997</v>
      </c>
      <c r="Q322" s="1">
        <v>40929168.799999997</v>
      </c>
      <c r="R322" s="1">
        <v>40283851.509999998</v>
      </c>
      <c r="S322" s="1">
        <f t="shared" si="176"/>
        <v>27349507.934999999</v>
      </c>
      <c r="T322" s="1">
        <f t="shared" si="177"/>
        <v>299145237.51999998</v>
      </c>
      <c r="U322" s="1">
        <f t="shared" si="178"/>
        <v>27207895.454583332</v>
      </c>
      <c r="V322" s="1">
        <v>-2393134.87</v>
      </c>
      <c r="W322" s="1">
        <v>-2419202.29</v>
      </c>
      <c r="X322" s="1">
        <v>-2445269.71</v>
      </c>
      <c r="Y322" s="1">
        <v>-2471337.13</v>
      </c>
      <c r="Z322" s="1">
        <v>-2497404.5499999998</v>
      </c>
      <c r="AA322" s="1">
        <v>-2523611.7200000002</v>
      </c>
      <c r="AB322" s="1">
        <v>-2214742.77</v>
      </c>
      <c r="AC322" s="1">
        <v>-2266417.27</v>
      </c>
      <c r="AD322" s="1">
        <v>-2345467.7400000002</v>
      </c>
      <c r="AE322" s="1">
        <v>-2425454.73</v>
      </c>
      <c r="AF322" s="1">
        <v>1743433.37</v>
      </c>
      <c r="AG322" s="1">
        <v>1669926</v>
      </c>
      <c r="AH322" s="1">
        <v>3000620.81</v>
      </c>
      <c r="AI322" s="1"/>
      <c r="AJ322" s="1">
        <v>-26067.420000000002</v>
      </c>
      <c r="AK322" s="1">
        <v>-26067.420000000002</v>
      </c>
      <c r="AL322" s="1">
        <v>-26067.420000000002</v>
      </c>
      <c r="AM322" s="1">
        <v>-26067.420000000002</v>
      </c>
      <c r="AN322" s="1">
        <v>-26067.420000000002</v>
      </c>
      <c r="AO322" s="1">
        <v>-26207.170000000002</v>
      </c>
      <c r="AP322" s="1">
        <v>-25604.27</v>
      </c>
      <c r="AQ322" s="1">
        <v>-51674.5</v>
      </c>
      <c r="AR322" s="1">
        <v>-79050.47</v>
      </c>
      <c r="AS322" s="1">
        <v>-79986.990000000005</v>
      </c>
      <c r="AT322" s="1">
        <v>-76680.78</v>
      </c>
      <c r="AU322" s="1">
        <v>-73507.37</v>
      </c>
      <c r="AV322" s="1">
        <v>-73430.11</v>
      </c>
      <c r="AW322" s="1">
        <f t="shared" si="179"/>
        <v>590411.34</v>
      </c>
      <c r="AX322" s="1"/>
      <c r="AY322" s="1">
        <v>12022029.49</v>
      </c>
      <c r="AZ322" s="1">
        <v>11995962.07</v>
      </c>
      <c r="BA322" s="1">
        <v>11969894.65</v>
      </c>
      <c r="BB322" s="1">
        <v>11943827.23</v>
      </c>
      <c r="BC322" s="1">
        <v>11917759.810000001</v>
      </c>
      <c r="BD322" s="1">
        <v>12046107.67</v>
      </c>
      <c r="BE322" s="1">
        <v>11533619.529999999</v>
      </c>
      <c r="BF322" s="1">
        <v>41136739.100000001</v>
      </c>
      <c r="BG322" s="1">
        <v>41680467.340000004</v>
      </c>
      <c r="BH322" s="1">
        <v>42013478.68</v>
      </c>
      <c r="BI322" s="1">
        <v>42112738.100000001</v>
      </c>
      <c r="BJ322" s="1">
        <v>42599094.799999997</v>
      </c>
      <c r="BK322" s="1">
        <v>43284472.32</v>
      </c>
      <c r="BL322" s="2">
        <f t="shared" si="152"/>
        <v>0</v>
      </c>
      <c r="BM322" s="2">
        <f t="shared" si="180"/>
        <v>590411.34</v>
      </c>
      <c r="BN322" s="3">
        <f t="shared" si="188"/>
        <v>2.170000031739102E-2</v>
      </c>
      <c r="BO322" s="37">
        <f>IFERROR(INDEX('Wkpr - Existing Depr Rates'!$G$2:$G$709,MATCH('Wkpr - Plant Balance Detail'!A322,'Wkpr - Existing Depr Rates'!$A$2:$A$709,0),),0)</f>
        <v>2.1699999999999997E-2</v>
      </c>
      <c r="BP322" s="37">
        <f t="shared" si="181"/>
        <v>3.1739102318573131E-10</v>
      </c>
      <c r="BQ322" s="11">
        <v>2.58E-2</v>
      </c>
      <c r="BR322" s="11"/>
      <c r="BS322" s="11"/>
      <c r="BU322" s="31">
        <f>_xlfn.IFNA(IF(AND($B322="ED",$D322&gt;=310000,$D322&lt;360000),INDEX('Wkpr - Allocation_Factors'!$B$16:$F$16,1,MATCH('Wkpr - Plant Balance Detail'!BU$2,'Wkpr - Allocation_Factors'!$B$1:$F$1,0)),IF(AND($B322="GD",$C322="AN",$D322&gt;=350000,$D322&lt;358000),INDEX('Wkpr - Allocation_Factors'!$B$17:$F$17,1,MATCH('Wkpr - Plant Balance Detail'!BU$2,'Wkpr - Allocation_Factors'!$B$1:$F$1,0)),INDEX('Wkpr - Allocation_Factors'!$B$2:$F$15,MATCH(CONCATENATE('Wkpr - Plant Balance Detail'!$B322,'Wkpr - Plant Balance Detail'!$C322),'Wkpr - Allocation_Factors'!$A$2:$A$15,0),MATCH('Wkpr - Plant Balance Detail'!BU$2,'Wkpr - Allocation_Factors'!$B$1:$F$1,0)))),0)</f>
        <v>0.6573</v>
      </c>
      <c r="BV322" s="31">
        <f>_xlfn.IFNA(IF(AND($B322="ED",$D322&gt;=310000,$D322&lt;360000),INDEX('Wkpr - Allocation_Factors'!$B$16:$F$16,1,MATCH('Wkpr - Plant Balance Detail'!BV$2,'Wkpr - Allocation_Factors'!$B$1:$F$1,0)),IF(AND($B322="GD",$C322="AN",$D322&gt;=350000,$D322&lt;358000),INDEX('Wkpr - Allocation_Factors'!$B$17:$F$17,1,MATCH('Wkpr - Plant Balance Detail'!BV$2,'Wkpr - Allocation_Factors'!$B$1:$F$1,0)),INDEX('Wkpr - Allocation_Factors'!$B$2:$F$15,MATCH(CONCATENATE('Wkpr - Plant Balance Detail'!$B322,'Wkpr - Plant Balance Detail'!$C322),'Wkpr - Allocation_Factors'!$A$2:$A$15,0),MATCH('Wkpr - Plant Balance Detail'!BV$2,'Wkpr - Allocation_Factors'!$B$1:$F$1,0)))),0)</f>
        <v>0</v>
      </c>
      <c r="BW322" s="31">
        <f>_xlfn.IFNA(IF(AND($B322="ED",$D322&gt;=310000,$D322&lt;360000),INDEX('Wkpr - Allocation_Factors'!$B$16:$F$16,1,MATCH('Wkpr - Plant Balance Detail'!BW$2,'Wkpr - Allocation_Factors'!$B$1:$F$1,0)),IF(AND($B322="GD",$C322="AN",$D322&gt;=350000,$D322&lt;358000),INDEX('Wkpr - Allocation_Factors'!$B$17:$F$17,1,MATCH('Wkpr - Plant Balance Detail'!BW$2,'Wkpr - Allocation_Factors'!$B$1:$F$1,0)),INDEX('Wkpr - Allocation_Factors'!$B$2:$F$15,MATCH(CONCATENATE('Wkpr - Plant Balance Detail'!$B322,'Wkpr - Plant Balance Detail'!$C322),'Wkpr - Allocation_Factors'!$A$2:$A$15,0),MATCH('Wkpr - Plant Balance Detail'!BW$2,'Wkpr - Allocation_Factors'!$B$1:$F$1,0)))),0)</f>
        <v>0.3427</v>
      </c>
      <c r="BX322" s="31">
        <f>_xlfn.IFNA(IF(AND($B322="ED",$D322&gt;=310000,$D322&lt;360000),INDEX('Wkpr - Allocation_Factors'!$B$16:$F$16,1,MATCH('Wkpr - Plant Balance Detail'!BX$2,'Wkpr - Allocation_Factors'!$B$1:$F$1,0)),IF(AND($B322="GD",$C322="AN",$D322&gt;=350000,$D322&lt;358000),INDEX('Wkpr - Allocation_Factors'!$B$17:$F$17,1,MATCH('Wkpr - Plant Balance Detail'!BX$2,'Wkpr - Allocation_Factors'!$B$1:$F$1,0)),INDEX('Wkpr - Allocation_Factors'!$B$2:$F$15,MATCH(CONCATENATE('Wkpr - Plant Balance Detail'!$B322,'Wkpr - Plant Balance Detail'!$C322),'Wkpr - Allocation_Factors'!$A$2:$A$15,0),MATCH('Wkpr - Plant Balance Detail'!BX$2,'Wkpr - Allocation_Factors'!$B$1:$F$1,0)))),0)</f>
        <v>0</v>
      </c>
      <c r="BY322" s="31">
        <f>_xlfn.IFNA(IF(AND($B322="ED",$D322&gt;=310000,$D322&lt;360000),INDEX('Wkpr - Allocation_Factors'!$B$16:$F$16,1,MATCH('Wkpr - Plant Balance Detail'!BY$2,'Wkpr - Allocation_Factors'!$B$1:$F$1,0)),IF(AND($B322="GD",$C322="AN",$D322&gt;=350000,$D322&lt;358000),INDEX('Wkpr - Allocation_Factors'!$B$17:$F$17,1,MATCH('Wkpr - Plant Balance Detail'!BY$2,'Wkpr - Allocation_Factors'!$B$1:$F$1,0)),INDEX('Wkpr - Allocation_Factors'!$B$2:$F$15,MATCH(CONCATENATE('Wkpr - Plant Balance Detail'!$B322,'Wkpr - Plant Balance Detail'!$C322),'Wkpr - Allocation_Factors'!$A$2:$A$15,0),MATCH('Wkpr - Plant Balance Detail'!BY$2,'Wkpr - Allocation_Factors'!$B$1:$F$1,0)))),0)</f>
        <v>0</v>
      </c>
      <c r="CA322" s="1">
        <f t="shared" si="153"/>
        <v>574585.09887031117</v>
      </c>
      <c r="CB322" s="1">
        <f t="shared" si="154"/>
        <v>0</v>
      </c>
      <c r="CC322" s="1">
        <f t="shared" si="155"/>
        <v>299574.49168242147</v>
      </c>
      <c r="CD322" s="1">
        <f t="shared" si="156"/>
        <v>0</v>
      </c>
      <c r="CE322" s="1">
        <f t="shared" si="157"/>
        <v>0</v>
      </c>
      <c r="CF322" s="1"/>
      <c r="CG322" s="1">
        <f t="shared" si="158"/>
        <v>574585.09046624904</v>
      </c>
      <c r="CH322" s="1">
        <f t="shared" si="159"/>
        <v>0</v>
      </c>
      <c r="CI322" s="1">
        <f t="shared" si="160"/>
        <v>299574.48730075086</v>
      </c>
      <c r="CJ322" s="1">
        <f t="shared" si="161"/>
        <v>0</v>
      </c>
      <c r="CK322" s="1">
        <f t="shared" si="162"/>
        <v>0</v>
      </c>
      <c r="CM322" s="1">
        <f t="shared" si="163"/>
        <v>683147.25041609339</v>
      </c>
      <c r="CN322" s="1">
        <f t="shared" si="164"/>
        <v>0</v>
      </c>
      <c r="CO322" s="1">
        <f t="shared" si="165"/>
        <v>356176.11854190659</v>
      </c>
      <c r="CP322" s="1">
        <f t="shared" si="166"/>
        <v>0</v>
      </c>
      <c r="CQ322" s="1">
        <f t="shared" si="167"/>
        <v>0</v>
      </c>
      <c r="CS322" s="1">
        <f t="shared" si="182"/>
        <v>108562.15994984435</v>
      </c>
      <c r="CT322" s="1">
        <f t="shared" si="183"/>
        <v>0</v>
      </c>
      <c r="CU322" s="1">
        <f t="shared" si="184"/>
        <v>56601.63124115573</v>
      </c>
      <c r="CV322" s="1">
        <f t="shared" si="185"/>
        <v>0</v>
      </c>
      <c r="CW322" s="1">
        <f t="shared" si="186"/>
        <v>0</v>
      </c>
      <c r="CX322" s="1">
        <f t="shared" si="187"/>
        <v>165163.79119100008</v>
      </c>
      <c r="DA322" s="38">
        <f t="shared" si="168"/>
        <v>0</v>
      </c>
      <c r="DB322" s="38">
        <f t="shared" si="169"/>
        <v>0</v>
      </c>
      <c r="DC322" s="38">
        <f t="shared" si="170"/>
        <v>0</v>
      </c>
      <c r="DD322" s="38">
        <f t="shared" si="171"/>
        <v>0</v>
      </c>
      <c r="DE322" s="38">
        <f t="shared" si="172"/>
        <v>0</v>
      </c>
    </row>
    <row r="323" spans="1:109" x14ac:dyDescent="0.2">
      <c r="A323" t="s">
        <v>338</v>
      </c>
      <c r="B323" t="str">
        <f t="shared" si="173"/>
        <v>ED</v>
      </c>
      <c r="C323" t="str">
        <f t="shared" si="174"/>
        <v>NM</v>
      </c>
      <c r="D323">
        <f t="shared" si="175"/>
        <v>334000</v>
      </c>
      <c r="F323" s="1">
        <v>3338714.73</v>
      </c>
      <c r="G323" s="1">
        <v>3338714.73</v>
      </c>
      <c r="H323" s="1">
        <v>3338714.73</v>
      </c>
      <c r="I323" s="1">
        <v>3338714.73</v>
      </c>
      <c r="J323" s="1">
        <v>3338714.73</v>
      </c>
      <c r="K323" s="1">
        <v>3392579.98</v>
      </c>
      <c r="L323" s="1">
        <v>3392579.98</v>
      </c>
      <c r="M323" s="1">
        <v>18219976.98</v>
      </c>
      <c r="N323" s="1">
        <v>18268546</v>
      </c>
      <c r="O323" s="1">
        <v>18475045.170000002</v>
      </c>
      <c r="P323" s="1">
        <v>18479778.82</v>
      </c>
      <c r="Q323" s="1">
        <v>18759710.829999998</v>
      </c>
      <c r="R323" s="1">
        <v>18891948.559999999</v>
      </c>
      <c r="S323" s="1">
        <f t="shared" si="176"/>
        <v>11115331.645</v>
      </c>
      <c r="T323" s="1">
        <f t="shared" si="177"/>
        <v>112343076.67999999</v>
      </c>
      <c r="U323" s="1">
        <f t="shared" si="178"/>
        <v>10288200.69375</v>
      </c>
      <c r="V323" s="1">
        <v>-1244274.71</v>
      </c>
      <c r="W323" s="1">
        <v>-1252065.05</v>
      </c>
      <c r="X323" s="1">
        <v>-1259855.3900000001</v>
      </c>
      <c r="Y323" s="1">
        <v>-1267645.73</v>
      </c>
      <c r="Z323" s="1">
        <v>-1275436.07</v>
      </c>
      <c r="AA323" s="1">
        <v>-1265375.78</v>
      </c>
      <c r="AB323" s="1">
        <v>-1273291.8</v>
      </c>
      <c r="AC323" s="1">
        <v>-1298506.45</v>
      </c>
      <c r="AD323" s="1">
        <v>-1340001.8</v>
      </c>
      <c r="AE323" s="1">
        <v>-1382869.33</v>
      </c>
      <c r="AF323" s="1">
        <v>-1342746.83</v>
      </c>
      <c r="AG323" s="1">
        <v>-1386192.9</v>
      </c>
      <c r="AH323" s="1">
        <v>-1182953.76</v>
      </c>
      <c r="AI323" s="1"/>
      <c r="AJ323" s="1">
        <v>-7790.34</v>
      </c>
      <c r="AK323" s="1">
        <v>-7790.34</v>
      </c>
      <c r="AL323" s="1">
        <v>-7790.34</v>
      </c>
      <c r="AM323" s="1">
        <v>-7790.34</v>
      </c>
      <c r="AN323" s="1">
        <v>-7790.34</v>
      </c>
      <c r="AO323" s="1">
        <v>-7853.18</v>
      </c>
      <c r="AP323" s="1">
        <v>-7916.02</v>
      </c>
      <c r="AQ323" s="1">
        <v>-25214.65</v>
      </c>
      <c r="AR323" s="1">
        <v>-42569.950000000004</v>
      </c>
      <c r="AS323" s="1">
        <v>-42867.53</v>
      </c>
      <c r="AT323" s="1">
        <v>-43113.96</v>
      </c>
      <c r="AU323" s="1">
        <v>-43446.07</v>
      </c>
      <c r="AV323" s="1">
        <v>-43926.94</v>
      </c>
      <c r="AW323" s="1">
        <f t="shared" si="179"/>
        <v>288069.66000000003</v>
      </c>
      <c r="AX323" s="1"/>
      <c r="AY323" s="1">
        <v>2094440.02</v>
      </c>
      <c r="AZ323" s="1">
        <v>2086649.68</v>
      </c>
      <c r="BA323" s="1">
        <v>2078859.34</v>
      </c>
      <c r="BB323" s="1">
        <v>2071069</v>
      </c>
      <c r="BC323" s="1">
        <v>2063278.66</v>
      </c>
      <c r="BD323" s="1">
        <v>2127204.2000000002</v>
      </c>
      <c r="BE323" s="1">
        <v>2119288.1800000002</v>
      </c>
      <c r="BF323" s="1">
        <v>16921470.530000001</v>
      </c>
      <c r="BG323" s="1">
        <v>16928544.199999999</v>
      </c>
      <c r="BH323" s="1">
        <v>17092175.84</v>
      </c>
      <c r="BI323" s="1">
        <v>17137031.989999998</v>
      </c>
      <c r="BJ323" s="1">
        <v>17373517.93</v>
      </c>
      <c r="BK323" s="1">
        <v>17708994.800000001</v>
      </c>
      <c r="BL323" s="2">
        <f t="shared" ref="BL323:BL386" si="189">IF(D323&lt;=303999,AW323,)</f>
        <v>0</v>
      </c>
      <c r="BM323" s="2">
        <f t="shared" si="180"/>
        <v>288069.66000000003</v>
      </c>
      <c r="BN323" s="3">
        <f t="shared" si="188"/>
        <v>2.8000003943838312E-2</v>
      </c>
      <c r="BO323" s="37">
        <f>IFERROR(INDEX('Wkpr - Existing Depr Rates'!$G$2:$G$709,MATCH('Wkpr - Plant Balance Detail'!A323,'Wkpr - Existing Depr Rates'!$A$2:$A$709,0),),0)</f>
        <v>2.7999999999999997E-2</v>
      </c>
      <c r="BP323" s="37">
        <f t="shared" si="181"/>
        <v>3.9438383149514866E-9</v>
      </c>
      <c r="BQ323" s="11">
        <v>2.92E-2</v>
      </c>
      <c r="BR323" s="11"/>
      <c r="BS323" s="11"/>
      <c r="BU323" s="31">
        <f>_xlfn.IFNA(IF(AND($B323="ED",$D323&gt;=310000,$D323&lt;360000),INDEX('Wkpr - Allocation_Factors'!$B$16:$F$16,1,MATCH('Wkpr - Plant Balance Detail'!BU$2,'Wkpr - Allocation_Factors'!$B$1:$F$1,0)),IF(AND($B323="GD",$C323="AN",$D323&gt;=350000,$D323&lt;358000),INDEX('Wkpr - Allocation_Factors'!$B$17:$F$17,1,MATCH('Wkpr - Plant Balance Detail'!BU$2,'Wkpr - Allocation_Factors'!$B$1:$F$1,0)),INDEX('Wkpr - Allocation_Factors'!$B$2:$F$15,MATCH(CONCATENATE('Wkpr - Plant Balance Detail'!$B323,'Wkpr - Plant Balance Detail'!$C323),'Wkpr - Allocation_Factors'!$A$2:$A$15,0),MATCH('Wkpr - Plant Balance Detail'!BU$2,'Wkpr - Allocation_Factors'!$B$1:$F$1,0)))),0)</f>
        <v>0.6573</v>
      </c>
      <c r="BV323" s="31">
        <f>_xlfn.IFNA(IF(AND($B323="ED",$D323&gt;=310000,$D323&lt;360000),INDEX('Wkpr - Allocation_Factors'!$B$16:$F$16,1,MATCH('Wkpr - Plant Balance Detail'!BV$2,'Wkpr - Allocation_Factors'!$B$1:$F$1,0)),IF(AND($B323="GD",$C323="AN",$D323&gt;=350000,$D323&lt;358000),INDEX('Wkpr - Allocation_Factors'!$B$17:$F$17,1,MATCH('Wkpr - Plant Balance Detail'!BV$2,'Wkpr - Allocation_Factors'!$B$1:$F$1,0)),INDEX('Wkpr - Allocation_Factors'!$B$2:$F$15,MATCH(CONCATENATE('Wkpr - Plant Balance Detail'!$B323,'Wkpr - Plant Balance Detail'!$C323),'Wkpr - Allocation_Factors'!$A$2:$A$15,0),MATCH('Wkpr - Plant Balance Detail'!BV$2,'Wkpr - Allocation_Factors'!$B$1:$F$1,0)))),0)</f>
        <v>0</v>
      </c>
      <c r="BW323" s="31">
        <f>_xlfn.IFNA(IF(AND($B323="ED",$D323&gt;=310000,$D323&lt;360000),INDEX('Wkpr - Allocation_Factors'!$B$16:$F$16,1,MATCH('Wkpr - Plant Balance Detail'!BW$2,'Wkpr - Allocation_Factors'!$B$1:$F$1,0)),IF(AND($B323="GD",$C323="AN",$D323&gt;=350000,$D323&lt;358000),INDEX('Wkpr - Allocation_Factors'!$B$17:$F$17,1,MATCH('Wkpr - Plant Balance Detail'!BW$2,'Wkpr - Allocation_Factors'!$B$1:$F$1,0)),INDEX('Wkpr - Allocation_Factors'!$B$2:$F$15,MATCH(CONCATENATE('Wkpr - Plant Balance Detail'!$B323,'Wkpr - Plant Balance Detail'!$C323),'Wkpr - Allocation_Factors'!$A$2:$A$15,0),MATCH('Wkpr - Plant Balance Detail'!BW$2,'Wkpr - Allocation_Factors'!$B$1:$F$1,0)))),0)</f>
        <v>0.3427</v>
      </c>
      <c r="BX323" s="31">
        <f>_xlfn.IFNA(IF(AND($B323="ED",$D323&gt;=310000,$D323&lt;360000),INDEX('Wkpr - Allocation_Factors'!$B$16:$F$16,1,MATCH('Wkpr - Plant Balance Detail'!BX$2,'Wkpr - Allocation_Factors'!$B$1:$F$1,0)),IF(AND($B323="GD",$C323="AN",$D323&gt;=350000,$D323&lt;358000),INDEX('Wkpr - Allocation_Factors'!$B$17:$F$17,1,MATCH('Wkpr - Plant Balance Detail'!BX$2,'Wkpr - Allocation_Factors'!$B$1:$F$1,0)),INDEX('Wkpr - Allocation_Factors'!$B$2:$F$15,MATCH(CONCATENATE('Wkpr - Plant Balance Detail'!$B323,'Wkpr - Plant Balance Detail'!$C323),'Wkpr - Allocation_Factors'!$A$2:$A$15,0),MATCH('Wkpr - Plant Balance Detail'!BX$2,'Wkpr - Allocation_Factors'!$B$1:$F$1,0)))),0)</f>
        <v>0</v>
      </c>
      <c r="BY323" s="31">
        <f>_xlfn.IFNA(IF(AND($B323="ED",$D323&gt;=310000,$D323&lt;360000),INDEX('Wkpr - Allocation_Factors'!$B$16:$F$16,1,MATCH('Wkpr - Plant Balance Detail'!BY$2,'Wkpr - Allocation_Factors'!$B$1:$F$1,0)),IF(AND($B323="GD",$C323="AN",$D323&gt;=350000,$D323&lt;358000),INDEX('Wkpr - Allocation_Factors'!$B$17:$F$17,1,MATCH('Wkpr - Plant Balance Detail'!BY$2,'Wkpr - Allocation_Factors'!$B$1:$F$1,0)),INDEX('Wkpr - Allocation_Factors'!$B$2:$F$15,MATCH(CONCATENATE('Wkpr - Plant Balance Detail'!$B323,'Wkpr - Plant Balance Detail'!$C323),'Wkpr - Allocation_Factors'!$A$2:$A$15,0),MATCH('Wkpr - Plant Balance Detail'!BY$2,'Wkpr - Allocation_Factors'!$B$1:$F$1,0)))),0)</f>
        <v>0</v>
      </c>
      <c r="CA323" s="1">
        <f t="shared" ref="CA323:CA386" si="190">IFERROR($R323*$BN323*BU323,0)</f>
        <v>347695.02705097734</v>
      </c>
      <c r="CB323" s="1">
        <f t="shared" ref="CB323:CB386" si="191">IFERROR($R323*$BN323*BV323,0)</f>
        <v>0</v>
      </c>
      <c r="CC323" s="1">
        <f t="shared" ref="CC323:CC386" si="192">IFERROR($R323*$BN323*BW323,0)</f>
        <v>181279.60713581307</v>
      </c>
      <c r="CD323" s="1">
        <f t="shared" ref="CD323:CD386" si="193">IFERROR($R323*$BN323*BX323,0)</f>
        <v>0</v>
      </c>
      <c r="CE323" s="1">
        <f t="shared" ref="CE323:CE386" si="194">IFERROR($R323*$BN323*BY323,0)</f>
        <v>0</v>
      </c>
      <c r="CF323" s="1"/>
      <c r="CG323" s="1">
        <f t="shared" ref="CG323:CG386" si="195">IFERROR(IF(OR($BQ323&gt;0,$BQ323&lt;0),$R323*$BO323*BU323,0),0)</f>
        <v>347694.97807766398</v>
      </c>
      <c r="CH323" s="1">
        <f t="shared" ref="CH323:CH386" si="196">IFERROR(IF(OR($BQ323&gt;0,$BQ323&lt;0),$R323*$BO323*BV323,0),0)</f>
        <v>0</v>
      </c>
      <c r="CI323" s="1">
        <f t="shared" ref="CI323:CI386" si="197">IFERROR(IF(OR($BQ323&gt;0,$BQ323&lt;0),$R323*$BO323*BW323,0),0)</f>
        <v>181279.58160233599</v>
      </c>
      <c r="CJ323" s="1">
        <f t="shared" ref="CJ323:CJ386" si="198">IFERROR(IF(OR($BQ323&gt;0,$BQ323&lt;0),$R323*$BO323*BX323,0),0)</f>
        <v>0</v>
      </c>
      <c r="CK323" s="1">
        <f t="shared" ref="CK323:CK386" si="199">IFERROR(IF(OR($BQ323&gt;0,$BQ323&lt;0),$R323*$BO323*BY323,0),0)</f>
        <v>0</v>
      </c>
      <c r="CM323" s="1">
        <f t="shared" ref="CM323:CM386" si="200">IF($D323&lt;&gt;397000,$R323*$BQ323*BU323,($R323-$BS323)*$BQ323*BU323)</f>
        <v>362596.19142384955</v>
      </c>
      <c r="CN323" s="1">
        <f t="shared" ref="CN323:CN386" si="201">IF($D323&lt;&gt;397000,$R323*$BQ323*BV323,($R323-$BS323)*$BQ323*BV323)</f>
        <v>0</v>
      </c>
      <c r="CO323" s="1">
        <f t="shared" ref="CO323:CO386" si="202">IF($D323&lt;&gt;397000,$R323*$BQ323*BW323,($R323-$BS323)*$BQ323*BW323)</f>
        <v>189048.70652815036</v>
      </c>
      <c r="CP323" s="1">
        <f t="shared" ref="CP323:CP386" si="203">IF($D323&lt;&gt;397000,$R323*$BQ323*BX323,($R323-$BS323)*$BQ323*BX323)</f>
        <v>0</v>
      </c>
      <c r="CQ323" s="1">
        <f t="shared" ref="CQ323:CQ386" si="204">IF($D323&lt;&gt;397000,$R323*$BQ323*BY323,($R323-$BS323)*$BQ323*BY323)</f>
        <v>0</v>
      </c>
      <c r="CS323" s="1">
        <f t="shared" si="182"/>
        <v>14901.21334618557</v>
      </c>
      <c r="CT323" s="1">
        <f t="shared" si="183"/>
        <v>0</v>
      </c>
      <c r="CU323" s="1">
        <f t="shared" si="184"/>
        <v>7769.1249258143653</v>
      </c>
      <c r="CV323" s="1">
        <f t="shared" si="185"/>
        <v>0</v>
      </c>
      <c r="CW323" s="1">
        <f t="shared" si="186"/>
        <v>0</v>
      </c>
      <c r="CX323" s="1">
        <f t="shared" si="187"/>
        <v>22670.338271999935</v>
      </c>
      <c r="DA323" s="38">
        <f t="shared" ref="DA323:DA386" si="205">IF($E323="Amortizable",($R323*$BO323*BU323),0)</f>
        <v>0</v>
      </c>
      <c r="DB323" s="38">
        <f t="shared" ref="DB323:DB386" si="206">IF($E323="Amortizable",($R323*$BO323*BV323),0)</f>
        <v>0</v>
      </c>
      <c r="DC323" s="38">
        <f t="shared" ref="DC323:DC386" si="207">IF($E323="Amortizable",($R323*$BO323*BW323),0)</f>
        <v>0</v>
      </c>
      <c r="DD323" s="38">
        <f t="shared" ref="DD323:DD386" si="208">IF($E323="Amortizable",($R323*$BO323*BX323),0)</f>
        <v>0</v>
      </c>
      <c r="DE323" s="38">
        <f t="shared" ref="DE323:DE386" si="209">IF($E323="Amortizable",($R323*$BO323*BY323),0)</f>
        <v>0</v>
      </c>
    </row>
    <row r="324" spans="1:109" x14ac:dyDescent="0.2">
      <c r="A324" t="s">
        <v>339</v>
      </c>
      <c r="B324" t="str">
        <f t="shared" ref="B324:B387" si="210">LEFT(A324,2)</f>
        <v>ED</v>
      </c>
      <c r="C324" t="str">
        <f t="shared" ref="C324:C387" si="211">RIGHT(LEFT(A324,5),2)</f>
        <v>NM</v>
      </c>
      <c r="D324">
        <f t="shared" ref="D324:D387" si="212">VALUE(RIGHT(A324,6))</f>
        <v>335000</v>
      </c>
      <c r="F324" s="1">
        <v>275972.59999999998</v>
      </c>
      <c r="G324" s="1">
        <v>275972.59999999998</v>
      </c>
      <c r="H324" s="1">
        <v>275972.59999999998</v>
      </c>
      <c r="I324" s="1">
        <v>275972.59999999998</v>
      </c>
      <c r="J324" s="1">
        <v>275972.59999999998</v>
      </c>
      <c r="K324" s="1">
        <v>403992.34</v>
      </c>
      <c r="L324" s="1">
        <v>621937.56000000006</v>
      </c>
      <c r="M324" s="1">
        <v>2936365.99</v>
      </c>
      <c r="N324" s="1">
        <v>2990763.65</v>
      </c>
      <c r="O324" s="1">
        <v>3028763.39</v>
      </c>
      <c r="P324" s="1">
        <v>3014838.37</v>
      </c>
      <c r="Q324" s="1">
        <v>3057904.83</v>
      </c>
      <c r="R324" s="1">
        <v>3105234.3</v>
      </c>
      <c r="S324" s="1">
        <f t="shared" ref="S324:S387" si="213">(F324+R324)/2</f>
        <v>1690603.45</v>
      </c>
      <c r="T324" s="1">
        <f t="shared" ref="T324:T387" si="214">SUM(G324:Q324)</f>
        <v>17158456.530000001</v>
      </c>
      <c r="U324" s="1">
        <f t="shared" ref="U324:U387" si="215">(S324+T324)/12</f>
        <v>1570754.9983333333</v>
      </c>
      <c r="V324" s="1">
        <v>-95446.85</v>
      </c>
      <c r="W324" s="1">
        <v>-95649.23</v>
      </c>
      <c r="X324" s="1">
        <v>-95851.61</v>
      </c>
      <c r="Y324" s="1">
        <v>-96053.99</v>
      </c>
      <c r="Z324" s="1">
        <v>-96256.37</v>
      </c>
      <c r="AA324" s="1">
        <v>-96505.69</v>
      </c>
      <c r="AB324" s="1">
        <v>-96881.86</v>
      </c>
      <c r="AC324" s="1">
        <v>-98186.57</v>
      </c>
      <c r="AD324" s="1">
        <v>-100359.85</v>
      </c>
      <c r="AE324" s="1">
        <v>-102567.01000000001</v>
      </c>
      <c r="AF324" s="1">
        <v>-77324.12</v>
      </c>
      <c r="AG324" s="1">
        <v>-79550.790000000008</v>
      </c>
      <c r="AH324" s="1">
        <v>-70770.28</v>
      </c>
      <c r="AI324" s="1"/>
      <c r="AJ324" s="1">
        <v>-202.38</v>
      </c>
      <c r="AK324" s="1">
        <v>-202.38</v>
      </c>
      <c r="AL324" s="1">
        <v>-202.38</v>
      </c>
      <c r="AM324" s="1">
        <v>-202.38</v>
      </c>
      <c r="AN324" s="1">
        <v>-202.38</v>
      </c>
      <c r="AO324" s="1">
        <v>-249.32</v>
      </c>
      <c r="AP324" s="1">
        <v>-376.17</v>
      </c>
      <c r="AQ324" s="1">
        <v>-1304.71</v>
      </c>
      <c r="AR324" s="1">
        <v>-2173.2800000000002</v>
      </c>
      <c r="AS324" s="1">
        <v>-2207.16</v>
      </c>
      <c r="AT324" s="1">
        <v>-2215.9900000000002</v>
      </c>
      <c r="AU324" s="1">
        <v>-2226.67</v>
      </c>
      <c r="AV324" s="1">
        <v>-2259.8200000000002</v>
      </c>
      <c r="AW324" s="1">
        <f t="shared" ref="AW324:AW387" si="216">-SUM(AK324:AV324)</f>
        <v>13822.64</v>
      </c>
      <c r="AX324" s="1"/>
      <c r="AY324" s="1">
        <v>180525.75</v>
      </c>
      <c r="AZ324" s="1">
        <v>180323.37</v>
      </c>
      <c r="BA324" s="1">
        <v>180120.99</v>
      </c>
      <c r="BB324" s="1">
        <v>179918.61000000002</v>
      </c>
      <c r="BC324" s="1">
        <v>179716.23</v>
      </c>
      <c r="BD324" s="1">
        <v>307486.65000000002</v>
      </c>
      <c r="BE324" s="1">
        <v>525055.69999999995</v>
      </c>
      <c r="BF324" s="1">
        <v>2838179.42</v>
      </c>
      <c r="BG324" s="1">
        <v>2890403.8</v>
      </c>
      <c r="BH324" s="1">
        <v>2926196.38</v>
      </c>
      <c r="BI324" s="1">
        <v>2937514.25</v>
      </c>
      <c r="BJ324" s="1">
        <v>2978354.04</v>
      </c>
      <c r="BK324" s="1">
        <v>3034464.02</v>
      </c>
      <c r="BL324" s="2">
        <f t="shared" si="189"/>
        <v>0</v>
      </c>
      <c r="BM324" s="2">
        <f t="shared" ref="BM324:BM387" si="217">AW324-BL324</f>
        <v>13822.64</v>
      </c>
      <c r="BN324" s="3">
        <f t="shared" si="188"/>
        <v>8.7999974627912449E-3</v>
      </c>
      <c r="BO324" s="37">
        <f>IFERROR(INDEX('Wkpr - Existing Depr Rates'!$G$2:$G$709,MATCH('Wkpr - Plant Balance Detail'!A324,'Wkpr - Existing Depr Rates'!$A$2:$A$709,0),),0)</f>
        <v>8.8000000000000005E-3</v>
      </c>
      <c r="BP324" s="37">
        <f t="shared" ref="BP324:BP387" si="218">IFERROR(BN324-BO324,"")</f>
        <v>-2.5372087555930456E-9</v>
      </c>
      <c r="BQ324" s="11">
        <v>2.6800000000000001E-2</v>
      </c>
      <c r="BR324" s="11"/>
      <c r="BS324" s="11"/>
      <c r="BU324" s="31">
        <f>_xlfn.IFNA(IF(AND($B324="ED",$D324&gt;=310000,$D324&lt;360000),INDEX('Wkpr - Allocation_Factors'!$B$16:$F$16,1,MATCH('Wkpr - Plant Balance Detail'!BU$2,'Wkpr - Allocation_Factors'!$B$1:$F$1,0)),IF(AND($B324="GD",$C324="AN",$D324&gt;=350000,$D324&lt;358000),INDEX('Wkpr - Allocation_Factors'!$B$17:$F$17,1,MATCH('Wkpr - Plant Balance Detail'!BU$2,'Wkpr - Allocation_Factors'!$B$1:$F$1,0)),INDEX('Wkpr - Allocation_Factors'!$B$2:$F$15,MATCH(CONCATENATE('Wkpr - Plant Balance Detail'!$B324,'Wkpr - Plant Balance Detail'!$C324),'Wkpr - Allocation_Factors'!$A$2:$A$15,0),MATCH('Wkpr - Plant Balance Detail'!BU$2,'Wkpr - Allocation_Factors'!$B$1:$F$1,0)))),0)</f>
        <v>0.6573</v>
      </c>
      <c r="BV324" s="31">
        <f>_xlfn.IFNA(IF(AND($B324="ED",$D324&gt;=310000,$D324&lt;360000),INDEX('Wkpr - Allocation_Factors'!$B$16:$F$16,1,MATCH('Wkpr - Plant Balance Detail'!BV$2,'Wkpr - Allocation_Factors'!$B$1:$F$1,0)),IF(AND($B324="GD",$C324="AN",$D324&gt;=350000,$D324&lt;358000),INDEX('Wkpr - Allocation_Factors'!$B$17:$F$17,1,MATCH('Wkpr - Plant Balance Detail'!BV$2,'Wkpr - Allocation_Factors'!$B$1:$F$1,0)),INDEX('Wkpr - Allocation_Factors'!$B$2:$F$15,MATCH(CONCATENATE('Wkpr - Plant Balance Detail'!$B324,'Wkpr - Plant Balance Detail'!$C324),'Wkpr - Allocation_Factors'!$A$2:$A$15,0),MATCH('Wkpr - Plant Balance Detail'!BV$2,'Wkpr - Allocation_Factors'!$B$1:$F$1,0)))),0)</f>
        <v>0</v>
      </c>
      <c r="BW324" s="31">
        <f>_xlfn.IFNA(IF(AND($B324="ED",$D324&gt;=310000,$D324&lt;360000),INDEX('Wkpr - Allocation_Factors'!$B$16:$F$16,1,MATCH('Wkpr - Plant Balance Detail'!BW$2,'Wkpr - Allocation_Factors'!$B$1:$F$1,0)),IF(AND($B324="GD",$C324="AN",$D324&gt;=350000,$D324&lt;358000),INDEX('Wkpr - Allocation_Factors'!$B$17:$F$17,1,MATCH('Wkpr - Plant Balance Detail'!BW$2,'Wkpr - Allocation_Factors'!$B$1:$F$1,0)),INDEX('Wkpr - Allocation_Factors'!$B$2:$F$15,MATCH(CONCATENATE('Wkpr - Plant Balance Detail'!$B324,'Wkpr - Plant Balance Detail'!$C324),'Wkpr - Allocation_Factors'!$A$2:$A$15,0),MATCH('Wkpr - Plant Balance Detail'!BW$2,'Wkpr - Allocation_Factors'!$B$1:$F$1,0)))),0)</f>
        <v>0.3427</v>
      </c>
      <c r="BX324" s="31">
        <f>_xlfn.IFNA(IF(AND($B324="ED",$D324&gt;=310000,$D324&lt;360000),INDEX('Wkpr - Allocation_Factors'!$B$16:$F$16,1,MATCH('Wkpr - Plant Balance Detail'!BX$2,'Wkpr - Allocation_Factors'!$B$1:$F$1,0)),IF(AND($B324="GD",$C324="AN",$D324&gt;=350000,$D324&lt;358000),INDEX('Wkpr - Allocation_Factors'!$B$17:$F$17,1,MATCH('Wkpr - Plant Balance Detail'!BX$2,'Wkpr - Allocation_Factors'!$B$1:$F$1,0)),INDEX('Wkpr - Allocation_Factors'!$B$2:$F$15,MATCH(CONCATENATE('Wkpr - Plant Balance Detail'!$B324,'Wkpr - Plant Balance Detail'!$C324),'Wkpr - Allocation_Factors'!$A$2:$A$15,0),MATCH('Wkpr - Plant Balance Detail'!BX$2,'Wkpr - Allocation_Factors'!$B$1:$F$1,0)))),0)</f>
        <v>0</v>
      </c>
      <c r="BY324" s="31">
        <f>_xlfn.IFNA(IF(AND($B324="ED",$D324&gt;=310000,$D324&lt;360000),INDEX('Wkpr - Allocation_Factors'!$B$16:$F$16,1,MATCH('Wkpr - Plant Balance Detail'!BY$2,'Wkpr - Allocation_Factors'!$B$1:$F$1,0)),IF(AND($B324="GD",$C324="AN",$D324&gt;=350000,$D324&lt;358000),INDEX('Wkpr - Allocation_Factors'!$B$17:$F$17,1,MATCH('Wkpr - Plant Balance Detail'!BY$2,'Wkpr - Allocation_Factors'!$B$1:$F$1,0)),INDEX('Wkpr - Allocation_Factors'!$B$2:$F$15,MATCH(CONCATENATE('Wkpr - Plant Balance Detail'!$B324,'Wkpr - Plant Balance Detail'!$C324),'Wkpr - Allocation_Factors'!$A$2:$A$15,0),MATCH('Wkpr - Plant Balance Detail'!BY$2,'Wkpr - Allocation_Factors'!$B$1:$F$1,0)))),0)</f>
        <v>0</v>
      </c>
      <c r="CA324" s="1">
        <f t="shared" si="190"/>
        <v>17961.415268810044</v>
      </c>
      <c r="CB324" s="1">
        <f t="shared" si="191"/>
        <v>0</v>
      </c>
      <c r="CC324" s="1">
        <f t="shared" si="192"/>
        <v>9364.6386925623028</v>
      </c>
      <c r="CD324" s="1">
        <f t="shared" si="193"/>
        <v>0</v>
      </c>
      <c r="CE324" s="1">
        <f t="shared" si="194"/>
        <v>0</v>
      </c>
      <c r="CF324" s="1"/>
      <c r="CG324" s="1">
        <f t="shared" si="195"/>
        <v>17961.420447431999</v>
      </c>
      <c r="CH324" s="1">
        <f t="shared" si="196"/>
        <v>0</v>
      </c>
      <c r="CI324" s="1">
        <f t="shared" si="197"/>
        <v>9364.641392567999</v>
      </c>
      <c r="CJ324" s="1">
        <f t="shared" si="198"/>
        <v>0</v>
      </c>
      <c r="CK324" s="1">
        <f t="shared" si="199"/>
        <v>0</v>
      </c>
      <c r="CM324" s="1">
        <f t="shared" si="200"/>
        <v>54700.689544452005</v>
      </c>
      <c r="CN324" s="1">
        <f t="shared" si="201"/>
        <v>0</v>
      </c>
      <c r="CO324" s="1">
        <f t="shared" si="202"/>
        <v>28519.589695548002</v>
      </c>
      <c r="CP324" s="1">
        <f t="shared" si="203"/>
        <v>0</v>
      </c>
      <c r="CQ324" s="1">
        <f t="shared" si="204"/>
        <v>0</v>
      </c>
      <c r="CS324" s="1">
        <f t="shared" ref="CS324:CS387" si="219">CM324-CG324</f>
        <v>36739.269097020006</v>
      </c>
      <c r="CT324" s="1">
        <f t="shared" ref="CT324:CT387" si="220">CN324-CH324</f>
        <v>0</v>
      </c>
      <c r="CU324" s="1">
        <f t="shared" ref="CU324:CU387" si="221">CO324-CI324</f>
        <v>19154.948302980003</v>
      </c>
      <c r="CV324" s="1">
        <f t="shared" ref="CV324:CV387" si="222">CP324-CJ324</f>
        <v>0</v>
      </c>
      <c r="CW324" s="1">
        <f t="shared" ref="CW324:CW387" si="223">CQ324-CK324</f>
        <v>0</v>
      </c>
      <c r="CX324" s="1">
        <f t="shared" ref="CX324:CX387" si="224">SUM(CS324:CW324)</f>
        <v>55894.217400000009</v>
      </c>
      <c r="DA324" s="38">
        <f t="shared" si="205"/>
        <v>0</v>
      </c>
      <c r="DB324" s="38">
        <f t="shared" si="206"/>
        <v>0</v>
      </c>
      <c r="DC324" s="38">
        <f t="shared" si="207"/>
        <v>0</v>
      </c>
      <c r="DD324" s="38">
        <f t="shared" si="208"/>
        <v>0</v>
      </c>
      <c r="DE324" s="38">
        <f t="shared" si="209"/>
        <v>0</v>
      </c>
    </row>
    <row r="325" spans="1:109" x14ac:dyDescent="0.2">
      <c r="A325" t="s">
        <v>340</v>
      </c>
      <c r="B325" t="str">
        <f t="shared" si="210"/>
        <v>ED</v>
      </c>
      <c r="C325" t="str">
        <f t="shared" si="211"/>
        <v>NM</v>
      </c>
      <c r="D325">
        <f t="shared" si="212"/>
        <v>336000</v>
      </c>
      <c r="F325" s="1">
        <v>625181.31000000006</v>
      </c>
      <c r="G325" s="1">
        <v>625181.31000000006</v>
      </c>
      <c r="H325" s="1">
        <v>625181.31000000006</v>
      </c>
      <c r="I325" s="1">
        <v>625181.31000000006</v>
      </c>
      <c r="J325" s="1">
        <v>625181.31000000006</v>
      </c>
      <c r="K325" s="1">
        <v>625181.31000000006</v>
      </c>
      <c r="L325" s="1">
        <v>625181.31000000006</v>
      </c>
      <c r="M325" s="1">
        <v>625181.31000000006</v>
      </c>
      <c r="N325" s="1">
        <v>625181.31000000006</v>
      </c>
      <c r="O325" s="1">
        <v>625181.31000000006</v>
      </c>
      <c r="P325" s="1">
        <v>625181.31000000006</v>
      </c>
      <c r="Q325" s="1">
        <v>625181.31000000006</v>
      </c>
      <c r="R325" s="1">
        <v>594870.06000000006</v>
      </c>
      <c r="S325" s="1">
        <f t="shared" si="213"/>
        <v>610025.68500000006</v>
      </c>
      <c r="T325" s="1">
        <f t="shared" si="214"/>
        <v>6876994.410000002</v>
      </c>
      <c r="U325" s="1">
        <f t="shared" si="215"/>
        <v>623918.34125000017</v>
      </c>
      <c r="V325" s="1">
        <v>-138725.89000000001</v>
      </c>
      <c r="W325" s="1">
        <v>-139731.39000000001</v>
      </c>
      <c r="X325" s="1">
        <v>-140736.89000000001</v>
      </c>
      <c r="Y325" s="1">
        <v>-141742.39000000001</v>
      </c>
      <c r="Z325" s="1">
        <v>-142747.89000000001</v>
      </c>
      <c r="AA325" s="1">
        <v>-143753.39000000001</v>
      </c>
      <c r="AB325" s="1">
        <v>-144758.89000000001</v>
      </c>
      <c r="AC325" s="1">
        <v>-145764.39000000001</v>
      </c>
      <c r="AD325" s="1">
        <v>-146769.89000000001</v>
      </c>
      <c r="AE325" s="1">
        <v>-147775.39000000001</v>
      </c>
      <c r="AF325" s="1">
        <v>-148780.89000000001</v>
      </c>
      <c r="AG325" s="1">
        <v>-149786.39000000001</v>
      </c>
      <c r="AH325" s="1">
        <v>-120456.26000000001</v>
      </c>
      <c r="AI325" s="1"/>
      <c r="AJ325" s="1">
        <v>-1005.5</v>
      </c>
      <c r="AK325" s="1">
        <v>-1005.5</v>
      </c>
      <c r="AL325" s="1">
        <v>-1005.5</v>
      </c>
      <c r="AM325" s="1">
        <v>-1005.5</v>
      </c>
      <c r="AN325" s="1">
        <v>-1005.5</v>
      </c>
      <c r="AO325" s="1">
        <v>-1005.5</v>
      </c>
      <c r="AP325" s="1">
        <v>-1005.5</v>
      </c>
      <c r="AQ325" s="1">
        <v>-1005.5</v>
      </c>
      <c r="AR325" s="1">
        <v>-1005.5</v>
      </c>
      <c r="AS325" s="1">
        <v>-1005.5</v>
      </c>
      <c r="AT325" s="1">
        <v>-1005.5</v>
      </c>
      <c r="AU325" s="1">
        <v>-1005.5</v>
      </c>
      <c r="AV325" s="1">
        <v>-981.12</v>
      </c>
      <c r="AW325" s="1">
        <f t="shared" si="216"/>
        <v>12041.62</v>
      </c>
      <c r="AX325" s="1"/>
      <c r="AY325" s="1">
        <v>486455.42</v>
      </c>
      <c r="AZ325" s="1">
        <v>485449.92</v>
      </c>
      <c r="BA325" s="1">
        <v>484444.42</v>
      </c>
      <c r="BB325" s="1">
        <v>483438.92</v>
      </c>
      <c r="BC325" s="1">
        <v>482433.42</v>
      </c>
      <c r="BD325" s="1">
        <v>481427.92</v>
      </c>
      <c r="BE325" s="1">
        <v>480422.42</v>
      </c>
      <c r="BF325" s="1">
        <v>479416.92</v>
      </c>
      <c r="BG325" s="1">
        <v>478411.42</v>
      </c>
      <c r="BH325" s="1">
        <v>477405.92</v>
      </c>
      <c r="BI325" s="1">
        <v>476400.42</v>
      </c>
      <c r="BJ325" s="1">
        <v>475394.92</v>
      </c>
      <c r="BK325" s="1">
        <v>474413.8</v>
      </c>
      <c r="BL325" s="2">
        <f t="shared" si="189"/>
        <v>0</v>
      </c>
      <c r="BM325" s="2">
        <f t="shared" si="217"/>
        <v>12041.62</v>
      </c>
      <c r="BN325" s="3">
        <f t="shared" si="188"/>
        <v>1.9299993611143096E-2</v>
      </c>
      <c r="BO325" s="37">
        <f>IFERROR(INDEX('Wkpr - Existing Depr Rates'!$G$2:$G$709,MATCH('Wkpr - Plant Balance Detail'!A325,'Wkpr - Existing Depr Rates'!$A$2:$A$709,0),),0)</f>
        <v>1.9300000000000001E-2</v>
      </c>
      <c r="BP325" s="37">
        <f t="shared" si="218"/>
        <v>-6.3888569053205391E-9</v>
      </c>
      <c r="BQ325" s="11">
        <v>2.7000000000000003E-2</v>
      </c>
      <c r="BR325" s="11"/>
      <c r="BS325" s="11"/>
      <c r="BU325" s="31">
        <f>_xlfn.IFNA(IF(AND($B325="ED",$D325&gt;=310000,$D325&lt;360000),INDEX('Wkpr - Allocation_Factors'!$B$16:$F$16,1,MATCH('Wkpr - Plant Balance Detail'!BU$2,'Wkpr - Allocation_Factors'!$B$1:$F$1,0)),IF(AND($B325="GD",$C325="AN",$D325&gt;=350000,$D325&lt;358000),INDEX('Wkpr - Allocation_Factors'!$B$17:$F$17,1,MATCH('Wkpr - Plant Balance Detail'!BU$2,'Wkpr - Allocation_Factors'!$B$1:$F$1,0)),INDEX('Wkpr - Allocation_Factors'!$B$2:$F$15,MATCH(CONCATENATE('Wkpr - Plant Balance Detail'!$B325,'Wkpr - Plant Balance Detail'!$C325),'Wkpr - Allocation_Factors'!$A$2:$A$15,0),MATCH('Wkpr - Plant Balance Detail'!BU$2,'Wkpr - Allocation_Factors'!$B$1:$F$1,0)))),0)</f>
        <v>0.6573</v>
      </c>
      <c r="BV325" s="31">
        <f>_xlfn.IFNA(IF(AND($B325="ED",$D325&gt;=310000,$D325&lt;360000),INDEX('Wkpr - Allocation_Factors'!$B$16:$F$16,1,MATCH('Wkpr - Plant Balance Detail'!BV$2,'Wkpr - Allocation_Factors'!$B$1:$F$1,0)),IF(AND($B325="GD",$C325="AN",$D325&gt;=350000,$D325&lt;358000),INDEX('Wkpr - Allocation_Factors'!$B$17:$F$17,1,MATCH('Wkpr - Plant Balance Detail'!BV$2,'Wkpr - Allocation_Factors'!$B$1:$F$1,0)),INDEX('Wkpr - Allocation_Factors'!$B$2:$F$15,MATCH(CONCATENATE('Wkpr - Plant Balance Detail'!$B325,'Wkpr - Plant Balance Detail'!$C325),'Wkpr - Allocation_Factors'!$A$2:$A$15,0),MATCH('Wkpr - Plant Balance Detail'!BV$2,'Wkpr - Allocation_Factors'!$B$1:$F$1,0)))),0)</f>
        <v>0</v>
      </c>
      <c r="BW325" s="31">
        <f>_xlfn.IFNA(IF(AND($B325="ED",$D325&gt;=310000,$D325&lt;360000),INDEX('Wkpr - Allocation_Factors'!$B$16:$F$16,1,MATCH('Wkpr - Plant Balance Detail'!BW$2,'Wkpr - Allocation_Factors'!$B$1:$F$1,0)),IF(AND($B325="GD",$C325="AN",$D325&gt;=350000,$D325&lt;358000),INDEX('Wkpr - Allocation_Factors'!$B$17:$F$17,1,MATCH('Wkpr - Plant Balance Detail'!BW$2,'Wkpr - Allocation_Factors'!$B$1:$F$1,0)),INDEX('Wkpr - Allocation_Factors'!$B$2:$F$15,MATCH(CONCATENATE('Wkpr - Plant Balance Detail'!$B325,'Wkpr - Plant Balance Detail'!$C325),'Wkpr - Allocation_Factors'!$A$2:$A$15,0),MATCH('Wkpr - Plant Balance Detail'!BW$2,'Wkpr - Allocation_Factors'!$B$1:$F$1,0)))),0)</f>
        <v>0.3427</v>
      </c>
      <c r="BX325" s="31">
        <f>_xlfn.IFNA(IF(AND($B325="ED",$D325&gt;=310000,$D325&lt;360000),INDEX('Wkpr - Allocation_Factors'!$B$16:$F$16,1,MATCH('Wkpr - Plant Balance Detail'!BX$2,'Wkpr - Allocation_Factors'!$B$1:$F$1,0)),IF(AND($B325="GD",$C325="AN",$D325&gt;=350000,$D325&lt;358000),INDEX('Wkpr - Allocation_Factors'!$B$17:$F$17,1,MATCH('Wkpr - Plant Balance Detail'!BX$2,'Wkpr - Allocation_Factors'!$B$1:$F$1,0)),INDEX('Wkpr - Allocation_Factors'!$B$2:$F$15,MATCH(CONCATENATE('Wkpr - Plant Balance Detail'!$B325,'Wkpr - Plant Balance Detail'!$C325),'Wkpr - Allocation_Factors'!$A$2:$A$15,0),MATCH('Wkpr - Plant Balance Detail'!BX$2,'Wkpr - Allocation_Factors'!$B$1:$F$1,0)))),0)</f>
        <v>0</v>
      </c>
      <c r="BY325" s="31">
        <f>_xlfn.IFNA(IF(AND($B325="ED",$D325&gt;=310000,$D325&lt;360000),INDEX('Wkpr - Allocation_Factors'!$B$16:$F$16,1,MATCH('Wkpr - Plant Balance Detail'!BY$2,'Wkpr - Allocation_Factors'!$B$1:$F$1,0)),IF(AND($B325="GD",$C325="AN",$D325&gt;=350000,$D325&lt;358000),INDEX('Wkpr - Allocation_Factors'!$B$17:$F$17,1,MATCH('Wkpr - Plant Balance Detail'!BY$2,'Wkpr - Allocation_Factors'!$B$1:$F$1,0)),INDEX('Wkpr - Allocation_Factors'!$B$2:$F$15,MATCH(CONCATENATE('Wkpr - Plant Balance Detail'!$B325,'Wkpr - Plant Balance Detail'!$C325),'Wkpr - Allocation_Factors'!$A$2:$A$15,0),MATCH('Wkpr - Plant Balance Detail'!BY$2,'Wkpr - Allocation_Factors'!$B$1:$F$1,0)))),0)</f>
        <v>0</v>
      </c>
      <c r="CA325" s="1">
        <f t="shared" si="190"/>
        <v>7546.4536473586631</v>
      </c>
      <c r="CB325" s="1">
        <f t="shared" si="191"/>
        <v>0</v>
      </c>
      <c r="CC325" s="1">
        <f t="shared" si="192"/>
        <v>3934.5347101016491</v>
      </c>
      <c r="CD325" s="1">
        <f t="shared" si="193"/>
        <v>0</v>
      </c>
      <c r="CE325" s="1">
        <f t="shared" si="194"/>
        <v>0</v>
      </c>
      <c r="CF325" s="1"/>
      <c r="CG325" s="1">
        <f t="shared" si="195"/>
        <v>7546.4561454534005</v>
      </c>
      <c r="CH325" s="1">
        <f t="shared" si="196"/>
        <v>0</v>
      </c>
      <c r="CI325" s="1">
        <f t="shared" si="197"/>
        <v>3934.5360125466004</v>
      </c>
      <c r="CJ325" s="1">
        <f t="shared" si="198"/>
        <v>0</v>
      </c>
      <c r="CK325" s="1">
        <f t="shared" si="199"/>
        <v>0</v>
      </c>
      <c r="CM325" s="1">
        <f t="shared" si="200"/>
        <v>10557.218441826002</v>
      </c>
      <c r="CN325" s="1">
        <f t="shared" si="201"/>
        <v>0</v>
      </c>
      <c r="CO325" s="1">
        <f t="shared" si="202"/>
        <v>5504.2731781740013</v>
      </c>
      <c r="CP325" s="1">
        <f t="shared" si="203"/>
        <v>0</v>
      </c>
      <c r="CQ325" s="1">
        <f t="shared" si="204"/>
        <v>0</v>
      </c>
      <c r="CS325" s="1">
        <f t="shared" si="219"/>
        <v>3010.7622963726017</v>
      </c>
      <c r="CT325" s="1">
        <f t="shared" si="220"/>
        <v>0</v>
      </c>
      <c r="CU325" s="1">
        <f t="shared" si="221"/>
        <v>1569.7371656274008</v>
      </c>
      <c r="CV325" s="1">
        <f t="shared" si="222"/>
        <v>0</v>
      </c>
      <c r="CW325" s="1">
        <f t="shared" si="223"/>
        <v>0</v>
      </c>
      <c r="CX325" s="1">
        <f t="shared" si="224"/>
        <v>4580.4994620000025</v>
      </c>
      <c r="DA325" s="38">
        <f t="shared" si="205"/>
        <v>0</v>
      </c>
      <c r="DB325" s="38">
        <f t="shared" si="206"/>
        <v>0</v>
      </c>
      <c r="DC325" s="38">
        <f t="shared" si="207"/>
        <v>0</v>
      </c>
      <c r="DD325" s="38">
        <f t="shared" si="208"/>
        <v>0</v>
      </c>
      <c r="DE325" s="38">
        <f t="shared" si="209"/>
        <v>0</v>
      </c>
    </row>
    <row r="326" spans="1:109" x14ac:dyDescent="0.2">
      <c r="A326" s="12" t="s">
        <v>341</v>
      </c>
      <c r="B326" s="12" t="str">
        <f t="shared" si="210"/>
        <v>ED</v>
      </c>
      <c r="C326" s="12" t="str">
        <f t="shared" si="211"/>
        <v>NR</v>
      </c>
      <c r="D326" s="12">
        <f t="shared" si="212"/>
        <v>303000</v>
      </c>
      <c r="E326" s="12" t="s">
        <v>1141</v>
      </c>
      <c r="F326" s="13">
        <v>67496.320000000007</v>
      </c>
      <c r="G326" s="13">
        <v>67496.320000000007</v>
      </c>
      <c r="H326" s="13">
        <v>67496.320000000007</v>
      </c>
      <c r="I326" s="13">
        <v>67496.320000000007</v>
      </c>
      <c r="J326" s="13">
        <v>67496.320000000007</v>
      </c>
      <c r="K326" s="13">
        <v>67496.320000000007</v>
      </c>
      <c r="L326" s="13">
        <v>67496.320000000007</v>
      </c>
      <c r="M326" s="13">
        <v>67496.320000000007</v>
      </c>
      <c r="N326" s="13">
        <v>67496.320000000007</v>
      </c>
      <c r="O326" s="13">
        <v>67496.320000000007</v>
      </c>
      <c r="P326" s="13">
        <v>0</v>
      </c>
      <c r="Q326" s="13">
        <v>0</v>
      </c>
      <c r="R326" s="13">
        <v>0</v>
      </c>
      <c r="S326" s="13">
        <f t="shared" si="213"/>
        <v>33748.160000000003</v>
      </c>
      <c r="T326" s="13">
        <f t="shared" si="214"/>
        <v>607466.88000000012</v>
      </c>
      <c r="U326" s="13">
        <f t="shared" si="215"/>
        <v>53434.586666666677</v>
      </c>
      <c r="V326" s="1">
        <v>-7311.01</v>
      </c>
      <c r="W326" s="1">
        <v>-7464.89</v>
      </c>
      <c r="X326" s="1">
        <v>-7618.77</v>
      </c>
      <c r="Y326" s="1">
        <v>-7772.6500000000005</v>
      </c>
      <c r="Z326" s="1">
        <v>-7926.53</v>
      </c>
      <c r="AA326" s="1">
        <v>-8080.41</v>
      </c>
      <c r="AB326" s="1">
        <v>-8234.2900000000009</v>
      </c>
      <c r="AC326" s="1">
        <v>-8388.17</v>
      </c>
      <c r="AD326" s="1">
        <v>-8542.0499999999993</v>
      </c>
      <c r="AE326" s="1">
        <v>-8695.93</v>
      </c>
      <c r="AF326" s="1">
        <v>0</v>
      </c>
      <c r="AG326" s="1">
        <v>0</v>
      </c>
      <c r="AH326" s="13">
        <v>0</v>
      </c>
      <c r="AI326" s="13"/>
      <c r="AJ326" s="13">
        <v>-153.88</v>
      </c>
      <c r="AK326" s="13">
        <v>-153.88</v>
      </c>
      <c r="AL326" s="13">
        <v>-153.88</v>
      </c>
      <c r="AM326" s="13">
        <v>-153.88</v>
      </c>
      <c r="AN326" s="13">
        <v>-153.88</v>
      </c>
      <c r="AO326" s="13">
        <v>-153.88</v>
      </c>
      <c r="AP326" s="13">
        <v>-153.88</v>
      </c>
      <c r="AQ326" s="13">
        <v>-153.88</v>
      </c>
      <c r="AR326" s="13">
        <v>-153.88</v>
      </c>
      <c r="AS326" s="13">
        <v>-153.88</v>
      </c>
      <c r="AT326" s="13">
        <v>0</v>
      </c>
      <c r="AU326" s="13">
        <v>0</v>
      </c>
      <c r="AV326" s="13">
        <v>0</v>
      </c>
      <c r="AW326" s="13">
        <f t="shared" si="216"/>
        <v>1384.92</v>
      </c>
      <c r="AX326" s="13"/>
      <c r="AY326" s="1">
        <v>60185.31</v>
      </c>
      <c r="AZ326" s="1">
        <v>60031.43</v>
      </c>
      <c r="BA326" s="1">
        <v>59877.55</v>
      </c>
      <c r="BB326" s="1">
        <v>59723.67</v>
      </c>
      <c r="BC326" s="1">
        <v>59569.79</v>
      </c>
      <c r="BD326" s="1">
        <v>59415.91</v>
      </c>
      <c r="BE326" s="1">
        <v>59262.03</v>
      </c>
      <c r="BF326" s="1">
        <v>59108.15</v>
      </c>
      <c r="BG326" s="1">
        <v>58954.270000000004</v>
      </c>
      <c r="BH326" s="1">
        <v>58800.39</v>
      </c>
      <c r="BI326" s="1">
        <v>0</v>
      </c>
      <c r="BJ326" s="1">
        <v>0</v>
      </c>
      <c r="BK326" s="1">
        <v>0</v>
      </c>
      <c r="BL326" s="14">
        <f t="shared" si="189"/>
        <v>1384.92</v>
      </c>
      <c r="BM326" s="14">
        <f t="shared" si="217"/>
        <v>0</v>
      </c>
      <c r="BN326" s="15" t="str">
        <f t="shared" si="188"/>
        <v/>
      </c>
      <c r="BO326" s="37">
        <f>IFERROR(INDEX('Wkpr - Existing Depr Rates'!$G$2:$G$709,MATCH('Wkpr - Plant Balance Detail'!A326,'Wkpr - Existing Depr Rates'!$A$2:$A$709,0),),0)</f>
        <v>0.1</v>
      </c>
      <c r="BP326" s="37" t="str">
        <f t="shared" si="218"/>
        <v/>
      </c>
      <c r="BQ326" s="12"/>
      <c r="BR326" s="12"/>
      <c r="BS326" s="12"/>
      <c r="BT326" s="12"/>
      <c r="BU326" s="30">
        <f>_xlfn.IFNA(IF(AND($B326="ED",$D326&gt;=310000,$D326&lt;360000),INDEX('Wkpr - Allocation_Factors'!$B$16:$F$16,1,MATCH('Wkpr - Plant Balance Detail'!BU$2,'Wkpr - Allocation_Factors'!$B$1:$F$1,0)),IF(AND($B326="GD",$C326="AN",$D326&gt;=350000,$D326&lt;358000),INDEX('Wkpr - Allocation_Factors'!$B$17:$F$17,1,MATCH('Wkpr - Plant Balance Detail'!BU$2,'Wkpr - Allocation_Factors'!$B$1:$F$1,0)),INDEX('Wkpr - Allocation_Factors'!$B$2:$F$15,MATCH(CONCATENATE('Wkpr - Plant Balance Detail'!$B326,'Wkpr - Plant Balance Detail'!$C326),'Wkpr - Allocation_Factors'!$A$2:$A$15,0),MATCH('Wkpr - Plant Balance Detail'!BU$2,'Wkpr - Allocation_Factors'!$B$1:$F$1,0)))),0)</f>
        <v>0.68269999999999997</v>
      </c>
      <c r="BV326" s="30">
        <f>_xlfn.IFNA(IF(AND($B326="ED",$D326&gt;=310000,$D326&lt;360000),INDEX('Wkpr - Allocation_Factors'!$B$16:$F$16,1,MATCH('Wkpr - Plant Balance Detail'!BV$2,'Wkpr - Allocation_Factors'!$B$1:$F$1,0)),IF(AND($B326="GD",$C326="AN",$D326&gt;=350000,$D326&lt;358000),INDEX('Wkpr - Allocation_Factors'!$B$17:$F$17,1,MATCH('Wkpr - Plant Balance Detail'!BV$2,'Wkpr - Allocation_Factors'!$B$1:$F$1,0)),INDEX('Wkpr - Allocation_Factors'!$B$2:$F$15,MATCH(CONCATENATE('Wkpr - Plant Balance Detail'!$B326,'Wkpr - Plant Balance Detail'!$C326),'Wkpr - Allocation_Factors'!$A$2:$A$15,0),MATCH('Wkpr - Plant Balance Detail'!BV$2,'Wkpr - Allocation_Factors'!$B$1:$F$1,0)))),0)</f>
        <v>0</v>
      </c>
      <c r="BW326" s="30">
        <f>_xlfn.IFNA(IF(AND($B326="ED",$D326&gt;=310000,$D326&lt;360000),INDEX('Wkpr - Allocation_Factors'!$B$16:$F$16,1,MATCH('Wkpr - Plant Balance Detail'!BW$2,'Wkpr - Allocation_Factors'!$B$1:$F$1,0)),IF(AND($B326="GD",$C326="AN",$D326&gt;=350000,$D326&lt;358000),INDEX('Wkpr - Allocation_Factors'!$B$17:$F$17,1,MATCH('Wkpr - Plant Balance Detail'!BW$2,'Wkpr - Allocation_Factors'!$B$1:$F$1,0)),INDEX('Wkpr - Allocation_Factors'!$B$2:$F$15,MATCH(CONCATENATE('Wkpr - Plant Balance Detail'!$B326,'Wkpr - Plant Balance Detail'!$C326),'Wkpr - Allocation_Factors'!$A$2:$A$15,0),MATCH('Wkpr - Plant Balance Detail'!BW$2,'Wkpr - Allocation_Factors'!$B$1:$F$1,0)))),0)</f>
        <v>0.31730000000000003</v>
      </c>
      <c r="BX326" s="30">
        <f>_xlfn.IFNA(IF(AND($B326="ED",$D326&gt;=310000,$D326&lt;360000),INDEX('Wkpr - Allocation_Factors'!$B$16:$F$16,1,MATCH('Wkpr - Plant Balance Detail'!BX$2,'Wkpr - Allocation_Factors'!$B$1:$F$1,0)),IF(AND($B326="GD",$C326="AN",$D326&gt;=350000,$D326&lt;358000),INDEX('Wkpr - Allocation_Factors'!$B$17:$F$17,1,MATCH('Wkpr - Plant Balance Detail'!BX$2,'Wkpr - Allocation_Factors'!$B$1:$F$1,0)),INDEX('Wkpr - Allocation_Factors'!$B$2:$F$15,MATCH(CONCATENATE('Wkpr - Plant Balance Detail'!$B326,'Wkpr - Plant Balance Detail'!$C326),'Wkpr - Allocation_Factors'!$A$2:$A$15,0),MATCH('Wkpr - Plant Balance Detail'!BX$2,'Wkpr - Allocation_Factors'!$B$1:$F$1,0)))),0)</f>
        <v>0</v>
      </c>
      <c r="BY326" s="30">
        <f>_xlfn.IFNA(IF(AND($B326="ED",$D326&gt;=310000,$D326&lt;360000),INDEX('Wkpr - Allocation_Factors'!$B$16:$F$16,1,MATCH('Wkpr - Plant Balance Detail'!BY$2,'Wkpr - Allocation_Factors'!$B$1:$F$1,0)),IF(AND($B326="GD",$C326="AN",$D326&gt;=350000,$D326&lt;358000),INDEX('Wkpr - Allocation_Factors'!$B$17:$F$17,1,MATCH('Wkpr - Plant Balance Detail'!BY$2,'Wkpr - Allocation_Factors'!$B$1:$F$1,0)),INDEX('Wkpr - Allocation_Factors'!$B$2:$F$15,MATCH(CONCATENATE('Wkpr - Plant Balance Detail'!$B326,'Wkpr - Plant Balance Detail'!$C326),'Wkpr - Allocation_Factors'!$A$2:$A$15,0),MATCH('Wkpr - Plant Balance Detail'!BY$2,'Wkpr - Allocation_Factors'!$B$1:$F$1,0)))),0)</f>
        <v>0</v>
      </c>
      <c r="CA326" s="1">
        <f t="shared" si="190"/>
        <v>0</v>
      </c>
      <c r="CB326" s="1">
        <f t="shared" si="191"/>
        <v>0</v>
      </c>
      <c r="CC326" s="1">
        <f t="shared" si="192"/>
        <v>0</v>
      </c>
      <c r="CD326" s="1">
        <f t="shared" si="193"/>
        <v>0</v>
      </c>
      <c r="CE326" s="1">
        <f t="shared" si="194"/>
        <v>0</v>
      </c>
      <c r="CF326" s="1"/>
      <c r="CG326" s="1">
        <f t="shared" si="195"/>
        <v>0</v>
      </c>
      <c r="CH326" s="1">
        <f t="shared" si="196"/>
        <v>0</v>
      </c>
      <c r="CI326" s="1">
        <f t="shared" si="197"/>
        <v>0</v>
      </c>
      <c r="CJ326" s="1">
        <f t="shared" si="198"/>
        <v>0</v>
      </c>
      <c r="CK326" s="1">
        <f t="shared" si="199"/>
        <v>0</v>
      </c>
      <c r="CM326" s="1">
        <f t="shared" si="200"/>
        <v>0</v>
      </c>
      <c r="CN326" s="1">
        <f t="shared" si="201"/>
        <v>0</v>
      </c>
      <c r="CO326" s="1">
        <f t="shared" si="202"/>
        <v>0</v>
      </c>
      <c r="CP326" s="1">
        <f t="shared" si="203"/>
        <v>0</v>
      </c>
      <c r="CQ326" s="1">
        <f t="shared" si="204"/>
        <v>0</v>
      </c>
      <c r="CS326" s="1">
        <f t="shared" si="219"/>
        <v>0</v>
      </c>
      <c r="CT326" s="1">
        <f t="shared" si="220"/>
        <v>0</v>
      </c>
      <c r="CU326" s="1">
        <f t="shared" si="221"/>
        <v>0</v>
      </c>
      <c r="CV326" s="1">
        <f t="shared" si="222"/>
        <v>0</v>
      </c>
      <c r="CW326" s="1">
        <f t="shared" si="223"/>
        <v>0</v>
      </c>
      <c r="CX326" s="1">
        <f t="shared" si="224"/>
        <v>0</v>
      </c>
      <c r="DA326" s="38">
        <f t="shared" si="205"/>
        <v>0</v>
      </c>
      <c r="DB326" s="38">
        <f t="shared" si="206"/>
        <v>0</v>
      </c>
      <c r="DC326" s="38">
        <f t="shared" si="207"/>
        <v>0</v>
      </c>
      <c r="DD326" s="38">
        <f t="shared" si="208"/>
        <v>0</v>
      </c>
      <c r="DE326" s="38">
        <f t="shared" si="209"/>
        <v>0</v>
      </c>
    </row>
    <row r="327" spans="1:109" x14ac:dyDescent="0.2">
      <c r="A327" s="12" t="s">
        <v>342</v>
      </c>
      <c r="B327" s="12" t="str">
        <f t="shared" si="210"/>
        <v>ED</v>
      </c>
      <c r="C327" s="12" t="str">
        <f t="shared" si="211"/>
        <v>NR</v>
      </c>
      <c r="D327" s="12">
        <f t="shared" si="212"/>
        <v>330200</v>
      </c>
      <c r="E327" s="12" t="s">
        <v>1142</v>
      </c>
      <c r="F327" s="13">
        <v>2231034.62</v>
      </c>
      <c r="G327" s="13">
        <v>2231034.62</v>
      </c>
      <c r="H327" s="13">
        <v>2231034.62</v>
      </c>
      <c r="I327" s="13">
        <v>2231034.62</v>
      </c>
      <c r="J327" s="13">
        <v>2231034.62</v>
      </c>
      <c r="K327" s="13">
        <v>2231034.62</v>
      </c>
      <c r="L327" s="13">
        <v>2231034.62</v>
      </c>
      <c r="M327" s="13">
        <v>2231034.62</v>
      </c>
      <c r="N327" s="13">
        <v>2231034.62</v>
      </c>
      <c r="O327" s="13">
        <v>2231034.62</v>
      </c>
      <c r="P327" s="13">
        <v>2231034.62</v>
      </c>
      <c r="Q327" s="13">
        <v>2231034.62</v>
      </c>
      <c r="R327" s="13">
        <v>2231034.62</v>
      </c>
      <c r="S327" s="13">
        <f t="shared" si="213"/>
        <v>2231034.62</v>
      </c>
      <c r="T327" s="13">
        <f t="shared" si="214"/>
        <v>24541380.820000008</v>
      </c>
      <c r="U327" s="13">
        <f t="shared" si="215"/>
        <v>2231034.6200000006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3">
        <v>0</v>
      </c>
      <c r="AI327" s="13"/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13">
        <f t="shared" si="216"/>
        <v>0</v>
      </c>
      <c r="AX327" s="13"/>
      <c r="AY327" s="1">
        <v>2231034.62</v>
      </c>
      <c r="AZ327" s="1">
        <v>2231034.62</v>
      </c>
      <c r="BA327" s="1">
        <v>2231034.62</v>
      </c>
      <c r="BB327" s="1">
        <v>2231034.62</v>
      </c>
      <c r="BC327" s="1">
        <v>2231034.62</v>
      </c>
      <c r="BD327" s="1">
        <v>2231034.62</v>
      </c>
      <c r="BE327" s="1">
        <v>2231034.62</v>
      </c>
      <c r="BF327" s="1">
        <v>2231034.62</v>
      </c>
      <c r="BG327" s="1">
        <v>2231034.62</v>
      </c>
      <c r="BH327" s="1">
        <v>2231034.62</v>
      </c>
      <c r="BI327" s="1">
        <v>2231034.62</v>
      </c>
      <c r="BJ327" s="1">
        <v>2231034.62</v>
      </c>
      <c r="BK327" s="1">
        <v>2231034.62</v>
      </c>
      <c r="BL327" s="14">
        <f t="shared" si="189"/>
        <v>0</v>
      </c>
      <c r="BM327" s="14">
        <f t="shared" si="217"/>
        <v>0</v>
      </c>
      <c r="BN327" s="15" t="str">
        <f t="shared" si="188"/>
        <v/>
      </c>
      <c r="BO327" s="15">
        <f>IFERROR(INDEX('Wkpr - Existing Depr Rates'!$G$2:$G$709,MATCH('Wkpr - Plant Balance Detail'!A327,'Wkpr - Existing Depr Rates'!$A$2:$A$709,0),),0)</f>
        <v>0</v>
      </c>
      <c r="BP327" s="15" t="str">
        <f t="shared" si="218"/>
        <v/>
      </c>
      <c r="BQ327" s="12"/>
      <c r="BR327" s="12"/>
      <c r="BS327" s="12"/>
      <c r="BT327" s="12"/>
      <c r="BU327" s="30">
        <f>_xlfn.IFNA(IF(AND($B327="ED",$D327&gt;=310000,$D327&lt;360000),INDEX('Wkpr - Allocation_Factors'!$B$16:$F$16,1,MATCH('Wkpr - Plant Balance Detail'!BU$2,'Wkpr - Allocation_Factors'!$B$1:$F$1,0)),IF(AND($B327="GD",$C327="AN",$D327&gt;=350000,$D327&lt;358000),INDEX('Wkpr - Allocation_Factors'!$B$17:$F$17,1,MATCH('Wkpr - Plant Balance Detail'!BU$2,'Wkpr - Allocation_Factors'!$B$1:$F$1,0)),INDEX('Wkpr - Allocation_Factors'!$B$2:$F$15,MATCH(CONCATENATE('Wkpr - Plant Balance Detail'!$B327,'Wkpr - Plant Balance Detail'!$C327),'Wkpr - Allocation_Factors'!$A$2:$A$15,0),MATCH('Wkpr - Plant Balance Detail'!BU$2,'Wkpr - Allocation_Factors'!$B$1:$F$1,0)))),0)</f>
        <v>0.6573</v>
      </c>
      <c r="BV327" s="30">
        <f>_xlfn.IFNA(IF(AND($B327="ED",$D327&gt;=310000,$D327&lt;360000),INDEX('Wkpr - Allocation_Factors'!$B$16:$F$16,1,MATCH('Wkpr - Plant Balance Detail'!BV$2,'Wkpr - Allocation_Factors'!$B$1:$F$1,0)),IF(AND($B327="GD",$C327="AN",$D327&gt;=350000,$D327&lt;358000),INDEX('Wkpr - Allocation_Factors'!$B$17:$F$17,1,MATCH('Wkpr - Plant Balance Detail'!BV$2,'Wkpr - Allocation_Factors'!$B$1:$F$1,0)),INDEX('Wkpr - Allocation_Factors'!$B$2:$F$15,MATCH(CONCATENATE('Wkpr - Plant Balance Detail'!$B327,'Wkpr - Plant Balance Detail'!$C327),'Wkpr - Allocation_Factors'!$A$2:$A$15,0),MATCH('Wkpr - Plant Balance Detail'!BV$2,'Wkpr - Allocation_Factors'!$B$1:$F$1,0)))),0)</f>
        <v>0</v>
      </c>
      <c r="BW327" s="30">
        <f>_xlfn.IFNA(IF(AND($B327="ED",$D327&gt;=310000,$D327&lt;360000),INDEX('Wkpr - Allocation_Factors'!$B$16:$F$16,1,MATCH('Wkpr - Plant Balance Detail'!BW$2,'Wkpr - Allocation_Factors'!$B$1:$F$1,0)),IF(AND($B327="GD",$C327="AN",$D327&gt;=350000,$D327&lt;358000),INDEX('Wkpr - Allocation_Factors'!$B$17:$F$17,1,MATCH('Wkpr - Plant Balance Detail'!BW$2,'Wkpr - Allocation_Factors'!$B$1:$F$1,0)),INDEX('Wkpr - Allocation_Factors'!$B$2:$F$15,MATCH(CONCATENATE('Wkpr - Plant Balance Detail'!$B327,'Wkpr - Plant Balance Detail'!$C327),'Wkpr - Allocation_Factors'!$A$2:$A$15,0),MATCH('Wkpr - Plant Balance Detail'!BW$2,'Wkpr - Allocation_Factors'!$B$1:$F$1,0)))),0)</f>
        <v>0.3427</v>
      </c>
      <c r="BX327" s="30">
        <f>_xlfn.IFNA(IF(AND($B327="ED",$D327&gt;=310000,$D327&lt;360000),INDEX('Wkpr - Allocation_Factors'!$B$16:$F$16,1,MATCH('Wkpr - Plant Balance Detail'!BX$2,'Wkpr - Allocation_Factors'!$B$1:$F$1,0)),IF(AND($B327="GD",$C327="AN",$D327&gt;=350000,$D327&lt;358000),INDEX('Wkpr - Allocation_Factors'!$B$17:$F$17,1,MATCH('Wkpr - Plant Balance Detail'!BX$2,'Wkpr - Allocation_Factors'!$B$1:$F$1,0)),INDEX('Wkpr - Allocation_Factors'!$B$2:$F$15,MATCH(CONCATENATE('Wkpr - Plant Balance Detail'!$B327,'Wkpr - Plant Balance Detail'!$C327),'Wkpr - Allocation_Factors'!$A$2:$A$15,0),MATCH('Wkpr - Plant Balance Detail'!BX$2,'Wkpr - Allocation_Factors'!$B$1:$F$1,0)))),0)</f>
        <v>0</v>
      </c>
      <c r="BY327" s="30">
        <f>_xlfn.IFNA(IF(AND($B327="ED",$D327&gt;=310000,$D327&lt;360000),INDEX('Wkpr - Allocation_Factors'!$B$16:$F$16,1,MATCH('Wkpr - Plant Balance Detail'!BY$2,'Wkpr - Allocation_Factors'!$B$1:$F$1,0)),IF(AND($B327="GD",$C327="AN",$D327&gt;=350000,$D327&lt;358000),INDEX('Wkpr - Allocation_Factors'!$B$17:$F$17,1,MATCH('Wkpr - Plant Balance Detail'!BY$2,'Wkpr - Allocation_Factors'!$B$1:$F$1,0)),INDEX('Wkpr - Allocation_Factors'!$B$2:$F$15,MATCH(CONCATENATE('Wkpr - Plant Balance Detail'!$B327,'Wkpr - Plant Balance Detail'!$C327),'Wkpr - Allocation_Factors'!$A$2:$A$15,0),MATCH('Wkpr - Plant Balance Detail'!BY$2,'Wkpr - Allocation_Factors'!$B$1:$F$1,0)))),0)</f>
        <v>0</v>
      </c>
      <c r="CA327" s="1">
        <f t="shared" si="190"/>
        <v>0</v>
      </c>
      <c r="CB327" s="1">
        <f t="shared" si="191"/>
        <v>0</v>
      </c>
      <c r="CC327" s="1">
        <f t="shared" si="192"/>
        <v>0</v>
      </c>
      <c r="CD327" s="1">
        <f t="shared" si="193"/>
        <v>0</v>
      </c>
      <c r="CE327" s="1">
        <f t="shared" si="194"/>
        <v>0</v>
      </c>
      <c r="CF327" s="1"/>
      <c r="CG327" s="1">
        <f t="shared" si="195"/>
        <v>0</v>
      </c>
      <c r="CH327" s="1">
        <f t="shared" si="196"/>
        <v>0</v>
      </c>
      <c r="CI327" s="1">
        <f t="shared" si="197"/>
        <v>0</v>
      </c>
      <c r="CJ327" s="1">
        <f t="shared" si="198"/>
        <v>0</v>
      </c>
      <c r="CK327" s="1">
        <f t="shared" si="199"/>
        <v>0</v>
      </c>
      <c r="CM327" s="1">
        <f t="shared" si="200"/>
        <v>0</v>
      </c>
      <c r="CN327" s="1">
        <f t="shared" si="201"/>
        <v>0</v>
      </c>
      <c r="CO327" s="1">
        <f t="shared" si="202"/>
        <v>0</v>
      </c>
      <c r="CP327" s="1">
        <f t="shared" si="203"/>
        <v>0</v>
      </c>
      <c r="CQ327" s="1">
        <f t="shared" si="204"/>
        <v>0</v>
      </c>
      <c r="CS327" s="1">
        <f t="shared" si="219"/>
        <v>0</v>
      </c>
      <c r="CT327" s="1">
        <f t="shared" si="220"/>
        <v>0</v>
      </c>
      <c r="CU327" s="1">
        <f t="shared" si="221"/>
        <v>0</v>
      </c>
      <c r="CV327" s="1">
        <f t="shared" si="222"/>
        <v>0</v>
      </c>
      <c r="CW327" s="1">
        <f t="shared" si="223"/>
        <v>0</v>
      </c>
      <c r="CX327" s="1">
        <f t="shared" si="224"/>
        <v>0</v>
      </c>
      <c r="DA327" s="38">
        <f t="shared" si="205"/>
        <v>0</v>
      </c>
      <c r="DB327" s="38">
        <f t="shared" si="206"/>
        <v>0</v>
      </c>
      <c r="DC327" s="38">
        <f t="shared" si="207"/>
        <v>0</v>
      </c>
      <c r="DD327" s="38">
        <f t="shared" si="208"/>
        <v>0</v>
      </c>
      <c r="DE327" s="38">
        <f t="shared" si="209"/>
        <v>0</v>
      </c>
    </row>
    <row r="328" spans="1:109" x14ac:dyDescent="0.2">
      <c r="A328" s="12" t="s">
        <v>343</v>
      </c>
      <c r="B328" s="12" t="str">
        <f t="shared" si="210"/>
        <v>ED</v>
      </c>
      <c r="C328" s="12" t="str">
        <f t="shared" si="211"/>
        <v>NR</v>
      </c>
      <c r="D328" s="12">
        <f t="shared" si="212"/>
        <v>330210</v>
      </c>
      <c r="E328" s="12" t="s">
        <v>1142</v>
      </c>
      <c r="F328" s="13">
        <v>2405089.6800000002</v>
      </c>
      <c r="G328" s="13">
        <v>2405089.6800000002</v>
      </c>
      <c r="H328" s="13">
        <v>2405089.6800000002</v>
      </c>
      <c r="I328" s="13">
        <v>2405089.6800000002</v>
      </c>
      <c r="J328" s="13">
        <v>2405089.6800000002</v>
      </c>
      <c r="K328" s="13">
        <v>2405089.6800000002</v>
      </c>
      <c r="L328" s="13">
        <v>2405089.6800000002</v>
      </c>
      <c r="M328" s="13">
        <v>2405089.6800000002</v>
      </c>
      <c r="N328" s="13">
        <v>2405089.6800000002</v>
      </c>
      <c r="O328" s="13">
        <v>2405089.6800000002</v>
      </c>
      <c r="P328" s="13">
        <v>2405089.6800000002</v>
      </c>
      <c r="Q328" s="13">
        <v>2405089.6800000002</v>
      </c>
      <c r="R328" s="13">
        <v>2405089.6800000002</v>
      </c>
      <c r="S328" s="13">
        <f t="shared" si="213"/>
        <v>2405089.6800000002</v>
      </c>
      <c r="T328" s="13">
        <f t="shared" si="214"/>
        <v>26455986.48</v>
      </c>
      <c r="U328" s="13">
        <f t="shared" si="215"/>
        <v>2405089.6800000002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3">
        <v>0</v>
      </c>
      <c r="AI328" s="13"/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13">
        <f t="shared" si="216"/>
        <v>0</v>
      </c>
      <c r="AX328" s="13"/>
      <c r="AY328" s="1">
        <v>2405089.6800000002</v>
      </c>
      <c r="AZ328" s="1">
        <v>2405089.6800000002</v>
      </c>
      <c r="BA328" s="1">
        <v>2405089.6800000002</v>
      </c>
      <c r="BB328" s="1">
        <v>2405089.6800000002</v>
      </c>
      <c r="BC328" s="1">
        <v>2405089.6800000002</v>
      </c>
      <c r="BD328" s="1">
        <v>2405089.6800000002</v>
      </c>
      <c r="BE328" s="1">
        <v>2405089.6800000002</v>
      </c>
      <c r="BF328" s="1">
        <v>2405089.6800000002</v>
      </c>
      <c r="BG328" s="1">
        <v>2405089.6800000002</v>
      </c>
      <c r="BH328" s="1">
        <v>2405089.6800000002</v>
      </c>
      <c r="BI328" s="1">
        <v>2405089.6800000002</v>
      </c>
      <c r="BJ328" s="1">
        <v>2405089.6800000002</v>
      </c>
      <c r="BK328" s="1">
        <v>2405089.6800000002</v>
      </c>
      <c r="BL328" s="14">
        <f t="shared" si="189"/>
        <v>0</v>
      </c>
      <c r="BM328" s="14">
        <f t="shared" si="217"/>
        <v>0</v>
      </c>
      <c r="BN328" s="15" t="str">
        <f t="shared" si="188"/>
        <v/>
      </c>
      <c r="BO328" s="15">
        <f>IFERROR(INDEX('Wkpr - Existing Depr Rates'!$G$2:$G$709,MATCH('Wkpr - Plant Balance Detail'!A328,'Wkpr - Existing Depr Rates'!$A$2:$A$709,0),),0)</f>
        <v>0</v>
      </c>
      <c r="BP328" s="15" t="str">
        <f t="shared" si="218"/>
        <v/>
      </c>
      <c r="BQ328" s="12"/>
      <c r="BR328" s="12"/>
      <c r="BS328" s="12"/>
      <c r="BT328" s="12"/>
      <c r="BU328" s="30">
        <f>_xlfn.IFNA(IF(AND($B328="ED",$D328&gt;=310000,$D328&lt;360000),INDEX('Wkpr - Allocation_Factors'!$B$16:$F$16,1,MATCH('Wkpr - Plant Balance Detail'!BU$2,'Wkpr - Allocation_Factors'!$B$1:$F$1,0)),IF(AND($B328="GD",$C328="AN",$D328&gt;=350000,$D328&lt;358000),INDEX('Wkpr - Allocation_Factors'!$B$17:$F$17,1,MATCH('Wkpr - Plant Balance Detail'!BU$2,'Wkpr - Allocation_Factors'!$B$1:$F$1,0)),INDEX('Wkpr - Allocation_Factors'!$B$2:$F$15,MATCH(CONCATENATE('Wkpr - Plant Balance Detail'!$B328,'Wkpr - Plant Balance Detail'!$C328),'Wkpr - Allocation_Factors'!$A$2:$A$15,0),MATCH('Wkpr - Plant Balance Detail'!BU$2,'Wkpr - Allocation_Factors'!$B$1:$F$1,0)))),0)</f>
        <v>0.6573</v>
      </c>
      <c r="BV328" s="30">
        <f>_xlfn.IFNA(IF(AND($B328="ED",$D328&gt;=310000,$D328&lt;360000),INDEX('Wkpr - Allocation_Factors'!$B$16:$F$16,1,MATCH('Wkpr - Plant Balance Detail'!BV$2,'Wkpr - Allocation_Factors'!$B$1:$F$1,0)),IF(AND($B328="GD",$C328="AN",$D328&gt;=350000,$D328&lt;358000),INDEX('Wkpr - Allocation_Factors'!$B$17:$F$17,1,MATCH('Wkpr - Plant Balance Detail'!BV$2,'Wkpr - Allocation_Factors'!$B$1:$F$1,0)),INDEX('Wkpr - Allocation_Factors'!$B$2:$F$15,MATCH(CONCATENATE('Wkpr - Plant Balance Detail'!$B328,'Wkpr - Plant Balance Detail'!$C328),'Wkpr - Allocation_Factors'!$A$2:$A$15,0),MATCH('Wkpr - Plant Balance Detail'!BV$2,'Wkpr - Allocation_Factors'!$B$1:$F$1,0)))),0)</f>
        <v>0</v>
      </c>
      <c r="BW328" s="30">
        <f>_xlfn.IFNA(IF(AND($B328="ED",$D328&gt;=310000,$D328&lt;360000),INDEX('Wkpr - Allocation_Factors'!$B$16:$F$16,1,MATCH('Wkpr - Plant Balance Detail'!BW$2,'Wkpr - Allocation_Factors'!$B$1:$F$1,0)),IF(AND($B328="GD",$C328="AN",$D328&gt;=350000,$D328&lt;358000),INDEX('Wkpr - Allocation_Factors'!$B$17:$F$17,1,MATCH('Wkpr - Plant Balance Detail'!BW$2,'Wkpr - Allocation_Factors'!$B$1:$F$1,0)),INDEX('Wkpr - Allocation_Factors'!$B$2:$F$15,MATCH(CONCATENATE('Wkpr - Plant Balance Detail'!$B328,'Wkpr - Plant Balance Detail'!$C328),'Wkpr - Allocation_Factors'!$A$2:$A$15,0),MATCH('Wkpr - Plant Balance Detail'!BW$2,'Wkpr - Allocation_Factors'!$B$1:$F$1,0)))),0)</f>
        <v>0.3427</v>
      </c>
      <c r="BX328" s="30">
        <f>_xlfn.IFNA(IF(AND($B328="ED",$D328&gt;=310000,$D328&lt;360000),INDEX('Wkpr - Allocation_Factors'!$B$16:$F$16,1,MATCH('Wkpr - Plant Balance Detail'!BX$2,'Wkpr - Allocation_Factors'!$B$1:$F$1,0)),IF(AND($B328="GD",$C328="AN",$D328&gt;=350000,$D328&lt;358000),INDEX('Wkpr - Allocation_Factors'!$B$17:$F$17,1,MATCH('Wkpr - Plant Balance Detail'!BX$2,'Wkpr - Allocation_Factors'!$B$1:$F$1,0)),INDEX('Wkpr - Allocation_Factors'!$B$2:$F$15,MATCH(CONCATENATE('Wkpr - Plant Balance Detail'!$B328,'Wkpr - Plant Balance Detail'!$C328),'Wkpr - Allocation_Factors'!$A$2:$A$15,0),MATCH('Wkpr - Plant Balance Detail'!BX$2,'Wkpr - Allocation_Factors'!$B$1:$F$1,0)))),0)</f>
        <v>0</v>
      </c>
      <c r="BY328" s="30">
        <f>_xlfn.IFNA(IF(AND($B328="ED",$D328&gt;=310000,$D328&lt;360000),INDEX('Wkpr - Allocation_Factors'!$B$16:$F$16,1,MATCH('Wkpr - Plant Balance Detail'!BY$2,'Wkpr - Allocation_Factors'!$B$1:$F$1,0)),IF(AND($B328="GD",$C328="AN",$D328&gt;=350000,$D328&lt;358000),INDEX('Wkpr - Allocation_Factors'!$B$17:$F$17,1,MATCH('Wkpr - Plant Balance Detail'!BY$2,'Wkpr - Allocation_Factors'!$B$1:$F$1,0)),INDEX('Wkpr - Allocation_Factors'!$B$2:$F$15,MATCH(CONCATENATE('Wkpr - Plant Balance Detail'!$B328,'Wkpr - Plant Balance Detail'!$C328),'Wkpr - Allocation_Factors'!$A$2:$A$15,0),MATCH('Wkpr - Plant Balance Detail'!BY$2,'Wkpr - Allocation_Factors'!$B$1:$F$1,0)))),0)</f>
        <v>0</v>
      </c>
      <c r="CA328" s="1">
        <f t="shared" si="190"/>
        <v>0</v>
      </c>
      <c r="CB328" s="1">
        <f t="shared" si="191"/>
        <v>0</v>
      </c>
      <c r="CC328" s="1">
        <f t="shared" si="192"/>
        <v>0</v>
      </c>
      <c r="CD328" s="1">
        <f t="shared" si="193"/>
        <v>0</v>
      </c>
      <c r="CE328" s="1">
        <f t="shared" si="194"/>
        <v>0</v>
      </c>
      <c r="CF328" s="1"/>
      <c r="CG328" s="1">
        <f t="shared" si="195"/>
        <v>0</v>
      </c>
      <c r="CH328" s="1">
        <f t="shared" si="196"/>
        <v>0</v>
      </c>
      <c r="CI328" s="1">
        <f t="shared" si="197"/>
        <v>0</v>
      </c>
      <c r="CJ328" s="1">
        <f t="shared" si="198"/>
        <v>0</v>
      </c>
      <c r="CK328" s="1">
        <f t="shared" si="199"/>
        <v>0</v>
      </c>
      <c r="CM328" s="1">
        <f t="shared" si="200"/>
        <v>0</v>
      </c>
      <c r="CN328" s="1">
        <f t="shared" si="201"/>
        <v>0</v>
      </c>
      <c r="CO328" s="1">
        <f t="shared" si="202"/>
        <v>0</v>
      </c>
      <c r="CP328" s="1">
        <f t="shared" si="203"/>
        <v>0</v>
      </c>
      <c r="CQ328" s="1">
        <f t="shared" si="204"/>
        <v>0</v>
      </c>
      <c r="CS328" s="1">
        <f t="shared" si="219"/>
        <v>0</v>
      </c>
      <c r="CT328" s="1">
        <f t="shared" si="220"/>
        <v>0</v>
      </c>
      <c r="CU328" s="1">
        <f t="shared" si="221"/>
        <v>0</v>
      </c>
      <c r="CV328" s="1">
        <f t="shared" si="222"/>
        <v>0</v>
      </c>
      <c r="CW328" s="1">
        <f t="shared" si="223"/>
        <v>0</v>
      </c>
      <c r="CX328" s="1">
        <f t="shared" si="224"/>
        <v>0</v>
      </c>
      <c r="DA328" s="38">
        <f t="shared" si="205"/>
        <v>0</v>
      </c>
      <c r="DB328" s="38">
        <f t="shared" si="206"/>
        <v>0</v>
      </c>
      <c r="DC328" s="38">
        <f t="shared" si="207"/>
        <v>0</v>
      </c>
      <c r="DD328" s="38">
        <f t="shared" si="208"/>
        <v>0</v>
      </c>
      <c r="DE328" s="38">
        <f t="shared" si="209"/>
        <v>0</v>
      </c>
    </row>
    <row r="329" spans="1:109" x14ac:dyDescent="0.2">
      <c r="A329" s="12" t="s">
        <v>344</v>
      </c>
      <c r="B329" s="12" t="str">
        <f t="shared" si="210"/>
        <v>ED</v>
      </c>
      <c r="C329" s="12" t="str">
        <f t="shared" si="211"/>
        <v>NR</v>
      </c>
      <c r="D329" s="12">
        <f t="shared" si="212"/>
        <v>330220</v>
      </c>
      <c r="E329" s="12" t="s">
        <v>1142</v>
      </c>
      <c r="F329" s="13">
        <v>161126.14000000001</v>
      </c>
      <c r="G329" s="13">
        <v>161126.14000000001</v>
      </c>
      <c r="H329" s="13">
        <v>161126.14000000001</v>
      </c>
      <c r="I329" s="13">
        <v>161126.14000000001</v>
      </c>
      <c r="J329" s="13">
        <v>161126.14000000001</v>
      </c>
      <c r="K329" s="13">
        <v>161126.14000000001</v>
      </c>
      <c r="L329" s="13">
        <v>161126.14000000001</v>
      </c>
      <c r="M329" s="13">
        <v>161126.14000000001</v>
      </c>
      <c r="N329" s="13">
        <v>161126.14000000001</v>
      </c>
      <c r="O329" s="13">
        <v>161126.14000000001</v>
      </c>
      <c r="P329" s="13">
        <v>161126.14000000001</v>
      </c>
      <c r="Q329" s="13">
        <v>161126.14000000001</v>
      </c>
      <c r="R329" s="13">
        <v>161126.14000000001</v>
      </c>
      <c r="S329" s="13">
        <f t="shared" si="213"/>
        <v>161126.14000000001</v>
      </c>
      <c r="T329" s="13">
        <f t="shared" si="214"/>
        <v>1772387.5400000005</v>
      </c>
      <c r="U329" s="13">
        <f t="shared" si="215"/>
        <v>161126.14000000004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3">
        <v>0</v>
      </c>
      <c r="AI329" s="13"/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13">
        <f t="shared" si="216"/>
        <v>0</v>
      </c>
      <c r="AX329" s="13"/>
      <c r="AY329" s="1">
        <v>161126.14000000001</v>
      </c>
      <c r="AZ329" s="1">
        <v>161126.14000000001</v>
      </c>
      <c r="BA329" s="1">
        <v>161126.14000000001</v>
      </c>
      <c r="BB329" s="1">
        <v>161126.14000000001</v>
      </c>
      <c r="BC329" s="1">
        <v>161126.14000000001</v>
      </c>
      <c r="BD329" s="1">
        <v>161126.14000000001</v>
      </c>
      <c r="BE329" s="1">
        <v>161126.14000000001</v>
      </c>
      <c r="BF329" s="1">
        <v>161126.14000000001</v>
      </c>
      <c r="BG329" s="1">
        <v>161126.14000000001</v>
      </c>
      <c r="BH329" s="1">
        <v>161126.14000000001</v>
      </c>
      <c r="BI329" s="1">
        <v>161126.14000000001</v>
      </c>
      <c r="BJ329" s="1">
        <v>161126.14000000001</v>
      </c>
      <c r="BK329" s="1">
        <v>161126.14000000001</v>
      </c>
      <c r="BL329" s="14">
        <f t="shared" si="189"/>
        <v>0</v>
      </c>
      <c r="BM329" s="14">
        <f t="shared" si="217"/>
        <v>0</v>
      </c>
      <c r="BN329" s="15" t="str">
        <f t="shared" si="188"/>
        <v/>
      </c>
      <c r="BO329" s="15">
        <f>IFERROR(INDEX('Wkpr - Existing Depr Rates'!$G$2:$G$709,MATCH('Wkpr - Plant Balance Detail'!A329,'Wkpr - Existing Depr Rates'!$A$2:$A$709,0),),0)</f>
        <v>0</v>
      </c>
      <c r="BP329" s="15" t="str">
        <f t="shared" si="218"/>
        <v/>
      </c>
      <c r="BQ329" s="12"/>
      <c r="BR329" s="12"/>
      <c r="BS329" s="12"/>
      <c r="BT329" s="12"/>
      <c r="BU329" s="30">
        <f>_xlfn.IFNA(IF(AND($B329="ED",$D329&gt;=310000,$D329&lt;360000),INDEX('Wkpr - Allocation_Factors'!$B$16:$F$16,1,MATCH('Wkpr - Plant Balance Detail'!BU$2,'Wkpr - Allocation_Factors'!$B$1:$F$1,0)),IF(AND($B329="GD",$C329="AN",$D329&gt;=350000,$D329&lt;358000),INDEX('Wkpr - Allocation_Factors'!$B$17:$F$17,1,MATCH('Wkpr - Plant Balance Detail'!BU$2,'Wkpr - Allocation_Factors'!$B$1:$F$1,0)),INDEX('Wkpr - Allocation_Factors'!$B$2:$F$15,MATCH(CONCATENATE('Wkpr - Plant Balance Detail'!$B329,'Wkpr - Plant Balance Detail'!$C329),'Wkpr - Allocation_Factors'!$A$2:$A$15,0),MATCH('Wkpr - Plant Balance Detail'!BU$2,'Wkpr - Allocation_Factors'!$B$1:$F$1,0)))),0)</f>
        <v>0.6573</v>
      </c>
      <c r="BV329" s="30">
        <f>_xlfn.IFNA(IF(AND($B329="ED",$D329&gt;=310000,$D329&lt;360000),INDEX('Wkpr - Allocation_Factors'!$B$16:$F$16,1,MATCH('Wkpr - Plant Balance Detail'!BV$2,'Wkpr - Allocation_Factors'!$B$1:$F$1,0)),IF(AND($B329="GD",$C329="AN",$D329&gt;=350000,$D329&lt;358000),INDEX('Wkpr - Allocation_Factors'!$B$17:$F$17,1,MATCH('Wkpr - Plant Balance Detail'!BV$2,'Wkpr - Allocation_Factors'!$B$1:$F$1,0)),INDEX('Wkpr - Allocation_Factors'!$B$2:$F$15,MATCH(CONCATENATE('Wkpr - Plant Balance Detail'!$B329,'Wkpr - Plant Balance Detail'!$C329),'Wkpr - Allocation_Factors'!$A$2:$A$15,0),MATCH('Wkpr - Plant Balance Detail'!BV$2,'Wkpr - Allocation_Factors'!$B$1:$F$1,0)))),0)</f>
        <v>0</v>
      </c>
      <c r="BW329" s="30">
        <f>_xlfn.IFNA(IF(AND($B329="ED",$D329&gt;=310000,$D329&lt;360000),INDEX('Wkpr - Allocation_Factors'!$B$16:$F$16,1,MATCH('Wkpr - Plant Balance Detail'!BW$2,'Wkpr - Allocation_Factors'!$B$1:$F$1,0)),IF(AND($B329="GD",$C329="AN",$D329&gt;=350000,$D329&lt;358000),INDEX('Wkpr - Allocation_Factors'!$B$17:$F$17,1,MATCH('Wkpr - Plant Balance Detail'!BW$2,'Wkpr - Allocation_Factors'!$B$1:$F$1,0)),INDEX('Wkpr - Allocation_Factors'!$B$2:$F$15,MATCH(CONCATENATE('Wkpr - Plant Balance Detail'!$B329,'Wkpr - Plant Balance Detail'!$C329),'Wkpr - Allocation_Factors'!$A$2:$A$15,0),MATCH('Wkpr - Plant Balance Detail'!BW$2,'Wkpr - Allocation_Factors'!$B$1:$F$1,0)))),0)</f>
        <v>0.3427</v>
      </c>
      <c r="BX329" s="30">
        <f>_xlfn.IFNA(IF(AND($B329="ED",$D329&gt;=310000,$D329&lt;360000),INDEX('Wkpr - Allocation_Factors'!$B$16:$F$16,1,MATCH('Wkpr - Plant Balance Detail'!BX$2,'Wkpr - Allocation_Factors'!$B$1:$F$1,0)),IF(AND($B329="GD",$C329="AN",$D329&gt;=350000,$D329&lt;358000),INDEX('Wkpr - Allocation_Factors'!$B$17:$F$17,1,MATCH('Wkpr - Plant Balance Detail'!BX$2,'Wkpr - Allocation_Factors'!$B$1:$F$1,0)),INDEX('Wkpr - Allocation_Factors'!$B$2:$F$15,MATCH(CONCATENATE('Wkpr - Plant Balance Detail'!$B329,'Wkpr - Plant Balance Detail'!$C329),'Wkpr - Allocation_Factors'!$A$2:$A$15,0),MATCH('Wkpr - Plant Balance Detail'!BX$2,'Wkpr - Allocation_Factors'!$B$1:$F$1,0)))),0)</f>
        <v>0</v>
      </c>
      <c r="BY329" s="30">
        <f>_xlfn.IFNA(IF(AND($B329="ED",$D329&gt;=310000,$D329&lt;360000),INDEX('Wkpr - Allocation_Factors'!$B$16:$F$16,1,MATCH('Wkpr - Plant Balance Detail'!BY$2,'Wkpr - Allocation_Factors'!$B$1:$F$1,0)),IF(AND($B329="GD",$C329="AN",$D329&gt;=350000,$D329&lt;358000),INDEX('Wkpr - Allocation_Factors'!$B$17:$F$17,1,MATCH('Wkpr - Plant Balance Detail'!BY$2,'Wkpr - Allocation_Factors'!$B$1:$F$1,0)),INDEX('Wkpr - Allocation_Factors'!$B$2:$F$15,MATCH(CONCATENATE('Wkpr - Plant Balance Detail'!$B329,'Wkpr - Plant Balance Detail'!$C329),'Wkpr - Allocation_Factors'!$A$2:$A$15,0),MATCH('Wkpr - Plant Balance Detail'!BY$2,'Wkpr - Allocation_Factors'!$B$1:$F$1,0)))),0)</f>
        <v>0</v>
      </c>
      <c r="CA329" s="1">
        <f t="shared" si="190"/>
        <v>0</v>
      </c>
      <c r="CB329" s="1">
        <f t="shared" si="191"/>
        <v>0</v>
      </c>
      <c r="CC329" s="1">
        <f t="shared" si="192"/>
        <v>0</v>
      </c>
      <c r="CD329" s="1">
        <f t="shared" si="193"/>
        <v>0</v>
      </c>
      <c r="CE329" s="1">
        <f t="shared" si="194"/>
        <v>0</v>
      </c>
      <c r="CF329" s="1"/>
      <c r="CG329" s="1">
        <f t="shared" si="195"/>
        <v>0</v>
      </c>
      <c r="CH329" s="1">
        <f t="shared" si="196"/>
        <v>0</v>
      </c>
      <c r="CI329" s="1">
        <f t="shared" si="197"/>
        <v>0</v>
      </c>
      <c r="CJ329" s="1">
        <f t="shared" si="198"/>
        <v>0</v>
      </c>
      <c r="CK329" s="1">
        <f t="shared" si="199"/>
        <v>0</v>
      </c>
      <c r="CM329" s="1">
        <f t="shared" si="200"/>
        <v>0</v>
      </c>
      <c r="CN329" s="1">
        <f t="shared" si="201"/>
        <v>0</v>
      </c>
      <c r="CO329" s="1">
        <f t="shared" si="202"/>
        <v>0</v>
      </c>
      <c r="CP329" s="1">
        <f t="shared" si="203"/>
        <v>0</v>
      </c>
      <c r="CQ329" s="1">
        <f t="shared" si="204"/>
        <v>0</v>
      </c>
      <c r="CS329" s="1">
        <f t="shared" si="219"/>
        <v>0</v>
      </c>
      <c r="CT329" s="1">
        <f t="shared" si="220"/>
        <v>0</v>
      </c>
      <c r="CU329" s="1">
        <f t="shared" si="221"/>
        <v>0</v>
      </c>
      <c r="CV329" s="1">
        <f t="shared" si="222"/>
        <v>0</v>
      </c>
      <c r="CW329" s="1">
        <f t="shared" si="223"/>
        <v>0</v>
      </c>
      <c r="CX329" s="1">
        <f t="shared" si="224"/>
        <v>0</v>
      </c>
      <c r="DA329" s="38">
        <f t="shared" si="205"/>
        <v>0</v>
      </c>
      <c r="DB329" s="38">
        <f t="shared" si="206"/>
        <v>0</v>
      </c>
      <c r="DC329" s="38">
        <f t="shared" si="207"/>
        <v>0</v>
      </c>
      <c r="DD329" s="38">
        <f t="shared" si="208"/>
        <v>0</v>
      </c>
      <c r="DE329" s="38">
        <f t="shared" si="209"/>
        <v>0</v>
      </c>
    </row>
    <row r="330" spans="1:109" x14ac:dyDescent="0.2">
      <c r="A330" s="12" t="s">
        <v>345</v>
      </c>
      <c r="B330" s="12" t="str">
        <f t="shared" si="210"/>
        <v>ED</v>
      </c>
      <c r="C330" s="12" t="str">
        <f t="shared" si="211"/>
        <v>NR</v>
      </c>
      <c r="D330" s="12">
        <f t="shared" si="212"/>
        <v>330250</v>
      </c>
      <c r="E330" s="12" t="s">
        <v>1142</v>
      </c>
      <c r="F330" s="13">
        <v>498781.83</v>
      </c>
      <c r="G330" s="13">
        <v>498781.83</v>
      </c>
      <c r="H330" s="13">
        <v>498781.83</v>
      </c>
      <c r="I330" s="13">
        <v>498781.83</v>
      </c>
      <c r="J330" s="13">
        <v>498781.83</v>
      </c>
      <c r="K330" s="13">
        <v>498781.83</v>
      </c>
      <c r="L330" s="13">
        <v>498781.83</v>
      </c>
      <c r="M330" s="13">
        <v>498781.83</v>
      </c>
      <c r="N330" s="13">
        <v>498781.83</v>
      </c>
      <c r="O330" s="13">
        <v>498781.83</v>
      </c>
      <c r="P330" s="13">
        <v>498781.83</v>
      </c>
      <c r="Q330" s="13">
        <v>498781.83</v>
      </c>
      <c r="R330" s="13">
        <v>498781.83</v>
      </c>
      <c r="S330" s="13">
        <f t="shared" si="213"/>
        <v>498781.83</v>
      </c>
      <c r="T330" s="13">
        <f t="shared" si="214"/>
        <v>5486600.1299999999</v>
      </c>
      <c r="U330" s="13">
        <f t="shared" si="215"/>
        <v>498781.83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3">
        <v>0</v>
      </c>
      <c r="AI330" s="13"/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13">
        <f t="shared" si="216"/>
        <v>0</v>
      </c>
      <c r="AX330" s="13"/>
      <c r="AY330" s="1">
        <v>498781.83</v>
      </c>
      <c r="AZ330" s="1">
        <v>498781.83</v>
      </c>
      <c r="BA330" s="1">
        <v>498781.83</v>
      </c>
      <c r="BB330" s="1">
        <v>498781.83</v>
      </c>
      <c r="BC330" s="1">
        <v>498781.83</v>
      </c>
      <c r="BD330" s="1">
        <v>498781.83</v>
      </c>
      <c r="BE330" s="1">
        <v>498781.83</v>
      </c>
      <c r="BF330" s="1">
        <v>498781.83</v>
      </c>
      <c r="BG330" s="1">
        <v>498781.83</v>
      </c>
      <c r="BH330" s="1">
        <v>498781.83</v>
      </c>
      <c r="BI330" s="1">
        <v>498781.83</v>
      </c>
      <c r="BJ330" s="1">
        <v>498781.83</v>
      </c>
      <c r="BK330" s="1">
        <v>498781.83</v>
      </c>
      <c r="BL330" s="14">
        <f t="shared" si="189"/>
        <v>0</v>
      </c>
      <c r="BM330" s="14">
        <f t="shared" si="217"/>
        <v>0</v>
      </c>
      <c r="BN330" s="15" t="str">
        <f t="shared" si="188"/>
        <v/>
      </c>
      <c r="BO330" s="15">
        <f>IFERROR(INDEX('Wkpr - Existing Depr Rates'!$G$2:$G$709,MATCH('Wkpr - Plant Balance Detail'!A330,'Wkpr - Existing Depr Rates'!$A$2:$A$709,0),),0)</f>
        <v>0</v>
      </c>
      <c r="BP330" s="15" t="str">
        <f t="shared" si="218"/>
        <v/>
      </c>
      <c r="BQ330" s="12"/>
      <c r="BR330" s="12"/>
      <c r="BS330" s="12"/>
      <c r="BT330" s="12"/>
      <c r="BU330" s="30">
        <f>_xlfn.IFNA(IF(AND($B330="ED",$D330&gt;=310000,$D330&lt;360000),INDEX('Wkpr - Allocation_Factors'!$B$16:$F$16,1,MATCH('Wkpr - Plant Balance Detail'!BU$2,'Wkpr - Allocation_Factors'!$B$1:$F$1,0)),IF(AND($B330="GD",$C330="AN",$D330&gt;=350000,$D330&lt;358000),INDEX('Wkpr - Allocation_Factors'!$B$17:$F$17,1,MATCH('Wkpr - Plant Balance Detail'!BU$2,'Wkpr - Allocation_Factors'!$B$1:$F$1,0)),INDEX('Wkpr - Allocation_Factors'!$B$2:$F$15,MATCH(CONCATENATE('Wkpr - Plant Balance Detail'!$B330,'Wkpr - Plant Balance Detail'!$C330),'Wkpr - Allocation_Factors'!$A$2:$A$15,0),MATCH('Wkpr - Plant Balance Detail'!BU$2,'Wkpr - Allocation_Factors'!$B$1:$F$1,0)))),0)</f>
        <v>0.6573</v>
      </c>
      <c r="BV330" s="30">
        <f>_xlfn.IFNA(IF(AND($B330="ED",$D330&gt;=310000,$D330&lt;360000),INDEX('Wkpr - Allocation_Factors'!$B$16:$F$16,1,MATCH('Wkpr - Plant Balance Detail'!BV$2,'Wkpr - Allocation_Factors'!$B$1:$F$1,0)),IF(AND($B330="GD",$C330="AN",$D330&gt;=350000,$D330&lt;358000),INDEX('Wkpr - Allocation_Factors'!$B$17:$F$17,1,MATCH('Wkpr - Plant Balance Detail'!BV$2,'Wkpr - Allocation_Factors'!$B$1:$F$1,0)),INDEX('Wkpr - Allocation_Factors'!$B$2:$F$15,MATCH(CONCATENATE('Wkpr - Plant Balance Detail'!$B330,'Wkpr - Plant Balance Detail'!$C330),'Wkpr - Allocation_Factors'!$A$2:$A$15,0),MATCH('Wkpr - Plant Balance Detail'!BV$2,'Wkpr - Allocation_Factors'!$B$1:$F$1,0)))),0)</f>
        <v>0</v>
      </c>
      <c r="BW330" s="30">
        <f>_xlfn.IFNA(IF(AND($B330="ED",$D330&gt;=310000,$D330&lt;360000),INDEX('Wkpr - Allocation_Factors'!$B$16:$F$16,1,MATCH('Wkpr - Plant Balance Detail'!BW$2,'Wkpr - Allocation_Factors'!$B$1:$F$1,0)),IF(AND($B330="GD",$C330="AN",$D330&gt;=350000,$D330&lt;358000),INDEX('Wkpr - Allocation_Factors'!$B$17:$F$17,1,MATCH('Wkpr - Plant Balance Detail'!BW$2,'Wkpr - Allocation_Factors'!$B$1:$F$1,0)),INDEX('Wkpr - Allocation_Factors'!$B$2:$F$15,MATCH(CONCATENATE('Wkpr - Plant Balance Detail'!$B330,'Wkpr - Plant Balance Detail'!$C330),'Wkpr - Allocation_Factors'!$A$2:$A$15,0),MATCH('Wkpr - Plant Balance Detail'!BW$2,'Wkpr - Allocation_Factors'!$B$1:$F$1,0)))),0)</f>
        <v>0.3427</v>
      </c>
      <c r="BX330" s="30">
        <f>_xlfn.IFNA(IF(AND($B330="ED",$D330&gt;=310000,$D330&lt;360000),INDEX('Wkpr - Allocation_Factors'!$B$16:$F$16,1,MATCH('Wkpr - Plant Balance Detail'!BX$2,'Wkpr - Allocation_Factors'!$B$1:$F$1,0)),IF(AND($B330="GD",$C330="AN",$D330&gt;=350000,$D330&lt;358000),INDEX('Wkpr - Allocation_Factors'!$B$17:$F$17,1,MATCH('Wkpr - Plant Balance Detail'!BX$2,'Wkpr - Allocation_Factors'!$B$1:$F$1,0)),INDEX('Wkpr - Allocation_Factors'!$B$2:$F$15,MATCH(CONCATENATE('Wkpr - Plant Balance Detail'!$B330,'Wkpr - Plant Balance Detail'!$C330),'Wkpr - Allocation_Factors'!$A$2:$A$15,0),MATCH('Wkpr - Plant Balance Detail'!BX$2,'Wkpr - Allocation_Factors'!$B$1:$F$1,0)))),0)</f>
        <v>0</v>
      </c>
      <c r="BY330" s="30">
        <f>_xlfn.IFNA(IF(AND($B330="ED",$D330&gt;=310000,$D330&lt;360000),INDEX('Wkpr - Allocation_Factors'!$B$16:$F$16,1,MATCH('Wkpr - Plant Balance Detail'!BY$2,'Wkpr - Allocation_Factors'!$B$1:$F$1,0)),IF(AND($B330="GD",$C330="AN",$D330&gt;=350000,$D330&lt;358000),INDEX('Wkpr - Allocation_Factors'!$B$17:$F$17,1,MATCH('Wkpr - Plant Balance Detail'!BY$2,'Wkpr - Allocation_Factors'!$B$1:$F$1,0)),INDEX('Wkpr - Allocation_Factors'!$B$2:$F$15,MATCH(CONCATENATE('Wkpr - Plant Balance Detail'!$B330,'Wkpr - Plant Balance Detail'!$C330),'Wkpr - Allocation_Factors'!$A$2:$A$15,0),MATCH('Wkpr - Plant Balance Detail'!BY$2,'Wkpr - Allocation_Factors'!$B$1:$F$1,0)))),0)</f>
        <v>0</v>
      </c>
      <c r="CA330" s="1">
        <f t="shared" si="190"/>
        <v>0</v>
      </c>
      <c r="CB330" s="1">
        <f t="shared" si="191"/>
        <v>0</v>
      </c>
      <c r="CC330" s="1">
        <f t="shared" si="192"/>
        <v>0</v>
      </c>
      <c r="CD330" s="1">
        <f t="shared" si="193"/>
        <v>0</v>
      </c>
      <c r="CE330" s="1">
        <f t="shared" si="194"/>
        <v>0</v>
      </c>
      <c r="CF330" s="1"/>
      <c r="CG330" s="1">
        <f t="shared" si="195"/>
        <v>0</v>
      </c>
      <c r="CH330" s="1">
        <f t="shared" si="196"/>
        <v>0</v>
      </c>
      <c r="CI330" s="1">
        <f t="shared" si="197"/>
        <v>0</v>
      </c>
      <c r="CJ330" s="1">
        <f t="shared" si="198"/>
        <v>0</v>
      </c>
      <c r="CK330" s="1">
        <f t="shared" si="199"/>
        <v>0</v>
      </c>
      <c r="CM330" s="1">
        <f t="shared" si="200"/>
        <v>0</v>
      </c>
      <c r="CN330" s="1">
        <f t="shared" si="201"/>
        <v>0</v>
      </c>
      <c r="CO330" s="1">
        <f t="shared" si="202"/>
        <v>0</v>
      </c>
      <c r="CP330" s="1">
        <f t="shared" si="203"/>
        <v>0</v>
      </c>
      <c r="CQ330" s="1">
        <f t="shared" si="204"/>
        <v>0</v>
      </c>
      <c r="CS330" s="1">
        <f t="shared" si="219"/>
        <v>0</v>
      </c>
      <c r="CT330" s="1">
        <f t="shared" si="220"/>
        <v>0</v>
      </c>
      <c r="CU330" s="1">
        <f t="shared" si="221"/>
        <v>0</v>
      </c>
      <c r="CV330" s="1">
        <f t="shared" si="222"/>
        <v>0</v>
      </c>
      <c r="CW330" s="1">
        <f t="shared" si="223"/>
        <v>0</v>
      </c>
      <c r="CX330" s="1">
        <f t="shared" si="224"/>
        <v>0</v>
      </c>
      <c r="DA330" s="38">
        <f t="shared" si="205"/>
        <v>0</v>
      </c>
      <c r="DB330" s="38">
        <f t="shared" si="206"/>
        <v>0</v>
      </c>
      <c r="DC330" s="38">
        <f t="shared" si="207"/>
        <v>0</v>
      </c>
      <c r="DD330" s="38">
        <f t="shared" si="208"/>
        <v>0</v>
      </c>
      <c r="DE330" s="38">
        <f t="shared" si="209"/>
        <v>0</v>
      </c>
    </row>
    <row r="331" spans="1:109" x14ac:dyDescent="0.2">
      <c r="A331" t="s">
        <v>346</v>
      </c>
      <c r="B331" t="str">
        <f t="shared" si="210"/>
        <v>ED</v>
      </c>
      <c r="C331" t="str">
        <f t="shared" si="211"/>
        <v>NR</v>
      </c>
      <c r="D331">
        <f t="shared" si="212"/>
        <v>330300</v>
      </c>
      <c r="F331" s="1">
        <v>29413621.640000001</v>
      </c>
      <c r="G331" s="1">
        <v>29413621.640000001</v>
      </c>
      <c r="H331" s="1">
        <v>29413621.640000001</v>
      </c>
      <c r="I331" s="1">
        <v>29413621.640000001</v>
      </c>
      <c r="J331" s="1">
        <v>29413621.640000001</v>
      </c>
      <c r="K331" s="1">
        <v>29413621.640000001</v>
      </c>
      <c r="L331" s="1">
        <v>29413621.640000001</v>
      </c>
      <c r="M331" s="1">
        <v>29413621.640000001</v>
      </c>
      <c r="N331" s="1">
        <v>29413621.640000001</v>
      </c>
      <c r="O331" s="1">
        <v>29413621.640000001</v>
      </c>
      <c r="P331" s="1">
        <v>29413621.640000001</v>
      </c>
      <c r="Q331" s="1">
        <v>29413621.640000001</v>
      </c>
      <c r="R331" s="1">
        <v>29413621.640000001</v>
      </c>
      <c r="S331" s="1">
        <f t="shared" si="213"/>
        <v>29413621.640000001</v>
      </c>
      <c r="T331" s="1">
        <f t="shared" si="214"/>
        <v>323549838.0399999</v>
      </c>
      <c r="U331" s="1">
        <f t="shared" si="215"/>
        <v>29413621.639999989</v>
      </c>
      <c r="V331" s="1">
        <v>-6172152.9699999997</v>
      </c>
      <c r="W331" s="1">
        <v>-6216273.4000000004</v>
      </c>
      <c r="X331" s="1">
        <v>-6260393.8300000001</v>
      </c>
      <c r="Y331" s="1">
        <v>-6304514.2599999998</v>
      </c>
      <c r="Z331" s="1">
        <v>-6348634.6900000004</v>
      </c>
      <c r="AA331" s="1">
        <v>-6392755.1200000001</v>
      </c>
      <c r="AB331" s="1">
        <v>-6436875.5499999998</v>
      </c>
      <c r="AC331" s="1">
        <v>-6480995.9800000004</v>
      </c>
      <c r="AD331" s="1">
        <v>-6525116.4100000001</v>
      </c>
      <c r="AE331" s="1">
        <v>-6569236.8399999999</v>
      </c>
      <c r="AF331" s="1">
        <v>-6613357.2699999996</v>
      </c>
      <c r="AG331" s="1">
        <v>-6657477.7000000002</v>
      </c>
      <c r="AH331" s="1">
        <v>-6701598.1299999999</v>
      </c>
      <c r="AI331" s="1"/>
      <c r="AJ331" s="1">
        <v>-44120.43</v>
      </c>
      <c r="AK331" s="1">
        <v>-44120.43</v>
      </c>
      <c r="AL331" s="1">
        <v>-44120.43</v>
      </c>
      <c r="AM331" s="1">
        <v>-44120.43</v>
      </c>
      <c r="AN331" s="1">
        <v>-44120.43</v>
      </c>
      <c r="AO331" s="1">
        <v>-44120.43</v>
      </c>
      <c r="AP331" s="1">
        <v>-44120.43</v>
      </c>
      <c r="AQ331" s="1">
        <v>-44120.43</v>
      </c>
      <c r="AR331" s="1">
        <v>-44120.43</v>
      </c>
      <c r="AS331" s="1">
        <v>-44120.43</v>
      </c>
      <c r="AT331" s="1">
        <v>-44120.43</v>
      </c>
      <c r="AU331" s="1">
        <v>-44120.43</v>
      </c>
      <c r="AV331" s="1">
        <v>-44120.43</v>
      </c>
      <c r="AW331" s="1">
        <f t="shared" si="216"/>
        <v>529445.16</v>
      </c>
      <c r="AX331" s="1"/>
      <c r="AY331" s="1">
        <v>23241468.670000002</v>
      </c>
      <c r="AZ331" s="1">
        <v>23197348.239999998</v>
      </c>
      <c r="BA331" s="1">
        <v>23153227.809999999</v>
      </c>
      <c r="BB331" s="1">
        <v>23109107.379999999</v>
      </c>
      <c r="BC331" s="1">
        <v>23064986.949999999</v>
      </c>
      <c r="BD331" s="1">
        <v>23020866.52</v>
      </c>
      <c r="BE331" s="1">
        <v>22976746.09</v>
      </c>
      <c r="BF331" s="1">
        <v>22932625.66</v>
      </c>
      <c r="BG331" s="1">
        <v>22888505.23</v>
      </c>
      <c r="BH331" s="1">
        <v>22844384.800000001</v>
      </c>
      <c r="BI331" s="1">
        <v>22800264.370000001</v>
      </c>
      <c r="BJ331" s="1">
        <v>22756143.940000001</v>
      </c>
      <c r="BK331" s="1">
        <v>22712023.510000002</v>
      </c>
      <c r="BL331" s="2">
        <f t="shared" si="189"/>
        <v>0</v>
      </c>
      <c r="BM331" s="2">
        <f t="shared" si="217"/>
        <v>529445.16</v>
      </c>
      <c r="BN331" s="3">
        <f t="shared" si="188"/>
        <v>1.7999998996383371E-2</v>
      </c>
      <c r="BO331" s="37">
        <f>IFERROR(INDEX('Wkpr - Existing Depr Rates'!$G$2:$G$709,MATCH('Wkpr - Plant Balance Detail'!A331,'Wkpr - Existing Depr Rates'!$A$2:$A$709,0),),0)</f>
        <v>1.7999999999999999E-2</v>
      </c>
      <c r="BP331" s="37">
        <f t="shared" si="218"/>
        <v>-1.0036166273041935E-9</v>
      </c>
      <c r="BQ331" s="11">
        <v>1.78E-2</v>
      </c>
      <c r="BR331" s="11"/>
      <c r="BS331" s="11"/>
      <c r="BU331" s="31">
        <f>_xlfn.IFNA(IF(AND($B331="ED",$D331&gt;=310000,$D331&lt;360000),INDEX('Wkpr - Allocation_Factors'!$B$16:$F$16,1,MATCH('Wkpr - Plant Balance Detail'!BU$2,'Wkpr - Allocation_Factors'!$B$1:$F$1,0)),IF(AND($B331="GD",$C331="AN",$D331&gt;=350000,$D331&lt;358000),INDEX('Wkpr - Allocation_Factors'!$B$17:$F$17,1,MATCH('Wkpr - Plant Balance Detail'!BU$2,'Wkpr - Allocation_Factors'!$B$1:$F$1,0)),INDEX('Wkpr - Allocation_Factors'!$B$2:$F$15,MATCH(CONCATENATE('Wkpr - Plant Balance Detail'!$B331,'Wkpr - Plant Balance Detail'!$C331),'Wkpr - Allocation_Factors'!$A$2:$A$15,0),MATCH('Wkpr - Plant Balance Detail'!BU$2,'Wkpr - Allocation_Factors'!$B$1:$F$1,0)))),0)</f>
        <v>0.6573</v>
      </c>
      <c r="BV331" s="31">
        <f>_xlfn.IFNA(IF(AND($B331="ED",$D331&gt;=310000,$D331&lt;360000),INDEX('Wkpr - Allocation_Factors'!$B$16:$F$16,1,MATCH('Wkpr - Plant Balance Detail'!BV$2,'Wkpr - Allocation_Factors'!$B$1:$F$1,0)),IF(AND($B331="GD",$C331="AN",$D331&gt;=350000,$D331&lt;358000),INDEX('Wkpr - Allocation_Factors'!$B$17:$F$17,1,MATCH('Wkpr - Plant Balance Detail'!BV$2,'Wkpr - Allocation_Factors'!$B$1:$F$1,0)),INDEX('Wkpr - Allocation_Factors'!$B$2:$F$15,MATCH(CONCATENATE('Wkpr - Plant Balance Detail'!$B331,'Wkpr - Plant Balance Detail'!$C331),'Wkpr - Allocation_Factors'!$A$2:$A$15,0),MATCH('Wkpr - Plant Balance Detail'!BV$2,'Wkpr - Allocation_Factors'!$B$1:$F$1,0)))),0)</f>
        <v>0</v>
      </c>
      <c r="BW331" s="31">
        <f>_xlfn.IFNA(IF(AND($B331="ED",$D331&gt;=310000,$D331&lt;360000),INDEX('Wkpr - Allocation_Factors'!$B$16:$F$16,1,MATCH('Wkpr - Plant Balance Detail'!BW$2,'Wkpr - Allocation_Factors'!$B$1:$F$1,0)),IF(AND($B331="GD",$C331="AN",$D331&gt;=350000,$D331&lt;358000),INDEX('Wkpr - Allocation_Factors'!$B$17:$F$17,1,MATCH('Wkpr - Plant Balance Detail'!BW$2,'Wkpr - Allocation_Factors'!$B$1:$F$1,0)),INDEX('Wkpr - Allocation_Factors'!$B$2:$F$15,MATCH(CONCATENATE('Wkpr - Plant Balance Detail'!$B331,'Wkpr - Plant Balance Detail'!$C331),'Wkpr - Allocation_Factors'!$A$2:$A$15,0),MATCH('Wkpr - Plant Balance Detail'!BW$2,'Wkpr - Allocation_Factors'!$B$1:$F$1,0)))),0)</f>
        <v>0.3427</v>
      </c>
      <c r="BX331" s="31">
        <f>_xlfn.IFNA(IF(AND($B331="ED",$D331&gt;=310000,$D331&lt;360000),INDEX('Wkpr - Allocation_Factors'!$B$16:$F$16,1,MATCH('Wkpr - Plant Balance Detail'!BX$2,'Wkpr - Allocation_Factors'!$B$1:$F$1,0)),IF(AND($B331="GD",$C331="AN",$D331&gt;=350000,$D331&lt;358000),INDEX('Wkpr - Allocation_Factors'!$B$17:$F$17,1,MATCH('Wkpr - Plant Balance Detail'!BX$2,'Wkpr - Allocation_Factors'!$B$1:$F$1,0)),INDEX('Wkpr - Allocation_Factors'!$B$2:$F$15,MATCH(CONCATENATE('Wkpr - Plant Balance Detail'!$B331,'Wkpr - Plant Balance Detail'!$C331),'Wkpr - Allocation_Factors'!$A$2:$A$15,0),MATCH('Wkpr - Plant Balance Detail'!BX$2,'Wkpr - Allocation_Factors'!$B$1:$F$1,0)))),0)</f>
        <v>0</v>
      </c>
      <c r="BY331" s="31">
        <f>_xlfn.IFNA(IF(AND($B331="ED",$D331&gt;=310000,$D331&lt;360000),INDEX('Wkpr - Allocation_Factors'!$B$16:$F$16,1,MATCH('Wkpr - Plant Balance Detail'!BY$2,'Wkpr - Allocation_Factors'!$B$1:$F$1,0)),IF(AND($B331="GD",$C331="AN",$D331&gt;=350000,$D331&lt;358000),INDEX('Wkpr - Allocation_Factors'!$B$17:$F$17,1,MATCH('Wkpr - Plant Balance Detail'!BY$2,'Wkpr - Allocation_Factors'!$B$1:$F$1,0)),INDEX('Wkpr - Allocation_Factors'!$B$2:$F$15,MATCH(CONCATENATE('Wkpr - Plant Balance Detail'!$B331,'Wkpr - Plant Balance Detail'!$C331),'Wkpr - Allocation_Factors'!$A$2:$A$15,0),MATCH('Wkpr - Plant Balance Detail'!BY$2,'Wkpr - Allocation_Factors'!$B$1:$F$1,0)))),0)</f>
        <v>0</v>
      </c>
      <c r="CA331" s="1">
        <f t="shared" si="190"/>
        <v>348004.30366800015</v>
      </c>
      <c r="CB331" s="1">
        <f t="shared" si="191"/>
        <v>0</v>
      </c>
      <c r="CC331" s="1">
        <f t="shared" si="192"/>
        <v>181440.85633200008</v>
      </c>
      <c r="CD331" s="1">
        <f t="shared" si="193"/>
        <v>0</v>
      </c>
      <c r="CE331" s="1">
        <f t="shared" si="194"/>
        <v>0</v>
      </c>
      <c r="CF331" s="1"/>
      <c r="CG331" s="1">
        <f t="shared" si="195"/>
        <v>348004.32307149598</v>
      </c>
      <c r="CH331" s="1">
        <f t="shared" si="196"/>
        <v>0</v>
      </c>
      <c r="CI331" s="1">
        <f t="shared" si="197"/>
        <v>181440.86644850401</v>
      </c>
      <c r="CJ331" s="1">
        <f t="shared" si="198"/>
        <v>0</v>
      </c>
      <c r="CK331" s="1">
        <f t="shared" si="199"/>
        <v>0</v>
      </c>
      <c r="CM331" s="1">
        <f t="shared" si="200"/>
        <v>344137.60837070161</v>
      </c>
      <c r="CN331" s="1">
        <f t="shared" si="201"/>
        <v>0</v>
      </c>
      <c r="CO331" s="1">
        <f t="shared" si="202"/>
        <v>179424.85682129842</v>
      </c>
      <c r="CP331" s="1">
        <f t="shared" si="203"/>
        <v>0</v>
      </c>
      <c r="CQ331" s="1">
        <f t="shared" si="204"/>
        <v>0</v>
      </c>
      <c r="CS331" s="1">
        <f t="shared" si="219"/>
        <v>-3866.7147007943713</v>
      </c>
      <c r="CT331" s="1">
        <f t="shared" si="220"/>
        <v>0</v>
      </c>
      <c r="CU331" s="1">
        <f t="shared" si="221"/>
        <v>-2016.0096272055816</v>
      </c>
      <c r="CV331" s="1">
        <f t="shared" si="222"/>
        <v>0</v>
      </c>
      <c r="CW331" s="1">
        <f t="shared" si="223"/>
        <v>0</v>
      </c>
      <c r="CX331" s="1">
        <f t="shared" si="224"/>
        <v>-5882.7243279999529</v>
      </c>
      <c r="DA331" s="38">
        <f t="shared" si="205"/>
        <v>0</v>
      </c>
      <c r="DB331" s="38">
        <f t="shared" si="206"/>
        <v>0</v>
      </c>
      <c r="DC331" s="38">
        <f t="shared" si="207"/>
        <v>0</v>
      </c>
      <c r="DD331" s="38">
        <f t="shared" si="208"/>
        <v>0</v>
      </c>
      <c r="DE331" s="38">
        <f t="shared" si="209"/>
        <v>0</v>
      </c>
    </row>
    <row r="332" spans="1:109" x14ac:dyDescent="0.2">
      <c r="A332" t="s">
        <v>347</v>
      </c>
      <c r="B332" t="str">
        <f t="shared" si="210"/>
        <v>ED</v>
      </c>
      <c r="C332" t="str">
        <f t="shared" si="211"/>
        <v>NR</v>
      </c>
      <c r="D332">
        <f t="shared" si="212"/>
        <v>330400</v>
      </c>
      <c r="F332" s="1">
        <v>80869.91</v>
      </c>
      <c r="G332" s="1">
        <v>80869.91</v>
      </c>
      <c r="H332" s="1">
        <v>80869.91</v>
      </c>
      <c r="I332" s="1">
        <v>80869.91</v>
      </c>
      <c r="J332" s="1">
        <v>80869.91</v>
      </c>
      <c r="K332" s="1">
        <v>80869.91</v>
      </c>
      <c r="L332" s="1">
        <v>80869.91</v>
      </c>
      <c r="M332" s="1">
        <v>80869.91</v>
      </c>
      <c r="N332" s="1">
        <v>80869.91</v>
      </c>
      <c r="O332" s="1">
        <v>80869.91</v>
      </c>
      <c r="P332" s="1">
        <v>80869.91</v>
      </c>
      <c r="Q332" s="1">
        <v>80869.91</v>
      </c>
      <c r="R332" s="1">
        <v>80869.91</v>
      </c>
      <c r="S332" s="1">
        <f t="shared" si="213"/>
        <v>80869.91</v>
      </c>
      <c r="T332" s="1">
        <f t="shared" si="214"/>
        <v>889569.01000000024</v>
      </c>
      <c r="U332" s="1">
        <f t="shared" si="215"/>
        <v>80869.910000000018</v>
      </c>
      <c r="V332" s="1">
        <v>-3901.87</v>
      </c>
      <c r="W332" s="1">
        <v>-4042.04</v>
      </c>
      <c r="X332" s="1">
        <v>-4182.21</v>
      </c>
      <c r="Y332" s="1">
        <v>-4322.38</v>
      </c>
      <c r="Z332" s="1">
        <v>-4462.55</v>
      </c>
      <c r="AA332" s="1">
        <v>-4602.72</v>
      </c>
      <c r="AB332" s="1">
        <v>-4742.8900000000003</v>
      </c>
      <c r="AC332" s="1">
        <v>-4883.0600000000004</v>
      </c>
      <c r="AD332" s="1">
        <v>-5023.2300000000005</v>
      </c>
      <c r="AE332" s="1">
        <v>-5163.4000000000005</v>
      </c>
      <c r="AF332" s="1">
        <v>-5303.57</v>
      </c>
      <c r="AG332" s="1">
        <v>-5443.74</v>
      </c>
      <c r="AH332" s="1">
        <v>-5583.91</v>
      </c>
      <c r="AI332" s="1"/>
      <c r="AJ332" s="1">
        <v>-140.17000000000002</v>
      </c>
      <c r="AK332" s="1">
        <v>-140.17000000000002</v>
      </c>
      <c r="AL332" s="1">
        <v>-140.17000000000002</v>
      </c>
      <c r="AM332" s="1">
        <v>-140.17000000000002</v>
      </c>
      <c r="AN332" s="1">
        <v>-140.17000000000002</v>
      </c>
      <c r="AO332" s="1">
        <v>-140.17000000000002</v>
      </c>
      <c r="AP332" s="1">
        <v>-140.17000000000002</v>
      </c>
      <c r="AQ332" s="1">
        <v>-140.17000000000002</v>
      </c>
      <c r="AR332" s="1">
        <v>-140.17000000000002</v>
      </c>
      <c r="AS332" s="1">
        <v>-140.17000000000002</v>
      </c>
      <c r="AT332" s="1">
        <v>-140.17000000000002</v>
      </c>
      <c r="AU332" s="1">
        <v>-140.17000000000002</v>
      </c>
      <c r="AV332" s="1">
        <v>-140.17000000000002</v>
      </c>
      <c r="AW332" s="1">
        <f t="shared" si="216"/>
        <v>1682.0400000000006</v>
      </c>
      <c r="AX332" s="1"/>
      <c r="AY332" s="1">
        <v>76968.040000000008</v>
      </c>
      <c r="AZ332" s="1">
        <v>76827.87</v>
      </c>
      <c r="BA332" s="1">
        <v>76687.7</v>
      </c>
      <c r="BB332" s="1">
        <v>76547.53</v>
      </c>
      <c r="BC332" s="1">
        <v>76407.360000000001</v>
      </c>
      <c r="BD332" s="1">
        <v>76267.19</v>
      </c>
      <c r="BE332" s="1">
        <v>76127.02</v>
      </c>
      <c r="BF332" s="1">
        <v>75986.850000000006</v>
      </c>
      <c r="BG332" s="1">
        <v>75846.680000000008</v>
      </c>
      <c r="BH332" s="1">
        <v>75706.509999999995</v>
      </c>
      <c r="BI332" s="1">
        <v>75566.34</v>
      </c>
      <c r="BJ332" s="1">
        <v>75426.17</v>
      </c>
      <c r="BK332" s="1">
        <v>75286</v>
      </c>
      <c r="BL332" s="2">
        <f t="shared" si="189"/>
        <v>0</v>
      </c>
      <c r="BM332" s="2">
        <f t="shared" si="217"/>
        <v>1682.0400000000006</v>
      </c>
      <c r="BN332" s="3">
        <f t="shared" si="188"/>
        <v>2.0799330678122434E-2</v>
      </c>
      <c r="BO332" s="37">
        <f>IFERROR(INDEX('Wkpr - Existing Depr Rates'!$G$2:$G$709,MATCH('Wkpr - Plant Balance Detail'!A332,'Wkpr - Existing Depr Rates'!$A$2:$A$709,0),),0)</f>
        <v>2.0799999999999999E-2</v>
      </c>
      <c r="BP332" s="37">
        <f t="shared" si="218"/>
        <v>-6.6932187756454931E-7</v>
      </c>
      <c r="BQ332" s="11">
        <v>1.6799999999999999E-2</v>
      </c>
      <c r="BR332" s="11"/>
      <c r="BS332" s="11"/>
      <c r="BU332" s="31">
        <f>_xlfn.IFNA(IF(AND($B332="ED",$D332&gt;=310000,$D332&lt;360000),INDEX('Wkpr - Allocation_Factors'!$B$16:$F$16,1,MATCH('Wkpr - Plant Balance Detail'!BU$2,'Wkpr - Allocation_Factors'!$B$1:$F$1,0)),IF(AND($B332="GD",$C332="AN",$D332&gt;=350000,$D332&lt;358000),INDEX('Wkpr - Allocation_Factors'!$B$17:$F$17,1,MATCH('Wkpr - Plant Balance Detail'!BU$2,'Wkpr - Allocation_Factors'!$B$1:$F$1,0)),INDEX('Wkpr - Allocation_Factors'!$B$2:$F$15,MATCH(CONCATENATE('Wkpr - Plant Balance Detail'!$B332,'Wkpr - Plant Balance Detail'!$C332),'Wkpr - Allocation_Factors'!$A$2:$A$15,0),MATCH('Wkpr - Plant Balance Detail'!BU$2,'Wkpr - Allocation_Factors'!$B$1:$F$1,0)))),0)</f>
        <v>0.6573</v>
      </c>
      <c r="BV332" s="31">
        <f>_xlfn.IFNA(IF(AND($B332="ED",$D332&gt;=310000,$D332&lt;360000),INDEX('Wkpr - Allocation_Factors'!$B$16:$F$16,1,MATCH('Wkpr - Plant Balance Detail'!BV$2,'Wkpr - Allocation_Factors'!$B$1:$F$1,0)),IF(AND($B332="GD",$C332="AN",$D332&gt;=350000,$D332&lt;358000),INDEX('Wkpr - Allocation_Factors'!$B$17:$F$17,1,MATCH('Wkpr - Plant Balance Detail'!BV$2,'Wkpr - Allocation_Factors'!$B$1:$F$1,0)),INDEX('Wkpr - Allocation_Factors'!$B$2:$F$15,MATCH(CONCATENATE('Wkpr - Plant Balance Detail'!$B332,'Wkpr - Plant Balance Detail'!$C332),'Wkpr - Allocation_Factors'!$A$2:$A$15,0),MATCH('Wkpr - Plant Balance Detail'!BV$2,'Wkpr - Allocation_Factors'!$B$1:$F$1,0)))),0)</f>
        <v>0</v>
      </c>
      <c r="BW332" s="31">
        <f>_xlfn.IFNA(IF(AND($B332="ED",$D332&gt;=310000,$D332&lt;360000),INDEX('Wkpr - Allocation_Factors'!$B$16:$F$16,1,MATCH('Wkpr - Plant Balance Detail'!BW$2,'Wkpr - Allocation_Factors'!$B$1:$F$1,0)),IF(AND($B332="GD",$C332="AN",$D332&gt;=350000,$D332&lt;358000),INDEX('Wkpr - Allocation_Factors'!$B$17:$F$17,1,MATCH('Wkpr - Plant Balance Detail'!BW$2,'Wkpr - Allocation_Factors'!$B$1:$F$1,0)),INDEX('Wkpr - Allocation_Factors'!$B$2:$F$15,MATCH(CONCATENATE('Wkpr - Plant Balance Detail'!$B332,'Wkpr - Plant Balance Detail'!$C332),'Wkpr - Allocation_Factors'!$A$2:$A$15,0),MATCH('Wkpr - Plant Balance Detail'!BW$2,'Wkpr - Allocation_Factors'!$B$1:$F$1,0)))),0)</f>
        <v>0.3427</v>
      </c>
      <c r="BX332" s="31">
        <f>_xlfn.IFNA(IF(AND($B332="ED",$D332&gt;=310000,$D332&lt;360000),INDEX('Wkpr - Allocation_Factors'!$B$16:$F$16,1,MATCH('Wkpr - Plant Balance Detail'!BX$2,'Wkpr - Allocation_Factors'!$B$1:$F$1,0)),IF(AND($B332="GD",$C332="AN",$D332&gt;=350000,$D332&lt;358000),INDEX('Wkpr - Allocation_Factors'!$B$17:$F$17,1,MATCH('Wkpr - Plant Balance Detail'!BX$2,'Wkpr - Allocation_Factors'!$B$1:$F$1,0)),INDEX('Wkpr - Allocation_Factors'!$B$2:$F$15,MATCH(CONCATENATE('Wkpr - Plant Balance Detail'!$B332,'Wkpr - Plant Balance Detail'!$C332),'Wkpr - Allocation_Factors'!$A$2:$A$15,0),MATCH('Wkpr - Plant Balance Detail'!BX$2,'Wkpr - Allocation_Factors'!$B$1:$F$1,0)))),0)</f>
        <v>0</v>
      </c>
      <c r="BY332" s="31">
        <f>_xlfn.IFNA(IF(AND($B332="ED",$D332&gt;=310000,$D332&lt;360000),INDEX('Wkpr - Allocation_Factors'!$B$16:$F$16,1,MATCH('Wkpr - Plant Balance Detail'!BY$2,'Wkpr - Allocation_Factors'!$B$1:$F$1,0)),IF(AND($B332="GD",$C332="AN",$D332&gt;=350000,$D332&lt;358000),INDEX('Wkpr - Allocation_Factors'!$B$17:$F$17,1,MATCH('Wkpr - Plant Balance Detail'!BY$2,'Wkpr - Allocation_Factors'!$B$1:$F$1,0)),INDEX('Wkpr - Allocation_Factors'!$B$2:$F$15,MATCH(CONCATENATE('Wkpr - Plant Balance Detail'!$B332,'Wkpr - Plant Balance Detail'!$C332),'Wkpr - Allocation_Factors'!$A$2:$A$15,0),MATCH('Wkpr - Plant Balance Detail'!BY$2,'Wkpr - Allocation_Factors'!$B$1:$F$1,0)))),0)</f>
        <v>0</v>
      </c>
      <c r="CA332" s="1">
        <f t="shared" si="190"/>
        <v>1105.6048920000003</v>
      </c>
      <c r="CB332" s="1">
        <f t="shared" si="191"/>
        <v>0</v>
      </c>
      <c r="CC332" s="1">
        <f t="shared" si="192"/>
        <v>576.43510800000013</v>
      </c>
      <c r="CD332" s="1">
        <f t="shared" si="193"/>
        <v>0</v>
      </c>
      <c r="CE332" s="1">
        <f t="shared" si="194"/>
        <v>0</v>
      </c>
      <c r="CF332" s="1"/>
      <c r="CG332" s="1">
        <f t="shared" si="195"/>
        <v>1105.6404703343999</v>
      </c>
      <c r="CH332" s="1">
        <f t="shared" si="196"/>
        <v>0</v>
      </c>
      <c r="CI332" s="1">
        <f t="shared" si="197"/>
        <v>576.45365766559996</v>
      </c>
      <c r="CJ332" s="1">
        <f t="shared" si="198"/>
        <v>0</v>
      </c>
      <c r="CK332" s="1">
        <f t="shared" si="199"/>
        <v>0</v>
      </c>
      <c r="CM332" s="1">
        <f t="shared" si="200"/>
        <v>893.01730296239998</v>
      </c>
      <c r="CN332" s="1">
        <f t="shared" si="201"/>
        <v>0</v>
      </c>
      <c r="CO332" s="1">
        <f t="shared" si="202"/>
        <v>465.59718503759996</v>
      </c>
      <c r="CP332" s="1">
        <f t="shared" si="203"/>
        <v>0</v>
      </c>
      <c r="CQ332" s="1">
        <f t="shared" si="204"/>
        <v>0</v>
      </c>
      <c r="CS332" s="1">
        <f t="shared" si="219"/>
        <v>-212.6231673719999</v>
      </c>
      <c r="CT332" s="1">
        <f t="shared" si="220"/>
        <v>0</v>
      </c>
      <c r="CU332" s="1">
        <f t="shared" si="221"/>
        <v>-110.85647262800001</v>
      </c>
      <c r="CV332" s="1">
        <f t="shared" si="222"/>
        <v>0</v>
      </c>
      <c r="CW332" s="1">
        <f t="shared" si="223"/>
        <v>0</v>
      </c>
      <c r="CX332" s="1">
        <f t="shared" si="224"/>
        <v>-323.4796399999999</v>
      </c>
      <c r="DA332" s="38">
        <f t="shared" si="205"/>
        <v>0</v>
      </c>
      <c r="DB332" s="38">
        <f t="shared" si="206"/>
        <v>0</v>
      </c>
      <c r="DC332" s="38">
        <f t="shared" si="207"/>
        <v>0</v>
      </c>
      <c r="DD332" s="38">
        <f t="shared" si="208"/>
        <v>0</v>
      </c>
      <c r="DE332" s="38">
        <f t="shared" si="209"/>
        <v>0</v>
      </c>
    </row>
    <row r="333" spans="1:109" x14ac:dyDescent="0.2">
      <c r="A333" t="s">
        <v>348</v>
      </c>
      <c r="B333" t="str">
        <f t="shared" si="210"/>
        <v>ED</v>
      </c>
      <c r="C333" t="str">
        <f t="shared" si="211"/>
        <v>NR</v>
      </c>
      <c r="D333">
        <f t="shared" si="212"/>
        <v>330410</v>
      </c>
      <c r="F333" s="1">
        <v>982234.97</v>
      </c>
      <c r="G333" s="1">
        <v>982234.97</v>
      </c>
      <c r="H333" s="1">
        <v>982234.97</v>
      </c>
      <c r="I333" s="1">
        <v>982234.97</v>
      </c>
      <c r="J333" s="1">
        <v>982234.97</v>
      </c>
      <c r="K333" s="1">
        <v>982234.97</v>
      </c>
      <c r="L333" s="1">
        <v>982234.97</v>
      </c>
      <c r="M333" s="1">
        <v>982234.97</v>
      </c>
      <c r="N333" s="1">
        <v>982234.97</v>
      </c>
      <c r="O333" s="1">
        <v>982234.97</v>
      </c>
      <c r="P333" s="1">
        <v>982234.97</v>
      </c>
      <c r="Q333" s="1">
        <v>982234.97</v>
      </c>
      <c r="R333" s="1">
        <v>982234.97</v>
      </c>
      <c r="S333" s="1">
        <f t="shared" si="213"/>
        <v>982234.97</v>
      </c>
      <c r="T333" s="1">
        <f t="shared" si="214"/>
        <v>10804584.67</v>
      </c>
      <c r="U333" s="1">
        <f t="shared" si="215"/>
        <v>982234.97000000009</v>
      </c>
      <c r="V333" s="1">
        <v>-125271.40000000001</v>
      </c>
      <c r="W333" s="1">
        <v>-126499.19</v>
      </c>
      <c r="X333" s="1">
        <v>-127726.98</v>
      </c>
      <c r="Y333" s="1">
        <v>-128954.77</v>
      </c>
      <c r="Z333" s="1">
        <v>-130182.56</v>
      </c>
      <c r="AA333" s="1">
        <v>-131410.35</v>
      </c>
      <c r="AB333" s="1">
        <v>-132638.14000000001</v>
      </c>
      <c r="AC333" s="1">
        <v>-133865.93</v>
      </c>
      <c r="AD333" s="1">
        <v>-135093.72</v>
      </c>
      <c r="AE333" s="1">
        <v>-136321.51</v>
      </c>
      <c r="AF333" s="1">
        <v>-137549.29999999999</v>
      </c>
      <c r="AG333" s="1">
        <v>-138777.09</v>
      </c>
      <c r="AH333" s="1">
        <v>-140004.88</v>
      </c>
      <c r="AI333" s="1"/>
      <c r="AJ333" s="1">
        <v>-1227.79</v>
      </c>
      <c r="AK333" s="1">
        <v>-1227.79</v>
      </c>
      <c r="AL333" s="1">
        <v>-1227.79</v>
      </c>
      <c r="AM333" s="1">
        <v>-1227.79</v>
      </c>
      <c r="AN333" s="1">
        <v>-1227.79</v>
      </c>
      <c r="AO333" s="1">
        <v>-1227.79</v>
      </c>
      <c r="AP333" s="1">
        <v>-1227.79</v>
      </c>
      <c r="AQ333" s="1">
        <v>-1227.79</v>
      </c>
      <c r="AR333" s="1">
        <v>-1227.79</v>
      </c>
      <c r="AS333" s="1">
        <v>-1227.79</v>
      </c>
      <c r="AT333" s="1">
        <v>-1227.79</v>
      </c>
      <c r="AU333" s="1">
        <v>-1227.79</v>
      </c>
      <c r="AV333" s="1">
        <v>-1227.79</v>
      </c>
      <c r="AW333" s="1">
        <f t="shared" si="216"/>
        <v>14733.480000000003</v>
      </c>
      <c r="AX333" s="1"/>
      <c r="AY333" s="1">
        <v>856963.57000000007</v>
      </c>
      <c r="AZ333" s="1">
        <v>855735.78</v>
      </c>
      <c r="BA333" s="1">
        <v>854507.99</v>
      </c>
      <c r="BB333" s="1">
        <v>853280.20000000007</v>
      </c>
      <c r="BC333" s="1">
        <v>852052.41</v>
      </c>
      <c r="BD333" s="1">
        <v>850824.62</v>
      </c>
      <c r="BE333" s="1">
        <v>849596.83000000007</v>
      </c>
      <c r="BF333" s="1">
        <v>848369.04</v>
      </c>
      <c r="BG333" s="1">
        <v>847141.25</v>
      </c>
      <c r="BH333" s="1">
        <v>845913.46</v>
      </c>
      <c r="BI333" s="1">
        <v>844685.67</v>
      </c>
      <c r="BJ333" s="1">
        <v>843457.88</v>
      </c>
      <c r="BK333" s="1">
        <v>842230.09</v>
      </c>
      <c r="BL333" s="2">
        <f t="shared" si="189"/>
        <v>0</v>
      </c>
      <c r="BM333" s="2">
        <f t="shared" si="217"/>
        <v>14733.480000000003</v>
      </c>
      <c r="BN333" s="3">
        <f t="shared" si="188"/>
        <v>1.4999954644253809E-2</v>
      </c>
      <c r="BO333" s="37">
        <f>IFERROR(INDEX('Wkpr - Existing Depr Rates'!$G$2:$G$709,MATCH('Wkpr - Plant Balance Detail'!A333,'Wkpr - Existing Depr Rates'!$A$2:$A$709,0),),0)</f>
        <v>1.4999999999999999E-2</v>
      </c>
      <c r="BP333" s="37">
        <f t="shared" si="218"/>
        <v>-4.5355746190051116E-8</v>
      </c>
      <c r="BQ333" s="11">
        <v>1.46E-2</v>
      </c>
      <c r="BR333" s="11"/>
      <c r="BS333" s="11"/>
      <c r="BU333" s="31">
        <f>_xlfn.IFNA(IF(AND($B333="ED",$D333&gt;=310000,$D333&lt;360000),INDEX('Wkpr - Allocation_Factors'!$B$16:$F$16,1,MATCH('Wkpr - Plant Balance Detail'!BU$2,'Wkpr - Allocation_Factors'!$B$1:$F$1,0)),IF(AND($B333="GD",$C333="AN",$D333&gt;=350000,$D333&lt;358000),INDEX('Wkpr - Allocation_Factors'!$B$17:$F$17,1,MATCH('Wkpr - Plant Balance Detail'!BU$2,'Wkpr - Allocation_Factors'!$B$1:$F$1,0)),INDEX('Wkpr - Allocation_Factors'!$B$2:$F$15,MATCH(CONCATENATE('Wkpr - Plant Balance Detail'!$B333,'Wkpr - Plant Balance Detail'!$C333),'Wkpr - Allocation_Factors'!$A$2:$A$15,0),MATCH('Wkpr - Plant Balance Detail'!BU$2,'Wkpr - Allocation_Factors'!$B$1:$F$1,0)))),0)</f>
        <v>0.6573</v>
      </c>
      <c r="BV333" s="31">
        <f>_xlfn.IFNA(IF(AND($B333="ED",$D333&gt;=310000,$D333&lt;360000),INDEX('Wkpr - Allocation_Factors'!$B$16:$F$16,1,MATCH('Wkpr - Plant Balance Detail'!BV$2,'Wkpr - Allocation_Factors'!$B$1:$F$1,0)),IF(AND($B333="GD",$C333="AN",$D333&gt;=350000,$D333&lt;358000),INDEX('Wkpr - Allocation_Factors'!$B$17:$F$17,1,MATCH('Wkpr - Plant Balance Detail'!BV$2,'Wkpr - Allocation_Factors'!$B$1:$F$1,0)),INDEX('Wkpr - Allocation_Factors'!$B$2:$F$15,MATCH(CONCATENATE('Wkpr - Plant Balance Detail'!$B333,'Wkpr - Plant Balance Detail'!$C333),'Wkpr - Allocation_Factors'!$A$2:$A$15,0),MATCH('Wkpr - Plant Balance Detail'!BV$2,'Wkpr - Allocation_Factors'!$B$1:$F$1,0)))),0)</f>
        <v>0</v>
      </c>
      <c r="BW333" s="31">
        <f>_xlfn.IFNA(IF(AND($B333="ED",$D333&gt;=310000,$D333&lt;360000),INDEX('Wkpr - Allocation_Factors'!$B$16:$F$16,1,MATCH('Wkpr - Plant Balance Detail'!BW$2,'Wkpr - Allocation_Factors'!$B$1:$F$1,0)),IF(AND($B333="GD",$C333="AN",$D333&gt;=350000,$D333&lt;358000),INDEX('Wkpr - Allocation_Factors'!$B$17:$F$17,1,MATCH('Wkpr - Plant Balance Detail'!BW$2,'Wkpr - Allocation_Factors'!$B$1:$F$1,0)),INDEX('Wkpr - Allocation_Factors'!$B$2:$F$15,MATCH(CONCATENATE('Wkpr - Plant Balance Detail'!$B333,'Wkpr - Plant Balance Detail'!$C333),'Wkpr - Allocation_Factors'!$A$2:$A$15,0),MATCH('Wkpr - Plant Balance Detail'!BW$2,'Wkpr - Allocation_Factors'!$B$1:$F$1,0)))),0)</f>
        <v>0.3427</v>
      </c>
      <c r="BX333" s="31">
        <f>_xlfn.IFNA(IF(AND($B333="ED",$D333&gt;=310000,$D333&lt;360000),INDEX('Wkpr - Allocation_Factors'!$B$16:$F$16,1,MATCH('Wkpr - Plant Balance Detail'!BX$2,'Wkpr - Allocation_Factors'!$B$1:$F$1,0)),IF(AND($B333="GD",$C333="AN",$D333&gt;=350000,$D333&lt;358000),INDEX('Wkpr - Allocation_Factors'!$B$17:$F$17,1,MATCH('Wkpr - Plant Balance Detail'!BX$2,'Wkpr - Allocation_Factors'!$B$1:$F$1,0)),INDEX('Wkpr - Allocation_Factors'!$B$2:$F$15,MATCH(CONCATENATE('Wkpr - Plant Balance Detail'!$B333,'Wkpr - Plant Balance Detail'!$C333),'Wkpr - Allocation_Factors'!$A$2:$A$15,0),MATCH('Wkpr - Plant Balance Detail'!BX$2,'Wkpr - Allocation_Factors'!$B$1:$F$1,0)))),0)</f>
        <v>0</v>
      </c>
      <c r="BY333" s="31">
        <f>_xlfn.IFNA(IF(AND($B333="ED",$D333&gt;=310000,$D333&lt;360000),INDEX('Wkpr - Allocation_Factors'!$B$16:$F$16,1,MATCH('Wkpr - Plant Balance Detail'!BY$2,'Wkpr - Allocation_Factors'!$B$1:$F$1,0)),IF(AND($B333="GD",$C333="AN",$D333&gt;=350000,$D333&lt;358000),INDEX('Wkpr - Allocation_Factors'!$B$17:$F$17,1,MATCH('Wkpr - Plant Balance Detail'!BY$2,'Wkpr - Allocation_Factors'!$B$1:$F$1,0)),INDEX('Wkpr - Allocation_Factors'!$B$2:$F$15,MATCH(CONCATENATE('Wkpr - Plant Balance Detail'!$B333,'Wkpr - Plant Balance Detail'!$C333),'Wkpr - Allocation_Factors'!$A$2:$A$15,0),MATCH('Wkpr - Plant Balance Detail'!BY$2,'Wkpr - Allocation_Factors'!$B$1:$F$1,0)))),0)</f>
        <v>0</v>
      </c>
      <c r="CA333" s="1">
        <f t="shared" si="190"/>
        <v>9684.3164040000011</v>
      </c>
      <c r="CB333" s="1">
        <f t="shared" si="191"/>
        <v>0</v>
      </c>
      <c r="CC333" s="1">
        <f t="shared" si="192"/>
        <v>5049.1635960000003</v>
      </c>
      <c r="CD333" s="1">
        <f t="shared" si="193"/>
        <v>0</v>
      </c>
      <c r="CE333" s="1">
        <f t="shared" si="194"/>
        <v>0</v>
      </c>
      <c r="CF333" s="1"/>
      <c r="CG333" s="1">
        <f t="shared" si="195"/>
        <v>9684.345686714998</v>
      </c>
      <c r="CH333" s="1">
        <f t="shared" si="196"/>
        <v>0</v>
      </c>
      <c r="CI333" s="1">
        <f t="shared" si="197"/>
        <v>5049.1788632849994</v>
      </c>
      <c r="CJ333" s="1">
        <f t="shared" si="198"/>
        <v>0</v>
      </c>
      <c r="CK333" s="1">
        <f t="shared" si="199"/>
        <v>0</v>
      </c>
      <c r="CM333" s="1">
        <f t="shared" si="200"/>
        <v>9426.0964684026003</v>
      </c>
      <c r="CN333" s="1">
        <f t="shared" si="201"/>
        <v>0</v>
      </c>
      <c r="CO333" s="1">
        <f t="shared" si="202"/>
        <v>4914.5340935974</v>
      </c>
      <c r="CP333" s="1">
        <f t="shared" si="203"/>
        <v>0</v>
      </c>
      <c r="CQ333" s="1">
        <f t="shared" si="204"/>
        <v>0</v>
      </c>
      <c r="CS333" s="1">
        <f t="shared" si="219"/>
        <v>-258.24921831239772</v>
      </c>
      <c r="CT333" s="1">
        <f t="shared" si="220"/>
        <v>0</v>
      </c>
      <c r="CU333" s="1">
        <f t="shared" si="221"/>
        <v>-134.64476968759936</v>
      </c>
      <c r="CV333" s="1">
        <f t="shared" si="222"/>
        <v>0</v>
      </c>
      <c r="CW333" s="1">
        <f t="shared" si="223"/>
        <v>0</v>
      </c>
      <c r="CX333" s="1">
        <f t="shared" si="224"/>
        <v>-392.89398799999708</v>
      </c>
      <c r="DA333" s="38">
        <f t="shared" si="205"/>
        <v>0</v>
      </c>
      <c r="DB333" s="38">
        <f t="shared" si="206"/>
        <v>0</v>
      </c>
      <c r="DC333" s="38">
        <f t="shared" si="207"/>
        <v>0</v>
      </c>
      <c r="DD333" s="38">
        <f t="shared" si="208"/>
        <v>0</v>
      </c>
      <c r="DE333" s="38">
        <f t="shared" si="209"/>
        <v>0</v>
      </c>
    </row>
    <row r="334" spans="1:109" x14ac:dyDescent="0.2">
      <c r="A334" t="s">
        <v>349</v>
      </c>
      <c r="B334" t="str">
        <f t="shared" si="210"/>
        <v>ED</v>
      </c>
      <c r="C334" t="str">
        <f t="shared" si="211"/>
        <v>NR</v>
      </c>
      <c r="D334">
        <f t="shared" si="212"/>
        <v>331000</v>
      </c>
      <c r="F334" s="1">
        <v>17188663.300000001</v>
      </c>
      <c r="G334" s="1">
        <v>17399221.82</v>
      </c>
      <c r="H334" s="1">
        <v>17415199.870000001</v>
      </c>
      <c r="I334" s="1">
        <v>17471929.170000002</v>
      </c>
      <c r="J334" s="1">
        <v>17530491.91</v>
      </c>
      <c r="K334" s="1">
        <v>17494869.16</v>
      </c>
      <c r="L334" s="1">
        <v>17382654.469999999</v>
      </c>
      <c r="M334" s="1">
        <v>17573055.289999999</v>
      </c>
      <c r="N334" s="1">
        <v>17597522.739999998</v>
      </c>
      <c r="O334" s="1">
        <v>17582342.800000001</v>
      </c>
      <c r="P334" s="1">
        <v>17464775.219999999</v>
      </c>
      <c r="Q334" s="1">
        <v>17388831.25</v>
      </c>
      <c r="R334" s="1">
        <v>17388831.25</v>
      </c>
      <c r="S334" s="1">
        <f t="shared" si="213"/>
        <v>17288747.274999999</v>
      </c>
      <c r="T334" s="1">
        <f t="shared" si="214"/>
        <v>192300893.70000002</v>
      </c>
      <c r="U334" s="1">
        <f t="shared" si="215"/>
        <v>17465803.414583337</v>
      </c>
      <c r="V334" s="1">
        <v>-4565614.92</v>
      </c>
      <c r="W334" s="1">
        <v>-4582054.12</v>
      </c>
      <c r="X334" s="1">
        <v>-4603523.01</v>
      </c>
      <c r="Y334" s="1">
        <v>-4625036.74</v>
      </c>
      <c r="Z334" s="1">
        <v>-4646621.57</v>
      </c>
      <c r="AA334" s="1">
        <v>-4668220.54</v>
      </c>
      <c r="AB334" s="1">
        <v>-4689728.34</v>
      </c>
      <c r="AC334" s="1">
        <v>-4702344.3600000003</v>
      </c>
      <c r="AD334" s="1">
        <v>-4724032.88</v>
      </c>
      <c r="AE334" s="1">
        <v>-4740632.6399999997</v>
      </c>
      <c r="AF334" s="1">
        <v>-4635361.41</v>
      </c>
      <c r="AG334" s="1">
        <v>-4656854.47</v>
      </c>
      <c r="AH334" s="1">
        <v>-4678300.7</v>
      </c>
      <c r="AI334" s="1"/>
      <c r="AJ334" s="1">
        <v>-21056.69</v>
      </c>
      <c r="AK334" s="1">
        <v>-21329.200000000001</v>
      </c>
      <c r="AL334" s="1">
        <v>-21468.89</v>
      </c>
      <c r="AM334" s="1">
        <v>-21513.73</v>
      </c>
      <c r="AN334" s="1">
        <v>-21584.83</v>
      </c>
      <c r="AO334" s="1">
        <v>-21598.97</v>
      </c>
      <c r="AP334" s="1">
        <v>-21507.8</v>
      </c>
      <c r="AQ334" s="1">
        <v>-21556.02</v>
      </c>
      <c r="AR334" s="1">
        <v>-21688.52</v>
      </c>
      <c r="AS334" s="1">
        <v>-21694.25</v>
      </c>
      <c r="AT334" s="1">
        <v>-21612.39</v>
      </c>
      <c r="AU334" s="1">
        <v>-21493.06</v>
      </c>
      <c r="AV334" s="1">
        <v>-21446.23</v>
      </c>
      <c r="AW334" s="1">
        <f t="shared" si="216"/>
        <v>258493.88999999998</v>
      </c>
      <c r="AX334" s="1"/>
      <c r="AY334" s="1">
        <v>12623048.380000001</v>
      </c>
      <c r="AZ334" s="1">
        <v>12817167.699999999</v>
      </c>
      <c r="BA334" s="1">
        <v>12811676.859999999</v>
      </c>
      <c r="BB334" s="1">
        <v>12846892.43</v>
      </c>
      <c r="BC334" s="1">
        <v>12883870.34</v>
      </c>
      <c r="BD334" s="1">
        <v>12826648.619999999</v>
      </c>
      <c r="BE334" s="1">
        <v>12692926.130000001</v>
      </c>
      <c r="BF334" s="1">
        <v>12870710.93</v>
      </c>
      <c r="BG334" s="1">
        <v>12873489.859999999</v>
      </c>
      <c r="BH334" s="1">
        <v>12841710.16</v>
      </c>
      <c r="BI334" s="1">
        <v>12829413.810000001</v>
      </c>
      <c r="BJ334" s="1">
        <v>12731976.779999999</v>
      </c>
      <c r="BK334" s="1">
        <v>12710530.550000001</v>
      </c>
      <c r="BL334" s="2">
        <f t="shared" si="189"/>
        <v>0</v>
      </c>
      <c r="BM334" s="2">
        <f t="shared" si="217"/>
        <v>258493.88999999998</v>
      </c>
      <c r="BN334" s="3">
        <f t="shared" si="188"/>
        <v>1.4799999969321E-2</v>
      </c>
      <c r="BO334" s="37">
        <f>IFERROR(INDEX('Wkpr - Existing Depr Rates'!$G$2:$G$709,MATCH('Wkpr - Plant Balance Detail'!A334,'Wkpr - Existing Depr Rates'!$A$2:$A$709,0),),0)</f>
        <v>1.4800000000000001E-2</v>
      </c>
      <c r="BP334" s="37">
        <f t="shared" si="218"/>
        <v>-3.0679001006284068E-11</v>
      </c>
      <c r="BQ334" s="11">
        <v>1.7600000000000001E-2</v>
      </c>
      <c r="BR334" s="11"/>
      <c r="BS334" s="11"/>
      <c r="BU334" s="31">
        <f>_xlfn.IFNA(IF(AND($B334="ED",$D334&gt;=310000,$D334&lt;360000),INDEX('Wkpr - Allocation_Factors'!$B$16:$F$16,1,MATCH('Wkpr - Plant Balance Detail'!BU$2,'Wkpr - Allocation_Factors'!$B$1:$F$1,0)),IF(AND($B334="GD",$C334="AN",$D334&gt;=350000,$D334&lt;358000),INDEX('Wkpr - Allocation_Factors'!$B$17:$F$17,1,MATCH('Wkpr - Plant Balance Detail'!BU$2,'Wkpr - Allocation_Factors'!$B$1:$F$1,0)),INDEX('Wkpr - Allocation_Factors'!$B$2:$F$15,MATCH(CONCATENATE('Wkpr - Plant Balance Detail'!$B334,'Wkpr - Plant Balance Detail'!$C334),'Wkpr - Allocation_Factors'!$A$2:$A$15,0),MATCH('Wkpr - Plant Balance Detail'!BU$2,'Wkpr - Allocation_Factors'!$B$1:$F$1,0)))),0)</f>
        <v>0.6573</v>
      </c>
      <c r="BV334" s="31">
        <f>_xlfn.IFNA(IF(AND($B334="ED",$D334&gt;=310000,$D334&lt;360000),INDEX('Wkpr - Allocation_Factors'!$B$16:$F$16,1,MATCH('Wkpr - Plant Balance Detail'!BV$2,'Wkpr - Allocation_Factors'!$B$1:$F$1,0)),IF(AND($B334="GD",$C334="AN",$D334&gt;=350000,$D334&lt;358000),INDEX('Wkpr - Allocation_Factors'!$B$17:$F$17,1,MATCH('Wkpr - Plant Balance Detail'!BV$2,'Wkpr - Allocation_Factors'!$B$1:$F$1,0)),INDEX('Wkpr - Allocation_Factors'!$B$2:$F$15,MATCH(CONCATENATE('Wkpr - Plant Balance Detail'!$B334,'Wkpr - Plant Balance Detail'!$C334),'Wkpr - Allocation_Factors'!$A$2:$A$15,0),MATCH('Wkpr - Plant Balance Detail'!BV$2,'Wkpr - Allocation_Factors'!$B$1:$F$1,0)))),0)</f>
        <v>0</v>
      </c>
      <c r="BW334" s="31">
        <f>_xlfn.IFNA(IF(AND($B334="ED",$D334&gt;=310000,$D334&lt;360000),INDEX('Wkpr - Allocation_Factors'!$B$16:$F$16,1,MATCH('Wkpr - Plant Balance Detail'!BW$2,'Wkpr - Allocation_Factors'!$B$1:$F$1,0)),IF(AND($B334="GD",$C334="AN",$D334&gt;=350000,$D334&lt;358000),INDEX('Wkpr - Allocation_Factors'!$B$17:$F$17,1,MATCH('Wkpr - Plant Balance Detail'!BW$2,'Wkpr - Allocation_Factors'!$B$1:$F$1,0)),INDEX('Wkpr - Allocation_Factors'!$B$2:$F$15,MATCH(CONCATENATE('Wkpr - Plant Balance Detail'!$B334,'Wkpr - Plant Balance Detail'!$C334),'Wkpr - Allocation_Factors'!$A$2:$A$15,0),MATCH('Wkpr - Plant Balance Detail'!BW$2,'Wkpr - Allocation_Factors'!$B$1:$F$1,0)))),0)</f>
        <v>0.3427</v>
      </c>
      <c r="BX334" s="31">
        <f>_xlfn.IFNA(IF(AND($B334="ED",$D334&gt;=310000,$D334&lt;360000),INDEX('Wkpr - Allocation_Factors'!$B$16:$F$16,1,MATCH('Wkpr - Plant Balance Detail'!BX$2,'Wkpr - Allocation_Factors'!$B$1:$F$1,0)),IF(AND($B334="GD",$C334="AN",$D334&gt;=350000,$D334&lt;358000),INDEX('Wkpr - Allocation_Factors'!$B$17:$F$17,1,MATCH('Wkpr - Plant Balance Detail'!BX$2,'Wkpr - Allocation_Factors'!$B$1:$F$1,0)),INDEX('Wkpr - Allocation_Factors'!$B$2:$F$15,MATCH(CONCATENATE('Wkpr - Plant Balance Detail'!$B334,'Wkpr - Plant Balance Detail'!$C334),'Wkpr - Allocation_Factors'!$A$2:$A$15,0),MATCH('Wkpr - Plant Balance Detail'!BX$2,'Wkpr - Allocation_Factors'!$B$1:$F$1,0)))),0)</f>
        <v>0</v>
      </c>
      <c r="BY334" s="31">
        <f>_xlfn.IFNA(IF(AND($B334="ED",$D334&gt;=310000,$D334&lt;360000),INDEX('Wkpr - Allocation_Factors'!$B$16:$F$16,1,MATCH('Wkpr - Plant Balance Detail'!BY$2,'Wkpr - Allocation_Factors'!$B$1:$F$1,0)),IF(AND($B334="GD",$C334="AN",$D334&gt;=350000,$D334&lt;358000),INDEX('Wkpr - Allocation_Factors'!$B$17:$F$17,1,MATCH('Wkpr - Plant Balance Detail'!BY$2,'Wkpr - Allocation_Factors'!$B$1:$F$1,0)),INDEX('Wkpr - Allocation_Factors'!$B$2:$F$15,MATCH(CONCATENATE('Wkpr - Plant Balance Detail'!$B334,'Wkpr - Plant Balance Detail'!$C334),'Wkpr - Allocation_Factors'!$A$2:$A$15,0),MATCH('Wkpr - Plant Balance Detail'!BY$2,'Wkpr - Allocation_Factors'!$B$1:$F$1,0)))),0)</f>
        <v>0</v>
      </c>
      <c r="CA334" s="1">
        <f t="shared" si="190"/>
        <v>169159.24560259888</v>
      </c>
      <c r="CB334" s="1">
        <f t="shared" si="191"/>
        <v>0</v>
      </c>
      <c r="CC334" s="1">
        <f t="shared" si="192"/>
        <v>88195.456363929159</v>
      </c>
      <c r="CD334" s="1">
        <f t="shared" si="193"/>
        <v>0</v>
      </c>
      <c r="CE334" s="1">
        <f t="shared" si="194"/>
        <v>0</v>
      </c>
      <c r="CF334" s="1"/>
      <c r="CG334" s="1">
        <f t="shared" si="195"/>
        <v>169159.24595325001</v>
      </c>
      <c r="CH334" s="1">
        <f t="shared" si="196"/>
        <v>0</v>
      </c>
      <c r="CI334" s="1">
        <f t="shared" si="197"/>
        <v>88195.456546750007</v>
      </c>
      <c r="CJ334" s="1">
        <f t="shared" si="198"/>
        <v>0</v>
      </c>
      <c r="CK334" s="1">
        <f t="shared" si="199"/>
        <v>0</v>
      </c>
      <c r="CM334" s="1">
        <f t="shared" si="200"/>
        <v>201162.34653899999</v>
      </c>
      <c r="CN334" s="1">
        <f t="shared" si="201"/>
        <v>0</v>
      </c>
      <c r="CO334" s="1">
        <f t="shared" si="202"/>
        <v>104881.083461</v>
      </c>
      <c r="CP334" s="1">
        <f t="shared" si="203"/>
        <v>0</v>
      </c>
      <c r="CQ334" s="1">
        <f t="shared" si="204"/>
        <v>0</v>
      </c>
      <c r="CS334" s="1">
        <f t="shared" si="219"/>
        <v>32003.100585749984</v>
      </c>
      <c r="CT334" s="1">
        <f t="shared" si="220"/>
        <v>0</v>
      </c>
      <c r="CU334" s="1">
        <f t="shared" si="221"/>
        <v>16685.626914249995</v>
      </c>
      <c r="CV334" s="1">
        <f t="shared" si="222"/>
        <v>0</v>
      </c>
      <c r="CW334" s="1">
        <f t="shared" si="223"/>
        <v>0</v>
      </c>
      <c r="CX334" s="1">
        <f t="shared" si="224"/>
        <v>48688.727499999979</v>
      </c>
      <c r="DA334" s="38">
        <f t="shared" si="205"/>
        <v>0</v>
      </c>
      <c r="DB334" s="38">
        <f t="shared" si="206"/>
        <v>0</v>
      </c>
      <c r="DC334" s="38">
        <f t="shared" si="207"/>
        <v>0</v>
      </c>
      <c r="DD334" s="38">
        <f t="shared" si="208"/>
        <v>0</v>
      </c>
      <c r="DE334" s="38">
        <f t="shared" si="209"/>
        <v>0</v>
      </c>
    </row>
    <row r="335" spans="1:109" x14ac:dyDescent="0.2">
      <c r="A335" t="s">
        <v>350</v>
      </c>
      <c r="B335" t="str">
        <f t="shared" si="210"/>
        <v>ED</v>
      </c>
      <c r="C335" t="str">
        <f t="shared" si="211"/>
        <v>NR</v>
      </c>
      <c r="D335">
        <f t="shared" si="212"/>
        <v>331100</v>
      </c>
      <c r="F335" s="1">
        <v>97471.49</v>
      </c>
      <c r="G335" s="1">
        <v>97471.49</v>
      </c>
      <c r="H335" s="1">
        <v>97471.49</v>
      </c>
      <c r="I335" s="1">
        <v>97471.49</v>
      </c>
      <c r="J335" s="1">
        <v>97471.49</v>
      </c>
      <c r="K335" s="1">
        <v>97471.49</v>
      </c>
      <c r="L335" s="1">
        <v>97471.49</v>
      </c>
      <c r="M335" s="1">
        <v>97471.49</v>
      </c>
      <c r="N335" s="1">
        <v>97471.49</v>
      </c>
      <c r="O335" s="1">
        <v>97471.49</v>
      </c>
      <c r="P335" s="1">
        <v>97471.49</v>
      </c>
      <c r="Q335" s="1">
        <v>97471.49</v>
      </c>
      <c r="R335" s="1">
        <v>97471.49</v>
      </c>
      <c r="S335" s="1">
        <f t="shared" si="213"/>
        <v>97471.49</v>
      </c>
      <c r="T335" s="1">
        <f t="shared" si="214"/>
        <v>1072186.3900000001</v>
      </c>
      <c r="U335" s="1">
        <f t="shared" si="215"/>
        <v>97471.49</v>
      </c>
      <c r="V335" s="1">
        <v>-16181.86</v>
      </c>
      <c r="W335" s="1">
        <v>-16321.57</v>
      </c>
      <c r="X335" s="1">
        <v>-16461.28</v>
      </c>
      <c r="Y335" s="1">
        <v>-16600.990000000002</v>
      </c>
      <c r="Z335" s="1">
        <v>-16740.7</v>
      </c>
      <c r="AA335" s="1">
        <v>-16880.41</v>
      </c>
      <c r="AB335" s="1">
        <v>-17020.12</v>
      </c>
      <c r="AC335" s="1">
        <v>-17159.830000000002</v>
      </c>
      <c r="AD335" s="1">
        <v>-17299.54</v>
      </c>
      <c r="AE335" s="1">
        <v>-17439.25</v>
      </c>
      <c r="AF335" s="1">
        <v>-17578.96</v>
      </c>
      <c r="AG335" s="1">
        <v>-17718.670000000002</v>
      </c>
      <c r="AH335" s="1">
        <v>-17858.38</v>
      </c>
      <c r="AI335" s="1"/>
      <c r="AJ335" s="1">
        <v>-139.71</v>
      </c>
      <c r="AK335" s="1">
        <v>-139.71</v>
      </c>
      <c r="AL335" s="1">
        <v>-139.71</v>
      </c>
      <c r="AM335" s="1">
        <v>-139.71</v>
      </c>
      <c r="AN335" s="1">
        <v>-139.71</v>
      </c>
      <c r="AO335" s="1">
        <v>-139.71</v>
      </c>
      <c r="AP335" s="1">
        <v>-139.71</v>
      </c>
      <c r="AQ335" s="1">
        <v>-139.71</v>
      </c>
      <c r="AR335" s="1">
        <v>-139.71</v>
      </c>
      <c r="AS335" s="1">
        <v>-139.71</v>
      </c>
      <c r="AT335" s="1">
        <v>-139.71</v>
      </c>
      <c r="AU335" s="1">
        <v>-139.71</v>
      </c>
      <c r="AV335" s="1">
        <v>-139.71</v>
      </c>
      <c r="AW335" s="1">
        <f t="shared" si="216"/>
        <v>1676.5200000000002</v>
      </c>
      <c r="AX335" s="1"/>
      <c r="AY335" s="1">
        <v>81289.63</v>
      </c>
      <c r="AZ335" s="1">
        <v>81149.919999999998</v>
      </c>
      <c r="BA335" s="1">
        <v>81010.210000000006</v>
      </c>
      <c r="BB335" s="1">
        <v>80870.5</v>
      </c>
      <c r="BC335" s="1">
        <v>80730.790000000008</v>
      </c>
      <c r="BD335" s="1">
        <v>80591.08</v>
      </c>
      <c r="BE335" s="1">
        <v>80451.37</v>
      </c>
      <c r="BF335" s="1">
        <v>80311.66</v>
      </c>
      <c r="BG335" s="1">
        <v>80171.95</v>
      </c>
      <c r="BH335" s="1">
        <v>80032.240000000005</v>
      </c>
      <c r="BI335" s="1">
        <v>79892.53</v>
      </c>
      <c r="BJ335" s="1">
        <v>79752.820000000007</v>
      </c>
      <c r="BK335" s="1">
        <v>79613.11</v>
      </c>
      <c r="BL335" s="2">
        <f t="shared" si="189"/>
        <v>0</v>
      </c>
      <c r="BM335" s="2">
        <f t="shared" si="217"/>
        <v>1676.5200000000002</v>
      </c>
      <c r="BN335" s="3">
        <f t="shared" si="188"/>
        <v>1.7200106410602732E-2</v>
      </c>
      <c r="BO335" s="37">
        <f>IFERROR(INDEX('Wkpr - Existing Depr Rates'!$G$2:$G$709,MATCH('Wkpr - Plant Balance Detail'!A335,'Wkpr - Existing Depr Rates'!$A$2:$A$709,0),),0)</f>
        <v>1.72E-2</v>
      </c>
      <c r="BP335" s="37">
        <f t="shared" si="218"/>
        <v>1.0641060273208769E-7</v>
      </c>
      <c r="BQ335" s="11">
        <v>2.4399999999999998E-2</v>
      </c>
      <c r="BR335" s="11"/>
      <c r="BS335" s="11"/>
      <c r="BU335" s="31">
        <f>_xlfn.IFNA(IF(AND($B335="ED",$D335&gt;=310000,$D335&lt;360000),INDEX('Wkpr - Allocation_Factors'!$B$16:$F$16,1,MATCH('Wkpr - Plant Balance Detail'!BU$2,'Wkpr - Allocation_Factors'!$B$1:$F$1,0)),IF(AND($B335="GD",$C335="AN",$D335&gt;=350000,$D335&lt;358000),INDEX('Wkpr - Allocation_Factors'!$B$17:$F$17,1,MATCH('Wkpr - Plant Balance Detail'!BU$2,'Wkpr - Allocation_Factors'!$B$1:$F$1,0)),INDEX('Wkpr - Allocation_Factors'!$B$2:$F$15,MATCH(CONCATENATE('Wkpr - Plant Balance Detail'!$B335,'Wkpr - Plant Balance Detail'!$C335),'Wkpr - Allocation_Factors'!$A$2:$A$15,0),MATCH('Wkpr - Plant Balance Detail'!BU$2,'Wkpr - Allocation_Factors'!$B$1:$F$1,0)))),0)</f>
        <v>0.6573</v>
      </c>
      <c r="BV335" s="31">
        <f>_xlfn.IFNA(IF(AND($B335="ED",$D335&gt;=310000,$D335&lt;360000),INDEX('Wkpr - Allocation_Factors'!$B$16:$F$16,1,MATCH('Wkpr - Plant Balance Detail'!BV$2,'Wkpr - Allocation_Factors'!$B$1:$F$1,0)),IF(AND($B335="GD",$C335="AN",$D335&gt;=350000,$D335&lt;358000),INDEX('Wkpr - Allocation_Factors'!$B$17:$F$17,1,MATCH('Wkpr - Plant Balance Detail'!BV$2,'Wkpr - Allocation_Factors'!$B$1:$F$1,0)),INDEX('Wkpr - Allocation_Factors'!$B$2:$F$15,MATCH(CONCATENATE('Wkpr - Plant Balance Detail'!$B335,'Wkpr - Plant Balance Detail'!$C335),'Wkpr - Allocation_Factors'!$A$2:$A$15,0),MATCH('Wkpr - Plant Balance Detail'!BV$2,'Wkpr - Allocation_Factors'!$B$1:$F$1,0)))),0)</f>
        <v>0</v>
      </c>
      <c r="BW335" s="31">
        <f>_xlfn.IFNA(IF(AND($B335="ED",$D335&gt;=310000,$D335&lt;360000),INDEX('Wkpr - Allocation_Factors'!$B$16:$F$16,1,MATCH('Wkpr - Plant Balance Detail'!BW$2,'Wkpr - Allocation_Factors'!$B$1:$F$1,0)),IF(AND($B335="GD",$C335="AN",$D335&gt;=350000,$D335&lt;358000),INDEX('Wkpr - Allocation_Factors'!$B$17:$F$17,1,MATCH('Wkpr - Plant Balance Detail'!BW$2,'Wkpr - Allocation_Factors'!$B$1:$F$1,0)),INDEX('Wkpr - Allocation_Factors'!$B$2:$F$15,MATCH(CONCATENATE('Wkpr - Plant Balance Detail'!$B335,'Wkpr - Plant Balance Detail'!$C335),'Wkpr - Allocation_Factors'!$A$2:$A$15,0),MATCH('Wkpr - Plant Balance Detail'!BW$2,'Wkpr - Allocation_Factors'!$B$1:$F$1,0)))),0)</f>
        <v>0.3427</v>
      </c>
      <c r="BX335" s="31">
        <f>_xlfn.IFNA(IF(AND($B335="ED",$D335&gt;=310000,$D335&lt;360000),INDEX('Wkpr - Allocation_Factors'!$B$16:$F$16,1,MATCH('Wkpr - Plant Balance Detail'!BX$2,'Wkpr - Allocation_Factors'!$B$1:$F$1,0)),IF(AND($B335="GD",$C335="AN",$D335&gt;=350000,$D335&lt;358000),INDEX('Wkpr - Allocation_Factors'!$B$17:$F$17,1,MATCH('Wkpr - Plant Balance Detail'!BX$2,'Wkpr - Allocation_Factors'!$B$1:$F$1,0)),INDEX('Wkpr - Allocation_Factors'!$B$2:$F$15,MATCH(CONCATENATE('Wkpr - Plant Balance Detail'!$B335,'Wkpr - Plant Balance Detail'!$C335),'Wkpr - Allocation_Factors'!$A$2:$A$15,0),MATCH('Wkpr - Plant Balance Detail'!BX$2,'Wkpr - Allocation_Factors'!$B$1:$F$1,0)))),0)</f>
        <v>0</v>
      </c>
      <c r="BY335" s="31">
        <f>_xlfn.IFNA(IF(AND($B335="ED",$D335&gt;=310000,$D335&lt;360000),INDEX('Wkpr - Allocation_Factors'!$B$16:$F$16,1,MATCH('Wkpr - Plant Balance Detail'!BY$2,'Wkpr - Allocation_Factors'!$B$1:$F$1,0)),IF(AND($B335="GD",$C335="AN",$D335&gt;=350000,$D335&lt;358000),INDEX('Wkpr - Allocation_Factors'!$B$17:$F$17,1,MATCH('Wkpr - Plant Balance Detail'!BY$2,'Wkpr - Allocation_Factors'!$B$1:$F$1,0)),INDEX('Wkpr - Allocation_Factors'!$B$2:$F$15,MATCH(CONCATENATE('Wkpr - Plant Balance Detail'!$B335,'Wkpr - Plant Balance Detail'!$C335),'Wkpr - Allocation_Factors'!$A$2:$A$15,0),MATCH('Wkpr - Plant Balance Detail'!BY$2,'Wkpr - Allocation_Factors'!$B$1:$F$1,0)))),0)</f>
        <v>0</v>
      </c>
      <c r="CA335" s="1">
        <f t="shared" si="190"/>
        <v>1101.9765960000002</v>
      </c>
      <c r="CB335" s="1">
        <f t="shared" si="191"/>
        <v>0</v>
      </c>
      <c r="CC335" s="1">
        <f t="shared" si="192"/>
        <v>574.54340400000012</v>
      </c>
      <c r="CD335" s="1">
        <f t="shared" si="193"/>
        <v>0</v>
      </c>
      <c r="CE335" s="1">
        <f t="shared" si="194"/>
        <v>0</v>
      </c>
      <c r="CF335" s="1"/>
      <c r="CG335" s="1">
        <f t="shared" si="195"/>
        <v>1101.9697784844</v>
      </c>
      <c r="CH335" s="1">
        <f t="shared" si="196"/>
        <v>0</v>
      </c>
      <c r="CI335" s="1">
        <f t="shared" si="197"/>
        <v>574.53984951560005</v>
      </c>
      <c r="CJ335" s="1">
        <f t="shared" si="198"/>
        <v>0</v>
      </c>
      <c r="CK335" s="1">
        <f t="shared" si="199"/>
        <v>0</v>
      </c>
      <c r="CM335" s="1">
        <f t="shared" si="200"/>
        <v>1563.2594531988</v>
      </c>
      <c r="CN335" s="1">
        <f t="shared" si="201"/>
        <v>0</v>
      </c>
      <c r="CO335" s="1">
        <f t="shared" si="202"/>
        <v>815.04490280120001</v>
      </c>
      <c r="CP335" s="1">
        <f t="shared" si="203"/>
        <v>0</v>
      </c>
      <c r="CQ335" s="1">
        <f t="shared" si="204"/>
        <v>0</v>
      </c>
      <c r="CS335" s="1">
        <f t="shared" si="219"/>
        <v>461.28967471440001</v>
      </c>
      <c r="CT335" s="1">
        <f t="shared" si="220"/>
        <v>0</v>
      </c>
      <c r="CU335" s="1">
        <f t="shared" si="221"/>
        <v>240.50505328559996</v>
      </c>
      <c r="CV335" s="1">
        <f t="shared" si="222"/>
        <v>0</v>
      </c>
      <c r="CW335" s="1">
        <f t="shared" si="223"/>
        <v>0</v>
      </c>
      <c r="CX335" s="1">
        <f t="shared" si="224"/>
        <v>701.79472799999996</v>
      </c>
      <c r="DA335" s="38">
        <f t="shared" si="205"/>
        <v>0</v>
      </c>
      <c r="DB335" s="38">
        <f t="shared" si="206"/>
        <v>0</v>
      </c>
      <c r="DC335" s="38">
        <f t="shared" si="207"/>
        <v>0</v>
      </c>
      <c r="DD335" s="38">
        <f t="shared" si="208"/>
        <v>0</v>
      </c>
      <c r="DE335" s="38">
        <f t="shared" si="209"/>
        <v>0</v>
      </c>
    </row>
    <row r="336" spans="1:109" x14ac:dyDescent="0.2">
      <c r="A336" t="s">
        <v>351</v>
      </c>
      <c r="B336" t="str">
        <f t="shared" si="210"/>
        <v>ED</v>
      </c>
      <c r="C336" t="str">
        <f t="shared" si="211"/>
        <v>NR</v>
      </c>
      <c r="D336">
        <f t="shared" si="212"/>
        <v>331200</v>
      </c>
      <c r="F336" s="1">
        <v>1347661</v>
      </c>
      <c r="G336" s="1">
        <v>1347661</v>
      </c>
      <c r="H336" s="1">
        <v>1347661</v>
      </c>
      <c r="I336" s="1">
        <v>1347661</v>
      </c>
      <c r="J336" s="1">
        <v>1347661</v>
      </c>
      <c r="K336" s="1">
        <v>1368119.63</v>
      </c>
      <c r="L336" s="1">
        <v>1368119.63</v>
      </c>
      <c r="M336" s="1">
        <v>1368119.63</v>
      </c>
      <c r="N336" s="1">
        <v>1368119.63</v>
      </c>
      <c r="O336" s="1">
        <v>1368119.63</v>
      </c>
      <c r="P336" s="1">
        <v>1406658.17</v>
      </c>
      <c r="Q336" s="1">
        <v>1406658.17</v>
      </c>
      <c r="R336" s="1">
        <v>1406658.17</v>
      </c>
      <c r="S336" s="1">
        <f t="shared" si="213"/>
        <v>1377159.585</v>
      </c>
      <c r="T336" s="1">
        <f t="shared" si="214"/>
        <v>15044558.489999998</v>
      </c>
      <c r="U336" s="1">
        <f t="shared" si="215"/>
        <v>1368476.5062499999</v>
      </c>
      <c r="V336" s="1">
        <v>-268613.74</v>
      </c>
      <c r="W336" s="1">
        <v>-270893.53999999998</v>
      </c>
      <c r="X336" s="1">
        <v>-273173.34000000003</v>
      </c>
      <c r="Y336" s="1">
        <v>-275453.14</v>
      </c>
      <c r="Z336" s="1">
        <v>-277732.94</v>
      </c>
      <c r="AA336" s="1">
        <v>-280030.03999999998</v>
      </c>
      <c r="AB336" s="1">
        <v>-282344.44</v>
      </c>
      <c r="AC336" s="1">
        <v>-284658.84000000003</v>
      </c>
      <c r="AD336" s="1">
        <v>-286973.24</v>
      </c>
      <c r="AE336" s="1">
        <v>-289287.64</v>
      </c>
      <c r="AF336" s="1">
        <v>-291634.64</v>
      </c>
      <c r="AG336" s="1">
        <v>-294014.23</v>
      </c>
      <c r="AH336" s="1">
        <v>-296393.82</v>
      </c>
      <c r="AI336" s="1"/>
      <c r="AJ336" s="1">
        <v>-2259.9299999999998</v>
      </c>
      <c r="AK336" s="1">
        <v>-2279.8000000000002</v>
      </c>
      <c r="AL336" s="1">
        <v>-2279.8000000000002</v>
      </c>
      <c r="AM336" s="1">
        <v>-2279.8000000000002</v>
      </c>
      <c r="AN336" s="1">
        <v>-2279.8000000000002</v>
      </c>
      <c r="AO336" s="1">
        <v>-2297.1</v>
      </c>
      <c r="AP336" s="1">
        <v>-2314.4</v>
      </c>
      <c r="AQ336" s="1">
        <v>-2314.4</v>
      </c>
      <c r="AR336" s="1">
        <v>-2314.4</v>
      </c>
      <c r="AS336" s="1">
        <v>-2314.4</v>
      </c>
      <c r="AT336" s="1">
        <v>-2347</v>
      </c>
      <c r="AU336" s="1">
        <v>-2379.59</v>
      </c>
      <c r="AV336" s="1">
        <v>-2379.59</v>
      </c>
      <c r="AW336" s="1">
        <f t="shared" si="216"/>
        <v>27780.080000000002</v>
      </c>
      <c r="AX336" s="1"/>
      <c r="AY336" s="1">
        <v>1079047.26</v>
      </c>
      <c r="AZ336" s="1">
        <v>1076767.46</v>
      </c>
      <c r="BA336" s="1">
        <v>1074487.6599999999</v>
      </c>
      <c r="BB336" s="1">
        <v>1072207.8600000001</v>
      </c>
      <c r="BC336" s="1">
        <v>1069928.06</v>
      </c>
      <c r="BD336" s="1">
        <v>1088089.5900000001</v>
      </c>
      <c r="BE336" s="1">
        <v>1085775.19</v>
      </c>
      <c r="BF336" s="1">
        <v>1083460.79</v>
      </c>
      <c r="BG336" s="1">
        <v>1081146.3899999999</v>
      </c>
      <c r="BH336" s="1">
        <v>1078831.99</v>
      </c>
      <c r="BI336" s="1">
        <v>1115023.53</v>
      </c>
      <c r="BJ336" s="1">
        <v>1112643.94</v>
      </c>
      <c r="BK336" s="1">
        <v>1110264.3500000001</v>
      </c>
      <c r="BL336" s="2">
        <f t="shared" si="189"/>
        <v>0</v>
      </c>
      <c r="BM336" s="2">
        <f t="shared" si="217"/>
        <v>27780.080000000002</v>
      </c>
      <c r="BN336" s="3">
        <f t="shared" si="188"/>
        <v>2.0300005059001723E-2</v>
      </c>
      <c r="BO336" s="37">
        <f>IFERROR(INDEX('Wkpr - Existing Depr Rates'!$G$2:$G$709,MATCH('Wkpr - Plant Balance Detail'!A336,'Wkpr - Existing Depr Rates'!$A$2:$A$709,0),),0)</f>
        <v>2.0300000000000002E-2</v>
      </c>
      <c r="BP336" s="37">
        <f t="shared" si="218"/>
        <v>5.0590017210139226E-9</v>
      </c>
      <c r="BQ336" s="11">
        <v>2.5600000000000001E-2</v>
      </c>
      <c r="BR336" s="11"/>
      <c r="BS336" s="11"/>
      <c r="BU336" s="31">
        <f>_xlfn.IFNA(IF(AND($B336="ED",$D336&gt;=310000,$D336&lt;360000),INDEX('Wkpr - Allocation_Factors'!$B$16:$F$16,1,MATCH('Wkpr - Plant Balance Detail'!BU$2,'Wkpr - Allocation_Factors'!$B$1:$F$1,0)),IF(AND($B336="GD",$C336="AN",$D336&gt;=350000,$D336&lt;358000),INDEX('Wkpr - Allocation_Factors'!$B$17:$F$17,1,MATCH('Wkpr - Plant Balance Detail'!BU$2,'Wkpr - Allocation_Factors'!$B$1:$F$1,0)),INDEX('Wkpr - Allocation_Factors'!$B$2:$F$15,MATCH(CONCATENATE('Wkpr - Plant Balance Detail'!$B336,'Wkpr - Plant Balance Detail'!$C336),'Wkpr - Allocation_Factors'!$A$2:$A$15,0),MATCH('Wkpr - Plant Balance Detail'!BU$2,'Wkpr - Allocation_Factors'!$B$1:$F$1,0)))),0)</f>
        <v>0.6573</v>
      </c>
      <c r="BV336" s="31">
        <f>_xlfn.IFNA(IF(AND($B336="ED",$D336&gt;=310000,$D336&lt;360000),INDEX('Wkpr - Allocation_Factors'!$B$16:$F$16,1,MATCH('Wkpr - Plant Balance Detail'!BV$2,'Wkpr - Allocation_Factors'!$B$1:$F$1,0)),IF(AND($B336="GD",$C336="AN",$D336&gt;=350000,$D336&lt;358000),INDEX('Wkpr - Allocation_Factors'!$B$17:$F$17,1,MATCH('Wkpr - Plant Balance Detail'!BV$2,'Wkpr - Allocation_Factors'!$B$1:$F$1,0)),INDEX('Wkpr - Allocation_Factors'!$B$2:$F$15,MATCH(CONCATENATE('Wkpr - Plant Balance Detail'!$B336,'Wkpr - Plant Balance Detail'!$C336),'Wkpr - Allocation_Factors'!$A$2:$A$15,0),MATCH('Wkpr - Plant Balance Detail'!BV$2,'Wkpr - Allocation_Factors'!$B$1:$F$1,0)))),0)</f>
        <v>0</v>
      </c>
      <c r="BW336" s="31">
        <f>_xlfn.IFNA(IF(AND($B336="ED",$D336&gt;=310000,$D336&lt;360000),INDEX('Wkpr - Allocation_Factors'!$B$16:$F$16,1,MATCH('Wkpr - Plant Balance Detail'!BW$2,'Wkpr - Allocation_Factors'!$B$1:$F$1,0)),IF(AND($B336="GD",$C336="AN",$D336&gt;=350000,$D336&lt;358000),INDEX('Wkpr - Allocation_Factors'!$B$17:$F$17,1,MATCH('Wkpr - Plant Balance Detail'!BW$2,'Wkpr - Allocation_Factors'!$B$1:$F$1,0)),INDEX('Wkpr - Allocation_Factors'!$B$2:$F$15,MATCH(CONCATENATE('Wkpr - Plant Balance Detail'!$B336,'Wkpr - Plant Balance Detail'!$C336),'Wkpr - Allocation_Factors'!$A$2:$A$15,0),MATCH('Wkpr - Plant Balance Detail'!BW$2,'Wkpr - Allocation_Factors'!$B$1:$F$1,0)))),0)</f>
        <v>0.3427</v>
      </c>
      <c r="BX336" s="31">
        <f>_xlfn.IFNA(IF(AND($B336="ED",$D336&gt;=310000,$D336&lt;360000),INDEX('Wkpr - Allocation_Factors'!$B$16:$F$16,1,MATCH('Wkpr - Plant Balance Detail'!BX$2,'Wkpr - Allocation_Factors'!$B$1:$F$1,0)),IF(AND($B336="GD",$C336="AN",$D336&gt;=350000,$D336&lt;358000),INDEX('Wkpr - Allocation_Factors'!$B$17:$F$17,1,MATCH('Wkpr - Plant Balance Detail'!BX$2,'Wkpr - Allocation_Factors'!$B$1:$F$1,0)),INDEX('Wkpr - Allocation_Factors'!$B$2:$F$15,MATCH(CONCATENATE('Wkpr - Plant Balance Detail'!$B336,'Wkpr - Plant Balance Detail'!$C336),'Wkpr - Allocation_Factors'!$A$2:$A$15,0),MATCH('Wkpr - Plant Balance Detail'!BX$2,'Wkpr - Allocation_Factors'!$B$1:$F$1,0)))),0)</f>
        <v>0</v>
      </c>
      <c r="BY336" s="31">
        <f>_xlfn.IFNA(IF(AND($B336="ED",$D336&gt;=310000,$D336&lt;360000),INDEX('Wkpr - Allocation_Factors'!$B$16:$F$16,1,MATCH('Wkpr - Plant Balance Detail'!BY$2,'Wkpr - Allocation_Factors'!$B$1:$F$1,0)),IF(AND($B336="GD",$C336="AN",$D336&gt;=350000,$D336&lt;358000),INDEX('Wkpr - Allocation_Factors'!$B$17:$F$17,1,MATCH('Wkpr - Plant Balance Detail'!BY$2,'Wkpr - Allocation_Factors'!$B$1:$F$1,0)),INDEX('Wkpr - Allocation_Factors'!$B$2:$F$15,MATCH(CONCATENATE('Wkpr - Plant Balance Detail'!$B336,'Wkpr - Plant Balance Detail'!$C336),'Wkpr - Allocation_Factors'!$A$2:$A$15,0),MATCH('Wkpr - Plant Balance Detail'!BY$2,'Wkpr - Allocation_Factors'!$B$1:$F$1,0)))),0)</f>
        <v>0</v>
      </c>
      <c r="CA336" s="1">
        <f t="shared" si="190"/>
        <v>18769.311904897157</v>
      </c>
      <c r="CB336" s="1">
        <f t="shared" si="191"/>
        <v>0</v>
      </c>
      <c r="CC336" s="1">
        <f t="shared" si="192"/>
        <v>9785.856062388948</v>
      </c>
      <c r="CD336" s="1">
        <f t="shared" si="193"/>
        <v>0</v>
      </c>
      <c r="CE336" s="1">
        <f t="shared" si="194"/>
        <v>0</v>
      </c>
      <c r="CF336" s="1"/>
      <c r="CG336" s="1">
        <f t="shared" si="195"/>
        <v>18769.3072273623</v>
      </c>
      <c r="CH336" s="1">
        <f t="shared" si="196"/>
        <v>0</v>
      </c>
      <c r="CI336" s="1">
        <f t="shared" si="197"/>
        <v>9785.8536236377004</v>
      </c>
      <c r="CJ336" s="1">
        <f t="shared" si="198"/>
        <v>0</v>
      </c>
      <c r="CK336" s="1">
        <f t="shared" si="199"/>
        <v>0</v>
      </c>
      <c r="CM336" s="1">
        <f t="shared" si="200"/>
        <v>23669.6682276096</v>
      </c>
      <c r="CN336" s="1">
        <f t="shared" si="201"/>
        <v>0</v>
      </c>
      <c r="CO336" s="1">
        <f t="shared" si="202"/>
        <v>12340.780924390401</v>
      </c>
      <c r="CP336" s="1">
        <f t="shared" si="203"/>
        <v>0</v>
      </c>
      <c r="CQ336" s="1">
        <f t="shared" si="204"/>
        <v>0</v>
      </c>
      <c r="CS336" s="1">
        <f t="shared" si="219"/>
        <v>4900.3610002472997</v>
      </c>
      <c r="CT336" s="1">
        <f t="shared" si="220"/>
        <v>0</v>
      </c>
      <c r="CU336" s="1">
        <f t="shared" si="221"/>
        <v>2554.9273007527008</v>
      </c>
      <c r="CV336" s="1">
        <f t="shared" si="222"/>
        <v>0</v>
      </c>
      <c r="CW336" s="1">
        <f t="shared" si="223"/>
        <v>0</v>
      </c>
      <c r="CX336" s="1">
        <f t="shared" si="224"/>
        <v>7455.2883010000005</v>
      </c>
      <c r="DA336" s="38">
        <f t="shared" si="205"/>
        <v>0</v>
      </c>
      <c r="DB336" s="38">
        <f t="shared" si="206"/>
        <v>0</v>
      </c>
      <c r="DC336" s="38">
        <f t="shared" si="207"/>
        <v>0</v>
      </c>
      <c r="DD336" s="38">
        <f t="shared" si="208"/>
        <v>0</v>
      </c>
      <c r="DE336" s="38">
        <f t="shared" si="209"/>
        <v>0</v>
      </c>
    </row>
    <row r="337" spans="1:109" x14ac:dyDescent="0.2">
      <c r="A337" t="s">
        <v>352</v>
      </c>
      <c r="B337" t="str">
        <f t="shared" si="210"/>
        <v>ED</v>
      </c>
      <c r="C337" t="str">
        <f t="shared" si="211"/>
        <v>NR</v>
      </c>
      <c r="D337">
        <f t="shared" si="212"/>
        <v>331260</v>
      </c>
      <c r="F337" s="1">
        <v>11358.62</v>
      </c>
      <c r="G337" s="1">
        <v>11358.62</v>
      </c>
      <c r="H337" s="1">
        <v>11358.62</v>
      </c>
      <c r="I337" s="1">
        <v>11358.62</v>
      </c>
      <c r="J337" s="1">
        <v>11358.62</v>
      </c>
      <c r="K337" s="1">
        <v>11358.62</v>
      </c>
      <c r="L337" s="1">
        <v>11358.62</v>
      </c>
      <c r="M337" s="1">
        <v>11358.62</v>
      </c>
      <c r="N337" s="1">
        <v>11358.62</v>
      </c>
      <c r="O337" s="1">
        <v>11358.62</v>
      </c>
      <c r="P337" s="1">
        <v>11358.62</v>
      </c>
      <c r="Q337" s="1">
        <v>11358.62</v>
      </c>
      <c r="R337" s="1">
        <v>11358.62</v>
      </c>
      <c r="S337" s="1">
        <f t="shared" si="213"/>
        <v>11358.62</v>
      </c>
      <c r="T337" s="1">
        <f t="shared" si="214"/>
        <v>124944.81999999998</v>
      </c>
      <c r="U337" s="1">
        <f t="shared" si="215"/>
        <v>11358.619999999997</v>
      </c>
      <c r="V337" s="1">
        <v>-4597.1000000000004</v>
      </c>
      <c r="W337" s="1">
        <v>-4609.59</v>
      </c>
      <c r="X337" s="1">
        <v>-4622.08</v>
      </c>
      <c r="Y337" s="1">
        <v>-4634.57</v>
      </c>
      <c r="Z337" s="1">
        <v>-4647.0600000000004</v>
      </c>
      <c r="AA337" s="1">
        <v>-4659.55</v>
      </c>
      <c r="AB337" s="1">
        <v>-4672.04</v>
      </c>
      <c r="AC337" s="1">
        <v>-4684.53</v>
      </c>
      <c r="AD337" s="1">
        <v>-4697.0200000000004</v>
      </c>
      <c r="AE337" s="1">
        <v>-4709.51</v>
      </c>
      <c r="AF337" s="1">
        <v>-4722</v>
      </c>
      <c r="AG337" s="1">
        <v>-4734.49</v>
      </c>
      <c r="AH337" s="1">
        <v>-4746.9800000000005</v>
      </c>
      <c r="AI337" s="1"/>
      <c r="AJ337" s="1">
        <v>-12.49</v>
      </c>
      <c r="AK337" s="1">
        <v>-12.49</v>
      </c>
      <c r="AL337" s="1">
        <v>-12.49</v>
      </c>
      <c r="AM337" s="1">
        <v>-12.49</v>
      </c>
      <c r="AN337" s="1">
        <v>-12.49</v>
      </c>
      <c r="AO337" s="1">
        <v>-12.49</v>
      </c>
      <c r="AP337" s="1">
        <v>-12.49</v>
      </c>
      <c r="AQ337" s="1">
        <v>-12.49</v>
      </c>
      <c r="AR337" s="1">
        <v>-12.49</v>
      </c>
      <c r="AS337" s="1">
        <v>-12.49</v>
      </c>
      <c r="AT337" s="1">
        <v>-12.49</v>
      </c>
      <c r="AU337" s="1">
        <v>-12.49</v>
      </c>
      <c r="AV337" s="1">
        <v>-12.49</v>
      </c>
      <c r="AW337" s="1">
        <f t="shared" si="216"/>
        <v>149.88</v>
      </c>
      <c r="AX337" s="1"/>
      <c r="AY337" s="1">
        <v>6761.52</v>
      </c>
      <c r="AZ337" s="1">
        <v>6749.03</v>
      </c>
      <c r="BA337" s="1">
        <v>6736.54</v>
      </c>
      <c r="BB337" s="1">
        <v>6724.05</v>
      </c>
      <c r="BC337" s="1">
        <v>6711.56</v>
      </c>
      <c r="BD337" s="1">
        <v>6699.07</v>
      </c>
      <c r="BE337" s="1">
        <v>6686.58</v>
      </c>
      <c r="BF337" s="1">
        <v>6674.09</v>
      </c>
      <c r="BG337" s="1">
        <v>6661.6</v>
      </c>
      <c r="BH337" s="1">
        <v>6649.1100000000006</v>
      </c>
      <c r="BI337" s="1">
        <v>6636.62</v>
      </c>
      <c r="BJ337" s="1">
        <v>6624.13</v>
      </c>
      <c r="BK337" s="1">
        <v>6611.64</v>
      </c>
      <c r="BL337" s="2">
        <f t="shared" si="189"/>
        <v>0</v>
      </c>
      <c r="BM337" s="2">
        <f t="shared" si="217"/>
        <v>149.88</v>
      </c>
      <c r="BN337" s="3">
        <f t="shared" si="188"/>
        <v>1.3195264917745293E-2</v>
      </c>
      <c r="BO337" s="37">
        <f>IFERROR(INDEX('Wkpr - Existing Depr Rates'!$G$2:$G$709,MATCH('Wkpr - Plant Balance Detail'!A337,'Wkpr - Existing Depr Rates'!$A$2:$A$709,0),),0)</f>
        <v>1.32E-2</v>
      </c>
      <c r="BP337" s="37">
        <f t="shared" si="218"/>
        <v>-4.7350822547070209E-6</v>
      </c>
      <c r="BQ337" s="11">
        <v>2.1700000000000001E-2</v>
      </c>
      <c r="BR337" s="11"/>
      <c r="BS337" s="11"/>
      <c r="BU337" s="31">
        <f>_xlfn.IFNA(IF(AND($B337="ED",$D337&gt;=310000,$D337&lt;360000),INDEX('Wkpr - Allocation_Factors'!$B$16:$F$16,1,MATCH('Wkpr - Plant Balance Detail'!BU$2,'Wkpr - Allocation_Factors'!$B$1:$F$1,0)),IF(AND($B337="GD",$C337="AN",$D337&gt;=350000,$D337&lt;358000),INDEX('Wkpr - Allocation_Factors'!$B$17:$F$17,1,MATCH('Wkpr - Plant Balance Detail'!BU$2,'Wkpr - Allocation_Factors'!$B$1:$F$1,0)),INDEX('Wkpr - Allocation_Factors'!$B$2:$F$15,MATCH(CONCATENATE('Wkpr - Plant Balance Detail'!$B337,'Wkpr - Plant Balance Detail'!$C337),'Wkpr - Allocation_Factors'!$A$2:$A$15,0),MATCH('Wkpr - Plant Balance Detail'!BU$2,'Wkpr - Allocation_Factors'!$B$1:$F$1,0)))),0)</f>
        <v>0.6573</v>
      </c>
      <c r="BV337" s="31">
        <f>_xlfn.IFNA(IF(AND($B337="ED",$D337&gt;=310000,$D337&lt;360000),INDEX('Wkpr - Allocation_Factors'!$B$16:$F$16,1,MATCH('Wkpr - Plant Balance Detail'!BV$2,'Wkpr - Allocation_Factors'!$B$1:$F$1,0)),IF(AND($B337="GD",$C337="AN",$D337&gt;=350000,$D337&lt;358000),INDEX('Wkpr - Allocation_Factors'!$B$17:$F$17,1,MATCH('Wkpr - Plant Balance Detail'!BV$2,'Wkpr - Allocation_Factors'!$B$1:$F$1,0)),INDEX('Wkpr - Allocation_Factors'!$B$2:$F$15,MATCH(CONCATENATE('Wkpr - Plant Balance Detail'!$B337,'Wkpr - Plant Balance Detail'!$C337),'Wkpr - Allocation_Factors'!$A$2:$A$15,0),MATCH('Wkpr - Plant Balance Detail'!BV$2,'Wkpr - Allocation_Factors'!$B$1:$F$1,0)))),0)</f>
        <v>0</v>
      </c>
      <c r="BW337" s="31">
        <f>_xlfn.IFNA(IF(AND($B337="ED",$D337&gt;=310000,$D337&lt;360000),INDEX('Wkpr - Allocation_Factors'!$B$16:$F$16,1,MATCH('Wkpr - Plant Balance Detail'!BW$2,'Wkpr - Allocation_Factors'!$B$1:$F$1,0)),IF(AND($B337="GD",$C337="AN",$D337&gt;=350000,$D337&lt;358000),INDEX('Wkpr - Allocation_Factors'!$B$17:$F$17,1,MATCH('Wkpr - Plant Balance Detail'!BW$2,'Wkpr - Allocation_Factors'!$B$1:$F$1,0)),INDEX('Wkpr - Allocation_Factors'!$B$2:$F$15,MATCH(CONCATENATE('Wkpr - Plant Balance Detail'!$B337,'Wkpr - Plant Balance Detail'!$C337),'Wkpr - Allocation_Factors'!$A$2:$A$15,0),MATCH('Wkpr - Plant Balance Detail'!BW$2,'Wkpr - Allocation_Factors'!$B$1:$F$1,0)))),0)</f>
        <v>0.3427</v>
      </c>
      <c r="BX337" s="31">
        <f>_xlfn.IFNA(IF(AND($B337="ED",$D337&gt;=310000,$D337&lt;360000),INDEX('Wkpr - Allocation_Factors'!$B$16:$F$16,1,MATCH('Wkpr - Plant Balance Detail'!BX$2,'Wkpr - Allocation_Factors'!$B$1:$F$1,0)),IF(AND($B337="GD",$C337="AN",$D337&gt;=350000,$D337&lt;358000),INDEX('Wkpr - Allocation_Factors'!$B$17:$F$17,1,MATCH('Wkpr - Plant Balance Detail'!BX$2,'Wkpr - Allocation_Factors'!$B$1:$F$1,0)),INDEX('Wkpr - Allocation_Factors'!$B$2:$F$15,MATCH(CONCATENATE('Wkpr - Plant Balance Detail'!$B337,'Wkpr - Plant Balance Detail'!$C337),'Wkpr - Allocation_Factors'!$A$2:$A$15,0),MATCH('Wkpr - Plant Balance Detail'!BX$2,'Wkpr - Allocation_Factors'!$B$1:$F$1,0)))),0)</f>
        <v>0</v>
      </c>
      <c r="BY337" s="31">
        <f>_xlfn.IFNA(IF(AND($B337="ED",$D337&gt;=310000,$D337&lt;360000),INDEX('Wkpr - Allocation_Factors'!$B$16:$F$16,1,MATCH('Wkpr - Plant Balance Detail'!BY$2,'Wkpr - Allocation_Factors'!$B$1:$F$1,0)),IF(AND($B337="GD",$C337="AN",$D337&gt;=350000,$D337&lt;358000),INDEX('Wkpr - Allocation_Factors'!$B$17:$F$17,1,MATCH('Wkpr - Plant Balance Detail'!BY$2,'Wkpr - Allocation_Factors'!$B$1:$F$1,0)),INDEX('Wkpr - Allocation_Factors'!$B$2:$F$15,MATCH(CONCATENATE('Wkpr - Plant Balance Detail'!$B337,'Wkpr - Plant Balance Detail'!$C337),'Wkpr - Allocation_Factors'!$A$2:$A$15,0),MATCH('Wkpr - Plant Balance Detail'!BY$2,'Wkpr - Allocation_Factors'!$B$1:$F$1,0)))),0)</f>
        <v>0</v>
      </c>
      <c r="CA337" s="1">
        <f t="shared" si="190"/>
        <v>98.516124000000033</v>
      </c>
      <c r="CB337" s="1">
        <f t="shared" si="191"/>
        <v>0</v>
      </c>
      <c r="CC337" s="1">
        <f t="shared" si="192"/>
        <v>51.363876000000019</v>
      </c>
      <c r="CD337" s="1">
        <f t="shared" si="193"/>
        <v>0</v>
      </c>
      <c r="CE337" s="1">
        <f t="shared" si="194"/>
        <v>0</v>
      </c>
      <c r="CF337" s="1"/>
      <c r="CG337" s="1">
        <f t="shared" si="195"/>
        <v>98.551476223199998</v>
      </c>
      <c r="CH337" s="1">
        <f t="shared" si="196"/>
        <v>0</v>
      </c>
      <c r="CI337" s="1">
        <f t="shared" si="197"/>
        <v>51.382307776800005</v>
      </c>
      <c r="CJ337" s="1">
        <f t="shared" si="198"/>
        <v>0</v>
      </c>
      <c r="CK337" s="1">
        <f t="shared" si="199"/>
        <v>0</v>
      </c>
      <c r="CM337" s="1">
        <f t="shared" si="200"/>
        <v>162.01265409420003</v>
      </c>
      <c r="CN337" s="1">
        <f t="shared" si="201"/>
        <v>0</v>
      </c>
      <c r="CO337" s="1">
        <f t="shared" si="202"/>
        <v>84.469399905800017</v>
      </c>
      <c r="CP337" s="1">
        <f t="shared" si="203"/>
        <v>0</v>
      </c>
      <c r="CQ337" s="1">
        <f t="shared" si="204"/>
        <v>0</v>
      </c>
      <c r="CS337" s="1">
        <f t="shared" si="219"/>
        <v>63.461177871000032</v>
      </c>
      <c r="CT337" s="1">
        <f t="shared" si="220"/>
        <v>0</v>
      </c>
      <c r="CU337" s="1">
        <f t="shared" si="221"/>
        <v>33.087092129000013</v>
      </c>
      <c r="CV337" s="1">
        <f t="shared" si="222"/>
        <v>0</v>
      </c>
      <c r="CW337" s="1">
        <f t="shared" si="223"/>
        <v>0</v>
      </c>
      <c r="CX337" s="1">
        <f t="shared" si="224"/>
        <v>96.548270000000045</v>
      </c>
      <c r="DA337" s="38">
        <f t="shared" si="205"/>
        <v>0</v>
      </c>
      <c r="DB337" s="38">
        <f t="shared" si="206"/>
        <v>0</v>
      </c>
      <c r="DC337" s="38">
        <f t="shared" si="207"/>
        <v>0</v>
      </c>
      <c r="DD337" s="38">
        <f t="shared" si="208"/>
        <v>0</v>
      </c>
      <c r="DE337" s="38">
        <f t="shared" si="209"/>
        <v>0</v>
      </c>
    </row>
    <row r="338" spans="1:109" x14ac:dyDescent="0.2">
      <c r="A338" t="s">
        <v>353</v>
      </c>
      <c r="B338" t="str">
        <f t="shared" si="210"/>
        <v>ED</v>
      </c>
      <c r="C338" t="str">
        <f t="shared" si="211"/>
        <v>NR</v>
      </c>
      <c r="D338">
        <f t="shared" si="212"/>
        <v>332000</v>
      </c>
      <c r="F338" s="1">
        <v>30965841.280000001</v>
      </c>
      <c r="G338" s="1">
        <v>30965841.280000001</v>
      </c>
      <c r="H338" s="1">
        <v>30965841.280000001</v>
      </c>
      <c r="I338" s="1">
        <v>30965841.280000001</v>
      </c>
      <c r="J338" s="1">
        <v>30965841.280000001</v>
      </c>
      <c r="K338" s="1">
        <v>30849036.75</v>
      </c>
      <c r="L338" s="1">
        <v>30849036.75</v>
      </c>
      <c r="M338" s="1">
        <v>31019940.98</v>
      </c>
      <c r="N338" s="1">
        <v>30934223.039999999</v>
      </c>
      <c r="O338" s="1">
        <v>30934048.039999999</v>
      </c>
      <c r="P338" s="1">
        <v>30920073.670000002</v>
      </c>
      <c r="Q338" s="1">
        <v>30920073.670000002</v>
      </c>
      <c r="R338" s="1">
        <v>30920073.670000002</v>
      </c>
      <c r="S338" s="1">
        <f t="shared" si="213"/>
        <v>30942957.475000001</v>
      </c>
      <c r="T338" s="1">
        <f t="shared" si="214"/>
        <v>340289798.02000004</v>
      </c>
      <c r="U338" s="1">
        <f t="shared" si="215"/>
        <v>30936062.957916673</v>
      </c>
      <c r="V338" s="1">
        <v>-10660043.800000001</v>
      </c>
      <c r="W338" s="1">
        <v>-10688945.25</v>
      </c>
      <c r="X338" s="1">
        <v>-10717846.699999999</v>
      </c>
      <c r="Y338" s="1">
        <v>-10746748.15</v>
      </c>
      <c r="Z338" s="1">
        <v>-10775649.6</v>
      </c>
      <c r="AA338" s="1">
        <v>-10804496.539999999</v>
      </c>
      <c r="AB338" s="1">
        <v>-10833288.970000001</v>
      </c>
      <c r="AC338" s="1">
        <v>-10862161.16</v>
      </c>
      <c r="AD338" s="1">
        <v>-10891073.1</v>
      </c>
      <c r="AE338" s="1">
        <v>-10919769.960000001</v>
      </c>
      <c r="AF338" s="1">
        <v>-10934660.85</v>
      </c>
      <c r="AG338" s="1">
        <v>-10963519.59</v>
      </c>
      <c r="AH338" s="1">
        <v>-10992378.33</v>
      </c>
      <c r="AI338" s="1"/>
      <c r="AJ338" s="1">
        <v>-28743.56</v>
      </c>
      <c r="AK338" s="1">
        <v>-28901.45</v>
      </c>
      <c r="AL338" s="1">
        <v>-28901.45</v>
      </c>
      <c r="AM338" s="1">
        <v>-28901.45</v>
      </c>
      <c r="AN338" s="1">
        <v>-28901.45</v>
      </c>
      <c r="AO338" s="1">
        <v>-28846.940000000002</v>
      </c>
      <c r="AP338" s="1">
        <v>-28792.43</v>
      </c>
      <c r="AQ338" s="1">
        <v>-28872.190000000002</v>
      </c>
      <c r="AR338" s="1">
        <v>-28911.940000000002</v>
      </c>
      <c r="AS338" s="1">
        <v>-28871.86</v>
      </c>
      <c r="AT338" s="1">
        <v>-28865.260000000002</v>
      </c>
      <c r="AU338" s="1">
        <v>-28858.74</v>
      </c>
      <c r="AV338" s="1">
        <v>-28858.74</v>
      </c>
      <c r="AW338" s="1">
        <f t="shared" si="216"/>
        <v>346483.89999999997</v>
      </c>
      <c r="AX338" s="1"/>
      <c r="AY338" s="1">
        <v>20305797.48</v>
      </c>
      <c r="AZ338" s="1">
        <v>20276896.030000001</v>
      </c>
      <c r="BA338" s="1">
        <v>20247994.579999998</v>
      </c>
      <c r="BB338" s="1">
        <v>20219093.129999999</v>
      </c>
      <c r="BC338" s="1">
        <v>20190191.68</v>
      </c>
      <c r="BD338" s="1">
        <v>20044540.210000001</v>
      </c>
      <c r="BE338" s="1">
        <v>20015747.780000001</v>
      </c>
      <c r="BF338" s="1">
        <v>20157779.82</v>
      </c>
      <c r="BG338" s="1">
        <v>20043149.940000001</v>
      </c>
      <c r="BH338" s="1">
        <v>20014278.079999998</v>
      </c>
      <c r="BI338" s="1">
        <v>19985412.82</v>
      </c>
      <c r="BJ338" s="1">
        <v>19956554.079999998</v>
      </c>
      <c r="BK338" s="1">
        <v>19927695.34</v>
      </c>
      <c r="BL338" s="2">
        <f t="shared" si="189"/>
        <v>0</v>
      </c>
      <c r="BM338" s="2">
        <f t="shared" si="217"/>
        <v>346483.89999999997</v>
      </c>
      <c r="BN338" s="3">
        <f t="shared" si="188"/>
        <v>1.1199999834217211E-2</v>
      </c>
      <c r="BO338" s="37">
        <f>IFERROR(INDEX('Wkpr - Existing Depr Rates'!$G$2:$G$709,MATCH('Wkpr - Plant Balance Detail'!A338,'Wkpr - Existing Depr Rates'!$A$2:$A$709,0),),0)</f>
        <v>1.12E-2</v>
      </c>
      <c r="BP338" s="37">
        <f t="shared" si="218"/>
        <v>-1.6578278853873751E-10</v>
      </c>
      <c r="BQ338" s="11">
        <v>1.7399999999999999E-2</v>
      </c>
      <c r="BR338" s="11"/>
      <c r="BS338" s="11"/>
      <c r="BU338" s="31">
        <f>_xlfn.IFNA(IF(AND($B338="ED",$D338&gt;=310000,$D338&lt;360000),INDEX('Wkpr - Allocation_Factors'!$B$16:$F$16,1,MATCH('Wkpr - Plant Balance Detail'!BU$2,'Wkpr - Allocation_Factors'!$B$1:$F$1,0)),IF(AND($B338="GD",$C338="AN",$D338&gt;=350000,$D338&lt;358000),INDEX('Wkpr - Allocation_Factors'!$B$17:$F$17,1,MATCH('Wkpr - Plant Balance Detail'!BU$2,'Wkpr - Allocation_Factors'!$B$1:$F$1,0)),INDEX('Wkpr - Allocation_Factors'!$B$2:$F$15,MATCH(CONCATENATE('Wkpr - Plant Balance Detail'!$B338,'Wkpr - Plant Balance Detail'!$C338),'Wkpr - Allocation_Factors'!$A$2:$A$15,0),MATCH('Wkpr - Plant Balance Detail'!BU$2,'Wkpr - Allocation_Factors'!$B$1:$F$1,0)))),0)</f>
        <v>0.6573</v>
      </c>
      <c r="BV338" s="31">
        <f>_xlfn.IFNA(IF(AND($B338="ED",$D338&gt;=310000,$D338&lt;360000),INDEX('Wkpr - Allocation_Factors'!$B$16:$F$16,1,MATCH('Wkpr - Plant Balance Detail'!BV$2,'Wkpr - Allocation_Factors'!$B$1:$F$1,0)),IF(AND($B338="GD",$C338="AN",$D338&gt;=350000,$D338&lt;358000),INDEX('Wkpr - Allocation_Factors'!$B$17:$F$17,1,MATCH('Wkpr - Plant Balance Detail'!BV$2,'Wkpr - Allocation_Factors'!$B$1:$F$1,0)),INDEX('Wkpr - Allocation_Factors'!$B$2:$F$15,MATCH(CONCATENATE('Wkpr - Plant Balance Detail'!$B338,'Wkpr - Plant Balance Detail'!$C338),'Wkpr - Allocation_Factors'!$A$2:$A$15,0),MATCH('Wkpr - Plant Balance Detail'!BV$2,'Wkpr - Allocation_Factors'!$B$1:$F$1,0)))),0)</f>
        <v>0</v>
      </c>
      <c r="BW338" s="31">
        <f>_xlfn.IFNA(IF(AND($B338="ED",$D338&gt;=310000,$D338&lt;360000),INDEX('Wkpr - Allocation_Factors'!$B$16:$F$16,1,MATCH('Wkpr - Plant Balance Detail'!BW$2,'Wkpr - Allocation_Factors'!$B$1:$F$1,0)),IF(AND($B338="GD",$C338="AN",$D338&gt;=350000,$D338&lt;358000),INDEX('Wkpr - Allocation_Factors'!$B$17:$F$17,1,MATCH('Wkpr - Plant Balance Detail'!BW$2,'Wkpr - Allocation_Factors'!$B$1:$F$1,0)),INDEX('Wkpr - Allocation_Factors'!$B$2:$F$15,MATCH(CONCATENATE('Wkpr - Plant Balance Detail'!$B338,'Wkpr - Plant Balance Detail'!$C338),'Wkpr - Allocation_Factors'!$A$2:$A$15,0),MATCH('Wkpr - Plant Balance Detail'!BW$2,'Wkpr - Allocation_Factors'!$B$1:$F$1,0)))),0)</f>
        <v>0.3427</v>
      </c>
      <c r="BX338" s="31">
        <f>_xlfn.IFNA(IF(AND($B338="ED",$D338&gt;=310000,$D338&lt;360000),INDEX('Wkpr - Allocation_Factors'!$B$16:$F$16,1,MATCH('Wkpr - Plant Balance Detail'!BX$2,'Wkpr - Allocation_Factors'!$B$1:$F$1,0)),IF(AND($B338="GD",$C338="AN",$D338&gt;=350000,$D338&lt;358000),INDEX('Wkpr - Allocation_Factors'!$B$17:$F$17,1,MATCH('Wkpr - Plant Balance Detail'!BX$2,'Wkpr - Allocation_Factors'!$B$1:$F$1,0)),INDEX('Wkpr - Allocation_Factors'!$B$2:$F$15,MATCH(CONCATENATE('Wkpr - Plant Balance Detail'!$B338,'Wkpr - Plant Balance Detail'!$C338),'Wkpr - Allocation_Factors'!$A$2:$A$15,0),MATCH('Wkpr - Plant Balance Detail'!BX$2,'Wkpr - Allocation_Factors'!$B$1:$F$1,0)))),0)</f>
        <v>0</v>
      </c>
      <c r="BY338" s="31">
        <f>_xlfn.IFNA(IF(AND($B338="ED",$D338&gt;=310000,$D338&lt;360000),INDEX('Wkpr - Allocation_Factors'!$B$16:$F$16,1,MATCH('Wkpr - Plant Balance Detail'!BY$2,'Wkpr - Allocation_Factors'!$B$1:$F$1,0)),IF(AND($B338="GD",$C338="AN",$D338&gt;=350000,$D338&lt;358000),INDEX('Wkpr - Allocation_Factors'!$B$17:$F$17,1,MATCH('Wkpr - Plant Balance Detail'!BY$2,'Wkpr - Allocation_Factors'!$B$1:$F$1,0)),INDEX('Wkpr - Allocation_Factors'!$B$2:$F$15,MATCH(CONCATENATE('Wkpr - Plant Balance Detail'!$B338,'Wkpr - Plant Balance Detail'!$C338),'Wkpr - Allocation_Factors'!$A$2:$A$15,0),MATCH('Wkpr - Plant Balance Detail'!BY$2,'Wkpr - Allocation_Factors'!$B$1:$F$1,0)))),0)</f>
        <v>0</v>
      </c>
      <c r="CA338" s="1">
        <f t="shared" si="190"/>
        <v>227626.15817152889</v>
      </c>
      <c r="CB338" s="1">
        <f t="shared" si="191"/>
        <v>0</v>
      </c>
      <c r="CC338" s="1">
        <f t="shared" si="192"/>
        <v>118678.66180645511</v>
      </c>
      <c r="CD338" s="1">
        <f t="shared" si="193"/>
        <v>0</v>
      </c>
      <c r="CE338" s="1">
        <f t="shared" si="194"/>
        <v>0</v>
      </c>
      <c r="CF338" s="1"/>
      <c r="CG338" s="1">
        <f t="shared" si="195"/>
        <v>227626.1615408592</v>
      </c>
      <c r="CH338" s="1">
        <f t="shared" si="196"/>
        <v>0</v>
      </c>
      <c r="CI338" s="1">
        <f t="shared" si="197"/>
        <v>118678.6635631408</v>
      </c>
      <c r="CJ338" s="1">
        <f t="shared" si="198"/>
        <v>0</v>
      </c>
      <c r="CK338" s="1">
        <f t="shared" si="199"/>
        <v>0</v>
      </c>
      <c r="CM338" s="1">
        <f t="shared" si="200"/>
        <v>353633.5009652634</v>
      </c>
      <c r="CN338" s="1">
        <f t="shared" si="201"/>
        <v>0</v>
      </c>
      <c r="CO338" s="1">
        <f t="shared" si="202"/>
        <v>184375.7808927366</v>
      </c>
      <c r="CP338" s="1">
        <f t="shared" si="203"/>
        <v>0</v>
      </c>
      <c r="CQ338" s="1">
        <f t="shared" si="204"/>
        <v>0</v>
      </c>
      <c r="CS338" s="1">
        <f t="shared" si="219"/>
        <v>126007.3394244042</v>
      </c>
      <c r="CT338" s="1">
        <f t="shared" si="220"/>
        <v>0</v>
      </c>
      <c r="CU338" s="1">
        <f t="shared" si="221"/>
        <v>65697.1173295958</v>
      </c>
      <c r="CV338" s="1">
        <f t="shared" si="222"/>
        <v>0</v>
      </c>
      <c r="CW338" s="1">
        <f t="shared" si="223"/>
        <v>0</v>
      </c>
      <c r="CX338" s="1">
        <f t="shared" si="224"/>
        <v>191704.45675399998</v>
      </c>
      <c r="DA338" s="38">
        <f t="shared" si="205"/>
        <v>0</v>
      </c>
      <c r="DB338" s="38">
        <f t="shared" si="206"/>
        <v>0</v>
      </c>
      <c r="DC338" s="38">
        <f t="shared" si="207"/>
        <v>0</v>
      </c>
      <c r="DD338" s="38">
        <f t="shared" si="208"/>
        <v>0</v>
      </c>
      <c r="DE338" s="38">
        <f t="shared" si="209"/>
        <v>0</v>
      </c>
    </row>
    <row r="339" spans="1:109" x14ac:dyDescent="0.2">
      <c r="A339" t="s">
        <v>354</v>
      </c>
      <c r="B339" t="str">
        <f t="shared" si="210"/>
        <v>ED</v>
      </c>
      <c r="C339" t="str">
        <f t="shared" si="211"/>
        <v>NR</v>
      </c>
      <c r="D339">
        <f t="shared" si="212"/>
        <v>332100</v>
      </c>
      <c r="F339" s="1">
        <v>2022306.2</v>
      </c>
      <c r="G339" s="1">
        <v>2022306.2</v>
      </c>
      <c r="H339" s="1">
        <v>2022306.2</v>
      </c>
      <c r="I339" s="1">
        <v>2022306.2</v>
      </c>
      <c r="J339" s="1">
        <v>2022306.2</v>
      </c>
      <c r="K339" s="1">
        <v>2180423.3199999998</v>
      </c>
      <c r="L339" s="1">
        <v>2180423.3199999998</v>
      </c>
      <c r="M339" s="1">
        <v>2180423.3199999998</v>
      </c>
      <c r="N339" s="1">
        <v>2180423.3199999998</v>
      </c>
      <c r="O339" s="1">
        <v>2180423.3199999998</v>
      </c>
      <c r="P339" s="1">
        <v>2180423.3199999998</v>
      </c>
      <c r="Q339" s="1">
        <v>2267111.48</v>
      </c>
      <c r="R339" s="1">
        <v>2267111.48</v>
      </c>
      <c r="S339" s="1">
        <f t="shared" si="213"/>
        <v>2144708.84</v>
      </c>
      <c r="T339" s="1">
        <f t="shared" si="214"/>
        <v>23438876.199999999</v>
      </c>
      <c r="U339" s="1">
        <f t="shared" si="215"/>
        <v>2131965.42</v>
      </c>
      <c r="V339" s="1">
        <v>-496908.68</v>
      </c>
      <c r="W339" s="1">
        <v>-499958.99</v>
      </c>
      <c r="X339" s="1">
        <v>-503009.3</v>
      </c>
      <c r="Y339" s="1">
        <v>-506059.61</v>
      </c>
      <c r="Z339" s="1">
        <v>-509109.92</v>
      </c>
      <c r="AA339" s="1">
        <v>-512279.48000000004</v>
      </c>
      <c r="AB339" s="1">
        <v>-515568.29000000004</v>
      </c>
      <c r="AC339" s="1">
        <v>-518857.10000000003</v>
      </c>
      <c r="AD339" s="1">
        <v>-522145.91000000003</v>
      </c>
      <c r="AE339" s="1">
        <v>-525434.72</v>
      </c>
      <c r="AF339" s="1">
        <v>-528723.53</v>
      </c>
      <c r="AG339" s="1">
        <v>-532077.71</v>
      </c>
      <c r="AH339" s="1">
        <v>-535497.27</v>
      </c>
      <c r="AI339" s="1"/>
      <c r="AJ339" s="1">
        <v>-3050.31</v>
      </c>
      <c r="AK339" s="1">
        <v>-3050.31</v>
      </c>
      <c r="AL339" s="1">
        <v>-3050.31</v>
      </c>
      <c r="AM339" s="1">
        <v>-3050.31</v>
      </c>
      <c r="AN339" s="1">
        <v>-3050.31</v>
      </c>
      <c r="AO339" s="1">
        <v>-3169.56</v>
      </c>
      <c r="AP339" s="1">
        <v>-3288.81</v>
      </c>
      <c r="AQ339" s="1">
        <v>-3288.81</v>
      </c>
      <c r="AR339" s="1">
        <v>-3288.81</v>
      </c>
      <c r="AS339" s="1">
        <v>-3288.81</v>
      </c>
      <c r="AT339" s="1">
        <v>-3288.81</v>
      </c>
      <c r="AU339" s="1">
        <v>-3354.1800000000003</v>
      </c>
      <c r="AV339" s="1">
        <v>-3419.56</v>
      </c>
      <c r="AW339" s="1">
        <f t="shared" si="216"/>
        <v>38588.590000000004</v>
      </c>
      <c r="AX339" s="1"/>
      <c r="AY339" s="1">
        <v>1525397.52</v>
      </c>
      <c r="AZ339" s="1">
        <v>1522347.21</v>
      </c>
      <c r="BA339" s="1">
        <v>1519296.9</v>
      </c>
      <c r="BB339" s="1">
        <v>1516246.59</v>
      </c>
      <c r="BC339" s="1">
        <v>1513196.28</v>
      </c>
      <c r="BD339" s="1">
        <v>1668143.8399999999</v>
      </c>
      <c r="BE339" s="1">
        <v>1664855.03</v>
      </c>
      <c r="BF339" s="1">
        <v>1661566.22</v>
      </c>
      <c r="BG339" s="1">
        <v>1658277.4100000001</v>
      </c>
      <c r="BH339" s="1">
        <v>1654988.6</v>
      </c>
      <c r="BI339" s="1">
        <v>1651699.79</v>
      </c>
      <c r="BJ339" s="1">
        <v>1735033.77</v>
      </c>
      <c r="BK339" s="1">
        <v>1731614.21</v>
      </c>
      <c r="BL339" s="2">
        <f t="shared" si="189"/>
        <v>0</v>
      </c>
      <c r="BM339" s="2">
        <f t="shared" si="217"/>
        <v>38588.590000000004</v>
      </c>
      <c r="BN339" s="3">
        <f t="shared" si="188"/>
        <v>1.8100007456968981E-2</v>
      </c>
      <c r="BO339" s="37">
        <f>IFERROR(INDEX('Wkpr - Existing Depr Rates'!$G$2:$G$709,MATCH('Wkpr - Plant Balance Detail'!A339,'Wkpr - Existing Depr Rates'!$A$2:$A$709,0),),0)</f>
        <v>1.8100000000000002E-2</v>
      </c>
      <c r="BP339" s="37">
        <f t="shared" si="218"/>
        <v>7.4569689798020811E-9</v>
      </c>
      <c r="BQ339" s="11">
        <v>2.18E-2</v>
      </c>
      <c r="BR339" s="11"/>
      <c r="BS339" s="11"/>
      <c r="BU339" s="31">
        <f>_xlfn.IFNA(IF(AND($B339="ED",$D339&gt;=310000,$D339&lt;360000),INDEX('Wkpr - Allocation_Factors'!$B$16:$F$16,1,MATCH('Wkpr - Plant Balance Detail'!BU$2,'Wkpr - Allocation_Factors'!$B$1:$F$1,0)),IF(AND($B339="GD",$C339="AN",$D339&gt;=350000,$D339&lt;358000),INDEX('Wkpr - Allocation_Factors'!$B$17:$F$17,1,MATCH('Wkpr - Plant Balance Detail'!BU$2,'Wkpr - Allocation_Factors'!$B$1:$F$1,0)),INDEX('Wkpr - Allocation_Factors'!$B$2:$F$15,MATCH(CONCATENATE('Wkpr - Plant Balance Detail'!$B339,'Wkpr - Plant Balance Detail'!$C339),'Wkpr - Allocation_Factors'!$A$2:$A$15,0),MATCH('Wkpr - Plant Balance Detail'!BU$2,'Wkpr - Allocation_Factors'!$B$1:$F$1,0)))),0)</f>
        <v>0.6573</v>
      </c>
      <c r="BV339" s="31">
        <f>_xlfn.IFNA(IF(AND($B339="ED",$D339&gt;=310000,$D339&lt;360000),INDEX('Wkpr - Allocation_Factors'!$B$16:$F$16,1,MATCH('Wkpr - Plant Balance Detail'!BV$2,'Wkpr - Allocation_Factors'!$B$1:$F$1,0)),IF(AND($B339="GD",$C339="AN",$D339&gt;=350000,$D339&lt;358000),INDEX('Wkpr - Allocation_Factors'!$B$17:$F$17,1,MATCH('Wkpr - Plant Balance Detail'!BV$2,'Wkpr - Allocation_Factors'!$B$1:$F$1,0)),INDEX('Wkpr - Allocation_Factors'!$B$2:$F$15,MATCH(CONCATENATE('Wkpr - Plant Balance Detail'!$B339,'Wkpr - Plant Balance Detail'!$C339),'Wkpr - Allocation_Factors'!$A$2:$A$15,0),MATCH('Wkpr - Plant Balance Detail'!BV$2,'Wkpr - Allocation_Factors'!$B$1:$F$1,0)))),0)</f>
        <v>0</v>
      </c>
      <c r="BW339" s="31">
        <f>_xlfn.IFNA(IF(AND($B339="ED",$D339&gt;=310000,$D339&lt;360000),INDEX('Wkpr - Allocation_Factors'!$B$16:$F$16,1,MATCH('Wkpr - Plant Balance Detail'!BW$2,'Wkpr - Allocation_Factors'!$B$1:$F$1,0)),IF(AND($B339="GD",$C339="AN",$D339&gt;=350000,$D339&lt;358000),INDEX('Wkpr - Allocation_Factors'!$B$17:$F$17,1,MATCH('Wkpr - Plant Balance Detail'!BW$2,'Wkpr - Allocation_Factors'!$B$1:$F$1,0)),INDEX('Wkpr - Allocation_Factors'!$B$2:$F$15,MATCH(CONCATENATE('Wkpr - Plant Balance Detail'!$B339,'Wkpr - Plant Balance Detail'!$C339),'Wkpr - Allocation_Factors'!$A$2:$A$15,0),MATCH('Wkpr - Plant Balance Detail'!BW$2,'Wkpr - Allocation_Factors'!$B$1:$F$1,0)))),0)</f>
        <v>0.3427</v>
      </c>
      <c r="BX339" s="31">
        <f>_xlfn.IFNA(IF(AND($B339="ED",$D339&gt;=310000,$D339&lt;360000),INDEX('Wkpr - Allocation_Factors'!$B$16:$F$16,1,MATCH('Wkpr - Plant Balance Detail'!BX$2,'Wkpr - Allocation_Factors'!$B$1:$F$1,0)),IF(AND($B339="GD",$C339="AN",$D339&gt;=350000,$D339&lt;358000),INDEX('Wkpr - Allocation_Factors'!$B$17:$F$17,1,MATCH('Wkpr - Plant Balance Detail'!BX$2,'Wkpr - Allocation_Factors'!$B$1:$F$1,0)),INDEX('Wkpr - Allocation_Factors'!$B$2:$F$15,MATCH(CONCATENATE('Wkpr - Plant Balance Detail'!$B339,'Wkpr - Plant Balance Detail'!$C339),'Wkpr - Allocation_Factors'!$A$2:$A$15,0),MATCH('Wkpr - Plant Balance Detail'!BX$2,'Wkpr - Allocation_Factors'!$B$1:$F$1,0)))),0)</f>
        <v>0</v>
      </c>
      <c r="BY339" s="31">
        <f>_xlfn.IFNA(IF(AND($B339="ED",$D339&gt;=310000,$D339&lt;360000),INDEX('Wkpr - Allocation_Factors'!$B$16:$F$16,1,MATCH('Wkpr - Plant Balance Detail'!BY$2,'Wkpr - Allocation_Factors'!$B$1:$F$1,0)),IF(AND($B339="GD",$C339="AN",$D339&gt;=350000,$D339&lt;358000),INDEX('Wkpr - Allocation_Factors'!$B$17:$F$17,1,MATCH('Wkpr - Plant Balance Detail'!BY$2,'Wkpr - Allocation_Factors'!$B$1:$F$1,0)),INDEX('Wkpr - Allocation_Factors'!$B$2:$F$15,MATCH(CONCATENATE('Wkpr - Plant Balance Detail'!$B339,'Wkpr - Plant Balance Detail'!$C339),'Wkpr - Allocation_Factors'!$A$2:$A$15,0),MATCH('Wkpr - Plant Balance Detail'!BY$2,'Wkpr - Allocation_Factors'!$B$1:$F$1,0)))),0)</f>
        <v>0</v>
      </c>
      <c r="CA339" s="1">
        <f t="shared" si="190"/>
        <v>26972.131114221582</v>
      </c>
      <c r="CB339" s="1">
        <f t="shared" si="191"/>
        <v>0</v>
      </c>
      <c r="CC339" s="1">
        <f t="shared" si="192"/>
        <v>14062.603579558399</v>
      </c>
      <c r="CD339" s="1">
        <f t="shared" si="193"/>
        <v>0</v>
      </c>
      <c r="CE339" s="1">
        <f t="shared" si="194"/>
        <v>0</v>
      </c>
      <c r="CF339" s="1"/>
      <c r="CG339" s="1">
        <f t="shared" si="195"/>
        <v>26972.120002052401</v>
      </c>
      <c r="CH339" s="1">
        <f t="shared" si="196"/>
        <v>0</v>
      </c>
      <c r="CI339" s="1">
        <f t="shared" si="197"/>
        <v>14062.597785947601</v>
      </c>
      <c r="CJ339" s="1">
        <f t="shared" si="198"/>
        <v>0</v>
      </c>
      <c r="CK339" s="1">
        <f t="shared" si="199"/>
        <v>0</v>
      </c>
      <c r="CM339" s="1">
        <f t="shared" si="200"/>
        <v>32485.757792527202</v>
      </c>
      <c r="CN339" s="1">
        <f t="shared" si="201"/>
        <v>0</v>
      </c>
      <c r="CO339" s="1">
        <f t="shared" si="202"/>
        <v>16937.272471472799</v>
      </c>
      <c r="CP339" s="1">
        <f t="shared" si="203"/>
        <v>0</v>
      </c>
      <c r="CQ339" s="1">
        <f t="shared" si="204"/>
        <v>0</v>
      </c>
      <c r="CS339" s="1">
        <f t="shared" si="219"/>
        <v>5513.6377904748006</v>
      </c>
      <c r="CT339" s="1">
        <f t="shared" si="220"/>
        <v>0</v>
      </c>
      <c r="CU339" s="1">
        <f t="shared" si="221"/>
        <v>2874.6746855251986</v>
      </c>
      <c r="CV339" s="1">
        <f t="shared" si="222"/>
        <v>0</v>
      </c>
      <c r="CW339" s="1">
        <f t="shared" si="223"/>
        <v>0</v>
      </c>
      <c r="CX339" s="1">
        <f t="shared" si="224"/>
        <v>8388.3124759999992</v>
      </c>
      <c r="DA339" s="38">
        <f t="shared" si="205"/>
        <v>0</v>
      </c>
      <c r="DB339" s="38">
        <f t="shared" si="206"/>
        <v>0</v>
      </c>
      <c r="DC339" s="38">
        <f t="shared" si="207"/>
        <v>0</v>
      </c>
      <c r="DD339" s="38">
        <f t="shared" si="208"/>
        <v>0</v>
      </c>
      <c r="DE339" s="38">
        <f t="shared" si="209"/>
        <v>0</v>
      </c>
    </row>
    <row r="340" spans="1:109" x14ac:dyDescent="0.2">
      <c r="A340" t="s">
        <v>355</v>
      </c>
      <c r="B340" t="str">
        <f t="shared" si="210"/>
        <v>ED</v>
      </c>
      <c r="C340" t="str">
        <f t="shared" si="211"/>
        <v>NR</v>
      </c>
      <c r="D340">
        <f t="shared" si="212"/>
        <v>332150</v>
      </c>
      <c r="F340" s="1">
        <v>1302182.42</v>
      </c>
      <c r="G340" s="1">
        <v>1302182.42</v>
      </c>
      <c r="H340" s="1">
        <v>1302182.42</v>
      </c>
      <c r="I340" s="1">
        <v>1302182.42</v>
      </c>
      <c r="J340" s="1">
        <v>1302182.42</v>
      </c>
      <c r="K340" s="1">
        <v>1302182.42</v>
      </c>
      <c r="L340" s="1">
        <v>1302182.42</v>
      </c>
      <c r="M340" s="1">
        <v>1302182.42</v>
      </c>
      <c r="N340" s="1">
        <v>1302182.42</v>
      </c>
      <c r="O340" s="1">
        <v>1302182.42</v>
      </c>
      <c r="P340" s="1">
        <v>1302182.42</v>
      </c>
      <c r="Q340" s="1">
        <v>1624068.3900000001</v>
      </c>
      <c r="R340" s="1">
        <v>1624068.3900000001</v>
      </c>
      <c r="S340" s="1">
        <f t="shared" si="213"/>
        <v>1463125.405</v>
      </c>
      <c r="T340" s="1">
        <f t="shared" si="214"/>
        <v>14645892.59</v>
      </c>
      <c r="U340" s="1">
        <f t="shared" si="215"/>
        <v>1342418.16625</v>
      </c>
      <c r="V340" s="1">
        <v>-211223.13</v>
      </c>
      <c r="W340" s="1">
        <v>-213078.74</v>
      </c>
      <c r="X340" s="1">
        <v>-214934.35</v>
      </c>
      <c r="Y340" s="1">
        <v>-216789.96</v>
      </c>
      <c r="Z340" s="1">
        <v>-218645.57</v>
      </c>
      <c r="AA340" s="1">
        <v>-220501.18</v>
      </c>
      <c r="AB340" s="1">
        <v>-222356.79</v>
      </c>
      <c r="AC340" s="1">
        <v>-224212.4</v>
      </c>
      <c r="AD340" s="1">
        <v>-226068.01</v>
      </c>
      <c r="AE340" s="1">
        <v>-227923.62</v>
      </c>
      <c r="AF340" s="1">
        <v>-229779.23</v>
      </c>
      <c r="AG340" s="1">
        <v>-231864.18</v>
      </c>
      <c r="AH340" s="1">
        <v>-234178.48</v>
      </c>
      <c r="AI340" s="1"/>
      <c r="AJ340" s="1">
        <v>-1831.0900000000001</v>
      </c>
      <c r="AK340" s="1">
        <v>-1855.6100000000001</v>
      </c>
      <c r="AL340" s="1">
        <v>-1855.6100000000001</v>
      </c>
      <c r="AM340" s="1">
        <v>-1855.6100000000001</v>
      </c>
      <c r="AN340" s="1">
        <v>-1855.6100000000001</v>
      </c>
      <c r="AO340" s="1">
        <v>-1855.6100000000001</v>
      </c>
      <c r="AP340" s="1">
        <v>-1855.6100000000001</v>
      </c>
      <c r="AQ340" s="1">
        <v>-1855.6100000000001</v>
      </c>
      <c r="AR340" s="1">
        <v>-1855.6100000000001</v>
      </c>
      <c r="AS340" s="1">
        <v>-1855.6100000000001</v>
      </c>
      <c r="AT340" s="1">
        <v>-1855.6100000000001</v>
      </c>
      <c r="AU340" s="1">
        <v>-2084.9499999999998</v>
      </c>
      <c r="AV340" s="1">
        <v>-2314.3000000000002</v>
      </c>
      <c r="AW340" s="1">
        <f t="shared" si="216"/>
        <v>22955.350000000002</v>
      </c>
      <c r="AX340" s="1"/>
      <c r="AY340" s="1">
        <v>1090959.29</v>
      </c>
      <c r="AZ340" s="1">
        <v>1089103.68</v>
      </c>
      <c r="BA340" s="1">
        <v>1087248.07</v>
      </c>
      <c r="BB340" s="1">
        <v>1085392.46</v>
      </c>
      <c r="BC340" s="1">
        <v>1083536.8500000001</v>
      </c>
      <c r="BD340" s="1">
        <v>1081681.24</v>
      </c>
      <c r="BE340" s="1">
        <v>1079825.6299999999</v>
      </c>
      <c r="BF340" s="1">
        <v>1077970.02</v>
      </c>
      <c r="BG340" s="1">
        <v>1076114.4099999999</v>
      </c>
      <c r="BH340" s="1">
        <v>1074258.8</v>
      </c>
      <c r="BI340" s="1">
        <v>1072403.19</v>
      </c>
      <c r="BJ340" s="1">
        <v>1392204.21</v>
      </c>
      <c r="BK340" s="1">
        <v>1389889.9100000001</v>
      </c>
      <c r="BL340" s="2">
        <f t="shared" si="189"/>
        <v>0</v>
      </c>
      <c r="BM340" s="2">
        <f t="shared" si="217"/>
        <v>22955.350000000002</v>
      </c>
      <c r="BN340" s="3">
        <f t="shared" si="188"/>
        <v>1.7099999521106749E-2</v>
      </c>
      <c r="BO340" s="37">
        <f>IFERROR(INDEX('Wkpr - Existing Depr Rates'!$G$2:$G$709,MATCH('Wkpr - Plant Balance Detail'!A340,'Wkpr - Existing Depr Rates'!$A$2:$A$709,0),),0)</f>
        <v>1.7100000000000001E-2</v>
      </c>
      <c r="BP340" s="37">
        <f t="shared" si="218"/>
        <v>-4.7889325144323536E-10</v>
      </c>
      <c r="BQ340" s="11">
        <v>2.2200000000000001E-2</v>
      </c>
      <c r="BR340" s="11"/>
      <c r="BS340" s="11"/>
      <c r="BU340" s="31">
        <f>_xlfn.IFNA(IF(AND($B340="ED",$D340&gt;=310000,$D340&lt;360000),INDEX('Wkpr - Allocation_Factors'!$B$16:$F$16,1,MATCH('Wkpr - Plant Balance Detail'!BU$2,'Wkpr - Allocation_Factors'!$B$1:$F$1,0)),IF(AND($B340="GD",$C340="AN",$D340&gt;=350000,$D340&lt;358000),INDEX('Wkpr - Allocation_Factors'!$B$17:$F$17,1,MATCH('Wkpr - Plant Balance Detail'!BU$2,'Wkpr - Allocation_Factors'!$B$1:$F$1,0)),INDEX('Wkpr - Allocation_Factors'!$B$2:$F$15,MATCH(CONCATENATE('Wkpr - Plant Balance Detail'!$B340,'Wkpr - Plant Balance Detail'!$C340),'Wkpr - Allocation_Factors'!$A$2:$A$15,0),MATCH('Wkpr - Plant Balance Detail'!BU$2,'Wkpr - Allocation_Factors'!$B$1:$F$1,0)))),0)</f>
        <v>0.6573</v>
      </c>
      <c r="BV340" s="31">
        <f>_xlfn.IFNA(IF(AND($B340="ED",$D340&gt;=310000,$D340&lt;360000),INDEX('Wkpr - Allocation_Factors'!$B$16:$F$16,1,MATCH('Wkpr - Plant Balance Detail'!BV$2,'Wkpr - Allocation_Factors'!$B$1:$F$1,0)),IF(AND($B340="GD",$C340="AN",$D340&gt;=350000,$D340&lt;358000),INDEX('Wkpr - Allocation_Factors'!$B$17:$F$17,1,MATCH('Wkpr - Plant Balance Detail'!BV$2,'Wkpr - Allocation_Factors'!$B$1:$F$1,0)),INDEX('Wkpr - Allocation_Factors'!$B$2:$F$15,MATCH(CONCATENATE('Wkpr - Plant Balance Detail'!$B340,'Wkpr - Plant Balance Detail'!$C340),'Wkpr - Allocation_Factors'!$A$2:$A$15,0),MATCH('Wkpr - Plant Balance Detail'!BV$2,'Wkpr - Allocation_Factors'!$B$1:$F$1,0)))),0)</f>
        <v>0</v>
      </c>
      <c r="BW340" s="31">
        <f>_xlfn.IFNA(IF(AND($B340="ED",$D340&gt;=310000,$D340&lt;360000),INDEX('Wkpr - Allocation_Factors'!$B$16:$F$16,1,MATCH('Wkpr - Plant Balance Detail'!BW$2,'Wkpr - Allocation_Factors'!$B$1:$F$1,0)),IF(AND($B340="GD",$C340="AN",$D340&gt;=350000,$D340&lt;358000),INDEX('Wkpr - Allocation_Factors'!$B$17:$F$17,1,MATCH('Wkpr - Plant Balance Detail'!BW$2,'Wkpr - Allocation_Factors'!$B$1:$F$1,0)),INDEX('Wkpr - Allocation_Factors'!$B$2:$F$15,MATCH(CONCATENATE('Wkpr - Plant Balance Detail'!$B340,'Wkpr - Plant Balance Detail'!$C340),'Wkpr - Allocation_Factors'!$A$2:$A$15,0),MATCH('Wkpr - Plant Balance Detail'!BW$2,'Wkpr - Allocation_Factors'!$B$1:$F$1,0)))),0)</f>
        <v>0.3427</v>
      </c>
      <c r="BX340" s="31">
        <f>_xlfn.IFNA(IF(AND($B340="ED",$D340&gt;=310000,$D340&lt;360000),INDEX('Wkpr - Allocation_Factors'!$B$16:$F$16,1,MATCH('Wkpr - Plant Balance Detail'!BX$2,'Wkpr - Allocation_Factors'!$B$1:$F$1,0)),IF(AND($B340="GD",$C340="AN",$D340&gt;=350000,$D340&lt;358000),INDEX('Wkpr - Allocation_Factors'!$B$17:$F$17,1,MATCH('Wkpr - Plant Balance Detail'!BX$2,'Wkpr - Allocation_Factors'!$B$1:$F$1,0)),INDEX('Wkpr - Allocation_Factors'!$B$2:$F$15,MATCH(CONCATENATE('Wkpr - Plant Balance Detail'!$B340,'Wkpr - Plant Balance Detail'!$C340),'Wkpr - Allocation_Factors'!$A$2:$A$15,0),MATCH('Wkpr - Plant Balance Detail'!BX$2,'Wkpr - Allocation_Factors'!$B$1:$F$1,0)))),0)</f>
        <v>0</v>
      </c>
      <c r="BY340" s="31">
        <f>_xlfn.IFNA(IF(AND($B340="ED",$D340&gt;=310000,$D340&lt;360000),INDEX('Wkpr - Allocation_Factors'!$B$16:$F$16,1,MATCH('Wkpr - Plant Balance Detail'!BY$2,'Wkpr - Allocation_Factors'!$B$1:$F$1,0)),IF(AND($B340="GD",$C340="AN",$D340&gt;=350000,$D340&lt;358000),INDEX('Wkpr - Allocation_Factors'!$B$17:$F$17,1,MATCH('Wkpr - Plant Balance Detail'!BY$2,'Wkpr - Allocation_Factors'!$B$1:$F$1,0)),INDEX('Wkpr - Allocation_Factors'!$B$2:$F$15,MATCH(CONCATENATE('Wkpr - Plant Balance Detail'!$B340,'Wkpr - Plant Balance Detail'!$C340),'Wkpr - Allocation_Factors'!$A$2:$A$15,0),MATCH('Wkpr - Plant Balance Detail'!BY$2,'Wkpr - Allocation_Factors'!$B$1:$F$1,0)))),0)</f>
        <v>0</v>
      </c>
      <c r="CA340" s="1">
        <f t="shared" si="190"/>
        <v>18254.252100755082</v>
      </c>
      <c r="CB340" s="1">
        <f t="shared" si="191"/>
        <v>0</v>
      </c>
      <c r="CC340" s="1">
        <f t="shared" si="192"/>
        <v>9517.3165904895286</v>
      </c>
      <c r="CD340" s="1">
        <f t="shared" si="193"/>
        <v>0</v>
      </c>
      <c r="CE340" s="1">
        <f t="shared" si="194"/>
        <v>0</v>
      </c>
      <c r="CF340" s="1"/>
      <c r="CG340" s="1">
        <f t="shared" si="195"/>
        <v>18254.252611973701</v>
      </c>
      <c r="CH340" s="1">
        <f t="shared" si="196"/>
        <v>0</v>
      </c>
      <c r="CI340" s="1">
        <f t="shared" si="197"/>
        <v>9517.3168570263006</v>
      </c>
      <c r="CJ340" s="1">
        <f t="shared" si="198"/>
        <v>0</v>
      </c>
      <c r="CK340" s="1">
        <f t="shared" si="199"/>
        <v>0</v>
      </c>
      <c r="CM340" s="1">
        <f t="shared" si="200"/>
        <v>23698.503390983406</v>
      </c>
      <c r="CN340" s="1">
        <f t="shared" si="201"/>
        <v>0</v>
      </c>
      <c r="CO340" s="1">
        <f t="shared" si="202"/>
        <v>12355.814867016603</v>
      </c>
      <c r="CP340" s="1">
        <f t="shared" si="203"/>
        <v>0</v>
      </c>
      <c r="CQ340" s="1">
        <f t="shared" si="204"/>
        <v>0</v>
      </c>
      <c r="CS340" s="1">
        <f t="shared" si="219"/>
        <v>5444.2507790097043</v>
      </c>
      <c r="CT340" s="1">
        <f t="shared" si="220"/>
        <v>0</v>
      </c>
      <c r="CU340" s="1">
        <f t="shared" si="221"/>
        <v>2838.4980099903023</v>
      </c>
      <c r="CV340" s="1">
        <f t="shared" si="222"/>
        <v>0</v>
      </c>
      <c r="CW340" s="1">
        <f t="shared" si="223"/>
        <v>0</v>
      </c>
      <c r="CX340" s="1">
        <f t="shared" si="224"/>
        <v>8282.7487890000066</v>
      </c>
      <c r="DA340" s="38">
        <f t="shared" si="205"/>
        <v>0</v>
      </c>
      <c r="DB340" s="38">
        <f t="shared" si="206"/>
        <v>0</v>
      </c>
      <c r="DC340" s="38">
        <f t="shared" si="207"/>
        <v>0</v>
      </c>
      <c r="DD340" s="38">
        <f t="shared" si="208"/>
        <v>0</v>
      </c>
      <c r="DE340" s="38">
        <f t="shared" si="209"/>
        <v>0</v>
      </c>
    </row>
    <row r="341" spans="1:109" x14ac:dyDescent="0.2">
      <c r="A341" t="s">
        <v>356</v>
      </c>
      <c r="B341" t="str">
        <f t="shared" si="210"/>
        <v>ED</v>
      </c>
      <c r="C341" t="str">
        <f t="shared" si="211"/>
        <v>NR</v>
      </c>
      <c r="D341">
        <f t="shared" si="212"/>
        <v>332200</v>
      </c>
      <c r="F341" s="1">
        <v>170187.19</v>
      </c>
      <c r="G341" s="1">
        <v>170187.19</v>
      </c>
      <c r="H341" s="1">
        <v>170187.19</v>
      </c>
      <c r="I341" s="1">
        <v>170187.19</v>
      </c>
      <c r="J341" s="1">
        <v>170187.19</v>
      </c>
      <c r="K341" s="1">
        <v>170187.19</v>
      </c>
      <c r="L341" s="1">
        <v>170187.19</v>
      </c>
      <c r="M341" s="1">
        <v>170187.19</v>
      </c>
      <c r="N341" s="1">
        <v>170187.19</v>
      </c>
      <c r="O341" s="1">
        <v>170187.19</v>
      </c>
      <c r="P341" s="1">
        <v>132046.47</v>
      </c>
      <c r="Q341" s="1">
        <v>132046.47</v>
      </c>
      <c r="R341" s="1">
        <v>132046.47</v>
      </c>
      <c r="S341" s="1">
        <f t="shared" si="213"/>
        <v>151116.83000000002</v>
      </c>
      <c r="T341" s="1">
        <f t="shared" si="214"/>
        <v>1795777.6499999997</v>
      </c>
      <c r="U341" s="1">
        <f t="shared" si="215"/>
        <v>162241.20666666664</v>
      </c>
      <c r="V341" s="1">
        <v>-35982.07</v>
      </c>
      <c r="W341" s="1">
        <v>-36223.17</v>
      </c>
      <c r="X341" s="1">
        <v>-36464.270000000004</v>
      </c>
      <c r="Y341" s="1">
        <v>-36705.370000000003</v>
      </c>
      <c r="Z341" s="1">
        <v>-36946.47</v>
      </c>
      <c r="AA341" s="1">
        <v>-37187.57</v>
      </c>
      <c r="AB341" s="1">
        <v>-37428.67</v>
      </c>
      <c r="AC341" s="1">
        <v>-37669.770000000004</v>
      </c>
      <c r="AD341" s="1">
        <v>-37910.870000000003</v>
      </c>
      <c r="AE341" s="1">
        <v>-38151.97</v>
      </c>
      <c r="AF341" s="1">
        <v>-8087.89</v>
      </c>
      <c r="AG341" s="1">
        <v>-8274.9600000000009</v>
      </c>
      <c r="AH341" s="1">
        <v>-8462.0300000000007</v>
      </c>
      <c r="AI341" s="1"/>
      <c r="AJ341" s="1">
        <v>-195.07</v>
      </c>
      <c r="AK341" s="1">
        <v>-241.1</v>
      </c>
      <c r="AL341" s="1">
        <v>-241.1</v>
      </c>
      <c r="AM341" s="1">
        <v>-241.1</v>
      </c>
      <c r="AN341" s="1">
        <v>-241.1</v>
      </c>
      <c r="AO341" s="1">
        <v>-241.1</v>
      </c>
      <c r="AP341" s="1">
        <v>-241.1</v>
      </c>
      <c r="AQ341" s="1">
        <v>-241.1</v>
      </c>
      <c r="AR341" s="1">
        <v>-241.1</v>
      </c>
      <c r="AS341" s="1">
        <v>-241.1</v>
      </c>
      <c r="AT341" s="1">
        <v>-214.08</v>
      </c>
      <c r="AU341" s="1">
        <v>-187.07</v>
      </c>
      <c r="AV341" s="1">
        <v>-187.07</v>
      </c>
      <c r="AW341" s="1">
        <f t="shared" si="216"/>
        <v>2758.12</v>
      </c>
      <c r="AX341" s="1"/>
      <c r="AY341" s="1">
        <v>134205.12</v>
      </c>
      <c r="AZ341" s="1">
        <v>133964.01999999999</v>
      </c>
      <c r="BA341" s="1">
        <v>133722.92000000001</v>
      </c>
      <c r="BB341" s="1">
        <v>133481.82</v>
      </c>
      <c r="BC341" s="1">
        <v>133240.72</v>
      </c>
      <c r="BD341" s="1">
        <v>132999.62</v>
      </c>
      <c r="BE341" s="1">
        <v>132758.51999999999</v>
      </c>
      <c r="BF341" s="1">
        <v>132517.42000000001</v>
      </c>
      <c r="BG341" s="1">
        <v>132276.32</v>
      </c>
      <c r="BH341" s="1">
        <v>132035.22</v>
      </c>
      <c r="BI341" s="1">
        <v>123958.58</v>
      </c>
      <c r="BJ341" s="1">
        <v>123771.51000000001</v>
      </c>
      <c r="BK341" s="1">
        <v>123584.44</v>
      </c>
      <c r="BL341" s="2">
        <f t="shared" si="189"/>
        <v>0</v>
      </c>
      <c r="BM341" s="2">
        <f t="shared" si="217"/>
        <v>2758.12</v>
      </c>
      <c r="BN341" s="3">
        <f t="shared" si="188"/>
        <v>1.7000120109231603E-2</v>
      </c>
      <c r="BO341" s="37">
        <f>IFERROR(INDEX('Wkpr - Existing Depr Rates'!$G$2:$G$709,MATCH('Wkpr - Plant Balance Detail'!A341,'Wkpr - Existing Depr Rates'!$A$2:$A$709,0),),0)</f>
        <v>1.7000000000000001E-2</v>
      </c>
      <c r="BP341" s="37">
        <f t="shared" si="218"/>
        <v>1.2010923160221676E-7</v>
      </c>
      <c r="BQ341" s="11">
        <v>2.75E-2</v>
      </c>
      <c r="BR341" s="11"/>
      <c r="BS341" s="11"/>
      <c r="BU341" s="31">
        <f>_xlfn.IFNA(IF(AND($B341="ED",$D341&gt;=310000,$D341&lt;360000),INDEX('Wkpr - Allocation_Factors'!$B$16:$F$16,1,MATCH('Wkpr - Plant Balance Detail'!BU$2,'Wkpr - Allocation_Factors'!$B$1:$F$1,0)),IF(AND($B341="GD",$C341="AN",$D341&gt;=350000,$D341&lt;358000),INDEX('Wkpr - Allocation_Factors'!$B$17:$F$17,1,MATCH('Wkpr - Plant Balance Detail'!BU$2,'Wkpr - Allocation_Factors'!$B$1:$F$1,0)),INDEX('Wkpr - Allocation_Factors'!$B$2:$F$15,MATCH(CONCATENATE('Wkpr - Plant Balance Detail'!$B341,'Wkpr - Plant Balance Detail'!$C341),'Wkpr - Allocation_Factors'!$A$2:$A$15,0),MATCH('Wkpr - Plant Balance Detail'!BU$2,'Wkpr - Allocation_Factors'!$B$1:$F$1,0)))),0)</f>
        <v>0.6573</v>
      </c>
      <c r="BV341" s="31">
        <f>_xlfn.IFNA(IF(AND($B341="ED",$D341&gt;=310000,$D341&lt;360000),INDEX('Wkpr - Allocation_Factors'!$B$16:$F$16,1,MATCH('Wkpr - Plant Balance Detail'!BV$2,'Wkpr - Allocation_Factors'!$B$1:$F$1,0)),IF(AND($B341="GD",$C341="AN",$D341&gt;=350000,$D341&lt;358000),INDEX('Wkpr - Allocation_Factors'!$B$17:$F$17,1,MATCH('Wkpr - Plant Balance Detail'!BV$2,'Wkpr - Allocation_Factors'!$B$1:$F$1,0)),INDEX('Wkpr - Allocation_Factors'!$B$2:$F$15,MATCH(CONCATENATE('Wkpr - Plant Balance Detail'!$B341,'Wkpr - Plant Balance Detail'!$C341),'Wkpr - Allocation_Factors'!$A$2:$A$15,0),MATCH('Wkpr - Plant Balance Detail'!BV$2,'Wkpr - Allocation_Factors'!$B$1:$F$1,0)))),0)</f>
        <v>0</v>
      </c>
      <c r="BW341" s="31">
        <f>_xlfn.IFNA(IF(AND($B341="ED",$D341&gt;=310000,$D341&lt;360000),INDEX('Wkpr - Allocation_Factors'!$B$16:$F$16,1,MATCH('Wkpr - Plant Balance Detail'!BW$2,'Wkpr - Allocation_Factors'!$B$1:$F$1,0)),IF(AND($B341="GD",$C341="AN",$D341&gt;=350000,$D341&lt;358000),INDEX('Wkpr - Allocation_Factors'!$B$17:$F$17,1,MATCH('Wkpr - Plant Balance Detail'!BW$2,'Wkpr - Allocation_Factors'!$B$1:$F$1,0)),INDEX('Wkpr - Allocation_Factors'!$B$2:$F$15,MATCH(CONCATENATE('Wkpr - Plant Balance Detail'!$B341,'Wkpr - Plant Balance Detail'!$C341),'Wkpr - Allocation_Factors'!$A$2:$A$15,0),MATCH('Wkpr - Plant Balance Detail'!BW$2,'Wkpr - Allocation_Factors'!$B$1:$F$1,0)))),0)</f>
        <v>0.3427</v>
      </c>
      <c r="BX341" s="31">
        <f>_xlfn.IFNA(IF(AND($B341="ED",$D341&gt;=310000,$D341&lt;360000),INDEX('Wkpr - Allocation_Factors'!$B$16:$F$16,1,MATCH('Wkpr - Plant Balance Detail'!BX$2,'Wkpr - Allocation_Factors'!$B$1:$F$1,0)),IF(AND($B341="GD",$C341="AN",$D341&gt;=350000,$D341&lt;358000),INDEX('Wkpr - Allocation_Factors'!$B$17:$F$17,1,MATCH('Wkpr - Plant Balance Detail'!BX$2,'Wkpr - Allocation_Factors'!$B$1:$F$1,0)),INDEX('Wkpr - Allocation_Factors'!$B$2:$F$15,MATCH(CONCATENATE('Wkpr - Plant Balance Detail'!$B341,'Wkpr - Plant Balance Detail'!$C341),'Wkpr - Allocation_Factors'!$A$2:$A$15,0),MATCH('Wkpr - Plant Balance Detail'!BX$2,'Wkpr - Allocation_Factors'!$B$1:$F$1,0)))),0)</f>
        <v>0</v>
      </c>
      <c r="BY341" s="31">
        <f>_xlfn.IFNA(IF(AND($B341="ED",$D341&gt;=310000,$D341&lt;360000),INDEX('Wkpr - Allocation_Factors'!$B$16:$F$16,1,MATCH('Wkpr - Plant Balance Detail'!BY$2,'Wkpr - Allocation_Factors'!$B$1:$F$1,0)),IF(AND($B341="GD",$C341="AN",$D341&gt;=350000,$D341&lt;358000),INDEX('Wkpr - Allocation_Factors'!$B$17:$F$17,1,MATCH('Wkpr - Plant Balance Detail'!BY$2,'Wkpr - Allocation_Factors'!$B$1:$F$1,0)),INDEX('Wkpr - Allocation_Factors'!$B$2:$F$15,MATCH(CONCATENATE('Wkpr - Plant Balance Detail'!$B341,'Wkpr - Plant Balance Detail'!$C341),'Wkpr - Allocation_Factors'!$A$2:$A$15,0),MATCH('Wkpr - Plant Balance Detail'!BY$2,'Wkpr - Allocation_Factors'!$B$1:$F$1,0)))),0)</f>
        <v>0</v>
      </c>
      <c r="CA341" s="1">
        <f t="shared" si="190"/>
        <v>1475.5108852050312</v>
      </c>
      <c r="CB341" s="1">
        <f t="shared" si="191"/>
        <v>0</v>
      </c>
      <c r="CC341" s="1">
        <f t="shared" si="192"/>
        <v>769.29496479501631</v>
      </c>
      <c r="CD341" s="1">
        <f t="shared" si="193"/>
        <v>0</v>
      </c>
      <c r="CE341" s="1">
        <f t="shared" si="194"/>
        <v>0</v>
      </c>
      <c r="CF341" s="1"/>
      <c r="CG341" s="1">
        <f t="shared" si="195"/>
        <v>1475.5004604270002</v>
      </c>
      <c r="CH341" s="1">
        <f t="shared" si="196"/>
        <v>0</v>
      </c>
      <c r="CI341" s="1">
        <f t="shared" si="197"/>
        <v>769.2895295730001</v>
      </c>
      <c r="CJ341" s="1">
        <f t="shared" si="198"/>
        <v>0</v>
      </c>
      <c r="CK341" s="1">
        <f t="shared" si="199"/>
        <v>0</v>
      </c>
      <c r="CM341" s="1">
        <f t="shared" si="200"/>
        <v>2386.8389801025</v>
      </c>
      <c r="CN341" s="1">
        <f t="shared" si="201"/>
        <v>0</v>
      </c>
      <c r="CO341" s="1">
        <f t="shared" si="202"/>
        <v>1244.4389448975001</v>
      </c>
      <c r="CP341" s="1">
        <f t="shared" si="203"/>
        <v>0</v>
      </c>
      <c r="CQ341" s="1">
        <f t="shared" si="204"/>
        <v>0</v>
      </c>
      <c r="CS341" s="1">
        <f t="shared" si="219"/>
        <v>911.33851967549981</v>
      </c>
      <c r="CT341" s="1">
        <f t="shared" si="220"/>
        <v>0</v>
      </c>
      <c r="CU341" s="1">
        <f t="shared" si="221"/>
        <v>475.14941532449996</v>
      </c>
      <c r="CV341" s="1">
        <f t="shared" si="222"/>
        <v>0</v>
      </c>
      <c r="CW341" s="1">
        <f t="shared" si="223"/>
        <v>0</v>
      </c>
      <c r="CX341" s="1">
        <f t="shared" si="224"/>
        <v>1386.4879349999997</v>
      </c>
      <c r="DA341" s="38">
        <f t="shared" si="205"/>
        <v>0</v>
      </c>
      <c r="DB341" s="38">
        <f t="shared" si="206"/>
        <v>0</v>
      </c>
      <c r="DC341" s="38">
        <f t="shared" si="207"/>
        <v>0</v>
      </c>
      <c r="DD341" s="38">
        <f t="shared" si="208"/>
        <v>0</v>
      </c>
      <c r="DE341" s="38">
        <f t="shared" si="209"/>
        <v>0</v>
      </c>
    </row>
    <row r="342" spans="1:109" x14ac:dyDescent="0.2">
      <c r="A342" t="s">
        <v>357</v>
      </c>
      <c r="B342" t="str">
        <f t="shared" si="210"/>
        <v>ED</v>
      </c>
      <c r="C342" t="str">
        <f t="shared" si="211"/>
        <v>NR</v>
      </c>
      <c r="D342">
        <f t="shared" si="212"/>
        <v>333000</v>
      </c>
      <c r="F342" s="1">
        <v>88378954.239999995</v>
      </c>
      <c r="G342" s="1">
        <v>88378954.239999995</v>
      </c>
      <c r="H342" s="1">
        <v>88378954.239999995</v>
      </c>
      <c r="I342" s="1">
        <v>88378954.239999995</v>
      </c>
      <c r="J342" s="1">
        <v>88378954.239999995</v>
      </c>
      <c r="K342" s="1">
        <v>88378954.239999995</v>
      </c>
      <c r="L342" s="1">
        <v>88378954.239999995</v>
      </c>
      <c r="M342" s="1">
        <v>89029346.760000005</v>
      </c>
      <c r="N342" s="1">
        <v>89029346.760000005</v>
      </c>
      <c r="O342" s="1">
        <v>89029346.760000005</v>
      </c>
      <c r="P342" s="1">
        <v>88980261.829999998</v>
      </c>
      <c r="Q342" s="1">
        <v>88980261.829999998</v>
      </c>
      <c r="R342" s="1">
        <v>88980261.829999998</v>
      </c>
      <c r="S342" s="1">
        <f t="shared" si="213"/>
        <v>88679608.034999996</v>
      </c>
      <c r="T342" s="1">
        <f t="shared" si="214"/>
        <v>975322289.38000011</v>
      </c>
      <c r="U342" s="1">
        <f t="shared" si="215"/>
        <v>88666824.784583345</v>
      </c>
      <c r="V342" s="1">
        <v>-12499000.85</v>
      </c>
      <c r="W342" s="1">
        <v>-12644826.130000001</v>
      </c>
      <c r="X342" s="1">
        <v>-12790651.41</v>
      </c>
      <c r="Y342" s="1">
        <v>-12936476.689999999</v>
      </c>
      <c r="Z342" s="1">
        <v>-13082301.970000001</v>
      </c>
      <c r="AA342" s="1">
        <v>-13228127.25</v>
      </c>
      <c r="AB342" s="1">
        <v>-13373952.529999999</v>
      </c>
      <c r="AC342" s="1">
        <v>-13520314.369999999</v>
      </c>
      <c r="AD342" s="1">
        <v>-13667212.789999999</v>
      </c>
      <c r="AE342" s="1">
        <v>-13814111.210000001</v>
      </c>
      <c r="AF342" s="1">
        <v>-13911884.199999999</v>
      </c>
      <c r="AG342" s="1">
        <v>-14058701.630000001</v>
      </c>
      <c r="AH342" s="1">
        <v>-14205519.060000001</v>
      </c>
      <c r="AI342" s="1"/>
      <c r="AJ342" s="1">
        <v>-145825.28</v>
      </c>
      <c r="AK342" s="1">
        <v>-145825.28</v>
      </c>
      <c r="AL342" s="1">
        <v>-145825.28</v>
      </c>
      <c r="AM342" s="1">
        <v>-145825.28</v>
      </c>
      <c r="AN342" s="1">
        <v>-145825.28</v>
      </c>
      <c r="AO342" s="1">
        <v>-145825.28</v>
      </c>
      <c r="AP342" s="1">
        <v>-145825.28</v>
      </c>
      <c r="AQ342" s="1">
        <v>-146361.84</v>
      </c>
      <c r="AR342" s="1">
        <v>-146898.42000000001</v>
      </c>
      <c r="AS342" s="1">
        <v>-146898.42000000001</v>
      </c>
      <c r="AT342" s="1">
        <v>-146857.92000000001</v>
      </c>
      <c r="AU342" s="1">
        <v>-146817.43</v>
      </c>
      <c r="AV342" s="1">
        <v>-146817.43</v>
      </c>
      <c r="AW342" s="1">
        <f t="shared" si="216"/>
        <v>1755603.1399999997</v>
      </c>
      <c r="AX342" s="1"/>
      <c r="AY342" s="1">
        <v>75879953.390000001</v>
      </c>
      <c r="AZ342" s="1">
        <v>75734128.109999999</v>
      </c>
      <c r="BA342" s="1">
        <v>75588302.829999998</v>
      </c>
      <c r="BB342" s="1">
        <v>75442477.549999997</v>
      </c>
      <c r="BC342" s="1">
        <v>75296652.269999996</v>
      </c>
      <c r="BD342" s="1">
        <v>75150826.989999995</v>
      </c>
      <c r="BE342" s="1">
        <v>75005001.709999993</v>
      </c>
      <c r="BF342" s="1">
        <v>75509032.390000001</v>
      </c>
      <c r="BG342" s="1">
        <v>75362133.969999999</v>
      </c>
      <c r="BH342" s="1">
        <v>75215235.549999997</v>
      </c>
      <c r="BI342" s="1">
        <v>75068377.629999995</v>
      </c>
      <c r="BJ342" s="1">
        <v>74921560.200000003</v>
      </c>
      <c r="BK342" s="1">
        <v>74774742.769999996</v>
      </c>
      <c r="BL342" s="2">
        <f t="shared" si="189"/>
        <v>0</v>
      </c>
      <c r="BM342" s="2">
        <f t="shared" si="217"/>
        <v>1755603.1399999997</v>
      </c>
      <c r="BN342" s="3">
        <f t="shared" si="188"/>
        <v>1.9800000104495109E-2</v>
      </c>
      <c r="BO342" s="37">
        <f>IFERROR(INDEX('Wkpr - Existing Depr Rates'!$G$2:$G$709,MATCH('Wkpr - Plant Balance Detail'!A342,'Wkpr - Existing Depr Rates'!$A$2:$A$709,0),),0)</f>
        <v>1.9799999999999998E-2</v>
      </c>
      <c r="BP342" s="37">
        <f t="shared" si="218"/>
        <v>1.04495110481162E-10</v>
      </c>
      <c r="BQ342" s="11">
        <v>2.41E-2</v>
      </c>
      <c r="BR342" s="11"/>
      <c r="BS342" s="11"/>
      <c r="BU342" s="31">
        <f>_xlfn.IFNA(IF(AND($B342="ED",$D342&gt;=310000,$D342&lt;360000),INDEX('Wkpr - Allocation_Factors'!$B$16:$F$16,1,MATCH('Wkpr - Plant Balance Detail'!BU$2,'Wkpr - Allocation_Factors'!$B$1:$F$1,0)),IF(AND($B342="GD",$C342="AN",$D342&gt;=350000,$D342&lt;358000),INDEX('Wkpr - Allocation_Factors'!$B$17:$F$17,1,MATCH('Wkpr - Plant Balance Detail'!BU$2,'Wkpr - Allocation_Factors'!$B$1:$F$1,0)),INDEX('Wkpr - Allocation_Factors'!$B$2:$F$15,MATCH(CONCATENATE('Wkpr - Plant Balance Detail'!$B342,'Wkpr - Plant Balance Detail'!$C342),'Wkpr - Allocation_Factors'!$A$2:$A$15,0),MATCH('Wkpr - Plant Balance Detail'!BU$2,'Wkpr - Allocation_Factors'!$B$1:$F$1,0)))),0)</f>
        <v>0.6573</v>
      </c>
      <c r="BV342" s="31">
        <f>_xlfn.IFNA(IF(AND($B342="ED",$D342&gt;=310000,$D342&lt;360000),INDEX('Wkpr - Allocation_Factors'!$B$16:$F$16,1,MATCH('Wkpr - Plant Balance Detail'!BV$2,'Wkpr - Allocation_Factors'!$B$1:$F$1,0)),IF(AND($B342="GD",$C342="AN",$D342&gt;=350000,$D342&lt;358000),INDEX('Wkpr - Allocation_Factors'!$B$17:$F$17,1,MATCH('Wkpr - Plant Balance Detail'!BV$2,'Wkpr - Allocation_Factors'!$B$1:$F$1,0)),INDEX('Wkpr - Allocation_Factors'!$B$2:$F$15,MATCH(CONCATENATE('Wkpr - Plant Balance Detail'!$B342,'Wkpr - Plant Balance Detail'!$C342),'Wkpr - Allocation_Factors'!$A$2:$A$15,0),MATCH('Wkpr - Plant Balance Detail'!BV$2,'Wkpr - Allocation_Factors'!$B$1:$F$1,0)))),0)</f>
        <v>0</v>
      </c>
      <c r="BW342" s="31">
        <f>_xlfn.IFNA(IF(AND($B342="ED",$D342&gt;=310000,$D342&lt;360000),INDEX('Wkpr - Allocation_Factors'!$B$16:$F$16,1,MATCH('Wkpr - Plant Balance Detail'!BW$2,'Wkpr - Allocation_Factors'!$B$1:$F$1,0)),IF(AND($B342="GD",$C342="AN",$D342&gt;=350000,$D342&lt;358000),INDEX('Wkpr - Allocation_Factors'!$B$17:$F$17,1,MATCH('Wkpr - Plant Balance Detail'!BW$2,'Wkpr - Allocation_Factors'!$B$1:$F$1,0)),INDEX('Wkpr - Allocation_Factors'!$B$2:$F$15,MATCH(CONCATENATE('Wkpr - Plant Balance Detail'!$B342,'Wkpr - Plant Balance Detail'!$C342),'Wkpr - Allocation_Factors'!$A$2:$A$15,0),MATCH('Wkpr - Plant Balance Detail'!BW$2,'Wkpr - Allocation_Factors'!$B$1:$F$1,0)))),0)</f>
        <v>0.3427</v>
      </c>
      <c r="BX342" s="31">
        <f>_xlfn.IFNA(IF(AND($B342="ED",$D342&gt;=310000,$D342&lt;360000),INDEX('Wkpr - Allocation_Factors'!$B$16:$F$16,1,MATCH('Wkpr - Plant Balance Detail'!BX$2,'Wkpr - Allocation_Factors'!$B$1:$F$1,0)),IF(AND($B342="GD",$C342="AN",$D342&gt;=350000,$D342&lt;358000),INDEX('Wkpr - Allocation_Factors'!$B$17:$F$17,1,MATCH('Wkpr - Plant Balance Detail'!BX$2,'Wkpr - Allocation_Factors'!$B$1:$F$1,0)),INDEX('Wkpr - Allocation_Factors'!$B$2:$F$15,MATCH(CONCATENATE('Wkpr - Plant Balance Detail'!$B342,'Wkpr - Plant Balance Detail'!$C342),'Wkpr - Allocation_Factors'!$A$2:$A$15,0),MATCH('Wkpr - Plant Balance Detail'!BX$2,'Wkpr - Allocation_Factors'!$B$1:$F$1,0)))),0)</f>
        <v>0</v>
      </c>
      <c r="BY342" s="31">
        <f>_xlfn.IFNA(IF(AND($B342="ED",$D342&gt;=310000,$D342&lt;360000),INDEX('Wkpr - Allocation_Factors'!$B$16:$F$16,1,MATCH('Wkpr - Plant Balance Detail'!BY$2,'Wkpr - Allocation_Factors'!$B$1:$F$1,0)),IF(AND($B342="GD",$C342="AN",$D342&gt;=350000,$D342&lt;358000),INDEX('Wkpr - Allocation_Factors'!$B$17:$F$17,1,MATCH('Wkpr - Plant Balance Detail'!BY$2,'Wkpr - Allocation_Factors'!$B$1:$F$1,0)),INDEX('Wkpr - Allocation_Factors'!$B$2:$F$15,MATCH(CONCATENATE('Wkpr - Plant Balance Detail'!$B342,'Wkpr - Plant Balance Detail'!$C342),'Wkpr - Allocation_Factors'!$A$2:$A$15,0),MATCH('Wkpr - Plant Balance Detail'!BY$2,'Wkpr - Allocation_Factors'!$B$1:$F$1,0)))),0)</f>
        <v>0</v>
      </c>
      <c r="CA342" s="1">
        <f t="shared" si="190"/>
        <v>1158037.1829085851</v>
      </c>
      <c r="CB342" s="1">
        <f t="shared" si="191"/>
        <v>0</v>
      </c>
      <c r="CC342" s="1">
        <f t="shared" si="192"/>
        <v>603772.0106234171</v>
      </c>
      <c r="CD342" s="1">
        <f t="shared" si="193"/>
        <v>0</v>
      </c>
      <c r="CE342" s="1">
        <f t="shared" si="194"/>
        <v>0</v>
      </c>
      <c r="CF342" s="1"/>
      <c r="CG342" s="1">
        <f t="shared" si="195"/>
        <v>1158037.1767970081</v>
      </c>
      <c r="CH342" s="1">
        <f t="shared" si="196"/>
        <v>0</v>
      </c>
      <c r="CI342" s="1">
        <f t="shared" si="197"/>
        <v>603772.00743699179</v>
      </c>
      <c r="CJ342" s="1">
        <f t="shared" si="198"/>
        <v>0</v>
      </c>
      <c r="CK342" s="1">
        <f t="shared" si="199"/>
        <v>0</v>
      </c>
      <c r="CM342" s="1">
        <f t="shared" si="200"/>
        <v>1409530.0990307019</v>
      </c>
      <c r="CN342" s="1">
        <f t="shared" si="201"/>
        <v>0</v>
      </c>
      <c r="CO342" s="1">
        <f t="shared" si="202"/>
        <v>734894.21107229812</v>
      </c>
      <c r="CP342" s="1">
        <f t="shared" si="203"/>
        <v>0</v>
      </c>
      <c r="CQ342" s="1">
        <f t="shared" si="204"/>
        <v>0</v>
      </c>
      <c r="CS342" s="1">
        <f t="shared" si="219"/>
        <v>251492.92223369377</v>
      </c>
      <c r="CT342" s="1">
        <f t="shared" si="220"/>
        <v>0</v>
      </c>
      <c r="CU342" s="1">
        <f t="shared" si="221"/>
        <v>131122.20363530633</v>
      </c>
      <c r="CV342" s="1">
        <f t="shared" si="222"/>
        <v>0</v>
      </c>
      <c r="CW342" s="1">
        <f t="shared" si="223"/>
        <v>0</v>
      </c>
      <c r="CX342" s="1">
        <f t="shared" si="224"/>
        <v>382615.1258690001</v>
      </c>
      <c r="DA342" s="38">
        <f t="shared" si="205"/>
        <v>0</v>
      </c>
      <c r="DB342" s="38">
        <f t="shared" si="206"/>
        <v>0</v>
      </c>
      <c r="DC342" s="38">
        <f t="shared" si="207"/>
        <v>0</v>
      </c>
      <c r="DD342" s="38">
        <f t="shared" si="208"/>
        <v>0</v>
      </c>
      <c r="DE342" s="38">
        <f t="shared" si="209"/>
        <v>0</v>
      </c>
    </row>
    <row r="343" spans="1:109" x14ac:dyDescent="0.2">
      <c r="A343" t="s">
        <v>358</v>
      </c>
      <c r="B343" t="str">
        <f t="shared" si="210"/>
        <v>ED</v>
      </c>
      <c r="C343" t="str">
        <f t="shared" si="211"/>
        <v>NR</v>
      </c>
      <c r="D343">
        <f t="shared" si="212"/>
        <v>334000</v>
      </c>
      <c r="F343" s="1">
        <v>14907289.02</v>
      </c>
      <c r="G343" s="1">
        <v>14907289.02</v>
      </c>
      <c r="H343" s="1">
        <v>14907289.02</v>
      </c>
      <c r="I343" s="1">
        <v>14895611.52</v>
      </c>
      <c r="J343" s="1">
        <v>14902442.789999999</v>
      </c>
      <c r="K343" s="1">
        <v>14903204.09</v>
      </c>
      <c r="L343" s="1">
        <v>15015418.779999999</v>
      </c>
      <c r="M343" s="1">
        <v>14375810.26</v>
      </c>
      <c r="N343" s="1">
        <v>14461528.199999999</v>
      </c>
      <c r="O343" s="1">
        <v>14461528.199999999</v>
      </c>
      <c r="P343" s="1">
        <v>12817506.140000001</v>
      </c>
      <c r="Q343" s="1">
        <v>12817506.140000001</v>
      </c>
      <c r="R343" s="1">
        <v>12795148.039999999</v>
      </c>
      <c r="S343" s="1">
        <f t="shared" si="213"/>
        <v>13851218.529999999</v>
      </c>
      <c r="T343" s="1">
        <f t="shared" si="214"/>
        <v>158465134.16000003</v>
      </c>
      <c r="U343" s="1">
        <f t="shared" si="215"/>
        <v>14359696.057500003</v>
      </c>
      <c r="V343" s="1">
        <v>-2821731.85</v>
      </c>
      <c r="W343" s="1">
        <v>-2856391.29</v>
      </c>
      <c r="X343" s="1">
        <v>-2891050.73</v>
      </c>
      <c r="Y343" s="1">
        <v>-2914019.1</v>
      </c>
      <c r="Z343" s="1">
        <v>-2948659.34</v>
      </c>
      <c r="AA343" s="1">
        <v>-2983059.5700000003</v>
      </c>
      <c r="AB343" s="1">
        <v>-3019931.46</v>
      </c>
      <c r="AC343" s="1">
        <v>-3054098.77</v>
      </c>
      <c r="AD343" s="1">
        <v>-3087622.18</v>
      </c>
      <c r="AE343" s="1">
        <v>-3121245.23</v>
      </c>
      <c r="AF343" s="1">
        <v>-1508935.04</v>
      </c>
      <c r="AG343" s="1">
        <v>-1538735.75</v>
      </c>
      <c r="AH343" s="1">
        <v>-1546152.3599999999</v>
      </c>
      <c r="AI343" s="1"/>
      <c r="AJ343" s="1">
        <v>-34659.440000000002</v>
      </c>
      <c r="AK343" s="1">
        <v>-34659.440000000002</v>
      </c>
      <c r="AL343" s="1">
        <v>-34659.440000000002</v>
      </c>
      <c r="AM343" s="1">
        <v>-34645.870000000003</v>
      </c>
      <c r="AN343" s="1">
        <v>-34640.239999999998</v>
      </c>
      <c r="AO343" s="1">
        <v>-34649.06</v>
      </c>
      <c r="AP343" s="1">
        <v>-34780.400000000001</v>
      </c>
      <c r="AQ343" s="1">
        <v>-34167.31</v>
      </c>
      <c r="AR343" s="1">
        <v>-33523.410000000003</v>
      </c>
      <c r="AS343" s="1">
        <v>-33623.050000000003</v>
      </c>
      <c r="AT343" s="1">
        <v>-31711.87</v>
      </c>
      <c r="AU343" s="1">
        <v>-29800.71</v>
      </c>
      <c r="AV343" s="1">
        <v>-29774.71</v>
      </c>
      <c r="AW343" s="1">
        <f t="shared" si="216"/>
        <v>400635.51</v>
      </c>
      <c r="AX343" s="1"/>
      <c r="AY343" s="1">
        <v>12085557.17</v>
      </c>
      <c r="AZ343" s="1">
        <v>12050897.73</v>
      </c>
      <c r="BA343" s="1">
        <v>12016238.289999999</v>
      </c>
      <c r="BB343" s="1">
        <v>11981592.42</v>
      </c>
      <c r="BC343" s="1">
        <v>11953783.449999999</v>
      </c>
      <c r="BD343" s="1">
        <v>11920144.52</v>
      </c>
      <c r="BE343" s="1">
        <v>11995487.32</v>
      </c>
      <c r="BF343" s="1">
        <v>11321711.49</v>
      </c>
      <c r="BG343" s="1">
        <v>11373906.02</v>
      </c>
      <c r="BH343" s="1">
        <v>11340282.970000001</v>
      </c>
      <c r="BI343" s="1">
        <v>11308571.1</v>
      </c>
      <c r="BJ343" s="1">
        <v>11278770.390000001</v>
      </c>
      <c r="BK343" s="1">
        <v>11248995.68</v>
      </c>
      <c r="BL343" s="2">
        <f t="shared" si="189"/>
        <v>0</v>
      </c>
      <c r="BM343" s="2">
        <f t="shared" si="217"/>
        <v>400635.51</v>
      </c>
      <c r="BN343" s="3">
        <f t="shared" si="188"/>
        <v>2.7899999303310458E-2</v>
      </c>
      <c r="BO343" s="37">
        <f>IFERROR(INDEX('Wkpr - Existing Depr Rates'!$G$2:$G$709,MATCH('Wkpr - Plant Balance Detail'!A343,'Wkpr - Existing Depr Rates'!$A$2:$A$709,0),),0)</f>
        <v>2.7900000000000001E-2</v>
      </c>
      <c r="BP343" s="37">
        <f t="shared" si="218"/>
        <v>-6.9668954286172813E-10</v>
      </c>
      <c r="BQ343" s="11">
        <v>4.0899999999999999E-2</v>
      </c>
      <c r="BR343" s="11"/>
      <c r="BS343" s="11"/>
      <c r="BU343" s="31">
        <f>_xlfn.IFNA(IF(AND($B343="ED",$D343&gt;=310000,$D343&lt;360000),INDEX('Wkpr - Allocation_Factors'!$B$16:$F$16,1,MATCH('Wkpr - Plant Balance Detail'!BU$2,'Wkpr - Allocation_Factors'!$B$1:$F$1,0)),IF(AND($B343="GD",$C343="AN",$D343&gt;=350000,$D343&lt;358000),INDEX('Wkpr - Allocation_Factors'!$B$17:$F$17,1,MATCH('Wkpr - Plant Balance Detail'!BU$2,'Wkpr - Allocation_Factors'!$B$1:$F$1,0)),INDEX('Wkpr - Allocation_Factors'!$B$2:$F$15,MATCH(CONCATENATE('Wkpr - Plant Balance Detail'!$B343,'Wkpr - Plant Balance Detail'!$C343),'Wkpr - Allocation_Factors'!$A$2:$A$15,0),MATCH('Wkpr - Plant Balance Detail'!BU$2,'Wkpr - Allocation_Factors'!$B$1:$F$1,0)))),0)</f>
        <v>0.6573</v>
      </c>
      <c r="BV343" s="31">
        <f>_xlfn.IFNA(IF(AND($B343="ED",$D343&gt;=310000,$D343&lt;360000),INDEX('Wkpr - Allocation_Factors'!$B$16:$F$16,1,MATCH('Wkpr - Plant Balance Detail'!BV$2,'Wkpr - Allocation_Factors'!$B$1:$F$1,0)),IF(AND($B343="GD",$C343="AN",$D343&gt;=350000,$D343&lt;358000),INDEX('Wkpr - Allocation_Factors'!$B$17:$F$17,1,MATCH('Wkpr - Plant Balance Detail'!BV$2,'Wkpr - Allocation_Factors'!$B$1:$F$1,0)),INDEX('Wkpr - Allocation_Factors'!$B$2:$F$15,MATCH(CONCATENATE('Wkpr - Plant Balance Detail'!$B343,'Wkpr - Plant Balance Detail'!$C343),'Wkpr - Allocation_Factors'!$A$2:$A$15,0),MATCH('Wkpr - Plant Balance Detail'!BV$2,'Wkpr - Allocation_Factors'!$B$1:$F$1,0)))),0)</f>
        <v>0</v>
      </c>
      <c r="BW343" s="31">
        <f>_xlfn.IFNA(IF(AND($B343="ED",$D343&gt;=310000,$D343&lt;360000),INDEX('Wkpr - Allocation_Factors'!$B$16:$F$16,1,MATCH('Wkpr - Plant Balance Detail'!BW$2,'Wkpr - Allocation_Factors'!$B$1:$F$1,0)),IF(AND($B343="GD",$C343="AN",$D343&gt;=350000,$D343&lt;358000),INDEX('Wkpr - Allocation_Factors'!$B$17:$F$17,1,MATCH('Wkpr - Plant Balance Detail'!BW$2,'Wkpr - Allocation_Factors'!$B$1:$F$1,0)),INDEX('Wkpr - Allocation_Factors'!$B$2:$F$15,MATCH(CONCATENATE('Wkpr - Plant Balance Detail'!$B343,'Wkpr - Plant Balance Detail'!$C343),'Wkpr - Allocation_Factors'!$A$2:$A$15,0),MATCH('Wkpr - Plant Balance Detail'!BW$2,'Wkpr - Allocation_Factors'!$B$1:$F$1,0)))),0)</f>
        <v>0.3427</v>
      </c>
      <c r="BX343" s="31">
        <f>_xlfn.IFNA(IF(AND($B343="ED",$D343&gt;=310000,$D343&lt;360000),INDEX('Wkpr - Allocation_Factors'!$B$16:$F$16,1,MATCH('Wkpr - Plant Balance Detail'!BX$2,'Wkpr - Allocation_Factors'!$B$1:$F$1,0)),IF(AND($B343="GD",$C343="AN",$D343&gt;=350000,$D343&lt;358000),INDEX('Wkpr - Allocation_Factors'!$B$17:$F$17,1,MATCH('Wkpr - Plant Balance Detail'!BX$2,'Wkpr - Allocation_Factors'!$B$1:$F$1,0)),INDEX('Wkpr - Allocation_Factors'!$B$2:$F$15,MATCH(CONCATENATE('Wkpr - Plant Balance Detail'!$B343,'Wkpr - Plant Balance Detail'!$C343),'Wkpr - Allocation_Factors'!$A$2:$A$15,0),MATCH('Wkpr - Plant Balance Detail'!BX$2,'Wkpr - Allocation_Factors'!$B$1:$F$1,0)))),0)</f>
        <v>0</v>
      </c>
      <c r="BY343" s="31">
        <f>_xlfn.IFNA(IF(AND($B343="ED",$D343&gt;=310000,$D343&lt;360000),INDEX('Wkpr - Allocation_Factors'!$B$16:$F$16,1,MATCH('Wkpr - Plant Balance Detail'!BY$2,'Wkpr - Allocation_Factors'!$B$1:$F$1,0)),IF(AND($B343="GD",$C343="AN",$D343&gt;=350000,$D343&lt;358000),INDEX('Wkpr - Allocation_Factors'!$B$17:$F$17,1,MATCH('Wkpr - Plant Balance Detail'!BY$2,'Wkpr - Allocation_Factors'!$B$1:$F$1,0)),INDEX('Wkpr - Allocation_Factors'!$B$2:$F$15,MATCH(CONCATENATE('Wkpr - Plant Balance Detail'!$B343,'Wkpr - Plant Balance Detail'!$C343),'Wkpr - Allocation_Factors'!$A$2:$A$15,0),MATCH('Wkpr - Plant Balance Detail'!BY$2,'Wkpr - Allocation_Factors'!$B$1:$F$1,0)))),0)</f>
        <v>0</v>
      </c>
      <c r="CA343" s="1">
        <f t="shared" si="190"/>
        <v>234645.99164737301</v>
      </c>
      <c r="CB343" s="1">
        <f t="shared" si="191"/>
        <v>0</v>
      </c>
      <c r="CC343" s="1">
        <f t="shared" si="192"/>
        <v>122338.62975438115</v>
      </c>
      <c r="CD343" s="1">
        <f t="shared" si="193"/>
        <v>0</v>
      </c>
      <c r="CE343" s="1">
        <f t="shared" si="194"/>
        <v>0</v>
      </c>
      <c r="CF343" s="1"/>
      <c r="CG343" s="1">
        <f t="shared" si="195"/>
        <v>234645.99750670677</v>
      </c>
      <c r="CH343" s="1">
        <f t="shared" si="196"/>
        <v>0</v>
      </c>
      <c r="CI343" s="1">
        <f t="shared" si="197"/>
        <v>122338.63280929319</v>
      </c>
      <c r="CJ343" s="1">
        <f t="shared" si="198"/>
        <v>0</v>
      </c>
      <c r="CK343" s="1">
        <f t="shared" si="199"/>
        <v>0</v>
      </c>
      <c r="CM343" s="1">
        <f t="shared" si="200"/>
        <v>343979.25799370278</v>
      </c>
      <c r="CN343" s="1">
        <f t="shared" si="201"/>
        <v>0</v>
      </c>
      <c r="CO343" s="1">
        <f t="shared" si="202"/>
        <v>179342.29684229719</v>
      </c>
      <c r="CP343" s="1">
        <f t="shared" si="203"/>
        <v>0</v>
      </c>
      <c r="CQ343" s="1">
        <f t="shared" si="204"/>
        <v>0</v>
      </c>
      <c r="CS343" s="1">
        <f t="shared" si="219"/>
        <v>109333.26048699601</v>
      </c>
      <c r="CT343" s="1">
        <f t="shared" si="220"/>
        <v>0</v>
      </c>
      <c r="CU343" s="1">
        <f t="shared" si="221"/>
        <v>57003.664033003995</v>
      </c>
      <c r="CV343" s="1">
        <f t="shared" si="222"/>
        <v>0</v>
      </c>
      <c r="CW343" s="1">
        <f t="shared" si="223"/>
        <v>0</v>
      </c>
      <c r="CX343" s="1">
        <f t="shared" si="224"/>
        <v>166336.92452</v>
      </c>
      <c r="DA343" s="38">
        <f t="shared" si="205"/>
        <v>0</v>
      </c>
      <c r="DB343" s="38">
        <f t="shared" si="206"/>
        <v>0</v>
      </c>
      <c r="DC343" s="38">
        <f t="shared" si="207"/>
        <v>0</v>
      </c>
      <c r="DD343" s="38">
        <f t="shared" si="208"/>
        <v>0</v>
      </c>
      <c r="DE343" s="38">
        <f t="shared" si="209"/>
        <v>0</v>
      </c>
    </row>
    <row r="344" spans="1:109" x14ac:dyDescent="0.2">
      <c r="A344" t="s">
        <v>359</v>
      </c>
      <c r="B344" t="str">
        <f t="shared" si="210"/>
        <v>ED</v>
      </c>
      <c r="C344" t="str">
        <f t="shared" si="211"/>
        <v>NR</v>
      </c>
      <c r="D344">
        <f t="shared" si="212"/>
        <v>335000</v>
      </c>
      <c r="F344" s="1">
        <v>3010991.94</v>
      </c>
      <c r="G344" s="1">
        <v>3010991.94</v>
      </c>
      <c r="H344" s="1">
        <v>3010991.94</v>
      </c>
      <c r="I344" s="1">
        <v>3010991.94</v>
      </c>
      <c r="J344" s="1">
        <v>3010991.94</v>
      </c>
      <c r="K344" s="1">
        <v>3010991.94</v>
      </c>
      <c r="L344" s="1">
        <v>3010991.94</v>
      </c>
      <c r="M344" s="1">
        <v>3010991.94</v>
      </c>
      <c r="N344" s="1">
        <v>3010991.94</v>
      </c>
      <c r="O344" s="1">
        <v>3010991.94</v>
      </c>
      <c r="P344" s="1">
        <v>2804383.64</v>
      </c>
      <c r="Q344" s="1">
        <v>2804383.64</v>
      </c>
      <c r="R344" s="1">
        <v>2804383.64</v>
      </c>
      <c r="S344" s="1">
        <f t="shared" si="213"/>
        <v>2907687.79</v>
      </c>
      <c r="T344" s="1">
        <f t="shared" si="214"/>
        <v>32707694.740000006</v>
      </c>
      <c r="U344" s="1">
        <f t="shared" si="215"/>
        <v>2967948.5441666674</v>
      </c>
      <c r="V344" s="1">
        <v>-1696211.1400000001</v>
      </c>
      <c r="W344" s="1">
        <v>-1698218.47</v>
      </c>
      <c r="X344" s="1">
        <v>-1700225.8</v>
      </c>
      <c r="Y344" s="1">
        <v>-1702233.13</v>
      </c>
      <c r="Z344" s="1">
        <v>-1704240.46</v>
      </c>
      <c r="AA344" s="1">
        <v>-1706247.79</v>
      </c>
      <c r="AB344" s="1">
        <v>-1708255.12</v>
      </c>
      <c r="AC344" s="1">
        <v>-1710262.4500000002</v>
      </c>
      <c r="AD344" s="1">
        <v>-1712269.78</v>
      </c>
      <c r="AE344" s="1">
        <v>-1714277.1099999999</v>
      </c>
      <c r="AF344" s="1">
        <v>-1509607.27</v>
      </c>
      <c r="AG344" s="1">
        <v>-1511476.8599999999</v>
      </c>
      <c r="AH344" s="1">
        <v>-1513346.45</v>
      </c>
      <c r="AI344" s="1"/>
      <c r="AJ344" s="1">
        <v>-2007.3300000000002</v>
      </c>
      <c r="AK344" s="1">
        <v>-2007.3300000000002</v>
      </c>
      <c r="AL344" s="1">
        <v>-2007.3300000000002</v>
      </c>
      <c r="AM344" s="1">
        <v>-2007.3300000000002</v>
      </c>
      <c r="AN344" s="1">
        <v>-2007.3300000000002</v>
      </c>
      <c r="AO344" s="1">
        <v>-2007.3300000000002</v>
      </c>
      <c r="AP344" s="1">
        <v>-2007.3300000000002</v>
      </c>
      <c r="AQ344" s="1">
        <v>-2007.3300000000002</v>
      </c>
      <c r="AR344" s="1">
        <v>-2007.3300000000002</v>
      </c>
      <c r="AS344" s="1">
        <v>-2007.3300000000002</v>
      </c>
      <c r="AT344" s="1">
        <v>-1938.46</v>
      </c>
      <c r="AU344" s="1">
        <v>-1869.5900000000001</v>
      </c>
      <c r="AV344" s="1">
        <v>-1869.5900000000001</v>
      </c>
      <c r="AW344" s="1">
        <f t="shared" si="216"/>
        <v>23743.61</v>
      </c>
      <c r="AX344" s="1"/>
      <c r="AY344" s="1">
        <v>1314780.8</v>
      </c>
      <c r="AZ344" s="1">
        <v>1312773.47</v>
      </c>
      <c r="BA344" s="1">
        <v>1310766.1400000001</v>
      </c>
      <c r="BB344" s="1">
        <v>1308758.81</v>
      </c>
      <c r="BC344" s="1">
        <v>1306751.48</v>
      </c>
      <c r="BD344" s="1">
        <v>1304744.1499999999</v>
      </c>
      <c r="BE344" s="1">
        <v>1302736.82</v>
      </c>
      <c r="BF344" s="1">
        <v>1300729.49</v>
      </c>
      <c r="BG344" s="1">
        <v>1298722.1600000001</v>
      </c>
      <c r="BH344" s="1">
        <v>1296714.83</v>
      </c>
      <c r="BI344" s="1">
        <v>1294776.3700000001</v>
      </c>
      <c r="BJ344" s="1">
        <v>1292906.78</v>
      </c>
      <c r="BK344" s="1">
        <v>1291037.19</v>
      </c>
      <c r="BL344" s="2">
        <f t="shared" si="189"/>
        <v>0</v>
      </c>
      <c r="BM344" s="2">
        <f t="shared" si="217"/>
        <v>23743.61</v>
      </c>
      <c r="BN344" s="3">
        <f t="shared" si="188"/>
        <v>8.0000072934777473E-3</v>
      </c>
      <c r="BO344" s="37">
        <f>IFERROR(INDEX('Wkpr - Existing Depr Rates'!$G$2:$G$709,MATCH('Wkpr - Plant Balance Detail'!A344,'Wkpr - Existing Depr Rates'!$A$2:$A$709,0),),0)</f>
        <v>8.0000000000000002E-3</v>
      </c>
      <c r="BP344" s="37">
        <f t="shared" si="218"/>
        <v>7.2934777470973211E-9</v>
      </c>
      <c r="BQ344" s="11">
        <v>1.66E-2</v>
      </c>
      <c r="BR344" s="11"/>
      <c r="BS344" s="11"/>
      <c r="BU344" s="31">
        <f>_xlfn.IFNA(IF(AND($B344="ED",$D344&gt;=310000,$D344&lt;360000),INDEX('Wkpr - Allocation_Factors'!$B$16:$F$16,1,MATCH('Wkpr - Plant Balance Detail'!BU$2,'Wkpr - Allocation_Factors'!$B$1:$F$1,0)),IF(AND($B344="GD",$C344="AN",$D344&gt;=350000,$D344&lt;358000),INDEX('Wkpr - Allocation_Factors'!$B$17:$F$17,1,MATCH('Wkpr - Plant Balance Detail'!BU$2,'Wkpr - Allocation_Factors'!$B$1:$F$1,0)),INDEX('Wkpr - Allocation_Factors'!$B$2:$F$15,MATCH(CONCATENATE('Wkpr - Plant Balance Detail'!$B344,'Wkpr - Plant Balance Detail'!$C344),'Wkpr - Allocation_Factors'!$A$2:$A$15,0),MATCH('Wkpr - Plant Balance Detail'!BU$2,'Wkpr - Allocation_Factors'!$B$1:$F$1,0)))),0)</f>
        <v>0.6573</v>
      </c>
      <c r="BV344" s="31">
        <f>_xlfn.IFNA(IF(AND($B344="ED",$D344&gt;=310000,$D344&lt;360000),INDEX('Wkpr - Allocation_Factors'!$B$16:$F$16,1,MATCH('Wkpr - Plant Balance Detail'!BV$2,'Wkpr - Allocation_Factors'!$B$1:$F$1,0)),IF(AND($B344="GD",$C344="AN",$D344&gt;=350000,$D344&lt;358000),INDEX('Wkpr - Allocation_Factors'!$B$17:$F$17,1,MATCH('Wkpr - Plant Balance Detail'!BV$2,'Wkpr - Allocation_Factors'!$B$1:$F$1,0)),INDEX('Wkpr - Allocation_Factors'!$B$2:$F$15,MATCH(CONCATENATE('Wkpr - Plant Balance Detail'!$B344,'Wkpr - Plant Balance Detail'!$C344),'Wkpr - Allocation_Factors'!$A$2:$A$15,0),MATCH('Wkpr - Plant Balance Detail'!BV$2,'Wkpr - Allocation_Factors'!$B$1:$F$1,0)))),0)</f>
        <v>0</v>
      </c>
      <c r="BW344" s="31">
        <f>_xlfn.IFNA(IF(AND($B344="ED",$D344&gt;=310000,$D344&lt;360000),INDEX('Wkpr - Allocation_Factors'!$B$16:$F$16,1,MATCH('Wkpr - Plant Balance Detail'!BW$2,'Wkpr - Allocation_Factors'!$B$1:$F$1,0)),IF(AND($B344="GD",$C344="AN",$D344&gt;=350000,$D344&lt;358000),INDEX('Wkpr - Allocation_Factors'!$B$17:$F$17,1,MATCH('Wkpr - Plant Balance Detail'!BW$2,'Wkpr - Allocation_Factors'!$B$1:$F$1,0)),INDEX('Wkpr - Allocation_Factors'!$B$2:$F$15,MATCH(CONCATENATE('Wkpr - Plant Balance Detail'!$B344,'Wkpr - Plant Balance Detail'!$C344),'Wkpr - Allocation_Factors'!$A$2:$A$15,0),MATCH('Wkpr - Plant Balance Detail'!BW$2,'Wkpr - Allocation_Factors'!$B$1:$F$1,0)))),0)</f>
        <v>0.3427</v>
      </c>
      <c r="BX344" s="31">
        <f>_xlfn.IFNA(IF(AND($B344="ED",$D344&gt;=310000,$D344&lt;360000),INDEX('Wkpr - Allocation_Factors'!$B$16:$F$16,1,MATCH('Wkpr - Plant Balance Detail'!BX$2,'Wkpr - Allocation_Factors'!$B$1:$F$1,0)),IF(AND($B344="GD",$C344="AN",$D344&gt;=350000,$D344&lt;358000),INDEX('Wkpr - Allocation_Factors'!$B$17:$F$17,1,MATCH('Wkpr - Plant Balance Detail'!BX$2,'Wkpr - Allocation_Factors'!$B$1:$F$1,0)),INDEX('Wkpr - Allocation_Factors'!$B$2:$F$15,MATCH(CONCATENATE('Wkpr - Plant Balance Detail'!$B344,'Wkpr - Plant Balance Detail'!$C344),'Wkpr - Allocation_Factors'!$A$2:$A$15,0),MATCH('Wkpr - Plant Balance Detail'!BX$2,'Wkpr - Allocation_Factors'!$B$1:$F$1,0)))),0)</f>
        <v>0</v>
      </c>
      <c r="BY344" s="31">
        <f>_xlfn.IFNA(IF(AND($B344="ED",$D344&gt;=310000,$D344&lt;360000),INDEX('Wkpr - Allocation_Factors'!$B$16:$F$16,1,MATCH('Wkpr - Plant Balance Detail'!BY$2,'Wkpr - Allocation_Factors'!$B$1:$F$1,0)),IF(AND($B344="GD",$C344="AN",$D344&gt;=350000,$D344&lt;358000),INDEX('Wkpr - Allocation_Factors'!$B$17:$F$17,1,MATCH('Wkpr - Plant Balance Detail'!BY$2,'Wkpr - Allocation_Factors'!$B$1:$F$1,0)),INDEX('Wkpr - Allocation_Factors'!$B$2:$F$15,MATCH(CONCATENATE('Wkpr - Plant Balance Detail'!$B344,'Wkpr - Plant Balance Detail'!$C344),'Wkpr - Allocation_Factors'!$A$2:$A$15,0),MATCH('Wkpr - Plant Balance Detail'!BY$2,'Wkpr - Allocation_Factors'!$B$1:$F$1,0)))),0)</f>
        <v>0</v>
      </c>
      <c r="CA344" s="1">
        <f t="shared" si="190"/>
        <v>14746.584376799368</v>
      </c>
      <c r="CB344" s="1">
        <f t="shared" si="191"/>
        <v>0</v>
      </c>
      <c r="CC344" s="1">
        <f t="shared" si="192"/>
        <v>7688.5051969103051</v>
      </c>
      <c r="CD344" s="1">
        <f t="shared" si="193"/>
        <v>0</v>
      </c>
      <c r="CE344" s="1">
        <f t="shared" si="194"/>
        <v>0</v>
      </c>
      <c r="CF344" s="1"/>
      <c r="CG344" s="1">
        <f t="shared" si="195"/>
        <v>14746.570932576</v>
      </c>
      <c r="CH344" s="1">
        <f t="shared" si="196"/>
        <v>0</v>
      </c>
      <c r="CI344" s="1">
        <f t="shared" si="197"/>
        <v>7688.4981874240002</v>
      </c>
      <c r="CJ344" s="1">
        <f t="shared" si="198"/>
        <v>0</v>
      </c>
      <c r="CK344" s="1">
        <f t="shared" si="199"/>
        <v>0</v>
      </c>
      <c r="CM344" s="1">
        <f t="shared" si="200"/>
        <v>30599.1346850952</v>
      </c>
      <c r="CN344" s="1">
        <f t="shared" si="201"/>
        <v>0</v>
      </c>
      <c r="CO344" s="1">
        <f t="shared" si="202"/>
        <v>15953.6337389048</v>
      </c>
      <c r="CP344" s="1">
        <f t="shared" si="203"/>
        <v>0</v>
      </c>
      <c r="CQ344" s="1">
        <f t="shared" si="204"/>
        <v>0</v>
      </c>
      <c r="CS344" s="1">
        <f t="shared" si="219"/>
        <v>15852.5637525192</v>
      </c>
      <c r="CT344" s="1">
        <f t="shared" si="220"/>
        <v>0</v>
      </c>
      <c r="CU344" s="1">
        <f t="shared" si="221"/>
        <v>8265.1355514808001</v>
      </c>
      <c r="CV344" s="1">
        <f t="shared" si="222"/>
        <v>0</v>
      </c>
      <c r="CW344" s="1">
        <f t="shared" si="223"/>
        <v>0</v>
      </c>
      <c r="CX344" s="1">
        <f t="shared" si="224"/>
        <v>24117.699304000002</v>
      </c>
      <c r="DA344" s="38">
        <f t="shared" si="205"/>
        <v>0</v>
      </c>
      <c r="DB344" s="38">
        <f t="shared" si="206"/>
        <v>0</v>
      </c>
      <c r="DC344" s="38">
        <f t="shared" si="207"/>
        <v>0</v>
      </c>
      <c r="DD344" s="38">
        <f t="shared" si="208"/>
        <v>0</v>
      </c>
      <c r="DE344" s="38">
        <f t="shared" si="209"/>
        <v>0</v>
      </c>
    </row>
    <row r="345" spans="1:109" x14ac:dyDescent="0.2">
      <c r="A345" t="s">
        <v>360</v>
      </c>
      <c r="B345" t="str">
        <f t="shared" si="210"/>
        <v>ED</v>
      </c>
      <c r="C345" t="str">
        <f t="shared" si="211"/>
        <v>NR</v>
      </c>
      <c r="D345">
        <f t="shared" si="212"/>
        <v>335100</v>
      </c>
      <c r="F345" s="1">
        <v>422382.04000000004</v>
      </c>
      <c r="G345" s="1">
        <v>422382.04000000004</v>
      </c>
      <c r="H345" s="1">
        <v>422382.04000000004</v>
      </c>
      <c r="I345" s="1">
        <v>422382.04000000004</v>
      </c>
      <c r="J345" s="1">
        <v>422382.04000000004</v>
      </c>
      <c r="K345" s="1">
        <v>422382.04000000004</v>
      </c>
      <c r="L345" s="1">
        <v>422382.04000000004</v>
      </c>
      <c r="M345" s="1">
        <v>422382.04000000004</v>
      </c>
      <c r="N345" s="1">
        <v>422382.04000000004</v>
      </c>
      <c r="O345" s="1">
        <v>422382.04000000004</v>
      </c>
      <c r="P345" s="1">
        <v>422382.04000000004</v>
      </c>
      <c r="Q345" s="1">
        <v>422382.04000000004</v>
      </c>
      <c r="R345" s="1">
        <v>355980.02</v>
      </c>
      <c r="S345" s="1">
        <f t="shared" si="213"/>
        <v>389181.03</v>
      </c>
      <c r="T345" s="1">
        <f t="shared" si="214"/>
        <v>4646202.4400000004</v>
      </c>
      <c r="U345" s="1">
        <f t="shared" si="215"/>
        <v>419615.28916666674</v>
      </c>
      <c r="V345" s="1">
        <v>-293062.84000000003</v>
      </c>
      <c r="W345" s="1">
        <v>-293323.31</v>
      </c>
      <c r="X345" s="1">
        <v>-293583.78000000003</v>
      </c>
      <c r="Y345" s="1">
        <v>-293844.25</v>
      </c>
      <c r="Z345" s="1">
        <v>-294104.72000000003</v>
      </c>
      <c r="AA345" s="1">
        <v>-294365.19</v>
      </c>
      <c r="AB345" s="1">
        <v>-294625.66000000003</v>
      </c>
      <c r="AC345" s="1">
        <v>-294886.13</v>
      </c>
      <c r="AD345" s="1">
        <v>-295146.60000000003</v>
      </c>
      <c r="AE345" s="1">
        <v>-295407.07</v>
      </c>
      <c r="AF345" s="1">
        <v>-295667.53999999998</v>
      </c>
      <c r="AG345" s="1">
        <v>-295928.01</v>
      </c>
      <c r="AH345" s="1">
        <v>-296168</v>
      </c>
      <c r="AI345" s="1"/>
      <c r="AJ345" s="1">
        <v>-260.47000000000003</v>
      </c>
      <c r="AK345" s="1">
        <v>-260.47000000000003</v>
      </c>
      <c r="AL345" s="1">
        <v>-260.47000000000003</v>
      </c>
      <c r="AM345" s="1">
        <v>-260.47000000000003</v>
      </c>
      <c r="AN345" s="1">
        <v>-260.47000000000003</v>
      </c>
      <c r="AO345" s="1">
        <v>-260.47000000000003</v>
      </c>
      <c r="AP345" s="1">
        <v>-260.47000000000003</v>
      </c>
      <c r="AQ345" s="1">
        <v>-260.47000000000003</v>
      </c>
      <c r="AR345" s="1">
        <v>-260.47000000000003</v>
      </c>
      <c r="AS345" s="1">
        <v>-260.47000000000003</v>
      </c>
      <c r="AT345" s="1">
        <v>-260.47000000000003</v>
      </c>
      <c r="AU345" s="1">
        <v>-260.47000000000003</v>
      </c>
      <c r="AV345" s="1">
        <v>-239.99</v>
      </c>
      <c r="AW345" s="1">
        <f t="shared" si="216"/>
        <v>3105.1600000000008</v>
      </c>
      <c r="AX345" s="1"/>
      <c r="AY345" s="1">
        <v>129319.2</v>
      </c>
      <c r="AZ345" s="1">
        <v>129058.73</v>
      </c>
      <c r="BA345" s="1">
        <v>128798.26000000001</v>
      </c>
      <c r="BB345" s="1">
        <v>128537.79000000001</v>
      </c>
      <c r="BC345" s="1">
        <v>128277.32</v>
      </c>
      <c r="BD345" s="1">
        <v>128016.85</v>
      </c>
      <c r="BE345" s="1">
        <v>127756.38</v>
      </c>
      <c r="BF345" s="1">
        <v>127495.91</v>
      </c>
      <c r="BG345" s="1">
        <v>127235.44</v>
      </c>
      <c r="BH345" s="1">
        <v>126974.97</v>
      </c>
      <c r="BI345" s="1">
        <v>126714.5</v>
      </c>
      <c r="BJ345" s="1">
        <v>126454.03</v>
      </c>
      <c r="BK345" s="1">
        <v>59812.020000000004</v>
      </c>
      <c r="BL345" s="2">
        <f t="shared" si="189"/>
        <v>0</v>
      </c>
      <c r="BM345" s="2">
        <f t="shared" si="217"/>
        <v>3105.1600000000008</v>
      </c>
      <c r="BN345" s="3">
        <f t="shared" si="188"/>
        <v>7.4000163487052163E-3</v>
      </c>
      <c r="BO345" s="37">
        <f>IFERROR(INDEX('Wkpr - Existing Depr Rates'!$G$2:$G$709,MATCH('Wkpr - Plant Balance Detail'!A345,'Wkpr - Existing Depr Rates'!$A$2:$A$709,0),),0)</f>
        <v>7.4000000000000003E-3</v>
      </c>
      <c r="BP345" s="37">
        <f t="shared" si="218"/>
        <v>1.6348705215996073E-8</v>
      </c>
      <c r="BQ345" s="11">
        <v>1.18E-2</v>
      </c>
      <c r="BR345" s="11"/>
      <c r="BS345" s="11"/>
      <c r="BU345" s="31">
        <f>_xlfn.IFNA(IF(AND($B345="ED",$D345&gt;=310000,$D345&lt;360000),INDEX('Wkpr - Allocation_Factors'!$B$16:$F$16,1,MATCH('Wkpr - Plant Balance Detail'!BU$2,'Wkpr - Allocation_Factors'!$B$1:$F$1,0)),IF(AND($B345="GD",$C345="AN",$D345&gt;=350000,$D345&lt;358000),INDEX('Wkpr - Allocation_Factors'!$B$17:$F$17,1,MATCH('Wkpr - Plant Balance Detail'!BU$2,'Wkpr - Allocation_Factors'!$B$1:$F$1,0)),INDEX('Wkpr - Allocation_Factors'!$B$2:$F$15,MATCH(CONCATENATE('Wkpr - Plant Balance Detail'!$B345,'Wkpr - Plant Balance Detail'!$C345),'Wkpr - Allocation_Factors'!$A$2:$A$15,0),MATCH('Wkpr - Plant Balance Detail'!BU$2,'Wkpr - Allocation_Factors'!$B$1:$F$1,0)))),0)</f>
        <v>0.6573</v>
      </c>
      <c r="BV345" s="31">
        <f>_xlfn.IFNA(IF(AND($B345="ED",$D345&gt;=310000,$D345&lt;360000),INDEX('Wkpr - Allocation_Factors'!$B$16:$F$16,1,MATCH('Wkpr - Plant Balance Detail'!BV$2,'Wkpr - Allocation_Factors'!$B$1:$F$1,0)),IF(AND($B345="GD",$C345="AN",$D345&gt;=350000,$D345&lt;358000),INDEX('Wkpr - Allocation_Factors'!$B$17:$F$17,1,MATCH('Wkpr - Plant Balance Detail'!BV$2,'Wkpr - Allocation_Factors'!$B$1:$F$1,0)),INDEX('Wkpr - Allocation_Factors'!$B$2:$F$15,MATCH(CONCATENATE('Wkpr - Plant Balance Detail'!$B345,'Wkpr - Plant Balance Detail'!$C345),'Wkpr - Allocation_Factors'!$A$2:$A$15,0),MATCH('Wkpr - Plant Balance Detail'!BV$2,'Wkpr - Allocation_Factors'!$B$1:$F$1,0)))),0)</f>
        <v>0</v>
      </c>
      <c r="BW345" s="31">
        <f>_xlfn.IFNA(IF(AND($B345="ED",$D345&gt;=310000,$D345&lt;360000),INDEX('Wkpr - Allocation_Factors'!$B$16:$F$16,1,MATCH('Wkpr - Plant Balance Detail'!BW$2,'Wkpr - Allocation_Factors'!$B$1:$F$1,0)),IF(AND($B345="GD",$C345="AN",$D345&gt;=350000,$D345&lt;358000),INDEX('Wkpr - Allocation_Factors'!$B$17:$F$17,1,MATCH('Wkpr - Plant Balance Detail'!BW$2,'Wkpr - Allocation_Factors'!$B$1:$F$1,0)),INDEX('Wkpr - Allocation_Factors'!$B$2:$F$15,MATCH(CONCATENATE('Wkpr - Plant Balance Detail'!$B345,'Wkpr - Plant Balance Detail'!$C345),'Wkpr - Allocation_Factors'!$A$2:$A$15,0),MATCH('Wkpr - Plant Balance Detail'!BW$2,'Wkpr - Allocation_Factors'!$B$1:$F$1,0)))),0)</f>
        <v>0.3427</v>
      </c>
      <c r="BX345" s="31">
        <f>_xlfn.IFNA(IF(AND($B345="ED",$D345&gt;=310000,$D345&lt;360000),INDEX('Wkpr - Allocation_Factors'!$B$16:$F$16,1,MATCH('Wkpr - Plant Balance Detail'!BX$2,'Wkpr - Allocation_Factors'!$B$1:$F$1,0)),IF(AND($B345="GD",$C345="AN",$D345&gt;=350000,$D345&lt;358000),INDEX('Wkpr - Allocation_Factors'!$B$17:$F$17,1,MATCH('Wkpr - Plant Balance Detail'!BX$2,'Wkpr - Allocation_Factors'!$B$1:$F$1,0)),INDEX('Wkpr - Allocation_Factors'!$B$2:$F$15,MATCH(CONCATENATE('Wkpr - Plant Balance Detail'!$B345,'Wkpr - Plant Balance Detail'!$C345),'Wkpr - Allocation_Factors'!$A$2:$A$15,0),MATCH('Wkpr - Plant Balance Detail'!BX$2,'Wkpr - Allocation_Factors'!$B$1:$F$1,0)))),0)</f>
        <v>0</v>
      </c>
      <c r="BY345" s="31">
        <f>_xlfn.IFNA(IF(AND($B345="ED",$D345&gt;=310000,$D345&lt;360000),INDEX('Wkpr - Allocation_Factors'!$B$16:$F$16,1,MATCH('Wkpr - Plant Balance Detail'!BY$2,'Wkpr - Allocation_Factors'!$B$1:$F$1,0)),IF(AND($B345="GD",$C345="AN",$D345&gt;=350000,$D345&lt;358000),INDEX('Wkpr - Allocation_Factors'!$B$17:$F$17,1,MATCH('Wkpr - Plant Balance Detail'!BY$2,'Wkpr - Allocation_Factors'!$B$1:$F$1,0)),INDEX('Wkpr - Allocation_Factors'!$B$2:$F$15,MATCH(CONCATENATE('Wkpr - Plant Balance Detail'!$B345,'Wkpr - Plant Balance Detail'!$C345),'Wkpr - Allocation_Factors'!$A$2:$A$15,0),MATCH('Wkpr - Plant Balance Detail'!BY$2,'Wkpr - Allocation_Factors'!$B$1:$F$1,0)))),0)</f>
        <v>0</v>
      </c>
      <c r="CA345" s="1">
        <f t="shared" si="190"/>
        <v>1731.4977622430972</v>
      </c>
      <c r="CB345" s="1">
        <f t="shared" si="191"/>
        <v>0</v>
      </c>
      <c r="CC345" s="1">
        <f t="shared" si="192"/>
        <v>902.76020556931303</v>
      </c>
      <c r="CD345" s="1">
        <f t="shared" si="193"/>
        <v>0</v>
      </c>
      <c r="CE345" s="1">
        <f t="shared" si="194"/>
        <v>0</v>
      </c>
      <c r="CF345" s="1"/>
      <c r="CG345" s="1">
        <f t="shared" si="195"/>
        <v>1731.4939368804</v>
      </c>
      <c r="CH345" s="1">
        <f t="shared" si="196"/>
        <v>0</v>
      </c>
      <c r="CI345" s="1">
        <f t="shared" si="197"/>
        <v>902.75821111959999</v>
      </c>
      <c r="CJ345" s="1">
        <f t="shared" si="198"/>
        <v>0</v>
      </c>
      <c r="CK345" s="1">
        <f t="shared" si="199"/>
        <v>0</v>
      </c>
      <c r="CM345" s="1">
        <f t="shared" si="200"/>
        <v>2761.0308723228</v>
      </c>
      <c r="CN345" s="1">
        <f t="shared" si="201"/>
        <v>0</v>
      </c>
      <c r="CO345" s="1">
        <f t="shared" si="202"/>
        <v>1439.5333636772</v>
      </c>
      <c r="CP345" s="1">
        <f t="shared" si="203"/>
        <v>0</v>
      </c>
      <c r="CQ345" s="1">
        <f t="shared" si="204"/>
        <v>0</v>
      </c>
      <c r="CS345" s="1">
        <f t="shared" si="219"/>
        <v>1029.5369354423999</v>
      </c>
      <c r="CT345" s="1">
        <f t="shared" si="220"/>
        <v>0</v>
      </c>
      <c r="CU345" s="1">
        <f t="shared" si="221"/>
        <v>536.77515255759999</v>
      </c>
      <c r="CV345" s="1">
        <f t="shared" si="222"/>
        <v>0</v>
      </c>
      <c r="CW345" s="1">
        <f t="shared" si="223"/>
        <v>0</v>
      </c>
      <c r="CX345" s="1">
        <f t="shared" si="224"/>
        <v>1566.3120879999999</v>
      </c>
      <c r="DA345" s="38">
        <f t="shared" si="205"/>
        <v>0</v>
      </c>
      <c r="DB345" s="38">
        <f t="shared" si="206"/>
        <v>0</v>
      </c>
      <c r="DC345" s="38">
        <f t="shared" si="207"/>
        <v>0</v>
      </c>
      <c r="DD345" s="38">
        <f t="shared" si="208"/>
        <v>0</v>
      </c>
      <c r="DE345" s="38">
        <f t="shared" si="209"/>
        <v>0</v>
      </c>
    </row>
    <row r="346" spans="1:109" x14ac:dyDescent="0.2">
      <c r="A346" t="s">
        <v>361</v>
      </c>
      <c r="B346" t="str">
        <f t="shared" si="210"/>
        <v>ED</v>
      </c>
      <c r="C346" t="str">
        <f t="shared" si="211"/>
        <v>NR</v>
      </c>
      <c r="D346">
        <f t="shared" si="212"/>
        <v>335150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66402.02</v>
      </c>
      <c r="S346" s="1">
        <f t="shared" si="213"/>
        <v>33201.01</v>
      </c>
      <c r="T346" s="1">
        <f t="shared" si="214"/>
        <v>0</v>
      </c>
      <c r="U346" s="1">
        <f t="shared" si="215"/>
        <v>2766.7508333333335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-35.410000000000004</v>
      </c>
      <c r="AI346" s="1"/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-35.410000000000004</v>
      </c>
      <c r="AW346" s="1">
        <f t="shared" si="216"/>
        <v>35.410000000000004</v>
      </c>
      <c r="AX346" s="1"/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66366.61</v>
      </c>
      <c r="BL346" s="2">
        <f t="shared" si="189"/>
        <v>0</v>
      </c>
      <c r="BM346" s="2">
        <f t="shared" si="217"/>
        <v>35.410000000000004</v>
      </c>
      <c r="BN346" s="3">
        <f t="shared" si="188"/>
        <v>1.2798405831629821E-2</v>
      </c>
      <c r="BO346" s="37">
        <f>IFERROR(INDEX('Wkpr - Existing Depr Rates'!$G$2:$G$709,MATCH('Wkpr - Plant Balance Detail'!A346,'Wkpr - Existing Depr Rates'!$A$2:$A$709,0),),0)</f>
        <v>1.2800000000000001E-2</v>
      </c>
      <c r="BP346" s="37">
        <f t="shared" si="218"/>
        <v>-1.5941683701795051E-6</v>
      </c>
      <c r="BQ346" s="11">
        <v>2.63E-2</v>
      </c>
      <c r="BR346" s="11"/>
      <c r="BS346" s="11"/>
      <c r="BU346" s="31">
        <f>_xlfn.IFNA(IF(AND($B346="ED",$D346&gt;=310000,$D346&lt;360000),INDEX('Wkpr - Allocation_Factors'!$B$16:$F$16,1,MATCH('Wkpr - Plant Balance Detail'!BU$2,'Wkpr - Allocation_Factors'!$B$1:$F$1,0)),IF(AND($B346="GD",$C346="AN",$D346&gt;=350000,$D346&lt;358000),INDEX('Wkpr - Allocation_Factors'!$B$17:$F$17,1,MATCH('Wkpr - Plant Balance Detail'!BU$2,'Wkpr - Allocation_Factors'!$B$1:$F$1,0)),INDEX('Wkpr - Allocation_Factors'!$B$2:$F$15,MATCH(CONCATENATE('Wkpr - Plant Balance Detail'!$B346,'Wkpr - Plant Balance Detail'!$C346),'Wkpr - Allocation_Factors'!$A$2:$A$15,0),MATCH('Wkpr - Plant Balance Detail'!BU$2,'Wkpr - Allocation_Factors'!$B$1:$F$1,0)))),0)</f>
        <v>0.6573</v>
      </c>
      <c r="BV346" s="31">
        <f>_xlfn.IFNA(IF(AND($B346="ED",$D346&gt;=310000,$D346&lt;360000),INDEX('Wkpr - Allocation_Factors'!$B$16:$F$16,1,MATCH('Wkpr - Plant Balance Detail'!BV$2,'Wkpr - Allocation_Factors'!$B$1:$F$1,0)),IF(AND($B346="GD",$C346="AN",$D346&gt;=350000,$D346&lt;358000),INDEX('Wkpr - Allocation_Factors'!$B$17:$F$17,1,MATCH('Wkpr - Plant Balance Detail'!BV$2,'Wkpr - Allocation_Factors'!$B$1:$F$1,0)),INDEX('Wkpr - Allocation_Factors'!$B$2:$F$15,MATCH(CONCATENATE('Wkpr - Plant Balance Detail'!$B346,'Wkpr - Plant Balance Detail'!$C346),'Wkpr - Allocation_Factors'!$A$2:$A$15,0),MATCH('Wkpr - Plant Balance Detail'!BV$2,'Wkpr - Allocation_Factors'!$B$1:$F$1,0)))),0)</f>
        <v>0</v>
      </c>
      <c r="BW346" s="31">
        <f>_xlfn.IFNA(IF(AND($B346="ED",$D346&gt;=310000,$D346&lt;360000),INDEX('Wkpr - Allocation_Factors'!$B$16:$F$16,1,MATCH('Wkpr - Plant Balance Detail'!BW$2,'Wkpr - Allocation_Factors'!$B$1:$F$1,0)),IF(AND($B346="GD",$C346="AN",$D346&gt;=350000,$D346&lt;358000),INDEX('Wkpr - Allocation_Factors'!$B$17:$F$17,1,MATCH('Wkpr - Plant Balance Detail'!BW$2,'Wkpr - Allocation_Factors'!$B$1:$F$1,0)),INDEX('Wkpr - Allocation_Factors'!$B$2:$F$15,MATCH(CONCATENATE('Wkpr - Plant Balance Detail'!$B346,'Wkpr - Plant Balance Detail'!$C346),'Wkpr - Allocation_Factors'!$A$2:$A$15,0),MATCH('Wkpr - Plant Balance Detail'!BW$2,'Wkpr - Allocation_Factors'!$B$1:$F$1,0)))),0)</f>
        <v>0.3427</v>
      </c>
      <c r="BX346" s="31">
        <f>_xlfn.IFNA(IF(AND($B346="ED",$D346&gt;=310000,$D346&lt;360000),INDEX('Wkpr - Allocation_Factors'!$B$16:$F$16,1,MATCH('Wkpr - Plant Balance Detail'!BX$2,'Wkpr - Allocation_Factors'!$B$1:$F$1,0)),IF(AND($B346="GD",$C346="AN",$D346&gt;=350000,$D346&lt;358000),INDEX('Wkpr - Allocation_Factors'!$B$17:$F$17,1,MATCH('Wkpr - Plant Balance Detail'!BX$2,'Wkpr - Allocation_Factors'!$B$1:$F$1,0)),INDEX('Wkpr - Allocation_Factors'!$B$2:$F$15,MATCH(CONCATENATE('Wkpr - Plant Balance Detail'!$B346,'Wkpr - Plant Balance Detail'!$C346),'Wkpr - Allocation_Factors'!$A$2:$A$15,0),MATCH('Wkpr - Plant Balance Detail'!BX$2,'Wkpr - Allocation_Factors'!$B$1:$F$1,0)))),0)</f>
        <v>0</v>
      </c>
      <c r="BY346" s="31">
        <f>_xlfn.IFNA(IF(AND($B346="ED",$D346&gt;=310000,$D346&lt;360000),INDEX('Wkpr - Allocation_Factors'!$B$16:$F$16,1,MATCH('Wkpr - Plant Balance Detail'!BY$2,'Wkpr - Allocation_Factors'!$B$1:$F$1,0)),IF(AND($B346="GD",$C346="AN",$D346&gt;=350000,$D346&lt;358000),INDEX('Wkpr - Allocation_Factors'!$B$17:$F$17,1,MATCH('Wkpr - Plant Balance Detail'!BY$2,'Wkpr - Allocation_Factors'!$B$1:$F$1,0)),INDEX('Wkpr - Allocation_Factors'!$B$2:$F$15,MATCH(CONCATENATE('Wkpr - Plant Balance Detail'!$B346,'Wkpr - Plant Balance Detail'!$C346),'Wkpr - Allocation_Factors'!$A$2:$A$15,0),MATCH('Wkpr - Plant Balance Detail'!BY$2,'Wkpr - Allocation_Factors'!$B$1:$F$1,0)))),0)</f>
        <v>0</v>
      </c>
      <c r="CA346" s="1">
        <f t="shared" si="190"/>
        <v>558.59983199999999</v>
      </c>
      <c r="CB346" s="1">
        <f t="shared" si="191"/>
        <v>0</v>
      </c>
      <c r="CC346" s="1">
        <f t="shared" si="192"/>
        <v>291.24016800000004</v>
      </c>
      <c r="CD346" s="1">
        <f t="shared" si="193"/>
        <v>0</v>
      </c>
      <c r="CE346" s="1">
        <f t="shared" si="194"/>
        <v>0</v>
      </c>
      <c r="CF346" s="1"/>
      <c r="CG346" s="1">
        <f t="shared" si="195"/>
        <v>558.66941114880001</v>
      </c>
      <c r="CH346" s="1">
        <f t="shared" si="196"/>
        <v>0</v>
      </c>
      <c r="CI346" s="1">
        <f t="shared" si="197"/>
        <v>291.27644485120004</v>
      </c>
      <c r="CJ346" s="1">
        <f t="shared" si="198"/>
        <v>0</v>
      </c>
      <c r="CK346" s="1">
        <f t="shared" si="199"/>
        <v>0</v>
      </c>
      <c r="CM346" s="1">
        <f t="shared" si="200"/>
        <v>1147.8910557198001</v>
      </c>
      <c r="CN346" s="1">
        <f t="shared" si="201"/>
        <v>0</v>
      </c>
      <c r="CO346" s="1">
        <f t="shared" si="202"/>
        <v>598.48207028020011</v>
      </c>
      <c r="CP346" s="1">
        <f t="shared" si="203"/>
        <v>0</v>
      </c>
      <c r="CQ346" s="1">
        <f t="shared" si="204"/>
        <v>0</v>
      </c>
      <c r="CS346" s="1">
        <f t="shared" si="219"/>
        <v>589.22164457100007</v>
      </c>
      <c r="CT346" s="1">
        <f t="shared" si="220"/>
        <v>0</v>
      </c>
      <c r="CU346" s="1">
        <f t="shared" si="221"/>
        <v>307.20562542900007</v>
      </c>
      <c r="CV346" s="1">
        <f t="shared" si="222"/>
        <v>0</v>
      </c>
      <c r="CW346" s="1">
        <f t="shared" si="223"/>
        <v>0</v>
      </c>
      <c r="CX346" s="1">
        <f t="shared" si="224"/>
        <v>896.42727000000014</v>
      </c>
      <c r="DA346" s="38">
        <f t="shared" si="205"/>
        <v>0</v>
      </c>
      <c r="DB346" s="38">
        <f t="shared" si="206"/>
        <v>0</v>
      </c>
      <c r="DC346" s="38">
        <f t="shared" si="207"/>
        <v>0</v>
      </c>
      <c r="DD346" s="38">
        <f t="shared" si="208"/>
        <v>0</v>
      </c>
      <c r="DE346" s="38">
        <f t="shared" si="209"/>
        <v>0</v>
      </c>
    </row>
    <row r="347" spans="1:109" x14ac:dyDescent="0.2">
      <c r="A347" t="s">
        <v>362</v>
      </c>
      <c r="B347" t="str">
        <f t="shared" si="210"/>
        <v>ED</v>
      </c>
      <c r="C347" t="str">
        <f t="shared" si="211"/>
        <v>NR</v>
      </c>
      <c r="D347">
        <f t="shared" si="212"/>
        <v>335200</v>
      </c>
      <c r="F347" s="1">
        <v>27991.5</v>
      </c>
      <c r="G347" s="1">
        <v>27991.5</v>
      </c>
      <c r="H347" s="1">
        <v>27991.5</v>
      </c>
      <c r="I347" s="1">
        <v>27991.5</v>
      </c>
      <c r="J347" s="1">
        <v>27991.5</v>
      </c>
      <c r="K347" s="1">
        <v>27991.5</v>
      </c>
      <c r="L347" s="1">
        <v>27991.5</v>
      </c>
      <c r="M347" s="1">
        <v>27991.5</v>
      </c>
      <c r="N347" s="1">
        <v>27991.5</v>
      </c>
      <c r="O347" s="1">
        <v>27991.5</v>
      </c>
      <c r="P347" s="1">
        <v>27991.5</v>
      </c>
      <c r="Q347" s="1">
        <v>27991.5</v>
      </c>
      <c r="R347" s="1">
        <v>27991.5</v>
      </c>
      <c r="S347" s="1">
        <f t="shared" si="213"/>
        <v>27991.5</v>
      </c>
      <c r="T347" s="1">
        <f t="shared" si="214"/>
        <v>307906.5</v>
      </c>
      <c r="U347" s="1">
        <f t="shared" si="215"/>
        <v>27991.5</v>
      </c>
      <c r="V347" s="1">
        <v>-2274.21</v>
      </c>
      <c r="W347" s="1">
        <v>-2311.77</v>
      </c>
      <c r="X347" s="1">
        <v>-2349.33</v>
      </c>
      <c r="Y347" s="1">
        <v>-2386.89</v>
      </c>
      <c r="Z347" s="1">
        <v>-2424.4500000000003</v>
      </c>
      <c r="AA347" s="1">
        <v>-2462.0100000000002</v>
      </c>
      <c r="AB347" s="1">
        <v>-2499.5700000000002</v>
      </c>
      <c r="AC347" s="1">
        <v>-2537.13</v>
      </c>
      <c r="AD347" s="1">
        <v>-2574.69</v>
      </c>
      <c r="AE347" s="1">
        <v>-2612.25</v>
      </c>
      <c r="AF347" s="1">
        <v>-2649.81</v>
      </c>
      <c r="AG347" s="1">
        <v>-2687.37</v>
      </c>
      <c r="AH347" s="1">
        <v>-2724.93</v>
      </c>
      <c r="AI347" s="1"/>
      <c r="AJ347" s="1">
        <v>-37.56</v>
      </c>
      <c r="AK347" s="1">
        <v>-37.56</v>
      </c>
      <c r="AL347" s="1">
        <v>-37.56</v>
      </c>
      <c r="AM347" s="1">
        <v>-37.56</v>
      </c>
      <c r="AN347" s="1">
        <v>-37.56</v>
      </c>
      <c r="AO347" s="1">
        <v>-37.56</v>
      </c>
      <c r="AP347" s="1">
        <v>-37.56</v>
      </c>
      <c r="AQ347" s="1">
        <v>-37.56</v>
      </c>
      <c r="AR347" s="1">
        <v>-37.56</v>
      </c>
      <c r="AS347" s="1">
        <v>-37.56</v>
      </c>
      <c r="AT347" s="1">
        <v>-37.56</v>
      </c>
      <c r="AU347" s="1">
        <v>-37.56</v>
      </c>
      <c r="AV347" s="1">
        <v>-37.56</v>
      </c>
      <c r="AW347" s="1">
        <f t="shared" si="216"/>
        <v>450.72</v>
      </c>
      <c r="AX347" s="1"/>
      <c r="AY347" s="1">
        <v>25717.29</v>
      </c>
      <c r="AZ347" s="1">
        <v>25679.73</v>
      </c>
      <c r="BA347" s="1">
        <v>25642.170000000002</v>
      </c>
      <c r="BB347" s="1">
        <v>25604.61</v>
      </c>
      <c r="BC347" s="1">
        <v>25567.05</v>
      </c>
      <c r="BD347" s="1">
        <v>25529.49</v>
      </c>
      <c r="BE347" s="1">
        <v>25491.93</v>
      </c>
      <c r="BF347" s="1">
        <v>25454.37</v>
      </c>
      <c r="BG347" s="1">
        <v>25416.81</v>
      </c>
      <c r="BH347" s="1">
        <v>25379.25</v>
      </c>
      <c r="BI347" s="1">
        <v>25341.690000000002</v>
      </c>
      <c r="BJ347" s="1">
        <v>25304.13</v>
      </c>
      <c r="BK347" s="1">
        <v>25266.57</v>
      </c>
      <c r="BL347" s="2">
        <f t="shared" si="189"/>
        <v>0</v>
      </c>
      <c r="BM347" s="2">
        <f t="shared" si="217"/>
        <v>450.72</v>
      </c>
      <c r="BN347" s="3">
        <f t="shared" si="188"/>
        <v>1.6102030973688442E-2</v>
      </c>
      <c r="BO347" s="37">
        <f>IFERROR(INDEX('Wkpr - Existing Depr Rates'!$G$2:$G$709,MATCH('Wkpr - Plant Balance Detail'!A347,'Wkpr - Existing Depr Rates'!$A$2:$A$709,0),),0)</f>
        <v>1.61E-2</v>
      </c>
      <c r="BP347" s="37">
        <f t="shared" si="218"/>
        <v>2.0309736884424612E-6</v>
      </c>
      <c r="BQ347" s="11">
        <v>2.6800000000000001E-2</v>
      </c>
      <c r="BR347" s="11"/>
      <c r="BS347" s="11"/>
      <c r="BU347" s="31">
        <f>_xlfn.IFNA(IF(AND($B347="ED",$D347&gt;=310000,$D347&lt;360000),INDEX('Wkpr - Allocation_Factors'!$B$16:$F$16,1,MATCH('Wkpr - Plant Balance Detail'!BU$2,'Wkpr - Allocation_Factors'!$B$1:$F$1,0)),IF(AND($B347="GD",$C347="AN",$D347&gt;=350000,$D347&lt;358000),INDEX('Wkpr - Allocation_Factors'!$B$17:$F$17,1,MATCH('Wkpr - Plant Balance Detail'!BU$2,'Wkpr - Allocation_Factors'!$B$1:$F$1,0)),INDEX('Wkpr - Allocation_Factors'!$B$2:$F$15,MATCH(CONCATENATE('Wkpr - Plant Balance Detail'!$B347,'Wkpr - Plant Balance Detail'!$C347),'Wkpr - Allocation_Factors'!$A$2:$A$15,0),MATCH('Wkpr - Plant Balance Detail'!BU$2,'Wkpr - Allocation_Factors'!$B$1:$F$1,0)))),0)</f>
        <v>0.6573</v>
      </c>
      <c r="BV347" s="31">
        <f>_xlfn.IFNA(IF(AND($B347="ED",$D347&gt;=310000,$D347&lt;360000),INDEX('Wkpr - Allocation_Factors'!$B$16:$F$16,1,MATCH('Wkpr - Plant Balance Detail'!BV$2,'Wkpr - Allocation_Factors'!$B$1:$F$1,0)),IF(AND($B347="GD",$C347="AN",$D347&gt;=350000,$D347&lt;358000),INDEX('Wkpr - Allocation_Factors'!$B$17:$F$17,1,MATCH('Wkpr - Plant Balance Detail'!BV$2,'Wkpr - Allocation_Factors'!$B$1:$F$1,0)),INDEX('Wkpr - Allocation_Factors'!$B$2:$F$15,MATCH(CONCATENATE('Wkpr - Plant Balance Detail'!$B347,'Wkpr - Plant Balance Detail'!$C347),'Wkpr - Allocation_Factors'!$A$2:$A$15,0),MATCH('Wkpr - Plant Balance Detail'!BV$2,'Wkpr - Allocation_Factors'!$B$1:$F$1,0)))),0)</f>
        <v>0</v>
      </c>
      <c r="BW347" s="31">
        <f>_xlfn.IFNA(IF(AND($B347="ED",$D347&gt;=310000,$D347&lt;360000),INDEX('Wkpr - Allocation_Factors'!$B$16:$F$16,1,MATCH('Wkpr - Plant Balance Detail'!BW$2,'Wkpr - Allocation_Factors'!$B$1:$F$1,0)),IF(AND($B347="GD",$C347="AN",$D347&gt;=350000,$D347&lt;358000),INDEX('Wkpr - Allocation_Factors'!$B$17:$F$17,1,MATCH('Wkpr - Plant Balance Detail'!BW$2,'Wkpr - Allocation_Factors'!$B$1:$F$1,0)),INDEX('Wkpr - Allocation_Factors'!$B$2:$F$15,MATCH(CONCATENATE('Wkpr - Plant Balance Detail'!$B347,'Wkpr - Plant Balance Detail'!$C347),'Wkpr - Allocation_Factors'!$A$2:$A$15,0),MATCH('Wkpr - Plant Balance Detail'!BW$2,'Wkpr - Allocation_Factors'!$B$1:$F$1,0)))),0)</f>
        <v>0.3427</v>
      </c>
      <c r="BX347" s="31">
        <f>_xlfn.IFNA(IF(AND($B347="ED",$D347&gt;=310000,$D347&lt;360000),INDEX('Wkpr - Allocation_Factors'!$B$16:$F$16,1,MATCH('Wkpr - Plant Balance Detail'!BX$2,'Wkpr - Allocation_Factors'!$B$1:$F$1,0)),IF(AND($B347="GD",$C347="AN",$D347&gt;=350000,$D347&lt;358000),INDEX('Wkpr - Allocation_Factors'!$B$17:$F$17,1,MATCH('Wkpr - Plant Balance Detail'!BX$2,'Wkpr - Allocation_Factors'!$B$1:$F$1,0)),INDEX('Wkpr - Allocation_Factors'!$B$2:$F$15,MATCH(CONCATENATE('Wkpr - Plant Balance Detail'!$B347,'Wkpr - Plant Balance Detail'!$C347),'Wkpr - Allocation_Factors'!$A$2:$A$15,0),MATCH('Wkpr - Plant Balance Detail'!BX$2,'Wkpr - Allocation_Factors'!$B$1:$F$1,0)))),0)</f>
        <v>0</v>
      </c>
      <c r="BY347" s="31">
        <f>_xlfn.IFNA(IF(AND($B347="ED",$D347&gt;=310000,$D347&lt;360000),INDEX('Wkpr - Allocation_Factors'!$B$16:$F$16,1,MATCH('Wkpr - Plant Balance Detail'!BY$2,'Wkpr - Allocation_Factors'!$B$1:$F$1,0)),IF(AND($B347="GD",$C347="AN",$D347&gt;=350000,$D347&lt;358000),INDEX('Wkpr - Allocation_Factors'!$B$17:$F$17,1,MATCH('Wkpr - Plant Balance Detail'!BY$2,'Wkpr - Allocation_Factors'!$B$1:$F$1,0)),INDEX('Wkpr - Allocation_Factors'!$B$2:$F$15,MATCH(CONCATENATE('Wkpr - Plant Balance Detail'!$B347,'Wkpr - Plant Balance Detail'!$C347),'Wkpr - Allocation_Factors'!$A$2:$A$15,0),MATCH('Wkpr - Plant Balance Detail'!BY$2,'Wkpr - Allocation_Factors'!$B$1:$F$1,0)))),0)</f>
        <v>0</v>
      </c>
      <c r="CA347" s="1">
        <f t="shared" si="190"/>
        <v>296.25825600000002</v>
      </c>
      <c r="CB347" s="1">
        <f t="shared" si="191"/>
        <v>0</v>
      </c>
      <c r="CC347" s="1">
        <f t="shared" si="192"/>
        <v>154.46174400000001</v>
      </c>
      <c r="CD347" s="1">
        <f t="shared" si="193"/>
        <v>0</v>
      </c>
      <c r="CE347" s="1">
        <f t="shared" si="194"/>
        <v>0</v>
      </c>
      <c r="CF347" s="1"/>
      <c r="CG347" s="1">
        <f t="shared" si="195"/>
        <v>296.220888495</v>
      </c>
      <c r="CH347" s="1">
        <f t="shared" si="196"/>
        <v>0</v>
      </c>
      <c r="CI347" s="1">
        <f t="shared" si="197"/>
        <v>154.442261505</v>
      </c>
      <c r="CJ347" s="1">
        <f t="shared" si="198"/>
        <v>0</v>
      </c>
      <c r="CK347" s="1">
        <f t="shared" si="199"/>
        <v>0</v>
      </c>
      <c r="CM347" s="1">
        <f t="shared" si="200"/>
        <v>493.08818706</v>
      </c>
      <c r="CN347" s="1">
        <f t="shared" si="201"/>
        <v>0</v>
      </c>
      <c r="CO347" s="1">
        <f t="shared" si="202"/>
        <v>257.08401293999998</v>
      </c>
      <c r="CP347" s="1">
        <f t="shared" si="203"/>
        <v>0</v>
      </c>
      <c r="CQ347" s="1">
        <f t="shared" si="204"/>
        <v>0</v>
      </c>
      <c r="CS347" s="1">
        <f t="shared" si="219"/>
        <v>196.867298565</v>
      </c>
      <c r="CT347" s="1">
        <f t="shared" si="220"/>
        <v>0</v>
      </c>
      <c r="CU347" s="1">
        <f t="shared" si="221"/>
        <v>102.64175143499997</v>
      </c>
      <c r="CV347" s="1">
        <f t="shared" si="222"/>
        <v>0</v>
      </c>
      <c r="CW347" s="1">
        <f t="shared" si="223"/>
        <v>0</v>
      </c>
      <c r="CX347" s="1">
        <f t="shared" si="224"/>
        <v>299.50905</v>
      </c>
      <c r="DA347" s="38">
        <f t="shared" si="205"/>
        <v>0</v>
      </c>
      <c r="DB347" s="38">
        <f t="shared" si="206"/>
        <v>0</v>
      </c>
      <c r="DC347" s="38">
        <f t="shared" si="207"/>
        <v>0</v>
      </c>
      <c r="DD347" s="38">
        <f t="shared" si="208"/>
        <v>0</v>
      </c>
      <c r="DE347" s="38">
        <f t="shared" si="209"/>
        <v>0</v>
      </c>
    </row>
    <row r="348" spans="1:109" x14ac:dyDescent="0.2">
      <c r="A348" t="s">
        <v>363</v>
      </c>
      <c r="B348" t="str">
        <f t="shared" si="210"/>
        <v>ED</v>
      </c>
      <c r="C348" t="str">
        <f t="shared" si="211"/>
        <v>NR</v>
      </c>
      <c r="D348">
        <f t="shared" si="212"/>
        <v>336000</v>
      </c>
      <c r="F348" s="1">
        <v>246561.49</v>
      </c>
      <c r="G348" s="1">
        <v>246561.49</v>
      </c>
      <c r="H348" s="1">
        <v>246561.49</v>
      </c>
      <c r="I348" s="1">
        <v>246561.49</v>
      </c>
      <c r="J348" s="1">
        <v>246561.49</v>
      </c>
      <c r="K348" s="1">
        <v>246561.49</v>
      </c>
      <c r="L348" s="1">
        <v>246561.49</v>
      </c>
      <c r="M348" s="1">
        <v>246561.49</v>
      </c>
      <c r="N348" s="1">
        <v>246561.49</v>
      </c>
      <c r="O348" s="1">
        <v>246561.49</v>
      </c>
      <c r="P348" s="1">
        <v>246561.49</v>
      </c>
      <c r="Q348" s="1">
        <v>246561.49</v>
      </c>
      <c r="R348" s="1">
        <v>246561.49</v>
      </c>
      <c r="S348" s="1">
        <f t="shared" si="213"/>
        <v>246561.49</v>
      </c>
      <c r="T348" s="1">
        <f t="shared" si="214"/>
        <v>2712176.3900000006</v>
      </c>
      <c r="U348" s="1">
        <f t="shared" si="215"/>
        <v>246561.49000000008</v>
      </c>
      <c r="V348" s="1">
        <v>-110077.12</v>
      </c>
      <c r="W348" s="1">
        <v>-110465.45</v>
      </c>
      <c r="X348" s="1">
        <v>-110853.78</v>
      </c>
      <c r="Y348" s="1">
        <v>-111242.11</v>
      </c>
      <c r="Z348" s="1">
        <v>-111630.44</v>
      </c>
      <c r="AA348" s="1">
        <v>-112018.77</v>
      </c>
      <c r="AB348" s="1">
        <v>-112407.1</v>
      </c>
      <c r="AC348" s="1">
        <v>-112795.43000000001</v>
      </c>
      <c r="AD348" s="1">
        <v>-113183.76000000001</v>
      </c>
      <c r="AE348" s="1">
        <v>-113572.09</v>
      </c>
      <c r="AF348" s="1">
        <v>-113960.42</v>
      </c>
      <c r="AG348" s="1">
        <v>-114348.75</v>
      </c>
      <c r="AH348" s="1">
        <v>-114737.08</v>
      </c>
      <c r="AI348" s="1"/>
      <c r="AJ348" s="1">
        <v>-388.33</v>
      </c>
      <c r="AK348" s="1">
        <v>-388.33</v>
      </c>
      <c r="AL348" s="1">
        <v>-388.33</v>
      </c>
      <c r="AM348" s="1">
        <v>-388.33</v>
      </c>
      <c r="AN348" s="1">
        <v>-388.33</v>
      </c>
      <c r="AO348" s="1">
        <v>-388.33</v>
      </c>
      <c r="AP348" s="1">
        <v>-388.33</v>
      </c>
      <c r="AQ348" s="1">
        <v>-388.33</v>
      </c>
      <c r="AR348" s="1">
        <v>-388.33</v>
      </c>
      <c r="AS348" s="1">
        <v>-388.33</v>
      </c>
      <c r="AT348" s="1">
        <v>-388.33</v>
      </c>
      <c r="AU348" s="1">
        <v>-388.33</v>
      </c>
      <c r="AV348" s="1">
        <v>-388.33</v>
      </c>
      <c r="AW348" s="1">
        <f t="shared" si="216"/>
        <v>4659.96</v>
      </c>
      <c r="AX348" s="1"/>
      <c r="AY348" s="1">
        <v>136484.37</v>
      </c>
      <c r="AZ348" s="1">
        <v>136096.04</v>
      </c>
      <c r="BA348" s="1">
        <v>135707.71</v>
      </c>
      <c r="BB348" s="1">
        <v>135319.38</v>
      </c>
      <c r="BC348" s="1">
        <v>134931.04999999999</v>
      </c>
      <c r="BD348" s="1">
        <v>134542.72</v>
      </c>
      <c r="BE348" s="1">
        <v>134154.39000000001</v>
      </c>
      <c r="BF348" s="1">
        <v>133766.06</v>
      </c>
      <c r="BG348" s="1">
        <v>133377.73000000001</v>
      </c>
      <c r="BH348" s="1">
        <v>132989.4</v>
      </c>
      <c r="BI348" s="1">
        <v>132601.07</v>
      </c>
      <c r="BJ348" s="1">
        <v>132212.74</v>
      </c>
      <c r="BK348" s="1">
        <v>131824.41</v>
      </c>
      <c r="BL348" s="2">
        <f t="shared" si="189"/>
        <v>0</v>
      </c>
      <c r="BM348" s="2">
        <f t="shared" si="217"/>
        <v>4659.96</v>
      </c>
      <c r="BN348" s="3">
        <f t="shared" si="188"/>
        <v>1.8899788446281689E-2</v>
      </c>
      <c r="BO348" s="37">
        <f>IFERROR(INDEX('Wkpr - Existing Depr Rates'!$G$2:$G$709,MATCH('Wkpr - Plant Balance Detail'!A348,'Wkpr - Existing Depr Rates'!$A$2:$A$709,0),),0)</f>
        <v>1.89E-2</v>
      </c>
      <c r="BP348" s="37">
        <f t="shared" si="218"/>
        <v>-2.1155371831074743E-7</v>
      </c>
      <c r="BQ348" s="11">
        <v>2.9600000000000001E-2</v>
      </c>
      <c r="BR348" s="11"/>
      <c r="BS348" s="11"/>
      <c r="BU348" s="31">
        <f>_xlfn.IFNA(IF(AND($B348="ED",$D348&gt;=310000,$D348&lt;360000),INDEX('Wkpr - Allocation_Factors'!$B$16:$F$16,1,MATCH('Wkpr - Plant Balance Detail'!BU$2,'Wkpr - Allocation_Factors'!$B$1:$F$1,0)),IF(AND($B348="GD",$C348="AN",$D348&gt;=350000,$D348&lt;358000),INDEX('Wkpr - Allocation_Factors'!$B$17:$F$17,1,MATCH('Wkpr - Plant Balance Detail'!BU$2,'Wkpr - Allocation_Factors'!$B$1:$F$1,0)),INDEX('Wkpr - Allocation_Factors'!$B$2:$F$15,MATCH(CONCATENATE('Wkpr - Plant Balance Detail'!$B348,'Wkpr - Plant Balance Detail'!$C348),'Wkpr - Allocation_Factors'!$A$2:$A$15,0),MATCH('Wkpr - Plant Balance Detail'!BU$2,'Wkpr - Allocation_Factors'!$B$1:$F$1,0)))),0)</f>
        <v>0.6573</v>
      </c>
      <c r="BV348" s="31">
        <f>_xlfn.IFNA(IF(AND($B348="ED",$D348&gt;=310000,$D348&lt;360000),INDEX('Wkpr - Allocation_Factors'!$B$16:$F$16,1,MATCH('Wkpr - Plant Balance Detail'!BV$2,'Wkpr - Allocation_Factors'!$B$1:$F$1,0)),IF(AND($B348="GD",$C348="AN",$D348&gt;=350000,$D348&lt;358000),INDEX('Wkpr - Allocation_Factors'!$B$17:$F$17,1,MATCH('Wkpr - Plant Balance Detail'!BV$2,'Wkpr - Allocation_Factors'!$B$1:$F$1,0)),INDEX('Wkpr - Allocation_Factors'!$B$2:$F$15,MATCH(CONCATENATE('Wkpr - Plant Balance Detail'!$B348,'Wkpr - Plant Balance Detail'!$C348),'Wkpr - Allocation_Factors'!$A$2:$A$15,0),MATCH('Wkpr - Plant Balance Detail'!BV$2,'Wkpr - Allocation_Factors'!$B$1:$F$1,0)))),0)</f>
        <v>0</v>
      </c>
      <c r="BW348" s="31">
        <f>_xlfn.IFNA(IF(AND($B348="ED",$D348&gt;=310000,$D348&lt;360000),INDEX('Wkpr - Allocation_Factors'!$B$16:$F$16,1,MATCH('Wkpr - Plant Balance Detail'!BW$2,'Wkpr - Allocation_Factors'!$B$1:$F$1,0)),IF(AND($B348="GD",$C348="AN",$D348&gt;=350000,$D348&lt;358000),INDEX('Wkpr - Allocation_Factors'!$B$17:$F$17,1,MATCH('Wkpr - Plant Balance Detail'!BW$2,'Wkpr - Allocation_Factors'!$B$1:$F$1,0)),INDEX('Wkpr - Allocation_Factors'!$B$2:$F$15,MATCH(CONCATENATE('Wkpr - Plant Balance Detail'!$B348,'Wkpr - Plant Balance Detail'!$C348),'Wkpr - Allocation_Factors'!$A$2:$A$15,0),MATCH('Wkpr - Plant Balance Detail'!BW$2,'Wkpr - Allocation_Factors'!$B$1:$F$1,0)))),0)</f>
        <v>0.3427</v>
      </c>
      <c r="BX348" s="31">
        <f>_xlfn.IFNA(IF(AND($B348="ED",$D348&gt;=310000,$D348&lt;360000),INDEX('Wkpr - Allocation_Factors'!$B$16:$F$16,1,MATCH('Wkpr - Plant Balance Detail'!BX$2,'Wkpr - Allocation_Factors'!$B$1:$F$1,0)),IF(AND($B348="GD",$C348="AN",$D348&gt;=350000,$D348&lt;358000),INDEX('Wkpr - Allocation_Factors'!$B$17:$F$17,1,MATCH('Wkpr - Plant Balance Detail'!BX$2,'Wkpr - Allocation_Factors'!$B$1:$F$1,0)),INDEX('Wkpr - Allocation_Factors'!$B$2:$F$15,MATCH(CONCATENATE('Wkpr - Plant Balance Detail'!$B348,'Wkpr - Plant Balance Detail'!$C348),'Wkpr - Allocation_Factors'!$A$2:$A$15,0),MATCH('Wkpr - Plant Balance Detail'!BX$2,'Wkpr - Allocation_Factors'!$B$1:$F$1,0)))),0)</f>
        <v>0</v>
      </c>
      <c r="BY348" s="31">
        <f>_xlfn.IFNA(IF(AND($B348="ED",$D348&gt;=310000,$D348&lt;360000),INDEX('Wkpr - Allocation_Factors'!$B$16:$F$16,1,MATCH('Wkpr - Plant Balance Detail'!BY$2,'Wkpr - Allocation_Factors'!$B$1:$F$1,0)),IF(AND($B348="GD",$C348="AN",$D348&gt;=350000,$D348&lt;358000),INDEX('Wkpr - Allocation_Factors'!$B$17:$F$17,1,MATCH('Wkpr - Plant Balance Detail'!BY$2,'Wkpr - Allocation_Factors'!$B$1:$F$1,0)),INDEX('Wkpr - Allocation_Factors'!$B$2:$F$15,MATCH(CONCATENATE('Wkpr - Plant Balance Detail'!$B348,'Wkpr - Plant Balance Detail'!$C348),'Wkpr - Allocation_Factors'!$A$2:$A$15,0),MATCH('Wkpr - Plant Balance Detail'!BY$2,'Wkpr - Allocation_Factors'!$B$1:$F$1,0)))),0)</f>
        <v>0</v>
      </c>
      <c r="CA348" s="1">
        <f t="shared" si="190"/>
        <v>3062.9917079999987</v>
      </c>
      <c r="CB348" s="1">
        <f t="shared" si="191"/>
        <v>0</v>
      </c>
      <c r="CC348" s="1">
        <f t="shared" si="192"/>
        <v>1596.9682919999993</v>
      </c>
      <c r="CD348" s="1">
        <f t="shared" si="193"/>
        <v>0</v>
      </c>
      <c r="CE348" s="1">
        <f t="shared" si="194"/>
        <v>0</v>
      </c>
      <c r="CF348" s="1"/>
      <c r="CG348" s="1">
        <f t="shared" si="195"/>
        <v>3063.0259934252999</v>
      </c>
      <c r="CH348" s="1">
        <f t="shared" si="196"/>
        <v>0</v>
      </c>
      <c r="CI348" s="1">
        <f t="shared" si="197"/>
        <v>1596.9861675746999</v>
      </c>
      <c r="CJ348" s="1">
        <f t="shared" si="198"/>
        <v>0</v>
      </c>
      <c r="CK348" s="1">
        <f t="shared" si="199"/>
        <v>0</v>
      </c>
      <c r="CM348" s="1">
        <f t="shared" si="200"/>
        <v>4797.1200743591999</v>
      </c>
      <c r="CN348" s="1">
        <f t="shared" si="201"/>
        <v>0</v>
      </c>
      <c r="CO348" s="1">
        <f t="shared" si="202"/>
        <v>2501.1000296408001</v>
      </c>
      <c r="CP348" s="1">
        <f t="shared" si="203"/>
        <v>0</v>
      </c>
      <c r="CQ348" s="1">
        <f t="shared" si="204"/>
        <v>0</v>
      </c>
      <c r="CS348" s="1">
        <f t="shared" si="219"/>
        <v>1734.0940809338999</v>
      </c>
      <c r="CT348" s="1">
        <f t="shared" si="220"/>
        <v>0</v>
      </c>
      <c r="CU348" s="1">
        <f t="shared" si="221"/>
        <v>904.11386206610018</v>
      </c>
      <c r="CV348" s="1">
        <f t="shared" si="222"/>
        <v>0</v>
      </c>
      <c r="CW348" s="1">
        <f t="shared" si="223"/>
        <v>0</v>
      </c>
      <c r="CX348" s="1">
        <f t="shared" si="224"/>
        <v>2638.2079430000003</v>
      </c>
      <c r="DA348" s="38">
        <f t="shared" si="205"/>
        <v>0</v>
      </c>
      <c r="DB348" s="38">
        <f t="shared" si="206"/>
        <v>0</v>
      </c>
      <c r="DC348" s="38">
        <f t="shared" si="207"/>
        <v>0</v>
      </c>
      <c r="DD348" s="38">
        <f t="shared" si="208"/>
        <v>0</v>
      </c>
      <c r="DE348" s="38">
        <f t="shared" si="209"/>
        <v>0</v>
      </c>
    </row>
    <row r="349" spans="1:109" x14ac:dyDescent="0.2">
      <c r="A349" s="12" t="s">
        <v>364</v>
      </c>
      <c r="B349" s="12" t="str">
        <f t="shared" si="210"/>
        <v>ED</v>
      </c>
      <c r="C349" s="12" t="str">
        <f t="shared" si="211"/>
        <v>PF</v>
      </c>
      <c r="D349" s="12">
        <f t="shared" si="212"/>
        <v>330200</v>
      </c>
      <c r="E349" s="12" t="s">
        <v>1142</v>
      </c>
      <c r="F349" s="13">
        <v>662529.70000000007</v>
      </c>
      <c r="G349" s="13">
        <v>662529.70000000007</v>
      </c>
      <c r="H349" s="13">
        <v>662529.70000000007</v>
      </c>
      <c r="I349" s="13">
        <v>662529.70000000007</v>
      </c>
      <c r="J349" s="13">
        <v>662529.70000000007</v>
      </c>
      <c r="K349" s="13">
        <v>662529.70000000007</v>
      </c>
      <c r="L349" s="13">
        <v>662529.70000000007</v>
      </c>
      <c r="M349" s="13">
        <v>662529.70000000007</v>
      </c>
      <c r="N349" s="13">
        <v>662529.70000000007</v>
      </c>
      <c r="O349" s="13">
        <v>662529.70000000007</v>
      </c>
      <c r="P349" s="13">
        <v>662529.70000000007</v>
      </c>
      <c r="Q349" s="13">
        <v>662529.70000000007</v>
      </c>
      <c r="R349" s="13">
        <v>662529.70000000007</v>
      </c>
      <c r="S349" s="13">
        <f t="shared" si="213"/>
        <v>662529.70000000007</v>
      </c>
      <c r="T349" s="13">
        <f t="shared" si="214"/>
        <v>7287826.7000000011</v>
      </c>
      <c r="U349" s="13">
        <f t="shared" si="215"/>
        <v>662529.70000000007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3">
        <v>0</v>
      </c>
      <c r="AI349" s="13"/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13">
        <f t="shared" si="216"/>
        <v>0</v>
      </c>
      <c r="AX349" s="13"/>
      <c r="AY349" s="1">
        <v>662529.70000000007</v>
      </c>
      <c r="AZ349" s="1">
        <v>662529.70000000007</v>
      </c>
      <c r="BA349" s="1">
        <v>662529.70000000007</v>
      </c>
      <c r="BB349" s="1">
        <v>662529.70000000007</v>
      </c>
      <c r="BC349" s="1">
        <v>662529.70000000007</v>
      </c>
      <c r="BD349" s="1">
        <v>662529.70000000007</v>
      </c>
      <c r="BE349" s="1">
        <v>662529.70000000007</v>
      </c>
      <c r="BF349" s="1">
        <v>662529.70000000007</v>
      </c>
      <c r="BG349" s="1">
        <v>662529.70000000007</v>
      </c>
      <c r="BH349" s="1">
        <v>662529.70000000007</v>
      </c>
      <c r="BI349" s="1">
        <v>662529.70000000007</v>
      </c>
      <c r="BJ349" s="1">
        <v>662529.70000000007</v>
      </c>
      <c r="BK349" s="1">
        <v>662529.70000000007</v>
      </c>
      <c r="BL349" s="14">
        <f t="shared" si="189"/>
        <v>0</v>
      </c>
      <c r="BM349" s="14">
        <f t="shared" si="217"/>
        <v>0</v>
      </c>
      <c r="BN349" s="15" t="str">
        <f t="shared" si="188"/>
        <v/>
      </c>
      <c r="BO349" s="37">
        <f>IFERROR(INDEX('Wkpr - Existing Depr Rates'!$G$2:$G$709,MATCH('Wkpr - Plant Balance Detail'!A349,'Wkpr - Existing Depr Rates'!$A$2:$A$709,0),),0)</f>
        <v>0</v>
      </c>
      <c r="BP349" s="37" t="str">
        <f t="shared" si="218"/>
        <v/>
      </c>
      <c r="BQ349" s="12"/>
      <c r="BR349" s="12"/>
      <c r="BS349" s="12"/>
      <c r="BT349" s="12"/>
      <c r="BU349" s="30">
        <f>_xlfn.IFNA(IF(AND($B349="ED",$D349&gt;=310000,$D349&lt;360000),INDEX('Wkpr - Allocation_Factors'!$B$16:$F$16,1,MATCH('Wkpr - Plant Balance Detail'!BU$2,'Wkpr - Allocation_Factors'!$B$1:$F$1,0)),IF(AND($B349="GD",$C349="AN",$D349&gt;=350000,$D349&lt;358000),INDEX('Wkpr - Allocation_Factors'!$B$17:$F$17,1,MATCH('Wkpr - Plant Balance Detail'!BU$2,'Wkpr - Allocation_Factors'!$B$1:$F$1,0)),INDEX('Wkpr - Allocation_Factors'!$B$2:$F$15,MATCH(CONCATENATE('Wkpr - Plant Balance Detail'!$B349,'Wkpr - Plant Balance Detail'!$C349),'Wkpr - Allocation_Factors'!$A$2:$A$15,0),MATCH('Wkpr - Plant Balance Detail'!BU$2,'Wkpr - Allocation_Factors'!$B$1:$F$1,0)))),0)</f>
        <v>0.6573</v>
      </c>
      <c r="BV349" s="30">
        <f>_xlfn.IFNA(IF(AND($B349="ED",$D349&gt;=310000,$D349&lt;360000),INDEX('Wkpr - Allocation_Factors'!$B$16:$F$16,1,MATCH('Wkpr - Plant Balance Detail'!BV$2,'Wkpr - Allocation_Factors'!$B$1:$F$1,0)),IF(AND($B349="GD",$C349="AN",$D349&gt;=350000,$D349&lt;358000),INDEX('Wkpr - Allocation_Factors'!$B$17:$F$17,1,MATCH('Wkpr - Plant Balance Detail'!BV$2,'Wkpr - Allocation_Factors'!$B$1:$F$1,0)),INDEX('Wkpr - Allocation_Factors'!$B$2:$F$15,MATCH(CONCATENATE('Wkpr - Plant Balance Detail'!$B349,'Wkpr - Plant Balance Detail'!$C349),'Wkpr - Allocation_Factors'!$A$2:$A$15,0),MATCH('Wkpr - Plant Balance Detail'!BV$2,'Wkpr - Allocation_Factors'!$B$1:$F$1,0)))),0)</f>
        <v>0</v>
      </c>
      <c r="BW349" s="30">
        <f>_xlfn.IFNA(IF(AND($B349="ED",$D349&gt;=310000,$D349&lt;360000),INDEX('Wkpr - Allocation_Factors'!$B$16:$F$16,1,MATCH('Wkpr - Plant Balance Detail'!BW$2,'Wkpr - Allocation_Factors'!$B$1:$F$1,0)),IF(AND($B349="GD",$C349="AN",$D349&gt;=350000,$D349&lt;358000),INDEX('Wkpr - Allocation_Factors'!$B$17:$F$17,1,MATCH('Wkpr - Plant Balance Detail'!BW$2,'Wkpr - Allocation_Factors'!$B$1:$F$1,0)),INDEX('Wkpr - Allocation_Factors'!$B$2:$F$15,MATCH(CONCATENATE('Wkpr - Plant Balance Detail'!$B349,'Wkpr - Plant Balance Detail'!$C349),'Wkpr - Allocation_Factors'!$A$2:$A$15,0),MATCH('Wkpr - Plant Balance Detail'!BW$2,'Wkpr - Allocation_Factors'!$B$1:$F$1,0)))),0)</f>
        <v>0.3427</v>
      </c>
      <c r="BX349" s="30">
        <f>_xlfn.IFNA(IF(AND($B349="ED",$D349&gt;=310000,$D349&lt;360000),INDEX('Wkpr - Allocation_Factors'!$B$16:$F$16,1,MATCH('Wkpr - Plant Balance Detail'!BX$2,'Wkpr - Allocation_Factors'!$B$1:$F$1,0)),IF(AND($B349="GD",$C349="AN",$D349&gt;=350000,$D349&lt;358000),INDEX('Wkpr - Allocation_Factors'!$B$17:$F$17,1,MATCH('Wkpr - Plant Balance Detail'!BX$2,'Wkpr - Allocation_Factors'!$B$1:$F$1,0)),INDEX('Wkpr - Allocation_Factors'!$B$2:$F$15,MATCH(CONCATENATE('Wkpr - Plant Balance Detail'!$B349,'Wkpr - Plant Balance Detail'!$C349),'Wkpr - Allocation_Factors'!$A$2:$A$15,0),MATCH('Wkpr - Plant Balance Detail'!BX$2,'Wkpr - Allocation_Factors'!$B$1:$F$1,0)))),0)</f>
        <v>0</v>
      </c>
      <c r="BY349" s="30">
        <f>_xlfn.IFNA(IF(AND($B349="ED",$D349&gt;=310000,$D349&lt;360000),INDEX('Wkpr - Allocation_Factors'!$B$16:$F$16,1,MATCH('Wkpr - Plant Balance Detail'!BY$2,'Wkpr - Allocation_Factors'!$B$1:$F$1,0)),IF(AND($B349="GD",$C349="AN",$D349&gt;=350000,$D349&lt;358000),INDEX('Wkpr - Allocation_Factors'!$B$17:$F$17,1,MATCH('Wkpr - Plant Balance Detail'!BY$2,'Wkpr - Allocation_Factors'!$B$1:$F$1,0)),INDEX('Wkpr - Allocation_Factors'!$B$2:$F$15,MATCH(CONCATENATE('Wkpr - Plant Balance Detail'!$B349,'Wkpr - Plant Balance Detail'!$C349),'Wkpr - Allocation_Factors'!$A$2:$A$15,0),MATCH('Wkpr - Plant Balance Detail'!BY$2,'Wkpr - Allocation_Factors'!$B$1:$F$1,0)))),0)</f>
        <v>0</v>
      </c>
      <c r="CA349" s="1">
        <f t="shared" si="190"/>
        <v>0</v>
      </c>
      <c r="CB349" s="1">
        <f t="shared" si="191"/>
        <v>0</v>
      </c>
      <c r="CC349" s="1">
        <f t="shared" si="192"/>
        <v>0</v>
      </c>
      <c r="CD349" s="1">
        <f t="shared" si="193"/>
        <v>0</v>
      </c>
      <c r="CE349" s="1">
        <f t="shared" si="194"/>
        <v>0</v>
      </c>
      <c r="CF349" s="1"/>
      <c r="CG349" s="1">
        <f t="shared" si="195"/>
        <v>0</v>
      </c>
      <c r="CH349" s="1">
        <f t="shared" si="196"/>
        <v>0</v>
      </c>
      <c r="CI349" s="1">
        <f t="shared" si="197"/>
        <v>0</v>
      </c>
      <c r="CJ349" s="1">
        <f t="shared" si="198"/>
        <v>0</v>
      </c>
      <c r="CK349" s="1">
        <f t="shared" si="199"/>
        <v>0</v>
      </c>
      <c r="CM349" s="1">
        <f t="shared" si="200"/>
        <v>0</v>
      </c>
      <c r="CN349" s="1">
        <f t="shared" si="201"/>
        <v>0</v>
      </c>
      <c r="CO349" s="1">
        <f t="shared" si="202"/>
        <v>0</v>
      </c>
      <c r="CP349" s="1">
        <f t="shared" si="203"/>
        <v>0</v>
      </c>
      <c r="CQ349" s="1">
        <f t="shared" si="204"/>
        <v>0</v>
      </c>
      <c r="CS349" s="1">
        <f t="shared" si="219"/>
        <v>0</v>
      </c>
      <c r="CT349" s="1">
        <f t="shared" si="220"/>
        <v>0</v>
      </c>
      <c r="CU349" s="1">
        <f t="shared" si="221"/>
        <v>0</v>
      </c>
      <c r="CV349" s="1">
        <f t="shared" si="222"/>
        <v>0</v>
      </c>
      <c r="CW349" s="1">
        <f t="shared" si="223"/>
        <v>0</v>
      </c>
      <c r="CX349" s="1">
        <f t="shared" si="224"/>
        <v>0</v>
      </c>
      <c r="DA349" s="38">
        <f t="shared" si="205"/>
        <v>0</v>
      </c>
      <c r="DB349" s="38">
        <f t="shared" si="206"/>
        <v>0</v>
      </c>
      <c r="DC349" s="38">
        <f t="shared" si="207"/>
        <v>0</v>
      </c>
      <c r="DD349" s="38">
        <f t="shared" si="208"/>
        <v>0</v>
      </c>
      <c r="DE349" s="38">
        <f t="shared" si="209"/>
        <v>0</v>
      </c>
    </row>
    <row r="350" spans="1:109" x14ac:dyDescent="0.2">
      <c r="A350" t="s">
        <v>365</v>
      </c>
      <c r="B350" t="str">
        <f t="shared" si="210"/>
        <v>ED</v>
      </c>
      <c r="C350" t="str">
        <f t="shared" si="211"/>
        <v>PF</v>
      </c>
      <c r="D350">
        <f t="shared" si="212"/>
        <v>330300</v>
      </c>
      <c r="F350" s="1">
        <v>23166.89</v>
      </c>
      <c r="G350" s="1">
        <v>23166.89</v>
      </c>
      <c r="H350" s="1">
        <v>23166.89</v>
      </c>
      <c r="I350" s="1">
        <v>23166.89</v>
      </c>
      <c r="J350" s="1">
        <v>23166.89</v>
      </c>
      <c r="K350" s="1">
        <v>23166.89</v>
      </c>
      <c r="L350" s="1">
        <v>23166.89</v>
      </c>
      <c r="M350" s="1">
        <v>23166.89</v>
      </c>
      <c r="N350" s="1">
        <v>23166.89</v>
      </c>
      <c r="O350" s="1">
        <v>23166.89</v>
      </c>
      <c r="P350" s="1">
        <v>23166.89</v>
      </c>
      <c r="Q350" s="1">
        <v>23166.89</v>
      </c>
      <c r="R350" s="1">
        <v>23166.89</v>
      </c>
      <c r="S350" s="1">
        <f t="shared" si="213"/>
        <v>23166.89</v>
      </c>
      <c r="T350" s="1">
        <f t="shared" si="214"/>
        <v>254835.79000000004</v>
      </c>
      <c r="U350" s="1">
        <f t="shared" si="215"/>
        <v>23166.890000000003</v>
      </c>
      <c r="V350" s="1">
        <v>-12491.720000000001</v>
      </c>
      <c r="W350" s="1">
        <v>-12569.52</v>
      </c>
      <c r="X350" s="1">
        <v>-12647.32</v>
      </c>
      <c r="Y350" s="1">
        <v>-12725.12</v>
      </c>
      <c r="Z350" s="1">
        <v>-12802.92</v>
      </c>
      <c r="AA350" s="1">
        <v>-12880.720000000001</v>
      </c>
      <c r="AB350" s="1">
        <v>-12958.52</v>
      </c>
      <c r="AC350" s="1">
        <v>-13036.32</v>
      </c>
      <c r="AD350" s="1">
        <v>-13114.12</v>
      </c>
      <c r="AE350" s="1">
        <v>-13191.92</v>
      </c>
      <c r="AF350" s="1">
        <v>-13269.720000000001</v>
      </c>
      <c r="AG350" s="1">
        <v>-13347.52</v>
      </c>
      <c r="AH350" s="1">
        <v>-13425.32</v>
      </c>
      <c r="AI350" s="1"/>
      <c r="AJ350" s="1">
        <v>-77.8</v>
      </c>
      <c r="AK350" s="1">
        <v>-77.8</v>
      </c>
      <c r="AL350" s="1">
        <v>-77.8</v>
      </c>
      <c r="AM350" s="1">
        <v>-77.8</v>
      </c>
      <c r="AN350" s="1">
        <v>-77.8</v>
      </c>
      <c r="AO350" s="1">
        <v>-77.8</v>
      </c>
      <c r="AP350" s="1">
        <v>-77.8</v>
      </c>
      <c r="AQ350" s="1">
        <v>-77.8</v>
      </c>
      <c r="AR350" s="1">
        <v>-77.8</v>
      </c>
      <c r="AS350" s="1">
        <v>-77.8</v>
      </c>
      <c r="AT350" s="1">
        <v>-77.8</v>
      </c>
      <c r="AU350" s="1">
        <v>-77.8</v>
      </c>
      <c r="AV350" s="1">
        <v>-77.8</v>
      </c>
      <c r="AW350" s="1">
        <f t="shared" si="216"/>
        <v>933.5999999999998</v>
      </c>
      <c r="AX350" s="1"/>
      <c r="AY350" s="1">
        <v>10675.17</v>
      </c>
      <c r="AZ350" s="1">
        <v>10597.37</v>
      </c>
      <c r="BA350" s="1">
        <v>10519.57</v>
      </c>
      <c r="BB350" s="1">
        <v>10441.77</v>
      </c>
      <c r="BC350" s="1">
        <v>10363.969999999999</v>
      </c>
      <c r="BD350" s="1">
        <v>10286.17</v>
      </c>
      <c r="BE350" s="1">
        <v>10208.370000000001</v>
      </c>
      <c r="BF350" s="1">
        <v>10130.57</v>
      </c>
      <c r="BG350" s="1">
        <v>10052.77</v>
      </c>
      <c r="BH350" s="1">
        <v>9974.9699999999993</v>
      </c>
      <c r="BI350" s="1">
        <v>9897.17</v>
      </c>
      <c r="BJ350" s="1">
        <v>9819.3700000000008</v>
      </c>
      <c r="BK350" s="1">
        <v>9741.57</v>
      </c>
      <c r="BL350" s="2">
        <f t="shared" si="189"/>
        <v>0</v>
      </c>
      <c r="BM350" s="2">
        <f t="shared" si="217"/>
        <v>933.5999999999998</v>
      </c>
      <c r="BN350" s="3">
        <f t="shared" si="188"/>
        <v>4.0298892082623071E-2</v>
      </c>
      <c r="BO350" s="37">
        <f>IFERROR(INDEX('Wkpr - Existing Depr Rates'!$G$2:$G$709,MATCH('Wkpr - Plant Balance Detail'!A350,'Wkpr - Existing Depr Rates'!$A$2:$A$709,0),),0)</f>
        <v>4.0300000000000002E-2</v>
      </c>
      <c r="BP350" s="37">
        <f t="shared" si="218"/>
        <v>-1.1079173769315553E-6</v>
      </c>
      <c r="BQ350" s="11">
        <v>2.0799999999999999E-2</v>
      </c>
      <c r="BR350" s="11"/>
      <c r="BS350" s="11"/>
      <c r="BU350" s="31">
        <f>_xlfn.IFNA(IF(AND($B350="ED",$D350&gt;=310000,$D350&lt;360000),INDEX('Wkpr - Allocation_Factors'!$B$16:$F$16,1,MATCH('Wkpr - Plant Balance Detail'!BU$2,'Wkpr - Allocation_Factors'!$B$1:$F$1,0)),IF(AND($B350="GD",$C350="AN",$D350&gt;=350000,$D350&lt;358000),INDEX('Wkpr - Allocation_Factors'!$B$17:$F$17,1,MATCH('Wkpr - Plant Balance Detail'!BU$2,'Wkpr - Allocation_Factors'!$B$1:$F$1,0)),INDEX('Wkpr - Allocation_Factors'!$B$2:$F$15,MATCH(CONCATENATE('Wkpr - Plant Balance Detail'!$B350,'Wkpr - Plant Balance Detail'!$C350),'Wkpr - Allocation_Factors'!$A$2:$A$15,0),MATCH('Wkpr - Plant Balance Detail'!BU$2,'Wkpr - Allocation_Factors'!$B$1:$F$1,0)))),0)</f>
        <v>0.6573</v>
      </c>
      <c r="BV350" s="31">
        <f>_xlfn.IFNA(IF(AND($B350="ED",$D350&gt;=310000,$D350&lt;360000),INDEX('Wkpr - Allocation_Factors'!$B$16:$F$16,1,MATCH('Wkpr - Plant Balance Detail'!BV$2,'Wkpr - Allocation_Factors'!$B$1:$F$1,0)),IF(AND($B350="GD",$C350="AN",$D350&gt;=350000,$D350&lt;358000),INDEX('Wkpr - Allocation_Factors'!$B$17:$F$17,1,MATCH('Wkpr - Plant Balance Detail'!BV$2,'Wkpr - Allocation_Factors'!$B$1:$F$1,0)),INDEX('Wkpr - Allocation_Factors'!$B$2:$F$15,MATCH(CONCATENATE('Wkpr - Plant Balance Detail'!$B350,'Wkpr - Plant Balance Detail'!$C350),'Wkpr - Allocation_Factors'!$A$2:$A$15,0),MATCH('Wkpr - Plant Balance Detail'!BV$2,'Wkpr - Allocation_Factors'!$B$1:$F$1,0)))),0)</f>
        <v>0</v>
      </c>
      <c r="BW350" s="31">
        <f>_xlfn.IFNA(IF(AND($B350="ED",$D350&gt;=310000,$D350&lt;360000),INDEX('Wkpr - Allocation_Factors'!$B$16:$F$16,1,MATCH('Wkpr - Plant Balance Detail'!BW$2,'Wkpr - Allocation_Factors'!$B$1:$F$1,0)),IF(AND($B350="GD",$C350="AN",$D350&gt;=350000,$D350&lt;358000),INDEX('Wkpr - Allocation_Factors'!$B$17:$F$17,1,MATCH('Wkpr - Plant Balance Detail'!BW$2,'Wkpr - Allocation_Factors'!$B$1:$F$1,0)),INDEX('Wkpr - Allocation_Factors'!$B$2:$F$15,MATCH(CONCATENATE('Wkpr - Plant Balance Detail'!$B350,'Wkpr - Plant Balance Detail'!$C350),'Wkpr - Allocation_Factors'!$A$2:$A$15,0),MATCH('Wkpr - Plant Balance Detail'!BW$2,'Wkpr - Allocation_Factors'!$B$1:$F$1,0)))),0)</f>
        <v>0.3427</v>
      </c>
      <c r="BX350" s="31">
        <f>_xlfn.IFNA(IF(AND($B350="ED",$D350&gt;=310000,$D350&lt;360000),INDEX('Wkpr - Allocation_Factors'!$B$16:$F$16,1,MATCH('Wkpr - Plant Balance Detail'!BX$2,'Wkpr - Allocation_Factors'!$B$1:$F$1,0)),IF(AND($B350="GD",$C350="AN",$D350&gt;=350000,$D350&lt;358000),INDEX('Wkpr - Allocation_Factors'!$B$17:$F$17,1,MATCH('Wkpr - Plant Balance Detail'!BX$2,'Wkpr - Allocation_Factors'!$B$1:$F$1,0)),INDEX('Wkpr - Allocation_Factors'!$B$2:$F$15,MATCH(CONCATENATE('Wkpr - Plant Balance Detail'!$B350,'Wkpr - Plant Balance Detail'!$C350),'Wkpr - Allocation_Factors'!$A$2:$A$15,0),MATCH('Wkpr - Plant Balance Detail'!BX$2,'Wkpr - Allocation_Factors'!$B$1:$F$1,0)))),0)</f>
        <v>0</v>
      </c>
      <c r="BY350" s="31">
        <f>_xlfn.IFNA(IF(AND($B350="ED",$D350&gt;=310000,$D350&lt;360000),INDEX('Wkpr - Allocation_Factors'!$B$16:$F$16,1,MATCH('Wkpr - Plant Balance Detail'!BY$2,'Wkpr - Allocation_Factors'!$B$1:$F$1,0)),IF(AND($B350="GD",$C350="AN",$D350&gt;=350000,$D350&lt;358000),INDEX('Wkpr - Allocation_Factors'!$B$17:$F$17,1,MATCH('Wkpr - Plant Balance Detail'!BY$2,'Wkpr - Allocation_Factors'!$B$1:$F$1,0)),INDEX('Wkpr - Allocation_Factors'!$B$2:$F$15,MATCH(CONCATENATE('Wkpr - Plant Balance Detail'!$B350,'Wkpr - Plant Balance Detail'!$C350),'Wkpr - Allocation_Factors'!$A$2:$A$15,0),MATCH('Wkpr - Plant Balance Detail'!BY$2,'Wkpr - Allocation_Factors'!$B$1:$F$1,0)))),0)</f>
        <v>0</v>
      </c>
      <c r="CA350" s="1">
        <f t="shared" si="190"/>
        <v>613.65527999999972</v>
      </c>
      <c r="CB350" s="1">
        <f t="shared" si="191"/>
        <v>0</v>
      </c>
      <c r="CC350" s="1">
        <f t="shared" si="192"/>
        <v>319.94471999999985</v>
      </c>
      <c r="CD350" s="1">
        <f t="shared" si="193"/>
        <v>0</v>
      </c>
      <c r="CE350" s="1">
        <f t="shared" si="194"/>
        <v>0</v>
      </c>
      <c r="CF350" s="1"/>
      <c r="CG350" s="1">
        <f t="shared" si="195"/>
        <v>613.67215091909998</v>
      </c>
      <c r="CH350" s="1">
        <f t="shared" si="196"/>
        <v>0</v>
      </c>
      <c r="CI350" s="1">
        <f t="shared" si="197"/>
        <v>319.95351608089999</v>
      </c>
      <c r="CJ350" s="1">
        <f t="shared" si="198"/>
        <v>0</v>
      </c>
      <c r="CK350" s="1">
        <f t="shared" si="199"/>
        <v>0</v>
      </c>
      <c r="CM350" s="1">
        <f t="shared" si="200"/>
        <v>316.73401337759998</v>
      </c>
      <c r="CN350" s="1">
        <f t="shared" si="201"/>
        <v>0</v>
      </c>
      <c r="CO350" s="1">
        <f t="shared" si="202"/>
        <v>165.13729862240001</v>
      </c>
      <c r="CP350" s="1">
        <f t="shared" si="203"/>
        <v>0</v>
      </c>
      <c r="CQ350" s="1">
        <f t="shared" si="204"/>
        <v>0</v>
      </c>
      <c r="CS350" s="1">
        <f t="shared" si="219"/>
        <v>-296.9381375415</v>
      </c>
      <c r="CT350" s="1">
        <f t="shared" si="220"/>
        <v>0</v>
      </c>
      <c r="CU350" s="1">
        <f t="shared" si="221"/>
        <v>-154.81621745849998</v>
      </c>
      <c r="CV350" s="1">
        <f t="shared" si="222"/>
        <v>0</v>
      </c>
      <c r="CW350" s="1">
        <f t="shared" si="223"/>
        <v>0</v>
      </c>
      <c r="CX350" s="1">
        <f t="shared" si="224"/>
        <v>-451.75435499999998</v>
      </c>
      <c r="DA350" s="38">
        <f t="shared" si="205"/>
        <v>0</v>
      </c>
      <c r="DB350" s="38">
        <f t="shared" si="206"/>
        <v>0</v>
      </c>
      <c r="DC350" s="38">
        <f t="shared" si="207"/>
        <v>0</v>
      </c>
      <c r="DD350" s="38">
        <f t="shared" si="208"/>
        <v>0</v>
      </c>
      <c r="DE350" s="38">
        <f t="shared" si="209"/>
        <v>0</v>
      </c>
    </row>
    <row r="351" spans="1:109" x14ac:dyDescent="0.2">
      <c r="A351" t="s">
        <v>366</v>
      </c>
      <c r="B351" t="str">
        <f t="shared" si="210"/>
        <v>ED</v>
      </c>
      <c r="C351" t="str">
        <f t="shared" si="211"/>
        <v>PF</v>
      </c>
      <c r="D351">
        <f t="shared" si="212"/>
        <v>330400</v>
      </c>
      <c r="F351" s="1">
        <v>2708437.11</v>
      </c>
      <c r="G351" s="1">
        <v>2708437.11</v>
      </c>
      <c r="H351" s="1">
        <v>2708437.11</v>
      </c>
      <c r="I351" s="1">
        <v>2708437.11</v>
      </c>
      <c r="J351" s="1">
        <v>2708437.11</v>
      </c>
      <c r="K351" s="1">
        <v>2708437.11</v>
      </c>
      <c r="L351" s="1">
        <v>2708437.11</v>
      </c>
      <c r="M351" s="1">
        <v>2708437.11</v>
      </c>
      <c r="N351" s="1">
        <v>2708437.11</v>
      </c>
      <c r="O351" s="1">
        <v>2708437.11</v>
      </c>
      <c r="P351" s="1">
        <v>2708437.11</v>
      </c>
      <c r="Q351" s="1">
        <v>2708437.11</v>
      </c>
      <c r="R351" s="1">
        <v>2708437.11</v>
      </c>
      <c r="S351" s="1">
        <f t="shared" si="213"/>
        <v>2708437.11</v>
      </c>
      <c r="T351" s="1">
        <f t="shared" si="214"/>
        <v>29792808.209999997</v>
      </c>
      <c r="U351" s="1">
        <f t="shared" si="215"/>
        <v>2708437.11</v>
      </c>
      <c r="V351" s="1">
        <v>-1308444.6200000001</v>
      </c>
      <c r="W351" s="1">
        <v>-1314786.8799999999</v>
      </c>
      <c r="X351" s="1">
        <v>-1321129.1400000001</v>
      </c>
      <c r="Y351" s="1">
        <v>-1327471.3999999999</v>
      </c>
      <c r="Z351" s="1">
        <v>-1333813.6600000001</v>
      </c>
      <c r="AA351" s="1">
        <v>-1340155.92</v>
      </c>
      <c r="AB351" s="1">
        <v>-1346498.18</v>
      </c>
      <c r="AC351" s="1">
        <v>-1352840.44</v>
      </c>
      <c r="AD351" s="1">
        <v>-1359182.7</v>
      </c>
      <c r="AE351" s="1">
        <v>-1365524.96</v>
      </c>
      <c r="AF351" s="1">
        <v>-1371867.22</v>
      </c>
      <c r="AG351" s="1">
        <v>-1378209.48</v>
      </c>
      <c r="AH351" s="1">
        <v>-1384551.74</v>
      </c>
      <c r="AI351" s="1"/>
      <c r="AJ351" s="1">
        <v>-6342.26</v>
      </c>
      <c r="AK351" s="1">
        <v>-6342.26</v>
      </c>
      <c r="AL351" s="1">
        <v>-6342.26</v>
      </c>
      <c r="AM351" s="1">
        <v>-6342.26</v>
      </c>
      <c r="AN351" s="1">
        <v>-6342.26</v>
      </c>
      <c r="AO351" s="1">
        <v>-6342.26</v>
      </c>
      <c r="AP351" s="1">
        <v>-6342.26</v>
      </c>
      <c r="AQ351" s="1">
        <v>-6342.26</v>
      </c>
      <c r="AR351" s="1">
        <v>-6342.26</v>
      </c>
      <c r="AS351" s="1">
        <v>-6342.26</v>
      </c>
      <c r="AT351" s="1">
        <v>-6342.26</v>
      </c>
      <c r="AU351" s="1">
        <v>-6342.26</v>
      </c>
      <c r="AV351" s="1">
        <v>-6342.26</v>
      </c>
      <c r="AW351" s="1">
        <f t="shared" si="216"/>
        <v>76107.12000000001</v>
      </c>
      <c r="AX351" s="1"/>
      <c r="AY351" s="1">
        <v>1399992.49</v>
      </c>
      <c r="AZ351" s="1">
        <v>1393650.23</v>
      </c>
      <c r="BA351" s="1">
        <v>1387307.97</v>
      </c>
      <c r="BB351" s="1">
        <v>1380965.71</v>
      </c>
      <c r="BC351" s="1">
        <v>1374623.45</v>
      </c>
      <c r="BD351" s="1">
        <v>1368281.19</v>
      </c>
      <c r="BE351" s="1">
        <v>1361938.93</v>
      </c>
      <c r="BF351" s="1">
        <v>1355596.67</v>
      </c>
      <c r="BG351" s="1">
        <v>1349254.4100000001</v>
      </c>
      <c r="BH351" s="1">
        <v>1342912.15</v>
      </c>
      <c r="BI351" s="1">
        <v>1336569.8900000001</v>
      </c>
      <c r="BJ351" s="1">
        <v>1330227.6299999999</v>
      </c>
      <c r="BK351" s="1">
        <v>1323885.3700000001</v>
      </c>
      <c r="BL351" s="2">
        <f t="shared" si="189"/>
        <v>0</v>
      </c>
      <c r="BM351" s="2">
        <f t="shared" si="217"/>
        <v>76107.12000000001</v>
      </c>
      <c r="BN351" s="3">
        <f t="shared" si="188"/>
        <v>2.8100013738181284E-2</v>
      </c>
      <c r="BO351" s="37">
        <f>IFERROR(INDEX('Wkpr - Existing Depr Rates'!$G$2:$G$709,MATCH('Wkpr - Plant Balance Detail'!A351,'Wkpr - Existing Depr Rates'!$A$2:$A$709,0),),0)</f>
        <v>2.81E-2</v>
      </c>
      <c r="BP351" s="37">
        <f t="shared" si="218"/>
        <v>1.3738181283556861E-8</v>
      </c>
      <c r="BQ351" s="11">
        <v>1.7299999999999999E-2</v>
      </c>
      <c r="BR351" s="11"/>
      <c r="BS351" s="11"/>
      <c r="BU351" s="31">
        <f>_xlfn.IFNA(IF(AND($B351="ED",$D351&gt;=310000,$D351&lt;360000),INDEX('Wkpr - Allocation_Factors'!$B$16:$F$16,1,MATCH('Wkpr - Plant Balance Detail'!BU$2,'Wkpr - Allocation_Factors'!$B$1:$F$1,0)),IF(AND($B351="GD",$C351="AN",$D351&gt;=350000,$D351&lt;358000),INDEX('Wkpr - Allocation_Factors'!$B$17:$F$17,1,MATCH('Wkpr - Plant Balance Detail'!BU$2,'Wkpr - Allocation_Factors'!$B$1:$F$1,0)),INDEX('Wkpr - Allocation_Factors'!$B$2:$F$15,MATCH(CONCATENATE('Wkpr - Plant Balance Detail'!$B351,'Wkpr - Plant Balance Detail'!$C351),'Wkpr - Allocation_Factors'!$A$2:$A$15,0),MATCH('Wkpr - Plant Balance Detail'!BU$2,'Wkpr - Allocation_Factors'!$B$1:$F$1,0)))),0)</f>
        <v>0.6573</v>
      </c>
      <c r="BV351" s="31">
        <f>_xlfn.IFNA(IF(AND($B351="ED",$D351&gt;=310000,$D351&lt;360000),INDEX('Wkpr - Allocation_Factors'!$B$16:$F$16,1,MATCH('Wkpr - Plant Balance Detail'!BV$2,'Wkpr - Allocation_Factors'!$B$1:$F$1,0)),IF(AND($B351="GD",$C351="AN",$D351&gt;=350000,$D351&lt;358000),INDEX('Wkpr - Allocation_Factors'!$B$17:$F$17,1,MATCH('Wkpr - Plant Balance Detail'!BV$2,'Wkpr - Allocation_Factors'!$B$1:$F$1,0)),INDEX('Wkpr - Allocation_Factors'!$B$2:$F$15,MATCH(CONCATENATE('Wkpr - Plant Balance Detail'!$B351,'Wkpr - Plant Balance Detail'!$C351),'Wkpr - Allocation_Factors'!$A$2:$A$15,0),MATCH('Wkpr - Plant Balance Detail'!BV$2,'Wkpr - Allocation_Factors'!$B$1:$F$1,0)))),0)</f>
        <v>0</v>
      </c>
      <c r="BW351" s="31">
        <f>_xlfn.IFNA(IF(AND($B351="ED",$D351&gt;=310000,$D351&lt;360000),INDEX('Wkpr - Allocation_Factors'!$B$16:$F$16,1,MATCH('Wkpr - Plant Balance Detail'!BW$2,'Wkpr - Allocation_Factors'!$B$1:$F$1,0)),IF(AND($B351="GD",$C351="AN",$D351&gt;=350000,$D351&lt;358000),INDEX('Wkpr - Allocation_Factors'!$B$17:$F$17,1,MATCH('Wkpr - Plant Balance Detail'!BW$2,'Wkpr - Allocation_Factors'!$B$1:$F$1,0)),INDEX('Wkpr - Allocation_Factors'!$B$2:$F$15,MATCH(CONCATENATE('Wkpr - Plant Balance Detail'!$B351,'Wkpr - Plant Balance Detail'!$C351),'Wkpr - Allocation_Factors'!$A$2:$A$15,0),MATCH('Wkpr - Plant Balance Detail'!BW$2,'Wkpr - Allocation_Factors'!$B$1:$F$1,0)))),0)</f>
        <v>0.3427</v>
      </c>
      <c r="BX351" s="31">
        <f>_xlfn.IFNA(IF(AND($B351="ED",$D351&gt;=310000,$D351&lt;360000),INDEX('Wkpr - Allocation_Factors'!$B$16:$F$16,1,MATCH('Wkpr - Plant Balance Detail'!BX$2,'Wkpr - Allocation_Factors'!$B$1:$F$1,0)),IF(AND($B351="GD",$C351="AN",$D351&gt;=350000,$D351&lt;358000),INDEX('Wkpr - Allocation_Factors'!$B$17:$F$17,1,MATCH('Wkpr - Plant Balance Detail'!BX$2,'Wkpr - Allocation_Factors'!$B$1:$F$1,0)),INDEX('Wkpr - Allocation_Factors'!$B$2:$F$15,MATCH(CONCATENATE('Wkpr - Plant Balance Detail'!$B351,'Wkpr - Plant Balance Detail'!$C351),'Wkpr - Allocation_Factors'!$A$2:$A$15,0),MATCH('Wkpr - Plant Balance Detail'!BX$2,'Wkpr - Allocation_Factors'!$B$1:$F$1,0)))),0)</f>
        <v>0</v>
      </c>
      <c r="BY351" s="31">
        <f>_xlfn.IFNA(IF(AND($B351="ED",$D351&gt;=310000,$D351&lt;360000),INDEX('Wkpr - Allocation_Factors'!$B$16:$F$16,1,MATCH('Wkpr - Plant Balance Detail'!BY$2,'Wkpr - Allocation_Factors'!$B$1:$F$1,0)),IF(AND($B351="GD",$C351="AN",$D351&gt;=350000,$D351&lt;358000),INDEX('Wkpr - Allocation_Factors'!$B$17:$F$17,1,MATCH('Wkpr - Plant Balance Detail'!BY$2,'Wkpr - Allocation_Factors'!$B$1:$F$1,0)),INDEX('Wkpr - Allocation_Factors'!$B$2:$F$15,MATCH(CONCATENATE('Wkpr - Plant Balance Detail'!$B351,'Wkpr - Plant Balance Detail'!$C351),'Wkpr - Allocation_Factors'!$A$2:$A$15,0),MATCH('Wkpr - Plant Balance Detail'!BY$2,'Wkpr - Allocation_Factors'!$B$1:$F$1,0)))),0)</f>
        <v>0</v>
      </c>
      <c r="CA351" s="1">
        <f t="shared" si="190"/>
        <v>50025.209976000006</v>
      </c>
      <c r="CB351" s="1">
        <f t="shared" si="191"/>
        <v>0</v>
      </c>
      <c r="CC351" s="1">
        <f t="shared" si="192"/>
        <v>26081.910024000004</v>
      </c>
      <c r="CD351" s="1">
        <f t="shared" si="193"/>
        <v>0</v>
      </c>
      <c r="CE351" s="1">
        <f t="shared" si="194"/>
        <v>0</v>
      </c>
      <c r="CF351" s="1"/>
      <c r="CG351" s="1">
        <f t="shared" si="195"/>
        <v>50025.185518524297</v>
      </c>
      <c r="CH351" s="1">
        <f t="shared" si="196"/>
        <v>0</v>
      </c>
      <c r="CI351" s="1">
        <f t="shared" si="197"/>
        <v>26081.897272475697</v>
      </c>
      <c r="CJ351" s="1">
        <f t="shared" si="198"/>
        <v>0</v>
      </c>
      <c r="CK351" s="1">
        <f t="shared" si="199"/>
        <v>0</v>
      </c>
      <c r="CM351" s="1">
        <f t="shared" si="200"/>
        <v>30798.423824571895</v>
      </c>
      <c r="CN351" s="1">
        <f t="shared" si="201"/>
        <v>0</v>
      </c>
      <c r="CO351" s="1">
        <f t="shared" si="202"/>
        <v>16057.538178428098</v>
      </c>
      <c r="CP351" s="1">
        <f t="shared" si="203"/>
        <v>0</v>
      </c>
      <c r="CQ351" s="1">
        <f t="shared" si="204"/>
        <v>0</v>
      </c>
      <c r="CS351" s="1">
        <f t="shared" si="219"/>
        <v>-19226.761693952401</v>
      </c>
      <c r="CT351" s="1">
        <f t="shared" si="220"/>
        <v>0</v>
      </c>
      <c r="CU351" s="1">
        <f t="shared" si="221"/>
        <v>-10024.359094047599</v>
      </c>
      <c r="CV351" s="1">
        <f t="shared" si="222"/>
        <v>0</v>
      </c>
      <c r="CW351" s="1">
        <f t="shared" si="223"/>
        <v>0</v>
      </c>
      <c r="CX351" s="1">
        <f t="shared" si="224"/>
        <v>-29251.120788</v>
      </c>
      <c r="DA351" s="38">
        <f t="shared" si="205"/>
        <v>0</v>
      </c>
      <c r="DB351" s="38">
        <f t="shared" si="206"/>
        <v>0</v>
      </c>
      <c r="DC351" s="38">
        <f t="shared" si="207"/>
        <v>0</v>
      </c>
      <c r="DD351" s="38">
        <f t="shared" si="208"/>
        <v>0</v>
      </c>
      <c r="DE351" s="38">
        <f t="shared" si="209"/>
        <v>0</v>
      </c>
    </row>
    <row r="352" spans="1:109" x14ac:dyDescent="0.2">
      <c r="A352" s="12" t="s">
        <v>367</v>
      </c>
      <c r="B352" s="12" t="str">
        <f t="shared" si="210"/>
        <v>ED</v>
      </c>
      <c r="C352" s="12" t="str">
        <f t="shared" si="211"/>
        <v>PF</v>
      </c>
      <c r="D352" s="12">
        <f t="shared" si="212"/>
        <v>330450</v>
      </c>
      <c r="E352" s="12" t="s">
        <v>1142</v>
      </c>
      <c r="F352" s="13">
        <v>175981.22</v>
      </c>
      <c r="G352" s="13">
        <v>175981.22</v>
      </c>
      <c r="H352" s="13">
        <v>175981.22</v>
      </c>
      <c r="I352" s="13">
        <v>175981.22</v>
      </c>
      <c r="J352" s="13">
        <v>175981.22</v>
      </c>
      <c r="K352" s="13">
        <v>175981.22</v>
      </c>
      <c r="L352" s="13">
        <v>175981.22</v>
      </c>
      <c r="M352" s="13">
        <v>175981.22</v>
      </c>
      <c r="N352" s="13">
        <v>175981.22</v>
      </c>
      <c r="O352" s="13">
        <v>175981.22</v>
      </c>
      <c r="P352" s="13">
        <v>175981.22</v>
      </c>
      <c r="Q352" s="13">
        <v>175981.22</v>
      </c>
      <c r="R352" s="13">
        <v>175981.22</v>
      </c>
      <c r="S352" s="13">
        <f t="shared" si="213"/>
        <v>175981.22</v>
      </c>
      <c r="T352" s="13">
        <f t="shared" si="214"/>
        <v>1935793.42</v>
      </c>
      <c r="U352" s="13">
        <f t="shared" si="215"/>
        <v>175981.22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3">
        <v>0</v>
      </c>
      <c r="AI352" s="13"/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13">
        <f t="shared" si="216"/>
        <v>0</v>
      </c>
      <c r="AX352" s="13"/>
      <c r="AY352" s="1">
        <v>175981.22</v>
      </c>
      <c r="AZ352" s="1">
        <v>175981.22</v>
      </c>
      <c r="BA352" s="1">
        <v>175981.22</v>
      </c>
      <c r="BB352" s="1">
        <v>175981.22</v>
      </c>
      <c r="BC352" s="1">
        <v>175981.22</v>
      </c>
      <c r="BD352" s="1">
        <v>175981.22</v>
      </c>
      <c r="BE352" s="1">
        <v>175981.22</v>
      </c>
      <c r="BF352" s="1">
        <v>175981.22</v>
      </c>
      <c r="BG352" s="1">
        <v>175981.22</v>
      </c>
      <c r="BH352" s="1">
        <v>175981.22</v>
      </c>
      <c r="BI352" s="1">
        <v>175981.22</v>
      </c>
      <c r="BJ352" s="1">
        <v>175981.22</v>
      </c>
      <c r="BK352" s="1">
        <v>175981.22</v>
      </c>
      <c r="BL352" s="14">
        <f t="shared" si="189"/>
        <v>0</v>
      </c>
      <c r="BM352" s="14">
        <f t="shared" si="217"/>
        <v>0</v>
      </c>
      <c r="BN352" s="15" t="str">
        <f t="shared" si="188"/>
        <v/>
      </c>
      <c r="BO352" s="37">
        <f>IFERROR(INDEX('Wkpr - Existing Depr Rates'!$G$2:$G$709,MATCH('Wkpr - Plant Balance Detail'!A352,'Wkpr - Existing Depr Rates'!$A$2:$A$709,0),),0)</f>
        <v>0</v>
      </c>
      <c r="BP352" s="37" t="str">
        <f t="shared" si="218"/>
        <v/>
      </c>
      <c r="BQ352" s="12"/>
      <c r="BR352" s="12"/>
      <c r="BS352" s="12"/>
      <c r="BT352" s="12"/>
      <c r="BU352" s="30">
        <f>_xlfn.IFNA(IF(AND($B352="ED",$D352&gt;=310000,$D352&lt;360000),INDEX('Wkpr - Allocation_Factors'!$B$16:$F$16,1,MATCH('Wkpr - Plant Balance Detail'!BU$2,'Wkpr - Allocation_Factors'!$B$1:$F$1,0)),IF(AND($B352="GD",$C352="AN",$D352&gt;=350000,$D352&lt;358000),INDEX('Wkpr - Allocation_Factors'!$B$17:$F$17,1,MATCH('Wkpr - Plant Balance Detail'!BU$2,'Wkpr - Allocation_Factors'!$B$1:$F$1,0)),INDEX('Wkpr - Allocation_Factors'!$B$2:$F$15,MATCH(CONCATENATE('Wkpr - Plant Balance Detail'!$B352,'Wkpr - Plant Balance Detail'!$C352),'Wkpr - Allocation_Factors'!$A$2:$A$15,0),MATCH('Wkpr - Plant Balance Detail'!BU$2,'Wkpr - Allocation_Factors'!$B$1:$F$1,0)))),0)</f>
        <v>0.6573</v>
      </c>
      <c r="BV352" s="30">
        <f>_xlfn.IFNA(IF(AND($B352="ED",$D352&gt;=310000,$D352&lt;360000),INDEX('Wkpr - Allocation_Factors'!$B$16:$F$16,1,MATCH('Wkpr - Plant Balance Detail'!BV$2,'Wkpr - Allocation_Factors'!$B$1:$F$1,0)),IF(AND($B352="GD",$C352="AN",$D352&gt;=350000,$D352&lt;358000),INDEX('Wkpr - Allocation_Factors'!$B$17:$F$17,1,MATCH('Wkpr - Plant Balance Detail'!BV$2,'Wkpr - Allocation_Factors'!$B$1:$F$1,0)),INDEX('Wkpr - Allocation_Factors'!$B$2:$F$15,MATCH(CONCATENATE('Wkpr - Plant Balance Detail'!$B352,'Wkpr - Plant Balance Detail'!$C352),'Wkpr - Allocation_Factors'!$A$2:$A$15,0),MATCH('Wkpr - Plant Balance Detail'!BV$2,'Wkpr - Allocation_Factors'!$B$1:$F$1,0)))),0)</f>
        <v>0</v>
      </c>
      <c r="BW352" s="30">
        <f>_xlfn.IFNA(IF(AND($B352="ED",$D352&gt;=310000,$D352&lt;360000),INDEX('Wkpr - Allocation_Factors'!$B$16:$F$16,1,MATCH('Wkpr - Plant Balance Detail'!BW$2,'Wkpr - Allocation_Factors'!$B$1:$F$1,0)),IF(AND($B352="GD",$C352="AN",$D352&gt;=350000,$D352&lt;358000),INDEX('Wkpr - Allocation_Factors'!$B$17:$F$17,1,MATCH('Wkpr - Plant Balance Detail'!BW$2,'Wkpr - Allocation_Factors'!$B$1:$F$1,0)),INDEX('Wkpr - Allocation_Factors'!$B$2:$F$15,MATCH(CONCATENATE('Wkpr - Plant Balance Detail'!$B352,'Wkpr - Plant Balance Detail'!$C352),'Wkpr - Allocation_Factors'!$A$2:$A$15,0),MATCH('Wkpr - Plant Balance Detail'!BW$2,'Wkpr - Allocation_Factors'!$B$1:$F$1,0)))),0)</f>
        <v>0.3427</v>
      </c>
      <c r="BX352" s="30">
        <f>_xlfn.IFNA(IF(AND($B352="ED",$D352&gt;=310000,$D352&lt;360000),INDEX('Wkpr - Allocation_Factors'!$B$16:$F$16,1,MATCH('Wkpr - Plant Balance Detail'!BX$2,'Wkpr - Allocation_Factors'!$B$1:$F$1,0)),IF(AND($B352="GD",$C352="AN",$D352&gt;=350000,$D352&lt;358000),INDEX('Wkpr - Allocation_Factors'!$B$17:$F$17,1,MATCH('Wkpr - Plant Balance Detail'!BX$2,'Wkpr - Allocation_Factors'!$B$1:$F$1,0)),INDEX('Wkpr - Allocation_Factors'!$B$2:$F$15,MATCH(CONCATENATE('Wkpr - Plant Balance Detail'!$B352,'Wkpr - Plant Balance Detail'!$C352),'Wkpr - Allocation_Factors'!$A$2:$A$15,0),MATCH('Wkpr - Plant Balance Detail'!BX$2,'Wkpr - Allocation_Factors'!$B$1:$F$1,0)))),0)</f>
        <v>0</v>
      </c>
      <c r="BY352" s="30">
        <f>_xlfn.IFNA(IF(AND($B352="ED",$D352&gt;=310000,$D352&lt;360000),INDEX('Wkpr - Allocation_Factors'!$B$16:$F$16,1,MATCH('Wkpr - Plant Balance Detail'!BY$2,'Wkpr - Allocation_Factors'!$B$1:$F$1,0)),IF(AND($B352="GD",$C352="AN",$D352&gt;=350000,$D352&lt;358000),INDEX('Wkpr - Allocation_Factors'!$B$17:$F$17,1,MATCH('Wkpr - Plant Balance Detail'!BY$2,'Wkpr - Allocation_Factors'!$B$1:$F$1,0)),INDEX('Wkpr - Allocation_Factors'!$B$2:$F$15,MATCH(CONCATENATE('Wkpr - Plant Balance Detail'!$B352,'Wkpr - Plant Balance Detail'!$C352),'Wkpr - Allocation_Factors'!$A$2:$A$15,0),MATCH('Wkpr - Plant Balance Detail'!BY$2,'Wkpr - Allocation_Factors'!$B$1:$F$1,0)))),0)</f>
        <v>0</v>
      </c>
      <c r="CA352" s="1">
        <f t="shared" si="190"/>
        <v>0</v>
      </c>
      <c r="CB352" s="1">
        <f t="shared" si="191"/>
        <v>0</v>
      </c>
      <c r="CC352" s="1">
        <f t="shared" si="192"/>
        <v>0</v>
      </c>
      <c r="CD352" s="1">
        <f t="shared" si="193"/>
        <v>0</v>
      </c>
      <c r="CE352" s="1">
        <f t="shared" si="194"/>
        <v>0</v>
      </c>
      <c r="CF352" s="1"/>
      <c r="CG352" s="1">
        <f t="shared" si="195"/>
        <v>0</v>
      </c>
      <c r="CH352" s="1">
        <f t="shared" si="196"/>
        <v>0</v>
      </c>
      <c r="CI352" s="1">
        <f t="shared" si="197"/>
        <v>0</v>
      </c>
      <c r="CJ352" s="1">
        <f t="shared" si="198"/>
        <v>0</v>
      </c>
      <c r="CK352" s="1">
        <f t="shared" si="199"/>
        <v>0</v>
      </c>
      <c r="CM352" s="1">
        <f t="shared" si="200"/>
        <v>0</v>
      </c>
      <c r="CN352" s="1">
        <f t="shared" si="201"/>
        <v>0</v>
      </c>
      <c r="CO352" s="1">
        <f t="shared" si="202"/>
        <v>0</v>
      </c>
      <c r="CP352" s="1">
        <f t="shared" si="203"/>
        <v>0</v>
      </c>
      <c r="CQ352" s="1">
        <f t="shared" si="204"/>
        <v>0</v>
      </c>
      <c r="CS352" s="1">
        <f t="shared" si="219"/>
        <v>0</v>
      </c>
      <c r="CT352" s="1">
        <f t="shared" si="220"/>
        <v>0</v>
      </c>
      <c r="CU352" s="1">
        <f t="shared" si="221"/>
        <v>0</v>
      </c>
      <c r="CV352" s="1">
        <f t="shared" si="222"/>
        <v>0</v>
      </c>
      <c r="CW352" s="1">
        <f t="shared" si="223"/>
        <v>0</v>
      </c>
      <c r="CX352" s="1">
        <f t="shared" si="224"/>
        <v>0</v>
      </c>
      <c r="DA352" s="38">
        <f t="shared" si="205"/>
        <v>0</v>
      </c>
      <c r="DB352" s="38">
        <f t="shared" si="206"/>
        <v>0</v>
      </c>
      <c r="DC352" s="38">
        <f t="shared" si="207"/>
        <v>0</v>
      </c>
      <c r="DD352" s="38">
        <f t="shared" si="208"/>
        <v>0</v>
      </c>
      <c r="DE352" s="38">
        <f t="shared" si="209"/>
        <v>0</v>
      </c>
    </row>
    <row r="353" spans="1:109" x14ac:dyDescent="0.2">
      <c r="A353" t="s">
        <v>368</v>
      </c>
      <c r="B353" t="str">
        <f t="shared" si="210"/>
        <v>ED</v>
      </c>
      <c r="C353" t="str">
        <f t="shared" si="211"/>
        <v>PF</v>
      </c>
      <c r="D353">
        <f t="shared" si="212"/>
        <v>331000</v>
      </c>
      <c r="F353" s="1">
        <v>1313454.32</v>
      </c>
      <c r="G353" s="1">
        <v>1309500.32</v>
      </c>
      <c r="H353" s="1">
        <v>1819775.31</v>
      </c>
      <c r="I353" s="1">
        <v>1861340.92</v>
      </c>
      <c r="J353" s="1">
        <v>2084291.61</v>
      </c>
      <c r="K353" s="1">
        <v>2085161.14</v>
      </c>
      <c r="L353" s="1">
        <v>2140432.79</v>
      </c>
      <c r="M353" s="1">
        <v>2143337.25</v>
      </c>
      <c r="N353" s="1">
        <v>2138076.4700000002</v>
      </c>
      <c r="O353" s="1">
        <v>2441051</v>
      </c>
      <c r="P353" s="1">
        <v>2426755.88</v>
      </c>
      <c r="Q353" s="1">
        <v>2509088.77</v>
      </c>
      <c r="R353" s="1">
        <v>2523930.7400000002</v>
      </c>
      <c r="S353" s="1">
        <f t="shared" si="213"/>
        <v>1918692.5300000003</v>
      </c>
      <c r="T353" s="1">
        <f t="shared" si="214"/>
        <v>22958811.460000001</v>
      </c>
      <c r="U353" s="1">
        <f t="shared" si="215"/>
        <v>2073125.3325000003</v>
      </c>
      <c r="V353" s="1">
        <v>-703802.62</v>
      </c>
      <c r="W353" s="1">
        <v>-702132.78</v>
      </c>
      <c r="X353" s="1">
        <v>-704857.86</v>
      </c>
      <c r="Y353" s="1">
        <v>-704691.5</v>
      </c>
      <c r="Z353" s="1">
        <v>-708127.49</v>
      </c>
      <c r="AA353" s="1">
        <v>-694420.52</v>
      </c>
      <c r="AB353" s="1">
        <v>-698100.31</v>
      </c>
      <c r="AC353" s="1">
        <v>-701830.76</v>
      </c>
      <c r="AD353" s="1">
        <v>-705559.16</v>
      </c>
      <c r="AE353" s="1">
        <v>-709546.82000000007</v>
      </c>
      <c r="AF353" s="1">
        <v>-692490.1</v>
      </c>
      <c r="AG353" s="1">
        <v>-696788.4</v>
      </c>
      <c r="AH353" s="1">
        <v>-683779.32000000007</v>
      </c>
      <c r="AI353" s="1"/>
      <c r="AJ353" s="1">
        <v>-2283.84</v>
      </c>
      <c r="AK353" s="1">
        <v>-2284.16</v>
      </c>
      <c r="AL353" s="1">
        <v>-2725.08</v>
      </c>
      <c r="AM353" s="1">
        <v>-3205.64</v>
      </c>
      <c r="AN353" s="1">
        <v>-3435.9900000000002</v>
      </c>
      <c r="AO353" s="1">
        <v>-3630.9</v>
      </c>
      <c r="AP353" s="1">
        <v>-3679.79</v>
      </c>
      <c r="AQ353" s="1">
        <v>-3730.4500000000003</v>
      </c>
      <c r="AR353" s="1">
        <v>-3728.4</v>
      </c>
      <c r="AS353" s="1">
        <v>-3987.6600000000003</v>
      </c>
      <c r="AT353" s="1">
        <v>-4239.05</v>
      </c>
      <c r="AU353" s="1">
        <v>-4298.3</v>
      </c>
      <c r="AV353" s="1">
        <v>-4382.92</v>
      </c>
      <c r="AW353" s="1">
        <f t="shared" si="216"/>
        <v>43328.340000000004</v>
      </c>
      <c r="AX353" s="1"/>
      <c r="AY353" s="1">
        <v>609651.70000000007</v>
      </c>
      <c r="AZ353" s="1">
        <v>607367.54</v>
      </c>
      <c r="BA353" s="1">
        <v>1114917.45</v>
      </c>
      <c r="BB353" s="1">
        <v>1156649.42</v>
      </c>
      <c r="BC353" s="1">
        <v>1376164.12</v>
      </c>
      <c r="BD353" s="1">
        <v>1390740.62</v>
      </c>
      <c r="BE353" s="1">
        <v>1442332.48</v>
      </c>
      <c r="BF353" s="1">
        <v>1441506.49</v>
      </c>
      <c r="BG353" s="1">
        <v>1432517.31</v>
      </c>
      <c r="BH353" s="1">
        <v>1731504.1800000002</v>
      </c>
      <c r="BI353" s="1">
        <v>1734265.78</v>
      </c>
      <c r="BJ353" s="1">
        <v>1812300.37</v>
      </c>
      <c r="BK353" s="1">
        <v>1840151.42</v>
      </c>
      <c r="BL353" s="2">
        <f t="shared" si="189"/>
        <v>0</v>
      </c>
      <c r="BM353" s="2">
        <f t="shared" si="217"/>
        <v>43328.340000000004</v>
      </c>
      <c r="BN353" s="3">
        <f t="shared" si="188"/>
        <v>2.0900009912931783E-2</v>
      </c>
      <c r="BO353" s="37">
        <f>IFERROR(INDEX('Wkpr - Existing Depr Rates'!$G$2:$G$709,MATCH('Wkpr - Plant Balance Detail'!A353,'Wkpr - Existing Depr Rates'!$A$2:$A$709,0),),0)</f>
        <v>2.0899999999999998E-2</v>
      </c>
      <c r="BP353" s="37">
        <f t="shared" si="218"/>
        <v>9.9129317844559584E-9</v>
      </c>
      <c r="BQ353" s="11">
        <v>1.8100000000000002E-2</v>
      </c>
      <c r="BR353" s="11"/>
      <c r="BS353" s="11"/>
      <c r="BU353" s="31">
        <f>_xlfn.IFNA(IF(AND($B353="ED",$D353&gt;=310000,$D353&lt;360000),INDEX('Wkpr - Allocation_Factors'!$B$16:$F$16,1,MATCH('Wkpr - Plant Balance Detail'!BU$2,'Wkpr - Allocation_Factors'!$B$1:$F$1,0)),IF(AND($B353="GD",$C353="AN",$D353&gt;=350000,$D353&lt;358000),INDEX('Wkpr - Allocation_Factors'!$B$17:$F$17,1,MATCH('Wkpr - Plant Balance Detail'!BU$2,'Wkpr - Allocation_Factors'!$B$1:$F$1,0)),INDEX('Wkpr - Allocation_Factors'!$B$2:$F$15,MATCH(CONCATENATE('Wkpr - Plant Balance Detail'!$B353,'Wkpr - Plant Balance Detail'!$C353),'Wkpr - Allocation_Factors'!$A$2:$A$15,0),MATCH('Wkpr - Plant Balance Detail'!BU$2,'Wkpr - Allocation_Factors'!$B$1:$F$1,0)))),0)</f>
        <v>0.6573</v>
      </c>
      <c r="BV353" s="31">
        <f>_xlfn.IFNA(IF(AND($B353="ED",$D353&gt;=310000,$D353&lt;360000),INDEX('Wkpr - Allocation_Factors'!$B$16:$F$16,1,MATCH('Wkpr - Plant Balance Detail'!BV$2,'Wkpr - Allocation_Factors'!$B$1:$F$1,0)),IF(AND($B353="GD",$C353="AN",$D353&gt;=350000,$D353&lt;358000),INDEX('Wkpr - Allocation_Factors'!$B$17:$F$17,1,MATCH('Wkpr - Plant Balance Detail'!BV$2,'Wkpr - Allocation_Factors'!$B$1:$F$1,0)),INDEX('Wkpr - Allocation_Factors'!$B$2:$F$15,MATCH(CONCATENATE('Wkpr - Plant Balance Detail'!$B353,'Wkpr - Plant Balance Detail'!$C353),'Wkpr - Allocation_Factors'!$A$2:$A$15,0),MATCH('Wkpr - Plant Balance Detail'!BV$2,'Wkpr - Allocation_Factors'!$B$1:$F$1,0)))),0)</f>
        <v>0</v>
      </c>
      <c r="BW353" s="31">
        <f>_xlfn.IFNA(IF(AND($B353="ED",$D353&gt;=310000,$D353&lt;360000),INDEX('Wkpr - Allocation_Factors'!$B$16:$F$16,1,MATCH('Wkpr - Plant Balance Detail'!BW$2,'Wkpr - Allocation_Factors'!$B$1:$F$1,0)),IF(AND($B353="GD",$C353="AN",$D353&gt;=350000,$D353&lt;358000),INDEX('Wkpr - Allocation_Factors'!$B$17:$F$17,1,MATCH('Wkpr - Plant Balance Detail'!BW$2,'Wkpr - Allocation_Factors'!$B$1:$F$1,0)),INDEX('Wkpr - Allocation_Factors'!$B$2:$F$15,MATCH(CONCATENATE('Wkpr - Plant Balance Detail'!$B353,'Wkpr - Plant Balance Detail'!$C353),'Wkpr - Allocation_Factors'!$A$2:$A$15,0),MATCH('Wkpr - Plant Balance Detail'!BW$2,'Wkpr - Allocation_Factors'!$B$1:$F$1,0)))),0)</f>
        <v>0.3427</v>
      </c>
      <c r="BX353" s="31">
        <f>_xlfn.IFNA(IF(AND($B353="ED",$D353&gt;=310000,$D353&lt;360000),INDEX('Wkpr - Allocation_Factors'!$B$16:$F$16,1,MATCH('Wkpr - Plant Balance Detail'!BX$2,'Wkpr - Allocation_Factors'!$B$1:$F$1,0)),IF(AND($B353="GD",$C353="AN",$D353&gt;=350000,$D353&lt;358000),INDEX('Wkpr - Allocation_Factors'!$B$17:$F$17,1,MATCH('Wkpr - Plant Balance Detail'!BX$2,'Wkpr - Allocation_Factors'!$B$1:$F$1,0)),INDEX('Wkpr - Allocation_Factors'!$B$2:$F$15,MATCH(CONCATENATE('Wkpr - Plant Balance Detail'!$B353,'Wkpr - Plant Balance Detail'!$C353),'Wkpr - Allocation_Factors'!$A$2:$A$15,0),MATCH('Wkpr - Plant Balance Detail'!BX$2,'Wkpr - Allocation_Factors'!$B$1:$F$1,0)))),0)</f>
        <v>0</v>
      </c>
      <c r="BY353" s="31">
        <f>_xlfn.IFNA(IF(AND($B353="ED",$D353&gt;=310000,$D353&lt;360000),INDEX('Wkpr - Allocation_Factors'!$B$16:$F$16,1,MATCH('Wkpr - Plant Balance Detail'!BY$2,'Wkpr - Allocation_Factors'!$B$1:$F$1,0)),IF(AND($B353="GD",$C353="AN",$D353&gt;=350000,$D353&lt;358000),INDEX('Wkpr - Allocation_Factors'!$B$17:$F$17,1,MATCH('Wkpr - Plant Balance Detail'!BY$2,'Wkpr - Allocation_Factors'!$B$1:$F$1,0)),INDEX('Wkpr - Allocation_Factors'!$B$2:$F$15,MATCH(CONCATENATE('Wkpr - Plant Balance Detail'!$B353,'Wkpr - Plant Balance Detail'!$C353),'Wkpr - Allocation_Factors'!$A$2:$A$15,0),MATCH('Wkpr - Plant Balance Detail'!BY$2,'Wkpr - Allocation_Factors'!$B$1:$F$1,0)))),0)</f>
        <v>0</v>
      </c>
      <c r="CA353" s="1">
        <f t="shared" si="190"/>
        <v>34672.691661254154</v>
      </c>
      <c r="CB353" s="1">
        <f t="shared" si="191"/>
        <v>0</v>
      </c>
      <c r="CC353" s="1">
        <f t="shared" si="192"/>
        <v>18077.485824299103</v>
      </c>
      <c r="CD353" s="1">
        <f t="shared" si="193"/>
        <v>0</v>
      </c>
      <c r="CE353" s="1">
        <f t="shared" si="194"/>
        <v>0</v>
      </c>
      <c r="CF353" s="1"/>
      <c r="CG353" s="1">
        <f t="shared" si="195"/>
        <v>34672.6752159018</v>
      </c>
      <c r="CH353" s="1">
        <f t="shared" si="196"/>
        <v>0</v>
      </c>
      <c r="CI353" s="1">
        <f t="shared" si="197"/>
        <v>18077.4772500982</v>
      </c>
      <c r="CJ353" s="1">
        <f t="shared" si="198"/>
        <v>0</v>
      </c>
      <c r="CK353" s="1">
        <f t="shared" si="199"/>
        <v>0</v>
      </c>
      <c r="CM353" s="1">
        <f t="shared" si="200"/>
        <v>30027.532124776208</v>
      </c>
      <c r="CN353" s="1">
        <f t="shared" si="201"/>
        <v>0</v>
      </c>
      <c r="CO353" s="1">
        <f t="shared" si="202"/>
        <v>15655.614269223805</v>
      </c>
      <c r="CP353" s="1">
        <f t="shared" si="203"/>
        <v>0</v>
      </c>
      <c r="CQ353" s="1">
        <f t="shared" si="204"/>
        <v>0</v>
      </c>
      <c r="CS353" s="1">
        <f t="shared" si="219"/>
        <v>-4645.143091125592</v>
      </c>
      <c r="CT353" s="1">
        <f t="shared" si="220"/>
        <v>0</v>
      </c>
      <c r="CU353" s="1">
        <f t="shared" si="221"/>
        <v>-2421.8629808743954</v>
      </c>
      <c r="CV353" s="1">
        <f t="shared" si="222"/>
        <v>0</v>
      </c>
      <c r="CW353" s="1">
        <f t="shared" si="223"/>
        <v>0</v>
      </c>
      <c r="CX353" s="1">
        <f t="shared" si="224"/>
        <v>-7067.0060719999874</v>
      </c>
      <c r="DA353" s="38">
        <f t="shared" si="205"/>
        <v>0</v>
      </c>
      <c r="DB353" s="38">
        <f t="shared" si="206"/>
        <v>0</v>
      </c>
      <c r="DC353" s="38">
        <f t="shared" si="207"/>
        <v>0</v>
      </c>
      <c r="DD353" s="38">
        <f t="shared" si="208"/>
        <v>0</v>
      </c>
      <c r="DE353" s="38">
        <f t="shared" si="209"/>
        <v>0</v>
      </c>
    </row>
    <row r="354" spans="1:109" x14ac:dyDescent="0.2">
      <c r="A354" t="s">
        <v>369</v>
      </c>
      <c r="B354" t="str">
        <f t="shared" si="210"/>
        <v>ED</v>
      </c>
      <c r="C354" t="str">
        <f t="shared" si="211"/>
        <v>PF</v>
      </c>
      <c r="D354">
        <f t="shared" si="212"/>
        <v>331100</v>
      </c>
      <c r="F354" s="1">
        <v>2664.78</v>
      </c>
      <c r="G354" s="1">
        <v>2664.78</v>
      </c>
      <c r="H354" s="1">
        <v>2664.78</v>
      </c>
      <c r="I354" s="1">
        <v>2664.78</v>
      </c>
      <c r="J354" s="1">
        <v>2664.78</v>
      </c>
      <c r="K354" s="1">
        <v>2664.78</v>
      </c>
      <c r="L354" s="1">
        <v>2664.78</v>
      </c>
      <c r="M354" s="1">
        <v>2664.78</v>
      </c>
      <c r="N354" s="1">
        <v>2664.78</v>
      </c>
      <c r="O354" s="1">
        <v>2664.78</v>
      </c>
      <c r="P354" s="1">
        <v>2664.78</v>
      </c>
      <c r="Q354" s="1">
        <v>2664.78</v>
      </c>
      <c r="R354" s="1">
        <v>2664.78</v>
      </c>
      <c r="S354" s="1">
        <f t="shared" si="213"/>
        <v>2664.78</v>
      </c>
      <c r="T354" s="1">
        <f t="shared" si="214"/>
        <v>29312.579999999998</v>
      </c>
      <c r="U354" s="1">
        <f t="shared" si="215"/>
        <v>2664.7799999999997</v>
      </c>
      <c r="V354" s="1">
        <v>-2664.78</v>
      </c>
      <c r="W354" s="1">
        <v>-2664.78</v>
      </c>
      <c r="X354" s="1">
        <v>-2664.78</v>
      </c>
      <c r="Y354" s="1">
        <v>-2664.78</v>
      </c>
      <c r="Z354" s="1">
        <v>-2664.78</v>
      </c>
      <c r="AA354" s="1">
        <v>-2664.78</v>
      </c>
      <c r="AB354" s="1">
        <v>-2664.78</v>
      </c>
      <c r="AC354" s="1">
        <v>-2664.78</v>
      </c>
      <c r="AD354" s="1">
        <v>-2664.78</v>
      </c>
      <c r="AE354" s="1">
        <v>-2664.78</v>
      </c>
      <c r="AF354" s="1">
        <v>-2664.78</v>
      </c>
      <c r="AG354" s="1">
        <v>-2664.78</v>
      </c>
      <c r="AH354" s="1">
        <v>-2664.78</v>
      </c>
      <c r="AI354" s="1"/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f t="shared" si="216"/>
        <v>0</v>
      </c>
      <c r="AX354" s="1"/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2">
        <f t="shared" si="189"/>
        <v>0</v>
      </c>
      <c r="BM354" s="2">
        <f t="shared" si="217"/>
        <v>0</v>
      </c>
      <c r="BN354" s="3" t="str">
        <f t="shared" si="188"/>
        <v/>
      </c>
      <c r="BO354" s="37">
        <f>IFERROR(INDEX('Wkpr - Existing Depr Rates'!$G$2:$G$709,MATCH('Wkpr - Plant Balance Detail'!A354,'Wkpr - Existing Depr Rates'!$A$2:$A$709,0),),0)</f>
        <v>1.35E-2</v>
      </c>
      <c r="BP354" s="37" t="str">
        <f t="shared" si="218"/>
        <v/>
      </c>
      <c r="BQ354" s="11">
        <v>1.1000000000000001E-3</v>
      </c>
      <c r="BR354" s="11"/>
      <c r="BS354" s="11"/>
      <c r="BU354" s="31">
        <f>_xlfn.IFNA(IF(AND($B354="ED",$D354&gt;=310000,$D354&lt;360000),INDEX('Wkpr - Allocation_Factors'!$B$16:$F$16,1,MATCH('Wkpr - Plant Balance Detail'!BU$2,'Wkpr - Allocation_Factors'!$B$1:$F$1,0)),IF(AND($B354="GD",$C354="AN",$D354&gt;=350000,$D354&lt;358000),INDEX('Wkpr - Allocation_Factors'!$B$17:$F$17,1,MATCH('Wkpr - Plant Balance Detail'!BU$2,'Wkpr - Allocation_Factors'!$B$1:$F$1,0)),INDEX('Wkpr - Allocation_Factors'!$B$2:$F$15,MATCH(CONCATENATE('Wkpr - Plant Balance Detail'!$B354,'Wkpr - Plant Balance Detail'!$C354),'Wkpr - Allocation_Factors'!$A$2:$A$15,0),MATCH('Wkpr - Plant Balance Detail'!BU$2,'Wkpr - Allocation_Factors'!$B$1:$F$1,0)))),0)</f>
        <v>0.6573</v>
      </c>
      <c r="BV354" s="31">
        <f>_xlfn.IFNA(IF(AND($B354="ED",$D354&gt;=310000,$D354&lt;360000),INDEX('Wkpr - Allocation_Factors'!$B$16:$F$16,1,MATCH('Wkpr - Plant Balance Detail'!BV$2,'Wkpr - Allocation_Factors'!$B$1:$F$1,0)),IF(AND($B354="GD",$C354="AN",$D354&gt;=350000,$D354&lt;358000),INDEX('Wkpr - Allocation_Factors'!$B$17:$F$17,1,MATCH('Wkpr - Plant Balance Detail'!BV$2,'Wkpr - Allocation_Factors'!$B$1:$F$1,0)),INDEX('Wkpr - Allocation_Factors'!$B$2:$F$15,MATCH(CONCATENATE('Wkpr - Plant Balance Detail'!$B354,'Wkpr - Plant Balance Detail'!$C354),'Wkpr - Allocation_Factors'!$A$2:$A$15,0),MATCH('Wkpr - Plant Balance Detail'!BV$2,'Wkpr - Allocation_Factors'!$B$1:$F$1,0)))),0)</f>
        <v>0</v>
      </c>
      <c r="BW354" s="31">
        <f>_xlfn.IFNA(IF(AND($B354="ED",$D354&gt;=310000,$D354&lt;360000),INDEX('Wkpr - Allocation_Factors'!$B$16:$F$16,1,MATCH('Wkpr - Plant Balance Detail'!BW$2,'Wkpr - Allocation_Factors'!$B$1:$F$1,0)),IF(AND($B354="GD",$C354="AN",$D354&gt;=350000,$D354&lt;358000),INDEX('Wkpr - Allocation_Factors'!$B$17:$F$17,1,MATCH('Wkpr - Plant Balance Detail'!BW$2,'Wkpr - Allocation_Factors'!$B$1:$F$1,0)),INDEX('Wkpr - Allocation_Factors'!$B$2:$F$15,MATCH(CONCATENATE('Wkpr - Plant Balance Detail'!$B354,'Wkpr - Plant Balance Detail'!$C354),'Wkpr - Allocation_Factors'!$A$2:$A$15,0),MATCH('Wkpr - Plant Balance Detail'!BW$2,'Wkpr - Allocation_Factors'!$B$1:$F$1,0)))),0)</f>
        <v>0.3427</v>
      </c>
      <c r="BX354" s="31">
        <f>_xlfn.IFNA(IF(AND($B354="ED",$D354&gt;=310000,$D354&lt;360000),INDEX('Wkpr - Allocation_Factors'!$B$16:$F$16,1,MATCH('Wkpr - Plant Balance Detail'!BX$2,'Wkpr - Allocation_Factors'!$B$1:$F$1,0)),IF(AND($B354="GD",$C354="AN",$D354&gt;=350000,$D354&lt;358000),INDEX('Wkpr - Allocation_Factors'!$B$17:$F$17,1,MATCH('Wkpr - Plant Balance Detail'!BX$2,'Wkpr - Allocation_Factors'!$B$1:$F$1,0)),INDEX('Wkpr - Allocation_Factors'!$B$2:$F$15,MATCH(CONCATENATE('Wkpr - Plant Balance Detail'!$B354,'Wkpr - Plant Balance Detail'!$C354),'Wkpr - Allocation_Factors'!$A$2:$A$15,0),MATCH('Wkpr - Plant Balance Detail'!BX$2,'Wkpr - Allocation_Factors'!$B$1:$F$1,0)))),0)</f>
        <v>0</v>
      </c>
      <c r="BY354" s="31">
        <f>_xlfn.IFNA(IF(AND($B354="ED",$D354&gt;=310000,$D354&lt;360000),INDEX('Wkpr - Allocation_Factors'!$B$16:$F$16,1,MATCH('Wkpr - Plant Balance Detail'!BY$2,'Wkpr - Allocation_Factors'!$B$1:$F$1,0)),IF(AND($B354="GD",$C354="AN",$D354&gt;=350000,$D354&lt;358000),INDEX('Wkpr - Allocation_Factors'!$B$17:$F$17,1,MATCH('Wkpr - Plant Balance Detail'!BY$2,'Wkpr - Allocation_Factors'!$B$1:$F$1,0)),INDEX('Wkpr - Allocation_Factors'!$B$2:$F$15,MATCH(CONCATENATE('Wkpr - Plant Balance Detail'!$B354,'Wkpr - Plant Balance Detail'!$C354),'Wkpr - Allocation_Factors'!$A$2:$A$15,0),MATCH('Wkpr - Plant Balance Detail'!BY$2,'Wkpr - Allocation_Factors'!$B$1:$F$1,0)))),0)</f>
        <v>0</v>
      </c>
      <c r="CA354" s="1">
        <f t="shared" si="190"/>
        <v>0</v>
      </c>
      <c r="CB354" s="1">
        <f t="shared" si="191"/>
        <v>0</v>
      </c>
      <c r="CC354" s="1">
        <f t="shared" si="192"/>
        <v>0</v>
      </c>
      <c r="CD354" s="1">
        <f t="shared" si="193"/>
        <v>0</v>
      </c>
      <c r="CE354" s="1">
        <f t="shared" si="194"/>
        <v>0</v>
      </c>
      <c r="CF354" s="1"/>
      <c r="CG354" s="1">
        <f t="shared" si="195"/>
        <v>23.646058569000001</v>
      </c>
      <c r="CH354" s="1">
        <f t="shared" si="196"/>
        <v>0</v>
      </c>
      <c r="CI354" s="1">
        <f t="shared" si="197"/>
        <v>12.328471431000001</v>
      </c>
      <c r="CJ354" s="1">
        <f t="shared" si="198"/>
        <v>0</v>
      </c>
      <c r="CK354" s="1">
        <f t="shared" si="199"/>
        <v>0</v>
      </c>
      <c r="CM354" s="1">
        <f t="shared" si="200"/>
        <v>1.9267158834000004</v>
      </c>
      <c r="CN354" s="1">
        <f t="shared" si="201"/>
        <v>0</v>
      </c>
      <c r="CO354" s="1">
        <f t="shared" si="202"/>
        <v>1.0045421166000001</v>
      </c>
      <c r="CP354" s="1">
        <f t="shared" si="203"/>
        <v>0</v>
      </c>
      <c r="CQ354" s="1">
        <f t="shared" si="204"/>
        <v>0</v>
      </c>
      <c r="CS354" s="1">
        <f t="shared" si="219"/>
        <v>-21.719342685600001</v>
      </c>
      <c r="CT354" s="1">
        <f t="shared" si="220"/>
        <v>0</v>
      </c>
      <c r="CU354" s="1">
        <f t="shared" si="221"/>
        <v>-11.323929314400001</v>
      </c>
      <c r="CV354" s="1">
        <f t="shared" si="222"/>
        <v>0</v>
      </c>
      <c r="CW354" s="1">
        <f t="shared" si="223"/>
        <v>0</v>
      </c>
      <c r="CX354" s="1">
        <f t="shared" si="224"/>
        <v>-33.043272000000002</v>
      </c>
      <c r="DA354" s="38">
        <f t="shared" si="205"/>
        <v>0</v>
      </c>
      <c r="DB354" s="38">
        <f t="shared" si="206"/>
        <v>0</v>
      </c>
      <c r="DC354" s="38">
        <f t="shared" si="207"/>
        <v>0</v>
      </c>
      <c r="DD354" s="38">
        <f t="shared" si="208"/>
        <v>0</v>
      </c>
      <c r="DE354" s="38">
        <f t="shared" si="209"/>
        <v>0</v>
      </c>
    </row>
    <row r="355" spans="1:109" x14ac:dyDescent="0.2">
      <c r="A355" t="s">
        <v>370</v>
      </c>
      <c r="B355" t="str">
        <f t="shared" si="210"/>
        <v>ED</v>
      </c>
      <c r="C355" t="str">
        <f t="shared" si="211"/>
        <v>PF</v>
      </c>
      <c r="D355">
        <f t="shared" si="212"/>
        <v>331200</v>
      </c>
      <c r="F355" s="1">
        <v>639597.15</v>
      </c>
      <c r="G355" s="1">
        <v>639848.19000000006</v>
      </c>
      <c r="H355" s="1">
        <v>640099.23</v>
      </c>
      <c r="I355" s="1">
        <v>640350.27</v>
      </c>
      <c r="J355" s="1">
        <v>640601.31000000006</v>
      </c>
      <c r="K355" s="1">
        <v>640852.35</v>
      </c>
      <c r="L355" s="1">
        <v>641103.39</v>
      </c>
      <c r="M355" s="1">
        <v>641354.43000000005</v>
      </c>
      <c r="N355" s="1">
        <v>641605.47</v>
      </c>
      <c r="O355" s="1">
        <v>641856.51</v>
      </c>
      <c r="P355" s="1">
        <v>642107.55000000005</v>
      </c>
      <c r="Q355" s="1">
        <v>642358.59</v>
      </c>
      <c r="R355" s="1">
        <v>642358.59</v>
      </c>
      <c r="S355" s="1">
        <f t="shared" si="213"/>
        <v>640977.87</v>
      </c>
      <c r="T355" s="1">
        <f t="shared" si="214"/>
        <v>7052137.2899999991</v>
      </c>
      <c r="U355" s="1">
        <f t="shared" si="215"/>
        <v>641092.92999999993</v>
      </c>
      <c r="V355" s="1">
        <v>-25479.010000000002</v>
      </c>
      <c r="W355" s="1">
        <v>-26699.81</v>
      </c>
      <c r="X355" s="1">
        <v>-27921.100000000002</v>
      </c>
      <c r="Y355" s="1">
        <v>-29142.86</v>
      </c>
      <c r="Z355" s="1">
        <v>-30365.11</v>
      </c>
      <c r="AA355" s="1">
        <v>-31587.83</v>
      </c>
      <c r="AB355" s="1">
        <v>-32811.03</v>
      </c>
      <c r="AC355" s="1">
        <v>-34034.71</v>
      </c>
      <c r="AD355" s="1">
        <v>-35258.870000000003</v>
      </c>
      <c r="AE355" s="1">
        <v>-36483.5</v>
      </c>
      <c r="AF355" s="1">
        <v>-37708.620000000003</v>
      </c>
      <c r="AG355" s="1">
        <v>-38934.21</v>
      </c>
      <c r="AH355" s="1">
        <v>-40160.04</v>
      </c>
      <c r="AI355" s="1"/>
      <c r="AJ355" s="1">
        <v>-1214.1200000000001</v>
      </c>
      <c r="AK355" s="1">
        <v>-1220.8</v>
      </c>
      <c r="AL355" s="1">
        <v>-1221.29</v>
      </c>
      <c r="AM355" s="1">
        <v>-1221.76</v>
      </c>
      <c r="AN355" s="1">
        <v>-1222.25</v>
      </c>
      <c r="AO355" s="1">
        <v>-1222.72</v>
      </c>
      <c r="AP355" s="1">
        <v>-1223.2</v>
      </c>
      <c r="AQ355" s="1">
        <v>-1223.68</v>
      </c>
      <c r="AR355" s="1">
        <v>-1224.1600000000001</v>
      </c>
      <c r="AS355" s="1">
        <v>-1224.6300000000001</v>
      </c>
      <c r="AT355" s="1">
        <v>-1225.1200000000001</v>
      </c>
      <c r="AU355" s="1">
        <v>-1225.5899999999999</v>
      </c>
      <c r="AV355" s="1">
        <v>-1225.83</v>
      </c>
      <c r="AW355" s="1">
        <f t="shared" si="216"/>
        <v>14681.030000000002</v>
      </c>
      <c r="AX355" s="1"/>
      <c r="AY355" s="1">
        <v>614118.14</v>
      </c>
      <c r="AZ355" s="1">
        <v>613148.38</v>
      </c>
      <c r="BA355" s="1">
        <v>612178.13</v>
      </c>
      <c r="BB355" s="1">
        <v>611207.41</v>
      </c>
      <c r="BC355" s="1">
        <v>610236.20000000007</v>
      </c>
      <c r="BD355" s="1">
        <v>609264.52</v>
      </c>
      <c r="BE355" s="1">
        <v>608292.36</v>
      </c>
      <c r="BF355" s="1">
        <v>607319.72</v>
      </c>
      <c r="BG355" s="1">
        <v>606346.6</v>
      </c>
      <c r="BH355" s="1">
        <v>605373.01</v>
      </c>
      <c r="BI355" s="1">
        <v>604398.93000000005</v>
      </c>
      <c r="BJ355" s="1">
        <v>603424.38</v>
      </c>
      <c r="BK355" s="1">
        <v>602198.55000000005</v>
      </c>
      <c r="BL355" s="2">
        <f t="shared" si="189"/>
        <v>0</v>
      </c>
      <c r="BM355" s="2">
        <f t="shared" si="217"/>
        <v>14681.030000000002</v>
      </c>
      <c r="BN355" s="3">
        <f t="shared" si="188"/>
        <v>2.2900002968368416E-2</v>
      </c>
      <c r="BO355" s="37">
        <f>IFERROR(INDEX('Wkpr - Existing Depr Rates'!$G$2:$G$709,MATCH('Wkpr - Plant Balance Detail'!A355,'Wkpr - Existing Depr Rates'!$A$2:$A$709,0),),0)</f>
        <v>2.29E-2</v>
      </c>
      <c r="BP355" s="37">
        <f t="shared" si="218"/>
        <v>2.9683684156511791E-9</v>
      </c>
      <c r="BQ355" s="11">
        <v>2.6699999999999998E-2</v>
      </c>
      <c r="BR355" s="11"/>
      <c r="BS355" s="11"/>
      <c r="BU355" s="31">
        <f>_xlfn.IFNA(IF(AND($B355="ED",$D355&gt;=310000,$D355&lt;360000),INDEX('Wkpr - Allocation_Factors'!$B$16:$F$16,1,MATCH('Wkpr - Plant Balance Detail'!BU$2,'Wkpr - Allocation_Factors'!$B$1:$F$1,0)),IF(AND($B355="GD",$C355="AN",$D355&gt;=350000,$D355&lt;358000),INDEX('Wkpr - Allocation_Factors'!$B$17:$F$17,1,MATCH('Wkpr - Plant Balance Detail'!BU$2,'Wkpr - Allocation_Factors'!$B$1:$F$1,0)),INDEX('Wkpr - Allocation_Factors'!$B$2:$F$15,MATCH(CONCATENATE('Wkpr - Plant Balance Detail'!$B355,'Wkpr - Plant Balance Detail'!$C355),'Wkpr - Allocation_Factors'!$A$2:$A$15,0),MATCH('Wkpr - Plant Balance Detail'!BU$2,'Wkpr - Allocation_Factors'!$B$1:$F$1,0)))),0)</f>
        <v>0.6573</v>
      </c>
      <c r="BV355" s="31">
        <f>_xlfn.IFNA(IF(AND($B355="ED",$D355&gt;=310000,$D355&lt;360000),INDEX('Wkpr - Allocation_Factors'!$B$16:$F$16,1,MATCH('Wkpr - Plant Balance Detail'!BV$2,'Wkpr - Allocation_Factors'!$B$1:$F$1,0)),IF(AND($B355="GD",$C355="AN",$D355&gt;=350000,$D355&lt;358000),INDEX('Wkpr - Allocation_Factors'!$B$17:$F$17,1,MATCH('Wkpr - Plant Balance Detail'!BV$2,'Wkpr - Allocation_Factors'!$B$1:$F$1,0)),INDEX('Wkpr - Allocation_Factors'!$B$2:$F$15,MATCH(CONCATENATE('Wkpr - Plant Balance Detail'!$B355,'Wkpr - Plant Balance Detail'!$C355),'Wkpr - Allocation_Factors'!$A$2:$A$15,0),MATCH('Wkpr - Plant Balance Detail'!BV$2,'Wkpr - Allocation_Factors'!$B$1:$F$1,0)))),0)</f>
        <v>0</v>
      </c>
      <c r="BW355" s="31">
        <f>_xlfn.IFNA(IF(AND($B355="ED",$D355&gt;=310000,$D355&lt;360000),INDEX('Wkpr - Allocation_Factors'!$B$16:$F$16,1,MATCH('Wkpr - Plant Balance Detail'!BW$2,'Wkpr - Allocation_Factors'!$B$1:$F$1,0)),IF(AND($B355="GD",$C355="AN",$D355&gt;=350000,$D355&lt;358000),INDEX('Wkpr - Allocation_Factors'!$B$17:$F$17,1,MATCH('Wkpr - Plant Balance Detail'!BW$2,'Wkpr - Allocation_Factors'!$B$1:$F$1,0)),INDEX('Wkpr - Allocation_Factors'!$B$2:$F$15,MATCH(CONCATENATE('Wkpr - Plant Balance Detail'!$B355,'Wkpr - Plant Balance Detail'!$C355),'Wkpr - Allocation_Factors'!$A$2:$A$15,0),MATCH('Wkpr - Plant Balance Detail'!BW$2,'Wkpr - Allocation_Factors'!$B$1:$F$1,0)))),0)</f>
        <v>0.3427</v>
      </c>
      <c r="BX355" s="31">
        <f>_xlfn.IFNA(IF(AND($B355="ED",$D355&gt;=310000,$D355&lt;360000),INDEX('Wkpr - Allocation_Factors'!$B$16:$F$16,1,MATCH('Wkpr - Plant Balance Detail'!BX$2,'Wkpr - Allocation_Factors'!$B$1:$F$1,0)),IF(AND($B355="GD",$C355="AN",$D355&gt;=350000,$D355&lt;358000),INDEX('Wkpr - Allocation_Factors'!$B$17:$F$17,1,MATCH('Wkpr - Plant Balance Detail'!BX$2,'Wkpr - Allocation_Factors'!$B$1:$F$1,0)),INDEX('Wkpr - Allocation_Factors'!$B$2:$F$15,MATCH(CONCATENATE('Wkpr - Plant Balance Detail'!$B355,'Wkpr - Plant Balance Detail'!$C355),'Wkpr - Allocation_Factors'!$A$2:$A$15,0),MATCH('Wkpr - Plant Balance Detail'!BX$2,'Wkpr - Allocation_Factors'!$B$1:$F$1,0)))),0)</f>
        <v>0</v>
      </c>
      <c r="BY355" s="31">
        <f>_xlfn.IFNA(IF(AND($B355="ED",$D355&gt;=310000,$D355&lt;360000),INDEX('Wkpr - Allocation_Factors'!$B$16:$F$16,1,MATCH('Wkpr - Plant Balance Detail'!BY$2,'Wkpr - Allocation_Factors'!$B$1:$F$1,0)),IF(AND($B355="GD",$C355="AN",$D355&gt;=350000,$D355&lt;358000),INDEX('Wkpr - Allocation_Factors'!$B$17:$F$17,1,MATCH('Wkpr - Plant Balance Detail'!BY$2,'Wkpr - Allocation_Factors'!$B$1:$F$1,0)),INDEX('Wkpr - Allocation_Factors'!$B$2:$F$15,MATCH(CONCATENATE('Wkpr - Plant Balance Detail'!$B355,'Wkpr - Plant Balance Detail'!$C355),'Wkpr - Allocation_Factors'!$A$2:$A$15,0),MATCH('Wkpr - Plant Balance Detail'!BY$2,'Wkpr - Allocation_Factors'!$B$1:$F$1,0)))),0)</f>
        <v>0</v>
      </c>
      <c r="CA355" s="1">
        <f t="shared" si="190"/>
        <v>9668.8919509516436</v>
      </c>
      <c r="CB355" s="1">
        <f t="shared" si="191"/>
        <v>0</v>
      </c>
      <c r="CC355" s="1">
        <f t="shared" si="192"/>
        <v>5041.1216668053066</v>
      </c>
      <c r="CD355" s="1">
        <f t="shared" si="193"/>
        <v>0</v>
      </c>
      <c r="CE355" s="1">
        <f t="shared" si="194"/>
        <v>0</v>
      </c>
      <c r="CF355" s="1"/>
      <c r="CG355" s="1">
        <f t="shared" si="195"/>
        <v>9668.8906976402995</v>
      </c>
      <c r="CH355" s="1">
        <f t="shared" si="196"/>
        <v>0</v>
      </c>
      <c r="CI355" s="1">
        <f t="shared" si="197"/>
        <v>5041.1210133596996</v>
      </c>
      <c r="CJ355" s="1">
        <f t="shared" si="198"/>
        <v>0</v>
      </c>
      <c r="CK355" s="1">
        <f t="shared" si="199"/>
        <v>0</v>
      </c>
      <c r="CM355" s="1">
        <f t="shared" si="200"/>
        <v>11273.335442226899</v>
      </c>
      <c r="CN355" s="1">
        <f t="shared" si="201"/>
        <v>0</v>
      </c>
      <c r="CO355" s="1">
        <f t="shared" si="202"/>
        <v>5877.6389107730993</v>
      </c>
      <c r="CP355" s="1">
        <f t="shared" si="203"/>
        <v>0</v>
      </c>
      <c r="CQ355" s="1">
        <f t="shared" si="204"/>
        <v>0</v>
      </c>
      <c r="CS355" s="1">
        <f t="shared" si="219"/>
        <v>1604.444744586599</v>
      </c>
      <c r="CT355" s="1">
        <f t="shared" si="220"/>
        <v>0</v>
      </c>
      <c r="CU355" s="1">
        <f t="shared" si="221"/>
        <v>836.51789741339962</v>
      </c>
      <c r="CV355" s="1">
        <f t="shared" si="222"/>
        <v>0</v>
      </c>
      <c r="CW355" s="1">
        <f t="shared" si="223"/>
        <v>0</v>
      </c>
      <c r="CX355" s="1">
        <f t="shared" si="224"/>
        <v>2440.9626419999986</v>
      </c>
      <c r="DA355" s="38">
        <f t="shared" si="205"/>
        <v>0</v>
      </c>
      <c r="DB355" s="38">
        <f t="shared" si="206"/>
        <v>0</v>
      </c>
      <c r="DC355" s="38">
        <f t="shared" si="207"/>
        <v>0</v>
      </c>
      <c r="DD355" s="38">
        <f t="shared" si="208"/>
        <v>0</v>
      </c>
      <c r="DE355" s="38">
        <f t="shared" si="209"/>
        <v>0</v>
      </c>
    </row>
    <row r="356" spans="1:109" x14ac:dyDescent="0.2">
      <c r="A356" t="s">
        <v>371</v>
      </c>
      <c r="B356" t="str">
        <f t="shared" si="210"/>
        <v>ED</v>
      </c>
      <c r="C356" t="str">
        <f t="shared" si="211"/>
        <v>PF</v>
      </c>
      <c r="D356">
        <f t="shared" si="212"/>
        <v>332000</v>
      </c>
      <c r="F356" s="1">
        <v>11637151.52</v>
      </c>
      <c r="G356" s="1">
        <v>11637151.52</v>
      </c>
      <c r="H356" s="1">
        <v>25297640.440000001</v>
      </c>
      <c r="I356" s="1">
        <v>25326998.219999999</v>
      </c>
      <c r="J356" s="1">
        <v>25398396.210000001</v>
      </c>
      <c r="K356" s="1">
        <v>25421674.52</v>
      </c>
      <c r="L356" s="1">
        <v>25719181.48</v>
      </c>
      <c r="M356" s="1">
        <v>25796936.239999998</v>
      </c>
      <c r="N356" s="1">
        <v>25656100.969999999</v>
      </c>
      <c r="O356" s="1">
        <v>25663935.620000001</v>
      </c>
      <c r="P356" s="1">
        <v>25833570.010000002</v>
      </c>
      <c r="Q356" s="1">
        <v>25763597.32</v>
      </c>
      <c r="R356" s="1">
        <v>25779752.800000001</v>
      </c>
      <c r="S356" s="1">
        <f t="shared" si="213"/>
        <v>18708452.16</v>
      </c>
      <c r="T356" s="1">
        <f t="shared" si="214"/>
        <v>267515182.54999998</v>
      </c>
      <c r="U356" s="1">
        <f t="shared" si="215"/>
        <v>23851969.559166666</v>
      </c>
      <c r="V356" s="1">
        <v>-1529932.65</v>
      </c>
      <c r="W356" s="1">
        <v>-1546515.5899999999</v>
      </c>
      <c r="X356" s="1">
        <v>-1572831.63</v>
      </c>
      <c r="Y356" s="1">
        <v>-1480180.45</v>
      </c>
      <c r="Z356" s="1">
        <v>-1516322.29</v>
      </c>
      <c r="AA356" s="1">
        <v>-1552531.5899999999</v>
      </c>
      <c r="AB356" s="1">
        <v>-1588969.4500000002</v>
      </c>
      <c r="AC356" s="1">
        <v>-1625674.6800000002</v>
      </c>
      <c r="AD356" s="1">
        <v>-1662334.97</v>
      </c>
      <c r="AE356" s="1">
        <v>-1707970.1600000001</v>
      </c>
      <c r="AF356" s="1">
        <v>-1744662.13</v>
      </c>
      <c r="AG356" s="1">
        <v>-1781425.1099999999</v>
      </c>
      <c r="AH356" s="1">
        <v>-1818149.75</v>
      </c>
      <c r="AI356" s="1"/>
      <c r="AJ356" s="1">
        <v>-16582.939999999999</v>
      </c>
      <c r="AK356" s="1">
        <v>-16582.939999999999</v>
      </c>
      <c r="AL356" s="1">
        <v>-26316.04</v>
      </c>
      <c r="AM356" s="1">
        <v>-36070.06</v>
      </c>
      <c r="AN356" s="1">
        <v>-36141.840000000004</v>
      </c>
      <c r="AO356" s="1">
        <v>-36209.300000000003</v>
      </c>
      <c r="AP356" s="1">
        <v>-36437.86</v>
      </c>
      <c r="AQ356" s="1">
        <v>-36705.230000000003</v>
      </c>
      <c r="AR356" s="1">
        <v>-36660.29</v>
      </c>
      <c r="AS356" s="1">
        <v>-36565.53</v>
      </c>
      <c r="AT356" s="1">
        <v>-36691.97</v>
      </c>
      <c r="AU356" s="1">
        <v>-36762.980000000003</v>
      </c>
      <c r="AV356" s="1">
        <v>-36724.639999999999</v>
      </c>
      <c r="AW356" s="1">
        <f t="shared" si="216"/>
        <v>407868.67999999993</v>
      </c>
      <c r="AX356" s="1"/>
      <c r="AY356" s="1">
        <v>10107218.869999999</v>
      </c>
      <c r="AZ356" s="1">
        <v>10090635.93</v>
      </c>
      <c r="BA356" s="1">
        <v>23724808.809999999</v>
      </c>
      <c r="BB356" s="1">
        <v>23846817.77</v>
      </c>
      <c r="BC356" s="1">
        <v>23882073.920000002</v>
      </c>
      <c r="BD356" s="1">
        <v>23869142.93</v>
      </c>
      <c r="BE356" s="1">
        <v>24130212.030000001</v>
      </c>
      <c r="BF356" s="1">
        <v>24171261.559999999</v>
      </c>
      <c r="BG356" s="1">
        <v>23993766</v>
      </c>
      <c r="BH356" s="1">
        <v>23955965.460000001</v>
      </c>
      <c r="BI356" s="1">
        <v>24088907.879999999</v>
      </c>
      <c r="BJ356" s="1">
        <v>23982172.210000001</v>
      </c>
      <c r="BK356" s="1">
        <v>23961603.050000001</v>
      </c>
      <c r="BL356" s="2">
        <f t="shared" si="189"/>
        <v>0</v>
      </c>
      <c r="BM356" s="2">
        <f t="shared" si="217"/>
        <v>407868.67999999993</v>
      </c>
      <c r="BN356" s="3">
        <f t="shared" si="188"/>
        <v>1.7100000022566269E-2</v>
      </c>
      <c r="BO356" s="37">
        <f>IFERROR(INDEX('Wkpr - Existing Depr Rates'!$G$2:$G$709,MATCH('Wkpr - Plant Balance Detail'!A356,'Wkpr - Existing Depr Rates'!$A$2:$A$709,0),),0)</f>
        <v>1.7100000000000001E-2</v>
      </c>
      <c r="BP356" s="37">
        <f t="shared" si="218"/>
        <v>2.2566268298440662E-11</v>
      </c>
      <c r="BQ356" s="11">
        <v>2.3599999999999999E-2</v>
      </c>
      <c r="BR356" s="11"/>
      <c r="BS356" s="11"/>
      <c r="BU356" s="31">
        <f>_xlfn.IFNA(IF(AND($B356="ED",$D356&gt;=310000,$D356&lt;360000),INDEX('Wkpr - Allocation_Factors'!$B$16:$F$16,1,MATCH('Wkpr - Plant Balance Detail'!BU$2,'Wkpr - Allocation_Factors'!$B$1:$F$1,0)),IF(AND($B356="GD",$C356="AN",$D356&gt;=350000,$D356&lt;358000),INDEX('Wkpr - Allocation_Factors'!$B$17:$F$17,1,MATCH('Wkpr - Plant Balance Detail'!BU$2,'Wkpr - Allocation_Factors'!$B$1:$F$1,0)),INDEX('Wkpr - Allocation_Factors'!$B$2:$F$15,MATCH(CONCATENATE('Wkpr - Plant Balance Detail'!$B356,'Wkpr - Plant Balance Detail'!$C356),'Wkpr - Allocation_Factors'!$A$2:$A$15,0),MATCH('Wkpr - Plant Balance Detail'!BU$2,'Wkpr - Allocation_Factors'!$B$1:$F$1,0)))),0)</f>
        <v>0.6573</v>
      </c>
      <c r="BV356" s="31">
        <f>_xlfn.IFNA(IF(AND($B356="ED",$D356&gt;=310000,$D356&lt;360000),INDEX('Wkpr - Allocation_Factors'!$B$16:$F$16,1,MATCH('Wkpr - Plant Balance Detail'!BV$2,'Wkpr - Allocation_Factors'!$B$1:$F$1,0)),IF(AND($B356="GD",$C356="AN",$D356&gt;=350000,$D356&lt;358000),INDEX('Wkpr - Allocation_Factors'!$B$17:$F$17,1,MATCH('Wkpr - Plant Balance Detail'!BV$2,'Wkpr - Allocation_Factors'!$B$1:$F$1,0)),INDEX('Wkpr - Allocation_Factors'!$B$2:$F$15,MATCH(CONCATENATE('Wkpr - Plant Balance Detail'!$B356,'Wkpr - Plant Balance Detail'!$C356),'Wkpr - Allocation_Factors'!$A$2:$A$15,0),MATCH('Wkpr - Plant Balance Detail'!BV$2,'Wkpr - Allocation_Factors'!$B$1:$F$1,0)))),0)</f>
        <v>0</v>
      </c>
      <c r="BW356" s="31">
        <f>_xlfn.IFNA(IF(AND($B356="ED",$D356&gt;=310000,$D356&lt;360000),INDEX('Wkpr - Allocation_Factors'!$B$16:$F$16,1,MATCH('Wkpr - Plant Balance Detail'!BW$2,'Wkpr - Allocation_Factors'!$B$1:$F$1,0)),IF(AND($B356="GD",$C356="AN",$D356&gt;=350000,$D356&lt;358000),INDEX('Wkpr - Allocation_Factors'!$B$17:$F$17,1,MATCH('Wkpr - Plant Balance Detail'!BW$2,'Wkpr - Allocation_Factors'!$B$1:$F$1,0)),INDEX('Wkpr - Allocation_Factors'!$B$2:$F$15,MATCH(CONCATENATE('Wkpr - Plant Balance Detail'!$B356,'Wkpr - Plant Balance Detail'!$C356),'Wkpr - Allocation_Factors'!$A$2:$A$15,0),MATCH('Wkpr - Plant Balance Detail'!BW$2,'Wkpr - Allocation_Factors'!$B$1:$F$1,0)))),0)</f>
        <v>0.3427</v>
      </c>
      <c r="BX356" s="31">
        <f>_xlfn.IFNA(IF(AND($B356="ED",$D356&gt;=310000,$D356&lt;360000),INDEX('Wkpr - Allocation_Factors'!$B$16:$F$16,1,MATCH('Wkpr - Plant Balance Detail'!BX$2,'Wkpr - Allocation_Factors'!$B$1:$F$1,0)),IF(AND($B356="GD",$C356="AN",$D356&gt;=350000,$D356&lt;358000),INDEX('Wkpr - Allocation_Factors'!$B$17:$F$17,1,MATCH('Wkpr - Plant Balance Detail'!BX$2,'Wkpr - Allocation_Factors'!$B$1:$F$1,0)),INDEX('Wkpr - Allocation_Factors'!$B$2:$F$15,MATCH(CONCATENATE('Wkpr - Plant Balance Detail'!$B356,'Wkpr - Plant Balance Detail'!$C356),'Wkpr - Allocation_Factors'!$A$2:$A$15,0),MATCH('Wkpr - Plant Balance Detail'!BX$2,'Wkpr - Allocation_Factors'!$B$1:$F$1,0)))),0)</f>
        <v>0</v>
      </c>
      <c r="BY356" s="31">
        <f>_xlfn.IFNA(IF(AND($B356="ED",$D356&gt;=310000,$D356&lt;360000),INDEX('Wkpr - Allocation_Factors'!$B$16:$F$16,1,MATCH('Wkpr - Plant Balance Detail'!BY$2,'Wkpr - Allocation_Factors'!$B$1:$F$1,0)),IF(AND($B356="GD",$C356="AN",$D356&gt;=350000,$D356&lt;358000),INDEX('Wkpr - Allocation_Factors'!$B$17:$F$17,1,MATCH('Wkpr - Plant Balance Detail'!BY$2,'Wkpr - Allocation_Factors'!$B$1:$F$1,0)),INDEX('Wkpr - Allocation_Factors'!$B$2:$F$15,MATCH(CONCATENATE('Wkpr - Plant Balance Detail'!$B356,'Wkpr - Plant Balance Detail'!$C356),'Wkpr - Allocation_Factors'!$A$2:$A$15,0),MATCH('Wkpr - Plant Balance Detail'!BY$2,'Wkpr - Allocation_Factors'!$B$1:$F$1,0)))),0)</f>
        <v>0</v>
      </c>
      <c r="CA356" s="1">
        <f t="shared" si="190"/>
        <v>289760.03929641016</v>
      </c>
      <c r="CB356" s="1">
        <f t="shared" si="191"/>
        <v>0</v>
      </c>
      <c r="CC356" s="1">
        <f t="shared" si="192"/>
        <v>151073.7341653427</v>
      </c>
      <c r="CD356" s="1">
        <f t="shared" si="193"/>
        <v>0</v>
      </c>
      <c r="CE356" s="1">
        <f t="shared" si="194"/>
        <v>0</v>
      </c>
      <c r="CF356" s="1"/>
      <c r="CG356" s="1">
        <f t="shared" si="195"/>
        <v>289760.03891402401</v>
      </c>
      <c r="CH356" s="1">
        <f t="shared" si="196"/>
        <v>0</v>
      </c>
      <c r="CI356" s="1">
        <f t="shared" si="197"/>
        <v>151073.73396597599</v>
      </c>
      <c r="CJ356" s="1">
        <f t="shared" si="198"/>
        <v>0</v>
      </c>
      <c r="CK356" s="1">
        <f t="shared" si="199"/>
        <v>0</v>
      </c>
      <c r="CM356" s="1">
        <f t="shared" si="200"/>
        <v>399902.74376438401</v>
      </c>
      <c r="CN356" s="1">
        <f t="shared" si="201"/>
        <v>0</v>
      </c>
      <c r="CO356" s="1">
        <f t="shared" si="202"/>
        <v>208499.42231561602</v>
      </c>
      <c r="CP356" s="1">
        <f t="shared" si="203"/>
        <v>0</v>
      </c>
      <c r="CQ356" s="1">
        <f t="shared" si="204"/>
        <v>0</v>
      </c>
      <c r="CS356" s="1">
        <f t="shared" si="219"/>
        <v>110142.70485035999</v>
      </c>
      <c r="CT356" s="1">
        <f t="shared" si="220"/>
        <v>0</v>
      </c>
      <c r="CU356" s="1">
        <f t="shared" si="221"/>
        <v>57425.688349640026</v>
      </c>
      <c r="CV356" s="1">
        <f t="shared" si="222"/>
        <v>0</v>
      </c>
      <c r="CW356" s="1">
        <f t="shared" si="223"/>
        <v>0</v>
      </c>
      <c r="CX356" s="1">
        <f t="shared" si="224"/>
        <v>167568.39320000002</v>
      </c>
      <c r="DA356" s="38">
        <f t="shared" si="205"/>
        <v>0</v>
      </c>
      <c r="DB356" s="38">
        <f t="shared" si="206"/>
        <v>0</v>
      </c>
      <c r="DC356" s="38">
        <f t="shared" si="207"/>
        <v>0</v>
      </c>
      <c r="DD356" s="38">
        <f t="shared" si="208"/>
        <v>0</v>
      </c>
      <c r="DE356" s="38">
        <f t="shared" si="209"/>
        <v>0</v>
      </c>
    </row>
    <row r="357" spans="1:109" x14ac:dyDescent="0.2">
      <c r="A357" t="s">
        <v>372</v>
      </c>
      <c r="B357" t="str">
        <f t="shared" si="210"/>
        <v>ED</v>
      </c>
      <c r="C357" t="str">
        <f t="shared" si="211"/>
        <v>PF</v>
      </c>
      <c r="D357">
        <f t="shared" si="212"/>
        <v>332100</v>
      </c>
      <c r="F357" s="1">
        <v>883287.93</v>
      </c>
      <c r="G357" s="1">
        <v>883437.11</v>
      </c>
      <c r="H357" s="1">
        <v>883625.54</v>
      </c>
      <c r="I357" s="1">
        <v>883932.86</v>
      </c>
      <c r="J357" s="1">
        <v>884240.18</v>
      </c>
      <c r="K357" s="1">
        <v>884632.52</v>
      </c>
      <c r="L357" s="1">
        <v>884867.93</v>
      </c>
      <c r="M357" s="1">
        <v>885404.99</v>
      </c>
      <c r="N357" s="1">
        <v>885404.99</v>
      </c>
      <c r="O357" s="1">
        <v>885404.99</v>
      </c>
      <c r="P357" s="1">
        <v>885404.99</v>
      </c>
      <c r="Q357" s="1">
        <v>885404.99</v>
      </c>
      <c r="R357" s="1">
        <v>885404.99</v>
      </c>
      <c r="S357" s="1">
        <f t="shared" si="213"/>
        <v>884346.46</v>
      </c>
      <c r="T357" s="1">
        <f t="shared" si="214"/>
        <v>9731761.0899999999</v>
      </c>
      <c r="U357" s="1">
        <f t="shared" si="215"/>
        <v>884675.62916666677</v>
      </c>
      <c r="V357" s="1">
        <v>-27612.350000000002</v>
      </c>
      <c r="W357" s="1">
        <v>-29062.54</v>
      </c>
      <c r="X357" s="1">
        <v>-30513</v>
      </c>
      <c r="Y357" s="1">
        <v>-31963.87</v>
      </c>
      <c r="Z357" s="1">
        <v>-33415.25</v>
      </c>
      <c r="AA357" s="1">
        <v>-34867.199999999997</v>
      </c>
      <c r="AB357" s="1">
        <v>-36319.660000000003</v>
      </c>
      <c r="AC357" s="1">
        <v>-37772.76</v>
      </c>
      <c r="AD357" s="1">
        <v>-39226.300000000003</v>
      </c>
      <c r="AE357" s="1">
        <v>-40679.840000000004</v>
      </c>
      <c r="AF357" s="1">
        <v>-42133.38</v>
      </c>
      <c r="AG357" s="1">
        <v>-43586.92</v>
      </c>
      <c r="AH357" s="1">
        <v>-45040.46</v>
      </c>
      <c r="AI357" s="1"/>
      <c r="AJ357" s="1">
        <v>-1449.73</v>
      </c>
      <c r="AK357" s="1">
        <v>-1450.19</v>
      </c>
      <c r="AL357" s="1">
        <v>-1450.46</v>
      </c>
      <c r="AM357" s="1">
        <v>-1450.8700000000001</v>
      </c>
      <c r="AN357" s="1">
        <v>-1451.38</v>
      </c>
      <c r="AO357" s="1">
        <v>-1451.95</v>
      </c>
      <c r="AP357" s="1">
        <v>-1452.46</v>
      </c>
      <c r="AQ357" s="1">
        <v>-1453.1000000000001</v>
      </c>
      <c r="AR357" s="1">
        <v>-1453.54</v>
      </c>
      <c r="AS357" s="1">
        <v>-1453.54</v>
      </c>
      <c r="AT357" s="1">
        <v>-1453.54</v>
      </c>
      <c r="AU357" s="1">
        <v>-1453.54</v>
      </c>
      <c r="AV357" s="1">
        <v>-1453.54</v>
      </c>
      <c r="AW357" s="1">
        <f t="shared" si="216"/>
        <v>17428.110000000004</v>
      </c>
      <c r="AX357" s="1"/>
      <c r="AY357" s="1">
        <v>855675.58000000007</v>
      </c>
      <c r="AZ357" s="1">
        <v>854374.57000000007</v>
      </c>
      <c r="BA357" s="1">
        <v>853112.54</v>
      </c>
      <c r="BB357" s="1">
        <v>851968.99</v>
      </c>
      <c r="BC357" s="1">
        <v>850824.93</v>
      </c>
      <c r="BD357" s="1">
        <v>849765.32000000007</v>
      </c>
      <c r="BE357" s="1">
        <v>848548.27</v>
      </c>
      <c r="BF357" s="1">
        <v>847632.23</v>
      </c>
      <c r="BG357" s="1">
        <v>846178.69000000006</v>
      </c>
      <c r="BH357" s="1">
        <v>844725.15</v>
      </c>
      <c r="BI357" s="1">
        <v>843271.61</v>
      </c>
      <c r="BJ357" s="1">
        <v>841818.07000000007</v>
      </c>
      <c r="BK357" s="1">
        <v>840364.53</v>
      </c>
      <c r="BL357" s="2">
        <f t="shared" si="189"/>
        <v>0</v>
      </c>
      <c r="BM357" s="2">
        <f t="shared" si="217"/>
        <v>17428.110000000004</v>
      </c>
      <c r="BN357" s="3">
        <f t="shared" si="188"/>
        <v>1.9700000119158553E-2</v>
      </c>
      <c r="BO357" s="37">
        <f>IFERROR(INDEX('Wkpr - Existing Depr Rates'!$G$2:$G$709,MATCH('Wkpr - Plant Balance Detail'!A357,'Wkpr - Existing Depr Rates'!$A$2:$A$709,0),),0)</f>
        <v>1.9699999999999999E-2</v>
      </c>
      <c r="BP357" s="37">
        <f t="shared" si="218"/>
        <v>1.1915855455124635E-10</v>
      </c>
      <c r="BQ357" s="11">
        <v>2.4399999999999998E-2</v>
      </c>
      <c r="BR357" s="11"/>
      <c r="BS357" s="11"/>
      <c r="BU357" s="31">
        <f>_xlfn.IFNA(IF(AND($B357="ED",$D357&gt;=310000,$D357&lt;360000),INDEX('Wkpr - Allocation_Factors'!$B$16:$F$16,1,MATCH('Wkpr - Plant Balance Detail'!BU$2,'Wkpr - Allocation_Factors'!$B$1:$F$1,0)),IF(AND($B357="GD",$C357="AN",$D357&gt;=350000,$D357&lt;358000),INDEX('Wkpr - Allocation_Factors'!$B$17:$F$17,1,MATCH('Wkpr - Plant Balance Detail'!BU$2,'Wkpr - Allocation_Factors'!$B$1:$F$1,0)),INDEX('Wkpr - Allocation_Factors'!$B$2:$F$15,MATCH(CONCATENATE('Wkpr - Plant Balance Detail'!$B357,'Wkpr - Plant Balance Detail'!$C357),'Wkpr - Allocation_Factors'!$A$2:$A$15,0),MATCH('Wkpr - Plant Balance Detail'!BU$2,'Wkpr - Allocation_Factors'!$B$1:$F$1,0)))),0)</f>
        <v>0.6573</v>
      </c>
      <c r="BV357" s="31">
        <f>_xlfn.IFNA(IF(AND($B357="ED",$D357&gt;=310000,$D357&lt;360000),INDEX('Wkpr - Allocation_Factors'!$B$16:$F$16,1,MATCH('Wkpr - Plant Balance Detail'!BV$2,'Wkpr - Allocation_Factors'!$B$1:$F$1,0)),IF(AND($B357="GD",$C357="AN",$D357&gt;=350000,$D357&lt;358000),INDEX('Wkpr - Allocation_Factors'!$B$17:$F$17,1,MATCH('Wkpr - Plant Balance Detail'!BV$2,'Wkpr - Allocation_Factors'!$B$1:$F$1,0)),INDEX('Wkpr - Allocation_Factors'!$B$2:$F$15,MATCH(CONCATENATE('Wkpr - Plant Balance Detail'!$B357,'Wkpr - Plant Balance Detail'!$C357),'Wkpr - Allocation_Factors'!$A$2:$A$15,0),MATCH('Wkpr - Plant Balance Detail'!BV$2,'Wkpr - Allocation_Factors'!$B$1:$F$1,0)))),0)</f>
        <v>0</v>
      </c>
      <c r="BW357" s="31">
        <f>_xlfn.IFNA(IF(AND($B357="ED",$D357&gt;=310000,$D357&lt;360000),INDEX('Wkpr - Allocation_Factors'!$B$16:$F$16,1,MATCH('Wkpr - Plant Balance Detail'!BW$2,'Wkpr - Allocation_Factors'!$B$1:$F$1,0)),IF(AND($B357="GD",$C357="AN",$D357&gt;=350000,$D357&lt;358000),INDEX('Wkpr - Allocation_Factors'!$B$17:$F$17,1,MATCH('Wkpr - Plant Balance Detail'!BW$2,'Wkpr - Allocation_Factors'!$B$1:$F$1,0)),INDEX('Wkpr - Allocation_Factors'!$B$2:$F$15,MATCH(CONCATENATE('Wkpr - Plant Balance Detail'!$B357,'Wkpr - Plant Balance Detail'!$C357),'Wkpr - Allocation_Factors'!$A$2:$A$15,0),MATCH('Wkpr - Plant Balance Detail'!BW$2,'Wkpr - Allocation_Factors'!$B$1:$F$1,0)))),0)</f>
        <v>0.3427</v>
      </c>
      <c r="BX357" s="31">
        <f>_xlfn.IFNA(IF(AND($B357="ED",$D357&gt;=310000,$D357&lt;360000),INDEX('Wkpr - Allocation_Factors'!$B$16:$F$16,1,MATCH('Wkpr - Plant Balance Detail'!BX$2,'Wkpr - Allocation_Factors'!$B$1:$F$1,0)),IF(AND($B357="GD",$C357="AN",$D357&gt;=350000,$D357&lt;358000),INDEX('Wkpr - Allocation_Factors'!$B$17:$F$17,1,MATCH('Wkpr - Plant Balance Detail'!BX$2,'Wkpr - Allocation_Factors'!$B$1:$F$1,0)),INDEX('Wkpr - Allocation_Factors'!$B$2:$F$15,MATCH(CONCATENATE('Wkpr - Plant Balance Detail'!$B357,'Wkpr - Plant Balance Detail'!$C357),'Wkpr - Allocation_Factors'!$A$2:$A$15,0),MATCH('Wkpr - Plant Balance Detail'!BX$2,'Wkpr - Allocation_Factors'!$B$1:$F$1,0)))),0)</f>
        <v>0</v>
      </c>
      <c r="BY357" s="31">
        <f>_xlfn.IFNA(IF(AND($B357="ED",$D357&gt;=310000,$D357&lt;360000),INDEX('Wkpr - Allocation_Factors'!$B$16:$F$16,1,MATCH('Wkpr - Plant Balance Detail'!BY$2,'Wkpr - Allocation_Factors'!$B$1:$F$1,0)),IF(AND($B357="GD",$C357="AN",$D357&gt;=350000,$D357&lt;358000),INDEX('Wkpr - Allocation_Factors'!$B$17:$F$17,1,MATCH('Wkpr - Plant Balance Detail'!BY$2,'Wkpr - Allocation_Factors'!$B$1:$F$1,0)),INDEX('Wkpr - Allocation_Factors'!$B$2:$F$15,MATCH(CONCATENATE('Wkpr - Plant Balance Detail'!$B357,'Wkpr - Plant Balance Detail'!$C357),'Wkpr - Allocation_Factors'!$A$2:$A$15,0),MATCH('Wkpr - Plant Balance Detail'!BY$2,'Wkpr - Allocation_Factors'!$B$1:$F$1,0)))),0)</f>
        <v>0</v>
      </c>
      <c r="CA357" s="1">
        <f t="shared" si="190"/>
        <v>11464.941057909402</v>
      </c>
      <c r="CB357" s="1">
        <f t="shared" si="191"/>
        <v>0</v>
      </c>
      <c r="CC357" s="1">
        <f t="shared" si="192"/>
        <v>5977.537350594177</v>
      </c>
      <c r="CD357" s="1">
        <f t="shared" si="193"/>
        <v>0</v>
      </c>
      <c r="CE357" s="1">
        <f t="shared" si="194"/>
        <v>0</v>
      </c>
      <c r="CF357" s="1"/>
      <c r="CG357" s="1">
        <f t="shared" si="195"/>
        <v>11464.940988561901</v>
      </c>
      <c r="CH357" s="1">
        <f t="shared" si="196"/>
        <v>0</v>
      </c>
      <c r="CI357" s="1">
        <f t="shared" si="197"/>
        <v>5977.5373144381001</v>
      </c>
      <c r="CJ357" s="1">
        <f t="shared" si="198"/>
        <v>0</v>
      </c>
      <c r="CK357" s="1">
        <f t="shared" si="199"/>
        <v>0</v>
      </c>
      <c r="CM357" s="1">
        <f t="shared" si="200"/>
        <v>14200.231478218799</v>
      </c>
      <c r="CN357" s="1">
        <f t="shared" si="201"/>
        <v>0</v>
      </c>
      <c r="CO357" s="1">
        <f t="shared" si="202"/>
        <v>7403.6502777811993</v>
      </c>
      <c r="CP357" s="1">
        <f t="shared" si="203"/>
        <v>0</v>
      </c>
      <c r="CQ357" s="1">
        <f t="shared" si="204"/>
        <v>0</v>
      </c>
      <c r="CS357" s="1">
        <f t="shared" si="219"/>
        <v>2735.290489656898</v>
      </c>
      <c r="CT357" s="1">
        <f t="shared" si="220"/>
        <v>0</v>
      </c>
      <c r="CU357" s="1">
        <f t="shared" si="221"/>
        <v>1426.1129633430992</v>
      </c>
      <c r="CV357" s="1">
        <f t="shared" si="222"/>
        <v>0</v>
      </c>
      <c r="CW357" s="1">
        <f t="shared" si="223"/>
        <v>0</v>
      </c>
      <c r="CX357" s="1">
        <f t="shared" si="224"/>
        <v>4161.4034529999972</v>
      </c>
      <c r="DA357" s="38">
        <f t="shared" si="205"/>
        <v>0</v>
      </c>
      <c r="DB357" s="38">
        <f t="shared" si="206"/>
        <v>0</v>
      </c>
      <c r="DC357" s="38">
        <f t="shared" si="207"/>
        <v>0</v>
      </c>
      <c r="DD357" s="38">
        <f t="shared" si="208"/>
        <v>0</v>
      </c>
      <c r="DE357" s="38">
        <f t="shared" si="209"/>
        <v>0</v>
      </c>
    </row>
    <row r="358" spans="1:109" x14ac:dyDescent="0.2">
      <c r="A358" t="s">
        <v>373</v>
      </c>
      <c r="B358" t="str">
        <f t="shared" si="210"/>
        <v>ED</v>
      </c>
      <c r="C358" t="str">
        <f t="shared" si="211"/>
        <v>PF</v>
      </c>
      <c r="D358">
        <f t="shared" si="212"/>
        <v>332200</v>
      </c>
      <c r="F358" s="1">
        <v>268669.62</v>
      </c>
      <c r="G358" s="1">
        <v>268669.62</v>
      </c>
      <c r="H358" s="1">
        <v>268669.62</v>
      </c>
      <c r="I358" s="1">
        <v>268669.62</v>
      </c>
      <c r="J358" s="1">
        <v>268669.62</v>
      </c>
      <c r="K358" s="1">
        <v>268669.62</v>
      </c>
      <c r="L358" s="1">
        <v>268669.62</v>
      </c>
      <c r="M358" s="1">
        <v>268669.62</v>
      </c>
      <c r="N358" s="1">
        <v>268669.62</v>
      </c>
      <c r="O358" s="1">
        <v>268669.62</v>
      </c>
      <c r="P358" s="1">
        <v>268669.62</v>
      </c>
      <c r="Q358" s="1">
        <v>268669.62</v>
      </c>
      <c r="R358" s="1">
        <v>268669.62</v>
      </c>
      <c r="S358" s="1">
        <f t="shared" si="213"/>
        <v>268669.62</v>
      </c>
      <c r="T358" s="1">
        <f t="shared" si="214"/>
        <v>2955365.8200000008</v>
      </c>
      <c r="U358" s="1">
        <f t="shared" si="215"/>
        <v>268669.62000000005</v>
      </c>
      <c r="V358" s="1">
        <v>-68413.03</v>
      </c>
      <c r="W358" s="1">
        <v>-68811.56</v>
      </c>
      <c r="X358" s="1">
        <v>-69210.09</v>
      </c>
      <c r="Y358" s="1">
        <v>-69608.62</v>
      </c>
      <c r="Z358" s="1">
        <v>-70007.150000000009</v>
      </c>
      <c r="AA358" s="1">
        <v>-70405.680000000008</v>
      </c>
      <c r="AB358" s="1">
        <v>-70804.210000000006</v>
      </c>
      <c r="AC358" s="1">
        <v>-71202.740000000005</v>
      </c>
      <c r="AD358" s="1">
        <v>-71601.27</v>
      </c>
      <c r="AE358" s="1">
        <v>-71999.8</v>
      </c>
      <c r="AF358" s="1">
        <v>-72398.33</v>
      </c>
      <c r="AG358" s="1">
        <v>-72796.86</v>
      </c>
      <c r="AH358" s="1">
        <v>-73195.39</v>
      </c>
      <c r="AI358" s="1"/>
      <c r="AJ358" s="1">
        <v>-398.53000000000003</v>
      </c>
      <c r="AK358" s="1">
        <v>-398.53000000000003</v>
      </c>
      <c r="AL358" s="1">
        <v>-398.53000000000003</v>
      </c>
      <c r="AM358" s="1">
        <v>-398.53000000000003</v>
      </c>
      <c r="AN358" s="1">
        <v>-398.53000000000003</v>
      </c>
      <c r="AO358" s="1">
        <v>-398.53000000000003</v>
      </c>
      <c r="AP358" s="1">
        <v>-398.53000000000003</v>
      </c>
      <c r="AQ358" s="1">
        <v>-398.53000000000003</v>
      </c>
      <c r="AR358" s="1">
        <v>-398.53000000000003</v>
      </c>
      <c r="AS358" s="1">
        <v>-398.53000000000003</v>
      </c>
      <c r="AT358" s="1">
        <v>-398.53000000000003</v>
      </c>
      <c r="AU358" s="1">
        <v>-398.53000000000003</v>
      </c>
      <c r="AV358" s="1">
        <v>-398.53000000000003</v>
      </c>
      <c r="AW358" s="1">
        <f t="shared" si="216"/>
        <v>4782.3600000000006</v>
      </c>
      <c r="AX358" s="1"/>
      <c r="AY358" s="1">
        <v>200256.59</v>
      </c>
      <c r="AZ358" s="1">
        <v>199858.06</v>
      </c>
      <c r="BA358" s="1">
        <v>199459.53</v>
      </c>
      <c r="BB358" s="1">
        <v>199061</v>
      </c>
      <c r="BC358" s="1">
        <v>198662.47</v>
      </c>
      <c r="BD358" s="1">
        <v>198263.94</v>
      </c>
      <c r="BE358" s="1">
        <v>197865.41</v>
      </c>
      <c r="BF358" s="1">
        <v>197466.88</v>
      </c>
      <c r="BG358" s="1">
        <v>197068.35</v>
      </c>
      <c r="BH358" s="1">
        <v>196669.82</v>
      </c>
      <c r="BI358" s="1">
        <v>196271.29</v>
      </c>
      <c r="BJ358" s="1">
        <v>195872.76</v>
      </c>
      <c r="BK358" s="1">
        <v>195474.23</v>
      </c>
      <c r="BL358" s="2">
        <f t="shared" si="189"/>
        <v>0</v>
      </c>
      <c r="BM358" s="2">
        <f t="shared" si="217"/>
        <v>4782.3600000000006</v>
      </c>
      <c r="BN358" s="3">
        <f t="shared" si="188"/>
        <v>1.7800151725379295E-2</v>
      </c>
      <c r="BO358" s="37">
        <f>IFERROR(INDEX('Wkpr - Existing Depr Rates'!$G$2:$G$709,MATCH('Wkpr - Plant Balance Detail'!A358,'Wkpr - Existing Depr Rates'!$A$2:$A$709,0),),0)</f>
        <v>1.78E-2</v>
      </c>
      <c r="BP358" s="37">
        <f t="shared" si="218"/>
        <v>1.5172537929514229E-7</v>
      </c>
      <c r="BQ358" s="11">
        <v>2.64E-2</v>
      </c>
      <c r="BR358" s="11"/>
      <c r="BS358" s="11"/>
      <c r="BU358" s="31">
        <f>_xlfn.IFNA(IF(AND($B358="ED",$D358&gt;=310000,$D358&lt;360000),INDEX('Wkpr - Allocation_Factors'!$B$16:$F$16,1,MATCH('Wkpr - Plant Balance Detail'!BU$2,'Wkpr - Allocation_Factors'!$B$1:$F$1,0)),IF(AND($B358="GD",$C358="AN",$D358&gt;=350000,$D358&lt;358000),INDEX('Wkpr - Allocation_Factors'!$B$17:$F$17,1,MATCH('Wkpr - Plant Balance Detail'!BU$2,'Wkpr - Allocation_Factors'!$B$1:$F$1,0)),INDEX('Wkpr - Allocation_Factors'!$B$2:$F$15,MATCH(CONCATENATE('Wkpr - Plant Balance Detail'!$B358,'Wkpr - Plant Balance Detail'!$C358),'Wkpr - Allocation_Factors'!$A$2:$A$15,0),MATCH('Wkpr - Plant Balance Detail'!BU$2,'Wkpr - Allocation_Factors'!$B$1:$F$1,0)))),0)</f>
        <v>0.6573</v>
      </c>
      <c r="BV358" s="31">
        <f>_xlfn.IFNA(IF(AND($B358="ED",$D358&gt;=310000,$D358&lt;360000),INDEX('Wkpr - Allocation_Factors'!$B$16:$F$16,1,MATCH('Wkpr - Plant Balance Detail'!BV$2,'Wkpr - Allocation_Factors'!$B$1:$F$1,0)),IF(AND($B358="GD",$C358="AN",$D358&gt;=350000,$D358&lt;358000),INDEX('Wkpr - Allocation_Factors'!$B$17:$F$17,1,MATCH('Wkpr - Plant Balance Detail'!BV$2,'Wkpr - Allocation_Factors'!$B$1:$F$1,0)),INDEX('Wkpr - Allocation_Factors'!$B$2:$F$15,MATCH(CONCATENATE('Wkpr - Plant Balance Detail'!$B358,'Wkpr - Plant Balance Detail'!$C358),'Wkpr - Allocation_Factors'!$A$2:$A$15,0),MATCH('Wkpr - Plant Balance Detail'!BV$2,'Wkpr - Allocation_Factors'!$B$1:$F$1,0)))),0)</f>
        <v>0</v>
      </c>
      <c r="BW358" s="31">
        <f>_xlfn.IFNA(IF(AND($B358="ED",$D358&gt;=310000,$D358&lt;360000),INDEX('Wkpr - Allocation_Factors'!$B$16:$F$16,1,MATCH('Wkpr - Plant Balance Detail'!BW$2,'Wkpr - Allocation_Factors'!$B$1:$F$1,0)),IF(AND($B358="GD",$C358="AN",$D358&gt;=350000,$D358&lt;358000),INDEX('Wkpr - Allocation_Factors'!$B$17:$F$17,1,MATCH('Wkpr - Plant Balance Detail'!BW$2,'Wkpr - Allocation_Factors'!$B$1:$F$1,0)),INDEX('Wkpr - Allocation_Factors'!$B$2:$F$15,MATCH(CONCATENATE('Wkpr - Plant Balance Detail'!$B358,'Wkpr - Plant Balance Detail'!$C358),'Wkpr - Allocation_Factors'!$A$2:$A$15,0),MATCH('Wkpr - Plant Balance Detail'!BW$2,'Wkpr - Allocation_Factors'!$B$1:$F$1,0)))),0)</f>
        <v>0.3427</v>
      </c>
      <c r="BX358" s="31">
        <f>_xlfn.IFNA(IF(AND($B358="ED",$D358&gt;=310000,$D358&lt;360000),INDEX('Wkpr - Allocation_Factors'!$B$16:$F$16,1,MATCH('Wkpr - Plant Balance Detail'!BX$2,'Wkpr - Allocation_Factors'!$B$1:$F$1,0)),IF(AND($B358="GD",$C358="AN",$D358&gt;=350000,$D358&lt;358000),INDEX('Wkpr - Allocation_Factors'!$B$17:$F$17,1,MATCH('Wkpr - Plant Balance Detail'!BX$2,'Wkpr - Allocation_Factors'!$B$1:$F$1,0)),INDEX('Wkpr - Allocation_Factors'!$B$2:$F$15,MATCH(CONCATENATE('Wkpr - Plant Balance Detail'!$B358,'Wkpr - Plant Balance Detail'!$C358),'Wkpr - Allocation_Factors'!$A$2:$A$15,0),MATCH('Wkpr - Plant Balance Detail'!BX$2,'Wkpr - Allocation_Factors'!$B$1:$F$1,0)))),0)</f>
        <v>0</v>
      </c>
      <c r="BY358" s="31">
        <f>_xlfn.IFNA(IF(AND($B358="ED",$D358&gt;=310000,$D358&lt;360000),INDEX('Wkpr - Allocation_Factors'!$B$16:$F$16,1,MATCH('Wkpr - Plant Balance Detail'!BY$2,'Wkpr - Allocation_Factors'!$B$1:$F$1,0)),IF(AND($B358="GD",$C358="AN",$D358&gt;=350000,$D358&lt;358000),INDEX('Wkpr - Allocation_Factors'!$B$17:$F$17,1,MATCH('Wkpr - Plant Balance Detail'!BY$2,'Wkpr - Allocation_Factors'!$B$1:$F$1,0)),INDEX('Wkpr - Allocation_Factors'!$B$2:$F$15,MATCH(CONCATENATE('Wkpr - Plant Balance Detail'!$B358,'Wkpr - Plant Balance Detail'!$C358),'Wkpr - Allocation_Factors'!$A$2:$A$15,0),MATCH('Wkpr - Plant Balance Detail'!BY$2,'Wkpr - Allocation_Factors'!$B$1:$F$1,0)))),0)</f>
        <v>0</v>
      </c>
      <c r="CA358" s="1">
        <f t="shared" si="190"/>
        <v>3143.4452279999996</v>
      </c>
      <c r="CB358" s="1">
        <f t="shared" si="191"/>
        <v>0</v>
      </c>
      <c r="CC358" s="1">
        <f t="shared" si="192"/>
        <v>1638.9147719999999</v>
      </c>
      <c r="CD358" s="1">
        <f t="shared" si="193"/>
        <v>0</v>
      </c>
      <c r="CE358" s="1">
        <f t="shared" si="194"/>
        <v>0</v>
      </c>
      <c r="CF358" s="1"/>
      <c r="CG358" s="1">
        <f t="shared" si="195"/>
        <v>3143.4184338228001</v>
      </c>
      <c r="CH358" s="1">
        <f t="shared" si="196"/>
        <v>0</v>
      </c>
      <c r="CI358" s="1">
        <f t="shared" si="197"/>
        <v>1638.9008021772001</v>
      </c>
      <c r="CJ358" s="1">
        <f t="shared" si="198"/>
        <v>0</v>
      </c>
      <c r="CK358" s="1">
        <f t="shared" si="199"/>
        <v>0</v>
      </c>
      <c r="CM358" s="1">
        <f t="shared" si="200"/>
        <v>4662.1486883664002</v>
      </c>
      <c r="CN358" s="1">
        <f t="shared" si="201"/>
        <v>0</v>
      </c>
      <c r="CO358" s="1">
        <f t="shared" si="202"/>
        <v>2430.7292796336001</v>
      </c>
      <c r="CP358" s="1">
        <f t="shared" si="203"/>
        <v>0</v>
      </c>
      <c r="CQ358" s="1">
        <f t="shared" si="204"/>
        <v>0</v>
      </c>
      <c r="CS358" s="1">
        <f t="shared" si="219"/>
        <v>1518.7302545436</v>
      </c>
      <c r="CT358" s="1">
        <f t="shared" si="220"/>
        <v>0</v>
      </c>
      <c r="CU358" s="1">
        <f t="shared" si="221"/>
        <v>791.82847745639992</v>
      </c>
      <c r="CV358" s="1">
        <f t="shared" si="222"/>
        <v>0</v>
      </c>
      <c r="CW358" s="1">
        <f t="shared" si="223"/>
        <v>0</v>
      </c>
      <c r="CX358" s="1">
        <f t="shared" si="224"/>
        <v>2310.558732</v>
      </c>
      <c r="DA358" s="38">
        <f t="shared" si="205"/>
        <v>0</v>
      </c>
      <c r="DB358" s="38">
        <f t="shared" si="206"/>
        <v>0</v>
      </c>
      <c r="DC358" s="38">
        <f t="shared" si="207"/>
        <v>0</v>
      </c>
      <c r="DD358" s="38">
        <f t="shared" si="208"/>
        <v>0</v>
      </c>
      <c r="DE358" s="38">
        <f t="shared" si="209"/>
        <v>0</v>
      </c>
    </row>
    <row r="359" spans="1:109" x14ac:dyDescent="0.2">
      <c r="A359" t="s">
        <v>374</v>
      </c>
      <c r="B359" t="str">
        <f t="shared" si="210"/>
        <v>ED</v>
      </c>
      <c r="C359" t="str">
        <f t="shared" si="211"/>
        <v>PF</v>
      </c>
      <c r="D359">
        <f t="shared" si="212"/>
        <v>333000</v>
      </c>
      <c r="F359" s="1">
        <v>2233650.87</v>
      </c>
      <c r="G359" s="1">
        <v>2233650.87</v>
      </c>
      <c r="H359" s="1">
        <v>2233650.87</v>
      </c>
      <c r="I359" s="1">
        <v>2233650.87</v>
      </c>
      <c r="J359" s="1">
        <v>2233650.87</v>
      </c>
      <c r="K359" s="1">
        <v>2233650.87</v>
      </c>
      <c r="L359" s="1">
        <v>2233650.87</v>
      </c>
      <c r="M359" s="1">
        <v>2233650.87</v>
      </c>
      <c r="N359" s="1">
        <v>2233650.87</v>
      </c>
      <c r="O359" s="1">
        <v>2233650.87</v>
      </c>
      <c r="P359" s="1">
        <v>2233650.87</v>
      </c>
      <c r="Q359" s="1">
        <v>2233650.87</v>
      </c>
      <c r="R359" s="1">
        <v>2233650.87</v>
      </c>
      <c r="S359" s="1">
        <f t="shared" si="213"/>
        <v>2233650.87</v>
      </c>
      <c r="T359" s="1">
        <f t="shared" si="214"/>
        <v>24570159.570000008</v>
      </c>
      <c r="U359" s="1">
        <f t="shared" si="215"/>
        <v>2233650.8700000006</v>
      </c>
      <c r="V359" s="1">
        <v>-2397600.87</v>
      </c>
      <c r="W359" s="1">
        <v>-2402105.4</v>
      </c>
      <c r="X359" s="1">
        <v>-2406609.9300000002</v>
      </c>
      <c r="Y359" s="1">
        <v>-2411114.46</v>
      </c>
      <c r="Z359" s="1">
        <v>-2415618.9900000002</v>
      </c>
      <c r="AA359" s="1">
        <v>-2420123.52</v>
      </c>
      <c r="AB359" s="1">
        <v>-2424628.0499999998</v>
      </c>
      <c r="AC359" s="1">
        <v>-2429132.58</v>
      </c>
      <c r="AD359" s="1">
        <v>-2433637.11</v>
      </c>
      <c r="AE359" s="1">
        <v>-2438141.64</v>
      </c>
      <c r="AF359" s="1">
        <v>-2442646.17</v>
      </c>
      <c r="AG359" s="1">
        <v>-2447150.7000000002</v>
      </c>
      <c r="AH359" s="1">
        <v>-2451655.23</v>
      </c>
      <c r="AI359" s="1"/>
      <c r="AJ359" s="1">
        <v>-4504.53</v>
      </c>
      <c r="AK359" s="1">
        <v>-4504.53</v>
      </c>
      <c r="AL359" s="1">
        <v>-4504.53</v>
      </c>
      <c r="AM359" s="1">
        <v>-4504.53</v>
      </c>
      <c r="AN359" s="1">
        <v>-4504.53</v>
      </c>
      <c r="AO359" s="1">
        <v>-4504.53</v>
      </c>
      <c r="AP359" s="1">
        <v>-4504.53</v>
      </c>
      <c r="AQ359" s="1">
        <v>-4504.53</v>
      </c>
      <c r="AR359" s="1">
        <v>-4504.53</v>
      </c>
      <c r="AS359" s="1">
        <v>-4504.53</v>
      </c>
      <c r="AT359" s="1">
        <v>-4504.53</v>
      </c>
      <c r="AU359" s="1">
        <v>-4504.53</v>
      </c>
      <c r="AV359" s="1">
        <v>-4504.53</v>
      </c>
      <c r="AW359" s="1">
        <f t="shared" si="216"/>
        <v>54054.359999999993</v>
      </c>
      <c r="AX359" s="1"/>
      <c r="AY359" s="1">
        <v>-163950</v>
      </c>
      <c r="AZ359" s="1">
        <v>-168454.53</v>
      </c>
      <c r="BA359" s="1">
        <v>-172959.06</v>
      </c>
      <c r="BB359" s="1">
        <v>-177463.59</v>
      </c>
      <c r="BC359" s="1">
        <v>-181968.12</v>
      </c>
      <c r="BD359" s="1">
        <v>-186472.65</v>
      </c>
      <c r="BE359" s="1">
        <v>-190977.18</v>
      </c>
      <c r="BF359" s="1">
        <v>-195481.71</v>
      </c>
      <c r="BG359" s="1">
        <v>-199986.24</v>
      </c>
      <c r="BH359" s="1">
        <v>-204490.77000000002</v>
      </c>
      <c r="BI359" s="1">
        <v>-208995.30000000002</v>
      </c>
      <c r="BJ359" s="1">
        <v>-213499.83000000002</v>
      </c>
      <c r="BK359" s="1">
        <v>-218004.36000000002</v>
      </c>
      <c r="BL359" s="2">
        <f t="shared" si="189"/>
        <v>0</v>
      </c>
      <c r="BM359" s="2">
        <f t="shared" si="217"/>
        <v>54054.359999999993</v>
      </c>
      <c r="BN359" s="3">
        <f t="shared" si="188"/>
        <v>2.4200004005102183E-2</v>
      </c>
      <c r="BO359" s="37">
        <f>IFERROR(INDEX('Wkpr - Existing Depr Rates'!$G$2:$G$709,MATCH('Wkpr - Plant Balance Detail'!A359,'Wkpr - Existing Depr Rates'!$A$2:$A$709,0),),0)</f>
        <v>2.4199999999999999E-2</v>
      </c>
      <c r="BP359" s="37">
        <f t="shared" si="218"/>
        <v>4.0051021839293544E-9</v>
      </c>
      <c r="BQ359" s="11">
        <v>7.9000000000000008E-3</v>
      </c>
      <c r="BR359" s="11"/>
      <c r="BS359" s="11"/>
      <c r="BU359" s="31">
        <f>_xlfn.IFNA(IF(AND($B359="ED",$D359&gt;=310000,$D359&lt;360000),INDEX('Wkpr - Allocation_Factors'!$B$16:$F$16,1,MATCH('Wkpr - Plant Balance Detail'!BU$2,'Wkpr - Allocation_Factors'!$B$1:$F$1,0)),IF(AND($B359="GD",$C359="AN",$D359&gt;=350000,$D359&lt;358000),INDEX('Wkpr - Allocation_Factors'!$B$17:$F$17,1,MATCH('Wkpr - Plant Balance Detail'!BU$2,'Wkpr - Allocation_Factors'!$B$1:$F$1,0)),INDEX('Wkpr - Allocation_Factors'!$B$2:$F$15,MATCH(CONCATENATE('Wkpr - Plant Balance Detail'!$B359,'Wkpr - Plant Balance Detail'!$C359),'Wkpr - Allocation_Factors'!$A$2:$A$15,0),MATCH('Wkpr - Plant Balance Detail'!BU$2,'Wkpr - Allocation_Factors'!$B$1:$F$1,0)))),0)</f>
        <v>0.6573</v>
      </c>
      <c r="BV359" s="31">
        <f>_xlfn.IFNA(IF(AND($B359="ED",$D359&gt;=310000,$D359&lt;360000),INDEX('Wkpr - Allocation_Factors'!$B$16:$F$16,1,MATCH('Wkpr - Plant Balance Detail'!BV$2,'Wkpr - Allocation_Factors'!$B$1:$F$1,0)),IF(AND($B359="GD",$C359="AN",$D359&gt;=350000,$D359&lt;358000),INDEX('Wkpr - Allocation_Factors'!$B$17:$F$17,1,MATCH('Wkpr - Plant Balance Detail'!BV$2,'Wkpr - Allocation_Factors'!$B$1:$F$1,0)),INDEX('Wkpr - Allocation_Factors'!$B$2:$F$15,MATCH(CONCATENATE('Wkpr - Plant Balance Detail'!$B359,'Wkpr - Plant Balance Detail'!$C359),'Wkpr - Allocation_Factors'!$A$2:$A$15,0),MATCH('Wkpr - Plant Balance Detail'!BV$2,'Wkpr - Allocation_Factors'!$B$1:$F$1,0)))),0)</f>
        <v>0</v>
      </c>
      <c r="BW359" s="31">
        <f>_xlfn.IFNA(IF(AND($B359="ED",$D359&gt;=310000,$D359&lt;360000),INDEX('Wkpr - Allocation_Factors'!$B$16:$F$16,1,MATCH('Wkpr - Plant Balance Detail'!BW$2,'Wkpr - Allocation_Factors'!$B$1:$F$1,0)),IF(AND($B359="GD",$C359="AN",$D359&gt;=350000,$D359&lt;358000),INDEX('Wkpr - Allocation_Factors'!$B$17:$F$17,1,MATCH('Wkpr - Plant Balance Detail'!BW$2,'Wkpr - Allocation_Factors'!$B$1:$F$1,0)),INDEX('Wkpr - Allocation_Factors'!$B$2:$F$15,MATCH(CONCATENATE('Wkpr - Plant Balance Detail'!$B359,'Wkpr - Plant Balance Detail'!$C359),'Wkpr - Allocation_Factors'!$A$2:$A$15,0),MATCH('Wkpr - Plant Balance Detail'!BW$2,'Wkpr - Allocation_Factors'!$B$1:$F$1,0)))),0)</f>
        <v>0.3427</v>
      </c>
      <c r="BX359" s="31">
        <f>_xlfn.IFNA(IF(AND($B359="ED",$D359&gt;=310000,$D359&lt;360000),INDEX('Wkpr - Allocation_Factors'!$B$16:$F$16,1,MATCH('Wkpr - Plant Balance Detail'!BX$2,'Wkpr - Allocation_Factors'!$B$1:$F$1,0)),IF(AND($B359="GD",$C359="AN",$D359&gt;=350000,$D359&lt;358000),INDEX('Wkpr - Allocation_Factors'!$B$17:$F$17,1,MATCH('Wkpr - Plant Balance Detail'!BX$2,'Wkpr - Allocation_Factors'!$B$1:$F$1,0)),INDEX('Wkpr - Allocation_Factors'!$B$2:$F$15,MATCH(CONCATENATE('Wkpr - Plant Balance Detail'!$B359,'Wkpr - Plant Balance Detail'!$C359),'Wkpr - Allocation_Factors'!$A$2:$A$15,0),MATCH('Wkpr - Plant Balance Detail'!BX$2,'Wkpr - Allocation_Factors'!$B$1:$F$1,0)))),0)</f>
        <v>0</v>
      </c>
      <c r="BY359" s="31">
        <f>_xlfn.IFNA(IF(AND($B359="ED",$D359&gt;=310000,$D359&lt;360000),INDEX('Wkpr - Allocation_Factors'!$B$16:$F$16,1,MATCH('Wkpr - Plant Balance Detail'!BY$2,'Wkpr - Allocation_Factors'!$B$1:$F$1,0)),IF(AND($B359="GD",$C359="AN",$D359&gt;=350000,$D359&lt;358000),INDEX('Wkpr - Allocation_Factors'!$B$17:$F$17,1,MATCH('Wkpr - Plant Balance Detail'!BY$2,'Wkpr - Allocation_Factors'!$B$1:$F$1,0)),INDEX('Wkpr - Allocation_Factors'!$B$2:$F$15,MATCH(CONCATENATE('Wkpr - Plant Balance Detail'!$B359,'Wkpr - Plant Balance Detail'!$C359),'Wkpr - Allocation_Factors'!$A$2:$A$15,0),MATCH('Wkpr - Plant Balance Detail'!BY$2,'Wkpr - Allocation_Factors'!$B$1:$F$1,0)))),0)</f>
        <v>0</v>
      </c>
      <c r="CA359" s="1">
        <f t="shared" si="190"/>
        <v>35529.930827999982</v>
      </c>
      <c r="CB359" s="1">
        <f t="shared" si="191"/>
        <v>0</v>
      </c>
      <c r="CC359" s="1">
        <f t="shared" si="192"/>
        <v>18524.429171999993</v>
      </c>
      <c r="CD359" s="1">
        <f t="shared" si="193"/>
        <v>0</v>
      </c>
      <c r="CE359" s="1">
        <f t="shared" si="194"/>
        <v>0</v>
      </c>
      <c r="CF359" s="1"/>
      <c r="CG359" s="1">
        <f t="shared" si="195"/>
        <v>35529.924947794199</v>
      </c>
      <c r="CH359" s="1">
        <f t="shared" si="196"/>
        <v>0</v>
      </c>
      <c r="CI359" s="1">
        <f t="shared" si="197"/>
        <v>18524.426106205799</v>
      </c>
      <c r="CJ359" s="1">
        <f t="shared" si="198"/>
        <v>0</v>
      </c>
      <c r="CK359" s="1">
        <f t="shared" si="199"/>
        <v>0</v>
      </c>
      <c r="CM359" s="1">
        <f t="shared" si="200"/>
        <v>11598.6118631229</v>
      </c>
      <c r="CN359" s="1">
        <f t="shared" si="201"/>
        <v>0</v>
      </c>
      <c r="CO359" s="1">
        <f t="shared" si="202"/>
        <v>6047.2300098771002</v>
      </c>
      <c r="CP359" s="1">
        <f t="shared" si="203"/>
        <v>0</v>
      </c>
      <c r="CQ359" s="1">
        <f t="shared" si="204"/>
        <v>0</v>
      </c>
      <c r="CS359" s="1">
        <f t="shared" si="219"/>
        <v>-23931.313084671299</v>
      </c>
      <c r="CT359" s="1">
        <f t="shared" si="220"/>
        <v>0</v>
      </c>
      <c r="CU359" s="1">
        <f t="shared" si="221"/>
        <v>-12477.196096328698</v>
      </c>
      <c r="CV359" s="1">
        <f t="shared" si="222"/>
        <v>0</v>
      </c>
      <c r="CW359" s="1">
        <f t="shared" si="223"/>
        <v>0</v>
      </c>
      <c r="CX359" s="1">
        <f t="shared" si="224"/>
        <v>-36408.509181000001</v>
      </c>
      <c r="DA359" s="38">
        <f t="shared" si="205"/>
        <v>0</v>
      </c>
      <c r="DB359" s="38">
        <f t="shared" si="206"/>
        <v>0</v>
      </c>
      <c r="DC359" s="38">
        <f t="shared" si="207"/>
        <v>0</v>
      </c>
      <c r="DD359" s="38">
        <f t="shared" si="208"/>
        <v>0</v>
      </c>
      <c r="DE359" s="38">
        <f t="shared" si="209"/>
        <v>0</v>
      </c>
    </row>
    <row r="360" spans="1:109" x14ac:dyDescent="0.2">
      <c r="A360" t="s">
        <v>375</v>
      </c>
      <c r="B360" t="str">
        <f t="shared" si="210"/>
        <v>ED</v>
      </c>
      <c r="C360" t="str">
        <f t="shared" si="211"/>
        <v>PF</v>
      </c>
      <c r="D360">
        <f t="shared" si="212"/>
        <v>334000</v>
      </c>
      <c r="F360" s="1">
        <v>718083.63</v>
      </c>
      <c r="G360" s="1">
        <v>718083.63</v>
      </c>
      <c r="H360" s="1">
        <v>718083.63</v>
      </c>
      <c r="I360" s="1">
        <v>727809.82000000007</v>
      </c>
      <c r="J360" s="1">
        <v>727809.82000000007</v>
      </c>
      <c r="K360" s="1">
        <v>727809.82000000007</v>
      </c>
      <c r="L360" s="1">
        <v>738813.27</v>
      </c>
      <c r="M360" s="1">
        <v>738813.27</v>
      </c>
      <c r="N360" s="1">
        <v>738813.27</v>
      </c>
      <c r="O360" s="1">
        <v>738813.27</v>
      </c>
      <c r="P360" s="1">
        <v>737487.79</v>
      </c>
      <c r="Q360" s="1">
        <v>737487.79</v>
      </c>
      <c r="R360" s="1">
        <v>729509.14</v>
      </c>
      <c r="S360" s="1">
        <f t="shared" si="213"/>
        <v>723796.38500000001</v>
      </c>
      <c r="T360" s="1">
        <f t="shared" si="214"/>
        <v>8049825.379999999</v>
      </c>
      <c r="U360" s="1">
        <f t="shared" si="215"/>
        <v>731135.14708333323</v>
      </c>
      <c r="V360" s="1">
        <v>-715249.35</v>
      </c>
      <c r="W360" s="1">
        <v>-716912.91</v>
      </c>
      <c r="X360" s="1">
        <v>-718576.47</v>
      </c>
      <c r="Y360" s="1">
        <v>-720251.3</v>
      </c>
      <c r="Z360" s="1">
        <v>-721937.39</v>
      </c>
      <c r="AA360" s="1">
        <v>-723442.66</v>
      </c>
      <c r="AB360" s="1">
        <v>-725141.5</v>
      </c>
      <c r="AC360" s="1">
        <v>-726853.08</v>
      </c>
      <c r="AD360" s="1">
        <v>-728564.66</v>
      </c>
      <c r="AE360" s="1">
        <v>-730276.24</v>
      </c>
      <c r="AF360" s="1">
        <v>-730660.81</v>
      </c>
      <c r="AG360" s="1">
        <v>-732369.33</v>
      </c>
      <c r="AH360" s="1">
        <v>-734068.6</v>
      </c>
      <c r="AI360" s="1"/>
      <c r="AJ360" s="1">
        <v>-1663.56</v>
      </c>
      <c r="AK360" s="1">
        <v>-1663.56</v>
      </c>
      <c r="AL360" s="1">
        <v>-1663.56</v>
      </c>
      <c r="AM360" s="1">
        <v>-1674.83</v>
      </c>
      <c r="AN360" s="1">
        <v>-1686.0900000000001</v>
      </c>
      <c r="AO360" s="1">
        <v>-1686.0900000000001</v>
      </c>
      <c r="AP360" s="1">
        <v>-1698.8400000000001</v>
      </c>
      <c r="AQ360" s="1">
        <v>-1711.58</v>
      </c>
      <c r="AR360" s="1">
        <v>-1711.58</v>
      </c>
      <c r="AS360" s="1">
        <v>-1711.58</v>
      </c>
      <c r="AT360" s="1">
        <v>-1710.05</v>
      </c>
      <c r="AU360" s="1">
        <v>-1708.52</v>
      </c>
      <c r="AV360" s="1">
        <v>-1699.27</v>
      </c>
      <c r="AW360" s="1">
        <f t="shared" si="216"/>
        <v>20325.550000000003</v>
      </c>
      <c r="AX360" s="1"/>
      <c r="AY360" s="1">
        <v>2834.28</v>
      </c>
      <c r="AZ360" s="1">
        <v>1170.72</v>
      </c>
      <c r="BA360" s="1">
        <v>-492.84000000000003</v>
      </c>
      <c r="BB360" s="1">
        <v>7558.52</v>
      </c>
      <c r="BC360" s="1">
        <v>5872.43</v>
      </c>
      <c r="BD360" s="1">
        <v>4367.16</v>
      </c>
      <c r="BE360" s="1">
        <v>13671.77</v>
      </c>
      <c r="BF360" s="1">
        <v>11960.19</v>
      </c>
      <c r="BG360" s="1">
        <v>10248.61</v>
      </c>
      <c r="BH360" s="1">
        <v>8537.0300000000007</v>
      </c>
      <c r="BI360" s="1">
        <v>6826.9800000000005</v>
      </c>
      <c r="BJ360" s="1">
        <v>5118.46</v>
      </c>
      <c r="BK360" s="1">
        <v>-4559.46</v>
      </c>
      <c r="BL360" s="2">
        <f t="shared" si="189"/>
        <v>0</v>
      </c>
      <c r="BM360" s="2">
        <f t="shared" si="217"/>
        <v>20325.550000000003</v>
      </c>
      <c r="BN360" s="3">
        <f t="shared" si="188"/>
        <v>2.779999030423214E-2</v>
      </c>
      <c r="BO360" s="37">
        <f>IFERROR(INDEX('Wkpr - Existing Depr Rates'!$G$2:$G$709,MATCH('Wkpr - Plant Balance Detail'!A360,'Wkpr - Existing Depr Rates'!$A$2:$A$709,0),),0)</f>
        <v>2.7799999999999998E-2</v>
      </c>
      <c r="BP360" s="37">
        <f t="shared" si="218"/>
        <v>-9.6957678587250573E-9</v>
      </c>
      <c r="BQ360" s="11">
        <v>1.2E-2</v>
      </c>
      <c r="BR360" s="11"/>
      <c r="BS360" s="11"/>
      <c r="BU360" s="31">
        <f>_xlfn.IFNA(IF(AND($B360="ED",$D360&gt;=310000,$D360&lt;360000),INDEX('Wkpr - Allocation_Factors'!$B$16:$F$16,1,MATCH('Wkpr - Plant Balance Detail'!BU$2,'Wkpr - Allocation_Factors'!$B$1:$F$1,0)),IF(AND($B360="GD",$C360="AN",$D360&gt;=350000,$D360&lt;358000),INDEX('Wkpr - Allocation_Factors'!$B$17:$F$17,1,MATCH('Wkpr - Plant Balance Detail'!BU$2,'Wkpr - Allocation_Factors'!$B$1:$F$1,0)),INDEX('Wkpr - Allocation_Factors'!$B$2:$F$15,MATCH(CONCATENATE('Wkpr - Plant Balance Detail'!$B360,'Wkpr - Plant Balance Detail'!$C360),'Wkpr - Allocation_Factors'!$A$2:$A$15,0),MATCH('Wkpr - Plant Balance Detail'!BU$2,'Wkpr - Allocation_Factors'!$B$1:$F$1,0)))),0)</f>
        <v>0.6573</v>
      </c>
      <c r="BV360" s="31">
        <f>_xlfn.IFNA(IF(AND($B360="ED",$D360&gt;=310000,$D360&lt;360000),INDEX('Wkpr - Allocation_Factors'!$B$16:$F$16,1,MATCH('Wkpr - Plant Balance Detail'!BV$2,'Wkpr - Allocation_Factors'!$B$1:$F$1,0)),IF(AND($B360="GD",$C360="AN",$D360&gt;=350000,$D360&lt;358000),INDEX('Wkpr - Allocation_Factors'!$B$17:$F$17,1,MATCH('Wkpr - Plant Balance Detail'!BV$2,'Wkpr - Allocation_Factors'!$B$1:$F$1,0)),INDEX('Wkpr - Allocation_Factors'!$B$2:$F$15,MATCH(CONCATENATE('Wkpr - Plant Balance Detail'!$B360,'Wkpr - Plant Balance Detail'!$C360),'Wkpr - Allocation_Factors'!$A$2:$A$15,0),MATCH('Wkpr - Plant Balance Detail'!BV$2,'Wkpr - Allocation_Factors'!$B$1:$F$1,0)))),0)</f>
        <v>0</v>
      </c>
      <c r="BW360" s="31">
        <f>_xlfn.IFNA(IF(AND($B360="ED",$D360&gt;=310000,$D360&lt;360000),INDEX('Wkpr - Allocation_Factors'!$B$16:$F$16,1,MATCH('Wkpr - Plant Balance Detail'!BW$2,'Wkpr - Allocation_Factors'!$B$1:$F$1,0)),IF(AND($B360="GD",$C360="AN",$D360&gt;=350000,$D360&lt;358000),INDEX('Wkpr - Allocation_Factors'!$B$17:$F$17,1,MATCH('Wkpr - Plant Balance Detail'!BW$2,'Wkpr - Allocation_Factors'!$B$1:$F$1,0)),INDEX('Wkpr - Allocation_Factors'!$B$2:$F$15,MATCH(CONCATENATE('Wkpr - Plant Balance Detail'!$B360,'Wkpr - Plant Balance Detail'!$C360),'Wkpr - Allocation_Factors'!$A$2:$A$15,0),MATCH('Wkpr - Plant Balance Detail'!BW$2,'Wkpr - Allocation_Factors'!$B$1:$F$1,0)))),0)</f>
        <v>0.3427</v>
      </c>
      <c r="BX360" s="31">
        <f>_xlfn.IFNA(IF(AND($B360="ED",$D360&gt;=310000,$D360&lt;360000),INDEX('Wkpr - Allocation_Factors'!$B$16:$F$16,1,MATCH('Wkpr - Plant Balance Detail'!BX$2,'Wkpr - Allocation_Factors'!$B$1:$F$1,0)),IF(AND($B360="GD",$C360="AN",$D360&gt;=350000,$D360&lt;358000),INDEX('Wkpr - Allocation_Factors'!$B$17:$F$17,1,MATCH('Wkpr - Plant Balance Detail'!BX$2,'Wkpr - Allocation_Factors'!$B$1:$F$1,0)),INDEX('Wkpr - Allocation_Factors'!$B$2:$F$15,MATCH(CONCATENATE('Wkpr - Plant Balance Detail'!$B360,'Wkpr - Plant Balance Detail'!$C360),'Wkpr - Allocation_Factors'!$A$2:$A$15,0),MATCH('Wkpr - Plant Balance Detail'!BX$2,'Wkpr - Allocation_Factors'!$B$1:$F$1,0)))),0)</f>
        <v>0</v>
      </c>
      <c r="BY360" s="31">
        <f>_xlfn.IFNA(IF(AND($B360="ED",$D360&gt;=310000,$D360&lt;360000),INDEX('Wkpr - Allocation_Factors'!$B$16:$F$16,1,MATCH('Wkpr - Plant Balance Detail'!BY$2,'Wkpr - Allocation_Factors'!$B$1:$F$1,0)),IF(AND($B360="GD",$C360="AN",$D360&gt;=350000,$D360&lt;358000),INDEX('Wkpr - Allocation_Factors'!$B$17:$F$17,1,MATCH('Wkpr - Plant Balance Detail'!BY$2,'Wkpr - Allocation_Factors'!$B$1:$F$1,0)),INDEX('Wkpr - Allocation_Factors'!$B$2:$F$15,MATCH(CONCATENATE('Wkpr - Plant Balance Detail'!$B360,'Wkpr - Plant Balance Detail'!$C360),'Wkpr - Allocation_Factors'!$A$2:$A$15,0),MATCH('Wkpr - Plant Balance Detail'!BY$2,'Wkpr - Allocation_Factors'!$B$1:$F$1,0)))),0)</f>
        <v>0</v>
      </c>
      <c r="CA360" s="1">
        <f t="shared" si="190"/>
        <v>13330.272095489268</v>
      </c>
      <c r="CB360" s="1">
        <f t="shared" si="191"/>
        <v>0</v>
      </c>
      <c r="CC360" s="1">
        <f t="shared" si="192"/>
        <v>6950.0749233594588</v>
      </c>
      <c r="CD360" s="1">
        <f t="shared" si="193"/>
        <v>0</v>
      </c>
      <c r="CE360" s="1">
        <f t="shared" si="194"/>
        <v>0</v>
      </c>
      <c r="CF360" s="1"/>
      <c r="CG360" s="1">
        <f t="shared" si="195"/>
        <v>13330.276744671599</v>
      </c>
      <c r="CH360" s="1">
        <f t="shared" si="196"/>
        <v>0</v>
      </c>
      <c r="CI360" s="1">
        <f t="shared" si="197"/>
        <v>6950.0773473283989</v>
      </c>
      <c r="CJ360" s="1">
        <f t="shared" si="198"/>
        <v>0</v>
      </c>
      <c r="CK360" s="1">
        <f t="shared" si="199"/>
        <v>0</v>
      </c>
      <c r="CM360" s="1">
        <f t="shared" si="200"/>
        <v>5754.076292664</v>
      </c>
      <c r="CN360" s="1">
        <f t="shared" si="201"/>
        <v>0</v>
      </c>
      <c r="CO360" s="1">
        <f t="shared" si="202"/>
        <v>3000.033387336</v>
      </c>
      <c r="CP360" s="1">
        <f t="shared" si="203"/>
        <v>0</v>
      </c>
      <c r="CQ360" s="1">
        <f t="shared" si="204"/>
        <v>0</v>
      </c>
      <c r="CS360" s="1">
        <f t="shared" si="219"/>
        <v>-7576.2004520075989</v>
      </c>
      <c r="CT360" s="1">
        <f t="shared" si="220"/>
        <v>0</v>
      </c>
      <c r="CU360" s="1">
        <f t="shared" si="221"/>
        <v>-3950.0439599923989</v>
      </c>
      <c r="CV360" s="1">
        <f t="shared" si="222"/>
        <v>0</v>
      </c>
      <c r="CW360" s="1">
        <f t="shared" si="223"/>
        <v>0</v>
      </c>
      <c r="CX360" s="1">
        <f t="shared" si="224"/>
        <v>-11526.244411999998</v>
      </c>
      <c r="DA360" s="38">
        <f t="shared" si="205"/>
        <v>0</v>
      </c>
      <c r="DB360" s="38">
        <f t="shared" si="206"/>
        <v>0</v>
      </c>
      <c r="DC360" s="38">
        <f t="shared" si="207"/>
        <v>0</v>
      </c>
      <c r="DD360" s="38">
        <f t="shared" si="208"/>
        <v>0</v>
      </c>
      <c r="DE360" s="38">
        <f t="shared" si="209"/>
        <v>0</v>
      </c>
    </row>
    <row r="361" spans="1:109" x14ac:dyDescent="0.2">
      <c r="A361" t="s">
        <v>376</v>
      </c>
      <c r="B361" t="str">
        <f t="shared" si="210"/>
        <v>ED</v>
      </c>
      <c r="C361" t="str">
        <f t="shared" si="211"/>
        <v>PF</v>
      </c>
      <c r="D361">
        <f t="shared" si="212"/>
        <v>335000</v>
      </c>
      <c r="F361" s="1">
        <v>222773.24</v>
      </c>
      <c r="G361" s="1">
        <v>222773.24</v>
      </c>
      <c r="H361" s="1">
        <v>222773.24</v>
      </c>
      <c r="I361" s="1">
        <v>222773.24</v>
      </c>
      <c r="J361" s="1">
        <v>429989.76</v>
      </c>
      <c r="K361" s="1">
        <v>454763.46</v>
      </c>
      <c r="L361" s="1">
        <v>460961.46</v>
      </c>
      <c r="M361" s="1">
        <v>460961.46</v>
      </c>
      <c r="N361" s="1">
        <v>464529.76</v>
      </c>
      <c r="O361" s="1">
        <v>464529.76</v>
      </c>
      <c r="P361" s="1">
        <v>463679.02</v>
      </c>
      <c r="Q361" s="1">
        <v>463679.02</v>
      </c>
      <c r="R361" s="1">
        <v>463679.02</v>
      </c>
      <c r="S361" s="1">
        <f t="shared" si="213"/>
        <v>343226.13</v>
      </c>
      <c r="T361" s="1">
        <f t="shared" si="214"/>
        <v>4331413.42</v>
      </c>
      <c r="U361" s="1">
        <f t="shared" si="215"/>
        <v>389553.29583333334</v>
      </c>
      <c r="V361" s="1">
        <v>-69848.77</v>
      </c>
      <c r="W361" s="1">
        <v>-70062.259999999995</v>
      </c>
      <c r="X361" s="1">
        <v>-70275.75</v>
      </c>
      <c r="Y361" s="1">
        <v>-70489.240000000005</v>
      </c>
      <c r="Z361" s="1">
        <v>-70802.02</v>
      </c>
      <c r="AA361" s="1">
        <v>-71225.960000000006</v>
      </c>
      <c r="AB361" s="1">
        <v>-71664.740000000005</v>
      </c>
      <c r="AC361" s="1">
        <v>-72106.490000000005</v>
      </c>
      <c r="AD361" s="1">
        <v>-72549.95</v>
      </c>
      <c r="AE361" s="1">
        <v>-72995.12</v>
      </c>
      <c r="AF361" s="1">
        <v>-72589.150000000009</v>
      </c>
      <c r="AG361" s="1">
        <v>-73033.509999999995</v>
      </c>
      <c r="AH361" s="1">
        <v>-73477.87</v>
      </c>
      <c r="AI361" s="1"/>
      <c r="AJ361" s="1">
        <v>-213.49</v>
      </c>
      <c r="AK361" s="1">
        <v>-213.49</v>
      </c>
      <c r="AL361" s="1">
        <v>-213.49</v>
      </c>
      <c r="AM361" s="1">
        <v>-213.49</v>
      </c>
      <c r="AN361" s="1">
        <v>-312.78000000000003</v>
      </c>
      <c r="AO361" s="1">
        <v>-423.94</v>
      </c>
      <c r="AP361" s="1">
        <v>-438.78000000000003</v>
      </c>
      <c r="AQ361" s="1">
        <v>-441.75</v>
      </c>
      <c r="AR361" s="1">
        <v>-443.46000000000004</v>
      </c>
      <c r="AS361" s="1">
        <v>-445.17</v>
      </c>
      <c r="AT361" s="1">
        <v>-444.77</v>
      </c>
      <c r="AU361" s="1">
        <v>-444.36</v>
      </c>
      <c r="AV361" s="1">
        <v>-444.36</v>
      </c>
      <c r="AW361" s="1">
        <f t="shared" si="216"/>
        <v>4479.84</v>
      </c>
      <c r="AX361" s="1"/>
      <c r="AY361" s="1">
        <v>152924.47</v>
      </c>
      <c r="AZ361" s="1">
        <v>152710.98000000001</v>
      </c>
      <c r="BA361" s="1">
        <v>152497.49</v>
      </c>
      <c r="BB361" s="1">
        <v>152284</v>
      </c>
      <c r="BC361" s="1">
        <v>359187.74</v>
      </c>
      <c r="BD361" s="1">
        <v>383537.5</v>
      </c>
      <c r="BE361" s="1">
        <v>389296.72000000003</v>
      </c>
      <c r="BF361" s="1">
        <v>388854.97000000003</v>
      </c>
      <c r="BG361" s="1">
        <v>391979.81</v>
      </c>
      <c r="BH361" s="1">
        <v>391534.64</v>
      </c>
      <c r="BI361" s="1">
        <v>391089.87</v>
      </c>
      <c r="BJ361" s="1">
        <v>390645.51</v>
      </c>
      <c r="BK361" s="1">
        <v>390201.15</v>
      </c>
      <c r="BL361" s="2">
        <f t="shared" si="189"/>
        <v>0</v>
      </c>
      <c r="BM361" s="2">
        <f t="shared" si="217"/>
        <v>4479.84</v>
      </c>
      <c r="BN361" s="3">
        <f t="shared" si="188"/>
        <v>1.1499941209370892E-2</v>
      </c>
      <c r="BO361" s="37">
        <f>IFERROR(INDEX('Wkpr - Existing Depr Rates'!$G$2:$G$709,MATCH('Wkpr - Plant Balance Detail'!A361,'Wkpr - Existing Depr Rates'!$A$2:$A$709,0),),0)</f>
        <v>1.15E-2</v>
      </c>
      <c r="BP361" s="37">
        <f t="shared" si="218"/>
        <v>-5.8790629108018688E-8</v>
      </c>
      <c r="BQ361" s="11">
        <v>2.3900000000000001E-2</v>
      </c>
      <c r="BR361" s="11"/>
      <c r="BS361" s="11"/>
      <c r="BU361" s="31">
        <f>_xlfn.IFNA(IF(AND($B361="ED",$D361&gt;=310000,$D361&lt;360000),INDEX('Wkpr - Allocation_Factors'!$B$16:$F$16,1,MATCH('Wkpr - Plant Balance Detail'!BU$2,'Wkpr - Allocation_Factors'!$B$1:$F$1,0)),IF(AND($B361="GD",$C361="AN",$D361&gt;=350000,$D361&lt;358000),INDEX('Wkpr - Allocation_Factors'!$B$17:$F$17,1,MATCH('Wkpr - Plant Balance Detail'!BU$2,'Wkpr - Allocation_Factors'!$B$1:$F$1,0)),INDEX('Wkpr - Allocation_Factors'!$B$2:$F$15,MATCH(CONCATENATE('Wkpr - Plant Balance Detail'!$B361,'Wkpr - Plant Balance Detail'!$C361),'Wkpr - Allocation_Factors'!$A$2:$A$15,0),MATCH('Wkpr - Plant Balance Detail'!BU$2,'Wkpr - Allocation_Factors'!$B$1:$F$1,0)))),0)</f>
        <v>0.6573</v>
      </c>
      <c r="BV361" s="31">
        <f>_xlfn.IFNA(IF(AND($B361="ED",$D361&gt;=310000,$D361&lt;360000),INDEX('Wkpr - Allocation_Factors'!$B$16:$F$16,1,MATCH('Wkpr - Plant Balance Detail'!BV$2,'Wkpr - Allocation_Factors'!$B$1:$F$1,0)),IF(AND($B361="GD",$C361="AN",$D361&gt;=350000,$D361&lt;358000),INDEX('Wkpr - Allocation_Factors'!$B$17:$F$17,1,MATCH('Wkpr - Plant Balance Detail'!BV$2,'Wkpr - Allocation_Factors'!$B$1:$F$1,0)),INDEX('Wkpr - Allocation_Factors'!$B$2:$F$15,MATCH(CONCATENATE('Wkpr - Plant Balance Detail'!$B361,'Wkpr - Plant Balance Detail'!$C361),'Wkpr - Allocation_Factors'!$A$2:$A$15,0),MATCH('Wkpr - Plant Balance Detail'!BV$2,'Wkpr - Allocation_Factors'!$B$1:$F$1,0)))),0)</f>
        <v>0</v>
      </c>
      <c r="BW361" s="31">
        <f>_xlfn.IFNA(IF(AND($B361="ED",$D361&gt;=310000,$D361&lt;360000),INDEX('Wkpr - Allocation_Factors'!$B$16:$F$16,1,MATCH('Wkpr - Plant Balance Detail'!BW$2,'Wkpr - Allocation_Factors'!$B$1:$F$1,0)),IF(AND($B361="GD",$C361="AN",$D361&gt;=350000,$D361&lt;358000),INDEX('Wkpr - Allocation_Factors'!$B$17:$F$17,1,MATCH('Wkpr - Plant Balance Detail'!BW$2,'Wkpr - Allocation_Factors'!$B$1:$F$1,0)),INDEX('Wkpr - Allocation_Factors'!$B$2:$F$15,MATCH(CONCATENATE('Wkpr - Plant Balance Detail'!$B361,'Wkpr - Plant Balance Detail'!$C361),'Wkpr - Allocation_Factors'!$A$2:$A$15,0),MATCH('Wkpr - Plant Balance Detail'!BW$2,'Wkpr - Allocation_Factors'!$B$1:$F$1,0)))),0)</f>
        <v>0.3427</v>
      </c>
      <c r="BX361" s="31">
        <f>_xlfn.IFNA(IF(AND($B361="ED",$D361&gt;=310000,$D361&lt;360000),INDEX('Wkpr - Allocation_Factors'!$B$16:$F$16,1,MATCH('Wkpr - Plant Balance Detail'!BX$2,'Wkpr - Allocation_Factors'!$B$1:$F$1,0)),IF(AND($B361="GD",$C361="AN",$D361&gt;=350000,$D361&lt;358000),INDEX('Wkpr - Allocation_Factors'!$B$17:$F$17,1,MATCH('Wkpr - Plant Balance Detail'!BX$2,'Wkpr - Allocation_Factors'!$B$1:$F$1,0)),INDEX('Wkpr - Allocation_Factors'!$B$2:$F$15,MATCH(CONCATENATE('Wkpr - Plant Balance Detail'!$B361,'Wkpr - Plant Balance Detail'!$C361),'Wkpr - Allocation_Factors'!$A$2:$A$15,0),MATCH('Wkpr - Plant Balance Detail'!BX$2,'Wkpr - Allocation_Factors'!$B$1:$F$1,0)))),0)</f>
        <v>0</v>
      </c>
      <c r="BY361" s="31">
        <f>_xlfn.IFNA(IF(AND($B361="ED",$D361&gt;=310000,$D361&lt;360000),INDEX('Wkpr - Allocation_Factors'!$B$16:$F$16,1,MATCH('Wkpr - Plant Balance Detail'!BY$2,'Wkpr - Allocation_Factors'!$B$1:$F$1,0)),IF(AND($B361="GD",$C361="AN",$D361&gt;=350000,$D361&lt;358000),INDEX('Wkpr - Allocation_Factors'!$B$17:$F$17,1,MATCH('Wkpr - Plant Balance Detail'!BY$2,'Wkpr - Allocation_Factors'!$B$1:$F$1,0)),INDEX('Wkpr - Allocation_Factors'!$B$2:$F$15,MATCH(CONCATENATE('Wkpr - Plant Balance Detail'!$B361,'Wkpr - Plant Balance Detail'!$C361),'Wkpr - Allocation_Factors'!$A$2:$A$15,0),MATCH('Wkpr - Plant Balance Detail'!BY$2,'Wkpr - Allocation_Factors'!$B$1:$F$1,0)))),0)</f>
        <v>0</v>
      </c>
      <c r="CA361" s="1">
        <f t="shared" si="190"/>
        <v>3504.908610243298</v>
      </c>
      <c r="CB361" s="1">
        <f t="shared" si="191"/>
        <v>0</v>
      </c>
      <c r="CC361" s="1">
        <f t="shared" si="192"/>
        <v>1827.3728597754121</v>
      </c>
      <c r="CD361" s="1">
        <f t="shared" si="193"/>
        <v>0</v>
      </c>
      <c r="CE361" s="1">
        <f t="shared" si="194"/>
        <v>0</v>
      </c>
      <c r="CF361" s="1"/>
      <c r="CG361" s="1">
        <f t="shared" si="195"/>
        <v>3504.9265282289998</v>
      </c>
      <c r="CH361" s="1">
        <f t="shared" si="196"/>
        <v>0</v>
      </c>
      <c r="CI361" s="1">
        <f t="shared" si="197"/>
        <v>1827.3822017709999</v>
      </c>
      <c r="CJ361" s="1">
        <f t="shared" si="198"/>
        <v>0</v>
      </c>
      <c r="CK361" s="1">
        <f t="shared" si="199"/>
        <v>0</v>
      </c>
      <c r="CM361" s="1">
        <f t="shared" si="200"/>
        <v>7284.1516543194002</v>
      </c>
      <c r="CN361" s="1">
        <f t="shared" si="201"/>
        <v>0</v>
      </c>
      <c r="CO361" s="1">
        <f t="shared" si="202"/>
        <v>3797.7769236806002</v>
      </c>
      <c r="CP361" s="1">
        <f t="shared" si="203"/>
        <v>0</v>
      </c>
      <c r="CQ361" s="1">
        <f t="shared" si="204"/>
        <v>0</v>
      </c>
      <c r="CS361" s="1">
        <f t="shared" si="219"/>
        <v>3779.2251260904004</v>
      </c>
      <c r="CT361" s="1">
        <f t="shared" si="220"/>
        <v>0</v>
      </c>
      <c r="CU361" s="1">
        <f t="shared" si="221"/>
        <v>1970.3947219096003</v>
      </c>
      <c r="CV361" s="1">
        <f t="shared" si="222"/>
        <v>0</v>
      </c>
      <c r="CW361" s="1">
        <f t="shared" si="223"/>
        <v>0</v>
      </c>
      <c r="CX361" s="1">
        <f t="shared" si="224"/>
        <v>5749.6198480000003</v>
      </c>
      <c r="DA361" s="38">
        <f t="shared" si="205"/>
        <v>0</v>
      </c>
      <c r="DB361" s="38">
        <f t="shared" si="206"/>
        <v>0</v>
      </c>
      <c r="DC361" s="38">
        <f t="shared" si="207"/>
        <v>0</v>
      </c>
      <c r="DD361" s="38">
        <f t="shared" si="208"/>
        <v>0</v>
      </c>
      <c r="DE361" s="38">
        <f t="shared" si="209"/>
        <v>0</v>
      </c>
    </row>
    <row r="362" spans="1:109" x14ac:dyDescent="0.2">
      <c r="A362" s="12" t="s">
        <v>377</v>
      </c>
      <c r="B362" s="12" t="str">
        <f t="shared" si="210"/>
        <v>ED</v>
      </c>
      <c r="C362" s="12" t="str">
        <f t="shared" si="211"/>
        <v>RT</v>
      </c>
      <c r="D362" s="12">
        <f t="shared" si="212"/>
        <v>340200</v>
      </c>
      <c r="E362" s="12" t="s">
        <v>1142</v>
      </c>
      <c r="F362" s="13">
        <v>621681.62</v>
      </c>
      <c r="G362" s="13">
        <v>621681.62</v>
      </c>
      <c r="H362" s="13">
        <v>621681.62</v>
      </c>
      <c r="I362" s="13">
        <v>621681.62</v>
      </c>
      <c r="J362" s="13">
        <v>621681.62</v>
      </c>
      <c r="K362" s="13">
        <v>621681.62</v>
      </c>
      <c r="L362" s="13">
        <v>621681.62</v>
      </c>
      <c r="M362" s="13">
        <v>621681.62</v>
      </c>
      <c r="N362" s="13">
        <v>621681.62</v>
      </c>
      <c r="O362" s="13">
        <v>621681.62</v>
      </c>
      <c r="P362" s="13">
        <v>621681.62</v>
      </c>
      <c r="Q362" s="13">
        <v>621681.62</v>
      </c>
      <c r="R362" s="13">
        <v>621681.62</v>
      </c>
      <c r="S362" s="13">
        <f t="shared" si="213"/>
        <v>621681.62</v>
      </c>
      <c r="T362" s="13">
        <f t="shared" si="214"/>
        <v>6838497.8200000003</v>
      </c>
      <c r="U362" s="13">
        <f t="shared" si="215"/>
        <v>621681.62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3">
        <v>0</v>
      </c>
      <c r="AI362" s="13"/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13">
        <f t="shared" si="216"/>
        <v>0</v>
      </c>
      <c r="AX362" s="13"/>
      <c r="AY362" s="1">
        <v>621681.62</v>
      </c>
      <c r="AZ362" s="1">
        <v>621681.62</v>
      </c>
      <c r="BA362" s="1">
        <v>621681.62</v>
      </c>
      <c r="BB362" s="1">
        <v>621681.62</v>
      </c>
      <c r="BC362" s="1">
        <v>621681.62</v>
      </c>
      <c r="BD362" s="1">
        <v>621681.62</v>
      </c>
      <c r="BE362" s="1">
        <v>621681.62</v>
      </c>
      <c r="BF362" s="1">
        <v>621681.62</v>
      </c>
      <c r="BG362" s="1">
        <v>621681.62</v>
      </c>
      <c r="BH362" s="1">
        <v>621681.62</v>
      </c>
      <c r="BI362" s="1">
        <v>621681.62</v>
      </c>
      <c r="BJ362" s="1">
        <v>621681.62</v>
      </c>
      <c r="BK362" s="1">
        <v>621681.62</v>
      </c>
      <c r="BL362" s="14">
        <f t="shared" si="189"/>
        <v>0</v>
      </c>
      <c r="BM362" s="14">
        <f t="shared" si="217"/>
        <v>0</v>
      </c>
      <c r="BN362" s="15" t="str">
        <f t="shared" si="188"/>
        <v/>
      </c>
      <c r="BO362" s="37">
        <f>IFERROR(INDEX('Wkpr - Existing Depr Rates'!$G$2:$G$709,MATCH('Wkpr - Plant Balance Detail'!A362,'Wkpr - Existing Depr Rates'!$A$2:$A$709,0),),0)</f>
        <v>0</v>
      </c>
      <c r="BP362" s="37" t="str">
        <f t="shared" si="218"/>
        <v/>
      </c>
      <c r="BQ362" s="12"/>
      <c r="BR362" s="12"/>
      <c r="BS362" s="12"/>
      <c r="BT362" s="12"/>
      <c r="BU362" s="30">
        <f>_xlfn.IFNA(IF(AND($B362="ED",$D362&gt;=310000,$D362&lt;360000),INDEX('Wkpr - Allocation_Factors'!$B$16:$F$16,1,MATCH('Wkpr - Plant Balance Detail'!BU$2,'Wkpr - Allocation_Factors'!$B$1:$F$1,0)),IF(AND($B362="GD",$C362="AN",$D362&gt;=350000,$D362&lt;358000),INDEX('Wkpr - Allocation_Factors'!$B$17:$F$17,1,MATCH('Wkpr - Plant Balance Detail'!BU$2,'Wkpr - Allocation_Factors'!$B$1:$F$1,0)),INDEX('Wkpr - Allocation_Factors'!$B$2:$F$15,MATCH(CONCATENATE('Wkpr - Plant Balance Detail'!$B362,'Wkpr - Plant Balance Detail'!$C362),'Wkpr - Allocation_Factors'!$A$2:$A$15,0),MATCH('Wkpr - Plant Balance Detail'!BU$2,'Wkpr - Allocation_Factors'!$B$1:$F$1,0)))),0)</f>
        <v>0.6573</v>
      </c>
      <c r="BV362" s="30">
        <f>_xlfn.IFNA(IF(AND($B362="ED",$D362&gt;=310000,$D362&lt;360000),INDEX('Wkpr - Allocation_Factors'!$B$16:$F$16,1,MATCH('Wkpr - Plant Balance Detail'!BV$2,'Wkpr - Allocation_Factors'!$B$1:$F$1,0)),IF(AND($B362="GD",$C362="AN",$D362&gt;=350000,$D362&lt;358000),INDEX('Wkpr - Allocation_Factors'!$B$17:$F$17,1,MATCH('Wkpr - Plant Balance Detail'!BV$2,'Wkpr - Allocation_Factors'!$B$1:$F$1,0)),INDEX('Wkpr - Allocation_Factors'!$B$2:$F$15,MATCH(CONCATENATE('Wkpr - Plant Balance Detail'!$B362,'Wkpr - Plant Balance Detail'!$C362),'Wkpr - Allocation_Factors'!$A$2:$A$15,0),MATCH('Wkpr - Plant Balance Detail'!BV$2,'Wkpr - Allocation_Factors'!$B$1:$F$1,0)))),0)</f>
        <v>0</v>
      </c>
      <c r="BW362" s="30">
        <f>_xlfn.IFNA(IF(AND($B362="ED",$D362&gt;=310000,$D362&lt;360000),INDEX('Wkpr - Allocation_Factors'!$B$16:$F$16,1,MATCH('Wkpr - Plant Balance Detail'!BW$2,'Wkpr - Allocation_Factors'!$B$1:$F$1,0)),IF(AND($B362="GD",$C362="AN",$D362&gt;=350000,$D362&lt;358000),INDEX('Wkpr - Allocation_Factors'!$B$17:$F$17,1,MATCH('Wkpr - Plant Balance Detail'!BW$2,'Wkpr - Allocation_Factors'!$B$1:$F$1,0)),INDEX('Wkpr - Allocation_Factors'!$B$2:$F$15,MATCH(CONCATENATE('Wkpr - Plant Balance Detail'!$B362,'Wkpr - Plant Balance Detail'!$C362),'Wkpr - Allocation_Factors'!$A$2:$A$15,0),MATCH('Wkpr - Plant Balance Detail'!BW$2,'Wkpr - Allocation_Factors'!$B$1:$F$1,0)))),0)</f>
        <v>0.3427</v>
      </c>
      <c r="BX362" s="30">
        <f>_xlfn.IFNA(IF(AND($B362="ED",$D362&gt;=310000,$D362&lt;360000),INDEX('Wkpr - Allocation_Factors'!$B$16:$F$16,1,MATCH('Wkpr - Plant Balance Detail'!BX$2,'Wkpr - Allocation_Factors'!$B$1:$F$1,0)),IF(AND($B362="GD",$C362="AN",$D362&gt;=350000,$D362&lt;358000),INDEX('Wkpr - Allocation_Factors'!$B$17:$F$17,1,MATCH('Wkpr - Plant Balance Detail'!BX$2,'Wkpr - Allocation_Factors'!$B$1:$F$1,0)),INDEX('Wkpr - Allocation_Factors'!$B$2:$F$15,MATCH(CONCATENATE('Wkpr - Plant Balance Detail'!$B362,'Wkpr - Plant Balance Detail'!$C362),'Wkpr - Allocation_Factors'!$A$2:$A$15,0),MATCH('Wkpr - Plant Balance Detail'!BX$2,'Wkpr - Allocation_Factors'!$B$1:$F$1,0)))),0)</f>
        <v>0</v>
      </c>
      <c r="BY362" s="30">
        <f>_xlfn.IFNA(IF(AND($B362="ED",$D362&gt;=310000,$D362&lt;360000),INDEX('Wkpr - Allocation_Factors'!$B$16:$F$16,1,MATCH('Wkpr - Plant Balance Detail'!BY$2,'Wkpr - Allocation_Factors'!$B$1:$F$1,0)),IF(AND($B362="GD",$C362="AN",$D362&gt;=350000,$D362&lt;358000),INDEX('Wkpr - Allocation_Factors'!$B$17:$F$17,1,MATCH('Wkpr - Plant Balance Detail'!BY$2,'Wkpr - Allocation_Factors'!$B$1:$F$1,0)),INDEX('Wkpr - Allocation_Factors'!$B$2:$F$15,MATCH(CONCATENATE('Wkpr - Plant Balance Detail'!$B362,'Wkpr - Plant Balance Detail'!$C362),'Wkpr - Allocation_Factors'!$A$2:$A$15,0),MATCH('Wkpr - Plant Balance Detail'!BY$2,'Wkpr - Allocation_Factors'!$B$1:$F$1,0)))),0)</f>
        <v>0</v>
      </c>
      <c r="CA362" s="1">
        <f t="shared" si="190"/>
        <v>0</v>
      </c>
      <c r="CB362" s="1">
        <f t="shared" si="191"/>
        <v>0</v>
      </c>
      <c r="CC362" s="1">
        <f t="shared" si="192"/>
        <v>0</v>
      </c>
      <c r="CD362" s="1">
        <f t="shared" si="193"/>
        <v>0</v>
      </c>
      <c r="CE362" s="1">
        <f t="shared" si="194"/>
        <v>0</v>
      </c>
      <c r="CF362" s="1"/>
      <c r="CG362" s="1">
        <f t="shared" si="195"/>
        <v>0</v>
      </c>
      <c r="CH362" s="1">
        <f t="shared" si="196"/>
        <v>0</v>
      </c>
      <c r="CI362" s="1">
        <f t="shared" si="197"/>
        <v>0</v>
      </c>
      <c r="CJ362" s="1">
        <f t="shared" si="198"/>
        <v>0</v>
      </c>
      <c r="CK362" s="1">
        <f t="shared" si="199"/>
        <v>0</v>
      </c>
      <c r="CM362" s="1">
        <f t="shared" si="200"/>
        <v>0</v>
      </c>
      <c r="CN362" s="1">
        <f t="shared" si="201"/>
        <v>0</v>
      </c>
      <c r="CO362" s="1">
        <f t="shared" si="202"/>
        <v>0</v>
      </c>
      <c r="CP362" s="1">
        <f t="shared" si="203"/>
        <v>0</v>
      </c>
      <c r="CQ362" s="1">
        <f t="shared" si="204"/>
        <v>0</v>
      </c>
      <c r="CS362" s="1">
        <f t="shared" si="219"/>
        <v>0</v>
      </c>
      <c r="CT362" s="1">
        <f t="shared" si="220"/>
        <v>0</v>
      </c>
      <c r="CU362" s="1">
        <f t="shared" si="221"/>
        <v>0</v>
      </c>
      <c r="CV362" s="1">
        <f t="shared" si="222"/>
        <v>0</v>
      </c>
      <c r="CW362" s="1">
        <f t="shared" si="223"/>
        <v>0</v>
      </c>
      <c r="CX362" s="1">
        <f t="shared" si="224"/>
        <v>0</v>
      </c>
      <c r="DA362" s="38">
        <f t="shared" si="205"/>
        <v>0</v>
      </c>
      <c r="DB362" s="38">
        <f t="shared" si="206"/>
        <v>0</v>
      </c>
      <c r="DC362" s="38">
        <f t="shared" si="207"/>
        <v>0</v>
      </c>
      <c r="DD362" s="38">
        <f t="shared" si="208"/>
        <v>0</v>
      </c>
      <c r="DE362" s="38">
        <f t="shared" si="209"/>
        <v>0</v>
      </c>
    </row>
    <row r="363" spans="1:109" x14ac:dyDescent="0.2">
      <c r="A363" t="s">
        <v>378</v>
      </c>
      <c r="B363" t="str">
        <f t="shared" si="210"/>
        <v>ED</v>
      </c>
      <c r="C363" t="str">
        <f t="shared" si="211"/>
        <v>RT</v>
      </c>
      <c r="D363">
        <f t="shared" si="212"/>
        <v>341000</v>
      </c>
      <c r="F363" s="1">
        <v>3442349.77</v>
      </c>
      <c r="G363" s="1">
        <v>3442349.77</v>
      </c>
      <c r="H363" s="1">
        <v>3442349.77</v>
      </c>
      <c r="I363" s="1">
        <v>3442349.77</v>
      </c>
      <c r="J363" s="1">
        <v>3442349.77</v>
      </c>
      <c r="K363" s="1">
        <v>3442349.77</v>
      </c>
      <c r="L363" s="1">
        <v>3442349.77</v>
      </c>
      <c r="M363" s="1">
        <v>3442349.77</v>
      </c>
      <c r="N363" s="1">
        <v>3442349.77</v>
      </c>
      <c r="O363" s="1">
        <v>3442349.77</v>
      </c>
      <c r="P363" s="1">
        <v>3531837.93</v>
      </c>
      <c r="Q363" s="1">
        <v>3531837.93</v>
      </c>
      <c r="R363" s="1">
        <v>3531837.93</v>
      </c>
      <c r="S363" s="1">
        <f t="shared" si="213"/>
        <v>3487093.85</v>
      </c>
      <c r="T363" s="1">
        <f t="shared" si="214"/>
        <v>38044823.789999999</v>
      </c>
      <c r="U363" s="1">
        <f t="shared" si="215"/>
        <v>3460993.1366666667</v>
      </c>
      <c r="V363" s="1">
        <v>-1215560.6599999999</v>
      </c>
      <c r="W363" s="1">
        <v>-1224510.77</v>
      </c>
      <c r="X363" s="1">
        <v>-1233460.8799999999</v>
      </c>
      <c r="Y363" s="1">
        <v>-1242410.99</v>
      </c>
      <c r="Z363" s="1">
        <v>-1251361.1000000001</v>
      </c>
      <c r="AA363" s="1">
        <v>-1260311.21</v>
      </c>
      <c r="AB363" s="1">
        <v>-1269261.32</v>
      </c>
      <c r="AC363" s="1">
        <v>-1278211.43</v>
      </c>
      <c r="AD363" s="1">
        <v>-1287161.54</v>
      </c>
      <c r="AE363" s="1">
        <v>-1296111.6499999999</v>
      </c>
      <c r="AF363" s="1">
        <v>-1305178.0900000001</v>
      </c>
      <c r="AG363" s="1">
        <v>-1314360.8700000001</v>
      </c>
      <c r="AH363" s="1">
        <v>-1323543.6499999999</v>
      </c>
      <c r="AI363" s="1"/>
      <c r="AJ363" s="1">
        <v>-8950.11</v>
      </c>
      <c r="AK363" s="1">
        <v>-8950.11</v>
      </c>
      <c r="AL363" s="1">
        <v>-8950.11</v>
      </c>
      <c r="AM363" s="1">
        <v>-8950.11</v>
      </c>
      <c r="AN363" s="1">
        <v>-8950.11</v>
      </c>
      <c r="AO363" s="1">
        <v>-8950.11</v>
      </c>
      <c r="AP363" s="1">
        <v>-8950.11</v>
      </c>
      <c r="AQ363" s="1">
        <v>-8950.11</v>
      </c>
      <c r="AR363" s="1">
        <v>-8950.11</v>
      </c>
      <c r="AS363" s="1">
        <v>-8950.11</v>
      </c>
      <c r="AT363" s="1">
        <v>-9066.44</v>
      </c>
      <c r="AU363" s="1">
        <v>-9182.7800000000007</v>
      </c>
      <c r="AV363" s="1">
        <v>-9182.7800000000007</v>
      </c>
      <c r="AW363" s="1">
        <f t="shared" si="216"/>
        <v>107982.99</v>
      </c>
      <c r="AX363" s="1"/>
      <c r="AY363" s="1">
        <v>2226789.11</v>
      </c>
      <c r="AZ363" s="1">
        <v>2217839</v>
      </c>
      <c r="BA363" s="1">
        <v>2208888.89</v>
      </c>
      <c r="BB363" s="1">
        <v>2199938.7799999998</v>
      </c>
      <c r="BC363" s="1">
        <v>2190988.67</v>
      </c>
      <c r="BD363" s="1">
        <v>2182038.56</v>
      </c>
      <c r="BE363" s="1">
        <v>2173088.4500000002</v>
      </c>
      <c r="BF363" s="1">
        <v>2164138.34</v>
      </c>
      <c r="BG363" s="1">
        <v>2155188.23</v>
      </c>
      <c r="BH363" s="1">
        <v>2146238.12</v>
      </c>
      <c r="BI363" s="1">
        <v>2226659.84</v>
      </c>
      <c r="BJ363" s="1">
        <v>2217477.06</v>
      </c>
      <c r="BK363" s="1">
        <v>2208294.2799999998</v>
      </c>
      <c r="BL363" s="2">
        <f t="shared" si="189"/>
        <v>0</v>
      </c>
      <c r="BM363" s="2">
        <f t="shared" si="217"/>
        <v>107982.99</v>
      </c>
      <c r="BN363" s="3">
        <f t="shared" si="188"/>
        <v>3.120000119503271E-2</v>
      </c>
      <c r="BO363" s="37">
        <f>IFERROR(INDEX('Wkpr - Existing Depr Rates'!$G$2:$G$709,MATCH('Wkpr - Plant Balance Detail'!A363,'Wkpr - Existing Depr Rates'!$A$2:$A$709,0),),0)</f>
        <v>3.1199999999999999E-2</v>
      </c>
      <c r="BP363" s="37">
        <f t="shared" si="218"/>
        <v>1.1950327116760917E-9</v>
      </c>
      <c r="BQ363" s="11">
        <v>3.7000000000000005E-2</v>
      </c>
      <c r="BR363" s="11"/>
      <c r="BS363" s="11"/>
      <c r="BU363" s="31">
        <f>_xlfn.IFNA(IF(AND($B363="ED",$D363&gt;=310000,$D363&lt;360000),INDEX('Wkpr - Allocation_Factors'!$B$16:$F$16,1,MATCH('Wkpr - Plant Balance Detail'!BU$2,'Wkpr - Allocation_Factors'!$B$1:$F$1,0)),IF(AND($B363="GD",$C363="AN",$D363&gt;=350000,$D363&lt;358000),INDEX('Wkpr - Allocation_Factors'!$B$17:$F$17,1,MATCH('Wkpr - Plant Balance Detail'!BU$2,'Wkpr - Allocation_Factors'!$B$1:$F$1,0)),INDEX('Wkpr - Allocation_Factors'!$B$2:$F$15,MATCH(CONCATENATE('Wkpr - Plant Balance Detail'!$B363,'Wkpr - Plant Balance Detail'!$C363),'Wkpr - Allocation_Factors'!$A$2:$A$15,0),MATCH('Wkpr - Plant Balance Detail'!BU$2,'Wkpr - Allocation_Factors'!$B$1:$F$1,0)))),0)</f>
        <v>0.6573</v>
      </c>
      <c r="BV363" s="31">
        <f>_xlfn.IFNA(IF(AND($B363="ED",$D363&gt;=310000,$D363&lt;360000),INDEX('Wkpr - Allocation_Factors'!$B$16:$F$16,1,MATCH('Wkpr - Plant Balance Detail'!BV$2,'Wkpr - Allocation_Factors'!$B$1:$F$1,0)),IF(AND($B363="GD",$C363="AN",$D363&gt;=350000,$D363&lt;358000),INDEX('Wkpr - Allocation_Factors'!$B$17:$F$17,1,MATCH('Wkpr - Plant Balance Detail'!BV$2,'Wkpr - Allocation_Factors'!$B$1:$F$1,0)),INDEX('Wkpr - Allocation_Factors'!$B$2:$F$15,MATCH(CONCATENATE('Wkpr - Plant Balance Detail'!$B363,'Wkpr - Plant Balance Detail'!$C363),'Wkpr - Allocation_Factors'!$A$2:$A$15,0),MATCH('Wkpr - Plant Balance Detail'!BV$2,'Wkpr - Allocation_Factors'!$B$1:$F$1,0)))),0)</f>
        <v>0</v>
      </c>
      <c r="BW363" s="31">
        <f>_xlfn.IFNA(IF(AND($B363="ED",$D363&gt;=310000,$D363&lt;360000),INDEX('Wkpr - Allocation_Factors'!$B$16:$F$16,1,MATCH('Wkpr - Plant Balance Detail'!BW$2,'Wkpr - Allocation_Factors'!$B$1:$F$1,0)),IF(AND($B363="GD",$C363="AN",$D363&gt;=350000,$D363&lt;358000),INDEX('Wkpr - Allocation_Factors'!$B$17:$F$17,1,MATCH('Wkpr - Plant Balance Detail'!BW$2,'Wkpr - Allocation_Factors'!$B$1:$F$1,0)),INDEX('Wkpr - Allocation_Factors'!$B$2:$F$15,MATCH(CONCATENATE('Wkpr - Plant Balance Detail'!$B363,'Wkpr - Plant Balance Detail'!$C363),'Wkpr - Allocation_Factors'!$A$2:$A$15,0),MATCH('Wkpr - Plant Balance Detail'!BW$2,'Wkpr - Allocation_Factors'!$B$1:$F$1,0)))),0)</f>
        <v>0.3427</v>
      </c>
      <c r="BX363" s="31">
        <f>_xlfn.IFNA(IF(AND($B363="ED",$D363&gt;=310000,$D363&lt;360000),INDEX('Wkpr - Allocation_Factors'!$B$16:$F$16,1,MATCH('Wkpr - Plant Balance Detail'!BX$2,'Wkpr - Allocation_Factors'!$B$1:$F$1,0)),IF(AND($B363="GD",$C363="AN",$D363&gt;=350000,$D363&lt;358000),INDEX('Wkpr - Allocation_Factors'!$B$17:$F$17,1,MATCH('Wkpr - Plant Balance Detail'!BX$2,'Wkpr - Allocation_Factors'!$B$1:$F$1,0)),INDEX('Wkpr - Allocation_Factors'!$B$2:$F$15,MATCH(CONCATENATE('Wkpr - Plant Balance Detail'!$B363,'Wkpr - Plant Balance Detail'!$C363),'Wkpr - Allocation_Factors'!$A$2:$A$15,0),MATCH('Wkpr - Plant Balance Detail'!BX$2,'Wkpr - Allocation_Factors'!$B$1:$F$1,0)))),0)</f>
        <v>0</v>
      </c>
      <c r="BY363" s="31">
        <f>_xlfn.IFNA(IF(AND($B363="ED",$D363&gt;=310000,$D363&lt;360000),INDEX('Wkpr - Allocation_Factors'!$B$16:$F$16,1,MATCH('Wkpr - Plant Balance Detail'!BY$2,'Wkpr - Allocation_Factors'!$B$1:$F$1,0)),IF(AND($B363="GD",$C363="AN",$D363&gt;=350000,$D363&lt;358000),INDEX('Wkpr - Allocation_Factors'!$B$17:$F$17,1,MATCH('Wkpr - Plant Balance Detail'!BY$2,'Wkpr - Allocation_Factors'!$B$1:$F$1,0)),INDEX('Wkpr - Allocation_Factors'!$B$2:$F$15,MATCH(CONCATENATE('Wkpr - Plant Balance Detail'!$B363,'Wkpr - Plant Balance Detail'!$C363),'Wkpr - Allocation_Factors'!$A$2:$A$15,0),MATCH('Wkpr - Plant Balance Detail'!BY$2,'Wkpr - Allocation_Factors'!$B$1:$F$1,0)))),0)</f>
        <v>0</v>
      </c>
      <c r="CA363" s="1">
        <f t="shared" si="190"/>
        <v>72430.087401577839</v>
      </c>
      <c r="CB363" s="1">
        <f t="shared" si="191"/>
        <v>0</v>
      </c>
      <c r="CC363" s="1">
        <f t="shared" si="192"/>
        <v>37763.260235084017</v>
      </c>
      <c r="CD363" s="1">
        <f t="shared" si="193"/>
        <v>0</v>
      </c>
      <c r="CE363" s="1">
        <f t="shared" si="194"/>
        <v>0</v>
      </c>
      <c r="CF363" s="1"/>
      <c r="CG363" s="1">
        <f t="shared" si="195"/>
        <v>72430.084627336808</v>
      </c>
      <c r="CH363" s="1">
        <f t="shared" si="196"/>
        <v>0</v>
      </c>
      <c r="CI363" s="1">
        <f t="shared" si="197"/>
        <v>37763.258788663203</v>
      </c>
      <c r="CJ363" s="1">
        <f t="shared" si="198"/>
        <v>0</v>
      </c>
      <c r="CK363" s="1">
        <f t="shared" si="199"/>
        <v>0</v>
      </c>
      <c r="CM363" s="1">
        <f t="shared" si="200"/>
        <v>85894.651641393008</v>
      </c>
      <c r="CN363" s="1">
        <f t="shared" si="201"/>
        <v>0</v>
      </c>
      <c r="CO363" s="1">
        <f t="shared" si="202"/>
        <v>44783.351768607004</v>
      </c>
      <c r="CP363" s="1">
        <f t="shared" si="203"/>
        <v>0</v>
      </c>
      <c r="CQ363" s="1">
        <f t="shared" si="204"/>
        <v>0</v>
      </c>
      <c r="CS363" s="1">
        <f t="shared" si="219"/>
        <v>13464.5670140562</v>
      </c>
      <c r="CT363" s="1">
        <f t="shared" si="220"/>
        <v>0</v>
      </c>
      <c r="CU363" s="1">
        <f t="shared" si="221"/>
        <v>7020.0929799438018</v>
      </c>
      <c r="CV363" s="1">
        <f t="shared" si="222"/>
        <v>0</v>
      </c>
      <c r="CW363" s="1">
        <f t="shared" si="223"/>
        <v>0</v>
      </c>
      <c r="CX363" s="1">
        <f t="shared" si="224"/>
        <v>20484.659994000001</v>
      </c>
      <c r="DA363" s="38">
        <f t="shared" si="205"/>
        <v>0</v>
      </c>
      <c r="DB363" s="38">
        <f t="shared" si="206"/>
        <v>0</v>
      </c>
      <c r="DC363" s="38">
        <f t="shared" si="207"/>
        <v>0</v>
      </c>
      <c r="DD363" s="38">
        <f t="shared" si="208"/>
        <v>0</v>
      </c>
      <c r="DE363" s="38">
        <f t="shared" si="209"/>
        <v>0</v>
      </c>
    </row>
    <row r="364" spans="1:109" x14ac:dyDescent="0.2">
      <c r="A364" t="s">
        <v>379</v>
      </c>
      <c r="B364" t="str">
        <f t="shared" si="210"/>
        <v>ED</v>
      </c>
      <c r="C364" t="str">
        <f t="shared" si="211"/>
        <v>RT</v>
      </c>
      <c r="D364">
        <f t="shared" si="212"/>
        <v>342000</v>
      </c>
      <c r="F364" s="1">
        <v>1695808.4</v>
      </c>
      <c r="G364" s="1">
        <v>1695808.4</v>
      </c>
      <c r="H364" s="1">
        <v>1695808.4</v>
      </c>
      <c r="I364" s="1">
        <v>1695808.4</v>
      </c>
      <c r="J364" s="1">
        <v>1695808.4</v>
      </c>
      <c r="K364" s="1">
        <v>1695808.4</v>
      </c>
      <c r="L364" s="1">
        <v>1695808.4</v>
      </c>
      <c r="M364" s="1">
        <v>1695808.4</v>
      </c>
      <c r="N364" s="1">
        <v>1695808.4</v>
      </c>
      <c r="O364" s="1">
        <v>1695808.4</v>
      </c>
      <c r="P364" s="1">
        <v>1695808.4</v>
      </c>
      <c r="Q364" s="1">
        <v>1695808.4</v>
      </c>
      <c r="R364" s="1">
        <v>1695808.4</v>
      </c>
      <c r="S364" s="1">
        <f t="shared" si="213"/>
        <v>1695808.4</v>
      </c>
      <c r="T364" s="1">
        <f t="shared" si="214"/>
        <v>18653892.399999999</v>
      </c>
      <c r="U364" s="1">
        <f t="shared" si="215"/>
        <v>1695808.3999999997</v>
      </c>
      <c r="V364" s="1">
        <v>-640843.91</v>
      </c>
      <c r="W364" s="1">
        <v>-645888.94000000006</v>
      </c>
      <c r="X364" s="1">
        <v>-650933.97</v>
      </c>
      <c r="Y364" s="1">
        <v>-655979</v>
      </c>
      <c r="Z364" s="1">
        <v>-661024.03</v>
      </c>
      <c r="AA364" s="1">
        <v>-666069.06000000006</v>
      </c>
      <c r="AB364" s="1">
        <v>-671114.09</v>
      </c>
      <c r="AC364" s="1">
        <v>-676159.12</v>
      </c>
      <c r="AD364" s="1">
        <v>-681204.15</v>
      </c>
      <c r="AE364" s="1">
        <v>-686249.18</v>
      </c>
      <c r="AF364" s="1">
        <v>-691294.21</v>
      </c>
      <c r="AG364" s="1">
        <v>-696339.24</v>
      </c>
      <c r="AH364" s="1">
        <v>-701384.27</v>
      </c>
      <c r="AI364" s="1"/>
      <c r="AJ364" s="1">
        <v>-5045.03</v>
      </c>
      <c r="AK364" s="1">
        <v>-5045.03</v>
      </c>
      <c r="AL364" s="1">
        <v>-5045.03</v>
      </c>
      <c r="AM364" s="1">
        <v>-5045.03</v>
      </c>
      <c r="AN364" s="1">
        <v>-5045.03</v>
      </c>
      <c r="AO364" s="1">
        <v>-5045.03</v>
      </c>
      <c r="AP364" s="1">
        <v>-5045.03</v>
      </c>
      <c r="AQ364" s="1">
        <v>-5045.03</v>
      </c>
      <c r="AR364" s="1">
        <v>-5045.03</v>
      </c>
      <c r="AS364" s="1">
        <v>-5045.03</v>
      </c>
      <c r="AT364" s="1">
        <v>-5045.03</v>
      </c>
      <c r="AU364" s="1">
        <v>-5045.03</v>
      </c>
      <c r="AV364" s="1">
        <v>-5045.03</v>
      </c>
      <c r="AW364" s="1">
        <f t="shared" si="216"/>
        <v>60540.359999999993</v>
      </c>
      <c r="AX364" s="1"/>
      <c r="AY364" s="1">
        <v>1054964.49</v>
      </c>
      <c r="AZ364" s="1">
        <v>1049919.46</v>
      </c>
      <c r="BA364" s="1">
        <v>1044874.43</v>
      </c>
      <c r="BB364" s="1">
        <v>1039829.4</v>
      </c>
      <c r="BC364" s="1">
        <v>1034784.37</v>
      </c>
      <c r="BD364" s="1">
        <v>1029739.34</v>
      </c>
      <c r="BE364" s="1">
        <v>1024694.31</v>
      </c>
      <c r="BF364" s="1">
        <v>1019649.28</v>
      </c>
      <c r="BG364" s="1">
        <v>1014604.25</v>
      </c>
      <c r="BH364" s="1">
        <v>1009559.22</v>
      </c>
      <c r="BI364" s="1">
        <v>1004514.19</v>
      </c>
      <c r="BJ364" s="1">
        <v>999469.16</v>
      </c>
      <c r="BK364" s="1">
        <v>994424.13</v>
      </c>
      <c r="BL364" s="2">
        <f t="shared" si="189"/>
        <v>0</v>
      </c>
      <c r="BM364" s="2">
        <f t="shared" si="217"/>
        <v>60540.359999999993</v>
      </c>
      <c r="BN364" s="3">
        <f t="shared" ref="BN364:BN427" si="225">IF(U364=0,"",IF((BM364/U364)=0,"",BM364/U364))</f>
        <v>3.5700000070762711E-2</v>
      </c>
      <c r="BO364" s="37">
        <f>IFERROR(INDEX('Wkpr - Existing Depr Rates'!$G$2:$G$709,MATCH('Wkpr - Plant Balance Detail'!A364,'Wkpr - Existing Depr Rates'!$A$2:$A$709,0),),0)</f>
        <v>3.5699999999999996E-2</v>
      </c>
      <c r="BP364" s="37">
        <f t="shared" si="218"/>
        <v>7.0762715131955645E-11</v>
      </c>
      <c r="BQ364" s="11">
        <v>3.56E-2</v>
      </c>
      <c r="BR364" s="11"/>
      <c r="BS364" s="11"/>
      <c r="BU364" s="31">
        <f>_xlfn.IFNA(IF(AND($B364="ED",$D364&gt;=310000,$D364&lt;360000),INDEX('Wkpr - Allocation_Factors'!$B$16:$F$16,1,MATCH('Wkpr - Plant Balance Detail'!BU$2,'Wkpr - Allocation_Factors'!$B$1:$F$1,0)),IF(AND($B364="GD",$C364="AN",$D364&gt;=350000,$D364&lt;358000),INDEX('Wkpr - Allocation_Factors'!$B$17:$F$17,1,MATCH('Wkpr - Plant Balance Detail'!BU$2,'Wkpr - Allocation_Factors'!$B$1:$F$1,0)),INDEX('Wkpr - Allocation_Factors'!$B$2:$F$15,MATCH(CONCATENATE('Wkpr - Plant Balance Detail'!$B364,'Wkpr - Plant Balance Detail'!$C364),'Wkpr - Allocation_Factors'!$A$2:$A$15,0),MATCH('Wkpr - Plant Balance Detail'!BU$2,'Wkpr - Allocation_Factors'!$B$1:$F$1,0)))),0)</f>
        <v>0.6573</v>
      </c>
      <c r="BV364" s="31">
        <f>_xlfn.IFNA(IF(AND($B364="ED",$D364&gt;=310000,$D364&lt;360000),INDEX('Wkpr - Allocation_Factors'!$B$16:$F$16,1,MATCH('Wkpr - Plant Balance Detail'!BV$2,'Wkpr - Allocation_Factors'!$B$1:$F$1,0)),IF(AND($B364="GD",$C364="AN",$D364&gt;=350000,$D364&lt;358000),INDEX('Wkpr - Allocation_Factors'!$B$17:$F$17,1,MATCH('Wkpr - Plant Balance Detail'!BV$2,'Wkpr - Allocation_Factors'!$B$1:$F$1,0)),INDEX('Wkpr - Allocation_Factors'!$B$2:$F$15,MATCH(CONCATENATE('Wkpr - Plant Balance Detail'!$B364,'Wkpr - Plant Balance Detail'!$C364),'Wkpr - Allocation_Factors'!$A$2:$A$15,0),MATCH('Wkpr - Plant Balance Detail'!BV$2,'Wkpr - Allocation_Factors'!$B$1:$F$1,0)))),0)</f>
        <v>0</v>
      </c>
      <c r="BW364" s="31">
        <f>_xlfn.IFNA(IF(AND($B364="ED",$D364&gt;=310000,$D364&lt;360000),INDEX('Wkpr - Allocation_Factors'!$B$16:$F$16,1,MATCH('Wkpr - Plant Balance Detail'!BW$2,'Wkpr - Allocation_Factors'!$B$1:$F$1,0)),IF(AND($B364="GD",$C364="AN",$D364&gt;=350000,$D364&lt;358000),INDEX('Wkpr - Allocation_Factors'!$B$17:$F$17,1,MATCH('Wkpr - Plant Balance Detail'!BW$2,'Wkpr - Allocation_Factors'!$B$1:$F$1,0)),INDEX('Wkpr - Allocation_Factors'!$B$2:$F$15,MATCH(CONCATENATE('Wkpr - Plant Balance Detail'!$B364,'Wkpr - Plant Balance Detail'!$C364),'Wkpr - Allocation_Factors'!$A$2:$A$15,0),MATCH('Wkpr - Plant Balance Detail'!BW$2,'Wkpr - Allocation_Factors'!$B$1:$F$1,0)))),0)</f>
        <v>0.3427</v>
      </c>
      <c r="BX364" s="31">
        <f>_xlfn.IFNA(IF(AND($B364="ED",$D364&gt;=310000,$D364&lt;360000),INDEX('Wkpr - Allocation_Factors'!$B$16:$F$16,1,MATCH('Wkpr - Plant Balance Detail'!BX$2,'Wkpr - Allocation_Factors'!$B$1:$F$1,0)),IF(AND($B364="GD",$C364="AN",$D364&gt;=350000,$D364&lt;358000),INDEX('Wkpr - Allocation_Factors'!$B$17:$F$17,1,MATCH('Wkpr - Plant Balance Detail'!BX$2,'Wkpr - Allocation_Factors'!$B$1:$F$1,0)),INDEX('Wkpr - Allocation_Factors'!$B$2:$F$15,MATCH(CONCATENATE('Wkpr - Plant Balance Detail'!$B364,'Wkpr - Plant Balance Detail'!$C364),'Wkpr - Allocation_Factors'!$A$2:$A$15,0),MATCH('Wkpr - Plant Balance Detail'!BX$2,'Wkpr - Allocation_Factors'!$B$1:$F$1,0)))),0)</f>
        <v>0</v>
      </c>
      <c r="BY364" s="31">
        <f>_xlfn.IFNA(IF(AND($B364="ED",$D364&gt;=310000,$D364&lt;360000),INDEX('Wkpr - Allocation_Factors'!$B$16:$F$16,1,MATCH('Wkpr - Plant Balance Detail'!BY$2,'Wkpr - Allocation_Factors'!$B$1:$F$1,0)),IF(AND($B364="GD",$C364="AN",$D364&gt;=350000,$D364&lt;358000),INDEX('Wkpr - Allocation_Factors'!$B$17:$F$17,1,MATCH('Wkpr - Plant Balance Detail'!BY$2,'Wkpr - Allocation_Factors'!$B$1:$F$1,0)),INDEX('Wkpr - Allocation_Factors'!$B$2:$F$15,MATCH(CONCATENATE('Wkpr - Plant Balance Detail'!$B364,'Wkpr - Plant Balance Detail'!$C364),'Wkpr - Allocation_Factors'!$A$2:$A$15,0),MATCH('Wkpr - Plant Balance Detail'!BY$2,'Wkpr - Allocation_Factors'!$B$1:$F$1,0)))),0)</f>
        <v>0</v>
      </c>
      <c r="CA364" s="1">
        <f t="shared" si="190"/>
        <v>39793.178627999994</v>
      </c>
      <c r="CB364" s="1">
        <f t="shared" si="191"/>
        <v>0</v>
      </c>
      <c r="CC364" s="1">
        <f t="shared" si="192"/>
        <v>20747.181371999999</v>
      </c>
      <c r="CD364" s="1">
        <f t="shared" si="193"/>
        <v>0</v>
      </c>
      <c r="CE364" s="1">
        <f t="shared" si="194"/>
        <v>0</v>
      </c>
      <c r="CF364" s="1"/>
      <c r="CG364" s="1">
        <f t="shared" si="195"/>
        <v>39793.178549123993</v>
      </c>
      <c r="CH364" s="1">
        <f t="shared" si="196"/>
        <v>0</v>
      </c>
      <c r="CI364" s="1">
        <f t="shared" si="197"/>
        <v>20747.181330875996</v>
      </c>
      <c r="CJ364" s="1">
        <f t="shared" si="198"/>
        <v>0</v>
      </c>
      <c r="CK364" s="1">
        <f t="shared" si="199"/>
        <v>0</v>
      </c>
      <c r="CM364" s="1">
        <f t="shared" si="200"/>
        <v>39681.713062991999</v>
      </c>
      <c r="CN364" s="1">
        <f t="shared" si="201"/>
        <v>0</v>
      </c>
      <c r="CO364" s="1">
        <f t="shared" si="202"/>
        <v>20689.065977007998</v>
      </c>
      <c r="CP364" s="1">
        <f t="shared" si="203"/>
        <v>0</v>
      </c>
      <c r="CQ364" s="1">
        <f t="shared" si="204"/>
        <v>0</v>
      </c>
      <c r="CS364" s="1">
        <f t="shared" si="219"/>
        <v>-111.46548613199411</v>
      </c>
      <c r="CT364" s="1">
        <f t="shared" si="220"/>
        <v>0</v>
      </c>
      <c r="CU364" s="1">
        <f t="shared" si="221"/>
        <v>-58.115353867997328</v>
      </c>
      <c r="CV364" s="1">
        <f t="shared" si="222"/>
        <v>0</v>
      </c>
      <c r="CW364" s="1">
        <f t="shared" si="223"/>
        <v>0</v>
      </c>
      <c r="CX364" s="1">
        <f t="shared" si="224"/>
        <v>-169.58083999999144</v>
      </c>
      <c r="DA364" s="38">
        <f t="shared" si="205"/>
        <v>0</v>
      </c>
      <c r="DB364" s="38">
        <f t="shared" si="206"/>
        <v>0</v>
      </c>
      <c r="DC364" s="38">
        <f t="shared" si="207"/>
        <v>0</v>
      </c>
      <c r="DD364" s="38">
        <f t="shared" si="208"/>
        <v>0</v>
      </c>
      <c r="DE364" s="38">
        <f t="shared" si="209"/>
        <v>0</v>
      </c>
    </row>
    <row r="365" spans="1:109" x14ac:dyDescent="0.2">
      <c r="A365" t="s">
        <v>380</v>
      </c>
      <c r="B365" t="str">
        <f t="shared" si="210"/>
        <v>ED</v>
      </c>
      <c r="C365" t="str">
        <f t="shared" si="211"/>
        <v>RT</v>
      </c>
      <c r="D365">
        <f t="shared" si="212"/>
        <v>343000</v>
      </c>
      <c r="F365" s="1">
        <v>5722486.0499999998</v>
      </c>
      <c r="G365" s="1">
        <v>5722486.0499999998</v>
      </c>
      <c r="H365" s="1">
        <v>5722486.0499999998</v>
      </c>
      <c r="I365" s="1">
        <v>5722486.0499999998</v>
      </c>
      <c r="J365" s="1">
        <v>5722486.0499999998</v>
      </c>
      <c r="K365" s="1">
        <v>5722486.0499999998</v>
      </c>
      <c r="L365" s="1">
        <v>5722486.0499999998</v>
      </c>
      <c r="M365" s="1">
        <v>5722486.0499999998</v>
      </c>
      <c r="N365" s="1">
        <v>5722486.0499999998</v>
      </c>
      <c r="O365" s="1">
        <v>5722486.0499999998</v>
      </c>
      <c r="P365" s="1">
        <v>5722486.0499999998</v>
      </c>
      <c r="Q365" s="1">
        <v>5722486.0499999998</v>
      </c>
      <c r="R365" s="1">
        <v>5722486.0499999998</v>
      </c>
      <c r="S365" s="1">
        <f t="shared" si="213"/>
        <v>5722486.0499999998</v>
      </c>
      <c r="T365" s="1">
        <f t="shared" si="214"/>
        <v>62947346.549999982</v>
      </c>
      <c r="U365" s="1">
        <f t="shared" si="215"/>
        <v>5722486.049999998</v>
      </c>
      <c r="V365" s="1">
        <v>-1945886.82</v>
      </c>
      <c r="W365" s="1">
        <v>-1959096.23</v>
      </c>
      <c r="X365" s="1">
        <v>-1972305.6400000001</v>
      </c>
      <c r="Y365" s="1">
        <v>-1985515.05</v>
      </c>
      <c r="Z365" s="1">
        <v>-1998724.46</v>
      </c>
      <c r="AA365" s="1">
        <v>-2011933.87</v>
      </c>
      <c r="AB365" s="1">
        <v>-2025143.28</v>
      </c>
      <c r="AC365" s="1">
        <v>-2038352.69</v>
      </c>
      <c r="AD365" s="1">
        <v>-2051562.1</v>
      </c>
      <c r="AE365" s="1">
        <v>-2064771.51</v>
      </c>
      <c r="AF365" s="1">
        <v>-2077980.92</v>
      </c>
      <c r="AG365" s="1">
        <v>-2091190.33</v>
      </c>
      <c r="AH365" s="1">
        <v>-2104399.7400000002</v>
      </c>
      <c r="AI365" s="1"/>
      <c r="AJ365" s="1">
        <v>-13209.41</v>
      </c>
      <c r="AK365" s="1">
        <v>-13209.41</v>
      </c>
      <c r="AL365" s="1">
        <v>-13209.41</v>
      </c>
      <c r="AM365" s="1">
        <v>-13209.41</v>
      </c>
      <c r="AN365" s="1">
        <v>-13209.41</v>
      </c>
      <c r="AO365" s="1">
        <v>-13209.41</v>
      </c>
      <c r="AP365" s="1">
        <v>-13209.41</v>
      </c>
      <c r="AQ365" s="1">
        <v>-13209.41</v>
      </c>
      <c r="AR365" s="1">
        <v>-13209.41</v>
      </c>
      <c r="AS365" s="1">
        <v>-13209.41</v>
      </c>
      <c r="AT365" s="1">
        <v>-13209.41</v>
      </c>
      <c r="AU365" s="1">
        <v>-13209.41</v>
      </c>
      <c r="AV365" s="1">
        <v>-13209.41</v>
      </c>
      <c r="AW365" s="1">
        <f t="shared" si="216"/>
        <v>158512.92000000001</v>
      </c>
      <c r="AX365" s="1"/>
      <c r="AY365" s="1">
        <v>3776599.23</v>
      </c>
      <c r="AZ365" s="1">
        <v>3763389.8200000003</v>
      </c>
      <c r="BA365" s="1">
        <v>3750180.41</v>
      </c>
      <c r="BB365" s="1">
        <v>3736971</v>
      </c>
      <c r="BC365" s="1">
        <v>3723761.59</v>
      </c>
      <c r="BD365" s="1">
        <v>3710552.18</v>
      </c>
      <c r="BE365" s="1">
        <v>3697342.77</v>
      </c>
      <c r="BF365" s="1">
        <v>3684133.36</v>
      </c>
      <c r="BG365" s="1">
        <v>3670923.95</v>
      </c>
      <c r="BH365" s="1">
        <v>3657714.54</v>
      </c>
      <c r="BI365" s="1">
        <v>3644505.13</v>
      </c>
      <c r="BJ365" s="1">
        <v>3631295.7199999997</v>
      </c>
      <c r="BK365" s="1">
        <v>3618086.31</v>
      </c>
      <c r="BL365" s="2">
        <f t="shared" si="189"/>
        <v>0</v>
      </c>
      <c r="BM365" s="2">
        <f t="shared" si="217"/>
        <v>158512.92000000001</v>
      </c>
      <c r="BN365" s="3">
        <f t="shared" si="225"/>
        <v>2.7700009858477519E-2</v>
      </c>
      <c r="BO365" s="37">
        <f>IFERROR(INDEX('Wkpr - Existing Depr Rates'!$G$2:$G$709,MATCH('Wkpr - Plant Balance Detail'!A365,'Wkpr - Existing Depr Rates'!$A$2:$A$709,0),),0)</f>
        <v>2.7699999999999999E-2</v>
      </c>
      <c r="BP365" s="37">
        <f t="shared" si="218"/>
        <v>9.8584775204413333E-9</v>
      </c>
      <c r="BQ365" s="11">
        <v>3.7699999999999997E-2</v>
      </c>
      <c r="BR365" s="11"/>
      <c r="BS365" s="11"/>
      <c r="BU365" s="31">
        <f>_xlfn.IFNA(IF(AND($B365="ED",$D365&gt;=310000,$D365&lt;360000),INDEX('Wkpr - Allocation_Factors'!$B$16:$F$16,1,MATCH('Wkpr - Plant Balance Detail'!BU$2,'Wkpr - Allocation_Factors'!$B$1:$F$1,0)),IF(AND($B365="GD",$C365="AN",$D365&gt;=350000,$D365&lt;358000),INDEX('Wkpr - Allocation_Factors'!$B$17:$F$17,1,MATCH('Wkpr - Plant Balance Detail'!BU$2,'Wkpr - Allocation_Factors'!$B$1:$F$1,0)),INDEX('Wkpr - Allocation_Factors'!$B$2:$F$15,MATCH(CONCATENATE('Wkpr - Plant Balance Detail'!$B365,'Wkpr - Plant Balance Detail'!$C365),'Wkpr - Allocation_Factors'!$A$2:$A$15,0),MATCH('Wkpr - Plant Balance Detail'!BU$2,'Wkpr - Allocation_Factors'!$B$1:$F$1,0)))),0)</f>
        <v>0.6573</v>
      </c>
      <c r="BV365" s="31">
        <f>_xlfn.IFNA(IF(AND($B365="ED",$D365&gt;=310000,$D365&lt;360000),INDEX('Wkpr - Allocation_Factors'!$B$16:$F$16,1,MATCH('Wkpr - Plant Balance Detail'!BV$2,'Wkpr - Allocation_Factors'!$B$1:$F$1,0)),IF(AND($B365="GD",$C365="AN",$D365&gt;=350000,$D365&lt;358000),INDEX('Wkpr - Allocation_Factors'!$B$17:$F$17,1,MATCH('Wkpr - Plant Balance Detail'!BV$2,'Wkpr - Allocation_Factors'!$B$1:$F$1,0)),INDEX('Wkpr - Allocation_Factors'!$B$2:$F$15,MATCH(CONCATENATE('Wkpr - Plant Balance Detail'!$B365,'Wkpr - Plant Balance Detail'!$C365),'Wkpr - Allocation_Factors'!$A$2:$A$15,0),MATCH('Wkpr - Plant Balance Detail'!BV$2,'Wkpr - Allocation_Factors'!$B$1:$F$1,0)))),0)</f>
        <v>0</v>
      </c>
      <c r="BW365" s="31">
        <f>_xlfn.IFNA(IF(AND($B365="ED",$D365&gt;=310000,$D365&lt;360000),INDEX('Wkpr - Allocation_Factors'!$B$16:$F$16,1,MATCH('Wkpr - Plant Balance Detail'!BW$2,'Wkpr - Allocation_Factors'!$B$1:$F$1,0)),IF(AND($B365="GD",$C365="AN",$D365&gt;=350000,$D365&lt;358000),INDEX('Wkpr - Allocation_Factors'!$B$17:$F$17,1,MATCH('Wkpr - Plant Balance Detail'!BW$2,'Wkpr - Allocation_Factors'!$B$1:$F$1,0)),INDEX('Wkpr - Allocation_Factors'!$B$2:$F$15,MATCH(CONCATENATE('Wkpr - Plant Balance Detail'!$B365,'Wkpr - Plant Balance Detail'!$C365),'Wkpr - Allocation_Factors'!$A$2:$A$15,0),MATCH('Wkpr - Plant Balance Detail'!BW$2,'Wkpr - Allocation_Factors'!$B$1:$F$1,0)))),0)</f>
        <v>0.3427</v>
      </c>
      <c r="BX365" s="31">
        <f>_xlfn.IFNA(IF(AND($B365="ED",$D365&gt;=310000,$D365&lt;360000),INDEX('Wkpr - Allocation_Factors'!$B$16:$F$16,1,MATCH('Wkpr - Plant Balance Detail'!BX$2,'Wkpr - Allocation_Factors'!$B$1:$F$1,0)),IF(AND($B365="GD",$C365="AN",$D365&gt;=350000,$D365&lt;358000),INDEX('Wkpr - Allocation_Factors'!$B$17:$F$17,1,MATCH('Wkpr - Plant Balance Detail'!BX$2,'Wkpr - Allocation_Factors'!$B$1:$F$1,0)),INDEX('Wkpr - Allocation_Factors'!$B$2:$F$15,MATCH(CONCATENATE('Wkpr - Plant Balance Detail'!$B365,'Wkpr - Plant Balance Detail'!$C365),'Wkpr - Allocation_Factors'!$A$2:$A$15,0),MATCH('Wkpr - Plant Balance Detail'!BX$2,'Wkpr - Allocation_Factors'!$B$1:$F$1,0)))),0)</f>
        <v>0</v>
      </c>
      <c r="BY365" s="31">
        <f>_xlfn.IFNA(IF(AND($B365="ED",$D365&gt;=310000,$D365&lt;360000),INDEX('Wkpr - Allocation_Factors'!$B$16:$F$16,1,MATCH('Wkpr - Plant Balance Detail'!BY$2,'Wkpr - Allocation_Factors'!$B$1:$F$1,0)),IF(AND($B365="GD",$C365="AN",$D365&gt;=350000,$D365&lt;358000),INDEX('Wkpr - Allocation_Factors'!$B$17:$F$17,1,MATCH('Wkpr - Plant Balance Detail'!BY$2,'Wkpr - Allocation_Factors'!$B$1:$F$1,0)),INDEX('Wkpr - Allocation_Factors'!$B$2:$F$15,MATCH(CONCATENATE('Wkpr - Plant Balance Detail'!$B365,'Wkpr - Plant Balance Detail'!$C365),'Wkpr - Allocation_Factors'!$A$2:$A$15,0),MATCH('Wkpr - Plant Balance Detail'!BY$2,'Wkpr - Allocation_Factors'!$B$1:$F$1,0)))),0)</f>
        <v>0</v>
      </c>
      <c r="CA365" s="1">
        <f t="shared" si="190"/>
        <v>104190.54231600005</v>
      </c>
      <c r="CB365" s="1">
        <f t="shared" si="191"/>
        <v>0</v>
      </c>
      <c r="CC365" s="1">
        <f t="shared" si="192"/>
        <v>54322.377684000028</v>
      </c>
      <c r="CD365" s="1">
        <f t="shared" si="193"/>
        <v>0</v>
      </c>
      <c r="CE365" s="1">
        <f t="shared" si="194"/>
        <v>0</v>
      </c>
      <c r="CF365" s="1"/>
      <c r="CG365" s="1">
        <f t="shared" si="195"/>
        <v>104190.50523442049</v>
      </c>
      <c r="CH365" s="1">
        <f t="shared" si="196"/>
        <v>0</v>
      </c>
      <c r="CI365" s="1">
        <f t="shared" si="197"/>
        <v>54322.358350579496</v>
      </c>
      <c r="CJ365" s="1">
        <f t="shared" si="198"/>
        <v>0</v>
      </c>
      <c r="CK365" s="1">
        <f t="shared" si="199"/>
        <v>0</v>
      </c>
      <c r="CM365" s="1">
        <f t="shared" si="200"/>
        <v>141804.40604107047</v>
      </c>
      <c r="CN365" s="1">
        <f t="shared" si="201"/>
        <v>0</v>
      </c>
      <c r="CO365" s="1">
        <f t="shared" si="202"/>
        <v>73933.318043929496</v>
      </c>
      <c r="CP365" s="1">
        <f t="shared" si="203"/>
        <v>0</v>
      </c>
      <c r="CQ365" s="1">
        <f t="shared" si="204"/>
        <v>0</v>
      </c>
      <c r="CS365" s="1">
        <f t="shared" si="219"/>
        <v>37613.900806649981</v>
      </c>
      <c r="CT365" s="1">
        <f t="shared" si="220"/>
        <v>0</v>
      </c>
      <c r="CU365" s="1">
        <f t="shared" si="221"/>
        <v>19610.95969335</v>
      </c>
      <c r="CV365" s="1">
        <f t="shared" si="222"/>
        <v>0</v>
      </c>
      <c r="CW365" s="1">
        <f t="shared" si="223"/>
        <v>0</v>
      </c>
      <c r="CX365" s="1">
        <f t="shared" si="224"/>
        <v>57224.860499999981</v>
      </c>
      <c r="DA365" s="38">
        <f t="shared" si="205"/>
        <v>0</v>
      </c>
      <c r="DB365" s="38">
        <f t="shared" si="206"/>
        <v>0</v>
      </c>
      <c r="DC365" s="38">
        <f t="shared" si="207"/>
        <v>0</v>
      </c>
      <c r="DD365" s="38">
        <f t="shared" si="208"/>
        <v>0</v>
      </c>
      <c r="DE365" s="38">
        <f t="shared" si="209"/>
        <v>0</v>
      </c>
    </row>
    <row r="366" spans="1:109" x14ac:dyDescent="0.2">
      <c r="A366" t="s">
        <v>381</v>
      </c>
      <c r="B366" t="str">
        <f t="shared" si="210"/>
        <v>ED</v>
      </c>
      <c r="C366" t="str">
        <f t="shared" si="211"/>
        <v>RT</v>
      </c>
      <c r="D366">
        <f t="shared" si="212"/>
        <v>344000</v>
      </c>
      <c r="F366" s="1">
        <v>48852122.18</v>
      </c>
      <c r="G366" s="1">
        <v>48852122.18</v>
      </c>
      <c r="H366" s="1">
        <v>48852122.18</v>
      </c>
      <c r="I366" s="1">
        <v>48852122.18</v>
      </c>
      <c r="J366" s="1">
        <v>48852122.18</v>
      </c>
      <c r="K366" s="1">
        <v>48852122.18</v>
      </c>
      <c r="L366" s="1">
        <v>48852122.18</v>
      </c>
      <c r="M366" s="1">
        <v>48852122.18</v>
      </c>
      <c r="N366" s="1">
        <v>48967228.020000003</v>
      </c>
      <c r="O366" s="1">
        <v>48967228.020000003</v>
      </c>
      <c r="P366" s="1">
        <v>48967228.020000003</v>
      </c>
      <c r="Q366" s="1">
        <v>49110359.469999999</v>
      </c>
      <c r="R366" s="1">
        <v>49617979.310000002</v>
      </c>
      <c r="S366" s="1">
        <f t="shared" si="213"/>
        <v>49235050.745000005</v>
      </c>
      <c r="T366" s="1">
        <f t="shared" si="214"/>
        <v>537976898.78999996</v>
      </c>
      <c r="U366" s="1">
        <f t="shared" si="215"/>
        <v>48934329.127916664</v>
      </c>
      <c r="V366" s="1">
        <v>-17611145.710000001</v>
      </c>
      <c r="W366" s="1">
        <v>-17764622.789999999</v>
      </c>
      <c r="X366" s="1">
        <v>-17918099.870000001</v>
      </c>
      <c r="Y366" s="1">
        <v>-18071576.949999999</v>
      </c>
      <c r="Z366" s="1">
        <v>-18225054.030000001</v>
      </c>
      <c r="AA366" s="1">
        <v>-18378531.109999999</v>
      </c>
      <c r="AB366" s="1">
        <v>-18532008.190000001</v>
      </c>
      <c r="AC366" s="1">
        <v>-18685485.27</v>
      </c>
      <c r="AD366" s="1">
        <v>-18839143.170000002</v>
      </c>
      <c r="AE366" s="1">
        <v>-18992981.879999999</v>
      </c>
      <c r="AF366" s="1">
        <v>-19146820.59</v>
      </c>
      <c r="AG366" s="1">
        <v>-19300884.129999999</v>
      </c>
      <c r="AH366" s="1">
        <v>-19455969.899999999</v>
      </c>
      <c r="AI366" s="1"/>
      <c r="AJ366" s="1">
        <v>-153477.08000000002</v>
      </c>
      <c r="AK366" s="1">
        <v>-153477.08000000002</v>
      </c>
      <c r="AL366" s="1">
        <v>-153477.08000000002</v>
      </c>
      <c r="AM366" s="1">
        <v>-153477.08000000002</v>
      </c>
      <c r="AN366" s="1">
        <v>-153477.08000000002</v>
      </c>
      <c r="AO366" s="1">
        <v>-153477.08000000002</v>
      </c>
      <c r="AP366" s="1">
        <v>-153477.08000000002</v>
      </c>
      <c r="AQ366" s="1">
        <v>-153477.08000000002</v>
      </c>
      <c r="AR366" s="1">
        <v>-153657.9</v>
      </c>
      <c r="AS366" s="1">
        <v>-153838.71</v>
      </c>
      <c r="AT366" s="1">
        <v>-153838.71</v>
      </c>
      <c r="AU366" s="1">
        <v>-154063.54</v>
      </c>
      <c r="AV366" s="1">
        <v>-155085.76999999999</v>
      </c>
      <c r="AW366" s="1">
        <f t="shared" si="216"/>
        <v>1844824.1900000002</v>
      </c>
      <c r="AX366" s="1"/>
      <c r="AY366" s="1">
        <v>31240976.469999999</v>
      </c>
      <c r="AZ366" s="1">
        <v>31087499.390000001</v>
      </c>
      <c r="BA366" s="1">
        <v>30934022.309999999</v>
      </c>
      <c r="BB366" s="1">
        <v>30780545.23</v>
      </c>
      <c r="BC366" s="1">
        <v>30627068.149999999</v>
      </c>
      <c r="BD366" s="1">
        <v>30473591.07</v>
      </c>
      <c r="BE366" s="1">
        <v>30320113.989999998</v>
      </c>
      <c r="BF366" s="1">
        <v>30166636.91</v>
      </c>
      <c r="BG366" s="1">
        <v>30128084.850000001</v>
      </c>
      <c r="BH366" s="1">
        <v>29974246.140000001</v>
      </c>
      <c r="BI366" s="1">
        <v>29820407.43</v>
      </c>
      <c r="BJ366" s="1">
        <v>29809475.34</v>
      </c>
      <c r="BK366" s="1">
        <v>30162009.41</v>
      </c>
      <c r="BL366" s="2">
        <f t="shared" si="189"/>
        <v>0</v>
      </c>
      <c r="BM366" s="2">
        <f t="shared" si="217"/>
        <v>1844824.1900000002</v>
      </c>
      <c r="BN366" s="3">
        <f t="shared" si="225"/>
        <v>3.7699999629657574E-2</v>
      </c>
      <c r="BO366" s="37">
        <f>IFERROR(INDEX('Wkpr - Existing Depr Rates'!$G$2:$G$709,MATCH('Wkpr - Plant Balance Detail'!A366,'Wkpr - Existing Depr Rates'!$A$2:$A$709,0),),0)</f>
        <v>3.7699999999999997E-2</v>
      </c>
      <c r="BP366" s="37">
        <f t="shared" si="218"/>
        <v>-3.7034242339473167E-10</v>
      </c>
      <c r="BQ366" s="11">
        <v>3.9399999999999998E-2</v>
      </c>
      <c r="BR366" s="11"/>
      <c r="BS366" s="11"/>
      <c r="BU366" s="31">
        <f>_xlfn.IFNA(IF(AND($B366="ED",$D366&gt;=310000,$D366&lt;360000),INDEX('Wkpr - Allocation_Factors'!$B$16:$F$16,1,MATCH('Wkpr - Plant Balance Detail'!BU$2,'Wkpr - Allocation_Factors'!$B$1:$F$1,0)),IF(AND($B366="GD",$C366="AN",$D366&gt;=350000,$D366&lt;358000),INDEX('Wkpr - Allocation_Factors'!$B$17:$F$17,1,MATCH('Wkpr - Plant Balance Detail'!BU$2,'Wkpr - Allocation_Factors'!$B$1:$F$1,0)),INDEX('Wkpr - Allocation_Factors'!$B$2:$F$15,MATCH(CONCATENATE('Wkpr - Plant Balance Detail'!$B366,'Wkpr - Plant Balance Detail'!$C366),'Wkpr - Allocation_Factors'!$A$2:$A$15,0),MATCH('Wkpr - Plant Balance Detail'!BU$2,'Wkpr - Allocation_Factors'!$B$1:$F$1,0)))),0)</f>
        <v>0.6573</v>
      </c>
      <c r="BV366" s="31">
        <f>_xlfn.IFNA(IF(AND($B366="ED",$D366&gt;=310000,$D366&lt;360000),INDEX('Wkpr - Allocation_Factors'!$B$16:$F$16,1,MATCH('Wkpr - Plant Balance Detail'!BV$2,'Wkpr - Allocation_Factors'!$B$1:$F$1,0)),IF(AND($B366="GD",$C366="AN",$D366&gt;=350000,$D366&lt;358000),INDEX('Wkpr - Allocation_Factors'!$B$17:$F$17,1,MATCH('Wkpr - Plant Balance Detail'!BV$2,'Wkpr - Allocation_Factors'!$B$1:$F$1,0)),INDEX('Wkpr - Allocation_Factors'!$B$2:$F$15,MATCH(CONCATENATE('Wkpr - Plant Balance Detail'!$B366,'Wkpr - Plant Balance Detail'!$C366),'Wkpr - Allocation_Factors'!$A$2:$A$15,0),MATCH('Wkpr - Plant Balance Detail'!BV$2,'Wkpr - Allocation_Factors'!$B$1:$F$1,0)))),0)</f>
        <v>0</v>
      </c>
      <c r="BW366" s="31">
        <f>_xlfn.IFNA(IF(AND($B366="ED",$D366&gt;=310000,$D366&lt;360000),INDEX('Wkpr - Allocation_Factors'!$B$16:$F$16,1,MATCH('Wkpr - Plant Balance Detail'!BW$2,'Wkpr - Allocation_Factors'!$B$1:$F$1,0)),IF(AND($B366="GD",$C366="AN",$D366&gt;=350000,$D366&lt;358000),INDEX('Wkpr - Allocation_Factors'!$B$17:$F$17,1,MATCH('Wkpr - Plant Balance Detail'!BW$2,'Wkpr - Allocation_Factors'!$B$1:$F$1,0)),INDEX('Wkpr - Allocation_Factors'!$B$2:$F$15,MATCH(CONCATENATE('Wkpr - Plant Balance Detail'!$B366,'Wkpr - Plant Balance Detail'!$C366),'Wkpr - Allocation_Factors'!$A$2:$A$15,0),MATCH('Wkpr - Plant Balance Detail'!BW$2,'Wkpr - Allocation_Factors'!$B$1:$F$1,0)))),0)</f>
        <v>0.3427</v>
      </c>
      <c r="BX366" s="31">
        <f>_xlfn.IFNA(IF(AND($B366="ED",$D366&gt;=310000,$D366&lt;360000),INDEX('Wkpr - Allocation_Factors'!$B$16:$F$16,1,MATCH('Wkpr - Plant Balance Detail'!BX$2,'Wkpr - Allocation_Factors'!$B$1:$F$1,0)),IF(AND($B366="GD",$C366="AN",$D366&gt;=350000,$D366&lt;358000),INDEX('Wkpr - Allocation_Factors'!$B$17:$F$17,1,MATCH('Wkpr - Plant Balance Detail'!BX$2,'Wkpr - Allocation_Factors'!$B$1:$F$1,0)),INDEX('Wkpr - Allocation_Factors'!$B$2:$F$15,MATCH(CONCATENATE('Wkpr - Plant Balance Detail'!$B366,'Wkpr - Plant Balance Detail'!$C366),'Wkpr - Allocation_Factors'!$A$2:$A$15,0),MATCH('Wkpr - Plant Balance Detail'!BX$2,'Wkpr - Allocation_Factors'!$B$1:$F$1,0)))),0)</f>
        <v>0</v>
      </c>
      <c r="BY366" s="31">
        <f>_xlfn.IFNA(IF(AND($B366="ED",$D366&gt;=310000,$D366&lt;360000),INDEX('Wkpr - Allocation_Factors'!$B$16:$F$16,1,MATCH('Wkpr - Plant Balance Detail'!BY$2,'Wkpr - Allocation_Factors'!$B$1:$F$1,0)),IF(AND($B366="GD",$C366="AN",$D366&gt;=350000,$D366&lt;358000),INDEX('Wkpr - Allocation_Factors'!$B$17:$F$17,1,MATCH('Wkpr - Plant Balance Detail'!BY$2,'Wkpr - Allocation_Factors'!$B$1:$F$1,0)),INDEX('Wkpr - Allocation_Factors'!$B$2:$F$15,MATCH(CONCATENATE('Wkpr - Plant Balance Detail'!$B366,'Wkpr - Plant Balance Detail'!$C366),'Wkpr - Allocation_Factors'!$A$2:$A$15,0),MATCH('Wkpr - Plant Balance Detail'!BY$2,'Wkpr - Allocation_Factors'!$B$1:$F$1,0)))),0)</f>
        <v>0</v>
      </c>
      <c r="CA366" s="1">
        <f t="shared" si="190"/>
        <v>1229543.9349991451</v>
      </c>
      <c r="CB366" s="1">
        <f t="shared" si="191"/>
        <v>0</v>
      </c>
      <c r="CC366" s="1">
        <f t="shared" si="192"/>
        <v>641053.86661221215</v>
      </c>
      <c r="CD366" s="1">
        <f t="shared" si="193"/>
        <v>0</v>
      </c>
      <c r="CE366" s="1">
        <f t="shared" si="194"/>
        <v>0</v>
      </c>
      <c r="CF366" s="1"/>
      <c r="CG366" s="1">
        <f t="shared" si="195"/>
        <v>1229543.947077455</v>
      </c>
      <c r="CH366" s="1">
        <f t="shared" si="196"/>
        <v>0</v>
      </c>
      <c r="CI366" s="1">
        <f t="shared" si="197"/>
        <v>641053.87290954485</v>
      </c>
      <c r="CJ366" s="1">
        <f t="shared" si="198"/>
        <v>0</v>
      </c>
      <c r="CK366" s="1">
        <f t="shared" si="199"/>
        <v>0</v>
      </c>
      <c r="CM366" s="1">
        <f t="shared" si="200"/>
        <v>1284987.5733382422</v>
      </c>
      <c r="CN366" s="1">
        <f t="shared" si="201"/>
        <v>0</v>
      </c>
      <c r="CO366" s="1">
        <f t="shared" si="202"/>
        <v>669960.81147575786</v>
      </c>
      <c r="CP366" s="1">
        <f t="shared" si="203"/>
        <v>0</v>
      </c>
      <c r="CQ366" s="1">
        <f t="shared" si="204"/>
        <v>0</v>
      </c>
      <c r="CS366" s="1">
        <f t="shared" si="219"/>
        <v>55443.626260787249</v>
      </c>
      <c r="CT366" s="1">
        <f t="shared" si="220"/>
        <v>0</v>
      </c>
      <c r="CU366" s="1">
        <f t="shared" si="221"/>
        <v>28906.938566213008</v>
      </c>
      <c r="CV366" s="1">
        <f t="shared" si="222"/>
        <v>0</v>
      </c>
      <c r="CW366" s="1">
        <f t="shared" si="223"/>
        <v>0</v>
      </c>
      <c r="CX366" s="1">
        <f t="shared" si="224"/>
        <v>84350.564827000257</v>
      </c>
      <c r="DA366" s="38">
        <f t="shared" si="205"/>
        <v>0</v>
      </c>
      <c r="DB366" s="38">
        <f t="shared" si="206"/>
        <v>0</v>
      </c>
      <c r="DC366" s="38">
        <f t="shared" si="207"/>
        <v>0</v>
      </c>
      <c r="DD366" s="38">
        <f t="shared" si="208"/>
        <v>0</v>
      </c>
      <c r="DE366" s="38">
        <f t="shared" si="209"/>
        <v>0</v>
      </c>
    </row>
    <row r="367" spans="1:109" x14ac:dyDescent="0.2">
      <c r="A367" t="s">
        <v>382</v>
      </c>
      <c r="B367" t="str">
        <f t="shared" si="210"/>
        <v>ED</v>
      </c>
      <c r="C367" t="str">
        <f t="shared" si="211"/>
        <v>RT</v>
      </c>
      <c r="D367">
        <f t="shared" si="212"/>
        <v>345000</v>
      </c>
      <c r="F367" s="1">
        <v>2995000.71</v>
      </c>
      <c r="G367" s="1">
        <v>2995000.71</v>
      </c>
      <c r="H367" s="1">
        <v>2995000.71</v>
      </c>
      <c r="I367" s="1">
        <v>2817542.71</v>
      </c>
      <c r="J367" s="1">
        <v>2817542.71</v>
      </c>
      <c r="K367" s="1">
        <v>2817542.71</v>
      </c>
      <c r="L367" s="1">
        <v>2817542.71</v>
      </c>
      <c r="M367" s="1">
        <v>2817542.71</v>
      </c>
      <c r="N367" s="1">
        <v>2817542.71</v>
      </c>
      <c r="O367" s="1">
        <v>2817542.71</v>
      </c>
      <c r="P367" s="1">
        <v>2728054.55</v>
      </c>
      <c r="Q367" s="1">
        <v>2770049.43</v>
      </c>
      <c r="R367" s="1">
        <v>2770049.43</v>
      </c>
      <c r="S367" s="1">
        <f t="shared" si="213"/>
        <v>2882525.0700000003</v>
      </c>
      <c r="T367" s="1">
        <f t="shared" si="214"/>
        <v>31210904.370000005</v>
      </c>
      <c r="U367" s="1">
        <f t="shared" si="215"/>
        <v>2841119.1200000006</v>
      </c>
      <c r="V367" s="1">
        <v>-176663.49</v>
      </c>
      <c r="W367" s="1">
        <v>-191363.95</v>
      </c>
      <c r="X367" s="1">
        <v>-206064.41</v>
      </c>
      <c r="Y367" s="1">
        <v>-42871.360000000001</v>
      </c>
      <c r="Z367" s="1">
        <v>-56700.800000000003</v>
      </c>
      <c r="AA367" s="1">
        <v>-70530.240000000005</v>
      </c>
      <c r="AB367" s="1">
        <v>-84359.680000000008</v>
      </c>
      <c r="AC367" s="1">
        <v>-98189.119999999995</v>
      </c>
      <c r="AD367" s="1">
        <v>-112018.56</v>
      </c>
      <c r="AE367" s="1">
        <v>-125848</v>
      </c>
      <c r="AF367" s="1">
        <v>-139457.82</v>
      </c>
      <c r="AG367" s="1">
        <v>-152951.08000000002</v>
      </c>
      <c r="AH367" s="1">
        <v>-166547.41</v>
      </c>
      <c r="AI367" s="1"/>
      <c r="AJ367" s="1">
        <v>-14700.460000000001</v>
      </c>
      <c r="AK367" s="1">
        <v>-14700.460000000001</v>
      </c>
      <c r="AL367" s="1">
        <v>-14700.460000000001</v>
      </c>
      <c r="AM367" s="1">
        <v>-14264.95</v>
      </c>
      <c r="AN367" s="1">
        <v>-13829.44</v>
      </c>
      <c r="AO367" s="1">
        <v>-13829.44</v>
      </c>
      <c r="AP367" s="1">
        <v>-13829.44</v>
      </c>
      <c r="AQ367" s="1">
        <v>-13829.44</v>
      </c>
      <c r="AR367" s="1">
        <v>-13829.44</v>
      </c>
      <c r="AS367" s="1">
        <v>-13829.44</v>
      </c>
      <c r="AT367" s="1">
        <v>-13609.82</v>
      </c>
      <c r="AU367" s="1">
        <v>-13493.26</v>
      </c>
      <c r="AV367" s="1">
        <v>-13596.33</v>
      </c>
      <c r="AW367" s="1">
        <f t="shared" si="216"/>
        <v>167341.92000000001</v>
      </c>
      <c r="AX367" s="1"/>
      <c r="AY367" s="1">
        <v>2818337.2199999997</v>
      </c>
      <c r="AZ367" s="1">
        <v>2803636.76</v>
      </c>
      <c r="BA367" s="1">
        <v>2788936.3</v>
      </c>
      <c r="BB367" s="1">
        <v>2774671.35</v>
      </c>
      <c r="BC367" s="1">
        <v>2760841.91</v>
      </c>
      <c r="BD367" s="1">
        <v>2747012.4699999997</v>
      </c>
      <c r="BE367" s="1">
        <v>2733183.0300000003</v>
      </c>
      <c r="BF367" s="1">
        <v>2719353.59</v>
      </c>
      <c r="BG367" s="1">
        <v>2705524.15</v>
      </c>
      <c r="BH367" s="1">
        <v>2691694.71</v>
      </c>
      <c r="BI367" s="1">
        <v>2588596.73</v>
      </c>
      <c r="BJ367" s="1">
        <v>2617098.35</v>
      </c>
      <c r="BK367" s="1">
        <v>2603502.02</v>
      </c>
      <c r="BL367" s="2">
        <f t="shared" si="189"/>
        <v>0</v>
      </c>
      <c r="BM367" s="2">
        <f t="shared" si="217"/>
        <v>167341.92000000001</v>
      </c>
      <c r="BN367" s="3">
        <f t="shared" si="225"/>
        <v>5.8900001348764275E-2</v>
      </c>
      <c r="BO367" s="37">
        <f>IFERROR(INDEX('Wkpr - Existing Depr Rates'!$G$2:$G$709,MATCH('Wkpr - Plant Balance Detail'!A367,'Wkpr - Existing Depr Rates'!$A$2:$A$709,0),),0)</f>
        <v>5.8900000000000001E-2</v>
      </c>
      <c r="BP367" s="37">
        <f t="shared" si="218"/>
        <v>1.3487642738785333E-9</v>
      </c>
      <c r="BQ367" s="11">
        <v>8.2200000000000009E-2</v>
      </c>
      <c r="BR367" s="11"/>
      <c r="BS367" s="11"/>
      <c r="BU367" s="31">
        <f>_xlfn.IFNA(IF(AND($B367="ED",$D367&gt;=310000,$D367&lt;360000),INDEX('Wkpr - Allocation_Factors'!$B$16:$F$16,1,MATCH('Wkpr - Plant Balance Detail'!BU$2,'Wkpr - Allocation_Factors'!$B$1:$F$1,0)),IF(AND($B367="GD",$C367="AN",$D367&gt;=350000,$D367&lt;358000),INDEX('Wkpr - Allocation_Factors'!$B$17:$F$17,1,MATCH('Wkpr - Plant Balance Detail'!BU$2,'Wkpr - Allocation_Factors'!$B$1:$F$1,0)),INDEX('Wkpr - Allocation_Factors'!$B$2:$F$15,MATCH(CONCATENATE('Wkpr - Plant Balance Detail'!$B367,'Wkpr - Plant Balance Detail'!$C367),'Wkpr - Allocation_Factors'!$A$2:$A$15,0),MATCH('Wkpr - Plant Balance Detail'!BU$2,'Wkpr - Allocation_Factors'!$B$1:$F$1,0)))),0)</f>
        <v>0.6573</v>
      </c>
      <c r="BV367" s="31">
        <f>_xlfn.IFNA(IF(AND($B367="ED",$D367&gt;=310000,$D367&lt;360000),INDEX('Wkpr - Allocation_Factors'!$B$16:$F$16,1,MATCH('Wkpr - Plant Balance Detail'!BV$2,'Wkpr - Allocation_Factors'!$B$1:$F$1,0)),IF(AND($B367="GD",$C367="AN",$D367&gt;=350000,$D367&lt;358000),INDEX('Wkpr - Allocation_Factors'!$B$17:$F$17,1,MATCH('Wkpr - Plant Balance Detail'!BV$2,'Wkpr - Allocation_Factors'!$B$1:$F$1,0)),INDEX('Wkpr - Allocation_Factors'!$B$2:$F$15,MATCH(CONCATENATE('Wkpr - Plant Balance Detail'!$B367,'Wkpr - Plant Balance Detail'!$C367),'Wkpr - Allocation_Factors'!$A$2:$A$15,0),MATCH('Wkpr - Plant Balance Detail'!BV$2,'Wkpr - Allocation_Factors'!$B$1:$F$1,0)))),0)</f>
        <v>0</v>
      </c>
      <c r="BW367" s="31">
        <f>_xlfn.IFNA(IF(AND($B367="ED",$D367&gt;=310000,$D367&lt;360000),INDEX('Wkpr - Allocation_Factors'!$B$16:$F$16,1,MATCH('Wkpr - Plant Balance Detail'!BW$2,'Wkpr - Allocation_Factors'!$B$1:$F$1,0)),IF(AND($B367="GD",$C367="AN",$D367&gt;=350000,$D367&lt;358000),INDEX('Wkpr - Allocation_Factors'!$B$17:$F$17,1,MATCH('Wkpr - Plant Balance Detail'!BW$2,'Wkpr - Allocation_Factors'!$B$1:$F$1,0)),INDEX('Wkpr - Allocation_Factors'!$B$2:$F$15,MATCH(CONCATENATE('Wkpr - Plant Balance Detail'!$B367,'Wkpr - Plant Balance Detail'!$C367),'Wkpr - Allocation_Factors'!$A$2:$A$15,0),MATCH('Wkpr - Plant Balance Detail'!BW$2,'Wkpr - Allocation_Factors'!$B$1:$F$1,0)))),0)</f>
        <v>0.3427</v>
      </c>
      <c r="BX367" s="31">
        <f>_xlfn.IFNA(IF(AND($B367="ED",$D367&gt;=310000,$D367&lt;360000),INDEX('Wkpr - Allocation_Factors'!$B$16:$F$16,1,MATCH('Wkpr - Plant Balance Detail'!BX$2,'Wkpr - Allocation_Factors'!$B$1:$F$1,0)),IF(AND($B367="GD",$C367="AN",$D367&gt;=350000,$D367&lt;358000),INDEX('Wkpr - Allocation_Factors'!$B$17:$F$17,1,MATCH('Wkpr - Plant Balance Detail'!BX$2,'Wkpr - Allocation_Factors'!$B$1:$F$1,0)),INDEX('Wkpr - Allocation_Factors'!$B$2:$F$15,MATCH(CONCATENATE('Wkpr - Plant Balance Detail'!$B367,'Wkpr - Plant Balance Detail'!$C367),'Wkpr - Allocation_Factors'!$A$2:$A$15,0),MATCH('Wkpr - Plant Balance Detail'!BX$2,'Wkpr - Allocation_Factors'!$B$1:$F$1,0)))),0)</f>
        <v>0</v>
      </c>
      <c r="BY367" s="31">
        <f>_xlfn.IFNA(IF(AND($B367="ED",$D367&gt;=310000,$D367&lt;360000),INDEX('Wkpr - Allocation_Factors'!$B$16:$F$16,1,MATCH('Wkpr - Plant Balance Detail'!BY$2,'Wkpr - Allocation_Factors'!$B$1:$F$1,0)),IF(AND($B367="GD",$C367="AN",$D367&gt;=350000,$D367&lt;358000),INDEX('Wkpr - Allocation_Factors'!$B$17:$F$17,1,MATCH('Wkpr - Plant Balance Detail'!BY$2,'Wkpr - Allocation_Factors'!$B$1:$F$1,0)),INDEX('Wkpr - Allocation_Factors'!$B$2:$F$15,MATCH(CONCATENATE('Wkpr - Plant Balance Detail'!$B367,'Wkpr - Plant Balance Detail'!$C367),'Wkpr - Allocation_Factors'!$A$2:$A$15,0),MATCH('Wkpr - Plant Balance Detail'!BY$2,'Wkpr - Allocation_Factors'!$B$1:$F$1,0)))),0)</f>
        <v>0</v>
      </c>
      <c r="CA367" s="1">
        <f t="shared" si="190"/>
        <v>107242.38303673436</v>
      </c>
      <c r="CB367" s="1">
        <f t="shared" si="191"/>
        <v>0</v>
      </c>
      <c r="CC367" s="1">
        <f t="shared" si="192"/>
        <v>55913.532126409351</v>
      </c>
      <c r="CD367" s="1">
        <f t="shared" si="193"/>
        <v>0</v>
      </c>
      <c r="CE367" s="1">
        <f t="shared" si="194"/>
        <v>0</v>
      </c>
      <c r="CF367" s="1"/>
      <c r="CG367" s="1">
        <f t="shared" si="195"/>
        <v>107242.3805809671</v>
      </c>
      <c r="CH367" s="1">
        <f t="shared" si="196"/>
        <v>0</v>
      </c>
      <c r="CI367" s="1">
        <f t="shared" si="197"/>
        <v>55913.530846032903</v>
      </c>
      <c r="CJ367" s="1">
        <f t="shared" si="198"/>
        <v>0</v>
      </c>
      <c r="CK367" s="1">
        <f t="shared" si="199"/>
        <v>0</v>
      </c>
      <c r="CM367" s="1">
        <f t="shared" si="200"/>
        <v>149665.93690586582</v>
      </c>
      <c r="CN367" s="1">
        <f t="shared" si="201"/>
        <v>0</v>
      </c>
      <c r="CO367" s="1">
        <f t="shared" si="202"/>
        <v>78032.12624013421</v>
      </c>
      <c r="CP367" s="1">
        <f t="shared" si="203"/>
        <v>0</v>
      </c>
      <c r="CQ367" s="1">
        <f t="shared" si="204"/>
        <v>0</v>
      </c>
      <c r="CS367" s="1">
        <f t="shared" si="219"/>
        <v>42423.556324898716</v>
      </c>
      <c r="CT367" s="1">
        <f t="shared" si="220"/>
        <v>0</v>
      </c>
      <c r="CU367" s="1">
        <f t="shared" si="221"/>
        <v>22118.595394101307</v>
      </c>
      <c r="CV367" s="1">
        <f t="shared" si="222"/>
        <v>0</v>
      </c>
      <c r="CW367" s="1">
        <f t="shared" si="223"/>
        <v>0</v>
      </c>
      <c r="CX367" s="1">
        <f t="shared" si="224"/>
        <v>64542.151719000023</v>
      </c>
      <c r="DA367" s="38">
        <f t="shared" si="205"/>
        <v>0</v>
      </c>
      <c r="DB367" s="38">
        <f t="shared" si="206"/>
        <v>0</v>
      </c>
      <c r="DC367" s="38">
        <f t="shared" si="207"/>
        <v>0</v>
      </c>
      <c r="DD367" s="38">
        <f t="shared" si="208"/>
        <v>0</v>
      </c>
      <c r="DE367" s="38">
        <f t="shared" si="209"/>
        <v>0</v>
      </c>
    </row>
    <row r="368" spans="1:109" x14ac:dyDescent="0.2">
      <c r="A368" t="s">
        <v>383</v>
      </c>
      <c r="B368" t="str">
        <f t="shared" si="210"/>
        <v>ED</v>
      </c>
      <c r="C368" t="str">
        <f t="shared" si="211"/>
        <v>RT</v>
      </c>
      <c r="D368">
        <f t="shared" si="212"/>
        <v>346000</v>
      </c>
      <c r="F368" s="1">
        <v>346749.53</v>
      </c>
      <c r="G368" s="1">
        <v>364578.05</v>
      </c>
      <c r="H368" s="1">
        <v>364578.05</v>
      </c>
      <c r="I368" s="1">
        <v>408705.17</v>
      </c>
      <c r="J368" s="1">
        <v>410035.52</v>
      </c>
      <c r="K368" s="1">
        <v>410035.52</v>
      </c>
      <c r="L368" s="1">
        <v>410035.52</v>
      </c>
      <c r="M368" s="1">
        <v>410035.52</v>
      </c>
      <c r="N368" s="1">
        <v>294929.68</v>
      </c>
      <c r="O368" s="1">
        <v>294929.68</v>
      </c>
      <c r="P368" s="1">
        <v>294929.68</v>
      </c>
      <c r="Q368" s="1">
        <v>294929.68</v>
      </c>
      <c r="R368" s="1">
        <v>294929.68</v>
      </c>
      <c r="S368" s="1">
        <f t="shared" si="213"/>
        <v>320839.60499999998</v>
      </c>
      <c r="T368" s="1">
        <f t="shared" si="214"/>
        <v>3957722.0700000008</v>
      </c>
      <c r="U368" s="1">
        <f t="shared" si="215"/>
        <v>356546.80625000008</v>
      </c>
      <c r="V368" s="1">
        <v>-9589.82</v>
      </c>
      <c r="W368" s="1">
        <v>-10440.450000000001</v>
      </c>
      <c r="X368" s="1">
        <v>-11312.4</v>
      </c>
      <c r="Y368" s="1">
        <v>-12237.12</v>
      </c>
      <c r="Z368" s="1">
        <v>-13216.2</v>
      </c>
      <c r="AA368" s="1">
        <v>-14196.87</v>
      </c>
      <c r="AB368" s="1">
        <v>-15177.54</v>
      </c>
      <c r="AC368" s="1">
        <v>-16158.210000000001</v>
      </c>
      <c r="AD368" s="1">
        <v>-12516</v>
      </c>
      <c r="AE368" s="1">
        <v>-13221.37</v>
      </c>
      <c r="AF368" s="1">
        <v>-13926.74</v>
      </c>
      <c r="AG368" s="1">
        <v>-14632.11</v>
      </c>
      <c r="AH368" s="1">
        <v>-15337.48</v>
      </c>
      <c r="AI368" s="1"/>
      <c r="AJ368" s="1">
        <v>-812.72</v>
      </c>
      <c r="AK368" s="1">
        <v>-850.63</v>
      </c>
      <c r="AL368" s="1">
        <v>-871.95</v>
      </c>
      <c r="AM368" s="1">
        <v>-924.72</v>
      </c>
      <c r="AN368" s="1">
        <v>-979.08</v>
      </c>
      <c r="AO368" s="1">
        <v>-980.67000000000007</v>
      </c>
      <c r="AP368" s="1">
        <v>-980.67000000000007</v>
      </c>
      <c r="AQ368" s="1">
        <v>-980.67000000000007</v>
      </c>
      <c r="AR368" s="1">
        <v>-843.02</v>
      </c>
      <c r="AS368" s="1">
        <v>-705.37</v>
      </c>
      <c r="AT368" s="1">
        <v>-705.37</v>
      </c>
      <c r="AU368" s="1">
        <v>-705.37</v>
      </c>
      <c r="AV368" s="1">
        <v>-705.37</v>
      </c>
      <c r="AW368" s="1">
        <f t="shared" si="216"/>
        <v>10232.890000000001</v>
      </c>
      <c r="AX368" s="1"/>
      <c r="AY368" s="1">
        <v>337159.71</v>
      </c>
      <c r="AZ368" s="1">
        <v>354137.60000000003</v>
      </c>
      <c r="BA368" s="1">
        <v>353265.65</v>
      </c>
      <c r="BB368" s="1">
        <v>396468.05</v>
      </c>
      <c r="BC368" s="1">
        <v>396819.32</v>
      </c>
      <c r="BD368" s="1">
        <v>395838.65</v>
      </c>
      <c r="BE368" s="1">
        <v>394857.98</v>
      </c>
      <c r="BF368" s="1">
        <v>393877.31</v>
      </c>
      <c r="BG368" s="1">
        <v>282413.68</v>
      </c>
      <c r="BH368" s="1">
        <v>281708.31</v>
      </c>
      <c r="BI368" s="1">
        <v>281002.94</v>
      </c>
      <c r="BJ368" s="1">
        <v>280297.57</v>
      </c>
      <c r="BK368" s="1">
        <v>279592.2</v>
      </c>
      <c r="BL368" s="2">
        <f t="shared" si="189"/>
        <v>0</v>
      </c>
      <c r="BM368" s="2">
        <f t="shared" si="217"/>
        <v>10232.890000000001</v>
      </c>
      <c r="BN368" s="3">
        <f t="shared" si="225"/>
        <v>2.8699990634118881E-2</v>
      </c>
      <c r="BO368" s="37">
        <f>IFERROR(INDEX('Wkpr - Existing Depr Rates'!$G$2:$G$709,MATCH('Wkpr - Plant Balance Detail'!A368,'Wkpr - Existing Depr Rates'!$A$2:$A$709,0),),0)</f>
        <v>2.87E-2</v>
      </c>
      <c r="BP368" s="37">
        <f t="shared" si="218"/>
        <v>-9.365881119272057E-9</v>
      </c>
      <c r="BQ368" s="11">
        <v>5.6900000000000006E-2</v>
      </c>
      <c r="BR368" s="11"/>
      <c r="BS368" s="11"/>
      <c r="BU368" s="31">
        <f>_xlfn.IFNA(IF(AND($B368="ED",$D368&gt;=310000,$D368&lt;360000),INDEX('Wkpr - Allocation_Factors'!$B$16:$F$16,1,MATCH('Wkpr - Plant Balance Detail'!BU$2,'Wkpr - Allocation_Factors'!$B$1:$F$1,0)),IF(AND($B368="GD",$C368="AN",$D368&gt;=350000,$D368&lt;358000),INDEX('Wkpr - Allocation_Factors'!$B$17:$F$17,1,MATCH('Wkpr - Plant Balance Detail'!BU$2,'Wkpr - Allocation_Factors'!$B$1:$F$1,0)),INDEX('Wkpr - Allocation_Factors'!$B$2:$F$15,MATCH(CONCATENATE('Wkpr - Plant Balance Detail'!$B368,'Wkpr - Plant Balance Detail'!$C368),'Wkpr - Allocation_Factors'!$A$2:$A$15,0),MATCH('Wkpr - Plant Balance Detail'!BU$2,'Wkpr - Allocation_Factors'!$B$1:$F$1,0)))),0)</f>
        <v>0.6573</v>
      </c>
      <c r="BV368" s="31">
        <f>_xlfn.IFNA(IF(AND($B368="ED",$D368&gt;=310000,$D368&lt;360000),INDEX('Wkpr - Allocation_Factors'!$B$16:$F$16,1,MATCH('Wkpr - Plant Balance Detail'!BV$2,'Wkpr - Allocation_Factors'!$B$1:$F$1,0)),IF(AND($B368="GD",$C368="AN",$D368&gt;=350000,$D368&lt;358000),INDEX('Wkpr - Allocation_Factors'!$B$17:$F$17,1,MATCH('Wkpr - Plant Balance Detail'!BV$2,'Wkpr - Allocation_Factors'!$B$1:$F$1,0)),INDEX('Wkpr - Allocation_Factors'!$B$2:$F$15,MATCH(CONCATENATE('Wkpr - Plant Balance Detail'!$B368,'Wkpr - Plant Balance Detail'!$C368),'Wkpr - Allocation_Factors'!$A$2:$A$15,0),MATCH('Wkpr - Plant Balance Detail'!BV$2,'Wkpr - Allocation_Factors'!$B$1:$F$1,0)))),0)</f>
        <v>0</v>
      </c>
      <c r="BW368" s="31">
        <f>_xlfn.IFNA(IF(AND($B368="ED",$D368&gt;=310000,$D368&lt;360000),INDEX('Wkpr - Allocation_Factors'!$B$16:$F$16,1,MATCH('Wkpr - Plant Balance Detail'!BW$2,'Wkpr - Allocation_Factors'!$B$1:$F$1,0)),IF(AND($B368="GD",$C368="AN",$D368&gt;=350000,$D368&lt;358000),INDEX('Wkpr - Allocation_Factors'!$B$17:$F$17,1,MATCH('Wkpr - Plant Balance Detail'!BW$2,'Wkpr - Allocation_Factors'!$B$1:$F$1,0)),INDEX('Wkpr - Allocation_Factors'!$B$2:$F$15,MATCH(CONCATENATE('Wkpr - Plant Balance Detail'!$B368,'Wkpr - Plant Balance Detail'!$C368),'Wkpr - Allocation_Factors'!$A$2:$A$15,0),MATCH('Wkpr - Plant Balance Detail'!BW$2,'Wkpr - Allocation_Factors'!$B$1:$F$1,0)))),0)</f>
        <v>0.3427</v>
      </c>
      <c r="BX368" s="31">
        <f>_xlfn.IFNA(IF(AND($B368="ED",$D368&gt;=310000,$D368&lt;360000),INDEX('Wkpr - Allocation_Factors'!$B$16:$F$16,1,MATCH('Wkpr - Plant Balance Detail'!BX$2,'Wkpr - Allocation_Factors'!$B$1:$F$1,0)),IF(AND($B368="GD",$C368="AN",$D368&gt;=350000,$D368&lt;358000),INDEX('Wkpr - Allocation_Factors'!$B$17:$F$17,1,MATCH('Wkpr - Plant Balance Detail'!BX$2,'Wkpr - Allocation_Factors'!$B$1:$F$1,0)),INDEX('Wkpr - Allocation_Factors'!$B$2:$F$15,MATCH(CONCATENATE('Wkpr - Plant Balance Detail'!$B368,'Wkpr - Plant Balance Detail'!$C368),'Wkpr - Allocation_Factors'!$A$2:$A$15,0),MATCH('Wkpr - Plant Balance Detail'!BX$2,'Wkpr - Allocation_Factors'!$B$1:$F$1,0)))),0)</f>
        <v>0</v>
      </c>
      <c r="BY368" s="31">
        <f>_xlfn.IFNA(IF(AND($B368="ED",$D368&gt;=310000,$D368&lt;360000),INDEX('Wkpr - Allocation_Factors'!$B$16:$F$16,1,MATCH('Wkpr - Plant Balance Detail'!BY$2,'Wkpr - Allocation_Factors'!$B$1:$F$1,0)),IF(AND($B368="GD",$C368="AN",$D368&gt;=350000,$D368&lt;358000),INDEX('Wkpr - Allocation_Factors'!$B$17:$F$17,1,MATCH('Wkpr - Plant Balance Detail'!BY$2,'Wkpr - Allocation_Factors'!$B$1:$F$1,0)),INDEX('Wkpr - Allocation_Factors'!$B$2:$F$15,MATCH(CONCATENATE('Wkpr - Plant Balance Detail'!$B368,'Wkpr - Plant Balance Detail'!$C368),'Wkpr - Allocation_Factors'!$A$2:$A$15,0),MATCH('Wkpr - Plant Balance Detail'!BY$2,'Wkpr - Allocation_Factors'!$B$1:$F$1,0)))),0)</f>
        <v>0</v>
      </c>
      <c r="CA368" s="1">
        <f t="shared" si="190"/>
        <v>5563.7020820125736</v>
      </c>
      <c r="CB368" s="1">
        <f t="shared" si="191"/>
        <v>0</v>
      </c>
      <c r="CC368" s="1">
        <f t="shared" si="192"/>
        <v>2900.7769717111046</v>
      </c>
      <c r="CD368" s="1">
        <f t="shared" si="193"/>
        <v>0</v>
      </c>
      <c r="CE368" s="1">
        <f t="shared" si="194"/>
        <v>0</v>
      </c>
      <c r="CF368" s="1"/>
      <c r="CG368" s="1">
        <f t="shared" si="195"/>
        <v>5563.7038976567992</v>
      </c>
      <c r="CH368" s="1">
        <f t="shared" si="196"/>
        <v>0</v>
      </c>
      <c r="CI368" s="1">
        <f t="shared" si="197"/>
        <v>2900.7779183431999</v>
      </c>
      <c r="CJ368" s="1">
        <f t="shared" si="198"/>
        <v>0</v>
      </c>
      <c r="CK368" s="1">
        <f t="shared" si="199"/>
        <v>0</v>
      </c>
      <c r="CM368" s="1">
        <f t="shared" si="200"/>
        <v>11030.479155981602</v>
      </c>
      <c r="CN368" s="1">
        <f t="shared" si="201"/>
        <v>0</v>
      </c>
      <c r="CO368" s="1">
        <f t="shared" si="202"/>
        <v>5751.0196360184009</v>
      </c>
      <c r="CP368" s="1">
        <f t="shared" si="203"/>
        <v>0</v>
      </c>
      <c r="CQ368" s="1">
        <f t="shared" si="204"/>
        <v>0</v>
      </c>
      <c r="CS368" s="1">
        <f t="shared" si="219"/>
        <v>5466.775258324803</v>
      </c>
      <c r="CT368" s="1">
        <f t="shared" si="220"/>
        <v>0</v>
      </c>
      <c r="CU368" s="1">
        <f t="shared" si="221"/>
        <v>2850.241717675201</v>
      </c>
      <c r="CV368" s="1">
        <f t="shared" si="222"/>
        <v>0</v>
      </c>
      <c r="CW368" s="1">
        <f t="shared" si="223"/>
        <v>0</v>
      </c>
      <c r="CX368" s="1">
        <f t="shared" si="224"/>
        <v>8317.0169760000044</v>
      </c>
      <c r="DA368" s="38">
        <f t="shared" si="205"/>
        <v>0</v>
      </c>
      <c r="DB368" s="38">
        <f t="shared" si="206"/>
        <v>0</v>
      </c>
      <c r="DC368" s="38">
        <f t="shared" si="207"/>
        <v>0</v>
      </c>
      <c r="DD368" s="38">
        <f t="shared" si="208"/>
        <v>0</v>
      </c>
      <c r="DE368" s="38">
        <f t="shared" si="209"/>
        <v>0</v>
      </c>
    </row>
    <row r="369" spans="1:109" x14ac:dyDescent="0.2">
      <c r="A369" t="s">
        <v>384</v>
      </c>
      <c r="B369" t="str">
        <f t="shared" si="210"/>
        <v>ED</v>
      </c>
      <c r="C369" t="str">
        <f t="shared" si="211"/>
        <v>SP</v>
      </c>
      <c r="D369">
        <f t="shared" si="212"/>
        <v>344010</v>
      </c>
      <c r="F369" s="1">
        <v>149669.82</v>
      </c>
      <c r="G369" s="1">
        <v>149669.82</v>
      </c>
      <c r="H369" s="1">
        <v>149669.82</v>
      </c>
      <c r="I369" s="1">
        <v>149669.82</v>
      </c>
      <c r="J369" s="1">
        <v>149669.82</v>
      </c>
      <c r="K369" s="1">
        <v>149669.82</v>
      </c>
      <c r="L369" s="1">
        <v>149669.82</v>
      </c>
      <c r="M369" s="1">
        <v>149669.82</v>
      </c>
      <c r="N369" s="1">
        <v>149669.82</v>
      </c>
      <c r="O369" s="1">
        <v>149669.82</v>
      </c>
      <c r="P369" s="1">
        <v>149669.82</v>
      </c>
      <c r="Q369" s="1">
        <v>149669.82</v>
      </c>
      <c r="R369" s="1">
        <v>149669.82</v>
      </c>
      <c r="S369" s="1">
        <f t="shared" si="213"/>
        <v>149669.82</v>
      </c>
      <c r="T369" s="1">
        <f t="shared" si="214"/>
        <v>1646368.0200000005</v>
      </c>
      <c r="U369" s="1">
        <f t="shared" si="215"/>
        <v>149669.82000000004</v>
      </c>
      <c r="V369" s="1">
        <v>-36838.6</v>
      </c>
      <c r="W369" s="1">
        <v>-37499.64</v>
      </c>
      <c r="X369" s="1">
        <v>-38160.68</v>
      </c>
      <c r="Y369" s="1">
        <v>-38821.72</v>
      </c>
      <c r="Z369" s="1">
        <v>-39482.76</v>
      </c>
      <c r="AA369" s="1">
        <v>-40143.800000000003</v>
      </c>
      <c r="AB369" s="1">
        <v>-40804.840000000004</v>
      </c>
      <c r="AC369" s="1">
        <v>-41465.879999999997</v>
      </c>
      <c r="AD369" s="1">
        <v>-42126.92</v>
      </c>
      <c r="AE369" s="1">
        <v>-42787.96</v>
      </c>
      <c r="AF369" s="1">
        <v>-43449</v>
      </c>
      <c r="AG369" s="1">
        <v>-44110.04</v>
      </c>
      <c r="AH369" s="1">
        <v>-44771.08</v>
      </c>
      <c r="AI369" s="1"/>
      <c r="AJ369" s="1">
        <v>-661.04</v>
      </c>
      <c r="AK369" s="1">
        <v>-661.04</v>
      </c>
      <c r="AL369" s="1">
        <v>-661.04</v>
      </c>
      <c r="AM369" s="1">
        <v>-661.04</v>
      </c>
      <c r="AN369" s="1">
        <v>-661.04</v>
      </c>
      <c r="AO369" s="1">
        <v>-661.04</v>
      </c>
      <c r="AP369" s="1">
        <v>-661.04</v>
      </c>
      <c r="AQ369" s="1">
        <v>-661.04</v>
      </c>
      <c r="AR369" s="1">
        <v>-661.04</v>
      </c>
      <c r="AS369" s="1">
        <v>-661.04</v>
      </c>
      <c r="AT369" s="1">
        <v>-661.04</v>
      </c>
      <c r="AU369" s="1">
        <v>-661.04</v>
      </c>
      <c r="AV369" s="1">
        <v>-661.04</v>
      </c>
      <c r="AW369" s="1">
        <f t="shared" si="216"/>
        <v>7932.48</v>
      </c>
      <c r="AX369" s="1"/>
      <c r="AY369" s="1">
        <v>112831.22</v>
      </c>
      <c r="AZ369" s="1">
        <v>112170.18000000001</v>
      </c>
      <c r="BA369" s="1">
        <v>111509.14</v>
      </c>
      <c r="BB369" s="1">
        <v>110848.1</v>
      </c>
      <c r="BC369" s="1">
        <v>110187.06</v>
      </c>
      <c r="BD369" s="1">
        <v>109526.02</v>
      </c>
      <c r="BE369" s="1">
        <v>108864.98</v>
      </c>
      <c r="BF369" s="1">
        <v>108203.94</v>
      </c>
      <c r="BG369" s="1">
        <v>107542.90000000001</v>
      </c>
      <c r="BH369" s="1">
        <v>106881.86</v>
      </c>
      <c r="BI369" s="1">
        <v>106220.82</v>
      </c>
      <c r="BJ369" s="1">
        <v>105559.78</v>
      </c>
      <c r="BK369" s="1">
        <v>104898.74</v>
      </c>
      <c r="BL369" s="2">
        <f t="shared" si="189"/>
        <v>0</v>
      </c>
      <c r="BM369" s="2">
        <f t="shared" si="217"/>
        <v>7932.48</v>
      </c>
      <c r="BN369" s="3">
        <f t="shared" si="225"/>
        <v>5.2999863299093952E-2</v>
      </c>
      <c r="BO369" s="37">
        <f>IFERROR(INDEX('Wkpr - Existing Depr Rates'!$G$2:$G$709,MATCH('Wkpr - Plant Balance Detail'!A369,'Wkpr - Existing Depr Rates'!$A$2:$A$709,0),),0)</f>
        <v>5.2999999999999999E-2</v>
      </c>
      <c r="BP369" s="37">
        <f t="shared" si="218"/>
        <v>-1.3670090604628315E-7</v>
      </c>
      <c r="BQ369" s="11">
        <v>6.6900000000000001E-2</v>
      </c>
      <c r="BR369" s="11"/>
      <c r="BS369" s="11"/>
      <c r="BU369" s="31">
        <f>_xlfn.IFNA(IF(AND($B369="ED",$D369&gt;=310000,$D369&lt;360000),INDEX('Wkpr - Allocation_Factors'!$B$16:$F$16,1,MATCH('Wkpr - Plant Balance Detail'!BU$2,'Wkpr - Allocation_Factors'!$B$1:$F$1,0)),IF(AND($B369="GD",$C369="AN",$D369&gt;=350000,$D369&lt;358000),INDEX('Wkpr - Allocation_Factors'!$B$17:$F$17,1,MATCH('Wkpr - Plant Balance Detail'!BU$2,'Wkpr - Allocation_Factors'!$B$1:$F$1,0)),INDEX('Wkpr - Allocation_Factors'!$B$2:$F$15,MATCH(CONCATENATE('Wkpr - Plant Balance Detail'!$B369,'Wkpr - Plant Balance Detail'!$C369),'Wkpr - Allocation_Factors'!$A$2:$A$15,0),MATCH('Wkpr - Plant Balance Detail'!BU$2,'Wkpr - Allocation_Factors'!$B$1:$F$1,0)))),0)</f>
        <v>0.6573</v>
      </c>
      <c r="BV369" s="31">
        <f>_xlfn.IFNA(IF(AND($B369="ED",$D369&gt;=310000,$D369&lt;360000),INDEX('Wkpr - Allocation_Factors'!$B$16:$F$16,1,MATCH('Wkpr - Plant Balance Detail'!BV$2,'Wkpr - Allocation_Factors'!$B$1:$F$1,0)),IF(AND($B369="GD",$C369="AN",$D369&gt;=350000,$D369&lt;358000),INDEX('Wkpr - Allocation_Factors'!$B$17:$F$17,1,MATCH('Wkpr - Plant Balance Detail'!BV$2,'Wkpr - Allocation_Factors'!$B$1:$F$1,0)),INDEX('Wkpr - Allocation_Factors'!$B$2:$F$15,MATCH(CONCATENATE('Wkpr - Plant Balance Detail'!$B369,'Wkpr - Plant Balance Detail'!$C369),'Wkpr - Allocation_Factors'!$A$2:$A$15,0),MATCH('Wkpr - Plant Balance Detail'!BV$2,'Wkpr - Allocation_Factors'!$B$1:$F$1,0)))),0)</f>
        <v>0</v>
      </c>
      <c r="BW369" s="31">
        <f>_xlfn.IFNA(IF(AND($B369="ED",$D369&gt;=310000,$D369&lt;360000),INDEX('Wkpr - Allocation_Factors'!$B$16:$F$16,1,MATCH('Wkpr - Plant Balance Detail'!BW$2,'Wkpr - Allocation_Factors'!$B$1:$F$1,0)),IF(AND($B369="GD",$C369="AN",$D369&gt;=350000,$D369&lt;358000),INDEX('Wkpr - Allocation_Factors'!$B$17:$F$17,1,MATCH('Wkpr - Plant Balance Detail'!BW$2,'Wkpr - Allocation_Factors'!$B$1:$F$1,0)),INDEX('Wkpr - Allocation_Factors'!$B$2:$F$15,MATCH(CONCATENATE('Wkpr - Plant Balance Detail'!$B369,'Wkpr - Plant Balance Detail'!$C369),'Wkpr - Allocation_Factors'!$A$2:$A$15,0),MATCH('Wkpr - Plant Balance Detail'!BW$2,'Wkpr - Allocation_Factors'!$B$1:$F$1,0)))),0)</f>
        <v>0.3427</v>
      </c>
      <c r="BX369" s="31">
        <f>_xlfn.IFNA(IF(AND($B369="ED",$D369&gt;=310000,$D369&lt;360000),INDEX('Wkpr - Allocation_Factors'!$B$16:$F$16,1,MATCH('Wkpr - Plant Balance Detail'!BX$2,'Wkpr - Allocation_Factors'!$B$1:$F$1,0)),IF(AND($B369="GD",$C369="AN",$D369&gt;=350000,$D369&lt;358000),INDEX('Wkpr - Allocation_Factors'!$B$17:$F$17,1,MATCH('Wkpr - Plant Balance Detail'!BX$2,'Wkpr - Allocation_Factors'!$B$1:$F$1,0)),INDEX('Wkpr - Allocation_Factors'!$B$2:$F$15,MATCH(CONCATENATE('Wkpr - Plant Balance Detail'!$B369,'Wkpr - Plant Balance Detail'!$C369),'Wkpr - Allocation_Factors'!$A$2:$A$15,0),MATCH('Wkpr - Plant Balance Detail'!BX$2,'Wkpr - Allocation_Factors'!$B$1:$F$1,0)))),0)</f>
        <v>0</v>
      </c>
      <c r="BY369" s="31">
        <f>_xlfn.IFNA(IF(AND($B369="ED",$D369&gt;=310000,$D369&lt;360000),INDEX('Wkpr - Allocation_Factors'!$B$16:$F$16,1,MATCH('Wkpr - Plant Balance Detail'!BY$2,'Wkpr - Allocation_Factors'!$B$1:$F$1,0)),IF(AND($B369="GD",$C369="AN",$D369&gt;=350000,$D369&lt;358000),INDEX('Wkpr - Allocation_Factors'!$B$17:$F$17,1,MATCH('Wkpr - Plant Balance Detail'!BY$2,'Wkpr - Allocation_Factors'!$B$1:$F$1,0)),INDEX('Wkpr - Allocation_Factors'!$B$2:$F$15,MATCH(CONCATENATE('Wkpr - Plant Balance Detail'!$B369,'Wkpr - Plant Balance Detail'!$C369),'Wkpr - Allocation_Factors'!$A$2:$A$15,0),MATCH('Wkpr - Plant Balance Detail'!BY$2,'Wkpr - Allocation_Factors'!$B$1:$F$1,0)))),0)</f>
        <v>0</v>
      </c>
      <c r="CA369" s="1">
        <f t="shared" si="190"/>
        <v>5214.0191039999991</v>
      </c>
      <c r="CB369" s="1">
        <f t="shared" si="191"/>
        <v>0</v>
      </c>
      <c r="CC369" s="1">
        <f t="shared" si="192"/>
        <v>2718.4608959999996</v>
      </c>
      <c r="CD369" s="1">
        <f t="shared" si="193"/>
        <v>0</v>
      </c>
      <c r="CE369" s="1">
        <f t="shared" si="194"/>
        <v>0</v>
      </c>
      <c r="CF369" s="1"/>
      <c r="CG369" s="1">
        <f t="shared" si="195"/>
        <v>5214.0325523580004</v>
      </c>
      <c r="CH369" s="1">
        <f t="shared" si="196"/>
        <v>0</v>
      </c>
      <c r="CI369" s="1">
        <f t="shared" si="197"/>
        <v>2718.4679076420002</v>
      </c>
      <c r="CJ369" s="1">
        <f t="shared" si="198"/>
        <v>0</v>
      </c>
      <c r="CK369" s="1">
        <f t="shared" si="199"/>
        <v>0</v>
      </c>
      <c r="CM369" s="1">
        <f t="shared" si="200"/>
        <v>6581.4863726934</v>
      </c>
      <c r="CN369" s="1">
        <f t="shared" si="201"/>
        <v>0</v>
      </c>
      <c r="CO369" s="1">
        <f t="shared" si="202"/>
        <v>3431.4245853066</v>
      </c>
      <c r="CP369" s="1">
        <f t="shared" si="203"/>
        <v>0</v>
      </c>
      <c r="CQ369" s="1">
        <f t="shared" si="204"/>
        <v>0</v>
      </c>
      <c r="CS369" s="1">
        <f t="shared" si="219"/>
        <v>1367.4538203353995</v>
      </c>
      <c r="CT369" s="1">
        <f t="shared" si="220"/>
        <v>0</v>
      </c>
      <c r="CU369" s="1">
        <f t="shared" si="221"/>
        <v>712.95667766459974</v>
      </c>
      <c r="CV369" s="1">
        <f t="shared" si="222"/>
        <v>0</v>
      </c>
      <c r="CW369" s="1">
        <f t="shared" si="223"/>
        <v>0</v>
      </c>
      <c r="CX369" s="1">
        <f t="shared" si="224"/>
        <v>2080.4104979999993</v>
      </c>
      <c r="DA369" s="38">
        <f t="shared" si="205"/>
        <v>0</v>
      </c>
      <c r="DB369" s="38">
        <f t="shared" si="206"/>
        <v>0</v>
      </c>
      <c r="DC369" s="38">
        <f t="shared" si="207"/>
        <v>0</v>
      </c>
      <c r="DD369" s="38">
        <f t="shared" si="208"/>
        <v>0</v>
      </c>
      <c r="DE369" s="38">
        <f t="shared" si="209"/>
        <v>0</v>
      </c>
    </row>
    <row r="370" spans="1:109" x14ac:dyDescent="0.2">
      <c r="A370" t="s">
        <v>385</v>
      </c>
      <c r="B370" t="str">
        <f t="shared" si="210"/>
        <v>ED</v>
      </c>
      <c r="C370" t="str">
        <f t="shared" si="211"/>
        <v>SP</v>
      </c>
      <c r="D370">
        <f t="shared" si="212"/>
        <v>345010</v>
      </c>
      <c r="F370" s="1">
        <v>33209.410000000003</v>
      </c>
      <c r="G370" s="1">
        <v>33209.410000000003</v>
      </c>
      <c r="H370" s="1">
        <v>33209.410000000003</v>
      </c>
      <c r="I370" s="1">
        <v>33209.410000000003</v>
      </c>
      <c r="J370" s="1">
        <v>33209.410000000003</v>
      </c>
      <c r="K370" s="1">
        <v>33209.410000000003</v>
      </c>
      <c r="L370" s="1">
        <v>33209.410000000003</v>
      </c>
      <c r="M370" s="1">
        <v>33209.410000000003</v>
      </c>
      <c r="N370" s="1">
        <v>33209.410000000003</v>
      </c>
      <c r="O370" s="1">
        <v>33209.410000000003</v>
      </c>
      <c r="P370" s="1">
        <v>33209.410000000003</v>
      </c>
      <c r="Q370" s="1">
        <v>33209.410000000003</v>
      </c>
      <c r="R370" s="1">
        <v>33209.410000000003</v>
      </c>
      <c r="S370" s="1">
        <f t="shared" si="213"/>
        <v>33209.410000000003</v>
      </c>
      <c r="T370" s="1">
        <f t="shared" si="214"/>
        <v>365303.51000000013</v>
      </c>
      <c r="U370" s="1">
        <f t="shared" si="215"/>
        <v>33209.410000000011</v>
      </c>
      <c r="V370" s="1">
        <v>-988.52</v>
      </c>
      <c r="W370" s="1">
        <v>-1070.71</v>
      </c>
      <c r="X370" s="1">
        <v>-1152.9000000000001</v>
      </c>
      <c r="Y370" s="1">
        <v>-1235.0899999999999</v>
      </c>
      <c r="Z370" s="1">
        <v>-1317.28</v>
      </c>
      <c r="AA370" s="1">
        <v>-1399.47</v>
      </c>
      <c r="AB370" s="1">
        <v>-1481.66</v>
      </c>
      <c r="AC370" s="1">
        <v>-1563.8500000000001</v>
      </c>
      <c r="AD370" s="1">
        <v>-1646.04</v>
      </c>
      <c r="AE370" s="1">
        <v>-1728.23</v>
      </c>
      <c r="AF370" s="1">
        <v>-1810.42</v>
      </c>
      <c r="AG370" s="1">
        <v>-1892.6100000000001</v>
      </c>
      <c r="AH370" s="1">
        <v>-1974.8</v>
      </c>
      <c r="AI370" s="1"/>
      <c r="AJ370" s="1">
        <v>-82.19</v>
      </c>
      <c r="AK370" s="1">
        <v>-82.19</v>
      </c>
      <c r="AL370" s="1">
        <v>-82.19</v>
      </c>
      <c r="AM370" s="1">
        <v>-82.19</v>
      </c>
      <c r="AN370" s="1">
        <v>-82.19</v>
      </c>
      <c r="AO370" s="1">
        <v>-82.19</v>
      </c>
      <c r="AP370" s="1">
        <v>-82.19</v>
      </c>
      <c r="AQ370" s="1">
        <v>-82.19</v>
      </c>
      <c r="AR370" s="1">
        <v>-82.19</v>
      </c>
      <c r="AS370" s="1">
        <v>-82.19</v>
      </c>
      <c r="AT370" s="1">
        <v>-82.19</v>
      </c>
      <c r="AU370" s="1">
        <v>-82.19</v>
      </c>
      <c r="AV370" s="1">
        <v>-82.19</v>
      </c>
      <c r="AW370" s="1">
        <f t="shared" si="216"/>
        <v>986.2800000000002</v>
      </c>
      <c r="AX370" s="1"/>
      <c r="AY370" s="1">
        <v>32220.89</v>
      </c>
      <c r="AZ370" s="1">
        <v>32138.7</v>
      </c>
      <c r="BA370" s="1">
        <v>32056.510000000002</v>
      </c>
      <c r="BB370" s="1">
        <v>31974.32</v>
      </c>
      <c r="BC370" s="1">
        <v>31892.13</v>
      </c>
      <c r="BD370" s="1">
        <v>31809.940000000002</v>
      </c>
      <c r="BE370" s="1">
        <v>31727.75</v>
      </c>
      <c r="BF370" s="1">
        <v>31645.56</v>
      </c>
      <c r="BG370" s="1">
        <v>31563.37</v>
      </c>
      <c r="BH370" s="1">
        <v>31481.18</v>
      </c>
      <c r="BI370" s="1">
        <v>31398.99</v>
      </c>
      <c r="BJ370" s="1">
        <v>31316.799999999999</v>
      </c>
      <c r="BK370" s="1">
        <v>31234.61</v>
      </c>
      <c r="BL370" s="2">
        <f t="shared" si="189"/>
        <v>0</v>
      </c>
      <c r="BM370" s="2">
        <f t="shared" si="217"/>
        <v>986.2800000000002</v>
      </c>
      <c r="BN370" s="3">
        <f t="shared" si="225"/>
        <v>2.9698811270660933E-2</v>
      </c>
      <c r="BO370" s="37">
        <f>IFERROR(INDEX('Wkpr - Existing Depr Rates'!$G$2:$G$709,MATCH('Wkpr - Plant Balance Detail'!A370,'Wkpr - Existing Depr Rates'!$A$2:$A$709,0),),0)</f>
        <v>2.9700000000000001E-2</v>
      </c>
      <c r="BP370" s="37">
        <f t="shared" si="218"/>
        <v>-1.1887293390674958E-6</v>
      </c>
      <c r="BQ370" s="11">
        <v>8.2200000000000009E-2</v>
      </c>
      <c r="BR370" s="11"/>
      <c r="BS370" s="11"/>
      <c r="BU370" s="31">
        <f>_xlfn.IFNA(IF(AND($B370="ED",$D370&gt;=310000,$D370&lt;360000),INDEX('Wkpr - Allocation_Factors'!$B$16:$F$16,1,MATCH('Wkpr - Plant Balance Detail'!BU$2,'Wkpr - Allocation_Factors'!$B$1:$F$1,0)),IF(AND($B370="GD",$C370="AN",$D370&gt;=350000,$D370&lt;358000),INDEX('Wkpr - Allocation_Factors'!$B$17:$F$17,1,MATCH('Wkpr - Plant Balance Detail'!BU$2,'Wkpr - Allocation_Factors'!$B$1:$F$1,0)),INDEX('Wkpr - Allocation_Factors'!$B$2:$F$15,MATCH(CONCATENATE('Wkpr - Plant Balance Detail'!$B370,'Wkpr - Plant Balance Detail'!$C370),'Wkpr - Allocation_Factors'!$A$2:$A$15,0),MATCH('Wkpr - Plant Balance Detail'!BU$2,'Wkpr - Allocation_Factors'!$B$1:$F$1,0)))),0)</f>
        <v>0.6573</v>
      </c>
      <c r="BV370" s="31">
        <f>_xlfn.IFNA(IF(AND($B370="ED",$D370&gt;=310000,$D370&lt;360000),INDEX('Wkpr - Allocation_Factors'!$B$16:$F$16,1,MATCH('Wkpr - Plant Balance Detail'!BV$2,'Wkpr - Allocation_Factors'!$B$1:$F$1,0)),IF(AND($B370="GD",$C370="AN",$D370&gt;=350000,$D370&lt;358000),INDEX('Wkpr - Allocation_Factors'!$B$17:$F$17,1,MATCH('Wkpr - Plant Balance Detail'!BV$2,'Wkpr - Allocation_Factors'!$B$1:$F$1,0)),INDEX('Wkpr - Allocation_Factors'!$B$2:$F$15,MATCH(CONCATENATE('Wkpr - Plant Balance Detail'!$B370,'Wkpr - Plant Balance Detail'!$C370),'Wkpr - Allocation_Factors'!$A$2:$A$15,0),MATCH('Wkpr - Plant Balance Detail'!BV$2,'Wkpr - Allocation_Factors'!$B$1:$F$1,0)))),0)</f>
        <v>0</v>
      </c>
      <c r="BW370" s="31">
        <f>_xlfn.IFNA(IF(AND($B370="ED",$D370&gt;=310000,$D370&lt;360000),INDEX('Wkpr - Allocation_Factors'!$B$16:$F$16,1,MATCH('Wkpr - Plant Balance Detail'!BW$2,'Wkpr - Allocation_Factors'!$B$1:$F$1,0)),IF(AND($B370="GD",$C370="AN",$D370&gt;=350000,$D370&lt;358000),INDEX('Wkpr - Allocation_Factors'!$B$17:$F$17,1,MATCH('Wkpr - Plant Balance Detail'!BW$2,'Wkpr - Allocation_Factors'!$B$1:$F$1,0)),INDEX('Wkpr - Allocation_Factors'!$B$2:$F$15,MATCH(CONCATENATE('Wkpr - Plant Balance Detail'!$B370,'Wkpr - Plant Balance Detail'!$C370),'Wkpr - Allocation_Factors'!$A$2:$A$15,0),MATCH('Wkpr - Plant Balance Detail'!BW$2,'Wkpr - Allocation_Factors'!$B$1:$F$1,0)))),0)</f>
        <v>0.3427</v>
      </c>
      <c r="BX370" s="31">
        <f>_xlfn.IFNA(IF(AND($B370="ED",$D370&gt;=310000,$D370&lt;360000),INDEX('Wkpr - Allocation_Factors'!$B$16:$F$16,1,MATCH('Wkpr - Plant Balance Detail'!BX$2,'Wkpr - Allocation_Factors'!$B$1:$F$1,0)),IF(AND($B370="GD",$C370="AN",$D370&gt;=350000,$D370&lt;358000),INDEX('Wkpr - Allocation_Factors'!$B$17:$F$17,1,MATCH('Wkpr - Plant Balance Detail'!BX$2,'Wkpr - Allocation_Factors'!$B$1:$F$1,0)),INDEX('Wkpr - Allocation_Factors'!$B$2:$F$15,MATCH(CONCATENATE('Wkpr - Plant Balance Detail'!$B370,'Wkpr - Plant Balance Detail'!$C370),'Wkpr - Allocation_Factors'!$A$2:$A$15,0),MATCH('Wkpr - Plant Balance Detail'!BX$2,'Wkpr - Allocation_Factors'!$B$1:$F$1,0)))),0)</f>
        <v>0</v>
      </c>
      <c r="BY370" s="31">
        <f>_xlfn.IFNA(IF(AND($B370="ED",$D370&gt;=310000,$D370&lt;360000),INDEX('Wkpr - Allocation_Factors'!$B$16:$F$16,1,MATCH('Wkpr - Plant Balance Detail'!BY$2,'Wkpr - Allocation_Factors'!$B$1:$F$1,0)),IF(AND($B370="GD",$C370="AN",$D370&gt;=350000,$D370&lt;358000),INDEX('Wkpr - Allocation_Factors'!$B$17:$F$17,1,MATCH('Wkpr - Plant Balance Detail'!BY$2,'Wkpr - Allocation_Factors'!$B$1:$F$1,0)),INDEX('Wkpr - Allocation_Factors'!$B$2:$F$15,MATCH(CONCATENATE('Wkpr - Plant Balance Detail'!$B370,'Wkpr - Plant Balance Detail'!$C370),'Wkpr - Allocation_Factors'!$A$2:$A$15,0),MATCH('Wkpr - Plant Balance Detail'!BY$2,'Wkpr - Allocation_Factors'!$B$1:$F$1,0)))),0)</f>
        <v>0</v>
      </c>
      <c r="CA370" s="1">
        <f t="shared" si="190"/>
        <v>648.28184399999998</v>
      </c>
      <c r="CB370" s="1">
        <f t="shared" si="191"/>
        <v>0</v>
      </c>
      <c r="CC370" s="1">
        <f t="shared" si="192"/>
        <v>337.99815599999999</v>
      </c>
      <c r="CD370" s="1">
        <f t="shared" si="193"/>
        <v>0</v>
      </c>
      <c r="CE370" s="1">
        <f t="shared" si="194"/>
        <v>0</v>
      </c>
      <c r="CF370" s="1"/>
      <c r="CG370" s="1">
        <f t="shared" si="195"/>
        <v>648.30779223210004</v>
      </c>
      <c r="CH370" s="1">
        <f t="shared" si="196"/>
        <v>0</v>
      </c>
      <c r="CI370" s="1">
        <f t="shared" si="197"/>
        <v>338.01168476790002</v>
      </c>
      <c r="CJ370" s="1">
        <f t="shared" si="198"/>
        <v>0</v>
      </c>
      <c r="CK370" s="1">
        <f t="shared" si="199"/>
        <v>0</v>
      </c>
      <c r="CM370" s="1">
        <f t="shared" si="200"/>
        <v>1794.3064148646004</v>
      </c>
      <c r="CN370" s="1">
        <f t="shared" si="201"/>
        <v>0</v>
      </c>
      <c r="CO370" s="1">
        <f t="shared" si="202"/>
        <v>935.50708713540018</v>
      </c>
      <c r="CP370" s="1">
        <f t="shared" si="203"/>
        <v>0</v>
      </c>
      <c r="CQ370" s="1">
        <f t="shared" si="204"/>
        <v>0</v>
      </c>
      <c r="CS370" s="1">
        <f t="shared" si="219"/>
        <v>1145.9986226325004</v>
      </c>
      <c r="CT370" s="1">
        <f t="shared" si="220"/>
        <v>0</v>
      </c>
      <c r="CU370" s="1">
        <f t="shared" si="221"/>
        <v>597.49540236750022</v>
      </c>
      <c r="CV370" s="1">
        <f t="shared" si="222"/>
        <v>0</v>
      </c>
      <c r="CW370" s="1">
        <f t="shared" si="223"/>
        <v>0</v>
      </c>
      <c r="CX370" s="1">
        <f t="shared" si="224"/>
        <v>1743.4940250000006</v>
      </c>
      <c r="DA370" s="38">
        <f t="shared" si="205"/>
        <v>0</v>
      </c>
      <c r="DB370" s="38">
        <f t="shared" si="206"/>
        <v>0</v>
      </c>
      <c r="DC370" s="38">
        <f t="shared" si="207"/>
        <v>0</v>
      </c>
      <c r="DD370" s="38">
        <f t="shared" si="208"/>
        <v>0</v>
      </c>
      <c r="DE370" s="38">
        <f t="shared" si="209"/>
        <v>0</v>
      </c>
    </row>
    <row r="371" spans="1:109" x14ac:dyDescent="0.2">
      <c r="A371" s="12" t="s">
        <v>386</v>
      </c>
      <c r="B371" s="12" t="str">
        <f t="shared" si="210"/>
        <v>ED</v>
      </c>
      <c r="C371" s="12" t="str">
        <f t="shared" si="211"/>
        <v>UF</v>
      </c>
      <c r="D371" s="12">
        <f t="shared" si="212"/>
        <v>330200</v>
      </c>
      <c r="E371" s="12" t="s">
        <v>1142</v>
      </c>
      <c r="F371" s="13">
        <v>1018290.73</v>
      </c>
      <c r="G371" s="13">
        <v>1018290.73</v>
      </c>
      <c r="H371" s="13">
        <v>1018290.73</v>
      </c>
      <c r="I371" s="13">
        <v>1018290.73</v>
      </c>
      <c r="J371" s="13">
        <v>1018290.73</v>
      </c>
      <c r="K371" s="13">
        <v>1018290.73</v>
      </c>
      <c r="L371" s="13">
        <v>1018290.73</v>
      </c>
      <c r="M371" s="13">
        <v>1018290.73</v>
      </c>
      <c r="N371" s="13">
        <v>1018290.73</v>
      </c>
      <c r="O371" s="13">
        <v>1018290.73</v>
      </c>
      <c r="P371" s="13">
        <v>1018290.73</v>
      </c>
      <c r="Q371" s="13">
        <v>1018290.73</v>
      </c>
      <c r="R371" s="13">
        <v>1018290.73</v>
      </c>
      <c r="S371" s="13">
        <f t="shared" si="213"/>
        <v>1018290.73</v>
      </c>
      <c r="T371" s="13">
        <f t="shared" si="214"/>
        <v>11201198.030000003</v>
      </c>
      <c r="U371" s="13">
        <f t="shared" si="215"/>
        <v>1018290.7300000003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3">
        <v>0</v>
      </c>
      <c r="AI371" s="13"/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13">
        <f t="shared" si="216"/>
        <v>0</v>
      </c>
      <c r="AX371" s="13"/>
      <c r="AY371" s="1">
        <v>1018290.73</v>
      </c>
      <c r="AZ371" s="1">
        <v>1018290.73</v>
      </c>
      <c r="BA371" s="1">
        <v>1018290.73</v>
      </c>
      <c r="BB371" s="1">
        <v>1018290.73</v>
      </c>
      <c r="BC371" s="1">
        <v>1018290.73</v>
      </c>
      <c r="BD371" s="1">
        <v>1018290.73</v>
      </c>
      <c r="BE371" s="1">
        <v>1018290.73</v>
      </c>
      <c r="BF371" s="1">
        <v>1018290.73</v>
      </c>
      <c r="BG371" s="1">
        <v>1018290.73</v>
      </c>
      <c r="BH371" s="1">
        <v>1018290.73</v>
      </c>
      <c r="BI371" s="1">
        <v>1018290.73</v>
      </c>
      <c r="BJ371" s="1">
        <v>1018290.73</v>
      </c>
      <c r="BK371" s="1">
        <v>1018290.73</v>
      </c>
      <c r="BL371" s="14">
        <f t="shared" si="189"/>
        <v>0</v>
      </c>
      <c r="BM371" s="14">
        <f t="shared" si="217"/>
        <v>0</v>
      </c>
      <c r="BN371" s="15" t="str">
        <f t="shared" si="225"/>
        <v/>
      </c>
      <c r="BO371" s="37">
        <f>IFERROR(INDEX('Wkpr - Existing Depr Rates'!$G$2:$G$709,MATCH('Wkpr - Plant Balance Detail'!A371,'Wkpr - Existing Depr Rates'!$A$2:$A$709,0),),0)</f>
        <v>0</v>
      </c>
      <c r="BP371" s="37" t="str">
        <f t="shared" si="218"/>
        <v/>
      </c>
      <c r="BQ371" s="12"/>
      <c r="BR371" s="12"/>
      <c r="BS371" s="12"/>
      <c r="BT371" s="12"/>
      <c r="BU371" s="30">
        <f>_xlfn.IFNA(IF(AND($B371="ED",$D371&gt;=310000,$D371&lt;360000),INDEX('Wkpr - Allocation_Factors'!$B$16:$F$16,1,MATCH('Wkpr - Plant Balance Detail'!BU$2,'Wkpr - Allocation_Factors'!$B$1:$F$1,0)),IF(AND($B371="GD",$C371="AN",$D371&gt;=350000,$D371&lt;358000),INDEX('Wkpr - Allocation_Factors'!$B$17:$F$17,1,MATCH('Wkpr - Plant Balance Detail'!BU$2,'Wkpr - Allocation_Factors'!$B$1:$F$1,0)),INDEX('Wkpr - Allocation_Factors'!$B$2:$F$15,MATCH(CONCATENATE('Wkpr - Plant Balance Detail'!$B371,'Wkpr - Plant Balance Detail'!$C371),'Wkpr - Allocation_Factors'!$A$2:$A$15,0),MATCH('Wkpr - Plant Balance Detail'!BU$2,'Wkpr - Allocation_Factors'!$B$1:$F$1,0)))),0)</f>
        <v>0.6573</v>
      </c>
      <c r="BV371" s="30">
        <f>_xlfn.IFNA(IF(AND($B371="ED",$D371&gt;=310000,$D371&lt;360000),INDEX('Wkpr - Allocation_Factors'!$B$16:$F$16,1,MATCH('Wkpr - Plant Balance Detail'!BV$2,'Wkpr - Allocation_Factors'!$B$1:$F$1,0)),IF(AND($B371="GD",$C371="AN",$D371&gt;=350000,$D371&lt;358000),INDEX('Wkpr - Allocation_Factors'!$B$17:$F$17,1,MATCH('Wkpr - Plant Balance Detail'!BV$2,'Wkpr - Allocation_Factors'!$B$1:$F$1,0)),INDEX('Wkpr - Allocation_Factors'!$B$2:$F$15,MATCH(CONCATENATE('Wkpr - Plant Balance Detail'!$B371,'Wkpr - Plant Balance Detail'!$C371),'Wkpr - Allocation_Factors'!$A$2:$A$15,0),MATCH('Wkpr - Plant Balance Detail'!BV$2,'Wkpr - Allocation_Factors'!$B$1:$F$1,0)))),0)</f>
        <v>0</v>
      </c>
      <c r="BW371" s="30">
        <f>_xlfn.IFNA(IF(AND($B371="ED",$D371&gt;=310000,$D371&lt;360000),INDEX('Wkpr - Allocation_Factors'!$B$16:$F$16,1,MATCH('Wkpr - Plant Balance Detail'!BW$2,'Wkpr - Allocation_Factors'!$B$1:$F$1,0)),IF(AND($B371="GD",$C371="AN",$D371&gt;=350000,$D371&lt;358000),INDEX('Wkpr - Allocation_Factors'!$B$17:$F$17,1,MATCH('Wkpr - Plant Balance Detail'!BW$2,'Wkpr - Allocation_Factors'!$B$1:$F$1,0)),INDEX('Wkpr - Allocation_Factors'!$B$2:$F$15,MATCH(CONCATENATE('Wkpr - Plant Balance Detail'!$B371,'Wkpr - Plant Balance Detail'!$C371),'Wkpr - Allocation_Factors'!$A$2:$A$15,0),MATCH('Wkpr - Plant Balance Detail'!BW$2,'Wkpr - Allocation_Factors'!$B$1:$F$1,0)))),0)</f>
        <v>0.3427</v>
      </c>
      <c r="BX371" s="30">
        <f>_xlfn.IFNA(IF(AND($B371="ED",$D371&gt;=310000,$D371&lt;360000),INDEX('Wkpr - Allocation_Factors'!$B$16:$F$16,1,MATCH('Wkpr - Plant Balance Detail'!BX$2,'Wkpr - Allocation_Factors'!$B$1:$F$1,0)),IF(AND($B371="GD",$C371="AN",$D371&gt;=350000,$D371&lt;358000),INDEX('Wkpr - Allocation_Factors'!$B$17:$F$17,1,MATCH('Wkpr - Plant Balance Detail'!BX$2,'Wkpr - Allocation_Factors'!$B$1:$F$1,0)),INDEX('Wkpr - Allocation_Factors'!$B$2:$F$15,MATCH(CONCATENATE('Wkpr - Plant Balance Detail'!$B371,'Wkpr - Plant Balance Detail'!$C371),'Wkpr - Allocation_Factors'!$A$2:$A$15,0),MATCH('Wkpr - Plant Balance Detail'!BX$2,'Wkpr - Allocation_Factors'!$B$1:$F$1,0)))),0)</f>
        <v>0</v>
      </c>
      <c r="BY371" s="30">
        <f>_xlfn.IFNA(IF(AND($B371="ED",$D371&gt;=310000,$D371&lt;360000),INDEX('Wkpr - Allocation_Factors'!$B$16:$F$16,1,MATCH('Wkpr - Plant Balance Detail'!BY$2,'Wkpr - Allocation_Factors'!$B$1:$F$1,0)),IF(AND($B371="GD",$C371="AN",$D371&gt;=350000,$D371&lt;358000),INDEX('Wkpr - Allocation_Factors'!$B$17:$F$17,1,MATCH('Wkpr - Plant Balance Detail'!BY$2,'Wkpr - Allocation_Factors'!$B$1:$F$1,0)),INDEX('Wkpr - Allocation_Factors'!$B$2:$F$15,MATCH(CONCATENATE('Wkpr - Plant Balance Detail'!$B371,'Wkpr - Plant Balance Detail'!$C371),'Wkpr - Allocation_Factors'!$A$2:$A$15,0),MATCH('Wkpr - Plant Balance Detail'!BY$2,'Wkpr - Allocation_Factors'!$B$1:$F$1,0)))),0)</f>
        <v>0</v>
      </c>
      <c r="CA371" s="1">
        <f t="shared" si="190"/>
        <v>0</v>
      </c>
      <c r="CB371" s="1">
        <f t="shared" si="191"/>
        <v>0</v>
      </c>
      <c r="CC371" s="1">
        <f t="shared" si="192"/>
        <v>0</v>
      </c>
      <c r="CD371" s="1">
        <f t="shared" si="193"/>
        <v>0</v>
      </c>
      <c r="CE371" s="1">
        <f t="shared" si="194"/>
        <v>0</v>
      </c>
      <c r="CF371" s="1"/>
      <c r="CG371" s="1">
        <f t="shared" si="195"/>
        <v>0</v>
      </c>
      <c r="CH371" s="1">
        <f t="shared" si="196"/>
        <v>0</v>
      </c>
      <c r="CI371" s="1">
        <f t="shared" si="197"/>
        <v>0</v>
      </c>
      <c r="CJ371" s="1">
        <f t="shared" si="198"/>
        <v>0</v>
      </c>
      <c r="CK371" s="1">
        <f t="shared" si="199"/>
        <v>0</v>
      </c>
      <c r="CM371" s="1">
        <f t="shared" si="200"/>
        <v>0</v>
      </c>
      <c r="CN371" s="1">
        <f t="shared" si="201"/>
        <v>0</v>
      </c>
      <c r="CO371" s="1">
        <f t="shared" si="202"/>
        <v>0</v>
      </c>
      <c r="CP371" s="1">
        <f t="shared" si="203"/>
        <v>0</v>
      </c>
      <c r="CQ371" s="1">
        <f t="shared" si="204"/>
        <v>0</v>
      </c>
      <c r="CS371" s="1">
        <f t="shared" si="219"/>
        <v>0</v>
      </c>
      <c r="CT371" s="1">
        <f t="shared" si="220"/>
        <v>0</v>
      </c>
      <c r="CU371" s="1">
        <f t="shared" si="221"/>
        <v>0</v>
      </c>
      <c r="CV371" s="1">
        <f t="shared" si="222"/>
        <v>0</v>
      </c>
      <c r="CW371" s="1">
        <f t="shared" si="223"/>
        <v>0</v>
      </c>
      <c r="CX371" s="1">
        <f t="shared" si="224"/>
        <v>0</v>
      </c>
      <c r="DA371" s="38">
        <f t="shared" si="205"/>
        <v>0</v>
      </c>
      <c r="DB371" s="38">
        <f t="shared" si="206"/>
        <v>0</v>
      </c>
      <c r="DC371" s="38">
        <f t="shared" si="207"/>
        <v>0</v>
      </c>
      <c r="DD371" s="38">
        <f t="shared" si="208"/>
        <v>0</v>
      </c>
      <c r="DE371" s="38">
        <f t="shared" si="209"/>
        <v>0</v>
      </c>
    </row>
    <row r="372" spans="1:109" x14ac:dyDescent="0.2">
      <c r="A372" t="s">
        <v>387</v>
      </c>
      <c r="B372" t="str">
        <f t="shared" si="210"/>
        <v>ED</v>
      </c>
      <c r="C372" t="str">
        <f t="shared" si="211"/>
        <v>UF</v>
      </c>
      <c r="D372">
        <f t="shared" si="212"/>
        <v>330300</v>
      </c>
      <c r="F372" s="1">
        <v>63563.76</v>
      </c>
      <c r="G372" s="1">
        <v>63563.76</v>
      </c>
      <c r="H372" s="1">
        <v>63563.76</v>
      </c>
      <c r="I372" s="1">
        <v>63563.76</v>
      </c>
      <c r="J372" s="1">
        <v>63563.76</v>
      </c>
      <c r="K372" s="1">
        <v>63563.76</v>
      </c>
      <c r="L372" s="1">
        <v>63563.76</v>
      </c>
      <c r="M372" s="1">
        <v>63563.76</v>
      </c>
      <c r="N372" s="1">
        <v>63563.76</v>
      </c>
      <c r="O372" s="1">
        <v>63563.76</v>
      </c>
      <c r="P372" s="1">
        <v>63563.76</v>
      </c>
      <c r="Q372" s="1">
        <v>63563.76</v>
      </c>
      <c r="R372" s="1">
        <v>63563.76</v>
      </c>
      <c r="S372" s="1">
        <f t="shared" si="213"/>
        <v>63563.76</v>
      </c>
      <c r="T372" s="1">
        <f t="shared" si="214"/>
        <v>699201.36</v>
      </c>
      <c r="U372" s="1">
        <f t="shared" si="215"/>
        <v>63563.76</v>
      </c>
      <c r="V372" s="1">
        <v>-44946.47</v>
      </c>
      <c r="W372" s="1">
        <v>-45140.340000000004</v>
      </c>
      <c r="X372" s="1">
        <v>-45334.21</v>
      </c>
      <c r="Y372" s="1">
        <v>-45528.08</v>
      </c>
      <c r="Z372" s="1">
        <v>-45721.950000000004</v>
      </c>
      <c r="AA372" s="1">
        <v>-45915.82</v>
      </c>
      <c r="AB372" s="1">
        <v>-46109.69</v>
      </c>
      <c r="AC372" s="1">
        <v>-46303.56</v>
      </c>
      <c r="AD372" s="1">
        <v>-46497.43</v>
      </c>
      <c r="AE372" s="1">
        <v>-46691.3</v>
      </c>
      <c r="AF372" s="1">
        <v>-46885.17</v>
      </c>
      <c r="AG372" s="1">
        <v>-47079.040000000001</v>
      </c>
      <c r="AH372" s="1">
        <v>-47272.91</v>
      </c>
      <c r="AI372" s="1"/>
      <c r="AJ372" s="1">
        <v>-193.87</v>
      </c>
      <c r="AK372" s="1">
        <v>-193.87</v>
      </c>
      <c r="AL372" s="1">
        <v>-193.87</v>
      </c>
      <c r="AM372" s="1">
        <v>-193.87</v>
      </c>
      <c r="AN372" s="1">
        <v>-193.87</v>
      </c>
      <c r="AO372" s="1">
        <v>-193.87</v>
      </c>
      <c r="AP372" s="1">
        <v>-193.87</v>
      </c>
      <c r="AQ372" s="1">
        <v>-193.87</v>
      </c>
      <c r="AR372" s="1">
        <v>-193.87</v>
      </c>
      <c r="AS372" s="1">
        <v>-193.87</v>
      </c>
      <c r="AT372" s="1">
        <v>-193.87</v>
      </c>
      <c r="AU372" s="1">
        <v>-193.87</v>
      </c>
      <c r="AV372" s="1">
        <v>-193.87</v>
      </c>
      <c r="AW372" s="1">
        <f t="shared" si="216"/>
        <v>2326.4399999999996</v>
      </c>
      <c r="AX372" s="1"/>
      <c r="AY372" s="1">
        <v>18617.29</v>
      </c>
      <c r="AZ372" s="1">
        <v>18423.420000000002</v>
      </c>
      <c r="BA372" s="1">
        <v>18229.55</v>
      </c>
      <c r="BB372" s="1">
        <v>18035.68</v>
      </c>
      <c r="BC372" s="1">
        <v>17841.810000000001</v>
      </c>
      <c r="BD372" s="1">
        <v>17647.939999999999</v>
      </c>
      <c r="BE372" s="1">
        <v>17454.07</v>
      </c>
      <c r="BF372" s="1">
        <v>17260.2</v>
      </c>
      <c r="BG372" s="1">
        <v>17066.330000000002</v>
      </c>
      <c r="BH372" s="1">
        <v>16872.46</v>
      </c>
      <c r="BI372" s="1">
        <v>16678.59</v>
      </c>
      <c r="BJ372" s="1">
        <v>16484.72</v>
      </c>
      <c r="BK372" s="1">
        <v>16290.85</v>
      </c>
      <c r="BL372" s="2">
        <f t="shared" si="189"/>
        <v>0</v>
      </c>
      <c r="BM372" s="2">
        <f t="shared" si="217"/>
        <v>2326.4399999999996</v>
      </c>
      <c r="BN372" s="3">
        <f t="shared" si="225"/>
        <v>3.6600100434587245E-2</v>
      </c>
      <c r="BO372" s="37">
        <f>IFERROR(INDEX('Wkpr - Existing Depr Rates'!$G$2:$G$709,MATCH('Wkpr - Plant Balance Detail'!A372,'Wkpr - Existing Depr Rates'!$A$2:$A$709,0),),0)</f>
        <v>3.6600000000000001E-2</v>
      </c>
      <c r="BP372" s="37">
        <f t="shared" si="218"/>
        <v>1.0043458724406928E-7</v>
      </c>
      <c r="BQ372" s="11">
        <v>1.38E-2</v>
      </c>
      <c r="BR372" s="11"/>
      <c r="BS372" s="11"/>
      <c r="BU372" s="31">
        <f>_xlfn.IFNA(IF(AND($B372="ED",$D372&gt;=310000,$D372&lt;360000),INDEX('Wkpr - Allocation_Factors'!$B$16:$F$16,1,MATCH('Wkpr - Plant Balance Detail'!BU$2,'Wkpr - Allocation_Factors'!$B$1:$F$1,0)),IF(AND($B372="GD",$C372="AN",$D372&gt;=350000,$D372&lt;358000),INDEX('Wkpr - Allocation_Factors'!$B$17:$F$17,1,MATCH('Wkpr - Plant Balance Detail'!BU$2,'Wkpr - Allocation_Factors'!$B$1:$F$1,0)),INDEX('Wkpr - Allocation_Factors'!$B$2:$F$15,MATCH(CONCATENATE('Wkpr - Plant Balance Detail'!$B372,'Wkpr - Plant Balance Detail'!$C372),'Wkpr - Allocation_Factors'!$A$2:$A$15,0),MATCH('Wkpr - Plant Balance Detail'!BU$2,'Wkpr - Allocation_Factors'!$B$1:$F$1,0)))),0)</f>
        <v>0.6573</v>
      </c>
      <c r="BV372" s="31">
        <f>_xlfn.IFNA(IF(AND($B372="ED",$D372&gt;=310000,$D372&lt;360000),INDEX('Wkpr - Allocation_Factors'!$B$16:$F$16,1,MATCH('Wkpr - Plant Balance Detail'!BV$2,'Wkpr - Allocation_Factors'!$B$1:$F$1,0)),IF(AND($B372="GD",$C372="AN",$D372&gt;=350000,$D372&lt;358000),INDEX('Wkpr - Allocation_Factors'!$B$17:$F$17,1,MATCH('Wkpr - Plant Balance Detail'!BV$2,'Wkpr - Allocation_Factors'!$B$1:$F$1,0)),INDEX('Wkpr - Allocation_Factors'!$B$2:$F$15,MATCH(CONCATENATE('Wkpr - Plant Balance Detail'!$B372,'Wkpr - Plant Balance Detail'!$C372),'Wkpr - Allocation_Factors'!$A$2:$A$15,0),MATCH('Wkpr - Plant Balance Detail'!BV$2,'Wkpr - Allocation_Factors'!$B$1:$F$1,0)))),0)</f>
        <v>0</v>
      </c>
      <c r="BW372" s="31">
        <f>_xlfn.IFNA(IF(AND($B372="ED",$D372&gt;=310000,$D372&lt;360000),INDEX('Wkpr - Allocation_Factors'!$B$16:$F$16,1,MATCH('Wkpr - Plant Balance Detail'!BW$2,'Wkpr - Allocation_Factors'!$B$1:$F$1,0)),IF(AND($B372="GD",$C372="AN",$D372&gt;=350000,$D372&lt;358000),INDEX('Wkpr - Allocation_Factors'!$B$17:$F$17,1,MATCH('Wkpr - Plant Balance Detail'!BW$2,'Wkpr - Allocation_Factors'!$B$1:$F$1,0)),INDEX('Wkpr - Allocation_Factors'!$B$2:$F$15,MATCH(CONCATENATE('Wkpr - Plant Balance Detail'!$B372,'Wkpr - Plant Balance Detail'!$C372),'Wkpr - Allocation_Factors'!$A$2:$A$15,0),MATCH('Wkpr - Plant Balance Detail'!BW$2,'Wkpr - Allocation_Factors'!$B$1:$F$1,0)))),0)</f>
        <v>0.3427</v>
      </c>
      <c r="BX372" s="31">
        <f>_xlfn.IFNA(IF(AND($B372="ED",$D372&gt;=310000,$D372&lt;360000),INDEX('Wkpr - Allocation_Factors'!$B$16:$F$16,1,MATCH('Wkpr - Plant Balance Detail'!BX$2,'Wkpr - Allocation_Factors'!$B$1:$F$1,0)),IF(AND($B372="GD",$C372="AN",$D372&gt;=350000,$D372&lt;358000),INDEX('Wkpr - Allocation_Factors'!$B$17:$F$17,1,MATCH('Wkpr - Plant Balance Detail'!BX$2,'Wkpr - Allocation_Factors'!$B$1:$F$1,0)),INDEX('Wkpr - Allocation_Factors'!$B$2:$F$15,MATCH(CONCATENATE('Wkpr - Plant Balance Detail'!$B372,'Wkpr - Plant Balance Detail'!$C372),'Wkpr - Allocation_Factors'!$A$2:$A$15,0),MATCH('Wkpr - Plant Balance Detail'!BX$2,'Wkpr - Allocation_Factors'!$B$1:$F$1,0)))),0)</f>
        <v>0</v>
      </c>
      <c r="BY372" s="31">
        <f>_xlfn.IFNA(IF(AND($B372="ED",$D372&gt;=310000,$D372&lt;360000),INDEX('Wkpr - Allocation_Factors'!$B$16:$F$16,1,MATCH('Wkpr - Plant Balance Detail'!BY$2,'Wkpr - Allocation_Factors'!$B$1:$F$1,0)),IF(AND($B372="GD",$C372="AN",$D372&gt;=350000,$D372&lt;358000),INDEX('Wkpr - Allocation_Factors'!$B$17:$F$17,1,MATCH('Wkpr - Plant Balance Detail'!BY$2,'Wkpr - Allocation_Factors'!$B$1:$F$1,0)),INDEX('Wkpr - Allocation_Factors'!$B$2:$F$15,MATCH(CONCATENATE('Wkpr - Plant Balance Detail'!$B372,'Wkpr - Plant Balance Detail'!$C372),'Wkpr - Allocation_Factors'!$A$2:$A$15,0),MATCH('Wkpr - Plant Balance Detail'!BY$2,'Wkpr - Allocation_Factors'!$B$1:$F$1,0)))),0)</f>
        <v>0</v>
      </c>
      <c r="CA372" s="1">
        <f t="shared" si="190"/>
        <v>1529.1690119999998</v>
      </c>
      <c r="CB372" s="1">
        <f t="shared" si="191"/>
        <v>0</v>
      </c>
      <c r="CC372" s="1">
        <f t="shared" si="192"/>
        <v>797.27098799999987</v>
      </c>
      <c r="CD372" s="1">
        <f t="shared" si="193"/>
        <v>0</v>
      </c>
      <c r="CE372" s="1">
        <f t="shared" si="194"/>
        <v>0</v>
      </c>
      <c r="CF372" s="1"/>
      <c r="CG372" s="1">
        <f t="shared" si="195"/>
        <v>1529.1648157968002</v>
      </c>
      <c r="CH372" s="1">
        <f t="shared" si="196"/>
        <v>0</v>
      </c>
      <c r="CI372" s="1">
        <f t="shared" si="197"/>
        <v>797.26880020320004</v>
      </c>
      <c r="CJ372" s="1">
        <f t="shared" si="198"/>
        <v>0</v>
      </c>
      <c r="CK372" s="1">
        <f t="shared" si="199"/>
        <v>0</v>
      </c>
      <c r="CM372" s="1">
        <f t="shared" si="200"/>
        <v>576.57034038239999</v>
      </c>
      <c r="CN372" s="1">
        <f t="shared" si="201"/>
        <v>0</v>
      </c>
      <c r="CO372" s="1">
        <f t="shared" si="202"/>
        <v>300.60954761760001</v>
      </c>
      <c r="CP372" s="1">
        <f t="shared" si="203"/>
        <v>0</v>
      </c>
      <c r="CQ372" s="1">
        <f t="shared" si="204"/>
        <v>0</v>
      </c>
      <c r="CS372" s="1">
        <f t="shared" si="219"/>
        <v>-952.59447541440022</v>
      </c>
      <c r="CT372" s="1">
        <f t="shared" si="220"/>
        <v>0</v>
      </c>
      <c r="CU372" s="1">
        <f t="shared" si="221"/>
        <v>-496.65925258560003</v>
      </c>
      <c r="CV372" s="1">
        <f t="shared" si="222"/>
        <v>0</v>
      </c>
      <c r="CW372" s="1">
        <f t="shared" si="223"/>
        <v>0</v>
      </c>
      <c r="CX372" s="1">
        <f t="shared" si="224"/>
        <v>-1449.2537280000001</v>
      </c>
      <c r="DA372" s="38">
        <f t="shared" si="205"/>
        <v>0</v>
      </c>
      <c r="DB372" s="38">
        <f t="shared" si="206"/>
        <v>0</v>
      </c>
      <c r="DC372" s="38">
        <f t="shared" si="207"/>
        <v>0</v>
      </c>
      <c r="DD372" s="38">
        <f t="shared" si="208"/>
        <v>0</v>
      </c>
      <c r="DE372" s="38">
        <f t="shared" si="209"/>
        <v>0</v>
      </c>
    </row>
    <row r="373" spans="1:109" x14ac:dyDescent="0.2">
      <c r="A373" t="s">
        <v>388</v>
      </c>
      <c r="B373" t="str">
        <f t="shared" si="210"/>
        <v>ED</v>
      </c>
      <c r="C373" t="str">
        <f t="shared" si="211"/>
        <v>UF</v>
      </c>
      <c r="D373">
        <f t="shared" si="212"/>
        <v>331000</v>
      </c>
      <c r="F373" s="1">
        <v>944949.81</v>
      </c>
      <c r="G373" s="1">
        <v>1004474.23</v>
      </c>
      <c r="H373" s="1">
        <v>1004474.23</v>
      </c>
      <c r="I373" s="1">
        <v>988477.23</v>
      </c>
      <c r="J373" s="1">
        <v>988477.23</v>
      </c>
      <c r="K373" s="1">
        <v>970641.45000000007</v>
      </c>
      <c r="L373" s="1">
        <v>970641.45000000007</v>
      </c>
      <c r="M373" s="1">
        <v>970641.45000000007</v>
      </c>
      <c r="N373" s="1">
        <v>977464.08000000007</v>
      </c>
      <c r="O373" s="1">
        <v>977464.08000000007</v>
      </c>
      <c r="P373" s="1">
        <v>975791.20000000007</v>
      </c>
      <c r="Q373" s="1">
        <v>975791.20000000007</v>
      </c>
      <c r="R373" s="1">
        <v>975791.20000000007</v>
      </c>
      <c r="S373" s="1">
        <f t="shared" si="213"/>
        <v>960370.50500000012</v>
      </c>
      <c r="T373" s="1">
        <f t="shared" si="214"/>
        <v>10804337.829999998</v>
      </c>
      <c r="U373" s="1">
        <f t="shared" si="215"/>
        <v>980392.36124999996</v>
      </c>
      <c r="V373" s="1">
        <v>-495608.05</v>
      </c>
      <c r="W373" s="1">
        <v>-497045.75</v>
      </c>
      <c r="X373" s="1">
        <v>-498527.35000000003</v>
      </c>
      <c r="Y373" s="1">
        <v>-484000.15</v>
      </c>
      <c r="Z373" s="1">
        <v>-485458.15</v>
      </c>
      <c r="AA373" s="1">
        <v>-486903</v>
      </c>
      <c r="AB373" s="1">
        <v>-488334.7</v>
      </c>
      <c r="AC373" s="1">
        <v>-489766.40000000002</v>
      </c>
      <c r="AD373" s="1">
        <v>-491203.13</v>
      </c>
      <c r="AE373" s="1">
        <v>-492644.89</v>
      </c>
      <c r="AF373" s="1">
        <v>-492412.54000000004</v>
      </c>
      <c r="AG373" s="1">
        <v>-493851.83</v>
      </c>
      <c r="AH373" s="1">
        <v>-495291.12</v>
      </c>
      <c r="AI373" s="1"/>
      <c r="AJ373" s="1">
        <v>-1393.8</v>
      </c>
      <c r="AK373" s="1">
        <v>-1437.7</v>
      </c>
      <c r="AL373" s="1">
        <v>-1481.6000000000001</v>
      </c>
      <c r="AM373" s="1">
        <v>-1469.8</v>
      </c>
      <c r="AN373" s="1">
        <v>-1458</v>
      </c>
      <c r="AO373" s="1">
        <v>-1444.8500000000001</v>
      </c>
      <c r="AP373" s="1">
        <v>-1431.7</v>
      </c>
      <c r="AQ373" s="1">
        <v>-1431.7</v>
      </c>
      <c r="AR373" s="1">
        <v>-1436.73</v>
      </c>
      <c r="AS373" s="1">
        <v>-1441.76</v>
      </c>
      <c r="AT373" s="1">
        <v>-1440.53</v>
      </c>
      <c r="AU373" s="1">
        <v>-1439.29</v>
      </c>
      <c r="AV373" s="1">
        <v>-1439.29</v>
      </c>
      <c r="AW373" s="1">
        <f t="shared" si="216"/>
        <v>17352.950000000004</v>
      </c>
      <c r="AX373" s="1"/>
      <c r="AY373" s="1">
        <v>449341.76</v>
      </c>
      <c r="AZ373" s="1">
        <v>507428.48000000004</v>
      </c>
      <c r="BA373" s="1">
        <v>505946.88</v>
      </c>
      <c r="BB373" s="1">
        <v>504477.08</v>
      </c>
      <c r="BC373" s="1">
        <v>503019.08</v>
      </c>
      <c r="BD373" s="1">
        <v>483738.45</v>
      </c>
      <c r="BE373" s="1">
        <v>482306.75</v>
      </c>
      <c r="BF373" s="1">
        <v>480875.05</v>
      </c>
      <c r="BG373" s="1">
        <v>486260.95</v>
      </c>
      <c r="BH373" s="1">
        <v>484819.19</v>
      </c>
      <c r="BI373" s="1">
        <v>483378.66000000003</v>
      </c>
      <c r="BJ373" s="1">
        <v>481939.37</v>
      </c>
      <c r="BK373" s="1">
        <v>480500.08</v>
      </c>
      <c r="BL373" s="2">
        <f t="shared" si="189"/>
        <v>0</v>
      </c>
      <c r="BM373" s="2">
        <f t="shared" si="217"/>
        <v>17352.950000000004</v>
      </c>
      <c r="BN373" s="3">
        <f t="shared" si="225"/>
        <v>1.7700005309991398E-2</v>
      </c>
      <c r="BO373" s="37">
        <f>IFERROR(INDEX('Wkpr - Existing Depr Rates'!$G$2:$G$709,MATCH('Wkpr - Plant Balance Detail'!A373,'Wkpr - Existing Depr Rates'!$A$2:$A$709,0),),0)</f>
        <v>1.77E-2</v>
      </c>
      <c r="BP373" s="37">
        <f t="shared" si="218"/>
        <v>5.3099913979726132E-9</v>
      </c>
      <c r="BQ373" s="11">
        <v>1.32E-2</v>
      </c>
      <c r="BR373" s="11"/>
      <c r="BS373" s="11"/>
      <c r="BU373" s="31">
        <f>_xlfn.IFNA(IF(AND($B373="ED",$D373&gt;=310000,$D373&lt;360000),INDEX('Wkpr - Allocation_Factors'!$B$16:$F$16,1,MATCH('Wkpr - Plant Balance Detail'!BU$2,'Wkpr - Allocation_Factors'!$B$1:$F$1,0)),IF(AND($B373="GD",$C373="AN",$D373&gt;=350000,$D373&lt;358000),INDEX('Wkpr - Allocation_Factors'!$B$17:$F$17,1,MATCH('Wkpr - Plant Balance Detail'!BU$2,'Wkpr - Allocation_Factors'!$B$1:$F$1,0)),INDEX('Wkpr - Allocation_Factors'!$B$2:$F$15,MATCH(CONCATENATE('Wkpr - Plant Balance Detail'!$B373,'Wkpr - Plant Balance Detail'!$C373),'Wkpr - Allocation_Factors'!$A$2:$A$15,0),MATCH('Wkpr - Plant Balance Detail'!BU$2,'Wkpr - Allocation_Factors'!$B$1:$F$1,0)))),0)</f>
        <v>0.6573</v>
      </c>
      <c r="BV373" s="31">
        <f>_xlfn.IFNA(IF(AND($B373="ED",$D373&gt;=310000,$D373&lt;360000),INDEX('Wkpr - Allocation_Factors'!$B$16:$F$16,1,MATCH('Wkpr - Plant Balance Detail'!BV$2,'Wkpr - Allocation_Factors'!$B$1:$F$1,0)),IF(AND($B373="GD",$C373="AN",$D373&gt;=350000,$D373&lt;358000),INDEX('Wkpr - Allocation_Factors'!$B$17:$F$17,1,MATCH('Wkpr - Plant Balance Detail'!BV$2,'Wkpr - Allocation_Factors'!$B$1:$F$1,0)),INDEX('Wkpr - Allocation_Factors'!$B$2:$F$15,MATCH(CONCATENATE('Wkpr - Plant Balance Detail'!$B373,'Wkpr - Plant Balance Detail'!$C373),'Wkpr - Allocation_Factors'!$A$2:$A$15,0),MATCH('Wkpr - Plant Balance Detail'!BV$2,'Wkpr - Allocation_Factors'!$B$1:$F$1,0)))),0)</f>
        <v>0</v>
      </c>
      <c r="BW373" s="31">
        <f>_xlfn.IFNA(IF(AND($B373="ED",$D373&gt;=310000,$D373&lt;360000),INDEX('Wkpr - Allocation_Factors'!$B$16:$F$16,1,MATCH('Wkpr - Plant Balance Detail'!BW$2,'Wkpr - Allocation_Factors'!$B$1:$F$1,0)),IF(AND($B373="GD",$C373="AN",$D373&gt;=350000,$D373&lt;358000),INDEX('Wkpr - Allocation_Factors'!$B$17:$F$17,1,MATCH('Wkpr - Plant Balance Detail'!BW$2,'Wkpr - Allocation_Factors'!$B$1:$F$1,0)),INDEX('Wkpr - Allocation_Factors'!$B$2:$F$15,MATCH(CONCATENATE('Wkpr - Plant Balance Detail'!$B373,'Wkpr - Plant Balance Detail'!$C373),'Wkpr - Allocation_Factors'!$A$2:$A$15,0),MATCH('Wkpr - Plant Balance Detail'!BW$2,'Wkpr - Allocation_Factors'!$B$1:$F$1,0)))),0)</f>
        <v>0.3427</v>
      </c>
      <c r="BX373" s="31">
        <f>_xlfn.IFNA(IF(AND($B373="ED",$D373&gt;=310000,$D373&lt;360000),INDEX('Wkpr - Allocation_Factors'!$B$16:$F$16,1,MATCH('Wkpr - Plant Balance Detail'!BX$2,'Wkpr - Allocation_Factors'!$B$1:$F$1,0)),IF(AND($B373="GD",$C373="AN",$D373&gt;=350000,$D373&lt;358000),INDEX('Wkpr - Allocation_Factors'!$B$17:$F$17,1,MATCH('Wkpr - Plant Balance Detail'!BX$2,'Wkpr - Allocation_Factors'!$B$1:$F$1,0)),INDEX('Wkpr - Allocation_Factors'!$B$2:$F$15,MATCH(CONCATENATE('Wkpr - Plant Balance Detail'!$B373,'Wkpr - Plant Balance Detail'!$C373),'Wkpr - Allocation_Factors'!$A$2:$A$15,0),MATCH('Wkpr - Plant Balance Detail'!BX$2,'Wkpr - Allocation_Factors'!$B$1:$F$1,0)))),0)</f>
        <v>0</v>
      </c>
      <c r="BY373" s="31">
        <f>_xlfn.IFNA(IF(AND($B373="ED",$D373&gt;=310000,$D373&lt;360000),INDEX('Wkpr - Allocation_Factors'!$B$16:$F$16,1,MATCH('Wkpr - Plant Balance Detail'!BY$2,'Wkpr - Allocation_Factors'!$B$1:$F$1,0)),IF(AND($B373="GD",$C373="AN",$D373&gt;=350000,$D373&lt;358000),INDEX('Wkpr - Allocation_Factors'!$B$17:$F$17,1,MATCH('Wkpr - Plant Balance Detail'!BY$2,'Wkpr - Allocation_Factors'!$B$1:$F$1,0)),INDEX('Wkpr - Allocation_Factors'!$B$2:$F$15,MATCH(CONCATENATE('Wkpr - Plant Balance Detail'!$B373,'Wkpr - Plant Balance Detail'!$C373),'Wkpr - Allocation_Factors'!$A$2:$A$15,0),MATCH('Wkpr - Plant Balance Detail'!BY$2,'Wkpr - Allocation_Factors'!$B$1:$F$1,0)))),0)</f>
        <v>0</v>
      </c>
      <c r="CA373" s="1">
        <f t="shared" si="190"/>
        <v>11352.563142714404</v>
      </c>
      <c r="CB373" s="1">
        <f t="shared" si="191"/>
        <v>0</v>
      </c>
      <c r="CC373" s="1">
        <f t="shared" si="192"/>
        <v>5918.9462787284747</v>
      </c>
      <c r="CD373" s="1">
        <f t="shared" si="193"/>
        <v>0</v>
      </c>
      <c r="CE373" s="1">
        <f t="shared" si="194"/>
        <v>0</v>
      </c>
      <c r="CF373" s="1"/>
      <c r="CG373" s="1">
        <f t="shared" si="195"/>
        <v>11352.559736952002</v>
      </c>
      <c r="CH373" s="1">
        <f t="shared" si="196"/>
        <v>0</v>
      </c>
      <c r="CI373" s="1">
        <f t="shared" si="197"/>
        <v>5918.944503048001</v>
      </c>
      <c r="CJ373" s="1">
        <f t="shared" si="198"/>
        <v>0</v>
      </c>
      <c r="CK373" s="1">
        <f t="shared" si="199"/>
        <v>0</v>
      </c>
      <c r="CM373" s="1">
        <f t="shared" si="200"/>
        <v>8466.315736032002</v>
      </c>
      <c r="CN373" s="1">
        <f t="shared" si="201"/>
        <v>0</v>
      </c>
      <c r="CO373" s="1">
        <f t="shared" si="202"/>
        <v>4414.1281039680007</v>
      </c>
      <c r="CP373" s="1">
        <f t="shared" si="203"/>
        <v>0</v>
      </c>
      <c r="CQ373" s="1">
        <f t="shared" si="204"/>
        <v>0</v>
      </c>
      <c r="CS373" s="1">
        <f t="shared" si="219"/>
        <v>-2886.24400092</v>
      </c>
      <c r="CT373" s="1">
        <f t="shared" si="220"/>
        <v>0</v>
      </c>
      <c r="CU373" s="1">
        <f t="shared" si="221"/>
        <v>-1504.8163990800003</v>
      </c>
      <c r="CV373" s="1">
        <f t="shared" si="222"/>
        <v>0</v>
      </c>
      <c r="CW373" s="1">
        <f t="shared" si="223"/>
        <v>0</v>
      </c>
      <c r="CX373" s="1">
        <f t="shared" si="224"/>
        <v>-4391.0604000000003</v>
      </c>
      <c r="DA373" s="38">
        <f t="shared" si="205"/>
        <v>0</v>
      </c>
      <c r="DB373" s="38">
        <f t="shared" si="206"/>
        <v>0</v>
      </c>
      <c r="DC373" s="38">
        <f t="shared" si="207"/>
        <v>0</v>
      </c>
      <c r="DD373" s="38">
        <f t="shared" si="208"/>
        <v>0</v>
      </c>
      <c r="DE373" s="38">
        <f t="shared" si="209"/>
        <v>0</v>
      </c>
    </row>
    <row r="374" spans="1:109" x14ac:dyDescent="0.2">
      <c r="A374" t="s">
        <v>389</v>
      </c>
      <c r="B374" t="str">
        <f t="shared" si="210"/>
        <v>ED</v>
      </c>
      <c r="C374" t="str">
        <f t="shared" si="211"/>
        <v>UF</v>
      </c>
      <c r="D374">
        <f t="shared" si="212"/>
        <v>331200</v>
      </c>
      <c r="F374" s="1">
        <v>31387.010000000002</v>
      </c>
      <c r="G374" s="1">
        <v>31387.010000000002</v>
      </c>
      <c r="H374" s="1">
        <v>31387.010000000002</v>
      </c>
      <c r="I374" s="1">
        <v>31387.010000000002</v>
      </c>
      <c r="J374" s="1">
        <v>31387.010000000002</v>
      </c>
      <c r="K374" s="1">
        <v>31387.010000000002</v>
      </c>
      <c r="L374" s="1">
        <v>31387.010000000002</v>
      </c>
      <c r="M374" s="1">
        <v>31387.010000000002</v>
      </c>
      <c r="N374" s="1">
        <v>31387.010000000002</v>
      </c>
      <c r="O374" s="1">
        <v>31387.010000000002</v>
      </c>
      <c r="P374" s="1">
        <v>5979.7</v>
      </c>
      <c r="Q374" s="1">
        <v>5979.7</v>
      </c>
      <c r="R374" s="1">
        <v>5979.7</v>
      </c>
      <c r="S374" s="1">
        <f t="shared" si="213"/>
        <v>18683.355</v>
      </c>
      <c r="T374" s="1">
        <f t="shared" si="214"/>
        <v>294442.49000000005</v>
      </c>
      <c r="U374" s="1">
        <f t="shared" si="215"/>
        <v>26093.820416666669</v>
      </c>
      <c r="V374" s="1">
        <v>-32940.410000000003</v>
      </c>
      <c r="W374" s="1">
        <v>-32956.36</v>
      </c>
      <c r="X374" s="1">
        <v>-32956.36</v>
      </c>
      <c r="Y374" s="1">
        <v>-32956.36</v>
      </c>
      <c r="Z374" s="1">
        <v>-32956.36</v>
      </c>
      <c r="AA374" s="1">
        <v>-32956.36</v>
      </c>
      <c r="AB374" s="1">
        <v>-32956.36</v>
      </c>
      <c r="AC374" s="1">
        <v>-32956.36</v>
      </c>
      <c r="AD374" s="1">
        <v>-32956.36</v>
      </c>
      <c r="AE374" s="1">
        <v>-32956.36</v>
      </c>
      <c r="AF374" s="1">
        <v>-7549.05</v>
      </c>
      <c r="AG374" s="1">
        <v>-7549.05</v>
      </c>
      <c r="AH374" s="1">
        <v>-7549.05</v>
      </c>
      <c r="AI374" s="1"/>
      <c r="AJ374" s="1">
        <v>-43.15</v>
      </c>
      <c r="AK374" s="1">
        <v>-15.950000000000001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f t="shared" si="216"/>
        <v>15.950000000000001</v>
      </c>
      <c r="AX374" s="1"/>
      <c r="AY374" s="1">
        <v>-1553.4</v>
      </c>
      <c r="AZ374" s="1">
        <v>-1569.3500000000001</v>
      </c>
      <c r="BA374" s="1">
        <v>-1569.3500000000001</v>
      </c>
      <c r="BB374" s="1">
        <v>-1569.3500000000001</v>
      </c>
      <c r="BC374" s="1">
        <v>-1569.3500000000001</v>
      </c>
      <c r="BD374" s="1">
        <v>-1569.3500000000001</v>
      </c>
      <c r="BE374" s="1">
        <v>-1569.3500000000001</v>
      </c>
      <c r="BF374" s="1">
        <v>-1569.3500000000001</v>
      </c>
      <c r="BG374" s="1">
        <v>-1569.3500000000001</v>
      </c>
      <c r="BH374" s="1">
        <v>-1569.3500000000001</v>
      </c>
      <c r="BI374" s="1">
        <v>-1569.3500000000001</v>
      </c>
      <c r="BJ374" s="1">
        <v>-1569.3500000000001</v>
      </c>
      <c r="BK374" s="1">
        <v>-1569.3500000000001</v>
      </c>
      <c r="BL374" s="2">
        <f t="shared" si="189"/>
        <v>0</v>
      </c>
      <c r="BM374" s="2">
        <f t="shared" si="217"/>
        <v>15.950000000000001</v>
      </c>
      <c r="BN374" s="3">
        <f t="shared" si="225"/>
        <v>6.1125583549323439E-4</v>
      </c>
      <c r="BO374" s="37">
        <f>IFERROR(INDEX('Wkpr - Existing Depr Rates'!$G$2:$G$709,MATCH('Wkpr - Plant Balance Detail'!A374,'Wkpr - Existing Depr Rates'!$A$2:$A$709,0),),0)</f>
        <v>1.6500000000000001E-2</v>
      </c>
      <c r="BP374" s="37">
        <f t="shared" si="218"/>
        <v>-1.5888744164506766E-2</v>
      </c>
      <c r="BQ374" s="11">
        <v>2.0400000000000001E-2</v>
      </c>
      <c r="BR374" s="11"/>
      <c r="BS374" s="11"/>
      <c r="BU374" s="31">
        <f>_xlfn.IFNA(IF(AND($B374="ED",$D374&gt;=310000,$D374&lt;360000),INDEX('Wkpr - Allocation_Factors'!$B$16:$F$16,1,MATCH('Wkpr - Plant Balance Detail'!BU$2,'Wkpr - Allocation_Factors'!$B$1:$F$1,0)),IF(AND($B374="GD",$C374="AN",$D374&gt;=350000,$D374&lt;358000),INDEX('Wkpr - Allocation_Factors'!$B$17:$F$17,1,MATCH('Wkpr - Plant Balance Detail'!BU$2,'Wkpr - Allocation_Factors'!$B$1:$F$1,0)),INDEX('Wkpr - Allocation_Factors'!$B$2:$F$15,MATCH(CONCATENATE('Wkpr - Plant Balance Detail'!$B374,'Wkpr - Plant Balance Detail'!$C374),'Wkpr - Allocation_Factors'!$A$2:$A$15,0),MATCH('Wkpr - Plant Balance Detail'!BU$2,'Wkpr - Allocation_Factors'!$B$1:$F$1,0)))),0)</f>
        <v>0.6573</v>
      </c>
      <c r="BV374" s="31">
        <f>_xlfn.IFNA(IF(AND($B374="ED",$D374&gt;=310000,$D374&lt;360000),INDEX('Wkpr - Allocation_Factors'!$B$16:$F$16,1,MATCH('Wkpr - Plant Balance Detail'!BV$2,'Wkpr - Allocation_Factors'!$B$1:$F$1,0)),IF(AND($B374="GD",$C374="AN",$D374&gt;=350000,$D374&lt;358000),INDEX('Wkpr - Allocation_Factors'!$B$17:$F$17,1,MATCH('Wkpr - Plant Balance Detail'!BV$2,'Wkpr - Allocation_Factors'!$B$1:$F$1,0)),INDEX('Wkpr - Allocation_Factors'!$B$2:$F$15,MATCH(CONCATENATE('Wkpr - Plant Balance Detail'!$B374,'Wkpr - Plant Balance Detail'!$C374),'Wkpr - Allocation_Factors'!$A$2:$A$15,0),MATCH('Wkpr - Plant Balance Detail'!BV$2,'Wkpr - Allocation_Factors'!$B$1:$F$1,0)))),0)</f>
        <v>0</v>
      </c>
      <c r="BW374" s="31">
        <f>_xlfn.IFNA(IF(AND($B374="ED",$D374&gt;=310000,$D374&lt;360000),INDEX('Wkpr - Allocation_Factors'!$B$16:$F$16,1,MATCH('Wkpr - Plant Balance Detail'!BW$2,'Wkpr - Allocation_Factors'!$B$1:$F$1,0)),IF(AND($B374="GD",$C374="AN",$D374&gt;=350000,$D374&lt;358000),INDEX('Wkpr - Allocation_Factors'!$B$17:$F$17,1,MATCH('Wkpr - Plant Balance Detail'!BW$2,'Wkpr - Allocation_Factors'!$B$1:$F$1,0)),INDEX('Wkpr - Allocation_Factors'!$B$2:$F$15,MATCH(CONCATENATE('Wkpr - Plant Balance Detail'!$B374,'Wkpr - Plant Balance Detail'!$C374),'Wkpr - Allocation_Factors'!$A$2:$A$15,0),MATCH('Wkpr - Plant Balance Detail'!BW$2,'Wkpr - Allocation_Factors'!$B$1:$F$1,0)))),0)</f>
        <v>0.3427</v>
      </c>
      <c r="BX374" s="31">
        <f>_xlfn.IFNA(IF(AND($B374="ED",$D374&gt;=310000,$D374&lt;360000),INDEX('Wkpr - Allocation_Factors'!$B$16:$F$16,1,MATCH('Wkpr - Plant Balance Detail'!BX$2,'Wkpr - Allocation_Factors'!$B$1:$F$1,0)),IF(AND($B374="GD",$C374="AN",$D374&gt;=350000,$D374&lt;358000),INDEX('Wkpr - Allocation_Factors'!$B$17:$F$17,1,MATCH('Wkpr - Plant Balance Detail'!BX$2,'Wkpr - Allocation_Factors'!$B$1:$F$1,0)),INDEX('Wkpr - Allocation_Factors'!$B$2:$F$15,MATCH(CONCATENATE('Wkpr - Plant Balance Detail'!$B374,'Wkpr - Plant Balance Detail'!$C374),'Wkpr - Allocation_Factors'!$A$2:$A$15,0),MATCH('Wkpr - Plant Balance Detail'!BX$2,'Wkpr - Allocation_Factors'!$B$1:$F$1,0)))),0)</f>
        <v>0</v>
      </c>
      <c r="BY374" s="31">
        <f>_xlfn.IFNA(IF(AND($B374="ED",$D374&gt;=310000,$D374&lt;360000),INDEX('Wkpr - Allocation_Factors'!$B$16:$F$16,1,MATCH('Wkpr - Plant Balance Detail'!BY$2,'Wkpr - Allocation_Factors'!$B$1:$F$1,0)),IF(AND($B374="GD",$C374="AN",$D374&gt;=350000,$D374&lt;358000),INDEX('Wkpr - Allocation_Factors'!$B$17:$F$17,1,MATCH('Wkpr - Plant Balance Detail'!BY$2,'Wkpr - Allocation_Factors'!$B$1:$F$1,0)),INDEX('Wkpr - Allocation_Factors'!$B$2:$F$15,MATCH(CONCATENATE('Wkpr - Plant Balance Detail'!$B374,'Wkpr - Plant Balance Detail'!$C374),'Wkpr - Allocation_Factors'!$A$2:$A$15,0),MATCH('Wkpr - Plant Balance Detail'!BY$2,'Wkpr - Allocation_Factors'!$B$1:$F$1,0)))),0)</f>
        <v>0</v>
      </c>
      <c r="CA374" s="1">
        <f t="shared" si="190"/>
        <v>2.4025146612666224</v>
      </c>
      <c r="CB374" s="1">
        <f t="shared" si="191"/>
        <v>0</v>
      </c>
      <c r="CC374" s="1">
        <f t="shared" si="192"/>
        <v>1.2526118582322707</v>
      </c>
      <c r="CD374" s="1">
        <f t="shared" si="193"/>
        <v>0</v>
      </c>
      <c r="CE374" s="1">
        <f t="shared" si="194"/>
        <v>0</v>
      </c>
      <c r="CF374" s="1"/>
      <c r="CG374" s="1">
        <f t="shared" si="195"/>
        <v>64.852537365000003</v>
      </c>
      <c r="CH374" s="1">
        <f t="shared" si="196"/>
        <v>0</v>
      </c>
      <c r="CI374" s="1">
        <f t="shared" si="197"/>
        <v>33.812512635000004</v>
      </c>
      <c r="CJ374" s="1">
        <f t="shared" si="198"/>
        <v>0</v>
      </c>
      <c r="CK374" s="1">
        <f t="shared" si="199"/>
        <v>0</v>
      </c>
      <c r="CM374" s="1">
        <f t="shared" si="200"/>
        <v>80.18131892400001</v>
      </c>
      <c r="CN374" s="1">
        <f t="shared" si="201"/>
        <v>0</v>
      </c>
      <c r="CO374" s="1">
        <f t="shared" si="202"/>
        <v>41.804561076000006</v>
      </c>
      <c r="CP374" s="1">
        <f t="shared" si="203"/>
        <v>0</v>
      </c>
      <c r="CQ374" s="1">
        <f t="shared" si="204"/>
        <v>0</v>
      </c>
      <c r="CS374" s="1">
        <f t="shared" si="219"/>
        <v>15.328781559000006</v>
      </c>
      <c r="CT374" s="1">
        <f t="shared" si="220"/>
        <v>0</v>
      </c>
      <c r="CU374" s="1">
        <f t="shared" si="221"/>
        <v>7.9920484410000014</v>
      </c>
      <c r="CV374" s="1">
        <f t="shared" si="222"/>
        <v>0</v>
      </c>
      <c r="CW374" s="1">
        <f t="shared" si="223"/>
        <v>0</v>
      </c>
      <c r="CX374" s="1">
        <f t="shared" si="224"/>
        <v>23.320830000000008</v>
      </c>
      <c r="DA374" s="38">
        <f t="shared" si="205"/>
        <v>0</v>
      </c>
      <c r="DB374" s="38">
        <f t="shared" si="206"/>
        <v>0</v>
      </c>
      <c r="DC374" s="38">
        <f t="shared" si="207"/>
        <v>0</v>
      </c>
      <c r="DD374" s="38">
        <f t="shared" si="208"/>
        <v>0</v>
      </c>
      <c r="DE374" s="38">
        <f t="shared" si="209"/>
        <v>0</v>
      </c>
    </row>
    <row r="375" spans="1:109" x14ac:dyDescent="0.2">
      <c r="A375" t="s">
        <v>390</v>
      </c>
      <c r="B375" t="str">
        <f t="shared" si="210"/>
        <v>ED</v>
      </c>
      <c r="C375" t="str">
        <f t="shared" si="211"/>
        <v>UF</v>
      </c>
      <c r="D375">
        <f t="shared" si="212"/>
        <v>332000</v>
      </c>
      <c r="F375" s="1">
        <v>7616360.8100000005</v>
      </c>
      <c r="G375" s="1">
        <v>7616360.8100000005</v>
      </c>
      <c r="H375" s="1">
        <v>7616360.8100000005</v>
      </c>
      <c r="I375" s="1">
        <v>7616360.8100000005</v>
      </c>
      <c r="J375" s="1">
        <v>7616360.8100000005</v>
      </c>
      <c r="K375" s="1">
        <v>7616360.8100000005</v>
      </c>
      <c r="L375" s="1">
        <v>7616360.8100000005</v>
      </c>
      <c r="M375" s="1">
        <v>7627296.7699999996</v>
      </c>
      <c r="N375" s="1">
        <v>7627296.7699999996</v>
      </c>
      <c r="O375" s="1">
        <v>7627296.7699999996</v>
      </c>
      <c r="P375" s="1">
        <v>7607240.7000000002</v>
      </c>
      <c r="Q375" s="1">
        <v>7607240.7000000002</v>
      </c>
      <c r="R375" s="1">
        <v>7607240.7000000002</v>
      </c>
      <c r="S375" s="1">
        <f t="shared" si="213"/>
        <v>7611800.7550000008</v>
      </c>
      <c r="T375" s="1">
        <f t="shared" si="214"/>
        <v>83794536.570000008</v>
      </c>
      <c r="U375" s="1">
        <f t="shared" si="215"/>
        <v>7617194.7770833336</v>
      </c>
      <c r="V375" s="1">
        <v>-2379385.2800000003</v>
      </c>
      <c r="W375" s="1">
        <v>-2391127.17</v>
      </c>
      <c r="X375" s="1">
        <v>-2402869.06</v>
      </c>
      <c r="Y375" s="1">
        <v>-2414610.9500000002</v>
      </c>
      <c r="Z375" s="1">
        <v>-2426352.84</v>
      </c>
      <c r="AA375" s="1">
        <v>-2438094.73</v>
      </c>
      <c r="AB375" s="1">
        <v>-2449836.62</v>
      </c>
      <c r="AC375" s="1">
        <v>-2461586.94</v>
      </c>
      <c r="AD375" s="1">
        <v>-2473345.69</v>
      </c>
      <c r="AE375" s="1">
        <v>-2485104.44</v>
      </c>
      <c r="AF375" s="1">
        <v>-2476791.66</v>
      </c>
      <c r="AG375" s="1">
        <v>-2488519.4900000002</v>
      </c>
      <c r="AH375" s="1">
        <v>-2500247.3199999998</v>
      </c>
      <c r="AI375" s="1"/>
      <c r="AJ375" s="1">
        <v>-11725.74</v>
      </c>
      <c r="AK375" s="1">
        <v>-11741.89</v>
      </c>
      <c r="AL375" s="1">
        <v>-11741.89</v>
      </c>
      <c r="AM375" s="1">
        <v>-11741.89</v>
      </c>
      <c r="AN375" s="1">
        <v>-11741.89</v>
      </c>
      <c r="AO375" s="1">
        <v>-11741.89</v>
      </c>
      <c r="AP375" s="1">
        <v>-11741.89</v>
      </c>
      <c r="AQ375" s="1">
        <v>-11750.32</v>
      </c>
      <c r="AR375" s="1">
        <v>-11758.75</v>
      </c>
      <c r="AS375" s="1">
        <v>-11758.75</v>
      </c>
      <c r="AT375" s="1">
        <v>-11743.29</v>
      </c>
      <c r="AU375" s="1">
        <v>-11727.83</v>
      </c>
      <c r="AV375" s="1">
        <v>-11727.83</v>
      </c>
      <c r="AW375" s="1">
        <f t="shared" si="216"/>
        <v>140918.11000000002</v>
      </c>
      <c r="AX375" s="1"/>
      <c r="AY375" s="1">
        <v>5236975.53</v>
      </c>
      <c r="AZ375" s="1">
        <v>5225233.6399999997</v>
      </c>
      <c r="BA375" s="1">
        <v>5213491.75</v>
      </c>
      <c r="BB375" s="1">
        <v>5201749.8600000003</v>
      </c>
      <c r="BC375" s="1">
        <v>5190007.97</v>
      </c>
      <c r="BD375" s="1">
        <v>5178266.08</v>
      </c>
      <c r="BE375" s="1">
        <v>5166524.1900000004</v>
      </c>
      <c r="BF375" s="1">
        <v>5165709.83</v>
      </c>
      <c r="BG375" s="1">
        <v>5153951.08</v>
      </c>
      <c r="BH375" s="1">
        <v>5142192.33</v>
      </c>
      <c r="BI375" s="1">
        <v>5130449.04</v>
      </c>
      <c r="BJ375" s="1">
        <v>5118721.21</v>
      </c>
      <c r="BK375" s="1">
        <v>5106993.38</v>
      </c>
      <c r="BL375" s="2">
        <f t="shared" si="189"/>
        <v>0</v>
      </c>
      <c r="BM375" s="2">
        <f t="shared" si="217"/>
        <v>140918.11000000002</v>
      </c>
      <c r="BN375" s="3">
        <f t="shared" si="225"/>
        <v>1.8500000869606008E-2</v>
      </c>
      <c r="BO375" s="37">
        <f>IFERROR(INDEX('Wkpr - Existing Depr Rates'!$G$2:$G$709,MATCH('Wkpr - Plant Balance Detail'!A375,'Wkpr - Existing Depr Rates'!$A$2:$A$709,0),),0)</f>
        <v>1.8499999999999999E-2</v>
      </c>
      <c r="BP375" s="37">
        <f t="shared" si="218"/>
        <v>8.6960600872987293E-10</v>
      </c>
      <c r="BQ375" s="11">
        <v>1.8200000000000001E-2</v>
      </c>
      <c r="BR375" s="11"/>
      <c r="BS375" s="11"/>
      <c r="BU375" s="31">
        <f>_xlfn.IFNA(IF(AND($B375="ED",$D375&gt;=310000,$D375&lt;360000),INDEX('Wkpr - Allocation_Factors'!$B$16:$F$16,1,MATCH('Wkpr - Plant Balance Detail'!BU$2,'Wkpr - Allocation_Factors'!$B$1:$F$1,0)),IF(AND($B375="GD",$C375="AN",$D375&gt;=350000,$D375&lt;358000),INDEX('Wkpr - Allocation_Factors'!$B$17:$F$17,1,MATCH('Wkpr - Plant Balance Detail'!BU$2,'Wkpr - Allocation_Factors'!$B$1:$F$1,0)),INDEX('Wkpr - Allocation_Factors'!$B$2:$F$15,MATCH(CONCATENATE('Wkpr - Plant Balance Detail'!$B375,'Wkpr - Plant Balance Detail'!$C375),'Wkpr - Allocation_Factors'!$A$2:$A$15,0),MATCH('Wkpr - Plant Balance Detail'!BU$2,'Wkpr - Allocation_Factors'!$B$1:$F$1,0)))),0)</f>
        <v>0.6573</v>
      </c>
      <c r="BV375" s="31">
        <f>_xlfn.IFNA(IF(AND($B375="ED",$D375&gt;=310000,$D375&lt;360000),INDEX('Wkpr - Allocation_Factors'!$B$16:$F$16,1,MATCH('Wkpr - Plant Balance Detail'!BV$2,'Wkpr - Allocation_Factors'!$B$1:$F$1,0)),IF(AND($B375="GD",$C375="AN",$D375&gt;=350000,$D375&lt;358000),INDEX('Wkpr - Allocation_Factors'!$B$17:$F$17,1,MATCH('Wkpr - Plant Balance Detail'!BV$2,'Wkpr - Allocation_Factors'!$B$1:$F$1,0)),INDEX('Wkpr - Allocation_Factors'!$B$2:$F$15,MATCH(CONCATENATE('Wkpr - Plant Balance Detail'!$B375,'Wkpr - Plant Balance Detail'!$C375),'Wkpr - Allocation_Factors'!$A$2:$A$15,0),MATCH('Wkpr - Plant Balance Detail'!BV$2,'Wkpr - Allocation_Factors'!$B$1:$F$1,0)))),0)</f>
        <v>0</v>
      </c>
      <c r="BW375" s="31">
        <f>_xlfn.IFNA(IF(AND($B375="ED",$D375&gt;=310000,$D375&lt;360000),INDEX('Wkpr - Allocation_Factors'!$B$16:$F$16,1,MATCH('Wkpr - Plant Balance Detail'!BW$2,'Wkpr - Allocation_Factors'!$B$1:$F$1,0)),IF(AND($B375="GD",$C375="AN",$D375&gt;=350000,$D375&lt;358000),INDEX('Wkpr - Allocation_Factors'!$B$17:$F$17,1,MATCH('Wkpr - Plant Balance Detail'!BW$2,'Wkpr - Allocation_Factors'!$B$1:$F$1,0)),INDEX('Wkpr - Allocation_Factors'!$B$2:$F$15,MATCH(CONCATENATE('Wkpr - Plant Balance Detail'!$B375,'Wkpr - Plant Balance Detail'!$C375),'Wkpr - Allocation_Factors'!$A$2:$A$15,0),MATCH('Wkpr - Plant Balance Detail'!BW$2,'Wkpr - Allocation_Factors'!$B$1:$F$1,0)))),0)</f>
        <v>0.3427</v>
      </c>
      <c r="BX375" s="31">
        <f>_xlfn.IFNA(IF(AND($B375="ED",$D375&gt;=310000,$D375&lt;360000),INDEX('Wkpr - Allocation_Factors'!$B$16:$F$16,1,MATCH('Wkpr - Plant Balance Detail'!BX$2,'Wkpr - Allocation_Factors'!$B$1:$F$1,0)),IF(AND($B375="GD",$C375="AN",$D375&gt;=350000,$D375&lt;358000),INDEX('Wkpr - Allocation_Factors'!$B$17:$F$17,1,MATCH('Wkpr - Plant Balance Detail'!BX$2,'Wkpr - Allocation_Factors'!$B$1:$F$1,0)),INDEX('Wkpr - Allocation_Factors'!$B$2:$F$15,MATCH(CONCATENATE('Wkpr - Plant Balance Detail'!$B375,'Wkpr - Plant Balance Detail'!$C375),'Wkpr - Allocation_Factors'!$A$2:$A$15,0),MATCH('Wkpr - Plant Balance Detail'!BX$2,'Wkpr - Allocation_Factors'!$B$1:$F$1,0)))),0)</f>
        <v>0</v>
      </c>
      <c r="BY375" s="31">
        <f>_xlfn.IFNA(IF(AND($B375="ED",$D375&gt;=310000,$D375&lt;360000),INDEX('Wkpr - Allocation_Factors'!$B$16:$F$16,1,MATCH('Wkpr - Plant Balance Detail'!BY$2,'Wkpr - Allocation_Factors'!$B$1:$F$1,0)),IF(AND($B375="GD",$C375="AN",$D375&gt;=350000,$D375&lt;358000),INDEX('Wkpr - Allocation_Factors'!$B$17:$F$17,1,MATCH('Wkpr - Plant Balance Detail'!BY$2,'Wkpr - Allocation_Factors'!$B$1:$F$1,0)),INDEX('Wkpr - Allocation_Factors'!$B$2:$F$15,MATCH(CONCATENATE('Wkpr - Plant Balance Detail'!$B375,'Wkpr - Plant Balance Detail'!$C375),'Wkpr - Allocation_Factors'!$A$2:$A$15,0),MATCH('Wkpr - Plant Balance Detail'!BY$2,'Wkpr - Allocation_Factors'!$B$1:$F$1,0)))),0)</f>
        <v>0</v>
      </c>
      <c r="CA375" s="1">
        <f t="shared" si="190"/>
        <v>92504.431622273143</v>
      </c>
      <c r="CB375" s="1">
        <f t="shared" si="191"/>
        <v>0</v>
      </c>
      <c r="CC375" s="1">
        <f t="shared" si="192"/>
        <v>48229.527943029068</v>
      </c>
      <c r="CD375" s="1">
        <f t="shared" si="193"/>
        <v>0</v>
      </c>
      <c r="CE375" s="1">
        <f t="shared" si="194"/>
        <v>0</v>
      </c>
      <c r="CF375" s="1"/>
      <c r="CG375" s="1">
        <f t="shared" si="195"/>
        <v>92504.427274034999</v>
      </c>
      <c r="CH375" s="1">
        <f t="shared" si="196"/>
        <v>0</v>
      </c>
      <c r="CI375" s="1">
        <f t="shared" si="197"/>
        <v>48229.525675965</v>
      </c>
      <c r="CJ375" s="1">
        <f t="shared" si="198"/>
        <v>0</v>
      </c>
      <c r="CK375" s="1">
        <f t="shared" si="199"/>
        <v>0</v>
      </c>
      <c r="CM375" s="1">
        <f t="shared" si="200"/>
        <v>91004.35548040201</v>
      </c>
      <c r="CN375" s="1">
        <f t="shared" si="201"/>
        <v>0</v>
      </c>
      <c r="CO375" s="1">
        <f t="shared" si="202"/>
        <v>47447.425259598007</v>
      </c>
      <c r="CP375" s="1">
        <f t="shared" si="203"/>
        <v>0</v>
      </c>
      <c r="CQ375" s="1">
        <f t="shared" si="204"/>
        <v>0</v>
      </c>
      <c r="CS375" s="1">
        <f t="shared" si="219"/>
        <v>-1500.0717936329893</v>
      </c>
      <c r="CT375" s="1">
        <f t="shared" si="220"/>
        <v>0</v>
      </c>
      <c r="CU375" s="1">
        <f t="shared" si="221"/>
        <v>-782.10041636699316</v>
      </c>
      <c r="CV375" s="1">
        <f t="shared" si="222"/>
        <v>0</v>
      </c>
      <c r="CW375" s="1">
        <f t="shared" si="223"/>
        <v>0</v>
      </c>
      <c r="CX375" s="1">
        <f t="shared" si="224"/>
        <v>-2282.1722099999824</v>
      </c>
      <c r="DA375" s="38">
        <f t="shared" si="205"/>
        <v>0</v>
      </c>
      <c r="DB375" s="38">
        <f t="shared" si="206"/>
        <v>0</v>
      </c>
      <c r="DC375" s="38">
        <f t="shared" si="207"/>
        <v>0</v>
      </c>
      <c r="DD375" s="38">
        <f t="shared" si="208"/>
        <v>0</v>
      </c>
      <c r="DE375" s="38">
        <f t="shared" si="209"/>
        <v>0</v>
      </c>
    </row>
    <row r="376" spans="1:109" x14ac:dyDescent="0.2">
      <c r="A376" s="51" t="s">
        <v>391</v>
      </c>
      <c r="B376" s="51" t="str">
        <f t="shared" si="210"/>
        <v>ED</v>
      </c>
      <c r="C376" s="51" t="str">
        <f t="shared" si="211"/>
        <v>UF</v>
      </c>
      <c r="D376" s="51">
        <f t="shared" si="212"/>
        <v>332200</v>
      </c>
      <c r="E376" s="51"/>
      <c r="F376" s="22">
        <v>61643.840000000004</v>
      </c>
      <c r="G376" s="22">
        <v>61643.840000000004</v>
      </c>
      <c r="H376" s="22">
        <v>61643.840000000004</v>
      </c>
      <c r="I376" s="22">
        <v>61643.840000000004</v>
      </c>
      <c r="J376" s="22">
        <v>61643.840000000004</v>
      </c>
      <c r="K376" s="22">
        <v>61643.840000000004</v>
      </c>
      <c r="L376" s="22">
        <v>61643.840000000004</v>
      </c>
      <c r="M376" s="22">
        <v>61643.840000000004</v>
      </c>
      <c r="N376" s="22">
        <v>61643.840000000004</v>
      </c>
      <c r="O376" s="22">
        <v>61643.840000000004</v>
      </c>
      <c r="P376" s="22">
        <v>0</v>
      </c>
      <c r="Q376" s="22">
        <v>0</v>
      </c>
      <c r="R376" s="52">
        <v>0</v>
      </c>
      <c r="S376" s="52">
        <f t="shared" si="213"/>
        <v>30821.920000000002</v>
      </c>
      <c r="T376" s="52">
        <f t="shared" si="214"/>
        <v>554794.56000000006</v>
      </c>
      <c r="U376" s="52">
        <f t="shared" si="215"/>
        <v>48801.373333333344</v>
      </c>
      <c r="V376" s="1">
        <v>-47888.79</v>
      </c>
      <c r="W376" s="1">
        <v>-47983.82</v>
      </c>
      <c r="X376" s="1">
        <v>-48078.85</v>
      </c>
      <c r="Y376" s="1">
        <v>-48173.88</v>
      </c>
      <c r="Z376" s="1">
        <v>-48268.91</v>
      </c>
      <c r="AA376" s="1">
        <v>-48363.94</v>
      </c>
      <c r="AB376" s="1">
        <v>-48458.97</v>
      </c>
      <c r="AC376" s="1">
        <v>-48554</v>
      </c>
      <c r="AD376" s="1">
        <v>-48649.03</v>
      </c>
      <c r="AE376" s="1">
        <v>-48744.06</v>
      </c>
      <c r="AF376" s="1">
        <v>12852.26</v>
      </c>
      <c r="AG376" s="1">
        <v>12852.26</v>
      </c>
      <c r="AH376" s="52">
        <v>0</v>
      </c>
      <c r="AI376" s="52"/>
      <c r="AJ376" s="52">
        <v>-95.03</v>
      </c>
      <c r="AK376" s="52">
        <v>-95.03</v>
      </c>
      <c r="AL376" s="52">
        <v>-95.03</v>
      </c>
      <c r="AM376" s="52">
        <v>-95.03</v>
      </c>
      <c r="AN376" s="52">
        <v>-95.03</v>
      </c>
      <c r="AO376" s="52">
        <v>-95.03</v>
      </c>
      <c r="AP376" s="52">
        <v>-95.03</v>
      </c>
      <c r="AQ376" s="52">
        <v>-95.03</v>
      </c>
      <c r="AR376" s="52">
        <v>-95.03</v>
      </c>
      <c r="AS376" s="52">
        <v>-95.03</v>
      </c>
      <c r="AT376" s="52">
        <v>-47.52</v>
      </c>
      <c r="AU376" s="52">
        <v>0</v>
      </c>
      <c r="AV376" s="52">
        <v>-12852.26</v>
      </c>
      <c r="AW376" s="52">
        <f t="shared" si="216"/>
        <v>13755.05</v>
      </c>
      <c r="AX376" s="52"/>
      <c r="AY376" s="1">
        <v>13755.050000000001</v>
      </c>
      <c r="AZ376" s="1">
        <v>13660.02</v>
      </c>
      <c r="BA376" s="1">
        <v>13564.99</v>
      </c>
      <c r="BB376" s="1">
        <v>13469.960000000001</v>
      </c>
      <c r="BC376" s="1">
        <v>13374.93</v>
      </c>
      <c r="BD376" s="1">
        <v>13279.9</v>
      </c>
      <c r="BE376" s="1">
        <v>13184.87</v>
      </c>
      <c r="BF376" s="1">
        <v>13089.84</v>
      </c>
      <c r="BG376" s="1">
        <v>12994.81</v>
      </c>
      <c r="BH376" s="1">
        <v>12899.78</v>
      </c>
      <c r="BI376" s="1">
        <v>12852.26</v>
      </c>
      <c r="BJ376" s="1">
        <v>12852.26</v>
      </c>
      <c r="BK376" s="1">
        <v>0</v>
      </c>
      <c r="BL376" s="53">
        <f t="shared" si="189"/>
        <v>0</v>
      </c>
      <c r="BM376" s="53">
        <f t="shared" si="217"/>
        <v>13755.05</v>
      </c>
      <c r="BN376" s="37">
        <f t="shared" si="225"/>
        <v>0.28185784662344193</v>
      </c>
      <c r="BO376" s="37">
        <f>IFERROR(INDEX('Wkpr - Existing Depr Rates'!$G$2:$G$709,MATCH('Wkpr - Plant Balance Detail'!A376,'Wkpr - Existing Depr Rates'!$A$2:$A$709,0),),0)</f>
        <v>1.8499999999999999E-2</v>
      </c>
      <c r="BP376" s="37">
        <f t="shared" si="218"/>
        <v>0.26335784662344192</v>
      </c>
      <c r="BQ376" s="51"/>
      <c r="BR376" s="51"/>
      <c r="BS376" s="51"/>
      <c r="BT376" s="51"/>
      <c r="BU376" s="54">
        <f>_xlfn.IFNA(IF(AND($B376="ED",$D376&gt;=310000,$D376&lt;360000),INDEX('Wkpr - Allocation_Factors'!$B$16:$F$16,1,MATCH('Wkpr - Plant Balance Detail'!BU$2,'Wkpr - Allocation_Factors'!$B$1:$F$1,0)),IF(AND($B376="GD",$C376="AN",$D376&gt;=350000,$D376&lt;358000),INDEX('Wkpr - Allocation_Factors'!$B$17:$F$17,1,MATCH('Wkpr - Plant Balance Detail'!BU$2,'Wkpr - Allocation_Factors'!$B$1:$F$1,0)),INDEX('Wkpr - Allocation_Factors'!$B$2:$F$15,MATCH(CONCATENATE('Wkpr - Plant Balance Detail'!$B376,'Wkpr - Plant Balance Detail'!$C376),'Wkpr - Allocation_Factors'!$A$2:$A$15,0),MATCH('Wkpr - Plant Balance Detail'!BU$2,'Wkpr - Allocation_Factors'!$B$1:$F$1,0)))),0)</f>
        <v>0.6573</v>
      </c>
      <c r="BV376" s="54">
        <f>_xlfn.IFNA(IF(AND($B376="ED",$D376&gt;=310000,$D376&lt;360000),INDEX('Wkpr - Allocation_Factors'!$B$16:$F$16,1,MATCH('Wkpr - Plant Balance Detail'!BV$2,'Wkpr - Allocation_Factors'!$B$1:$F$1,0)),IF(AND($B376="GD",$C376="AN",$D376&gt;=350000,$D376&lt;358000),INDEX('Wkpr - Allocation_Factors'!$B$17:$F$17,1,MATCH('Wkpr - Plant Balance Detail'!BV$2,'Wkpr - Allocation_Factors'!$B$1:$F$1,0)),INDEX('Wkpr - Allocation_Factors'!$B$2:$F$15,MATCH(CONCATENATE('Wkpr - Plant Balance Detail'!$B376,'Wkpr - Plant Balance Detail'!$C376),'Wkpr - Allocation_Factors'!$A$2:$A$15,0),MATCH('Wkpr - Plant Balance Detail'!BV$2,'Wkpr - Allocation_Factors'!$B$1:$F$1,0)))),0)</f>
        <v>0</v>
      </c>
      <c r="BW376" s="54">
        <f>_xlfn.IFNA(IF(AND($B376="ED",$D376&gt;=310000,$D376&lt;360000),INDEX('Wkpr - Allocation_Factors'!$B$16:$F$16,1,MATCH('Wkpr - Plant Balance Detail'!BW$2,'Wkpr - Allocation_Factors'!$B$1:$F$1,0)),IF(AND($B376="GD",$C376="AN",$D376&gt;=350000,$D376&lt;358000),INDEX('Wkpr - Allocation_Factors'!$B$17:$F$17,1,MATCH('Wkpr - Plant Balance Detail'!BW$2,'Wkpr - Allocation_Factors'!$B$1:$F$1,0)),INDEX('Wkpr - Allocation_Factors'!$B$2:$F$15,MATCH(CONCATENATE('Wkpr - Plant Balance Detail'!$B376,'Wkpr - Plant Balance Detail'!$C376),'Wkpr - Allocation_Factors'!$A$2:$A$15,0),MATCH('Wkpr - Plant Balance Detail'!BW$2,'Wkpr - Allocation_Factors'!$B$1:$F$1,0)))),0)</f>
        <v>0.3427</v>
      </c>
      <c r="BX376" s="54">
        <f>_xlfn.IFNA(IF(AND($B376="ED",$D376&gt;=310000,$D376&lt;360000),INDEX('Wkpr - Allocation_Factors'!$B$16:$F$16,1,MATCH('Wkpr - Plant Balance Detail'!BX$2,'Wkpr - Allocation_Factors'!$B$1:$F$1,0)),IF(AND($B376="GD",$C376="AN",$D376&gt;=350000,$D376&lt;358000),INDEX('Wkpr - Allocation_Factors'!$B$17:$F$17,1,MATCH('Wkpr - Plant Balance Detail'!BX$2,'Wkpr - Allocation_Factors'!$B$1:$F$1,0)),INDEX('Wkpr - Allocation_Factors'!$B$2:$F$15,MATCH(CONCATENATE('Wkpr - Plant Balance Detail'!$B376,'Wkpr - Plant Balance Detail'!$C376),'Wkpr - Allocation_Factors'!$A$2:$A$15,0),MATCH('Wkpr - Plant Balance Detail'!BX$2,'Wkpr - Allocation_Factors'!$B$1:$F$1,0)))),0)</f>
        <v>0</v>
      </c>
      <c r="BY376" s="54">
        <f>_xlfn.IFNA(IF(AND($B376="ED",$D376&gt;=310000,$D376&lt;360000),INDEX('Wkpr - Allocation_Factors'!$B$16:$F$16,1,MATCH('Wkpr - Plant Balance Detail'!BY$2,'Wkpr - Allocation_Factors'!$B$1:$F$1,0)),IF(AND($B376="GD",$C376="AN",$D376&gt;=350000,$D376&lt;358000),INDEX('Wkpr - Allocation_Factors'!$B$17:$F$17,1,MATCH('Wkpr - Plant Balance Detail'!BY$2,'Wkpr - Allocation_Factors'!$B$1:$F$1,0)),INDEX('Wkpr - Allocation_Factors'!$B$2:$F$15,MATCH(CONCATENATE('Wkpr - Plant Balance Detail'!$B376,'Wkpr - Plant Balance Detail'!$C376),'Wkpr - Allocation_Factors'!$A$2:$A$15,0),MATCH('Wkpr - Plant Balance Detail'!BY$2,'Wkpr - Allocation_Factors'!$B$1:$F$1,0)))),0)</f>
        <v>0</v>
      </c>
      <c r="CA376" s="1">
        <f t="shared" si="190"/>
        <v>0</v>
      </c>
      <c r="CB376" s="1">
        <f t="shared" si="191"/>
        <v>0</v>
      </c>
      <c r="CC376" s="1">
        <f t="shared" si="192"/>
        <v>0</v>
      </c>
      <c r="CD376" s="1">
        <f t="shared" si="193"/>
        <v>0</v>
      </c>
      <c r="CE376" s="1">
        <f t="shared" si="194"/>
        <v>0</v>
      </c>
      <c r="CF376" s="1"/>
      <c r="CG376" s="1">
        <f t="shared" si="195"/>
        <v>0</v>
      </c>
      <c r="CH376" s="1">
        <f t="shared" si="196"/>
        <v>0</v>
      </c>
      <c r="CI376" s="1">
        <f t="shared" si="197"/>
        <v>0</v>
      </c>
      <c r="CJ376" s="1">
        <f t="shared" si="198"/>
        <v>0</v>
      </c>
      <c r="CK376" s="1">
        <f t="shared" si="199"/>
        <v>0</v>
      </c>
      <c r="CM376" s="1">
        <f t="shared" si="200"/>
        <v>0</v>
      </c>
      <c r="CN376" s="1">
        <f t="shared" si="201"/>
        <v>0</v>
      </c>
      <c r="CO376" s="1">
        <f t="shared" si="202"/>
        <v>0</v>
      </c>
      <c r="CP376" s="1">
        <f t="shared" si="203"/>
        <v>0</v>
      </c>
      <c r="CQ376" s="1">
        <f t="shared" si="204"/>
        <v>0</v>
      </c>
      <c r="CS376" s="1">
        <f t="shared" si="219"/>
        <v>0</v>
      </c>
      <c r="CT376" s="1">
        <f t="shared" si="220"/>
        <v>0</v>
      </c>
      <c r="CU376" s="1">
        <f t="shared" si="221"/>
        <v>0</v>
      </c>
      <c r="CV376" s="1">
        <f t="shared" si="222"/>
        <v>0</v>
      </c>
      <c r="CW376" s="1">
        <f t="shared" si="223"/>
        <v>0</v>
      </c>
      <c r="CX376" s="1">
        <f t="shared" si="224"/>
        <v>0</v>
      </c>
      <c r="DA376" s="38">
        <f t="shared" si="205"/>
        <v>0</v>
      </c>
      <c r="DB376" s="38">
        <f t="shared" si="206"/>
        <v>0</v>
      </c>
      <c r="DC376" s="38">
        <f t="shared" si="207"/>
        <v>0</v>
      </c>
      <c r="DD376" s="38">
        <f t="shared" si="208"/>
        <v>0</v>
      </c>
      <c r="DE376" s="38">
        <f t="shared" si="209"/>
        <v>0</v>
      </c>
    </row>
    <row r="377" spans="1:109" x14ac:dyDescent="0.2">
      <c r="A377" t="s">
        <v>392</v>
      </c>
      <c r="B377" t="str">
        <f t="shared" si="210"/>
        <v>ED</v>
      </c>
      <c r="C377" t="str">
        <f t="shared" si="211"/>
        <v>UF</v>
      </c>
      <c r="D377">
        <f t="shared" si="212"/>
        <v>333000</v>
      </c>
      <c r="F377" s="1">
        <v>1186151.03</v>
      </c>
      <c r="G377" s="1">
        <v>1186151.03</v>
      </c>
      <c r="H377" s="1">
        <v>1186151.03</v>
      </c>
      <c r="I377" s="1">
        <v>1186151.03</v>
      </c>
      <c r="J377" s="1">
        <v>1186151.03</v>
      </c>
      <c r="K377" s="1">
        <v>1186151.03</v>
      </c>
      <c r="L377" s="1">
        <v>1186151.03</v>
      </c>
      <c r="M377" s="1">
        <v>1186151.03</v>
      </c>
      <c r="N377" s="1">
        <v>1186151.03</v>
      </c>
      <c r="O377" s="1">
        <v>1186151.03</v>
      </c>
      <c r="P377" s="1">
        <v>1166450.56</v>
      </c>
      <c r="Q377" s="1">
        <v>1166450.56</v>
      </c>
      <c r="R377" s="1">
        <v>1166450.56</v>
      </c>
      <c r="S377" s="1">
        <f t="shared" si="213"/>
        <v>1176300.7949999999</v>
      </c>
      <c r="T377" s="1">
        <f t="shared" si="214"/>
        <v>13008260.390000001</v>
      </c>
      <c r="U377" s="1">
        <f t="shared" si="215"/>
        <v>1182046.7654166666</v>
      </c>
      <c r="V377" s="1">
        <v>-1141917.81</v>
      </c>
      <c r="W377" s="1">
        <v>-1144418.6100000001</v>
      </c>
      <c r="X377" s="1">
        <v>-1146919.4099999999</v>
      </c>
      <c r="Y377" s="1">
        <v>-1149420.21</v>
      </c>
      <c r="Z377" s="1">
        <v>-1151921.01</v>
      </c>
      <c r="AA377" s="1">
        <v>-1154421.81</v>
      </c>
      <c r="AB377" s="1">
        <v>-1156922.6100000001</v>
      </c>
      <c r="AC377" s="1">
        <v>-1159423.4099999999</v>
      </c>
      <c r="AD377" s="1">
        <v>-1161924.21</v>
      </c>
      <c r="AE377" s="1">
        <v>-1164425.01</v>
      </c>
      <c r="AF377" s="1">
        <v>-1147204.57</v>
      </c>
      <c r="AG377" s="1">
        <v>-1149663.8400000001</v>
      </c>
      <c r="AH377" s="1">
        <v>-1152123.1100000001</v>
      </c>
      <c r="AI377" s="1"/>
      <c r="AJ377" s="1">
        <v>-2500.8000000000002</v>
      </c>
      <c r="AK377" s="1">
        <v>-2500.8000000000002</v>
      </c>
      <c r="AL377" s="1">
        <v>-2500.8000000000002</v>
      </c>
      <c r="AM377" s="1">
        <v>-2500.8000000000002</v>
      </c>
      <c r="AN377" s="1">
        <v>-2500.8000000000002</v>
      </c>
      <c r="AO377" s="1">
        <v>-2500.8000000000002</v>
      </c>
      <c r="AP377" s="1">
        <v>-2500.8000000000002</v>
      </c>
      <c r="AQ377" s="1">
        <v>-2500.8000000000002</v>
      </c>
      <c r="AR377" s="1">
        <v>-2500.8000000000002</v>
      </c>
      <c r="AS377" s="1">
        <v>-2500.8000000000002</v>
      </c>
      <c r="AT377" s="1">
        <v>-2480.0300000000002</v>
      </c>
      <c r="AU377" s="1">
        <v>-2459.27</v>
      </c>
      <c r="AV377" s="1">
        <v>-2459.27</v>
      </c>
      <c r="AW377" s="1">
        <f t="shared" si="216"/>
        <v>29905.769999999997</v>
      </c>
      <c r="AX377" s="1"/>
      <c r="AY377" s="1">
        <v>44233.22</v>
      </c>
      <c r="AZ377" s="1">
        <v>41732.42</v>
      </c>
      <c r="BA377" s="1">
        <v>39231.620000000003</v>
      </c>
      <c r="BB377" s="1">
        <v>36730.82</v>
      </c>
      <c r="BC377" s="1">
        <v>34230.020000000004</v>
      </c>
      <c r="BD377" s="1">
        <v>31729.22</v>
      </c>
      <c r="BE377" s="1">
        <v>29228.420000000002</v>
      </c>
      <c r="BF377" s="1">
        <v>26727.62</v>
      </c>
      <c r="BG377" s="1">
        <v>24226.82</v>
      </c>
      <c r="BH377" s="1">
        <v>21726.02</v>
      </c>
      <c r="BI377" s="1">
        <v>19245.990000000002</v>
      </c>
      <c r="BJ377" s="1">
        <v>16786.72</v>
      </c>
      <c r="BK377" s="1">
        <v>14327.45</v>
      </c>
      <c r="BL377" s="2">
        <f t="shared" si="189"/>
        <v>0</v>
      </c>
      <c r="BM377" s="2">
        <f t="shared" si="217"/>
        <v>29905.769999999997</v>
      </c>
      <c r="BN377" s="3">
        <f t="shared" si="225"/>
        <v>2.5299988862503536E-2</v>
      </c>
      <c r="BO377" s="37">
        <f>IFERROR(INDEX('Wkpr - Existing Depr Rates'!$G$2:$G$709,MATCH('Wkpr - Plant Balance Detail'!A377,'Wkpr - Existing Depr Rates'!$A$2:$A$709,0),),0)</f>
        <v>2.53E-2</v>
      </c>
      <c r="BP377" s="37">
        <f t="shared" si="218"/>
        <v>-1.1137496463281549E-8</v>
      </c>
      <c r="BQ377" s="11">
        <v>2.2000000000000001E-3</v>
      </c>
      <c r="BR377" s="11"/>
      <c r="BS377" s="11"/>
      <c r="BU377" s="31">
        <f>_xlfn.IFNA(IF(AND($B377="ED",$D377&gt;=310000,$D377&lt;360000),INDEX('Wkpr - Allocation_Factors'!$B$16:$F$16,1,MATCH('Wkpr - Plant Balance Detail'!BU$2,'Wkpr - Allocation_Factors'!$B$1:$F$1,0)),IF(AND($B377="GD",$C377="AN",$D377&gt;=350000,$D377&lt;358000),INDEX('Wkpr - Allocation_Factors'!$B$17:$F$17,1,MATCH('Wkpr - Plant Balance Detail'!BU$2,'Wkpr - Allocation_Factors'!$B$1:$F$1,0)),INDEX('Wkpr - Allocation_Factors'!$B$2:$F$15,MATCH(CONCATENATE('Wkpr - Plant Balance Detail'!$B377,'Wkpr - Plant Balance Detail'!$C377),'Wkpr - Allocation_Factors'!$A$2:$A$15,0),MATCH('Wkpr - Plant Balance Detail'!BU$2,'Wkpr - Allocation_Factors'!$B$1:$F$1,0)))),0)</f>
        <v>0.6573</v>
      </c>
      <c r="BV377" s="31">
        <f>_xlfn.IFNA(IF(AND($B377="ED",$D377&gt;=310000,$D377&lt;360000),INDEX('Wkpr - Allocation_Factors'!$B$16:$F$16,1,MATCH('Wkpr - Plant Balance Detail'!BV$2,'Wkpr - Allocation_Factors'!$B$1:$F$1,0)),IF(AND($B377="GD",$C377="AN",$D377&gt;=350000,$D377&lt;358000),INDEX('Wkpr - Allocation_Factors'!$B$17:$F$17,1,MATCH('Wkpr - Plant Balance Detail'!BV$2,'Wkpr - Allocation_Factors'!$B$1:$F$1,0)),INDEX('Wkpr - Allocation_Factors'!$B$2:$F$15,MATCH(CONCATENATE('Wkpr - Plant Balance Detail'!$B377,'Wkpr - Plant Balance Detail'!$C377),'Wkpr - Allocation_Factors'!$A$2:$A$15,0),MATCH('Wkpr - Plant Balance Detail'!BV$2,'Wkpr - Allocation_Factors'!$B$1:$F$1,0)))),0)</f>
        <v>0</v>
      </c>
      <c r="BW377" s="31">
        <f>_xlfn.IFNA(IF(AND($B377="ED",$D377&gt;=310000,$D377&lt;360000),INDEX('Wkpr - Allocation_Factors'!$B$16:$F$16,1,MATCH('Wkpr - Plant Balance Detail'!BW$2,'Wkpr - Allocation_Factors'!$B$1:$F$1,0)),IF(AND($B377="GD",$C377="AN",$D377&gt;=350000,$D377&lt;358000),INDEX('Wkpr - Allocation_Factors'!$B$17:$F$17,1,MATCH('Wkpr - Plant Balance Detail'!BW$2,'Wkpr - Allocation_Factors'!$B$1:$F$1,0)),INDEX('Wkpr - Allocation_Factors'!$B$2:$F$15,MATCH(CONCATENATE('Wkpr - Plant Balance Detail'!$B377,'Wkpr - Plant Balance Detail'!$C377),'Wkpr - Allocation_Factors'!$A$2:$A$15,0),MATCH('Wkpr - Plant Balance Detail'!BW$2,'Wkpr - Allocation_Factors'!$B$1:$F$1,0)))),0)</f>
        <v>0.3427</v>
      </c>
      <c r="BX377" s="31">
        <f>_xlfn.IFNA(IF(AND($B377="ED",$D377&gt;=310000,$D377&lt;360000),INDEX('Wkpr - Allocation_Factors'!$B$16:$F$16,1,MATCH('Wkpr - Plant Balance Detail'!BX$2,'Wkpr - Allocation_Factors'!$B$1:$F$1,0)),IF(AND($B377="GD",$C377="AN",$D377&gt;=350000,$D377&lt;358000),INDEX('Wkpr - Allocation_Factors'!$B$17:$F$17,1,MATCH('Wkpr - Plant Balance Detail'!BX$2,'Wkpr - Allocation_Factors'!$B$1:$F$1,0)),INDEX('Wkpr - Allocation_Factors'!$B$2:$F$15,MATCH(CONCATENATE('Wkpr - Plant Balance Detail'!$B377,'Wkpr - Plant Balance Detail'!$C377),'Wkpr - Allocation_Factors'!$A$2:$A$15,0),MATCH('Wkpr - Plant Balance Detail'!BX$2,'Wkpr - Allocation_Factors'!$B$1:$F$1,0)))),0)</f>
        <v>0</v>
      </c>
      <c r="BY377" s="31">
        <f>_xlfn.IFNA(IF(AND($B377="ED",$D377&gt;=310000,$D377&lt;360000),INDEX('Wkpr - Allocation_Factors'!$B$16:$F$16,1,MATCH('Wkpr - Plant Balance Detail'!BY$2,'Wkpr - Allocation_Factors'!$B$1:$F$1,0)),IF(AND($B377="GD",$C377="AN",$D377&gt;=350000,$D377&lt;358000),INDEX('Wkpr - Allocation_Factors'!$B$17:$F$17,1,MATCH('Wkpr - Plant Balance Detail'!BY$2,'Wkpr - Allocation_Factors'!$B$1:$F$1,0)),INDEX('Wkpr - Allocation_Factors'!$B$2:$F$15,MATCH(CONCATENATE('Wkpr - Plant Balance Detail'!$B377,'Wkpr - Plant Balance Detail'!$C377),'Wkpr - Allocation_Factors'!$A$2:$A$15,0),MATCH('Wkpr - Plant Balance Detail'!BY$2,'Wkpr - Allocation_Factors'!$B$1:$F$1,0)))),0)</f>
        <v>0</v>
      </c>
      <c r="CA377" s="1">
        <f t="shared" si="190"/>
        <v>19397.702673919284</v>
      </c>
      <c r="CB377" s="1">
        <f t="shared" si="191"/>
        <v>0</v>
      </c>
      <c r="CC377" s="1">
        <f t="shared" si="192"/>
        <v>10113.483502741728</v>
      </c>
      <c r="CD377" s="1">
        <f t="shared" si="193"/>
        <v>0</v>
      </c>
      <c r="CE377" s="1">
        <f t="shared" si="194"/>
        <v>0</v>
      </c>
      <c r="CF377" s="1"/>
      <c r="CG377" s="1">
        <f t="shared" si="195"/>
        <v>19397.7112131264</v>
      </c>
      <c r="CH377" s="1">
        <f t="shared" si="196"/>
        <v>0</v>
      </c>
      <c r="CI377" s="1">
        <f t="shared" si="197"/>
        <v>10113.487954873601</v>
      </c>
      <c r="CJ377" s="1">
        <f t="shared" si="198"/>
        <v>0</v>
      </c>
      <c r="CK377" s="1">
        <f t="shared" si="199"/>
        <v>0</v>
      </c>
      <c r="CM377" s="1">
        <f t="shared" si="200"/>
        <v>1686.7574967936</v>
      </c>
      <c r="CN377" s="1">
        <f t="shared" si="201"/>
        <v>0</v>
      </c>
      <c r="CO377" s="1">
        <f t="shared" si="202"/>
        <v>879.4337352064</v>
      </c>
      <c r="CP377" s="1">
        <f t="shared" si="203"/>
        <v>0</v>
      </c>
      <c r="CQ377" s="1">
        <f t="shared" si="204"/>
        <v>0</v>
      </c>
      <c r="CS377" s="1">
        <f t="shared" si="219"/>
        <v>-17710.953716332799</v>
      </c>
      <c r="CT377" s="1">
        <f t="shared" si="220"/>
        <v>0</v>
      </c>
      <c r="CU377" s="1">
        <f t="shared" si="221"/>
        <v>-9234.0542196672013</v>
      </c>
      <c r="CV377" s="1">
        <f t="shared" si="222"/>
        <v>0</v>
      </c>
      <c r="CW377" s="1">
        <f t="shared" si="223"/>
        <v>0</v>
      </c>
      <c r="CX377" s="1">
        <f t="shared" si="224"/>
        <v>-26945.007936000002</v>
      </c>
      <c r="DA377" s="38">
        <f t="shared" si="205"/>
        <v>0</v>
      </c>
      <c r="DB377" s="38">
        <f t="shared" si="206"/>
        <v>0</v>
      </c>
      <c r="DC377" s="38">
        <f t="shared" si="207"/>
        <v>0</v>
      </c>
      <c r="DD377" s="38">
        <f t="shared" si="208"/>
        <v>0</v>
      </c>
      <c r="DE377" s="38">
        <f t="shared" si="209"/>
        <v>0</v>
      </c>
    </row>
    <row r="378" spans="1:109" x14ac:dyDescent="0.2">
      <c r="A378" t="s">
        <v>393</v>
      </c>
      <c r="B378" t="str">
        <f t="shared" si="210"/>
        <v>ED</v>
      </c>
      <c r="C378" t="str">
        <f t="shared" si="211"/>
        <v>UF</v>
      </c>
      <c r="D378">
        <f t="shared" si="212"/>
        <v>334000</v>
      </c>
      <c r="F378" s="1">
        <v>4268621.54</v>
      </c>
      <c r="G378" s="1">
        <v>4268621.54</v>
      </c>
      <c r="H378" s="1">
        <v>4268621.54</v>
      </c>
      <c r="I378" s="1">
        <v>4268621.54</v>
      </c>
      <c r="J378" s="1">
        <v>4268621.54</v>
      </c>
      <c r="K378" s="1">
        <v>4268621.54</v>
      </c>
      <c r="L378" s="1">
        <v>4268621.54</v>
      </c>
      <c r="M378" s="1">
        <v>4268621.54</v>
      </c>
      <c r="N378" s="1">
        <v>4268621.54</v>
      </c>
      <c r="O378" s="1">
        <v>4268621.54</v>
      </c>
      <c r="P378" s="1">
        <v>4268621.54</v>
      </c>
      <c r="Q378" s="1">
        <v>4268621.54</v>
      </c>
      <c r="R378" s="1">
        <v>4268621.54</v>
      </c>
      <c r="S378" s="1">
        <f t="shared" si="213"/>
        <v>4268621.54</v>
      </c>
      <c r="T378" s="1">
        <f t="shared" si="214"/>
        <v>46954836.939999998</v>
      </c>
      <c r="U378" s="1">
        <f t="shared" si="215"/>
        <v>4268621.54</v>
      </c>
      <c r="V378" s="1">
        <v>-563689.11</v>
      </c>
      <c r="W378" s="1">
        <v>-573684.79</v>
      </c>
      <c r="X378" s="1">
        <v>-583680.47</v>
      </c>
      <c r="Y378" s="1">
        <v>-593676.15</v>
      </c>
      <c r="Z378" s="1">
        <v>-603671.82999999996</v>
      </c>
      <c r="AA378" s="1">
        <v>-613503.66</v>
      </c>
      <c r="AB378" s="1">
        <v>-623499.34</v>
      </c>
      <c r="AC378" s="1">
        <v>-633495.02</v>
      </c>
      <c r="AD378" s="1">
        <v>-643490.70000000007</v>
      </c>
      <c r="AE378" s="1">
        <v>-653486.38</v>
      </c>
      <c r="AF378" s="1">
        <v>-663482.06000000006</v>
      </c>
      <c r="AG378" s="1">
        <v>-586079.68000000005</v>
      </c>
      <c r="AH378" s="1">
        <v>-596075.36</v>
      </c>
      <c r="AI378" s="1"/>
      <c r="AJ378" s="1">
        <v>-9995.68</v>
      </c>
      <c r="AK378" s="1">
        <v>-9995.68</v>
      </c>
      <c r="AL378" s="1">
        <v>-9995.68</v>
      </c>
      <c r="AM378" s="1">
        <v>-9995.68</v>
      </c>
      <c r="AN378" s="1">
        <v>-9995.68</v>
      </c>
      <c r="AO378" s="1">
        <v>-9995.68</v>
      </c>
      <c r="AP378" s="1">
        <v>-9995.68</v>
      </c>
      <c r="AQ378" s="1">
        <v>-9995.68</v>
      </c>
      <c r="AR378" s="1">
        <v>-9995.68</v>
      </c>
      <c r="AS378" s="1">
        <v>-9995.68</v>
      </c>
      <c r="AT378" s="1">
        <v>-9995.68</v>
      </c>
      <c r="AU378" s="1">
        <v>-9995.68</v>
      </c>
      <c r="AV378" s="1">
        <v>-9995.68</v>
      </c>
      <c r="AW378" s="1">
        <f t="shared" si="216"/>
        <v>119948.15999999997</v>
      </c>
      <c r="AX378" s="1"/>
      <c r="AY378" s="1">
        <v>3704932.43</v>
      </c>
      <c r="AZ378" s="1">
        <v>3694936.75</v>
      </c>
      <c r="BA378" s="1">
        <v>3684941.0700000003</v>
      </c>
      <c r="BB378" s="1">
        <v>3674945.39</v>
      </c>
      <c r="BC378" s="1">
        <v>3664949.71</v>
      </c>
      <c r="BD378" s="1">
        <v>3655117.88</v>
      </c>
      <c r="BE378" s="1">
        <v>3645122.2</v>
      </c>
      <c r="BF378" s="1">
        <v>3635126.52</v>
      </c>
      <c r="BG378" s="1">
        <v>3625130.84</v>
      </c>
      <c r="BH378" s="1">
        <v>3615135.16</v>
      </c>
      <c r="BI378" s="1">
        <v>3605139.48</v>
      </c>
      <c r="BJ378" s="1">
        <v>3682541.86</v>
      </c>
      <c r="BK378" s="1">
        <v>3672546.18</v>
      </c>
      <c r="BL378" s="2">
        <f t="shared" si="189"/>
        <v>0</v>
      </c>
      <c r="BM378" s="2">
        <f t="shared" si="217"/>
        <v>119948.15999999997</v>
      </c>
      <c r="BN378" s="3">
        <f t="shared" si="225"/>
        <v>2.8099975337705852E-2</v>
      </c>
      <c r="BO378" s="37">
        <f>IFERROR(INDEX('Wkpr - Existing Depr Rates'!$G$2:$G$709,MATCH('Wkpr - Plant Balance Detail'!A378,'Wkpr - Existing Depr Rates'!$A$2:$A$709,0),),0)</f>
        <v>2.81E-2</v>
      </c>
      <c r="BP378" s="37">
        <f t="shared" si="218"/>
        <v>-2.4662294147853592E-8</v>
      </c>
      <c r="BQ378" s="11">
        <v>3.1099999999999999E-2</v>
      </c>
      <c r="BR378" s="11"/>
      <c r="BS378" s="11"/>
      <c r="BU378" s="31">
        <f>_xlfn.IFNA(IF(AND($B378="ED",$D378&gt;=310000,$D378&lt;360000),INDEX('Wkpr - Allocation_Factors'!$B$16:$F$16,1,MATCH('Wkpr - Plant Balance Detail'!BU$2,'Wkpr - Allocation_Factors'!$B$1:$F$1,0)),IF(AND($B378="GD",$C378="AN",$D378&gt;=350000,$D378&lt;358000),INDEX('Wkpr - Allocation_Factors'!$B$17:$F$17,1,MATCH('Wkpr - Plant Balance Detail'!BU$2,'Wkpr - Allocation_Factors'!$B$1:$F$1,0)),INDEX('Wkpr - Allocation_Factors'!$B$2:$F$15,MATCH(CONCATENATE('Wkpr - Plant Balance Detail'!$B378,'Wkpr - Plant Balance Detail'!$C378),'Wkpr - Allocation_Factors'!$A$2:$A$15,0),MATCH('Wkpr - Plant Balance Detail'!BU$2,'Wkpr - Allocation_Factors'!$B$1:$F$1,0)))),0)</f>
        <v>0.6573</v>
      </c>
      <c r="BV378" s="31">
        <f>_xlfn.IFNA(IF(AND($B378="ED",$D378&gt;=310000,$D378&lt;360000),INDEX('Wkpr - Allocation_Factors'!$B$16:$F$16,1,MATCH('Wkpr - Plant Balance Detail'!BV$2,'Wkpr - Allocation_Factors'!$B$1:$F$1,0)),IF(AND($B378="GD",$C378="AN",$D378&gt;=350000,$D378&lt;358000),INDEX('Wkpr - Allocation_Factors'!$B$17:$F$17,1,MATCH('Wkpr - Plant Balance Detail'!BV$2,'Wkpr - Allocation_Factors'!$B$1:$F$1,0)),INDEX('Wkpr - Allocation_Factors'!$B$2:$F$15,MATCH(CONCATENATE('Wkpr - Plant Balance Detail'!$B378,'Wkpr - Plant Balance Detail'!$C378),'Wkpr - Allocation_Factors'!$A$2:$A$15,0),MATCH('Wkpr - Plant Balance Detail'!BV$2,'Wkpr - Allocation_Factors'!$B$1:$F$1,0)))),0)</f>
        <v>0</v>
      </c>
      <c r="BW378" s="31">
        <f>_xlfn.IFNA(IF(AND($B378="ED",$D378&gt;=310000,$D378&lt;360000),INDEX('Wkpr - Allocation_Factors'!$B$16:$F$16,1,MATCH('Wkpr - Plant Balance Detail'!BW$2,'Wkpr - Allocation_Factors'!$B$1:$F$1,0)),IF(AND($B378="GD",$C378="AN",$D378&gt;=350000,$D378&lt;358000),INDEX('Wkpr - Allocation_Factors'!$B$17:$F$17,1,MATCH('Wkpr - Plant Balance Detail'!BW$2,'Wkpr - Allocation_Factors'!$B$1:$F$1,0)),INDEX('Wkpr - Allocation_Factors'!$B$2:$F$15,MATCH(CONCATENATE('Wkpr - Plant Balance Detail'!$B378,'Wkpr - Plant Balance Detail'!$C378),'Wkpr - Allocation_Factors'!$A$2:$A$15,0),MATCH('Wkpr - Plant Balance Detail'!BW$2,'Wkpr - Allocation_Factors'!$B$1:$F$1,0)))),0)</f>
        <v>0.3427</v>
      </c>
      <c r="BX378" s="31">
        <f>_xlfn.IFNA(IF(AND($B378="ED",$D378&gt;=310000,$D378&lt;360000),INDEX('Wkpr - Allocation_Factors'!$B$16:$F$16,1,MATCH('Wkpr - Plant Balance Detail'!BX$2,'Wkpr - Allocation_Factors'!$B$1:$F$1,0)),IF(AND($B378="GD",$C378="AN",$D378&gt;=350000,$D378&lt;358000),INDEX('Wkpr - Allocation_Factors'!$B$17:$F$17,1,MATCH('Wkpr - Plant Balance Detail'!BX$2,'Wkpr - Allocation_Factors'!$B$1:$F$1,0)),INDEX('Wkpr - Allocation_Factors'!$B$2:$F$15,MATCH(CONCATENATE('Wkpr - Plant Balance Detail'!$B378,'Wkpr - Plant Balance Detail'!$C378),'Wkpr - Allocation_Factors'!$A$2:$A$15,0),MATCH('Wkpr - Plant Balance Detail'!BX$2,'Wkpr - Allocation_Factors'!$B$1:$F$1,0)))),0)</f>
        <v>0</v>
      </c>
      <c r="BY378" s="31">
        <f>_xlfn.IFNA(IF(AND($B378="ED",$D378&gt;=310000,$D378&lt;360000),INDEX('Wkpr - Allocation_Factors'!$B$16:$F$16,1,MATCH('Wkpr - Plant Balance Detail'!BY$2,'Wkpr - Allocation_Factors'!$B$1:$F$1,0)),IF(AND($B378="GD",$C378="AN",$D378&gt;=350000,$D378&lt;358000),INDEX('Wkpr - Allocation_Factors'!$B$17:$F$17,1,MATCH('Wkpr - Plant Balance Detail'!BY$2,'Wkpr - Allocation_Factors'!$B$1:$F$1,0)),INDEX('Wkpr - Allocation_Factors'!$B$2:$F$15,MATCH(CONCATENATE('Wkpr - Plant Balance Detail'!$B378,'Wkpr - Plant Balance Detail'!$C378),'Wkpr - Allocation_Factors'!$A$2:$A$15,0),MATCH('Wkpr - Plant Balance Detail'!BY$2,'Wkpr - Allocation_Factors'!$B$1:$F$1,0)))),0)</f>
        <v>0</v>
      </c>
      <c r="CA378" s="1">
        <f t="shared" si="190"/>
        <v>78841.925567999977</v>
      </c>
      <c r="CB378" s="1">
        <f t="shared" si="191"/>
        <v>0</v>
      </c>
      <c r="CC378" s="1">
        <f t="shared" si="192"/>
        <v>41106.23443199999</v>
      </c>
      <c r="CD378" s="1">
        <f t="shared" si="193"/>
        <v>0</v>
      </c>
      <c r="CE378" s="1">
        <f t="shared" si="194"/>
        <v>0</v>
      </c>
      <c r="CF378" s="1"/>
      <c r="CG378" s="1">
        <f t="shared" si="195"/>
        <v>78841.994764600197</v>
      </c>
      <c r="CH378" s="1">
        <f t="shared" si="196"/>
        <v>0</v>
      </c>
      <c r="CI378" s="1">
        <f t="shared" si="197"/>
        <v>41106.270509399801</v>
      </c>
      <c r="CJ378" s="1">
        <f t="shared" si="198"/>
        <v>0</v>
      </c>
      <c r="CK378" s="1">
        <f t="shared" si="199"/>
        <v>0</v>
      </c>
      <c r="CM378" s="1">
        <f t="shared" si="200"/>
        <v>87259.289579326185</v>
      </c>
      <c r="CN378" s="1">
        <f t="shared" si="201"/>
        <v>0</v>
      </c>
      <c r="CO378" s="1">
        <f t="shared" si="202"/>
        <v>45494.840314673798</v>
      </c>
      <c r="CP378" s="1">
        <f t="shared" si="203"/>
        <v>0</v>
      </c>
      <c r="CQ378" s="1">
        <f t="shared" si="204"/>
        <v>0</v>
      </c>
      <c r="CS378" s="1">
        <f t="shared" si="219"/>
        <v>8417.2948147259885</v>
      </c>
      <c r="CT378" s="1">
        <f t="shared" si="220"/>
        <v>0</v>
      </c>
      <c r="CU378" s="1">
        <f t="shared" si="221"/>
        <v>4388.5698052739972</v>
      </c>
      <c r="CV378" s="1">
        <f t="shared" si="222"/>
        <v>0</v>
      </c>
      <c r="CW378" s="1">
        <f t="shared" si="223"/>
        <v>0</v>
      </c>
      <c r="CX378" s="1">
        <f t="shared" si="224"/>
        <v>12805.864619999986</v>
      </c>
      <c r="DA378" s="38">
        <f t="shared" si="205"/>
        <v>0</v>
      </c>
      <c r="DB378" s="38">
        <f t="shared" si="206"/>
        <v>0</v>
      </c>
      <c r="DC378" s="38">
        <f t="shared" si="207"/>
        <v>0</v>
      </c>
      <c r="DD378" s="38">
        <f t="shared" si="208"/>
        <v>0</v>
      </c>
      <c r="DE378" s="38">
        <f t="shared" si="209"/>
        <v>0</v>
      </c>
    </row>
    <row r="379" spans="1:109" x14ac:dyDescent="0.2">
      <c r="A379" t="s">
        <v>394</v>
      </c>
      <c r="B379" t="str">
        <f t="shared" si="210"/>
        <v>ED</v>
      </c>
      <c r="C379" t="str">
        <f t="shared" si="211"/>
        <v>UF</v>
      </c>
      <c r="D379">
        <f t="shared" si="212"/>
        <v>335000</v>
      </c>
      <c r="F379" s="1">
        <v>106857.48</v>
      </c>
      <c r="G379" s="1">
        <v>106857.48</v>
      </c>
      <c r="H379" s="1">
        <v>106857.48</v>
      </c>
      <c r="I379" s="1">
        <v>106857.48</v>
      </c>
      <c r="J379" s="1">
        <v>106857.48</v>
      </c>
      <c r="K379" s="1">
        <v>106857.48</v>
      </c>
      <c r="L379" s="1">
        <v>106857.48</v>
      </c>
      <c r="M379" s="1">
        <v>106857.48</v>
      </c>
      <c r="N379" s="1">
        <v>106857.48</v>
      </c>
      <c r="O379" s="1">
        <v>106857.48</v>
      </c>
      <c r="P379" s="1">
        <v>104449.82</v>
      </c>
      <c r="Q379" s="1">
        <v>104449.82</v>
      </c>
      <c r="R379" s="1">
        <v>104449.82</v>
      </c>
      <c r="S379" s="1">
        <f t="shared" si="213"/>
        <v>105653.65</v>
      </c>
      <c r="T379" s="1">
        <f t="shared" si="214"/>
        <v>1170616.96</v>
      </c>
      <c r="U379" s="1">
        <f t="shared" si="215"/>
        <v>106355.88416666666</v>
      </c>
      <c r="V379" s="1">
        <v>-35457.42</v>
      </c>
      <c r="W379" s="1">
        <v>-35550.92</v>
      </c>
      <c r="X379" s="1">
        <v>-35644.42</v>
      </c>
      <c r="Y379" s="1">
        <v>-35737.919999999998</v>
      </c>
      <c r="Z379" s="1">
        <v>-35831.42</v>
      </c>
      <c r="AA379" s="1">
        <v>-35924.92</v>
      </c>
      <c r="AB379" s="1">
        <v>-36018.42</v>
      </c>
      <c r="AC379" s="1">
        <v>-36111.919999999998</v>
      </c>
      <c r="AD379" s="1">
        <v>-36205.42</v>
      </c>
      <c r="AE379" s="1">
        <v>-36298.92</v>
      </c>
      <c r="AF379" s="1">
        <v>-33983.71</v>
      </c>
      <c r="AG379" s="1">
        <v>-34075.1</v>
      </c>
      <c r="AH379" s="1">
        <v>-34166.49</v>
      </c>
      <c r="AI379" s="1"/>
      <c r="AJ379" s="1">
        <v>-93.5</v>
      </c>
      <c r="AK379" s="1">
        <v>-93.5</v>
      </c>
      <c r="AL379" s="1">
        <v>-93.5</v>
      </c>
      <c r="AM379" s="1">
        <v>-93.5</v>
      </c>
      <c r="AN379" s="1">
        <v>-93.5</v>
      </c>
      <c r="AO379" s="1">
        <v>-93.5</v>
      </c>
      <c r="AP379" s="1">
        <v>-93.5</v>
      </c>
      <c r="AQ379" s="1">
        <v>-93.5</v>
      </c>
      <c r="AR379" s="1">
        <v>-93.5</v>
      </c>
      <c r="AS379" s="1">
        <v>-93.5</v>
      </c>
      <c r="AT379" s="1">
        <v>-92.45</v>
      </c>
      <c r="AU379" s="1">
        <v>-91.39</v>
      </c>
      <c r="AV379" s="1">
        <v>-91.39</v>
      </c>
      <c r="AW379" s="1">
        <f t="shared" si="216"/>
        <v>1116.7300000000002</v>
      </c>
      <c r="AX379" s="1"/>
      <c r="AY379" s="1">
        <v>71400.06</v>
      </c>
      <c r="AZ379" s="1">
        <v>71306.559999999998</v>
      </c>
      <c r="BA379" s="1">
        <v>71213.06</v>
      </c>
      <c r="BB379" s="1">
        <v>71119.56</v>
      </c>
      <c r="BC379" s="1">
        <v>71026.06</v>
      </c>
      <c r="BD379" s="1">
        <v>70932.56</v>
      </c>
      <c r="BE379" s="1">
        <v>70839.06</v>
      </c>
      <c r="BF379" s="1">
        <v>70745.56</v>
      </c>
      <c r="BG379" s="1">
        <v>70652.06</v>
      </c>
      <c r="BH379" s="1">
        <v>70558.559999999998</v>
      </c>
      <c r="BI379" s="1">
        <v>70466.11</v>
      </c>
      <c r="BJ379" s="1">
        <v>70374.720000000001</v>
      </c>
      <c r="BK379" s="1">
        <v>70283.33</v>
      </c>
      <c r="BL379" s="2">
        <f t="shared" si="189"/>
        <v>0</v>
      </c>
      <c r="BM379" s="2">
        <f t="shared" si="217"/>
        <v>1116.7300000000002</v>
      </c>
      <c r="BN379" s="3">
        <f t="shared" si="225"/>
        <v>1.049993621650506E-2</v>
      </c>
      <c r="BO379" s="37">
        <f>IFERROR(INDEX('Wkpr - Existing Depr Rates'!$G$2:$G$709,MATCH('Wkpr - Plant Balance Detail'!A379,'Wkpr - Existing Depr Rates'!$A$2:$A$709,0),),0)</f>
        <v>1.0500000000000001E-2</v>
      </c>
      <c r="BP379" s="37">
        <f t="shared" si="218"/>
        <v>-6.3783494940600205E-8</v>
      </c>
      <c r="BQ379" s="11">
        <v>2.1400000000000002E-2</v>
      </c>
      <c r="BR379" s="11"/>
      <c r="BS379" s="11"/>
      <c r="BU379" s="31">
        <f>_xlfn.IFNA(IF(AND($B379="ED",$D379&gt;=310000,$D379&lt;360000),INDEX('Wkpr - Allocation_Factors'!$B$16:$F$16,1,MATCH('Wkpr - Plant Balance Detail'!BU$2,'Wkpr - Allocation_Factors'!$B$1:$F$1,0)),IF(AND($B379="GD",$C379="AN",$D379&gt;=350000,$D379&lt;358000),INDEX('Wkpr - Allocation_Factors'!$B$17:$F$17,1,MATCH('Wkpr - Plant Balance Detail'!BU$2,'Wkpr - Allocation_Factors'!$B$1:$F$1,0)),INDEX('Wkpr - Allocation_Factors'!$B$2:$F$15,MATCH(CONCATENATE('Wkpr - Plant Balance Detail'!$B379,'Wkpr - Plant Balance Detail'!$C379),'Wkpr - Allocation_Factors'!$A$2:$A$15,0),MATCH('Wkpr - Plant Balance Detail'!BU$2,'Wkpr - Allocation_Factors'!$B$1:$F$1,0)))),0)</f>
        <v>0.6573</v>
      </c>
      <c r="BV379" s="31">
        <f>_xlfn.IFNA(IF(AND($B379="ED",$D379&gt;=310000,$D379&lt;360000),INDEX('Wkpr - Allocation_Factors'!$B$16:$F$16,1,MATCH('Wkpr - Plant Balance Detail'!BV$2,'Wkpr - Allocation_Factors'!$B$1:$F$1,0)),IF(AND($B379="GD",$C379="AN",$D379&gt;=350000,$D379&lt;358000),INDEX('Wkpr - Allocation_Factors'!$B$17:$F$17,1,MATCH('Wkpr - Plant Balance Detail'!BV$2,'Wkpr - Allocation_Factors'!$B$1:$F$1,0)),INDEX('Wkpr - Allocation_Factors'!$B$2:$F$15,MATCH(CONCATENATE('Wkpr - Plant Balance Detail'!$B379,'Wkpr - Plant Balance Detail'!$C379),'Wkpr - Allocation_Factors'!$A$2:$A$15,0),MATCH('Wkpr - Plant Balance Detail'!BV$2,'Wkpr - Allocation_Factors'!$B$1:$F$1,0)))),0)</f>
        <v>0</v>
      </c>
      <c r="BW379" s="31">
        <f>_xlfn.IFNA(IF(AND($B379="ED",$D379&gt;=310000,$D379&lt;360000),INDEX('Wkpr - Allocation_Factors'!$B$16:$F$16,1,MATCH('Wkpr - Plant Balance Detail'!BW$2,'Wkpr - Allocation_Factors'!$B$1:$F$1,0)),IF(AND($B379="GD",$C379="AN",$D379&gt;=350000,$D379&lt;358000),INDEX('Wkpr - Allocation_Factors'!$B$17:$F$17,1,MATCH('Wkpr - Plant Balance Detail'!BW$2,'Wkpr - Allocation_Factors'!$B$1:$F$1,0)),INDEX('Wkpr - Allocation_Factors'!$B$2:$F$15,MATCH(CONCATENATE('Wkpr - Plant Balance Detail'!$B379,'Wkpr - Plant Balance Detail'!$C379),'Wkpr - Allocation_Factors'!$A$2:$A$15,0),MATCH('Wkpr - Plant Balance Detail'!BW$2,'Wkpr - Allocation_Factors'!$B$1:$F$1,0)))),0)</f>
        <v>0.3427</v>
      </c>
      <c r="BX379" s="31">
        <f>_xlfn.IFNA(IF(AND($B379="ED",$D379&gt;=310000,$D379&lt;360000),INDEX('Wkpr - Allocation_Factors'!$B$16:$F$16,1,MATCH('Wkpr - Plant Balance Detail'!BX$2,'Wkpr - Allocation_Factors'!$B$1:$F$1,0)),IF(AND($B379="GD",$C379="AN",$D379&gt;=350000,$D379&lt;358000),INDEX('Wkpr - Allocation_Factors'!$B$17:$F$17,1,MATCH('Wkpr - Plant Balance Detail'!BX$2,'Wkpr - Allocation_Factors'!$B$1:$F$1,0)),INDEX('Wkpr - Allocation_Factors'!$B$2:$F$15,MATCH(CONCATENATE('Wkpr - Plant Balance Detail'!$B379,'Wkpr - Plant Balance Detail'!$C379),'Wkpr - Allocation_Factors'!$A$2:$A$15,0),MATCH('Wkpr - Plant Balance Detail'!BX$2,'Wkpr - Allocation_Factors'!$B$1:$F$1,0)))),0)</f>
        <v>0</v>
      </c>
      <c r="BY379" s="31">
        <f>_xlfn.IFNA(IF(AND($B379="ED",$D379&gt;=310000,$D379&lt;360000),INDEX('Wkpr - Allocation_Factors'!$B$16:$F$16,1,MATCH('Wkpr - Plant Balance Detail'!BY$2,'Wkpr - Allocation_Factors'!$B$1:$F$1,0)),IF(AND($B379="GD",$C379="AN",$D379&gt;=350000,$D379&lt;358000),INDEX('Wkpr - Allocation_Factors'!$B$17:$F$17,1,MATCH('Wkpr - Plant Balance Detail'!BY$2,'Wkpr - Allocation_Factors'!$B$1:$F$1,0)),INDEX('Wkpr - Allocation_Factors'!$B$2:$F$15,MATCH(CONCATENATE('Wkpr - Plant Balance Detail'!$B379,'Wkpr - Plant Balance Detail'!$C379),'Wkpr - Allocation_Factors'!$A$2:$A$15,0),MATCH('Wkpr - Plant Balance Detail'!BY$2,'Wkpr - Allocation_Factors'!$B$1:$F$1,0)))),0)</f>
        <v>0</v>
      </c>
      <c r="CA379" s="1">
        <f t="shared" si="190"/>
        <v>720.87172115565818</v>
      </c>
      <c r="CB379" s="1">
        <f t="shared" si="191"/>
        <v>0</v>
      </c>
      <c r="CC379" s="1">
        <f t="shared" si="192"/>
        <v>375.84472666977649</v>
      </c>
      <c r="CD379" s="1">
        <f t="shared" si="193"/>
        <v>0</v>
      </c>
      <c r="CE379" s="1">
        <f t="shared" si="194"/>
        <v>0</v>
      </c>
      <c r="CF379" s="1"/>
      <c r="CG379" s="1">
        <f t="shared" si="195"/>
        <v>720.87610020300008</v>
      </c>
      <c r="CH379" s="1">
        <f t="shared" si="196"/>
        <v>0</v>
      </c>
      <c r="CI379" s="1">
        <f t="shared" si="197"/>
        <v>375.84700979700006</v>
      </c>
      <c r="CJ379" s="1">
        <f t="shared" si="198"/>
        <v>0</v>
      </c>
      <c r="CK379" s="1">
        <f t="shared" si="199"/>
        <v>0</v>
      </c>
      <c r="CM379" s="1">
        <f t="shared" si="200"/>
        <v>1469.2141470804002</v>
      </c>
      <c r="CN379" s="1">
        <f t="shared" si="201"/>
        <v>0</v>
      </c>
      <c r="CO379" s="1">
        <f t="shared" si="202"/>
        <v>766.01200091960004</v>
      </c>
      <c r="CP379" s="1">
        <f t="shared" si="203"/>
        <v>0</v>
      </c>
      <c r="CQ379" s="1">
        <f t="shared" si="204"/>
        <v>0</v>
      </c>
      <c r="CS379" s="1">
        <f t="shared" si="219"/>
        <v>748.33804687740007</v>
      </c>
      <c r="CT379" s="1">
        <f t="shared" si="220"/>
        <v>0</v>
      </c>
      <c r="CU379" s="1">
        <f t="shared" si="221"/>
        <v>390.16499112259999</v>
      </c>
      <c r="CV379" s="1">
        <f t="shared" si="222"/>
        <v>0</v>
      </c>
      <c r="CW379" s="1">
        <f t="shared" si="223"/>
        <v>0</v>
      </c>
      <c r="CX379" s="1">
        <f t="shared" si="224"/>
        <v>1138.5030380000001</v>
      </c>
      <c r="DA379" s="38">
        <f t="shared" si="205"/>
        <v>0</v>
      </c>
      <c r="DB379" s="38">
        <f t="shared" si="206"/>
        <v>0</v>
      </c>
      <c r="DC379" s="38">
        <f t="shared" si="207"/>
        <v>0</v>
      </c>
      <c r="DD379" s="38">
        <f t="shared" si="208"/>
        <v>0</v>
      </c>
      <c r="DE379" s="38">
        <f t="shared" si="209"/>
        <v>0</v>
      </c>
    </row>
    <row r="380" spans="1:109" x14ac:dyDescent="0.2">
      <c r="A380" t="s">
        <v>395</v>
      </c>
      <c r="B380" t="str">
        <f t="shared" si="210"/>
        <v>ED</v>
      </c>
      <c r="C380" t="str">
        <f t="shared" si="211"/>
        <v>UF</v>
      </c>
      <c r="D380">
        <f t="shared" si="212"/>
        <v>336000</v>
      </c>
      <c r="F380" s="1">
        <v>490406.56</v>
      </c>
      <c r="G380" s="1">
        <v>490406.56</v>
      </c>
      <c r="H380" s="1">
        <v>490406.56</v>
      </c>
      <c r="I380" s="1">
        <v>490406.56</v>
      </c>
      <c r="J380" s="1">
        <v>490406.56</v>
      </c>
      <c r="K380" s="1">
        <v>508242.34</v>
      </c>
      <c r="L380" s="1">
        <v>508242.34</v>
      </c>
      <c r="M380" s="1">
        <v>508242.34</v>
      </c>
      <c r="N380" s="1">
        <v>508242.34</v>
      </c>
      <c r="O380" s="1">
        <v>508242.34</v>
      </c>
      <c r="P380" s="1">
        <v>508242.34</v>
      </c>
      <c r="Q380" s="1">
        <v>508242.34</v>
      </c>
      <c r="R380" s="1">
        <v>508242.34</v>
      </c>
      <c r="S380" s="1">
        <f t="shared" si="213"/>
        <v>499324.45</v>
      </c>
      <c r="T380" s="1">
        <f t="shared" si="214"/>
        <v>5519322.6199999992</v>
      </c>
      <c r="U380" s="1">
        <f t="shared" si="215"/>
        <v>501553.92249999993</v>
      </c>
      <c r="V380" s="1">
        <v>-18320.78</v>
      </c>
      <c r="W380" s="1">
        <v>-19080.91</v>
      </c>
      <c r="X380" s="1">
        <v>-19841.04</v>
      </c>
      <c r="Y380" s="1">
        <v>-20601.170000000002</v>
      </c>
      <c r="Z380" s="1">
        <v>-21361.3</v>
      </c>
      <c r="AA380" s="1">
        <v>-12605.04</v>
      </c>
      <c r="AB380" s="1">
        <v>-13392.82</v>
      </c>
      <c r="AC380" s="1">
        <v>-14180.6</v>
      </c>
      <c r="AD380" s="1">
        <v>-14968.380000000001</v>
      </c>
      <c r="AE380" s="1">
        <v>-15756.16</v>
      </c>
      <c r="AF380" s="1">
        <v>-16543.939999999999</v>
      </c>
      <c r="AG380" s="1">
        <v>-17331.72</v>
      </c>
      <c r="AH380" s="1">
        <v>-18119.5</v>
      </c>
      <c r="AI380" s="1"/>
      <c r="AJ380" s="1">
        <v>-760.13</v>
      </c>
      <c r="AK380" s="1">
        <v>-760.13</v>
      </c>
      <c r="AL380" s="1">
        <v>-760.13</v>
      </c>
      <c r="AM380" s="1">
        <v>-760.13</v>
      </c>
      <c r="AN380" s="1">
        <v>-760.13</v>
      </c>
      <c r="AO380" s="1">
        <v>-773.95</v>
      </c>
      <c r="AP380" s="1">
        <v>-787.78</v>
      </c>
      <c r="AQ380" s="1">
        <v>-787.78</v>
      </c>
      <c r="AR380" s="1">
        <v>-787.78</v>
      </c>
      <c r="AS380" s="1">
        <v>-787.78</v>
      </c>
      <c r="AT380" s="1">
        <v>-787.78</v>
      </c>
      <c r="AU380" s="1">
        <v>-787.78</v>
      </c>
      <c r="AV380" s="1">
        <v>-787.78</v>
      </c>
      <c r="AW380" s="1">
        <f t="shared" si="216"/>
        <v>9328.93</v>
      </c>
      <c r="AX380" s="1"/>
      <c r="AY380" s="1">
        <v>472085.78</v>
      </c>
      <c r="AZ380" s="1">
        <v>471325.65</v>
      </c>
      <c r="BA380" s="1">
        <v>470565.52</v>
      </c>
      <c r="BB380" s="1">
        <v>469805.39</v>
      </c>
      <c r="BC380" s="1">
        <v>469045.26</v>
      </c>
      <c r="BD380" s="1">
        <v>495637.3</v>
      </c>
      <c r="BE380" s="1">
        <v>494849.52</v>
      </c>
      <c r="BF380" s="1">
        <v>494061.74</v>
      </c>
      <c r="BG380" s="1">
        <v>493273.96</v>
      </c>
      <c r="BH380" s="1">
        <v>492486.18</v>
      </c>
      <c r="BI380" s="1">
        <v>491698.4</v>
      </c>
      <c r="BJ380" s="1">
        <v>490910.62</v>
      </c>
      <c r="BK380" s="1">
        <v>490122.84</v>
      </c>
      <c r="BL380" s="2">
        <f t="shared" si="189"/>
        <v>0</v>
      </c>
      <c r="BM380" s="2">
        <f t="shared" si="217"/>
        <v>9328.93</v>
      </c>
      <c r="BN380" s="3">
        <f t="shared" si="225"/>
        <v>1.8600053915439174E-2</v>
      </c>
      <c r="BO380" s="37">
        <f>IFERROR(INDEX('Wkpr - Existing Depr Rates'!$G$2:$G$709,MATCH('Wkpr - Plant Balance Detail'!A380,'Wkpr - Existing Depr Rates'!$A$2:$A$709,0),),0)</f>
        <v>1.8599999999999998E-2</v>
      </c>
      <c r="BP380" s="37">
        <f t="shared" si="218"/>
        <v>5.3915439175711288E-8</v>
      </c>
      <c r="BQ380" s="11">
        <v>2.53E-2</v>
      </c>
      <c r="BR380" s="11"/>
      <c r="BS380" s="11"/>
      <c r="BU380" s="31">
        <f>_xlfn.IFNA(IF(AND($B380="ED",$D380&gt;=310000,$D380&lt;360000),INDEX('Wkpr - Allocation_Factors'!$B$16:$F$16,1,MATCH('Wkpr - Plant Balance Detail'!BU$2,'Wkpr - Allocation_Factors'!$B$1:$F$1,0)),IF(AND($B380="GD",$C380="AN",$D380&gt;=350000,$D380&lt;358000),INDEX('Wkpr - Allocation_Factors'!$B$17:$F$17,1,MATCH('Wkpr - Plant Balance Detail'!BU$2,'Wkpr - Allocation_Factors'!$B$1:$F$1,0)),INDEX('Wkpr - Allocation_Factors'!$B$2:$F$15,MATCH(CONCATENATE('Wkpr - Plant Balance Detail'!$B380,'Wkpr - Plant Balance Detail'!$C380),'Wkpr - Allocation_Factors'!$A$2:$A$15,0),MATCH('Wkpr - Plant Balance Detail'!BU$2,'Wkpr - Allocation_Factors'!$B$1:$F$1,0)))),0)</f>
        <v>0.6573</v>
      </c>
      <c r="BV380" s="31">
        <f>_xlfn.IFNA(IF(AND($B380="ED",$D380&gt;=310000,$D380&lt;360000),INDEX('Wkpr - Allocation_Factors'!$B$16:$F$16,1,MATCH('Wkpr - Plant Balance Detail'!BV$2,'Wkpr - Allocation_Factors'!$B$1:$F$1,0)),IF(AND($B380="GD",$C380="AN",$D380&gt;=350000,$D380&lt;358000),INDEX('Wkpr - Allocation_Factors'!$B$17:$F$17,1,MATCH('Wkpr - Plant Balance Detail'!BV$2,'Wkpr - Allocation_Factors'!$B$1:$F$1,0)),INDEX('Wkpr - Allocation_Factors'!$B$2:$F$15,MATCH(CONCATENATE('Wkpr - Plant Balance Detail'!$B380,'Wkpr - Plant Balance Detail'!$C380),'Wkpr - Allocation_Factors'!$A$2:$A$15,0),MATCH('Wkpr - Plant Balance Detail'!BV$2,'Wkpr - Allocation_Factors'!$B$1:$F$1,0)))),0)</f>
        <v>0</v>
      </c>
      <c r="BW380" s="31">
        <f>_xlfn.IFNA(IF(AND($B380="ED",$D380&gt;=310000,$D380&lt;360000),INDEX('Wkpr - Allocation_Factors'!$B$16:$F$16,1,MATCH('Wkpr - Plant Balance Detail'!BW$2,'Wkpr - Allocation_Factors'!$B$1:$F$1,0)),IF(AND($B380="GD",$C380="AN",$D380&gt;=350000,$D380&lt;358000),INDEX('Wkpr - Allocation_Factors'!$B$17:$F$17,1,MATCH('Wkpr - Plant Balance Detail'!BW$2,'Wkpr - Allocation_Factors'!$B$1:$F$1,0)),INDEX('Wkpr - Allocation_Factors'!$B$2:$F$15,MATCH(CONCATENATE('Wkpr - Plant Balance Detail'!$B380,'Wkpr - Plant Balance Detail'!$C380),'Wkpr - Allocation_Factors'!$A$2:$A$15,0),MATCH('Wkpr - Plant Balance Detail'!BW$2,'Wkpr - Allocation_Factors'!$B$1:$F$1,0)))),0)</f>
        <v>0.3427</v>
      </c>
      <c r="BX380" s="31">
        <f>_xlfn.IFNA(IF(AND($B380="ED",$D380&gt;=310000,$D380&lt;360000),INDEX('Wkpr - Allocation_Factors'!$B$16:$F$16,1,MATCH('Wkpr - Plant Balance Detail'!BX$2,'Wkpr - Allocation_Factors'!$B$1:$F$1,0)),IF(AND($B380="GD",$C380="AN",$D380&gt;=350000,$D380&lt;358000),INDEX('Wkpr - Allocation_Factors'!$B$17:$F$17,1,MATCH('Wkpr - Plant Balance Detail'!BX$2,'Wkpr - Allocation_Factors'!$B$1:$F$1,0)),INDEX('Wkpr - Allocation_Factors'!$B$2:$F$15,MATCH(CONCATENATE('Wkpr - Plant Balance Detail'!$B380,'Wkpr - Plant Balance Detail'!$C380),'Wkpr - Allocation_Factors'!$A$2:$A$15,0),MATCH('Wkpr - Plant Balance Detail'!BX$2,'Wkpr - Allocation_Factors'!$B$1:$F$1,0)))),0)</f>
        <v>0</v>
      </c>
      <c r="BY380" s="31">
        <f>_xlfn.IFNA(IF(AND($B380="ED",$D380&gt;=310000,$D380&lt;360000),INDEX('Wkpr - Allocation_Factors'!$B$16:$F$16,1,MATCH('Wkpr - Plant Balance Detail'!BY$2,'Wkpr - Allocation_Factors'!$B$1:$F$1,0)),IF(AND($B380="GD",$C380="AN",$D380&gt;=350000,$D380&lt;358000),INDEX('Wkpr - Allocation_Factors'!$B$17:$F$17,1,MATCH('Wkpr - Plant Balance Detail'!BY$2,'Wkpr - Allocation_Factors'!$B$1:$F$1,0)),INDEX('Wkpr - Allocation_Factors'!$B$2:$F$15,MATCH(CONCATENATE('Wkpr - Plant Balance Detail'!$B380,'Wkpr - Plant Balance Detail'!$C380),'Wkpr - Allocation_Factors'!$A$2:$A$15,0),MATCH('Wkpr - Plant Balance Detail'!BY$2,'Wkpr - Allocation_Factors'!$B$1:$F$1,0)))),0)</f>
        <v>0</v>
      </c>
      <c r="CA380" s="1">
        <f t="shared" si="190"/>
        <v>6213.6770469314242</v>
      </c>
      <c r="CB380" s="1">
        <f t="shared" si="191"/>
        <v>0</v>
      </c>
      <c r="CC380" s="1">
        <f t="shared" si="192"/>
        <v>3239.6578791775432</v>
      </c>
      <c r="CD380" s="1">
        <f t="shared" si="193"/>
        <v>0</v>
      </c>
      <c r="CE380" s="1">
        <f t="shared" si="194"/>
        <v>0</v>
      </c>
      <c r="CF380" s="1"/>
      <c r="CG380" s="1">
        <f t="shared" si="195"/>
        <v>6213.6590355252001</v>
      </c>
      <c r="CH380" s="1">
        <f t="shared" si="196"/>
        <v>0</v>
      </c>
      <c r="CI380" s="1">
        <f t="shared" si="197"/>
        <v>3239.6484884748002</v>
      </c>
      <c r="CJ380" s="1">
        <f t="shared" si="198"/>
        <v>0</v>
      </c>
      <c r="CK380" s="1">
        <f t="shared" si="199"/>
        <v>0</v>
      </c>
      <c r="CM380" s="1">
        <f t="shared" si="200"/>
        <v>8451.9125590746007</v>
      </c>
      <c r="CN380" s="1">
        <f t="shared" si="201"/>
        <v>0</v>
      </c>
      <c r="CO380" s="1">
        <f t="shared" si="202"/>
        <v>4406.6186429254003</v>
      </c>
      <c r="CP380" s="1">
        <f t="shared" si="203"/>
        <v>0</v>
      </c>
      <c r="CQ380" s="1">
        <f t="shared" si="204"/>
        <v>0</v>
      </c>
      <c r="CS380" s="1">
        <f t="shared" si="219"/>
        <v>2238.2535235494006</v>
      </c>
      <c r="CT380" s="1">
        <f t="shared" si="220"/>
        <v>0</v>
      </c>
      <c r="CU380" s="1">
        <f t="shared" si="221"/>
        <v>1166.9701544506001</v>
      </c>
      <c r="CV380" s="1">
        <f t="shared" si="222"/>
        <v>0</v>
      </c>
      <c r="CW380" s="1">
        <f t="shared" si="223"/>
        <v>0</v>
      </c>
      <c r="CX380" s="1">
        <f t="shared" si="224"/>
        <v>3405.2236780000007</v>
      </c>
      <c r="DA380" s="38">
        <f t="shared" si="205"/>
        <v>0</v>
      </c>
      <c r="DB380" s="38">
        <f t="shared" si="206"/>
        <v>0</v>
      </c>
      <c r="DC380" s="38">
        <f t="shared" si="207"/>
        <v>0</v>
      </c>
      <c r="DD380" s="38">
        <f t="shared" si="208"/>
        <v>0</v>
      </c>
      <c r="DE380" s="38">
        <f t="shared" si="209"/>
        <v>0</v>
      </c>
    </row>
    <row r="381" spans="1:109" x14ac:dyDescent="0.2">
      <c r="A381" t="s">
        <v>396</v>
      </c>
      <c r="B381" t="str">
        <f t="shared" si="210"/>
        <v>ED</v>
      </c>
      <c r="C381" t="str">
        <f t="shared" si="211"/>
        <v>WA</v>
      </c>
      <c r="D381">
        <f t="shared" si="212"/>
        <v>186100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f t="shared" si="213"/>
        <v>0</v>
      </c>
      <c r="T381" s="1">
        <f t="shared" si="214"/>
        <v>0</v>
      </c>
      <c r="U381" s="1">
        <f t="shared" si="215"/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/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f t="shared" si="216"/>
        <v>0</v>
      </c>
      <c r="AX381" s="1"/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2">
        <f t="shared" si="189"/>
        <v>0</v>
      </c>
      <c r="BM381" s="2">
        <f t="shared" si="217"/>
        <v>0</v>
      </c>
      <c r="BN381" s="3" t="str">
        <f t="shared" si="225"/>
        <v/>
      </c>
      <c r="BO381" s="37">
        <f>IFERROR(INDEX('Wkpr - Existing Depr Rates'!$G$2:$G$709,MATCH('Wkpr - Plant Balance Detail'!A381,'Wkpr - Existing Depr Rates'!$A$2:$A$709,0),),0)</f>
        <v>0</v>
      </c>
      <c r="BP381" s="37" t="str">
        <f t="shared" si="218"/>
        <v/>
      </c>
      <c r="BU381" s="31">
        <f>_xlfn.IFNA(IF(AND($B381="ED",$D381&gt;=310000,$D381&lt;360000),INDEX('Wkpr - Allocation_Factors'!$B$16:$F$16,1,MATCH('Wkpr - Plant Balance Detail'!BU$2,'Wkpr - Allocation_Factors'!$B$1:$F$1,0)),IF(AND($B381="GD",$C381="AN",$D381&gt;=350000,$D381&lt;358000),INDEX('Wkpr - Allocation_Factors'!$B$17:$F$17,1,MATCH('Wkpr - Plant Balance Detail'!BU$2,'Wkpr - Allocation_Factors'!$B$1:$F$1,0)),INDEX('Wkpr - Allocation_Factors'!$B$2:$F$15,MATCH(CONCATENATE('Wkpr - Plant Balance Detail'!$B381,'Wkpr - Plant Balance Detail'!$C381),'Wkpr - Allocation_Factors'!$A$2:$A$15,0),MATCH('Wkpr - Plant Balance Detail'!BU$2,'Wkpr - Allocation_Factors'!$B$1:$F$1,0)))),0)</f>
        <v>1</v>
      </c>
      <c r="BV381" s="31">
        <f>_xlfn.IFNA(IF(AND($B381="ED",$D381&gt;=310000,$D381&lt;360000),INDEX('Wkpr - Allocation_Factors'!$B$16:$F$16,1,MATCH('Wkpr - Plant Balance Detail'!BV$2,'Wkpr - Allocation_Factors'!$B$1:$F$1,0)),IF(AND($B381="GD",$C381="AN",$D381&gt;=350000,$D381&lt;358000),INDEX('Wkpr - Allocation_Factors'!$B$17:$F$17,1,MATCH('Wkpr - Plant Balance Detail'!BV$2,'Wkpr - Allocation_Factors'!$B$1:$F$1,0)),INDEX('Wkpr - Allocation_Factors'!$B$2:$F$15,MATCH(CONCATENATE('Wkpr - Plant Balance Detail'!$B381,'Wkpr - Plant Balance Detail'!$C381),'Wkpr - Allocation_Factors'!$A$2:$A$15,0),MATCH('Wkpr - Plant Balance Detail'!BV$2,'Wkpr - Allocation_Factors'!$B$1:$F$1,0)))),0)</f>
        <v>0</v>
      </c>
      <c r="BW381" s="31">
        <f>_xlfn.IFNA(IF(AND($B381="ED",$D381&gt;=310000,$D381&lt;360000),INDEX('Wkpr - Allocation_Factors'!$B$16:$F$16,1,MATCH('Wkpr - Plant Balance Detail'!BW$2,'Wkpr - Allocation_Factors'!$B$1:$F$1,0)),IF(AND($B381="GD",$C381="AN",$D381&gt;=350000,$D381&lt;358000),INDEX('Wkpr - Allocation_Factors'!$B$17:$F$17,1,MATCH('Wkpr - Plant Balance Detail'!BW$2,'Wkpr - Allocation_Factors'!$B$1:$F$1,0)),INDEX('Wkpr - Allocation_Factors'!$B$2:$F$15,MATCH(CONCATENATE('Wkpr - Plant Balance Detail'!$B381,'Wkpr - Plant Balance Detail'!$C381),'Wkpr - Allocation_Factors'!$A$2:$A$15,0),MATCH('Wkpr - Plant Balance Detail'!BW$2,'Wkpr - Allocation_Factors'!$B$1:$F$1,0)))),0)</f>
        <v>0</v>
      </c>
      <c r="BX381" s="31">
        <f>_xlfn.IFNA(IF(AND($B381="ED",$D381&gt;=310000,$D381&lt;360000),INDEX('Wkpr - Allocation_Factors'!$B$16:$F$16,1,MATCH('Wkpr - Plant Balance Detail'!BX$2,'Wkpr - Allocation_Factors'!$B$1:$F$1,0)),IF(AND($B381="GD",$C381="AN",$D381&gt;=350000,$D381&lt;358000),INDEX('Wkpr - Allocation_Factors'!$B$17:$F$17,1,MATCH('Wkpr - Plant Balance Detail'!BX$2,'Wkpr - Allocation_Factors'!$B$1:$F$1,0)),INDEX('Wkpr - Allocation_Factors'!$B$2:$F$15,MATCH(CONCATENATE('Wkpr - Plant Balance Detail'!$B381,'Wkpr - Plant Balance Detail'!$C381),'Wkpr - Allocation_Factors'!$A$2:$A$15,0),MATCH('Wkpr - Plant Balance Detail'!BX$2,'Wkpr - Allocation_Factors'!$B$1:$F$1,0)))),0)</f>
        <v>0</v>
      </c>
      <c r="BY381" s="31">
        <f>_xlfn.IFNA(IF(AND($B381="ED",$D381&gt;=310000,$D381&lt;360000),INDEX('Wkpr - Allocation_Factors'!$B$16:$F$16,1,MATCH('Wkpr - Plant Balance Detail'!BY$2,'Wkpr - Allocation_Factors'!$B$1:$F$1,0)),IF(AND($B381="GD",$C381="AN",$D381&gt;=350000,$D381&lt;358000),INDEX('Wkpr - Allocation_Factors'!$B$17:$F$17,1,MATCH('Wkpr - Plant Balance Detail'!BY$2,'Wkpr - Allocation_Factors'!$B$1:$F$1,0)),INDEX('Wkpr - Allocation_Factors'!$B$2:$F$15,MATCH(CONCATENATE('Wkpr - Plant Balance Detail'!$B381,'Wkpr - Plant Balance Detail'!$C381),'Wkpr - Allocation_Factors'!$A$2:$A$15,0),MATCH('Wkpr - Plant Balance Detail'!BY$2,'Wkpr - Allocation_Factors'!$B$1:$F$1,0)))),0)</f>
        <v>0</v>
      </c>
      <c r="CA381" s="1">
        <f t="shared" si="190"/>
        <v>0</v>
      </c>
      <c r="CB381" s="1">
        <f t="shared" si="191"/>
        <v>0</v>
      </c>
      <c r="CC381" s="1">
        <f t="shared" si="192"/>
        <v>0</v>
      </c>
      <c r="CD381" s="1">
        <f t="shared" si="193"/>
        <v>0</v>
      </c>
      <c r="CE381" s="1">
        <f t="shared" si="194"/>
        <v>0</v>
      </c>
      <c r="CF381" s="1"/>
      <c r="CG381" s="1">
        <f t="shared" si="195"/>
        <v>0</v>
      </c>
      <c r="CH381" s="1">
        <f t="shared" si="196"/>
        <v>0</v>
      </c>
      <c r="CI381" s="1">
        <f t="shared" si="197"/>
        <v>0</v>
      </c>
      <c r="CJ381" s="1">
        <f t="shared" si="198"/>
        <v>0</v>
      </c>
      <c r="CK381" s="1">
        <f t="shared" si="199"/>
        <v>0</v>
      </c>
      <c r="CM381" s="1">
        <f t="shared" si="200"/>
        <v>0</v>
      </c>
      <c r="CN381" s="1">
        <f t="shared" si="201"/>
        <v>0</v>
      </c>
      <c r="CO381" s="1">
        <f t="shared" si="202"/>
        <v>0</v>
      </c>
      <c r="CP381" s="1">
        <f t="shared" si="203"/>
        <v>0</v>
      </c>
      <c r="CQ381" s="1">
        <f t="shared" si="204"/>
        <v>0</v>
      </c>
      <c r="CS381" s="1">
        <f t="shared" si="219"/>
        <v>0</v>
      </c>
      <c r="CT381" s="1">
        <f t="shared" si="220"/>
        <v>0</v>
      </c>
      <c r="CU381" s="1">
        <f t="shared" si="221"/>
        <v>0</v>
      </c>
      <c r="CV381" s="1">
        <f t="shared" si="222"/>
        <v>0</v>
      </c>
      <c r="CW381" s="1">
        <f t="shared" si="223"/>
        <v>0</v>
      </c>
      <c r="CX381" s="1">
        <f t="shared" si="224"/>
        <v>0</v>
      </c>
      <c r="DA381" s="38">
        <f t="shared" si="205"/>
        <v>0</v>
      </c>
      <c r="DB381" s="38">
        <f t="shared" si="206"/>
        <v>0</v>
      </c>
      <c r="DC381" s="38">
        <f t="shared" si="207"/>
        <v>0</v>
      </c>
      <c r="DD381" s="38">
        <f t="shared" si="208"/>
        <v>0</v>
      </c>
      <c r="DE381" s="38">
        <f t="shared" si="209"/>
        <v>0</v>
      </c>
    </row>
    <row r="382" spans="1:109" x14ac:dyDescent="0.2">
      <c r="A382" s="12" t="s">
        <v>397</v>
      </c>
      <c r="B382" s="12" t="str">
        <f t="shared" si="210"/>
        <v>ED</v>
      </c>
      <c r="C382" s="12" t="str">
        <f t="shared" si="211"/>
        <v>WA</v>
      </c>
      <c r="D382" s="12">
        <f t="shared" si="212"/>
        <v>302000</v>
      </c>
      <c r="E382" s="12" t="s">
        <v>1141</v>
      </c>
      <c r="F382" s="13">
        <v>602703.89</v>
      </c>
      <c r="G382" s="13">
        <v>602703.89</v>
      </c>
      <c r="H382" s="13">
        <v>602703.89</v>
      </c>
      <c r="I382" s="13">
        <v>602703.89</v>
      </c>
      <c r="J382" s="13">
        <v>602703.89</v>
      </c>
      <c r="K382" s="13">
        <v>602703.89</v>
      </c>
      <c r="L382" s="13">
        <v>602703.89</v>
      </c>
      <c r="M382" s="13">
        <v>602703.89</v>
      </c>
      <c r="N382" s="13">
        <v>602703.89</v>
      </c>
      <c r="O382" s="13">
        <v>602703.89</v>
      </c>
      <c r="P382" s="13">
        <v>602703.89</v>
      </c>
      <c r="Q382" s="13">
        <v>602703.89</v>
      </c>
      <c r="R382" s="13">
        <v>602703.89</v>
      </c>
      <c r="S382" s="13">
        <f t="shared" si="213"/>
        <v>602703.89</v>
      </c>
      <c r="T382" s="13">
        <f t="shared" si="214"/>
        <v>6629742.7899999991</v>
      </c>
      <c r="U382" s="13">
        <f t="shared" si="215"/>
        <v>602703.8899999999</v>
      </c>
      <c r="V382" s="1">
        <v>-145235.56</v>
      </c>
      <c r="W382" s="1">
        <v>-147248.31</v>
      </c>
      <c r="X382" s="1">
        <v>-149261.06</v>
      </c>
      <c r="Y382" s="1">
        <v>-151273.80000000002</v>
      </c>
      <c r="Z382" s="1">
        <v>-153286.55000000002</v>
      </c>
      <c r="AA382" s="1">
        <v>-155299.29</v>
      </c>
      <c r="AB382" s="1">
        <v>-157312.03</v>
      </c>
      <c r="AC382" s="1">
        <v>-159324.78</v>
      </c>
      <c r="AD382" s="1">
        <v>-161337.51999999999</v>
      </c>
      <c r="AE382" s="1">
        <v>-163350.26</v>
      </c>
      <c r="AF382" s="1">
        <v>-165363.01</v>
      </c>
      <c r="AG382" s="1">
        <v>-167375.76</v>
      </c>
      <c r="AH382" s="13">
        <v>-169388.5</v>
      </c>
      <c r="AI382" s="13"/>
      <c r="AJ382" s="13">
        <v>-2012.75</v>
      </c>
      <c r="AK382" s="13">
        <v>-2012.75</v>
      </c>
      <c r="AL382" s="13">
        <v>-2012.75</v>
      </c>
      <c r="AM382" s="13">
        <v>-2012.74</v>
      </c>
      <c r="AN382" s="13">
        <v>-2012.75</v>
      </c>
      <c r="AO382" s="13">
        <v>-2012.74</v>
      </c>
      <c r="AP382" s="13">
        <v>-2012.74</v>
      </c>
      <c r="AQ382" s="13">
        <v>-2012.75</v>
      </c>
      <c r="AR382" s="13">
        <v>-2012.74</v>
      </c>
      <c r="AS382" s="13">
        <v>-2012.74</v>
      </c>
      <c r="AT382" s="13">
        <v>-2012.75</v>
      </c>
      <c r="AU382" s="13">
        <v>-2012.75</v>
      </c>
      <c r="AV382" s="13">
        <v>-2012.74</v>
      </c>
      <c r="AW382" s="13">
        <f t="shared" si="216"/>
        <v>24152.940000000002</v>
      </c>
      <c r="AX382" s="13"/>
      <c r="AY382" s="1">
        <v>457468.33</v>
      </c>
      <c r="AZ382" s="1">
        <v>455455.58</v>
      </c>
      <c r="BA382" s="1">
        <v>453442.83</v>
      </c>
      <c r="BB382" s="1">
        <v>451430.09</v>
      </c>
      <c r="BC382" s="1">
        <v>449417.34</v>
      </c>
      <c r="BD382" s="1">
        <v>447404.60000000003</v>
      </c>
      <c r="BE382" s="1">
        <v>445391.86</v>
      </c>
      <c r="BF382" s="1">
        <v>443379.11</v>
      </c>
      <c r="BG382" s="1">
        <v>441366.37</v>
      </c>
      <c r="BH382" s="1">
        <v>439353.63</v>
      </c>
      <c r="BI382" s="1">
        <v>437340.88</v>
      </c>
      <c r="BJ382" s="1">
        <v>435328.13</v>
      </c>
      <c r="BK382" s="1">
        <v>433315.39</v>
      </c>
      <c r="BL382" s="14">
        <f t="shared" si="189"/>
        <v>24152.940000000002</v>
      </c>
      <c r="BM382" s="14">
        <f t="shared" si="217"/>
        <v>0</v>
      </c>
      <c r="BN382" s="15" t="str">
        <f t="shared" si="225"/>
        <v/>
      </c>
      <c r="BO382" s="37">
        <f>IFERROR(INDEX('Wkpr - Existing Depr Rates'!$G$2:$G$709,MATCH('Wkpr - Plant Balance Detail'!A382,'Wkpr - Existing Depr Rates'!$A$2:$A$709,0),),0)</f>
        <v>0.04</v>
      </c>
      <c r="BP382" s="37" t="str">
        <f t="shared" si="218"/>
        <v/>
      </c>
      <c r="BQ382" s="12"/>
      <c r="BR382" s="12"/>
      <c r="BS382" s="12"/>
      <c r="BT382" s="12"/>
      <c r="BU382" s="30">
        <f>_xlfn.IFNA(IF(AND($B382="ED",$D382&gt;=310000,$D382&lt;360000),INDEX('Wkpr - Allocation_Factors'!$B$16:$F$16,1,MATCH('Wkpr - Plant Balance Detail'!BU$2,'Wkpr - Allocation_Factors'!$B$1:$F$1,0)),IF(AND($B382="GD",$C382="AN",$D382&gt;=350000,$D382&lt;358000),INDEX('Wkpr - Allocation_Factors'!$B$17:$F$17,1,MATCH('Wkpr - Plant Balance Detail'!BU$2,'Wkpr - Allocation_Factors'!$B$1:$F$1,0)),INDEX('Wkpr - Allocation_Factors'!$B$2:$F$15,MATCH(CONCATENATE('Wkpr - Plant Balance Detail'!$B382,'Wkpr - Plant Balance Detail'!$C382),'Wkpr - Allocation_Factors'!$A$2:$A$15,0),MATCH('Wkpr - Plant Balance Detail'!BU$2,'Wkpr - Allocation_Factors'!$B$1:$F$1,0)))),0)</f>
        <v>1</v>
      </c>
      <c r="BV382" s="30">
        <f>_xlfn.IFNA(IF(AND($B382="ED",$D382&gt;=310000,$D382&lt;360000),INDEX('Wkpr - Allocation_Factors'!$B$16:$F$16,1,MATCH('Wkpr - Plant Balance Detail'!BV$2,'Wkpr - Allocation_Factors'!$B$1:$F$1,0)),IF(AND($B382="GD",$C382="AN",$D382&gt;=350000,$D382&lt;358000),INDEX('Wkpr - Allocation_Factors'!$B$17:$F$17,1,MATCH('Wkpr - Plant Balance Detail'!BV$2,'Wkpr - Allocation_Factors'!$B$1:$F$1,0)),INDEX('Wkpr - Allocation_Factors'!$B$2:$F$15,MATCH(CONCATENATE('Wkpr - Plant Balance Detail'!$B382,'Wkpr - Plant Balance Detail'!$C382),'Wkpr - Allocation_Factors'!$A$2:$A$15,0),MATCH('Wkpr - Plant Balance Detail'!BV$2,'Wkpr - Allocation_Factors'!$B$1:$F$1,0)))),0)</f>
        <v>0</v>
      </c>
      <c r="BW382" s="30">
        <f>_xlfn.IFNA(IF(AND($B382="ED",$D382&gt;=310000,$D382&lt;360000),INDEX('Wkpr - Allocation_Factors'!$B$16:$F$16,1,MATCH('Wkpr - Plant Balance Detail'!BW$2,'Wkpr - Allocation_Factors'!$B$1:$F$1,0)),IF(AND($B382="GD",$C382="AN",$D382&gt;=350000,$D382&lt;358000),INDEX('Wkpr - Allocation_Factors'!$B$17:$F$17,1,MATCH('Wkpr - Plant Balance Detail'!BW$2,'Wkpr - Allocation_Factors'!$B$1:$F$1,0)),INDEX('Wkpr - Allocation_Factors'!$B$2:$F$15,MATCH(CONCATENATE('Wkpr - Plant Balance Detail'!$B382,'Wkpr - Plant Balance Detail'!$C382),'Wkpr - Allocation_Factors'!$A$2:$A$15,0),MATCH('Wkpr - Plant Balance Detail'!BW$2,'Wkpr - Allocation_Factors'!$B$1:$F$1,0)))),0)</f>
        <v>0</v>
      </c>
      <c r="BX382" s="30">
        <f>_xlfn.IFNA(IF(AND($B382="ED",$D382&gt;=310000,$D382&lt;360000),INDEX('Wkpr - Allocation_Factors'!$B$16:$F$16,1,MATCH('Wkpr - Plant Balance Detail'!BX$2,'Wkpr - Allocation_Factors'!$B$1:$F$1,0)),IF(AND($B382="GD",$C382="AN",$D382&gt;=350000,$D382&lt;358000),INDEX('Wkpr - Allocation_Factors'!$B$17:$F$17,1,MATCH('Wkpr - Plant Balance Detail'!BX$2,'Wkpr - Allocation_Factors'!$B$1:$F$1,0)),INDEX('Wkpr - Allocation_Factors'!$B$2:$F$15,MATCH(CONCATENATE('Wkpr - Plant Balance Detail'!$B382,'Wkpr - Plant Balance Detail'!$C382),'Wkpr - Allocation_Factors'!$A$2:$A$15,0),MATCH('Wkpr - Plant Balance Detail'!BX$2,'Wkpr - Allocation_Factors'!$B$1:$F$1,0)))),0)</f>
        <v>0</v>
      </c>
      <c r="BY382" s="30">
        <f>_xlfn.IFNA(IF(AND($B382="ED",$D382&gt;=310000,$D382&lt;360000),INDEX('Wkpr - Allocation_Factors'!$B$16:$F$16,1,MATCH('Wkpr - Plant Balance Detail'!BY$2,'Wkpr - Allocation_Factors'!$B$1:$F$1,0)),IF(AND($B382="GD",$C382="AN",$D382&gt;=350000,$D382&lt;358000),INDEX('Wkpr - Allocation_Factors'!$B$17:$F$17,1,MATCH('Wkpr - Plant Balance Detail'!BY$2,'Wkpr - Allocation_Factors'!$B$1:$F$1,0)),INDEX('Wkpr - Allocation_Factors'!$B$2:$F$15,MATCH(CONCATENATE('Wkpr - Plant Balance Detail'!$B382,'Wkpr - Plant Balance Detail'!$C382),'Wkpr - Allocation_Factors'!$A$2:$A$15,0),MATCH('Wkpr - Plant Balance Detail'!BY$2,'Wkpr - Allocation_Factors'!$B$1:$F$1,0)))),0)</f>
        <v>0</v>
      </c>
      <c r="CA382" s="1">
        <f t="shared" si="190"/>
        <v>0</v>
      </c>
      <c r="CB382" s="1">
        <f t="shared" si="191"/>
        <v>0</v>
      </c>
      <c r="CC382" s="1">
        <f t="shared" si="192"/>
        <v>0</v>
      </c>
      <c r="CD382" s="1">
        <f t="shared" si="193"/>
        <v>0</v>
      </c>
      <c r="CE382" s="1">
        <f t="shared" si="194"/>
        <v>0</v>
      </c>
      <c r="CF382" s="1"/>
      <c r="CG382" s="1">
        <f t="shared" si="195"/>
        <v>0</v>
      </c>
      <c r="CH382" s="1">
        <f t="shared" si="196"/>
        <v>0</v>
      </c>
      <c r="CI382" s="1">
        <f t="shared" si="197"/>
        <v>0</v>
      </c>
      <c r="CJ382" s="1">
        <f t="shared" si="198"/>
        <v>0</v>
      </c>
      <c r="CK382" s="1">
        <f t="shared" si="199"/>
        <v>0</v>
      </c>
      <c r="CM382" s="1">
        <f t="shared" si="200"/>
        <v>0</v>
      </c>
      <c r="CN382" s="1">
        <f t="shared" si="201"/>
        <v>0</v>
      </c>
      <c r="CO382" s="1">
        <f t="shared" si="202"/>
        <v>0</v>
      </c>
      <c r="CP382" s="1">
        <f t="shared" si="203"/>
        <v>0</v>
      </c>
      <c r="CQ382" s="1">
        <f t="shared" si="204"/>
        <v>0</v>
      </c>
      <c r="CS382" s="1">
        <f t="shared" si="219"/>
        <v>0</v>
      </c>
      <c r="CT382" s="1">
        <f t="shared" si="220"/>
        <v>0</v>
      </c>
      <c r="CU382" s="1">
        <f t="shared" si="221"/>
        <v>0</v>
      </c>
      <c r="CV382" s="1">
        <f t="shared" si="222"/>
        <v>0</v>
      </c>
      <c r="CW382" s="1">
        <f t="shared" si="223"/>
        <v>0</v>
      </c>
      <c r="CX382" s="1">
        <f t="shared" si="224"/>
        <v>0</v>
      </c>
      <c r="DA382" s="38">
        <f t="shared" si="205"/>
        <v>24108.155600000002</v>
      </c>
      <c r="DB382" s="38">
        <f t="shared" si="206"/>
        <v>0</v>
      </c>
      <c r="DC382" s="38">
        <f t="shared" si="207"/>
        <v>0</v>
      </c>
      <c r="DD382" s="38">
        <f t="shared" si="208"/>
        <v>0</v>
      </c>
      <c r="DE382" s="38">
        <f t="shared" si="209"/>
        <v>0</v>
      </c>
    </row>
    <row r="383" spans="1:109" x14ac:dyDescent="0.2">
      <c r="A383" s="12" t="s">
        <v>398</v>
      </c>
      <c r="B383" s="12" t="str">
        <f t="shared" si="210"/>
        <v>ED</v>
      </c>
      <c r="C383" s="12" t="str">
        <f t="shared" si="211"/>
        <v>WA</v>
      </c>
      <c r="D383" s="12">
        <f t="shared" si="212"/>
        <v>303000</v>
      </c>
      <c r="E383" s="12" t="s">
        <v>1141</v>
      </c>
      <c r="F383" s="13">
        <v>153179</v>
      </c>
      <c r="G383" s="13">
        <v>153179</v>
      </c>
      <c r="H383" s="13">
        <v>153179</v>
      </c>
      <c r="I383" s="13">
        <v>153179</v>
      </c>
      <c r="J383" s="13">
        <v>153179</v>
      </c>
      <c r="K383" s="13">
        <v>153179</v>
      </c>
      <c r="L383" s="13">
        <v>153179</v>
      </c>
      <c r="M383" s="13">
        <v>153179</v>
      </c>
      <c r="N383" s="13">
        <v>153179</v>
      </c>
      <c r="O383" s="13">
        <v>153179</v>
      </c>
      <c r="P383" s="13">
        <v>335477</v>
      </c>
      <c r="Q383" s="13">
        <v>335477</v>
      </c>
      <c r="R383" s="13">
        <v>335477</v>
      </c>
      <c r="S383" s="13">
        <f t="shared" si="213"/>
        <v>244328</v>
      </c>
      <c r="T383" s="13">
        <f t="shared" si="214"/>
        <v>2049565</v>
      </c>
      <c r="U383" s="13">
        <f t="shared" si="215"/>
        <v>191157.75</v>
      </c>
      <c r="V383" s="1">
        <v>-30875.96</v>
      </c>
      <c r="W383" s="1">
        <v>-31112.98</v>
      </c>
      <c r="X383" s="1">
        <v>-31350</v>
      </c>
      <c r="Y383" s="1">
        <v>-31587.030000000002</v>
      </c>
      <c r="Z383" s="1">
        <v>-31824.05</v>
      </c>
      <c r="AA383" s="1">
        <v>-32061.08</v>
      </c>
      <c r="AB383" s="1">
        <v>-32298.100000000002</v>
      </c>
      <c r="AC383" s="1">
        <v>-32535.119999999999</v>
      </c>
      <c r="AD383" s="1">
        <v>-32772.14</v>
      </c>
      <c r="AE383" s="1">
        <v>-33009.160000000003</v>
      </c>
      <c r="AF383" s="1">
        <v>-33384.28</v>
      </c>
      <c r="AG383" s="1">
        <v>-33897.51</v>
      </c>
      <c r="AH383" s="13">
        <v>-34410.74</v>
      </c>
      <c r="AI383" s="13"/>
      <c r="AJ383" s="13">
        <v>-237.02</v>
      </c>
      <c r="AK383" s="13">
        <v>-237.02</v>
      </c>
      <c r="AL383" s="13">
        <v>-237.02</v>
      </c>
      <c r="AM383" s="13">
        <v>-237.03</v>
      </c>
      <c r="AN383" s="13">
        <v>-237.02</v>
      </c>
      <c r="AO383" s="13">
        <v>-237.03</v>
      </c>
      <c r="AP383" s="13">
        <v>-237.02</v>
      </c>
      <c r="AQ383" s="13">
        <v>-237.02</v>
      </c>
      <c r="AR383" s="13">
        <v>-237.02</v>
      </c>
      <c r="AS383" s="13">
        <v>-237.02</v>
      </c>
      <c r="AT383" s="13">
        <v>-375.12</v>
      </c>
      <c r="AU383" s="13">
        <v>-513.23</v>
      </c>
      <c r="AV383" s="13">
        <v>-513.23</v>
      </c>
      <c r="AW383" s="13">
        <f t="shared" si="216"/>
        <v>3534.78</v>
      </c>
      <c r="AX383" s="13"/>
      <c r="AY383" s="1">
        <v>122303.04000000001</v>
      </c>
      <c r="AZ383" s="1">
        <v>122066.02</v>
      </c>
      <c r="BA383" s="1">
        <v>121829</v>
      </c>
      <c r="BB383" s="1">
        <v>121591.97</v>
      </c>
      <c r="BC383" s="1">
        <v>121354.95</v>
      </c>
      <c r="BD383" s="1">
        <v>121117.92</v>
      </c>
      <c r="BE383" s="1">
        <v>120880.90000000001</v>
      </c>
      <c r="BF383" s="1">
        <v>120643.88</v>
      </c>
      <c r="BG383" s="1">
        <v>120406.86</v>
      </c>
      <c r="BH383" s="1">
        <v>120169.84</v>
      </c>
      <c r="BI383" s="1">
        <v>302092.72000000003</v>
      </c>
      <c r="BJ383" s="1">
        <v>301579.49</v>
      </c>
      <c r="BK383" s="1">
        <v>301066.26</v>
      </c>
      <c r="BL383" s="14">
        <f t="shared" si="189"/>
        <v>3534.78</v>
      </c>
      <c r="BM383" s="14">
        <f t="shared" si="217"/>
        <v>0</v>
      </c>
      <c r="BN383" s="15" t="str">
        <f t="shared" si="225"/>
        <v/>
      </c>
      <c r="BO383" s="37">
        <f>IFERROR(INDEX('Wkpr - Existing Depr Rates'!$G$2:$G$709,MATCH('Wkpr - Plant Balance Detail'!A383,'Wkpr - Existing Depr Rates'!$A$2:$A$709,0),),0)</f>
        <v>1.8181820000000001E-2</v>
      </c>
      <c r="BP383" s="37" t="str">
        <f t="shared" si="218"/>
        <v/>
      </c>
      <c r="BQ383" s="12"/>
      <c r="BR383" s="12"/>
      <c r="BS383" s="12"/>
      <c r="BT383" s="12"/>
      <c r="BU383" s="30">
        <f>_xlfn.IFNA(IF(AND($B383="ED",$D383&gt;=310000,$D383&lt;360000),INDEX('Wkpr - Allocation_Factors'!$B$16:$F$16,1,MATCH('Wkpr - Plant Balance Detail'!BU$2,'Wkpr - Allocation_Factors'!$B$1:$F$1,0)),IF(AND($B383="GD",$C383="AN",$D383&gt;=350000,$D383&lt;358000),INDEX('Wkpr - Allocation_Factors'!$B$17:$F$17,1,MATCH('Wkpr - Plant Balance Detail'!BU$2,'Wkpr - Allocation_Factors'!$B$1:$F$1,0)),INDEX('Wkpr - Allocation_Factors'!$B$2:$F$15,MATCH(CONCATENATE('Wkpr - Plant Balance Detail'!$B383,'Wkpr - Plant Balance Detail'!$C383),'Wkpr - Allocation_Factors'!$A$2:$A$15,0),MATCH('Wkpr - Plant Balance Detail'!BU$2,'Wkpr - Allocation_Factors'!$B$1:$F$1,0)))),0)</f>
        <v>1</v>
      </c>
      <c r="BV383" s="30">
        <f>_xlfn.IFNA(IF(AND($B383="ED",$D383&gt;=310000,$D383&lt;360000),INDEX('Wkpr - Allocation_Factors'!$B$16:$F$16,1,MATCH('Wkpr - Plant Balance Detail'!BV$2,'Wkpr - Allocation_Factors'!$B$1:$F$1,0)),IF(AND($B383="GD",$C383="AN",$D383&gt;=350000,$D383&lt;358000),INDEX('Wkpr - Allocation_Factors'!$B$17:$F$17,1,MATCH('Wkpr - Plant Balance Detail'!BV$2,'Wkpr - Allocation_Factors'!$B$1:$F$1,0)),INDEX('Wkpr - Allocation_Factors'!$B$2:$F$15,MATCH(CONCATENATE('Wkpr - Plant Balance Detail'!$B383,'Wkpr - Plant Balance Detail'!$C383),'Wkpr - Allocation_Factors'!$A$2:$A$15,0),MATCH('Wkpr - Plant Balance Detail'!BV$2,'Wkpr - Allocation_Factors'!$B$1:$F$1,0)))),0)</f>
        <v>0</v>
      </c>
      <c r="BW383" s="30">
        <f>_xlfn.IFNA(IF(AND($B383="ED",$D383&gt;=310000,$D383&lt;360000),INDEX('Wkpr - Allocation_Factors'!$B$16:$F$16,1,MATCH('Wkpr - Plant Balance Detail'!BW$2,'Wkpr - Allocation_Factors'!$B$1:$F$1,0)),IF(AND($B383="GD",$C383="AN",$D383&gt;=350000,$D383&lt;358000),INDEX('Wkpr - Allocation_Factors'!$B$17:$F$17,1,MATCH('Wkpr - Plant Balance Detail'!BW$2,'Wkpr - Allocation_Factors'!$B$1:$F$1,0)),INDEX('Wkpr - Allocation_Factors'!$B$2:$F$15,MATCH(CONCATENATE('Wkpr - Plant Balance Detail'!$B383,'Wkpr - Plant Balance Detail'!$C383),'Wkpr - Allocation_Factors'!$A$2:$A$15,0),MATCH('Wkpr - Plant Balance Detail'!BW$2,'Wkpr - Allocation_Factors'!$B$1:$F$1,0)))),0)</f>
        <v>0</v>
      </c>
      <c r="BX383" s="30">
        <f>_xlfn.IFNA(IF(AND($B383="ED",$D383&gt;=310000,$D383&lt;360000),INDEX('Wkpr - Allocation_Factors'!$B$16:$F$16,1,MATCH('Wkpr - Plant Balance Detail'!BX$2,'Wkpr - Allocation_Factors'!$B$1:$F$1,0)),IF(AND($B383="GD",$C383="AN",$D383&gt;=350000,$D383&lt;358000),INDEX('Wkpr - Allocation_Factors'!$B$17:$F$17,1,MATCH('Wkpr - Plant Balance Detail'!BX$2,'Wkpr - Allocation_Factors'!$B$1:$F$1,0)),INDEX('Wkpr - Allocation_Factors'!$B$2:$F$15,MATCH(CONCATENATE('Wkpr - Plant Balance Detail'!$B383,'Wkpr - Plant Balance Detail'!$C383),'Wkpr - Allocation_Factors'!$A$2:$A$15,0),MATCH('Wkpr - Plant Balance Detail'!BX$2,'Wkpr - Allocation_Factors'!$B$1:$F$1,0)))),0)</f>
        <v>0</v>
      </c>
      <c r="BY383" s="30">
        <f>_xlfn.IFNA(IF(AND($B383="ED",$D383&gt;=310000,$D383&lt;360000),INDEX('Wkpr - Allocation_Factors'!$B$16:$F$16,1,MATCH('Wkpr - Plant Balance Detail'!BY$2,'Wkpr - Allocation_Factors'!$B$1:$F$1,0)),IF(AND($B383="GD",$C383="AN",$D383&gt;=350000,$D383&lt;358000),INDEX('Wkpr - Allocation_Factors'!$B$17:$F$17,1,MATCH('Wkpr - Plant Balance Detail'!BY$2,'Wkpr - Allocation_Factors'!$B$1:$F$1,0)),INDEX('Wkpr - Allocation_Factors'!$B$2:$F$15,MATCH(CONCATENATE('Wkpr - Plant Balance Detail'!$B383,'Wkpr - Plant Balance Detail'!$C383),'Wkpr - Allocation_Factors'!$A$2:$A$15,0),MATCH('Wkpr - Plant Balance Detail'!BY$2,'Wkpr - Allocation_Factors'!$B$1:$F$1,0)))),0)</f>
        <v>0</v>
      </c>
      <c r="CA383" s="1">
        <f t="shared" si="190"/>
        <v>0</v>
      </c>
      <c r="CB383" s="1">
        <f t="shared" si="191"/>
        <v>0</v>
      </c>
      <c r="CC383" s="1">
        <f t="shared" si="192"/>
        <v>0</v>
      </c>
      <c r="CD383" s="1">
        <f t="shared" si="193"/>
        <v>0</v>
      </c>
      <c r="CE383" s="1">
        <f t="shared" si="194"/>
        <v>0</v>
      </c>
      <c r="CF383" s="1"/>
      <c r="CG383" s="1">
        <f t="shared" si="195"/>
        <v>0</v>
      </c>
      <c r="CH383" s="1">
        <f t="shared" si="196"/>
        <v>0</v>
      </c>
      <c r="CI383" s="1">
        <f t="shared" si="197"/>
        <v>0</v>
      </c>
      <c r="CJ383" s="1">
        <f t="shared" si="198"/>
        <v>0</v>
      </c>
      <c r="CK383" s="1">
        <f t="shared" si="199"/>
        <v>0</v>
      </c>
      <c r="CM383" s="1">
        <f t="shared" si="200"/>
        <v>0</v>
      </c>
      <c r="CN383" s="1">
        <f t="shared" si="201"/>
        <v>0</v>
      </c>
      <c r="CO383" s="1">
        <f t="shared" si="202"/>
        <v>0</v>
      </c>
      <c r="CP383" s="1">
        <f t="shared" si="203"/>
        <v>0</v>
      </c>
      <c r="CQ383" s="1">
        <f t="shared" si="204"/>
        <v>0</v>
      </c>
      <c r="CS383" s="1">
        <f t="shared" si="219"/>
        <v>0</v>
      </c>
      <c r="CT383" s="1">
        <f t="shared" si="220"/>
        <v>0</v>
      </c>
      <c r="CU383" s="1">
        <f t="shared" si="221"/>
        <v>0</v>
      </c>
      <c r="CV383" s="1">
        <f t="shared" si="222"/>
        <v>0</v>
      </c>
      <c r="CW383" s="1">
        <f t="shared" si="223"/>
        <v>0</v>
      </c>
      <c r="CX383" s="1">
        <f t="shared" si="224"/>
        <v>0</v>
      </c>
      <c r="DA383" s="38">
        <f t="shared" si="205"/>
        <v>6099.58242814</v>
      </c>
      <c r="DB383" s="38">
        <f t="shared" si="206"/>
        <v>0</v>
      </c>
      <c r="DC383" s="38">
        <f t="shared" si="207"/>
        <v>0</v>
      </c>
      <c r="DD383" s="38">
        <f t="shared" si="208"/>
        <v>0</v>
      </c>
      <c r="DE383" s="38">
        <f t="shared" si="209"/>
        <v>0</v>
      </c>
    </row>
    <row r="384" spans="1:109" x14ac:dyDescent="0.2">
      <c r="A384" s="12" t="s">
        <v>399</v>
      </c>
      <c r="B384" s="12" t="str">
        <f t="shared" si="210"/>
        <v>ED</v>
      </c>
      <c r="C384" s="12" t="str">
        <f t="shared" si="211"/>
        <v>WA</v>
      </c>
      <c r="D384" s="12">
        <f t="shared" si="212"/>
        <v>303100</v>
      </c>
      <c r="E384" s="12" t="s">
        <v>1141</v>
      </c>
      <c r="F384" s="13">
        <v>4997333.41</v>
      </c>
      <c r="G384" s="13">
        <v>4997333.41</v>
      </c>
      <c r="H384" s="13">
        <v>4997744.21</v>
      </c>
      <c r="I384" s="13">
        <v>4997744.21</v>
      </c>
      <c r="J384" s="13">
        <v>4997744.21</v>
      </c>
      <c r="K384" s="13">
        <v>4997744.21</v>
      </c>
      <c r="L384" s="13">
        <v>4997744.21</v>
      </c>
      <c r="M384" s="13">
        <v>4195862.09</v>
      </c>
      <c r="N384" s="13">
        <v>4210398.33</v>
      </c>
      <c r="O384" s="13">
        <v>4210398.33</v>
      </c>
      <c r="P384" s="13">
        <v>4210398.33</v>
      </c>
      <c r="Q384" s="13">
        <v>4210398.33</v>
      </c>
      <c r="R384" s="13">
        <v>4212292.09</v>
      </c>
      <c r="S384" s="13">
        <f t="shared" si="213"/>
        <v>4604812.75</v>
      </c>
      <c r="T384" s="13">
        <f t="shared" si="214"/>
        <v>51023509.869999997</v>
      </c>
      <c r="U384" s="13">
        <f t="shared" si="215"/>
        <v>4635693.5516666668</v>
      </c>
      <c r="V384" s="1">
        <v>-2587774.1</v>
      </c>
      <c r="W384" s="1">
        <v>-2671187.5499999998</v>
      </c>
      <c r="X384" s="1">
        <v>-2754695.11</v>
      </c>
      <c r="Y384" s="1">
        <v>-2833924.99</v>
      </c>
      <c r="Z384" s="1">
        <v>-2913154.94</v>
      </c>
      <c r="AA384" s="1">
        <v>-2992384.92</v>
      </c>
      <c r="AB384" s="1">
        <v>-3067523.11</v>
      </c>
      <c r="AC384" s="1">
        <v>-2335933.89</v>
      </c>
      <c r="AD384" s="1">
        <v>-2416551.0300000003</v>
      </c>
      <c r="AE384" s="1">
        <v>-2487086.1</v>
      </c>
      <c r="AF384" s="1">
        <v>-2557621.2999999998</v>
      </c>
      <c r="AG384" s="1">
        <v>-2628156.41</v>
      </c>
      <c r="AH384" s="13">
        <v>-2695109.79</v>
      </c>
      <c r="AI384" s="13"/>
      <c r="AJ384" s="13">
        <v>-83413.41</v>
      </c>
      <c r="AK384" s="13">
        <v>-83413.45</v>
      </c>
      <c r="AL384" s="13">
        <v>-83416.09</v>
      </c>
      <c r="AM384" s="13">
        <v>-79229.88</v>
      </c>
      <c r="AN384" s="13">
        <v>-79229.95</v>
      </c>
      <c r="AO384" s="13">
        <v>-79229.98</v>
      </c>
      <c r="AP384" s="13">
        <v>-75138.19</v>
      </c>
      <c r="AQ384" s="13">
        <v>-70292.900000000009</v>
      </c>
      <c r="AR384" s="13">
        <v>-66080.899999999994</v>
      </c>
      <c r="AS384" s="13">
        <v>-70535.070000000007</v>
      </c>
      <c r="AT384" s="13">
        <v>-70535.199999999997</v>
      </c>
      <c r="AU384" s="13">
        <v>-70535.11</v>
      </c>
      <c r="AV384" s="13">
        <v>-66953.38</v>
      </c>
      <c r="AW384" s="13">
        <f t="shared" si="216"/>
        <v>894590.09999999986</v>
      </c>
      <c r="AX384" s="13"/>
      <c r="AY384" s="1">
        <v>2409559.31</v>
      </c>
      <c r="AZ384" s="1">
        <v>2326145.86</v>
      </c>
      <c r="BA384" s="1">
        <v>2243049.1</v>
      </c>
      <c r="BB384" s="1">
        <v>2163819.2200000002</v>
      </c>
      <c r="BC384" s="1">
        <v>2084589.27</v>
      </c>
      <c r="BD384" s="1">
        <v>2005359.29</v>
      </c>
      <c r="BE384" s="1">
        <v>1930221.1</v>
      </c>
      <c r="BF384" s="1">
        <v>1859928.2000000002</v>
      </c>
      <c r="BG384" s="1">
        <v>1793847.3</v>
      </c>
      <c r="BH384" s="1">
        <v>1723312.23</v>
      </c>
      <c r="BI384" s="1">
        <v>1652777.03</v>
      </c>
      <c r="BJ384" s="1">
        <v>1582241.92</v>
      </c>
      <c r="BK384" s="1">
        <v>1517182.3</v>
      </c>
      <c r="BL384" s="14">
        <f t="shared" si="189"/>
        <v>894590.09999999986</v>
      </c>
      <c r="BM384" s="14">
        <f t="shared" si="217"/>
        <v>0</v>
      </c>
      <c r="BN384" s="15" t="str">
        <f t="shared" si="225"/>
        <v/>
      </c>
      <c r="BO384" s="37">
        <f>IFERROR(INDEX('Wkpr - Existing Depr Rates'!$G$2:$G$709,MATCH('Wkpr - Plant Balance Detail'!A384,'Wkpr - Existing Depr Rates'!$A$2:$A$709,0),),0)</f>
        <v>0.2</v>
      </c>
      <c r="BP384" s="37" t="str">
        <f t="shared" si="218"/>
        <v/>
      </c>
      <c r="BQ384" s="12"/>
      <c r="BR384" s="12"/>
      <c r="BS384" s="12"/>
      <c r="BT384" s="12"/>
      <c r="BU384" s="30">
        <f>_xlfn.IFNA(IF(AND($B384="ED",$D384&gt;=310000,$D384&lt;360000),INDEX('Wkpr - Allocation_Factors'!$B$16:$F$16,1,MATCH('Wkpr - Plant Balance Detail'!BU$2,'Wkpr - Allocation_Factors'!$B$1:$F$1,0)),IF(AND($B384="GD",$C384="AN",$D384&gt;=350000,$D384&lt;358000),INDEX('Wkpr - Allocation_Factors'!$B$17:$F$17,1,MATCH('Wkpr - Plant Balance Detail'!BU$2,'Wkpr - Allocation_Factors'!$B$1:$F$1,0)),INDEX('Wkpr - Allocation_Factors'!$B$2:$F$15,MATCH(CONCATENATE('Wkpr - Plant Balance Detail'!$B384,'Wkpr - Plant Balance Detail'!$C384),'Wkpr - Allocation_Factors'!$A$2:$A$15,0),MATCH('Wkpr - Plant Balance Detail'!BU$2,'Wkpr - Allocation_Factors'!$B$1:$F$1,0)))),0)</f>
        <v>1</v>
      </c>
      <c r="BV384" s="30">
        <f>_xlfn.IFNA(IF(AND($B384="ED",$D384&gt;=310000,$D384&lt;360000),INDEX('Wkpr - Allocation_Factors'!$B$16:$F$16,1,MATCH('Wkpr - Plant Balance Detail'!BV$2,'Wkpr - Allocation_Factors'!$B$1:$F$1,0)),IF(AND($B384="GD",$C384="AN",$D384&gt;=350000,$D384&lt;358000),INDEX('Wkpr - Allocation_Factors'!$B$17:$F$17,1,MATCH('Wkpr - Plant Balance Detail'!BV$2,'Wkpr - Allocation_Factors'!$B$1:$F$1,0)),INDEX('Wkpr - Allocation_Factors'!$B$2:$F$15,MATCH(CONCATENATE('Wkpr - Plant Balance Detail'!$B384,'Wkpr - Plant Balance Detail'!$C384),'Wkpr - Allocation_Factors'!$A$2:$A$15,0),MATCH('Wkpr - Plant Balance Detail'!BV$2,'Wkpr - Allocation_Factors'!$B$1:$F$1,0)))),0)</f>
        <v>0</v>
      </c>
      <c r="BW384" s="30">
        <f>_xlfn.IFNA(IF(AND($B384="ED",$D384&gt;=310000,$D384&lt;360000),INDEX('Wkpr - Allocation_Factors'!$B$16:$F$16,1,MATCH('Wkpr - Plant Balance Detail'!BW$2,'Wkpr - Allocation_Factors'!$B$1:$F$1,0)),IF(AND($B384="GD",$C384="AN",$D384&gt;=350000,$D384&lt;358000),INDEX('Wkpr - Allocation_Factors'!$B$17:$F$17,1,MATCH('Wkpr - Plant Balance Detail'!BW$2,'Wkpr - Allocation_Factors'!$B$1:$F$1,0)),INDEX('Wkpr - Allocation_Factors'!$B$2:$F$15,MATCH(CONCATENATE('Wkpr - Plant Balance Detail'!$B384,'Wkpr - Plant Balance Detail'!$C384),'Wkpr - Allocation_Factors'!$A$2:$A$15,0),MATCH('Wkpr - Plant Balance Detail'!BW$2,'Wkpr - Allocation_Factors'!$B$1:$F$1,0)))),0)</f>
        <v>0</v>
      </c>
      <c r="BX384" s="30">
        <f>_xlfn.IFNA(IF(AND($B384="ED",$D384&gt;=310000,$D384&lt;360000),INDEX('Wkpr - Allocation_Factors'!$B$16:$F$16,1,MATCH('Wkpr - Plant Balance Detail'!BX$2,'Wkpr - Allocation_Factors'!$B$1:$F$1,0)),IF(AND($B384="GD",$C384="AN",$D384&gt;=350000,$D384&lt;358000),INDEX('Wkpr - Allocation_Factors'!$B$17:$F$17,1,MATCH('Wkpr - Plant Balance Detail'!BX$2,'Wkpr - Allocation_Factors'!$B$1:$F$1,0)),INDEX('Wkpr - Allocation_Factors'!$B$2:$F$15,MATCH(CONCATENATE('Wkpr - Plant Balance Detail'!$B384,'Wkpr - Plant Balance Detail'!$C384),'Wkpr - Allocation_Factors'!$A$2:$A$15,0),MATCH('Wkpr - Plant Balance Detail'!BX$2,'Wkpr - Allocation_Factors'!$B$1:$F$1,0)))),0)</f>
        <v>0</v>
      </c>
      <c r="BY384" s="30">
        <f>_xlfn.IFNA(IF(AND($B384="ED",$D384&gt;=310000,$D384&lt;360000),INDEX('Wkpr - Allocation_Factors'!$B$16:$F$16,1,MATCH('Wkpr - Plant Balance Detail'!BY$2,'Wkpr - Allocation_Factors'!$B$1:$F$1,0)),IF(AND($B384="GD",$C384="AN",$D384&gt;=350000,$D384&lt;358000),INDEX('Wkpr - Allocation_Factors'!$B$17:$F$17,1,MATCH('Wkpr - Plant Balance Detail'!BY$2,'Wkpr - Allocation_Factors'!$B$1:$F$1,0)),INDEX('Wkpr - Allocation_Factors'!$B$2:$F$15,MATCH(CONCATENATE('Wkpr - Plant Balance Detail'!$B384,'Wkpr - Plant Balance Detail'!$C384),'Wkpr - Allocation_Factors'!$A$2:$A$15,0),MATCH('Wkpr - Plant Balance Detail'!BY$2,'Wkpr - Allocation_Factors'!$B$1:$F$1,0)))),0)</f>
        <v>0</v>
      </c>
      <c r="CA384" s="1">
        <f t="shared" si="190"/>
        <v>0</v>
      </c>
      <c r="CB384" s="1">
        <f t="shared" si="191"/>
        <v>0</v>
      </c>
      <c r="CC384" s="1">
        <f t="shared" si="192"/>
        <v>0</v>
      </c>
      <c r="CD384" s="1">
        <f t="shared" si="193"/>
        <v>0</v>
      </c>
      <c r="CE384" s="1">
        <f t="shared" si="194"/>
        <v>0</v>
      </c>
      <c r="CF384" s="1"/>
      <c r="CG384" s="1">
        <f t="shared" si="195"/>
        <v>0</v>
      </c>
      <c r="CH384" s="1">
        <f t="shared" si="196"/>
        <v>0</v>
      </c>
      <c r="CI384" s="1">
        <f t="shared" si="197"/>
        <v>0</v>
      </c>
      <c r="CJ384" s="1">
        <f t="shared" si="198"/>
        <v>0</v>
      </c>
      <c r="CK384" s="1">
        <f t="shared" si="199"/>
        <v>0</v>
      </c>
      <c r="CM384" s="1">
        <f t="shared" si="200"/>
        <v>0</v>
      </c>
      <c r="CN384" s="1">
        <f t="shared" si="201"/>
        <v>0</v>
      </c>
      <c r="CO384" s="1">
        <f t="shared" si="202"/>
        <v>0</v>
      </c>
      <c r="CP384" s="1">
        <f t="shared" si="203"/>
        <v>0</v>
      </c>
      <c r="CQ384" s="1">
        <f t="shared" si="204"/>
        <v>0</v>
      </c>
      <c r="CS384" s="1">
        <f t="shared" si="219"/>
        <v>0</v>
      </c>
      <c r="CT384" s="1">
        <f t="shared" si="220"/>
        <v>0</v>
      </c>
      <c r="CU384" s="1">
        <f t="shared" si="221"/>
        <v>0</v>
      </c>
      <c r="CV384" s="1">
        <f t="shared" si="222"/>
        <v>0</v>
      </c>
      <c r="CW384" s="1">
        <f t="shared" si="223"/>
        <v>0</v>
      </c>
      <c r="CX384" s="1">
        <f t="shared" si="224"/>
        <v>0</v>
      </c>
      <c r="DA384" s="38">
        <f t="shared" si="205"/>
        <v>842458.41800000006</v>
      </c>
      <c r="DB384" s="38">
        <f t="shared" si="206"/>
        <v>0</v>
      </c>
      <c r="DC384" s="38">
        <f t="shared" si="207"/>
        <v>0</v>
      </c>
      <c r="DD384" s="38">
        <f t="shared" si="208"/>
        <v>0</v>
      </c>
      <c r="DE384" s="38">
        <f t="shared" si="209"/>
        <v>0</v>
      </c>
    </row>
    <row r="385" spans="1:109" x14ac:dyDescent="0.2">
      <c r="A385" t="s">
        <v>400</v>
      </c>
      <c r="B385" t="str">
        <f t="shared" si="210"/>
        <v>ED</v>
      </c>
      <c r="C385" t="str">
        <f t="shared" si="211"/>
        <v>WA</v>
      </c>
      <c r="D385">
        <f t="shared" si="212"/>
        <v>344010</v>
      </c>
      <c r="F385" s="1">
        <v>944895.24</v>
      </c>
      <c r="G385" s="1">
        <v>746281</v>
      </c>
      <c r="H385" s="1">
        <v>746281</v>
      </c>
      <c r="I385" s="1">
        <v>450881</v>
      </c>
      <c r="J385" s="1">
        <v>450881</v>
      </c>
      <c r="K385" s="1">
        <v>450881</v>
      </c>
      <c r="L385" s="1">
        <v>443881</v>
      </c>
      <c r="M385" s="1">
        <v>443881</v>
      </c>
      <c r="N385" s="1">
        <v>299355.72000000003</v>
      </c>
      <c r="O385" s="1">
        <v>299355.72000000003</v>
      </c>
      <c r="P385" s="1">
        <v>299355.72000000003</v>
      </c>
      <c r="Q385" s="1">
        <v>299355.72000000003</v>
      </c>
      <c r="R385" s="1">
        <v>299355.72000000003</v>
      </c>
      <c r="S385" s="1">
        <f t="shared" si="213"/>
        <v>622125.48</v>
      </c>
      <c r="T385" s="1">
        <f t="shared" si="214"/>
        <v>4930389.88</v>
      </c>
      <c r="U385" s="1">
        <f t="shared" si="215"/>
        <v>462709.61333333328</v>
      </c>
      <c r="V385" s="1">
        <v>-14150.25</v>
      </c>
      <c r="W385" s="1">
        <v>-17673.53</v>
      </c>
      <c r="X385" s="1">
        <v>-20783.03</v>
      </c>
      <c r="Y385" s="1">
        <v>-23277.119999999999</v>
      </c>
      <c r="Z385" s="1">
        <v>-25155.79</v>
      </c>
      <c r="AA385" s="1">
        <v>-27034.46</v>
      </c>
      <c r="AB385" s="1">
        <v>-28898.55</v>
      </c>
      <c r="AC385" s="1">
        <v>-30748.05</v>
      </c>
      <c r="AD385" s="1">
        <v>-32296.46</v>
      </c>
      <c r="AE385" s="1">
        <v>-33543.78</v>
      </c>
      <c r="AF385" s="1">
        <v>-34791.1</v>
      </c>
      <c r="AG385" s="1">
        <v>-36038.42</v>
      </c>
      <c r="AH385" s="1">
        <v>-37285.74</v>
      </c>
      <c r="AI385" s="1"/>
      <c r="AJ385" s="1">
        <v>-3958.46</v>
      </c>
      <c r="AK385" s="1">
        <v>-3523.28</v>
      </c>
      <c r="AL385" s="1">
        <v>-3109.5</v>
      </c>
      <c r="AM385" s="1">
        <v>-2494.09</v>
      </c>
      <c r="AN385" s="1">
        <v>-1878.67</v>
      </c>
      <c r="AO385" s="1">
        <v>-1878.67</v>
      </c>
      <c r="AP385" s="1">
        <v>-1864.0900000000001</v>
      </c>
      <c r="AQ385" s="1">
        <v>-1849.5</v>
      </c>
      <c r="AR385" s="1">
        <v>-1548.41</v>
      </c>
      <c r="AS385" s="1">
        <v>-1247.32</v>
      </c>
      <c r="AT385" s="1">
        <v>-1247.32</v>
      </c>
      <c r="AU385" s="1">
        <v>-1247.32</v>
      </c>
      <c r="AV385" s="1">
        <v>-1247.32</v>
      </c>
      <c r="AW385" s="1">
        <f t="shared" si="216"/>
        <v>23135.49</v>
      </c>
      <c r="AX385" s="1"/>
      <c r="AY385" s="1">
        <v>930744.99</v>
      </c>
      <c r="AZ385" s="1">
        <v>728607.47</v>
      </c>
      <c r="BA385" s="1">
        <v>725497.97</v>
      </c>
      <c r="BB385" s="1">
        <v>427603.88</v>
      </c>
      <c r="BC385" s="1">
        <v>425725.21</v>
      </c>
      <c r="BD385" s="1">
        <v>423846.54000000004</v>
      </c>
      <c r="BE385" s="1">
        <v>414982.45</v>
      </c>
      <c r="BF385" s="1">
        <v>413132.95</v>
      </c>
      <c r="BG385" s="1">
        <v>267059.26</v>
      </c>
      <c r="BH385" s="1">
        <v>265811.94</v>
      </c>
      <c r="BI385" s="1">
        <v>264564.62</v>
      </c>
      <c r="BJ385" s="1">
        <v>263317.3</v>
      </c>
      <c r="BK385" s="1">
        <v>262069.98</v>
      </c>
      <c r="BL385" s="2">
        <f t="shared" si="189"/>
        <v>0</v>
      </c>
      <c r="BM385" s="2">
        <f t="shared" si="217"/>
        <v>23135.49</v>
      </c>
      <c r="BN385" s="3">
        <f t="shared" si="225"/>
        <v>5.0000020171038308E-2</v>
      </c>
      <c r="BO385" s="37">
        <f>IFERROR(INDEX('Wkpr - Existing Depr Rates'!$G$2:$G$709,MATCH('Wkpr - Plant Balance Detail'!A385,'Wkpr - Existing Depr Rates'!$A$2:$A$709,0),),0)</f>
        <v>0.05</v>
      </c>
      <c r="BP385" s="37">
        <f t="shared" si="218"/>
        <v>2.0171038304928057E-8</v>
      </c>
      <c r="BQ385" s="11">
        <v>6.6900000000000001E-2</v>
      </c>
      <c r="BR385" s="11"/>
      <c r="BS385" s="11"/>
      <c r="BU385" s="31">
        <f>_xlfn.IFNA(IF(AND($B385="ED",$D385&gt;=310000,$D385&lt;360000),INDEX('Wkpr - Allocation_Factors'!$B$16:$F$16,1,MATCH('Wkpr - Plant Balance Detail'!BU$2,'Wkpr - Allocation_Factors'!$B$1:$F$1,0)),IF(AND($B385="GD",$C385="AN",$D385&gt;=350000,$D385&lt;358000),INDEX('Wkpr - Allocation_Factors'!$B$17:$F$17,1,MATCH('Wkpr - Plant Balance Detail'!BU$2,'Wkpr - Allocation_Factors'!$B$1:$F$1,0)),INDEX('Wkpr - Allocation_Factors'!$B$2:$F$15,MATCH(CONCATENATE('Wkpr - Plant Balance Detail'!$B385,'Wkpr - Plant Balance Detail'!$C385),'Wkpr - Allocation_Factors'!$A$2:$A$15,0),MATCH('Wkpr - Plant Balance Detail'!BU$2,'Wkpr - Allocation_Factors'!$B$1:$F$1,0)))),0)</f>
        <v>0.6573</v>
      </c>
      <c r="BV385" s="31">
        <f>_xlfn.IFNA(IF(AND($B385="ED",$D385&gt;=310000,$D385&lt;360000),INDEX('Wkpr - Allocation_Factors'!$B$16:$F$16,1,MATCH('Wkpr - Plant Balance Detail'!BV$2,'Wkpr - Allocation_Factors'!$B$1:$F$1,0)),IF(AND($B385="GD",$C385="AN",$D385&gt;=350000,$D385&lt;358000),INDEX('Wkpr - Allocation_Factors'!$B$17:$F$17,1,MATCH('Wkpr - Plant Balance Detail'!BV$2,'Wkpr - Allocation_Factors'!$B$1:$F$1,0)),INDEX('Wkpr - Allocation_Factors'!$B$2:$F$15,MATCH(CONCATENATE('Wkpr - Plant Balance Detail'!$B385,'Wkpr - Plant Balance Detail'!$C385),'Wkpr - Allocation_Factors'!$A$2:$A$15,0),MATCH('Wkpr - Plant Balance Detail'!BV$2,'Wkpr - Allocation_Factors'!$B$1:$F$1,0)))),0)</f>
        <v>0</v>
      </c>
      <c r="BW385" s="31">
        <f>_xlfn.IFNA(IF(AND($B385="ED",$D385&gt;=310000,$D385&lt;360000),INDEX('Wkpr - Allocation_Factors'!$B$16:$F$16,1,MATCH('Wkpr - Plant Balance Detail'!BW$2,'Wkpr - Allocation_Factors'!$B$1:$F$1,0)),IF(AND($B385="GD",$C385="AN",$D385&gt;=350000,$D385&lt;358000),INDEX('Wkpr - Allocation_Factors'!$B$17:$F$17,1,MATCH('Wkpr - Plant Balance Detail'!BW$2,'Wkpr - Allocation_Factors'!$B$1:$F$1,0)),INDEX('Wkpr - Allocation_Factors'!$B$2:$F$15,MATCH(CONCATENATE('Wkpr - Plant Balance Detail'!$B385,'Wkpr - Plant Balance Detail'!$C385),'Wkpr - Allocation_Factors'!$A$2:$A$15,0),MATCH('Wkpr - Plant Balance Detail'!BW$2,'Wkpr - Allocation_Factors'!$B$1:$F$1,0)))),0)</f>
        <v>0.3427</v>
      </c>
      <c r="BX385" s="31">
        <f>_xlfn.IFNA(IF(AND($B385="ED",$D385&gt;=310000,$D385&lt;360000),INDEX('Wkpr - Allocation_Factors'!$B$16:$F$16,1,MATCH('Wkpr - Plant Balance Detail'!BX$2,'Wkpr - Allocation_Factors'!$B$1:$F$1,0)),IF(AND($B385="GD",$C385="AN",$D385&gt;=350000,$D385&lt;358000),INDEX('Wkpr - Allocation_Factors'!$B$17:$F$17,1,MATCH('Wkpr - Plant Balance Detail'!BX$2,'Wkpr - Allocation_Factors'!$B$1:$F$1,0)),INDEX('Wkpr - Allocation_Factors'!$B$2:$F$15,MATCH(CONCATENATE('Wkpr - Plant Balance Detail'!$B385,'Wkpr - Plant Balance Detail'!$C385),'Wkpr - Allocation_Factors'!$A$2:$A$15,0),MATCH('Wkpr - Plant Balance Detail'!BX$2,'Wkpr - Allocation_Factors'!$B$1:$F$1,0)))),0)</f>
        <v>0</v>
      </c>
      <c r="BY385" s="31">
        <f>_xlfn.IFNA(IF(AND($B385="ED",$D385&gt;=310000,$D385&lt;360000),INDEX('Wkpr - Allocation_Factors'!$B$16:$F$16,1,MATCH('Wkpr - Plant Balance Detail'!BY$2,'Wkpr - Allocation_Factors'!$B$1:$F$1,0)),IF(AND($B385="GD",$C385="AN",$D385&gt;=350000,$D385&lt;358000),INDEX('Wkpr - Allocation_Factors'!$B$17:$F$17,1,MATCH('Wkpr - Plant Balance Detail'!BY$2,'Wkpr - Allocation_Factors'!$B$1:$F$1,0)),INDEX('Wkpr - Allocation_Factors'!$B$2:$F$15,MATCH(CONCATENATE('Wkpr - Plant Balance Detail'!$B385,'Wkpr - Plant Balance Detail'!$C385),'Wkpr - Allocation_Factors'!$A$2:$A$15,0),MATCH('Wkpr - Plant Balance Detail'!BY$2,'Wkpr - Allocation_Factors'!$B$1:$F$1,0)))),0)</f>
        <v>0</v>
      </c>
      <c r="CA385" s="1">
        <f t="shared" si="190"/>
        <v>9838.3297067849089</v>
      </c>
      <c r="CB385" s="1">
        <f t="shared" si="191"/>
        <v>0</v>
      </c>
      <c r="CC385" s="1">
        <f t="shared" si="192"/>
        <v>5129.4623315307899</v>
      </c>
      <c r="CD385" s="1">
        <f t="shared" si="193"/>
        <v>0</v>
      </c>
      <c r="CE385" s="1">
        <f t="shared" si="194"/>
        <v>0</v>
      </c>
      <c r="CF385" s="1"/>
      <c r="CG385" s="1">
        <f t="shared" si="195"/>
        <v>9838.3257378000017</v>
      </c>
      <c r="CH385" s="1">
        <f t="shared" si="196"/>
        <v>0</v>
      </c>
      <c r="CI385" s="1">
        <f t="shared" si="197"/>
        <v>5129.4602622000011</v>
      </c>
      <c r="CJ385" s="1">
        <f t="shared" si="198"/>
        <v>0</v>
      </c>
      <c r="CK385" s="1">
        <f t="shared" si="199"/>
        <v>0</v>
      </c>
      <c r="CM385" s="1">
        <f t="shared" si="200"/>
        <v>13163.679837176402</v>
      </c>
      <c r="CN385" s="1">
        <f t="shared" si="201"/>
        <v>0</v>
      </c>
      <c r="CO385" s="1">
        <f t="shared" si="202"/>
        <v>6863.2178308236007</v>
      </c>
      <c r="CP385" s="1">
        <f t="shared" si="203"/>
        <v>0</v>
      </c>
      <c r="CQ385" s="1">
        <f t="shared" si="204"/>
        <v>0</v>
      </c>
      <c r="CS385" s="1">
        <f t="shared" si="219"/>
        <v>3325.3540993764</v>
      </c>
      <c r="CT385" s="1">
        <f t="shared" si="220"/>
        <v>0</v>
      </c>
      <c r="CU385" s="1">
        <f t="shared" si="221"/>
        <v>1733.7575686235996</v>
      </c>
      <c r="CV385" s="1">
        <f t="shared" si="222"/>
        <v>0</v>
      </c>
      <c r="CW385" s="1">
        <f t="shared" si="223"/>
        <v>0</v>
      </c>
      <c r="CX385" s="1">
        <f t="shared" si="224"/>
        <v>5059.1116679999996</v>
      </c>
      <c r="DA385" s="38">
        <f t="shared" si="205"/>
        <v>0</v>
      </c>
      <c r="DB385" s="38">
        <f t="shared" si="206"/>
        <v>0</v>
      </c>
      <c r="DC385" s="38">
        <f t="shared" si="207"/>
        <v>0</v>
      </c>
      <c r="DD385" s="38">
        <f t="shared" si="208"/>
        <v>0</v>
      </c>
      <c r="DE385" s="38">
        <f t="shared" si="209"/>
        <v>0</v>
      </c>
    </row>
    <row r="386" spans="1:109" x14ac:dyDescent="0.2">
      <c r="A386" s="18" t="s">
        <v>401</v>
      </c>
      <c r="B386" s="18" t="str">
        <f t="shared" si="210"/>
        <v>ED</v>
      </c>
      <c r="C386" s="18" t="str">
        <f t="shared" si="211"/>
        <v>WA</v>
      </c>
      <c r="D386" s="18">
        <f t="shared" si="212"/>
        <v>360105</v>
      </c>
      <c r="E386" s="18" t="s">
        <v>685</v>
      </c>
      <c r="F386" s="19">
        <v>2869201.79</v>
      </c>
      <c r="G386" s="19">
        <v>2869201.79</v>
      </c>
      <c r="H386" s="19">
        <v>2859432.42</v>
      </c>
      <c r="I386" s="19">
        <v>2859459.13</v>
      </c>
      <c r="J386" s="19">
        <v>2859459.13</v>
      </c>
      <c r="K386" s="19">
        <v>2859459.13</v>
      </c>
      <c r="L386" s="19">
        <v>2859482.33</v>
      </c>
      <c r="M386" s="19">
        <v>2859456.88</v>
      </c>
      <c r="N386" s="19">
        <v>2859487.64</v>
      </c>
      <c r="O386" s="19">
        <v>2859502.5300000003</v>
      </c>
      <c r="P386" s="19">
        <v>2859502.5300000003</v>
      </c>
      <c r="Q386" s="19">
        <v>2299588.2999999998</v>
      </c>
      <c r="R386" s="19">
        <v>1997699.71</v>
      </c>
      <c r="S386" s="19">
        <f t="shared" si="213"/>
        <v>2433450.75</v>
      </c>
      <c r="T386" s="19">
        <f t="shared" si="214"/>
        <v>30904031.810000002</v>
      </c>
      <c r="U386" s="19">
        <f t="shared" si="215"/>
        <v>2778123.5466666669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9">
        <v>0</v>
      </c>
      <c r="AI386" s="19"/>
      <c r="AJ386" s="19">
        <v>0</v>
      </c>
      <c r="AK386" s="19">
        <v>0</v>
      </c>
      <c r="AL386" s="19">
        <v>0</v>
      </c>
      <c r="AM386" s="19">
        <v>0</v>
      </c>
      <c r="AN386" s="19">
        <v>0</v>
      </c>
      <c r="AO386" s="19">
        <v>0</v>
      </c>
      <c r="AP386" s="19">
        <v>0</v>
      </c>
      <c r="AQ386" s="19">
        <v>0</v>
      </c>
      <c r="AR386" s="19">
        <v>0</v>
      </c>
      <c r="AS386" s="19">
        <v>0</v>
      </c>
      <c r="AT386" s="19">
        <v>0</v>
      </c>
      <c r="AU386" s="19">
        <v>0</v>
      </c>
      <c r="AV386" s="19">
        <v>0</v>
      </c>
      <c r="AW386" s="19">
        <f t="shared" si="216"/>
        <v>0</v>
      </c>
      <c r="AX386" s="19"/>
      <c r="AY386" s="1">
        <v>2869201.79</v>
      </c>
      <c r="AZ386" s="1">
        <v>2869201.79</v>
      </c>
      <c r="BA386" s="1">
        <v>2859432.42</v>
      </c>
      <c r="BB386" s="1">
        <v>2859459.13</v>
      </c>
      <c r="BC386" s="1">
        <v>2859459.13</v>
      </c>
      <c r="BD386" s="1">
        <v>2859459.13</v>
      </c>
      <c r="BE386" s="1">
        <v>2859482.33</v>
      </c>
      <c r="BF386" s="1">
        <v>2859456.88</v>
      </c>
      <c r="BG386" s="1">
        <v>2859487.64</v>
      </c>
      <c r="BH386" s="1">
        <v>2859502.5300000003</v>
      </c>
      <c r="BI386" s="1">
        <v>2859502.5300000003</v>
      </c>
      <c r="BJ386" s="1">
        <v>2299588.2999999998</v>
      </c>
      <c r="BK386" s="1">
        <v>1997699.71</v>
      </c>
      <c r="BL386" s="20">
        <f t="shared" si="189"/>
        <v>0</v>
      </c>
      <c r="BM386" s="20">
        <f t="shared" si="217"/>
        <v>0</v>
      </c>
      <c r="BN386" s="21" t="str">
        <f t="shared" si="225"/>
        <v/>
      </c>
      <c r="BO386" s="37">
        <f>IFERROR(INDEX('Wkpr - Existing Depr Rates'!$G$2:$G$709,MATCH('Wkpr - Plant Balance Detail'!A386,'Wkpr - Existing Depr Rates'!$A$2:$A$709,0),),0)</f>
        <v>0</v>
      </c>
      <c r="BP386" s="37" t="str">
        <f t="shared" si="218"/>
        <v/>
      </c>
      <c r="BQ386" s="18"/>
      <c r="BR386" s="18"/>
      <c r="BS386" s="18"/>
      <c r="BT386" s="18"/>
      <c r="BU386" s="33">
        <f>_xlfn.IFNA(IF(AND($B386="ED",$D386&gt;=310000,$D386&lt;360000),INDEX('Wkpr - Allocation_Factors'!$B$16:$F$16,1,MATCH('Wkpr - Plant Balance Detail'!BU$2,'Wkpr - Allocation_Factors'!$B$1:$F$1,0)),IF(AND($B386="GD",$C386="AN",$D386&gt;=350000,$D386&lt;358000),INDEX('Wkpr - Allocation_Factors'!$B$17:$F$17,1,MATCH('Wkpr - Plant Balance Detail'!BU$2,'Wkpr - Allocation_Factors'!$B$1:$F$1,0)),INDEX('Wkpr - Allocation_Factors'!$B$2:$F$15,MATCH(CONCATENATE('Wkpr - Plant Balance Detail'!$B386,'Wkpr - Plant Balance Detail'!$C386),'Wkpr - Allocation_Factors'!$A$2:$A$15,0),MATCH('Wkpr - Plant Balance Detail'!BU$2,'Wkpr - Allocation_Factors'!$B$1:$F$1,0)))),0)</f>
        <v>1</v>
      </c>
      <c r="BV386" s="33">
        <f>_xlfn.IFNA(IF(AND($B386="ED",$D386&gt;=310000,$D386&lt;360000),INDEX('Wkpr - Allocation_Factors'!$B$16:$F$16,1,MATCH('Wkpr - Plant Balance Detail'!BV$2,'Wkpr - Allocation_Factors'!$B$1:$F$1,0)),IF(AND($B386="GD",$C386="AN",$D386&gt;=350000,$D386&lt;358000),INDEX('Wkpr - Allocation_Factors'!$B$17:$F$17,1,MATCH('Wkpr - Plant Balance Detail'!BV$2,'Wkpr - Allocation_Factors'!$B$1:$F$1,0)),INDEX('Wkpr - Allocation_Factors'!$B$2:$F$15,MATCH(CONCATENATE('Wkpr - Plant Balance Detail'!$B386,'Wkpr - Plant Balance Detail'!$C386),'Wkpr - Allocation_Factors'!$A$2:$A$15,0),MATCH('Wkpr - Plant Balance Detail'!BV$2,'Wkpr - Allocation_Factors'!$B$1:$F$1,0)))),0)</f>
        <v>0</v>
      </c>
      <c r="BW386" s="33">
        <f>_xlfn.IFNA(IF(AND($B386="ED",$D386&gt;=310000,$D386&lt;360000),INDEX('Wkpr - Allocation_Factors'!$B$16:$F$16,1,MATCH('Wkpr - Plant Balance Detail'!BW$2,'Wkpr - Allocation_Factors'!$B$1:$F$1,0)),IF(AND($B386="GD",$C386="AN",$D386&gt;=350000,$D386&lt;358000),INDEX('Wkpr - Allocation_Factors'!$B$17:$F$17,1,MATCH('Wkpr - Plant Balance Detail'!BW$2,'Wkpr - Allocation_Factors'!$B$1:$F$1,0)),INDEX('Wkpr - Allocation_Factors'!$B$2:$F$15,MATCH(CONCATENATE('Wkpr - Plant Balance Detail'!$B386,'Wkpr - Plant Balance Detail'!$C386),'Wkpr - Allocation_Factors'!$A$2:$A$15,0),MATCH('Wkpr - Plant Balance Detail'!BW$2,'Wkpr - Allocation_Factors'!$B$1:$F$1,0)))),0)</f>
        <v>0</v>
      </c>
      <c r="BX386" s="33">
        <f>_xlfn.IFNA(IF(AND($B386="ED",$D386&gt;=310000,$D386&lt;360000),INDEX('Wkpr - Allocation_Factors'!$B$16:$F$16,1,MATCH('Wkpr - Plant Balance Detail'!BX$2,'Wkpr - Allocation_Factors'!$B$1:$F$1,0)),IF(AND($B386="GD",$C386="AN",$D386&gt;=350000,$D386&lt;358000),INDEX('Wkpr - Allocation_Factors'!$B$17:$F$17,1,MATCH('Wkpr - Plant Balance Detail'!BX$2,'Wkpr - Allocation_Factors'!$B$1:$F$1,0)),INDEX('Wkpr - Allocation_Factors'!$B$2:$F$15,MATCH(CONCATENATE('Wkpr - Plant Balance Detail'!$B386,'Wkpr - Plant Balance Detail'!$C386),'Wkpr - Allocation_Factors'!$A$2:$A$15,0),MATCH('Wkpr - Plant Balance Detail'!BX$2,'Wkpr - Allocation_Factors'!$B$1:$F$1,0)))),0)</f>
        <v>0</v>
      </c>
      <c r="BY386" s="33">
        <f>_xlfn.IFNA(IF(AND($B386="ED",$D386&gt;=310000,$D386&lt;360000),INDEX('Wkpr - Allocation_Factors'!$B$16:$F$16,1,MATCH('Wkpr - Plant Balance Detail'!BY$2,'Wkpr - Allocation_Factors'!$B$1:$F$1,0)),IF(AND($B386="GD",$C386="AN",$D386&gt;=350000,$D386&lt;358000),INDEX('Wkpr - Allocation_Factors'!$B$17:$F$17,1,MATCH('Wkpr - Plant Balance Detail'!BY$2,'Wkpr - Allocation_Factors'!$B$1:$F$1,0)),INDEX('Wkpr - Allocation_Factors'!$B$2:$F$15,MATCH(CONCATENATE('Wkpr - Plant Balance Detail'!$B386,'Wkpr - Plant Balance Detail'!$C386),'Wkpr - Allocation_Factors'!$A$2:$A$15,0),MATCH('Wkpr - Plant Balance Detail'!BY$2,'Wkpr - Allocation_Factors'!$B$1:$F$1,0)))),0)</f>
        <v>0</v>
      </c>
      <c r="CA386" s="1">
        <f t="shared" si="190"/>
        <v>0</v>
      </c>
      <c r="CB386" s="1">
        <f t="shared" si="191"/>
        <v>0</v>
      </c>
      <c r="CC386" s="1">
        <f t="shared" si="192"/>
        <v>0</v>
      </c>
      <c r="CD386" s="1">
        <f t="shared" si="193"/>
        <v>0</v>
      </c>
      <c r="CE386" s="1">
        <f t="shared" si="194"/>
        <v>0</v>
      </c>
      <c r="CF386" s="1"/>
      <c r="CG386" s="1">
        <f t="shared" si="195"/>
        <v>0</v>
      </c>
      <c r="CH386" s="1">
        <f t="shared" si="196"/>
        <v>0</v>
      </c>
      <c r="CI386" s="1">
        <f t="shared" si="197"/>
        <v>0</v>
      </c>
      <c r="CJ386" s="1">
        <f t="shared" si="198"/>
        <v>0</v>
      </c>
      <c r="CK386" s="1">
        <f t="shared" si="199"/>
        <v>0</v>
      </c>
      <c r="CM386" s="1">
        <f t="shared" si="200"/>
        <v>0</v>
      </c>
      <c r="CN386" s="1">
        <f t="shared" si="201"/>
        <v>0</v>
      </c>
      <c r="CO386" s="1">
        <f t="shared" si="202"/>
        <v>0</v>
      </c>
      <c r="CP386" s="1">
        <f t="shared" si="203"/>
        <v>0</v>
      </c>
      <c r="CQ386" s="1">
        <f t="shared" si="204"/>
        <v>0</v>
      </c>
      <c r="CS386" s="1">
        <f t="shared" si="219"/>
        <v>0</v>
      </c>
      <c r="CT386" s="1">
        <f t="shared" si="220"/>
        <v>0</v>
      </c>
      <c r="CU386" s="1">
        <f t="shared" si="221"/>
        <v>0</v>
      </c>
      <c r="CV386" s="1">
        <f t="shared" si="222"/>
        <v>0</v>
      </c>
      <c r="CW386" s="1">
        <f t="shared" si="223"/>
        <v>0</v>
      </c>
      <c r="CX386" s="1">
        <f t="shared" si="224"/>
        <v>0</v>
      </c>
      <c r="DA386" s="38">
        <f t="shared" si="205"/>
        <v>0</v>
      </c>
      <c r="DB386" s="38">
        <f t="shared" si="206"/>
        <v>0</v>
      </c>
      <c r="DC386" s="38">
        <f t="shared" si="207"/>
        <v>0</v>
      </c>
      <c r="DD386" s="38">
        <f t="shared" si="208"/>
        <v>0</v>
      </c>
      <c r="DE386" s="38">
        <f t="shared" si="209"/>
        <v>0</v>
      </c>
    </row>
    <row r="387" spans="1:109" x14ac:dyDescent="0.2">
      <c r="A387" s="12" t="s">
        <v>402</v>
      </c>
      <c r="B387" s="12" t="str">
        <f t="shared" si="210"/>
        <v>ED</v>
      </c>
      <c r="C387" s="12" t="str">
        <f t="shared" si="211"/>
        <v>WA</v>
      </c>
      <c r="D387" s="12">
        <f t="shared" si="212"/>
        <v>360200</v>
      </c>
      <c r="E387" s="12" t="s">
        <v>1142</v>
      </c>
      <c r="F387" s="13">
        <v>3893993.36</v>
      </c>
      <c r="G387" s="13">
        <v>3893993.36</v>
      </c>
      <c r="H387" s="13">
        <v>3893993.36</v>
      </c>
      <c r="I387" s="13">
        <v>3893775.76</v>
      </c>
      <c r="J387" s="13">
        <v>3893775.76</v>
      </c>
      <c r="K387" s="13">
        <v>3893775.76</v>
      </c>
      <c r="L387" s="13">
        <v>3893775.76</v>
      </c>
      <c r="M387" s="13">
        <v>3893775.76</v>
      </c>
      <c r="N387" s="13">
        <v>3893775.76</v>
      </c>
      <c r="O387" s="13">
        <v>4231185.32</v>
      </c>
      <c r="P387" s="13">
        <v>3959146.48</v>
      </c>
      <c r="Q387" s="13">
        <v>3952574.34</v>
      </c>
      <c r="R387" s="13">
        <v>4418975.47</v>
      </c>
      <c r="S387" s="13">
        <f t="shared" si="213"/>
        <v>4156484.415</v>
      </c>
      <c r="T387" s="13">
        <f t="shared" si="214"/>
        <v>43293547.419999987</v>
      </c>
      <c r="U387" s="13">
        <f t="shared" si="215"/>
        <v>3954169.3195833322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3">
        <v>0</v>
      </c>
      <c r="AI387" s="13"/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13">
        <f t="shared" si="216"/>
        <v>0</v>
      </c>
      <c r="AX387" s="13"/>
      <c r="AY387" s="1">
        <v>3893993.36</v>
      </c>
      <c r="AZ387" s="1">
        <v>3893993.36</v>
      </c>
      <c r="BA387" s="1">
        <v>3893993.36</v>
      </c>
      <c r="BB387" s="1">
        <v>3893775.76</v>
      </c>
      <c r="BC387" s="1">
        <v>3893775.76</v>
      </c>
      <c r="BD387" s="1">
        <v>3893775.76</v>
      </c>
      <c r="BE387" s="1">
        <v>3893775.76</v>
      </c>
      <c r="BF387" s="1">
        <v>3893775.76</v>
      </c>
      <c r="BG387" s="1">
        <v>3893775.76</v>
      </c>
      <c r="BH387" s="1">
        <v>4231185.32</v>
      </c>
      <c r="BI387" s="1">
        <v>3959146.48</v>
      </c>
      <c r="BJ387" s="1">
        <v>3952574.34</v>
      </c>
      <c r="BK387" s="1">
        <v>4418975.47</v>
      </c>
      <c r="BL387" s="14">
        <f t="shared" ref="BL387:BL450" si="226">IF(D387&lt;=303999,AW387,)</f>
        <v>0</v>
      </c>
      <c r="BM387" s="14">
        <f t="shared" si="217"/>
        <v>0</v>
      </c>
      <c r="BN387" s="15" t="str">
        <f t="shared" si="225"/>
        <v/>
      </c>
      <c r="BO387" s="37">
        <f>IFERROR(INDEX('Wkpr - Existing Depr Rates'!$G$2:$G$709,MATCH('Wkpr - Plant Balance Detail'!A387,'Wkpr - Existing Depr Rates'!$A$2:$A$709,0),),0)</f>
        <v>0</v>
      </c>
      <c r="BP387" s="37" t="str">
        <f t="shared" si="218"/>
        <v/>
      </c>
      <c r="BQ387" s="12"/>
      <c r="BR387" s="12"/>
      <c r="BS387" s="12"/>
      <c r="BT387" s="12"/>
      <c r="BU387" s="30">
        <f>_xlfn.IFNA(IF(AND($B387="ED",$D387&gt;=310000,$D387&lt;360000),INDEX('Wkpr - Allocation_Factors'!$B$16:$F$16,1,MATCH('Wkpr - Plant Balance Detail'!BU$2,'Wkpr - Allocation_Factors'!$B$1:$F$1,0)),IF(AND($B387="GD",$C387="AN",$D387&gt;=350000,$D387&lt;358000),INDEX('Wkpr - Allocation_Factors'!$B$17:$F$17,1,MATCH('Wkpr - Plant Balance Detail'!BU$2,'Wkpr - Allocation_Factors'!$B$1:$F$1,0)),INDEX('Wkpr - Allocation_Factors'!$B$2:$F$15,MATCH(CONCATENATE('Wkpr - Plant Balance Detail'!$B387,'Wkpr - Plant Balance Detail'!$C387),'Wkpr - Allocation_Factors'!$A$2:$A$15,0),MATCH('Wkpr - Plant Balance Detail'!BU$2,'Wkpr - Allocation_Factors'!$B$1:$F$1,0)))),0)</f>
        <v>1</v>
      </c>
      <c r="BV387" s="30">
        <f>_xlfn.IFNA(IF(AND($B387="ED",$D387&gt;=310000,$D387&lt;360000),INDEX('Wkpr - Allocation_Factors'!$B$16:$F$16,1,MATCH('Wkpr - Plant Balance Detail'!BV$2,'Wkpr - Allocation_Factors'!$B$1:$F$1,0)),IF(AND($B387="GD",$C387="AN",$D387&gt;=350000,$D387&lt;358000),INDEX('Wkpr - Allocation_Factors'!$B$17:$F$17,1,MATCH('Wkpr - Plant Balance Detail'!BV$2,'Wkpr - Allocation_Factors'!$B$1:$F$1,0)),INDEX('Wkpr - Allocation_Factors'!$B$2:$F$15,MATCH(CONCATENATE('Wkpr - Plant Balance Detail'!$B387,'Wkpr - Plant Balance Detail'!$C387),'Wkpr - Allocation_Factors'!$A$2:$A$15,0),MATCH('Wkpr - Plant Balance Detail'!BV$2,'Wkpr - Allocation_Factors'!$B$1:$F$1,0)))),0)</f>
        <v>0</v>
      </c>
      <c r="BW387" s="30">
        <f>_xlfn.IFNA(IF(AND($B387="ED",$D387&gt;=310000,$D387&lt;360000),INDEX('Wkpr - Allocation_Factors'!$B$16:$F$16,1,MATCH('Wkpr - Plant Balance Detail'!BW$2,'Wkpr - Allocation_Factors'!$B$1:$F$1,0)),IF(AND($B387="GD",$C387="AN",$D387&gt;=350000,$D387&lt;358000),INDEX('Wkpr - Allocation_Factors'!$B$17:$F$17,1,MATCH('Wkpr - Plant Balance Detail'!BW$2,'Wkpr - Allocation_Factors'!$B$1:$F$1,0)),INDEX('Wkpr - Allocation_Factors'!$B$2:$F$15,MATCH(CONCATENATE('Wkpr - Plant Balance Detail'!$B387,'Wkpr - Plant Balance Detail'!$C387),'Wkpr - Allocation_Factors'!$A$2:$A$15,0),MATCH('Wkpr - Plant Balance Detail'!BW$2,'Wkpr - Allocation_Factors'!$B$1:$F$1,0)))),0)</f>
        <v>0</v>
      </c>
      <c r="BX387" s="30">
        <f>_xlfn.IFNA(IF(AND($B387="ED",$D387&gt;=310000,$D387&lt;360000),INDEX('Wkpr - Allocation_Factors'!$B$16:$F$16,1,MATCH('Wkpr - Plant Balance Detail'!BX$2,'Wkpr - Allocation_Factors'!$B$1:$F$1,0)),IF(AND($B387="GD",$C387="AN",$D387&gt;=350000,$D387&lt;358000),INDEX('Wkpr - Allocation_Factors'!$B$17:$F$17,1,MATCH('Wkpr - Plant Balance Detail'!BX$2,'Wkpr - Allocation_Factors'!$B$1:$F$1,0)),INDEX('Wkpr - Allocation_Factors'!$B$2:$F$15,MATCH(CONCATENATE('Wkpr - Plant Balance Detail'!$B387,'Wkpr - Plant Balance Detail'!$C387),'Wkpr - Allocation_Factors'!$A$2:$A$15,0),MATCH('Wkpr - Plant Balance Detail'!BX$2,'Wkpr - Allocation_Factors'!$B$1:$F$1,0)))),0)</f>
        <v>0</v>
      </c>
      <c r="BY387" s="30">
        <f>_xlfn.IFNA(IF(AND($B387="ED",$D387&gt;=310000,$D387&lt;360000),INDEX('Wkpr - Allocation_Factors'!$B$16:$F$16,1,MATCH('Wkpr - Plant Balance Detail'!BY$2,'Wkpr - Allocation_Factors'!$B$1:$F$1,0)),IF(AND($B387="GD",$C387="AN",$D387&gt;=350000,$D387&lt;358000),INDEX('Wkpr - Allocation_Factors'!$B$17:$F$17,1,MATCH('Wkpr - Plant Balance Detail'!BY$2,'Wkpr - Allocation_Factors'!$B$1:$F$1,0)),INDEX('Wkpr - Allocation_Factors'!$B$2:$F$15,MATCH(CONCATENATE('Wkpr - Plant Balance Detail'!$B387,'Wkpr - Plant Balance Detail'!$C387),'Wkpr - Allocation_Factors'!$A$2:$A$15,0),MATCH('Wkpr - Plant Balance Detail'!BY$2,'Wkpr - Allocation_Factors'!$B$1:$F$1,0)))),0)</f>
        <v>0</v>
      </c>
      <c r="CA387" s="1">
        <f t="shared" ref="CA387:CA450" si="227">IFERROR($R387*$BN387*BU387,0)</f>
        <v>0</v>
      </c>
      <c r="CB387" s="1">
        <f t="shared" ref="CB387:CB450" si="228">IFERROR($R387*$BN387*BV387,0)</f>
        <v>0</v>
      </c>
      <c r="CC387" s="1">
        <f t="shared" ref="CC387:CC450" si="229">IFERROR($R387*$BN387*BW387,0)</f>
        <v>0</v>
      </c>
      <c r="CD387" s="1">
        <f t="shared" ref="CD387:CD450" si="230">IFERROR($R387*$BN387*BX387,0)</f>
        <v>0</v>
      </c>
      <c r="CE387" s="1">
        <f t="shared" ref="CE387:CE450" si="231">IFERROR($R387*$BN387*BY387,0)</f>
        <v>0</v>
      </c>
      <c r="CF387" s="1"/>
      <c r="CG387" s="1">
        <f t="shared" ref="CG387:CG450" si="232">IFERROR(IF(OR($BQ387&gt;0,$BQ387&lt;0),$R387*$BO387*BU387,0),0)</f>
        <v>0</v>
      </c>
      <c r="CH387" s="1">
        <f t="shared" ref="CH387:CH450" si="233">IFERROR(IF(OR($BQ387&gt;0,$BQ387&lt;0),$R387*$BO387*BV387,0),0)</f>
        <v>0</v>
      </c>
      <c r="CI387" s="1">
        <f t="shared" ref="CI387:CI450" si="234">IFERROR(IF(OR($BQ387&gt;0,$BQ387&lt;0),$R387*$BO387*BW387,0),0)</f>
        <v>0</v>
      </c>
      <c r="CJ387" s="1">
        <f t="shared" ref="CJ387:CJ450" si="235">IFERROR(IF(OR($BQ387&gt;0,$BQ387&lt;0),$R387*$BO387*BX387,0),0)</f>
        <v>0</v>
      </c>
      <c r="CK387" s="1">
        <f t="shared" ref="CK387:CK450" si="236">IFERROR(IF(OR($BQ387&gt;0,$BQ387&lt;0),$R387*$BO387*BY387,0),0)</f>
        <v>0</v>
      </c>
      <c r="CM387" s="1">
        <f t="shared" ref="CM387:CM450" si="237">IF($D387&lt;&gt;397000,$R387*$BQ387*BU387,($R387-$BS387)*$BQ387*BU387)</f>
        <v>0</v>
      </c>
      <c r="CN387" s="1">
        <f t="shared" ref="CN387:CN450" si="238">IF($D387&lt;&gt;397000,$R387*$BQ387*BV387,($R387-$BS387)*$BQ387*BV387)</f>
        <v>0</v>
      </c>
      <c r="CO387" s="1">
        <f t="shared" ref="CO387:CO450" si="239">IF($D387&lt;&gt;397000,$R387*$BQ387*BW387,($R387-$BS387)*$BQ387*BW387)</f>
        <v>0</v>
      </c>
      <c r="CP387" s="1">
        <f t="shared" ref="CP387:CP450" si="240">IF($D387&lt;&gt;397000,$R387*$BQ387*BX387,($R387-$BS387)*$BQ387*BX387)</f>
        <v>0</v>
      </c>
      <c r="CQ387" s="1">
        <f t="shared" ref="CQ387:CQ450" si="241">IF($D387&lt;&gt;397000,$R387*$BQ387*BY387,($R387-$BS387)*$BQ387*BY387)</f>
        <v>0</v>
      </c>
      <c r="CS387" s="1">
        <f t="shared" si="219"/>
        <v>0</v>
      </c>
      <c r="CT387" s="1">
        <f t="shared" si="220"/>
        <v>0</v>
      </c>
      <c r="CU387" s="1">
        <f t="shared" si="221"/>
        <v>0</v>
      </c>
      <c r="CV387" s="1">
        <f t="shared" si="222"/>
        <v>0</v>
      </c>
      <c r="CW387" s="1">
        <f t="shared" si="223"/>
        <v>0</v>
      </c>
      <c r="CX387" s="1">
        <f t="shared" si="224"/>
        <v>0</v>
      </c>
      <c r="DA387" s="38">
        <f t="shared" ref="DA387:DA450" si="242">IF($E387="Amortizable",($R387*$BO387*BU387),0)</f>
        <v>0</v>
      </c>
      <c r="DB387" s="38">
        <f t="shared" ref="DB387:DB450" si="243">IF($E387="Amortizable",($R387*$BO387*BV387),0)</f>
        <v>0</v>
      </c>
      <c r="DC387" s="38">
        <f t="shared" ref="DC387:DC450" si="244">IF($E387="Amortizable",($R387*$BO387*BW387),0)</f>
        <v>0</v>
      </c>
      <c r="DD387" s="38">
        <f t="shared" ref="DD387:DD450" si="245">IF($E387="Amortizable",($R387*$BO387*BX387),0)</f>
        <v>0</v>
      </c>
      <c r="DE387" s="38">
        <f t="shared" ref="DE387:DE450" si="246">IF($E387="Amortizable",($R387*$BO387*BY387),0)</f>
        <v>0</v>
      </c>
    </row>
    <row r="388" spans="1:109" x14ac:dyDescent="0.2">
      <c r="A388" t="s">
        <v>403</v>
      </c>
      <c r="B388" t="str">
        <f t="shared" ref="B388:B451" si="247">LEFT(A388,2)</f>
        <v>ED</v>
      </c>
      <c r="C388" t="str">
        <f t="shared" ref="C388:C451" si="248">RIGHT(LEFT(A388,5),2)</f>
        <v>WA</v>
      </c>
      <c r="D388">
        <f t="shared" ref="D388:D451" si="249">VALUE(RIGHT(A388,6))</f>
        <v>360400</v>
      </c>
      <c r="F388" s="1">
        <v>335295.73</v>
      </c>
      <c r="G388" s="1">
        <v>335295.73</v>
      </c>
      <c r="H388" s="1">
        <v>335295.73</v>
      </c>
      <c r="I388" s="1">
        <v>335295.73</v>
      </c>
      <c r="J388" s="1">
        <v>335295.73</v>
      </c>
      <c r="K388" s="1">
        <v>335295.73</v>
      </c>
      <c r="L388" s="1">
        <v>335295.73</v>
      </c>
      <c r="M388" s="1">
        <v>335295.73</v>
      </c>
      <c r="N388" s="1">
        <v>335295.73</v>
      </c>
      <c r="O388" s="1">
        <v>335295.73</v>
      </c>
      <c r="P388" s="1">
        <v>335295.73</v>
      </c>
      <c r="Q388" s="1">
        <v>335295.73</v>
      </c>
      <c r="R388" s="1">
        <v>338259.32</v>
      </c>
      <c r="S388" s="1">
        <f t="shared" ref="S388:S451" si="250">(F388+R388)/2</f>
        <v>336777.52500000002</v>
      </c>
      <c r="T388" s="1">
        <f t="shared" ref="T388:T451" si="251">SUM(G388:Q388)</f>
        <v>3688253.03</v>
      </c>
      <c r="U388" s="1">
        <f t="shared" ref="U388:U451" si="252">(S388+T388)/12</f>
        <v>335419.21291666664</v>
      </c>
      <c r="V388" s="1">
        <v>-24394.639999999999</v>
      </c>
      <c r="W388" s="1">
        <v>-24769.05</v>
      </c>
      <c r="X388" s="1">
        <v>-25143.46</v>
      </c>
      <c r="Y388" s="1">
        <v>-25517.87</v>
      </c>
      <c r="Z388" s="1">
        <v>-25892.28</v>
      </c>
      <c r="AA388" s="1">
        <v>-26266.690000000002</v>
      </c>
      <c r="AB388" s="1">
        <v>-26641.100000000002</v>
      </c>
      <c r="AC388" s="1">
        <v>-27015.510000000002</v>
      </c>
      <c r="AD388" s="1">
        <v>-27389.920000000002</v>
      </c>
      <c r="AE388" s="1">
        <v>-27764.33</v>
      </c>
      <c r="AF388" s="1">
        <v>-28138.74</v>
      </c>
      <c r="AG388" s="1">
        <v>-28513.15</v>
      </c>
      <c r="AH388" s="1">
        <v>-28889.22</v>
      </c>
      <c r="AI388" s="1"/>
      <c r="AJ388" s="1">
        <v>-373.79</v>
      </c>
      <c r="AK388" s="1">
        <v>-374.41</v>
      </c>
      <c r="AL388" s="1">
        <v>-374.41</v>
      </c>
      <c r="AM388" s="1">
        <v>-374.41</v>
      </c>
      <c r="AN388" s="1">
        <v>-374.41</v>
      </c>
      <c r="AO388" s="1">
        <v>-374.41</v>
      </c>
      <c r="AP388" s="1">
        <v>-374.41</v>
      </c>
      <c r="AQ388" s="1">
        <v>-374.41</v>
      </c>
      <c r="AR388" s="1">
        <v>-374.41</v>
      </c>
      <c r="AS388" s="1">
        <v>-374.41</v>
      </c>
      <c r="AT388" s="1">
        <v>-374.41</v>
      </c>
      <c r="AU388" s="1">
        <v>-374.41</v>
      </c>
      <c r="AV388" s="1">
        <v>-376.07</v>
      </c>
      <c r="AW388" s="1">
        <f t="shared" ref="AW388:AW451" si="253">-SUM(AK388:AV388)</f>
        <v>4494.579999999999</v>
      </c>
      <c r="AX388" s="1"/>
      <c r="AY388" s="1">
        <v>310901.09000000003</v>
      </c>
      <c r="AZ388" s="1">
        <v>310526.68</v>
      </c>
      <c r="BA388" s="1">
        <v>310152.27</v>
      </c>
      <c r="BB388" s="1">
        <v>309777.86</v>
      </c>
      <c r="BC388" s="1">
        <v>309403.45</v>
      </c>
      <c r="BD388" s="1">
        <v>309029.03999999998</v>
      </c>
      <c r="BE388" s="1">
        <v>308654.63</v>
      </c>
      <c r="BF388" s="1">
        <v>308280.22000000003</v>
      </c>
      <c r="BG388" s="1">
        <v>307905.81</v>
      </c>
      <c r="BH388" s="1">
        <v>307531.40000000002</v>
      </c>
      <c r="BI388" s="1">
        <v>307156.99</v>
      </c>
      <c r="BJ388" s="1">
        <v>306782.58</v>
      </c>
      <c r="BK388" s="1">
        <v>309370.10000000003</v>
      </c>
      <c r="BL388" s="2">
        <f t="shared" si="226"/>
        <v>0</v>
      </c>
      <c r="BM388" s="2">
        <f t="shared" ref="BM388:BM451" si="254">AW388-BL388</f>
        <v>4494.579999999999</v>
      </c>
      <c r="BN388" s="3">
        <f t="shared" si="225"/>
        <v>1.3399888339481187E-2</v>
      </c>
      <c r="BO388" s="37">
        <f>IFERROR(INDEX('Wkpr - Existing Depr Rates'!$G$2:$G$709,MATCH('Wkpr - Plant Balance Detail'!A388,'Wkpr - Existing Depr Rates'!$A$2:$A$709,0),),0)</f>
        <v>1.34E-2</v>
      </c>
      <c r="BP388" s="37">
        <f t="shared" ref="BP388:BP451" si="255">IFERROR(BN388-BO388,"")</f>
        <v>-1.1166051881381089E-7</v>
      </c>
      <c r="BQ388" s="11">
        <v>1.34E-2</v>
      </c>
      <c r="BR388" s="11"/>
      <c r="BS388" s="11"/>
      <c r="BU388" s="31">
        <f>_xlfn.IFNA(IF(AND($B388="ED",$D388&gt;=310000,$D388&lt;360000),INDEX('Wkpr - Allocation_Factors'!$B$16:$F$16,1,MATCH('Wkpr - Plant Balance Detail'!BU$2,'Wkpr - Allocation_Factors'!$B$1:$F$1,0)),IF(AND($B388="GD",$C388="AN",$D388&gt;=350000,$D388&lt;358000),INDEX('Wkpr - Allocation_Factors'!$B$17:$F$17,1,MATCH('Wkpr - Plant Balance Detail'!BU$2,'Wkpr - Allocation_Factors'!$B$1:$F$1,0)),INDEX('Wkpr - Allocation_Factors'!$B$2:$F$15,MATCH(CONCATENATE('Wkpr - Plant Balance Detail'!$B388,'Wkpr - Plant Balance Detail'!$C388),'Wkpr - Allocation_Factors'!$A$2:$A$15,0),MATCH('Wkpr - Plant Balance Detail'!BU$2,'Wkpr - Allocation_Factors'!$B$1:$F$1,0)))),0)</f>
        <v>1</v>
      </c>
      <c r="BV388" s="31">
        <f>_xlfn.IFNA(IF(AND($B388="ED",$D388&gt;=310000,$D388&lt;360000),INDEX('Wkpr - Allocation_Factors'!$B$16:$F$16,1,MATCH('Wkpr - Plant Balance Detail'!BV$2,'Wkpr - Allocation_Factors'!$B$1:$F$1,0)),IF(AND($B388="GD",$C388="AN",$D388&gt;=350000,$D388&lt;358000),INDEX('Wkpr - Allocation_Factors'!$B$17:$F$17,1,MATCH('Wkpr - Plant Balance Detail'!BV$2,'Wkpr - Allocation_Factors'!$B$1:$F$1,0)),INDEX('Wkpr - Allocation_Factors'!$B$2:$F$15,MATCH(CONCATENATE('Wkpr - Plant Balance Detail'!$B388,'Wkpr - Plant Balance Detail'!$C388),'Wkpr - Allocation_Factors'!$A$2:$A$15,0),MATCH('Wkpr - Plant Balance Detail'!BV$2,'Wkpr - Allocation_Factors'!$B$1:$F$1,0)))),0)</f>
        <v>0</v>
      </c>
      <c r="BW388" s="31">
        <f>_xlfn.IFNA(IF(AND($B388="ED",$D388&gt;=310000,$D388&lt;360000),INDEX('Wkpr - Allocation_Factors'!$B$16:$F$16,1,MATCH('Wkpr - Plant Balance Detail'!BW$2,'Wkpr - Allocation_Factors'!$B$1:$F$1,0)),IF(AND($B388="GD",$C388="AN",$D388&gt;=350000,$D388&lt;358000),INDEX('Wkpr - Allocation_Factors'!$B$17:$F$17,1,MATCH('Wkpr - Plant Balance Detail'!BW$2,'Wkpr - Allocation_Factors'!$B$1:$F$1,0)),INDEX('Wkpr - Allocation_Factors'!$B$2:$F$15,MATCH(CONCATENATE('Wkpr - Plant Balance Detail'!$B388,'Wkpr - Plant Balance Detail'!$C388),'Wkpr - Allocation_Factors'!$A$2:$A$15,0),MATCH('Wkpr - Plant Balance Detail'!BW$2,'Wkpr - Allocation_Factors'!$B$1:$F$1,0)))),0)</f>
        <v>0</v>
      </c>
      <c r="BX388" s="31">
        <f>_xlfn.IFNA(IF(AND($B388="ED",$D388&gt;=310000,$D388&lt;360000),INDEX('Wkpr - Allocation_Factors'!$B$16:$F$16,1,MATCH('Wkpr - Plant Balance Detail'!BX$2,'Wkpr - Allocation_Factors'!$B$1:$F$1,0)),IF(AND($B388="GD",$C388="AN",$D388&gt;=350000,$D388&lt;358000),INDEX('Wkpr - Allocation_Factors'!$B$17:$F$17,1,MATCH('Wkpr - Plant Balance Detail'!BX$2,'Wkpr - Allocation_Factors'!$B$1:$F$1,0)),INDEX('Wkpr - Allocation_Factors'!$B$2:$F$15,MATCH(CONCATENATE('Wkpr - Plant Balance Detail'!$B388,'Wkpr - Plant Balance Detail'!$C388),'Wkpr - Allocation_Factors'!$A$2:$A$15,0),MATCH('Wkpr - Plant Balance Detail'!BX$2,'Wkpr - Allocation_Factors'!$B$1:$F$1,0)))),0)</f>
        <v>0</v>
      </c>
      <c r="BY388" s="31">
        <f>_xlfn.IFNA(IF(AND($B388="ED",$D388&gt;=310000,$D388&lt;360000),INDEX('Wkpr - Allocation_Factors'!$B$16:$F$16,1,MATCH('Wkpr - Plant Balance Detail'!BY$2,'Wkpr - Allocation_Factors'!$B$1:$F$1,0)),IF(AND($B388="GD",$C388="AN",$D388&gt;=350000,$D388&lt;358000),INDEX('Wkpr - Allocation_Factors'!$B$17:$F$17,1,MATCH('Wkpr - Plant Balance Detail'!BY$2,'Wkpr - Allocation_Factors'!$B$1:$F$1,0)),INDEX('Wkpr - Allocation_Factors'!$B$2:$F$15,MATCH(CONCATENATE('Wkpr - Plant Balance Detail'!$B388,'Wkpr - Plant Balance Detail'!$C388),'Wkpr - Allocation_Factors'!$A$2:$A$15,0),MATCH('Wkpr - Plant Balance Detail'!BY$2,'Wkpr - Allocation_Factors'!$B$1:$F$1,0)))),0)</f>
        <v>0</v>
      </c>
      <c r="CA388" s="1">
        <f t="shared" si="227"/>
        <v>4532.6371177888359</v>
      </c>
      <c r="CB388" s="1">
        <f t="shared" si="228"/>
        <v>0</v>
      </c>
      <c r="CC388" s="1">
        <f t="shared" si="229"/>
        <v>0</v>
      </c>
      <c r="CD388" s="1">
        <f t="shared" si="230"/>
        <v>0</v>
      </c>
      <c r="CE388" s="1">
        <f t="shared" si="231"/>
        <v>0</v>
      </c>
      <c r="CF388" s="1"/>
      <c r="CG388" s="1">
        <f t="shared" si="232"/>
        <v>4532.6748880000005</v>
      </c>
      <c r="CH388" s="1">
        <f t="shared" si="233"/>
        <v>0</v>
      </c>
      <c r="CI388" s="1">
        <f t="shared" si="234"/>
        <v>0</v>
      </c>
      <c r="CJ388" s="1">
        <f t="shared" si="235"/>
        <v>0</v>
      </c>
      <c r="CK388" s="1">
        <f t="shared" si="236"/>
        <v>0</v>
      </c>
      <c r="CM388" s="1">
        <f t="shared" si="237"/>
        <v>4532.6748880000005</v>
      </c>
      <c r="CN388" s="1">
        <f t="shared" si="238"/>
        <v>0</v>
      </c>
      <c r="CO388" s="1">
        <f t="shared" si="239"/>
        <v>0</v>
      </c>
      <c r="CP388" s="1">
        <f t="shared" si="240"/>
        <v>0</v>
      </c>
      <c r="CQ388" s="1">
        <f t="shared" si="241"/>
        <v>0</v>
      </c>
      <c r="CS388" s="1">
        <f t="shared" ref="CS388:CS451" si="256">CM388-CG388</f>
        <v>0</v>
      </c>
      <c r="CT388" s="1">
        <f t="shared" ref="CT388:CT451" si="257">CN388-CH388</f>
        <v>0</v>
      </c>
      <c r="CU388" s="1">
        <f t="shared" ref="CU388:CU451" si="258">CO388-CI388</f>
        <v>0</v>
      </c>
      <c r="CV388" s="1">
        <f t="shared" ref="CV388:CV451" si="259">CP388-CJ388</f>
        <v>0</v>
      </c>
      <c r="CW388" s="1">
        <f t="shared" ref="CW388:CW451" si="260">CQ388-CK388</f>
        <v>0</v>
      </c>
      <c r="CX388" s="1">
        <f t="shared" ref="CX388:CX451" si="261">SUM(CS388:CW388)</f>
        <v>0</v>
      </c>
      <c r="DA388" s="38">
        <f t="shared" si="242"/>
        <v>0</v>
      </c>
      <c r="DB388" s="38">
        <f t="shared" si="243"/>
        <v>0</v>
      </c>
      <c r="DC388" s="38">
        <f t="shared" si="244"/>
        <v>0</v>
      </c>
      <c r="DD388" s="38">
        <f t="shared" si="245"/>
        <v>0</v>
      </c>
      <c r="DE388" s="38">
        <f t="shared" si="246"/>
        <v>0</v>
      </c>
    </row>
    <row r="389" spans="1:109" x14ac:dyDescent="0.2">
      <c r="A389" t="s">
        <v>404</v>
      </c>
      <c r="B389" t="str">
        <f t="shared" si="247"/>
        <v>ED</v>
      </c>
      <c r="C389" t="str">
        <f t="shared" si="248"/>
        <v>WA</v>
      </c>
      <c r="D389">
        <f t="shared" si="249"/>
        <v>361000</v>
      </c>
      <c r="F389" s="1">
        <v>13892359.91</v>
      </c>
      <c r="G389" s="1">
        <v>13893794.18</v>
      </c>
      <c r="H389" s="1">
        <v>13893800.98</v>
      </c>
      <c r="I389" s="1">
        <v>14276085.810000001</v>
      </c>
      <c r="J389" s="1">
        <v>14291919.689999999</v>
      </c>
      <c r="K389" s="1">
        <v>14292368.060000001</v>
      </c>
      <c r="L389" s="1">
        <v>14292981.109999999</v>
      </c>
      <c r="M389" s="1">
        <v>14293553.9</v>
      </c>
      <c r="N389" s="1">
        <v>14695875.380000001</v>
      </c>
      <c r="O389" s="1">
        <v>14702892.75</v>
      </c>
      <c r="P389" s="1">
        <v>14711214.85</v>
      </c>
      <c r="Q389" s="1">
        <v>14666087.42</v>
      </c>
      <c r="R389" s="1">
        <v>14662847.939999999</v>
      </c>
      <c r="S389" s="1">
        <f t="shared" si="250"/>
        <v>14277603.925000001</v>
      </c>
      <c r="T389" s="1">
        <f t="shared" si="251"/>
        <v>158010574.13</v>
      </c>
      <c r="U389" s="1">
        <f t="shared" si="252"/>
        <v>14357348.171250001</v>
      </c>
      <c r="V389" s="1">
        <v>-4408986.7699999996</v>
      </c>
      <c r="W389" s="1">
        <v>-4427742.43</v>
      </c>
      <c r="X389" s="1">
        <v>-4446499.05</v>
      </c>
      <c r="Y389" s="1">
        <v>-4445508.3600000003</v>
      </c>
      <c r="Z389" s="1">
        <v>-4464791.76</v>
      </c>
      <c r="AA389" s="1">
        <v>-4483586.1500000004</v>
      </c>
      <c r="AB389" s="1">
        <v>-4502881.26</v>
      </c>
      <c r="AC389" s="1">
        <v>-4522177.17</v>
      </c>
      <c r="AD389" s="1">
        <v>-4541745.04</v>
      </c>
      <c r="AE389" s="1">
        <v>-4561589.21</v>
      </c>
      <c r="AF389" s="1">
        <v>-4581443.7300000004</v>
      </c>
      <c r="AG389" s="1">
        <v>-4548508.9800000004</v>
      </c>
      <c r="AH389" s="1">
        <v>-4482222.7300000004</v>
      </c>
      <c r="AI389" s="1"/>
      <c r="AJ389" s="1">
        <v>-18671.689999999999</v>
      </c>
      <c r="AK389" s="1">
        <v>-18755.66</v>
      </c>
      <c r="AL389" s="1">
        <v>-18756.62</v>
      </c>
      <c r="AM389" s="1">
        <v>-19014.68</v>
      </c>
      <c r="AN389" s="1">
        <v>-19283.400000000001</v>
      </c>
      <c r="AO389" s="1">
        <v>-19294.39</v>
      </c>
      <c r="AP389" s="1">
        <v>-19295.11</v>
      </c>
      <c r="AQ389" s="1">
        <v>-19295.91</v>
      </c>
      <c r="AR389" s="1">
        <v>-19567.87</v>
      </c>
      <c r="AS389" s="1">
        <v>-19844.170000000002</v>
      </c>
      <c r="AT389" s="1">
        <v>-19854.52</v>
      </c>
      <c r="AU389" s="1">
        <v>-19829.68</v>
      </c>
      <c r="AV389" s="1">
        <v>-19797.03</v>
      </c>
      <c r="AW389" s="1">
        <f t="shared" si="253"/>
        <v>232589.03999999998</v>
      </c>
      <c r="AX389" s="1"/>
      <c r="AY389" s="1">
        <v>9483373.1400000006</v>
      </c>
      <c r="AZ389" s="1">
        <v>9466051.75</v>
      </c>
      <c r="BA389" s="1">
        <v>9447301.9299999997</v>
      </c>
      <c r="BB389" s="1">
        <v>9830577.4499999993</v>
      </c>
      <c r="BC389" s="1">
        <v>9827127.9299999997</v>
      </c>
      <c r="BD389" s="1">
        <v>9808781.9100000001</v>
      </c>
      <c r="BE389" s="1">
        <v>9790099.8499999996</v>
      </c>
      <c r="BF389" s="1">
        <v>9771376.7300000004</v>
      </c>
      <c r="BG389" s="1">
        <v>10154130.34</v>
      </c>
      <c r="BH389" s="1">
        <v>10141303.539999999</v>
      </c>
      <c r="BI389" s="1">
        <v>10129771.119999999</v>
      </c>
      <c r="BJ389" s="1">
        <v>10117578.439999999</v>
      </c>
      <c r="BK389" s="1">
        <v>10180625.210000001</v>
      </c>
      <c r="BL389" s="2">
        <f t="shared" si="226"/>
        <v>0</v>
      </c>
      <c r="BM389" s="2">
        <f t="shared" si="254"/>
        <v>232589.03999999998</v>
      </c>
      <c r="BN389" s="3">
        <f t="shared" si="225"/>
        <v>1.6199999973933208E-2</v>
      </c>
      <c r="BO389" s="37">
        <f>IFERROR(INDEX('Wkpr - Existing Depr Rates'!$G$2:$G$709,MATCH('Wkpr - Plant Balance Detail'!A389,'Wkpr - Existing Depr Rates'!$A$2:$A$709,0),),0)</f>
        <v>1.6199999999999999E-2</v>
      </c>
      <c r="BP389" s="37">
        <f t="shared" si="255"/>
        <v>-2.6066791086742924E-11</v>
      </c>
      <c r="BQ389" s="11">
        <v>1.72E-2</v>
      </c>
      <c r="BR389" s="11"/>
      <c r="BS389" s="11"/>
      <c r="BU389" s="31">
        <f>_xlfn.IFNA(IF(AND($B389="ED",$D389&gt;=310000,$D389&lt;360000),INDEX('Wkpr - Allocation_Factors'!$B$16:$F$16,1,MATCH('Wkpr - Plant Balance Detail'!BU$2,'Wkpr - Allocation_Factors'!$B$1:$F$1,0)),IF(AND($B389="GD",$C389="AN",$D389&gt;=350000,$D389&lt;358000),INDEX('Wkpr - Allocation_Factors'!$B$17:$F$17,1,MATCH('Wkpr - Plant Balance Detail'!BU$2,'Wkpr - Allocation_Factors'!$B$1:$F$1,0)),INDEX('Wkpr - Allocation_Factors'!$B$2:$F$15,MATCH(CONCATENATE('Wkpr - Plant Balance Detail'!$B389,'Wkpr - Plant Balance Detail'!$C389),'Wkpr - Allocation_Factors'!$A$2:$A$15,0),MATCH('Wkpr - Plant Balance Detail'!BU$2,'Wkpr - Allocation_Factors'!$B$1:$F$1,0)))),0)</f>
        <v>1</v>
      </c>
      <c r="BV389" s="31">
        <f>_xlfn.IFNA(IF(AND($B389="ED",$D389&gt;=310000,$D389&lt;360000),INDEX('Wkpr - Allocation_Factors'!$B$16:$F$16,1,MATCH('Wkpr - Plant Balance Detail'!BV$2,'Wkpr - Allocation_Factors'!$B$1:$F$1,0)),IF(AND($B389="GD",$C389="AN",$D389&gt;=350000,$D389&lt;358000),INDEX('Wkpr - Allocation_Factors'!$B$17:$F$17,1,MATCH('Wkpr - Plant Balance Detail'!BV$2,'Wkpr - Allocation_Factors'!$B$1:$F$1,0)),INDEX('Wkpr - Allocation_Factors'!$B$2:$F$15,MATCH(CONCATENATE('Wkpr - Plant Balance Detail'!$B389,'Wkpr - Plant Balance Detail'!$C389),'Wkpr - Allocation_Factors'!$A$2:$A$15,0),MATCH('Wkpr - Plant Balance Detail'!BV$2,'Wkpr - Allocation_Factors'!$B$1:$F$1,0)))),0)</f>
        <v>0</v>
      </c>
      <c r="BW389" s="31">
        <f>_xlfn.IFNA(IF(AND($B389="ED",$D389&gt;=310000,$D389&lt;360000),INDEX('Wkpr - Allocation_Factors'!$B$16:$F$16,1,MATCH('Wkpr - Plant Balance Detail'!BW$2,'Wkpr - Allocation_Factors'!$B$1:$F$1,0)),IF(AND($B389="GD",$C389="AN",$D389&gt;=350000,$D389&lt;358000),INDEX('Wkpr - Allocation_Factors'!$B$17:$F$17,1,MATCH('Wkpr - Plant Balance Detail'!BW$2,'Wkpr - Allocation_Factors'!$B$1:$F$1,0)),INDEX('Wkpr - Allocation_Factors'!$B$2:$F$15,MATCH(CONCATENATE('Wkpr - Plant Balance Detail'!$B389,'Wkpr - Plant Balance Detail'!$C389),'Wkpr - Allocation_Factors'!$A$2:$A$15,0),MATCH('Wkpr - Plant Balance Detail'!BW$2,'Wkpr - Allocation_Factors'!$B$1:$F$1,0)))),0)</f>
        <v>0</v>
      </c>
      <c r="BX389" s="31">
        <f>_xlfn.IFNA(IF(AND($B389="ED",$D389&gt;=310000,$D389&lt;360000),INDEX('Wkpr - Allocation_Factors'!$B$16:$F$16,1,MATCH('Wkpr - Plant Balance Detail'!BX$2,'Wkpr - Allocation_Factors'!$B$1:$F$1,0)),IF(AND($B389="GD",$C389="AN",$D389&gt;=350000,$D389&lt;358000),INDEX('Wkpr - Allocation_Factors'!$B$17:$F$17,1,MATCH('Wkpr - Plant Balance Detail'!BX$2,'Wkpr - Allocation_Factors'!$B$1:$F$1,0)),INDEX('Wkpr - Allocation_Factors'!$B$2:$F$15,MATCH(CONCATENATE('Wkpr - Plant Balance Detail'!$B389,'Wkpr - Plant Balance Detail'!$C389),'Wkpr - Allocation_Factors'!$A$2:$A$15,0),MATCH('Wkpr - Plant Balance Detail'!BX$2,'Wkpr - Allocation_Factors'!$B$1:$F$1,0)))),0)</f>
        <v>0</v>
      </c>
      <c r="BY389" s="31">
        <f>_xlfn.IFNA(IF(AND($B389="ED",$D389&gt;=310000,$D389&lt;360000),INDEX('Wkpr - Allocation_Factors'!$B$16:$F$16,1,MATCH('Wkpr - Plant Balance Detail'!BY$2,'Wkpr - Allocation_Factors'!$B$1:$F$1,0)),IF(AND($B389="GD",$C389="AN",$D389&gt;=350000,$D389&lt;358000),INDEX('Wkpr - Allocation_Factors'!$B$17:$F$17,1,MATCH('Wkpr - Plant Balance Detail'!BY$2,'Wkpr - Allocation_Factors'!$B$1:$F$1,0)),INDEX('Wkpr - Allocation_Factors'!$B$2:$F$15,MATCH(CONCATENATE('Wkpr - Plant Balance Detail'!$B389,'Wkpr - Plant Balance Detail'!$C389),'Wkpr - Allocation_Factors'!$A$2:$A$15,0),MATCH('Wkpr - Plant Balance Detail'!BY$2,'Wkpr - Allocation_Factors'!$B$1:$F$1,0)))),0)</f>
        <v>0</v>
      </c>
      <c r="CA389" s="1">
        <f t="shared" si="227"/>
        <v>237538.13624578659</v>
      </c>
      <c r="CB389" s="1">
        <f t="shared" si="228"/>
        <v>0</v>
      </c>
      <c r="CC389" s="1">
        <f t="shared" si="229"/>
        <v>0</v>
      </c>
      <c r="CD389" s="1">
        <f t="shared" si="230"/>
        <v>0</v>
      </c>
      <c r="CE389" s="1">
        <f t="shared" si="231"/>
        <v>0</v>
      </c>
      <c r="CF389" s="1"/>
      <c r="CG389" s="1">
        <f t="shared" si="232"/>
        <v>237538.13662799998</v>
      </c>
      <c r="CH389" s="1">
        <f t="shared" si="233"/>
        <v>0</v>
      </c>
      <c r="CI389" s="1">
        <f t="shared" si="234"/>
        <v>0</v>
      </c>
      <c r="CJ389" s="1">
        <f t="shared" si="235"/>
        <v>0</v>
      </c>
      <c r="CK389" s="1">
        <f t="shared" si="236"/>
        <v>0</v>
      </c>
      <c r="CM389" s="1">
        <f t="shared" si="237"/>
        <v>252200.98456799999</v>
      </c>
      <c r="CN389" s="1">
        <f t="shared" si="238"/>
        <v>0</v>
      </c>
      <c r="CO389" s="1">
        <f t="shared" si="239"/>
        <v>0</v>
      </c>
      <c r="CP389" s="1">
        <f t="shared" si="240"/>
        <v>0</v>
      </c>
      <c r="CQ389" s="1">
        <f t="shared" si="241"/>
        <v>0</v>
      </c>
      <c r="CS389" s="1">
        <f t="shared" si="256"/>
        <v>14662.847940000007</v>
      </c>
      <c r="CT389" s="1">
        <f t="shared" si="257"/>
        <v>0</v>
      </c>
      <c r="CU389" s="1">
        <f t="shared" si="258"/>
        <v>0</v>
      </c>
      <c r="CV389" s="1">
        <f t="shared" si="259"/>
        <v>0</v>
      </c>
      <c r="CW389" s="1">
        <f t="shared" si="260"/>
        <v>0</v>
      </c>
      <c r="CX389" s="1">
        <f t="shared" si="261"/>
        <v>14662.847940000007</v>
      </c>
      <c r="DA389" s="38">
        <f t="shared" si="242"/>
        <v>0</v>
      </c>
      <c r="DB389" s="38">
        <f t="shared" si="243"/>
        <v>0</v>
      </c>
      <c r="DC389" s="38">
        <f t="shared" si="244"/>
        <v>0</v>
      </c>
      <c r="DD389" s="38">
        <f t="shared" si="245"/>
        <v>0</v>
      </c>
      <c r="DE389" s="38">
        <f t="shared" si="246"/>
        <v>0</v>
      </c>
    </row>
    <row r="390" spans="1:109" x14ac:dyDescent="0.2">
      <c r="A390" t="s">
        <v>405</v>
      </c>
      <c r="B390" t="str">
        <f t="shared" si="247"/>
        <v>ED</v>
      </c>
      <c r="C390" t="str">
        <f t="shared" si="248"/>
        <v>WA</v>
      </c>
      <c r="D390">
        <f t="shared" si="249"/>
        <v>362000</v>
      </c>
      <c r="F390" s="1">
        <v>79144271.170000002</v>
      </c>
      <c r="G390" s="1">
        <v>79535214.319999993</v>
      </c>
      <c r="H390" s="1">
        <v>79627721.060000002</v>
      </c>
      <c r="I390" s="1">
        <v>80489771.510000005</v>
      </c>
      <c r="J390" s="1">
        <v>80555916.569999993</v>
      </c>
      <c r="K390" s="1">
        <v>80546011.069999993</v>
      </c>
      <c r="L390" s="1">
        <v>80522503.5</v>
      </c>
      <c r="M390" s="1">
        <v>80559481.409999996</v>
      </c>
      <c r="N390" s="1">
        <v>81972293.930000007</v>
      </c>
      <c r="O390" s="1">
        <v>81608236.989999995</v>
      </c>
      <c r="P390" s="1">
        <v>81591239.209999993</v>
      </c>
      <c r="Q390" s="1">
        <v>81313766.769999996</v>
      </c>
      <c r="R390" s="1">
        <v>80637585.890000001</v>
      </c>
      <c r="S390" s="1">
        <f t="shared" si="250"/>
        <v>79890928.530000001</v>
      </c>
      <c r="T390" s="1">
        <f t="shared" si="251"/>
        <v>888322156.33999991</v>
      </c>
      <c r="U390" s="1">
        <f t="shared" si="252"/>
        <v>80684423.739166662</v>
      </c>
      <c r="V390" s="1">
        <v>-23597566.059999999</v>
      </c>
      <c r="W390" s="1">
        <v>-23714205.329999998</v>
      </c>
      <c r="X390" s="1">
        <v>-23781025.550000001</v>
      </c>
      <c r="Y390" s="1">
        <v>-23912455.329999998</v>
      </c>
      <c r="Z390" s="1">
        <v>-24044647</v>
      </c>
      <c r="AA390" s="1">
        <v>-24026594.850000001</v>
      </c>
      <c r="AB390" s="1">
        <v>-24130633.239999998</v>
      </c>
      <c r="AC390" s="1">
        <v>-24262854.699999999</v>
      </c>
      <c r="AD390" s="1">
        <v>-24311618.489999998</v>
      </c>
      <c r="AE390" s="1">
        <v>-24067115.379999999</v>
      </c>
      <c r="AF390" s="1">
        <v>-24155886.850000001</v>
      </c>
      <c r="AG390" s="1">
        <v>-24034694.300000001</v>
      </c>
      <c r="AH390" s="1">
        <v>-23119176.579999998</v>
      </c>
      <c r="AI390" s="1"/>
      <c r="AJ390" s="1">
        <v>-129590.99</v>
      </c>
      <c r="AK390" s="1">
        <v>-130249.41</v>
      </c>
      <c r="AL390" s="1">
        <v>-130646.24</v>
      </c>
      <c r="AM390" s="1">
        <v>-131429.78</v>
      </c>
      <c r="AN390" s="1">
        <v>-132191.67000000001</v>
      </c>
      <c r="AO390" s="1">
        <v>-132237.83000000002</v>
      </c>
      <c r="AP390" s="1">
        <v>-132210.41</v>
      </c>
      <c r="AQ390" s="1">
        <v>-132221.46</v>
      </c>
      <c r="AR390" s="1">
        <v>-133411.5</v>
      </c>
      <c r="AS390" s="1">
        <v>-134272.35</v>
      </c>
      <c r="AT390" s="1">
        <v>-133959.57</v>
      </c>
      <c r="AU390" s="1">
        <v>-133683.79</v>
      </c>
      <c r="AV390" s="1">
        <v>-132935.07</v>
      </c>
      <c r="AW390" s="1">
        <f t="shared" si="253"/>
        <v>1589449.0800000005</v>
      </c>
      <c r="AX390" s="1"/>
      <c r="AY390" s="1">
        <v>55546705.109999999</v>
      </c>
      <c r="AZ390" s="1">
        <v>55821008.990000002</v>
      </c>
      <c r="BA390" s="1">
        <v>55846695.509999998</v>
      </c>
      <c r="BB390" s="1">
        <v>56577316.18</v>
      </c>
      <c r="BC390" s="1">
        <v>56511269.57</v>
      </c>
      <c r="BD390" s="1">
        <v>56519416.219999999</v>
      </c>
      <c r="BE390" s="1">
        <v>56391870.259999998</v>
      </c>
      <c r="BF390" s="1">
        <v>56296626.710000001</v>
      </c>
      <c r="BG390" s="1">
        <v>57660675.439999998</v>
      </c>
      <c r="BH390" s="1">
        <v>57541121.609999999</v>
      </c>
      <c r="BI390" s="1">
        <v>57435352.359999999</v>
      </c>
      <c r="BJ390" s="1">
        <v>57279072.469999999</v>
      </c>
      <c r="BK390" s="1">
        <v>57518409.310000002</v>
      </c>
      <c r="BL390" s="2">
        <f t="shared" si="226"/>
        <v>0</v>
      </c>
      <c r="BM390" s="2">
        <f t="shared" si="254"/>
        <v>1589449.0800000005</v>
      </c>
      <c r="BN390" s="3">
        <f t="shared" si="225"/>
        <v>1.9699577766562566E-2</v>
      </c>
      <c r="BO390" s="37">
        <f>IFERROR(INDEX('Wkpr - Existing Depr Rates'!$G$2:$G$709,MATCH('Wkpr - Plant Balance Detail'!A390,'Wkpr - Existing Depr Rates'!$A$2:$A$709,0),),0)</f>
        <v>1.9699999999999999E-2</v>
      </c>
      <c r="BP390" s="37">
        <f t="shared" si="255"/>
        <v>-4.2223343743250097E-7</v>
      </c>
      <c r="BQ390" s="11">
        <v>2.6800000000000001E-2</v>
      </c>
      <c r="BR390" s="11"/>
      <c r="BS390" s="11"/>
      <c r="BU390" s="31">
        <f>_xlfn.IFNA(IF(AND($B390="ED",$D390&gt;=310000,$D390&lt;360000),INDEX('Wkpr - Allocation_Factors'!$B$16:$F$16,1,MATCH('Wkpr - Plant Balance Detail'!BU$2,'Wkpr - Allocation_Factors'!$B$1:$F$1,0)),IF(AND($B390="GD",$C390="AN",$D390&gt;=350000,$D390&lt;358000),INDEX('Wkpr - Allocation_Factors'!$B$17:$F$17,1,MATCH('Wkpr - Plant Balance Detail'!BU$2,'Wkpr - Allocation_Factors'!$B$1:$F$1,0)),INDEX('Wkpr - Allocation_Factors'!$B$2:$F$15,MATCH(CONCATENATE('Wkpr - Plant Balance Detail'!$B390,'Wkpr - Plant Balance Detail'!$C390),'Wkpr - Allocation_Factors'!$A$2:$A$15,0),MATCH('Wkpr - Plant Balance Detail'!BU$2,'Wkpr - Allocation_Factors'!$B$1:$F$1,0)))),0)</f>
        <v>1</v>
      </c>
      <c r="BV390" s="31">
        <f>_xlfn.IFNA(IF(AND($B390="ED",$D390&gt;=310000,$D390&lt;360000),INDEX('Wkpr - Allocation_Factors'!$B$16:$F$16,1,MATCH('Wkpr - Plant Balance Detail'!BV$2,'Wkpr - Allocation_Factors'!$B$1:$F$1,0)),IF(AND($B390="GD",$C390="AN",$D390&gt;=350000,$D390&lt;358000),INDEX('Wkpr - Allocation_Factors'!$B$17:$F$17,1,MATCH('Wkpr - Plant Balance Detail'!BV$2,'Wkpr - Allocation_Factors'!$B$1:$F$1,0)),INDEX('Wkpr - Allocation_Factors'!$B$2:$F$15,MATCH(CONCATENATE('Wkpr - Plant Balance Detail'!$B390,'Wkpr - Plant Balance Detail'!$C390),'Wkpr - Allocation_Factors'!$A$2:$A$15,0),MATCH('Wkpr - Plant Balance Detail'!BV$2,'Wkpr - Allocation_Factors'!$B$1:$F$1,0)))),0)</f>
        <v>0</v>
      </c>
      <c r="BW390" s="31">
        <f>_xlfn.IFNA(IF(AND($B390="ED",$D390&gt;=310000,$D390&lt;360000),INDEX('Wkpr - Allocation_Factors'!$B$16:$F$16,1,MATCH('Wkpr - Plant Balance Detail'!BW$2,'Wkpr - Allocation_Factors'!$B$1:$F$1,0)),IF(AND($B390="GD",$C390="AN",$D390&gt;=350000,$D390&lt;358000),INDEX('Wkpr - Allocation_Factors'!$B$17:$F$17,1,MATCH('Wkpr - Plant Balance Detail'!BW$2,'Wkpr - Allocation_Factors'!$B$1:$F$1,0)),INDEX('Wkpr - Allocation_Factors'!$B$2:$F$15,MATCH(CONCATENATE('Wkpr - Plant Balance Detail'!$B390,'Wkpr - Plant Balance Detail'!$C390),'Wkpr - Allocation_Factors'!$A$2:$A$15,0),MATCH('Wkpr - Plant Balance Detail'!BW$2,'Wkpr - Allocation_Factors'!$B$1:$F$1,0)))),0)</f>
        <v>0</v>
      </c>
      <c r="BX390" s="31">
        <f>_xlfn.IFNA(IF(AND($B390="ED",$D390&gt;=310000,$D390&lt;360000),INDEX('Wkpr - Allocation_Factors'!$B$16:$F$16,1,MATCH('Wkpr - Plant Balance Detail'!BX$2,'Wkpr - Allocation_Factors'!$B$1:$F$1,0)),IF(AND($B390="GD",$C390="AN",$D390&gt;=350000,$D390&lt;358000),INDEX('Wkpr - Allocation_Factors'!$B$17:$F$17,1,MATCH('Wkpr - Plant Balance Detail'!BX$2,'Wkpr - Allocation_Factors'!$B$1:$F$1,0)),INDEX('Wkpr - Allocation_Factors'!$B$2:$F$15,MATCH(CONCATENATE('Wkpr - Plant Balance Detail'!$B390,'Wkpr - Plant Balance Detail'!$C390),'Wkpr - Allocation_Factors'!$A$2:$A$15,0),MATCH('Wkpr - Plant Balance Detail'!BX$2,'Wkpr - Allocation_Factors'!$B$1:$F$1,0)))),0)</f>
        <v>0</v>
      </c>
      <c r="BY390" s="31">
        <f>_xlfn.IFNA(IF(AND($B390="ED",$D390&gt;=310000,$D390&lt;360000),INDEX('Wkpr - Allocation_Factors'!$B$16:$F$16,1,MATCH('Wkpr - Plant Balance Detail'!BY$2,'Wkpr - Allocation_Factors'!$B$1:$F$1,0)),IF(AND($B390="GD",$C390="AN",$D390&gt;=350000,$D390&lt;358000),INDEX('Wkpr - Allocation_Factors'!$B$17:$F$17,1,MATCH('Wkpr - Plant Balance Detail'!BY$2,'Wkpr - Allocation_Factors'!$B$1:$F$1,0)),INDEX('Wkpr - Allocation_Factors'!$B$2:$F$15,MATCH(CONCATENATE('Wkpr - Plant Balance Detail'!$B390,'Wkpr - Plant Balance Detail'!$C390),'Wkpr - Allocation_Factors'!$A$2:$A$15,0),MATCH('Wkpr - Plant Balance Detail'!BY$2,'Wkpr - Allocation_Factors'!$B$1:$F$1,0)))),0)</f>
        <v>0</v>
      </c>
      <c r="CA390" s="1">
        <f t="shared" si="227"/>
        <v>1588526.3941479232</v>
      </c>
      <c r="CB390" s="1">
        <f t="shared" si="228"/>
        <v>0</v>
      </c>
      <c r="CC390" s="1">
        <f t="shared" si="229"/>
        <v>0</v>
      </c>
      <c r="CD390" s="1">
        <f t="shared" si="230"/>
        <v>0</v>
      </c>
      <c r="CE390" s="1">
        <f t="shared" si="231"/>
        <v>0</v>
      </c>
      <c r="CF390" s="1"/>
      <c r="CG390" s="1">
        <f t="shared" si="232"/>
        <v>1588560.4420329998</v>
      </c>
      <c r="CH390" s="1">
        <f t="shared" si="233"/>
        <v>0</v>
      </c>
      <c r="CI390" s="1">
        <f t="shared" si="234"/>
        <v>0</v>
      </c>
      <c r="CJ390" s="1">
        <f t="shared" si="235"/>
        <v>0</v>
      </c>
      <c r="CK390" s="1">
        <f t="shared" si="236"/>
        <v>0</v>
      </c>
      <c r="CM390" s="1">
        <f t="shared" si="237"/>
        <v>2161087.3018519999</v>
      </c>
      <c r="CN390" s="1">
        <f t="shared" si="238"/>
        <v>0</v>
      </c>
      <c r="CO390" s="1">
        <f t="shared" si="239"/>
        <v>0</v>
      </c>
      <c r="CP390" s="1">
        <f t="shared" si="240"/>
        <v>0</v>
      </c>
      <c r="CQ390" s="1">
        <f t="shared" si="241"/>
        <v>0</v>
      </c>
      <c r="CS390" s="1">
        <f t="shared" si="256"/>
        <v>572526.85981900012</v>
      </c>
      <c r="CT390" s="1">
        <f t="shared" si="257"/>
        <v>0</v>
      </c>
      <c r="CU390" s="1">
        <f t="shared" si="258"/>
        <v>0</v>
      </c>
      <c r="CV390" s="1">
        <f t="shared" si="259"/>
        <v>0</v>
      </c>
      <c r="CW390" s="1">
        <f t="shared" si="260"/>
        <v>0</v>
      </c>
      <c r="CX390" s="1">
        <f t="shared" si="261"/>
        <v>572526.85981900012</v>
      </c>
      <c r="DA390" s="38">
        <f t="shared" si="242"/>
        <v>0</v>
      </c>
      <c r="DB390" s="38">
        <f t="shared" si="243"/>
        <v>0</v>
      </c>
      <c r="DC390" s="38">
        <f t="shared" si="244"/>
        <v>0</v>
      </c>
      <c r="DD390" s="38">
        <f t="shared" si="245"/>
        <v>0</v>
      </c>
      <c r="DE390" s="38">
        <f t="shared" si="246"/>
        <v>0</v>
      </c>
    </row>
    <row r="391" spans="1:109" x14ac:dyDescent="0.2">
      <c r="A391" t="s">
        <v>406</v>
      </c>
      <c r="B391" t="str">
        <f t="shared" si="247"/>
        <v>ED</v>
      </c>
      <c r="C391" t="str">
        <f t="shared" si="248"/>
        <v>WA</v>
      </c>
      <c r="D391">
        <f t="shared" si="249"/>
        <v>363000</v>
      </c>
      <c r="F391" s="1">
        <v>2354235.41</v>
      </c>
      <c r="G391" s="1">
        <v>2354235.41</v>
      </c>
      <c r="H391" s="1">
        <v>2354235.41</v>
      </c>
      <c r="I391" s="1">
        <v>2597845.27</v>
      </c>
      <c r="J391" s="1">
        <v>2597845.27</v>
      </c>
      <c r="K391" s="1">
        <v>2597845.27</v>
      </c>
      <c r="L391" s="1">
        <v>2597845.27</v>
      </c>
      <c r="M391" s="1">
        <v>2597845.27</v>
      </c>
      <c r="N391" s="1">
        <v>2597845.27</v>
      </c>
      <c r="O391" s="1">
        <v>2597845.27</v>
      </c>
      <c r="P391" s="1">
        <v>2597845.27</v>
      </c>
      <c r="Q391" s="1">
        <v>2597845.27</v>
      </c>
      <c r="R391" s="1">
        <v>2597845.27</v>
      </c>
      <c r="S391" s="1">
        <f t="shared" si="250"/>
        <v>2476040.34</v>
      </c>
      <c r="T391" s="1">
        <f t="shared" si="251"/>
        <v>28089078.249999996</v>
      </c>
      <c r="U391" s="1">
        <f t="shared" si="252"/>
        <v>2547093.2158333329</v>
      </c>
      <c r="V391" s="1">
        <v>-87242.1</v>
      </c>
      <c r="W391" s="1">
        <v>-97051.41</v>
      </c>
      <c r="X391" s="1">
        <v>-106860.72</v>
      </c>
      <c r="Y391" s="1">
        <v>-117177.55</v>
      </c>
      <c r="Z391" s="1">
        <v>-128001.91</v>
      </c>
      <c r="AA391" s="1">
        <v>-138826.26999999999</v>
      </c>
      <c r="AB391" s="1">
        <v>-149650.63</v>
      </c>
      <c r="AC391" s="1">
        <v>-160474.99</v>
      </c>
      <c r="AD391" s="1">
        <v>-171299.35</v>
      </c>
      <c r="AE391" s="1">
        <v>-182123.71</v>
      </c>
      <c r="AF391" s="1">
        <v>-192948.07</v>
      </c>
      <c r="AG391" s="1">
        <v>-203772.43</v>
      </c>
      <c r="AH391" s="1">
        <v>-214596.79</v>
      </c>
      <c r="AI391" s="1"/>
      <c r="AJ391" s="1">
        <v>-10667.73</v>
      </c>
      <c r="AK391" s="1">
        <v>-9809.31</v>
      </c>
      <c r="AL391" s="1">
        <v>-9809.31</v>
      </c>
      <c r="AM391" s="1">
        <v>-10316.83</v>
      </c>
      <c r="AN391" s="1">
        <v>-10824.36</v>
      </c>
      <c r="AO391" s="1">
        <v>-10824.36</v>
      </c>
      <c r="AP391" s="1">
        <v>-10824.36</v>
      </c>
      <c r="AQ391" s="1">
        <v>-10824.36</v>
      </c>
      <c r="AR391" s="1">
        <v>-10824.36</v>
      </c>
      <c r="AS391" s="1">
        <v>-10824.36</v>
      </c>
      <c r="AT391" s="1">
        <v>-10824.36</v>
      </c>
      <c r="AU391" s="1">
        <v>-10824.36</v>
      </c>
      <c r="AV391" s="1">
        <v>-10824.36</v>
      </c>
      <c r="AW391" s="1">
        <f t="shared" si="253"/>
        <v>127354.69</v>
      </c>
      <c r="AX391" s="1"/>
      <c r="AY391" s="1">
        <v>2266993.31</v>
      </c>
      <c r="AZ391" s="1">
        <v>2257184</v>
      </c>
      <c r="BA391" s="1">
        <v>2247374.69</v>
      </c>
      <c r="BB391" s="1">
        <v>2480667.7200000002</v>
      </c>
      <c r="BC391" s="1">
        <v>2469843.36</v>
      </c>
      <c r="BD391" s="1">
        <v>2459019</v>
      </c>
      <c r="BE391" s="1">
        <v>2448194.64</v>
      </c>
      <c r="BF391" s="1">
        <v>2437370.2800000003</v>
      </c>
      <c r="BG391" s="1">
        <v>2426545.92</v>
      </c>
      <c r="BH391" s="1">
        <v>2415721.56</v>
      </c>
      <c r="BI391" s="1">
        <v>2404897.2000000002</v>
      </c>
      <c r="BJ391" s="1">
        <v>2394072.84</v>
      </c>
      <c r="BK391" s="1">
        <v>2383248.48</v>
      </c>
      <c r="BL391" s="2">
        <f t="shared" si="226"/>
        <v>0</v>
      </c>
      <c r="BM391" s="2">
        <f t="shared" si="254"/>
        <v>127354.69</v>
      </c>
      <c r="BN391" s="3">
        <f t="shared" si="225"/>
        <v>5.0000011467320152E-2</v>
      </c>
      <c r="BO391" s="37">
        <f>IFERROR(INDEX('Wkpr - Existing Depr Rates'!$G$2:$G$709,MATCH('Wkpr - Plant Balance Detail'!A391,'Wkpr - Existing Depr Rates'!$A$2:$A$709,0),),0)</f>
        <v>0.05</v>
      </c>
      <c r="BP391" s="37">
        <f t="shared" si="255"/>
        <v>1.1467320149005644E-8</v>
      </c>
      <c r="BQ391" s="11">
        <v>6.8000000000000005E-2</v>
      </c>
      <c r="BR391" s="11"/>
      <c r="BS391" s="11"/>
      <c r="BU391" s="31">
        <f>_xlfn.IFNA(IF(AND($B391="ED",$D391&gt;=310000,$D391&lt;360000),INDEX('Wkpr - Allocation_Factors'!$B$16:$F$16,1,MATCH('Wkpr - Plant Balance Detail'!BU$2,'Wkpr - Allocation_Factors'!$B$1:$F$1,0)),IF(AND($B391="GD",$C391="AN",$D391&gt;=350000,$D391&lt;358000),INDEX('Wkpr - Allocation_Factors'!$B$17:$F$17,1,MATCH('Wkpr - Plant Balance Detail'!BU$2,'Wkpr - Allocation_Factors'!$B$1:$F$1,0)),INDEX('Wkpr - Allocation_Factors'!$B$2:$F$15,MATCH(CONCATENATE('Wkpr - Plant Balance Detail'!$B391,'Wkpr - Plant Balance Detail'!$C391),'Wkpr - Allocation_Factors'!$A$2:$A$15,0),MATCH('Wkpr - Plant Balance Detail'!BU$2,'Wkpr - Allocation_Factors'!$B$1:$F$1,0)))),0)</f>
        <v>1</v>
      </c>
      <c r="BV391" s="31">
        <f>_xlfn.IFNA(IF(AND($B391="ED",$D391&gt;=310000,$D391&lt;360000),INDEX('Wkpr - Allocation_Factors'!$B$16:$F$16,1,MATCH('Wkpr - Plant Balance Detail'!BV$2,'Wkpr - Allocation_Factors'!$B$1:$F$1,0)),IF(AND($B391="GD",$C391="AN",$D391&gt;=350000,$D391&lt;358000),INDEX('Wkpr - Allocation_Factors'!$B$17:$F$17,1,MATCH('Wkpr - Plant Balance Detail'!BV$2,'Wkpr - Allocation_Factors'!$B$1:$F$1,0)),INDEX('Wkpr - Allocation_Factors'!$B$2:$F$15,MATCH(CONCATENATE('Wkpr - Plant Balance Detail'!$B391,'Wkpr - Plant Balance Detail'!$C391),'Wkpr - Allocation_Factors'!$A$2:$A$15,0),MATCH('Wkpr - Plant Balance Detail'!BV$2,'Wkpr - Allocation_Factors'!$B$1:$F$1,0)))),0)</f>
        <v>0</v>
      </c>
      <c r="BW391" s="31">
        <f>_xlfn.IFNA(IF(AND($B391="ED",$D391&gt;=310000,$D391&lt;360000),INDEX('Wkpr - Allocation_Factors'!$B$16:$F$16,1,MATCH('Wkpr - Plant Balance Detail'!BW$2,'Wkpr - Allocation_Factors'!$B$1:$F$1,0)),IF(AND($B391="GD",$C391="AN",$D391&gt;=350000,$D391&lt;358000),INDEX('Wkpr - Allocation_Factors'!$B$17:$F$17,1,MATCH('Wkpr - Plant Balance Detail'!BW$2,'Wkpr - Allocation_Factors'!$B$1:$F$1,0)),INDEX('Wkpr - Allocation_Factors'!$B$2:$F$15,MATCH(CONCATENATE('Wkpr - Plant Balance Detail'!$B391,'Wkpr - Plant Balance Detail'!$C391),'Wkpr - Allocation_Factors'!$A$2:$A$15,0),MATCH('Wkpr - Plant Balance Detail'!BW$2,'Wkpr - Allocation_Factors'!$B$1:$F$1,0)))),0)</f>
        <v>0</v>
      </c>
      <c r="BX391" s="31">
        <f>_xlfn.IFNA(IF(AND($B391="ED",$D391&gt;=310000,$D391&lt;360000),INDEX('Wkpr - Allocation_Factors'!$B$16:$F$16,1,MATCH('Wkpr - Plant Balance Detail'!BX$2,'Wkpr - Allocation_Factors'!$B$1:$F$1,0)),IF(AND($B391="GD",$C391="AN",$D391&gt;=350000,$D391&lt;358000),INDEX('Wkpr - Allocation_Factors'!$B$17:$F$17,1,MATCH('Wkpr - Plant Balance Detail'!BX$2,'Wkpr - Allocation_Factors'!$B$1:$F$1,0)),INDEX('Wkpr - Allocation_Factors'!$B$2:$F$15,MATCH(CONCATENATE('Wkpr - Plant Balance Detail'!$B391,'Wkpr - Plant Balance Detail'!$C391),'Wkpr - Allocation_Factors'!$A$2:$A$15,0),MATCH('Wkpr - Plant Balance Detail'!BX$2,'Wkpr - Allocation_Factors'!$B$1:$F$1,0)))),0)</f>
        <v>0</v>
      </c>
      <c r="BY391" s="31">
        <f>_xlfn.IFNA(IF(AND($B391="ED",$D391&gt;=310000,$D391&lt;360000),INDEX('Wkpr - Allocation_Factors'!$B$16:$F$16,1,MATCH('Wkpr - Plant Balance Detail'!BY$2,'Wkpr - Allocation_Factors'!$B$1:$F$1,0)),IF(AND($B391="GD",$C391="AN",$D391&gt;=350000,$D391&lt;358000),INDEX('Wkpr - Allocation_Factors'!$B$17:$F$17,1,MATCH('Wkpr - Plant Balance Detail'!BY$2,'Wkpr - Allocation_Factors'!$B$1:$F$1,0)),INDEX('Wkpr - Allocation_Factors'!$B$2:$F$15,MATCH(CONCATENATE('Wkpr - Plant Balance Detail'!$B391,'Wkpr - Plant Balance Detail'!$C391),'Wkpr - Allocation_Factors'!$A$2:$A$15,0),MATCH('Wkpr - Plant Balance Detail'!BY$2,'Wkpr - Allocation_Factors'!$B$1:$F$1,0)))),0)</f>
        <v>0</v>
      </c>
      <c r="CA391" s="1">
        <f t="shared" si="227"/>
        <v>129892.29329032342</v>
      </c>
      <c r="CB391" s="1">
        <f t="shared" si="228"/>
        <v>0</v>
      </c>
      <c r="CC391" s="1">
        <f t="shared" si="229"/>
        <v>0</v>
      </c>
      <c r="CD391" s="1">
        <f t="shared" si="230"/>
        <v>0</v>
      </c>
      <c r="CE391" s="1">
        <f t="shared" si="231"/>
        <v>0</v>
      </c>
      <c r="CF391" s="1"/>
      <c r="CG391" s="1">
        <f t="shared" si="232"/>
        <v>129892.2635</v>
      </c>
      <c r="CH391" s="1">
        <f t="shared" si="233"/>
        <v>0</v>
      </c>
      <c r="CI391" s="1">
        <f t="shared" si="234"/>
        <v>0</v>
      </c>
      <c r="CJ391" s="1">
        <f t="shared" si="235"/>
        <v>0</v>
      </c>
      <c r="CK391" s="1">
        <f t="shared" si="236"/>
        <v>0</v>
      </c>
      <c r="CM391" s="1">
        <f t="shared" si="237"/>
        <v>176653.47836000001</v>
      </c>
      <c r="CN391" s="1">
        <f t="shared" si="238"/>
        <v>0</v>
      </c>
      <c r="CO391" s="1">
        <f t="shared" si="239"/>
        <v>0</v>
      </c>
      <c r="CP391" s="1">
        <f t="shared" si="240"/>
        <v>0</v>
      </c>
      <c r="CQ391" s="1">
        <f t="shared" si="241"/>
        <v>0</v>
      </c>
      <c r="CS391" s="1">
        <f t="shared" si="256"/>
        <v>46761.214860000007</v>
      </c>
      <c r="CT391" s="1">
        <f t="shared" si="257"/>
        <v>0</v>
      </c>
      <c r="CU391" s="1">
        <f t="shared" si="258"/>
        <v>0</v>
      </c>
      <c r="CV391" s="1">
        <f t="shared" si="259"/>
        <v>0</v>
      </c>
      <c r="CW391" s="1">
        <f t="shared" si="260"/>
        <v>0</v>
      </c>
      <c r="CX391" s="1">
        <f t="shared" si="261"/>
        <v>46761.214860000007</v>
      </c>
      <c r="DA391" s="38">
        <f t="shared" si="242"/>
        <v>0</v>
      </c>
      <c r="DB391" s="38">
        <f t="shared" si="243"/>
        <v>0</v>
      </c>
      <c r="DC391" s="38">
        <f t="shared" si="244"/>
        <v>0</v>
      </c>
      <c r="DD391" s="38">
        <f t="shared" si="245"/>
        <v>0</v>
      </c>
      <c r="DE391" s="38">
        <f t="shared" si="246"/>
        <v>0</v>
      </c>
    </row>
    <row r="392" spans="1:109" x14ac:dyDescent="0.2">
      <c r="A392" t="s">
        <v>407</v>
      </c>
      <c r="B392" t="str">
        <f t="shared" si="247"/>
        <v>ED</v>
      </c>
      <c r="C392" t="str">
        <f t="shared" si="248"/>
        <v>WA</v>
      </c>
      <c r="D392">
        <f t="shared" si="249"/>
        <v>364000</v>
      </c>
      <c r="F392" s="1">
        <v>214973822.66</v>
      </c>
      <c r="G392" s="1">
        <v>215407470.37</v>
      </c>
      <c r="H392" s="1">
        <v>216645792.46000001</v>
      </c>
      <c r="I392" s="1">
        <v>217994469.31</v>
      </c>
      <c r="J392" s="1">
        <v>219107905.28999999</v>
      </c>
      <c r="K392" s="1">
        <v>220164309.59999999</v>
      </c>
      <c r="L392" s="1">
        <v>221139599.22</v>
      </c>
      <c r="M392" s="1">
        <v>222389990.41999999</v>
      </c>
      <c r="N392" s="1">
        <v>224031889.28999999</v>
      </c>
      <c r="O392" s="1">
        <v>225614627</v>
      </c>
      <c r="P392" s="1">
        <v>227010571.88999999</v>
      </c>
      <c r="Q392" s="1">
        <v>228867753.65000001</v>
      </c>
      <c r="R392" s="1">
        <v>229534470.80000001</v>
      </c>
      <c r="S392" s="1">
        <f t="shared" si="250"/>
        <v>222254146.73000002</v>
      </c>
      <c r="T392" s="1">
        <f t="shared" si="251"/>
        <v>2438374378.5</v>
      </c>
      <c r="U392" s="1">
        <f t="shared" si="252"/>
        <v>221719043.76916668</v>
      </c>
      <c r="V392" s="1">
        <v>-54315531.659999996</v>
      </c>
      <c r="W392" s="1">
        <v>-54703156.380000003</v>
      </c>
      <c r="X392" s="1">
        <v>-55102647.810000002</v>
      </c>
      <c r="Y392" s="1">
        <v>-55494596.200000003</v>
      </c>
      <c r="Z392" s="1">
        <v>-55890165.909999996</v>
      </c>
      <c r="AA392" s="1">
        <v>-56272345.359999999</v>
      </c>
      <c r="AB392" s="1">
        <v>-56668679.979999997</v>
      </c>
      <c r="AC392" s="1">
        <v>-57061063.219999999</v>
      </c>
      <c r="AD392" s="1">
        <v>-57464567.420000002</v>
      </c>
      <c r="AE392" s="1">
        <v>-57869278.520000003</v>
      </c>
      <c r="AF392" s="1">
        <v>-58252173.159999996</v>
      </c>
      <c r="AG392" s="1">
        <v>-58652670.43</v>
      </c>
      <c r="AH392" s="1">
        <v>-59048671.479999997</v>
      </c>
      <c r="AI392" s="1"/>
      <c r="AJ392" s="1">
        <v>-407837.61</v>
      </c>
      <c r="AK392" s="1">
        <v>-414242</v>
      </c>
      <c r="AL392" s="1">
        <v>-415851.27</v>
      </c>
      <c r="AM392" s="1">
        <v>-418341.25</v>
      </c>
      <c r="AN392" s="1">
        <v>-420711.04000000004</v>
      </c>
      <c r="AO392" s="1">
        <v>-422799.51</v>
      </c>
      <c r="AP392" s="1">
        <v>-424755.01</v>
      </c>
      <c r="AQ392" s="1">
        <v>-426897.23</v>
      </c>
      <c r="AR392" s="1">
        <v>-429681.05</v>
      </c>
      <c r="AS392" s="1">
        <v>-432784.77</v>
      </c>
      <c r="AT392" s="1">
        <v>-435651.76</v>
      </c>
      <c r="AU392" s="1">
        <v>-438782.89</v>
      </c>
      <c r="AV392" s="1">
        <v>-441212.15</v>
      </c>
      <c r="AW392" s="1">
        <f t="shared" si="253"/>
        <v>5121709.93</v>
      </c>
      <c r="AX392" s="1"/>
      <c r="AY392" s="1">
        <v>160658291</v>
      </c>
      <c r="AZ392" s="1">
        <v>160704313.99000001</v>
      </c>
      <c r="BA392" s="1">
        <v>161543144.65000001</v>
      </c>
      <c r="BB392" s="1">
        <v>162499873.11000001</v>
      </c>
      <c r="BC392" s="1">
        <v>163217739.38</v>
      </c>
      <c r="BD392" s="1">
        <v>163891964.24000001</v>
      </c>
      <c r="BE392" s="1">
        <v>164470919.24000001</v>
      </c>
      <c r="BF392" s="1">
        <v>165328927.19999999</v>
      </c>
      <c r="BG392" s="1">
        <v>166567321.87</v>
      </c>
      <c r="BH392" s="1">
        <v>167745348.47999999</v>
      </c>
      <c r="BI392" s="1">
        <v>168758398.72999999</v>
      </c>
      <c r="BJ392" s="1">
        <v>170215083.22</v>
      </c>
      <c r="BK392" s="1">
        <v>170485799.31999999</v>
      </c>
      <c r="BL392" s="2">
        <f t="shared" si="226"/>
        <v>0</v>
      </c>
      <c r="BM392" s="2">
        <f t="shared" si="254"/>
        <v>5121709.93</v>
      </c>
      <c r="BN392" s="3">
        <f t="shared" si="225"/>
        <v>2.3100000085388466E-2</v>
      </c>
      <c r="BO392" s="37">
        <f>IFERROR(INDEX('Wkpr - Existing Depr Rates'!$G$2:$G$709,MATCH('Wkpr - Plant Balance Detail'!A392,'Wkpr - Existing Depr Rates'!$A$2:$A$709,0),),0)</f>
        <v>2.3099999999999999E-2</v>
      </c>
      <c r="BP392" s="37">
        <f t="shared" si="255"/>
        <v>8.5388467130353973E-11</v>
      </c>
      <c r="BQ392" s="11">
        <v>2.5699999999999997E-2</v>
      </c>
      <c r="BR392" s="11"/>
      <c r="BS392" s="11"/>
      <c r="BU392" s="31">
        <f>_xlfn.IFNA(IF(AND($B392="ED",$D392&gt;=310000,$D392&lt;360000),INDEX('Wkpr - Allocation_Factors'!$B$16:$F$16,1,MATCH('Wkpr - Plant Balance Detail'!BU$2,'Wkpr - Allocation_Factors'!$B$1:$F$1,0)),IF(AND($B392="GD",$C392="AN",$D392&gt;=350000,$D392&lt;358000),INDEX('Wkpr - Allocation_Factors'!$B$17:$F$17,1,MATCH('Wkpr - Plant Balance Detail'!BU$2,'Wkpr - Allocation_Factors'!$B$1:$F$1,0)),INDEX('Wkpr - Allocation_Factors'!$B$2:$F$15,MATCH(CONCATENATE('Wkpr - Plant Balance Detail'!$B392,'Wkpr - Plant Balance Detail'!$C392),'Wkpr - Allocation_Factors'!$A$2:$A$15,0),MATCH('Wkpr - Plant Balance Detail'!BU$2,'Wkpr - Allocation_Factors'!$B$1:$F$1,0)))),0)</f>
        <v>1</v>
      </c>
      <c r="BV392" s="31">
        <f>_xlfn.IFNA(IF(AND($B392="ED",$D392&gt;=310000,$D392&lt;360000),INDEX('Wkpr - Allocation_Factors'!$B$16:$F$16,1,MATCH('Wkpr - Plant Balance Detail'!BV$2,'Wkpr - Allocation_Factors'!$B$1:$F$1,0)),IF(AND($B392="GD",$C392="AN",$D392&gt;=350000,$D392&lt;358000),INDEX('Wkpr - Allocation_Factors'!$B$17:$F$17,1,MATCH('Wkpr - Plant Balance Detail'!BV$2,'Wkpr - Allocation_Factors'!$B$1:$F$1,0)),INDEX('Wkpr - Allocation_Factors'!$B$2:$F$15,MATCH(CONCATENATE('Wkpr - Plant Balance Detail'!$B392,'Wkpr - Plant Balance Detail'!$C392),'Wkpr - Allocation_Factors'!$A$2:$A$15,0),MATCH('Wkpr - Plant Balance Detail'!BV$2,'Wkpr - Allocation_Factors'!$B$1:$F$1,0)))),0)</f>
        <v>0</v>
      </c>
      <c r="BW392" s="31">
        <f>_xlfn.IFNA(IF(AND($B392="ED",$D392&gt;=310000,$D392&lt;360000),INDEX('Wkpr - Allocation_Factors'!$B$16:$F$16,1,MATCH('Wkpr - Plant Balance Detail'!BW$2,'Wkpr - Allocation_Factors'!$B$1:$F$1,0)),IF(AND($B392="GD",$C392="AN",$D392&gt;=350000,$D392&lt;358000),INDEX('Wkpr - Allocation_Factors'!$B$17:$F$17,1,MATCH('Wkpr - Plant Balance Detail'!BW$2,'Wkpr - Allocation_Factors'!$B$1:$F$1,0)),INDEX('Wkpr - Allocation_Factors'!$B$2:$F$15,MATCH(CONCATENATE('Wkpr - Plant Balance Detail'!$B392,'Wkpr - Plant Balance Detail'!$C392),'Wkpr - Allocation_Factors'!$A$2:$A$15,0),MATCH('Wkpr - Plant Balance Detail'!BW$2,'Wkpr - Allocation_Factors'!$B$1:$F$1,0)))),0)</f>
        <v>0</v>
      </c>
      <c r="BX392" s="31">
        <f>_xlfn.IFNA(IF(AND($B392="ED",$D392&gt;=310000,$D392&lt;360000),INDEX('Wkpr - Allocation_Factors'!$B$16:$F$16,1,MATCH('Wkpr - Plant Balance Detail'!BX$2,'Wkpr - Allocation_Factors'!$B$1:$F$1,0)),IF(AND($B392="GD",$C392="AN",$D392&gt;=350000,$D392&lt;358000),INDEX('Wkpr - Allocation_Factors'!$B$17:$F$17,1,MATCH('Wkpr - Plant Balance Detail'!BX$2,'Wkpr - Allocation_Factors'!$B$1:$F$1,0)),INDEX('Wkpr - Allocation_Factors'!$B$2:$F$15,MATCH(CONCATENATE('Wkpr - Plant Balance Detail'!$B392,'Wkpr - Plant Balance Detail'!$C392),'Wkpr - Allocation_Factors'!$A$2:$A$15,0),MATCH('Wkpr - Plant Balance Detail'!BX$2,'Wkpr - Allocation_Factors'!$B$1:$F$1,0)))),0)</f>
        <v>0</v>
      </c>
      <c r="BY392" s="31">
        <f>_xlfn.IFNA(IF(AND($B392="ED",$D392&gt;=310000,$D392&lt;360000),INDEX('Wkpr - Allocation_Factors'!$B$16:$F$16,1,MATCH('Wkpr - Plant Balance Detail'!BY$2,'Wkpr - Allocation_Factors'!$B$1:$F$1,0)),IF(AND($B392="GD",$C392="AN",$D392&gt;=350000,$D392&lt;358000),INDEX('Wkpr - Allocation_Factors'!$B$17:$F$17,1,MATCH('Wkpr - Plant Balance Detail'!BY$2,'Wkpr - Allocation_Factors'!$B$1:$F$1,0)),INDEX('Wkpr - Allocation_Factors'!$B$2:$F$15,MATCH(CONCATENATE('Wkpr - Plant Balance Detail'!$B392,'Wkpr - Plant Balance Detail'!$C392),'Wkpr - Allocation_Factors'!$A$2:$A$15,0),MATCH('Wkpr - Plant Balance Detail'!BY$2,'Wkpr - Allocation_Factors'!$B$1:$F$1,0)))),0)</f>
        <v>0</v>
      </c>
      <c r="CA392" s="1">
        <f t="shared" si="227"/>
        <v>5302246.2950795963</v>
      </c>
      <c r="CB392" s="1">
        <f t="shared" si="228"/>
        <v>0</v>
      </c>
      <c r="CC392" s="1">
        <f t="shared" si="229"/>
        <v>0</v>
      </c>
      <c r="CD392" s="1">
        <f t="shared" si="230"/>
        <v>0</v>
      </c>
      <c r="CE392" s="1">
        <f t="shared" si="231"/>
        <v>0</v>
      </c>
      <c r="CF392" s="1"/>
      <c r="CG392" s="1">
        <f t="shared" si="232"/>
        <v>5302246.2754800003</v>
      </c>
      <c r="CH392" s="1">
        <f t="shared" si="233"/>
        <v>0</v>
      </c>
      <c r="CI392" s="1">
        <f t="shared" si="234"/>
        <v>0</v>
      </c>
      <c r="CJ392" s="1">
        <f t="shared" si="235"/>
        <v>0</v>
      </c>
      <c r="CK392" s="1">
        <f t="shared" si="236"/>
        <v>0</v>
      </c>
      <c r="CM392" s="1">
        <f t="shared" si="237"/>
        <v>5899035.8995599998</v>
      </c>
      <c r="CN392" s="1">
        <f t="shared" si="238"/>
        <v>0</v>
      </c>
      <c r="CO392" s="1">
        <f t="shared" si="239"/>
        <v>0</v>
      </c>
      <c r="CP392" s="1">
        <f t="shared" si="240"/>
        <v>0</v>
      </c>
      <c r="CQ392" s="1">
        <f t="shared" si="241"/>
        <v>0</v>
      </c>
      <c r="CS392" s="1">
        <f t="shared" si="256"/>
        <v>596789.62407999951</v>
      </c>
      <c r="CT392" s="1">
        <f t="shared" si="257"/>
        <v>0</v>
      </c>
      <c r="CU392" s="1">
        <f t="shared" si="258"/>
        <v>0</v>
      </c>
      <c r="CV392" s="1">
        <f t="shared" si="259"/>
        <v>0</v>
      </c>
      <c r="CW392" s="1">
        <f t="shared" si="260"/>
        <v>0</v>
      </c>
      <c r="CX392" s="1">
        <f t="shared" si="261"/>
        <v>596789.62407999951</v>
      </c>
      <c r="DA392" s="38">
        <f t="shared" si="242"/>
        <v>0</v>
      </c>
      <c r="DB392" s="38">
        <f t="shared" si="243"/>
        <v>0</v>
      </c>
      <c r="DC392" s="38">
        <f t="shared" si="244"/>
        <v>0</v>
      </c>
      <c r="DD392" s="38">
        <f t="shared" si="245"/>
        <v>0</v>
      </c>
      <c r="DE392" s="38">
        <f t="shared" si="246"/>
        <v>0</v>
      </c>
    </row>
    <row r="393" spans="1:109" x14ac:dyDescent="0.2">
      <c r="A393" s="18" t="s">
        <v>408</v>
      </c>
      <c r="B393" s="18" t="str">
        <f t="shared" si="247"/>
        <v>ED</v>
      </c>
      <c r="C393" s="18" t="str">
        <f t="shared" si="248"/>
        <v>WA</v>
      </c>
      <c r="D393" s="18">
        <f t="shared" si="249"/>
        <v>364105</v>
      </c>
      <c r="E393" s="18" t="s">
        <v>685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f t="shared" si="250"/>
        <v>0</v>
      </c>
      <c r="T393" s="19">
        <f t="shared" si="251"/>
        <v>0</v>
      </c>
      <c r="U393" s="19">
        <f t="shared" si="252"/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9">
        <v>0</v>
      </c>
      <c r="AI393" s="19"/>
      <c r="AJ393" s="19">
        <v>0</v>
      </c>
      <c r="AK393" s="19">
        <v>0</v>
      </c>
      <c r="AL393" s="19">
        <v>0</v>
      </c>
      <c r="AM393" s="19">
        <v>0</v>
      </c>
      <c r="AN393" s="19">
        <v>0</v>
      </c>
      <c r="AO393" s="19">
        <v>0</v>
      </c>
      <c r="AP393" s="19">
        <v>0</v>
      </c>
      <c r="AQ393" s="19">
        <v>0</v>
      </c>
      <c r="AR393" s="19">
        <v>0</v>
      </c>
      <c r="AS393" s="19">
        <v>0</v>
      </c>
      <c r="AT393" s="19">
        <v>0</v>
      </c>
      <c r="AU393" s="19">
        <v>0</v>
      </c>
      <c r="AV393" s="19">
        <v>0</v>
      </c>
      <c r="AW393" s="19">
        <f t="shared" si="253"/>
        <v>0</v>
      </c>
      <c r="AX393" s="19"/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20">
        <f t="shared" si="226"/>
        <v>0</v>
      </c>
      <c r="BM393" s="20">
        <f t="shared" si="254"/>
        <v>0</v>
      </c>
      <c r="BN393" s="21" t="str">
        <f t="shared" si="225"/>
        <v/>
      </c>
      <c r="BO393" s="37">
        <f>IFERROR(INDEX('Wkpr - Existing Depr Rates'!$G$2:$G$709,MATCH('Wkpr - Plant Balance Detail'!A393,'Wkpr - Existing Depr Rates'!$A$2:$A$709,0),),0)</f>
        <v>0</v>
      </c>
      <c r="BP393" s="37" t="str">
        <f t="shared" si="255"/>
        <v/>
      </c>
      <c r="BQ393" s="18"/>
      <c r="BR393" s="18"/>
      <c r="BS393" s="18"/>
      <c r="BT393" s="18"/>
      <c r="BU393" s="33">
        <f>_xlfn.IFNA(IF(AND($B393="ED",$D393&gt;=310000,$D393&lt;360000),INDEX('Wkpr - Allocation_Factors'!$B$16:$F$16,1,MATCH('Wkpr - Plant Balance Detail'!BU$2,'Wkpr - Allocation_Factors'!$B$1:$F$1,0)),IF(AND($B393="GD",$C393="AN",$D393&gt;=350000,$D393&lt;358000),INDEX('Wkpr - Allocation_Factors'!$B$17:$F$17,1,MATCH('Wkpr - Plant Balance Detail'!BU$2,'Wkpr - Allocation_Factors'!$B$1:$F$1,0)),INDEX('Wkpr - Allocation_Factors'!$B$2:$F$15,MATCH(CONCATENATE('Wkpr - Plant Balance Detail'!$B393,'Wkpr - Plant Balance Detail'!$C393),'Wkpr - Allocation_Factors'!$A$2:$A$15,0),MATCH('Wkpr - Plant Balance Detail'!BU$2,'Wkpr - Allocation_Factors'!$B$1:$F$1,0)))),0)</f>
        <v>1</v>
      </c>
      <c r="BV393" s="33">
        <f>_xlfn.IFNA(IF(AND($B393="ED",$D393&gt;=310000,$D393&lt;360000),INDEX('Wkpr - Allocation_Factors'!$B$16:$F$16,1,MATCH('Wkpr - Plant Balance Detail'!BV$2,'Wkpr - Allocation_Factors'!$B$1:$F$1,0)),IF(AND($B393="GD",$C393="AN",$D393&gt;=350000,$D393&lt;358000),INDEX('Wkpr - Allocation_Factors'!$B$17:$F$17,1,MATCH('Wkpr - Plant Balance Detail'!BV$2,'Wkpr - Allocation_Factors'!$B$1:$F$1,0)),INDEX('Wkpr - Allocation_Factors'!$B$2:$F$15,MATCH(CONCATENATE('Wkpr - Plant Balance Detail'!$B393,'Wkpr - Plant Balance Detail'!$C393),'Wkpr - Allocation_Factors'!$A$2:$A$15,0),MATCH('Wkpr - Plant Balance Detail'!BV$2,'Wkpr - Allocation_Factors'!$B$1:$F$1,0)))),0)</f>
        <v>0</v>
      </c>
      <c r="BW393" s="33">
        <f>_xlfn.IFNA(IF(AND($B393="ED",$D393&gt;=310000,$D393&lt;360000),INDEX('Wkpr - Allocation_Factors'!$B$16:$F$16,1,MATCH('Wkpr - Plant Balance Detail'!BW$2,'Wkpr - Allocation_Factors'!$B$1:$F$1,0)),IF(AND($B393="GD",$C393="AN",$D393&gt;=350000,$D393&lt;358000),INDEX('Wkpr - Allocation_Factors'!$B$17:$F$17,1,MATCH('Wkpr - Plant Balance Detail'!BW$2,'Wkpr - Allocation_Factors'!$B$1:$F$1,0)),INDEX('Wkpr - Allocation_Factors'!$B$2:$F$15,MATCH(CONCATENATE('Wkpr - Plant Balance Detail'!$B393,'Wkpr - Plant Balance Detail'!$C393),'Wkpr - Allocation_Factors'!$A$2:$A$15,0),MATCH('Wkpr - Plant Balance Detail'!BW$2,'Wkpr - Allocation_Factors'!$B$1:$F$1,0)))),0)</f>
        <v>0</v>
      </c>
      <c r="BX393" s="33">
        <f>_xlfn.IFNA(IF(AND($B393="ED",$D393&gt;=310000,$D393&lt;360000),INDEX('Wkpr - Allocation_Factors'!$B$16:$F$16,1,MATCH('Wkpr - Plant Balance Detail'!BX$2,'Wkpr - Allocation_Factors'!$B$1:$F$1,0)),IF(AND($B393="GD",$C393="AN",$D393&gt;=350000,$D393&lt;358000),INDEX('Wkpr - Allocation_Factors'!$B$17:$F$17,1,MATCH('Wkpr - Plant Balance Detail'!BX$2,'Wkpr - Allocation_Factors'!$B$1:$F$1,0)),INDEX('Wkpr - Allocation_Factors'!$B$2:$F$15,MATCH(CONCATENATE('Wkpr - Plant Balance Detail'!$B393,'Wkpr - Plant Balance Detail'!$C393),'Wkpr - Allocation_Factors'!$A$2:$A$15,0),MATCH('Wkpr - Plant Balance Detail'!BX$2,'Wkpr - Allocation_Factors'!$B$1:$F$1,0)))),0)</f>
        <v>0</v>
      </c>
      <c r="BY393" s="33">
        <f>_xlfn.IFNA(IF(AND($B393="ED",$D393&gt;=310000,$D393&lt;360000),INDEX('Wkpr - Allocation_Factors'!$B$16:$F$16,1,MATCH('Wkpr - Plant Balance Detail'!BY$2,'Wkpr - Allocation_Factors'!$B$1:$F$1,0)),IF(AND($B393="GD",$C393="AN",$D393&gt;=350000,$D393&lt;358000),INDEX('Wkpr - Allocation_Factors'!$B$17:$F$17,1,MATCH('Wkpr - Plant Balance Detail'!BY$2,'Wkpr - Allocation_Factors'!$B$1:$F$1,0)),INDEX('Wkpr - Allocation_Factors'!$B$2:$F$15,MATCH(CONCATENATE('Wkpr - Plant Balance Detail'!$B393,'Wkpr - Plant Balance Detail'!$C393),'Wkpr - Allocation_Factors'!$A$2:$A$15,0),MATCH('Wkpr - Plant Balance Detail'!BY$2,'Wkpr - Allocation_Factors'!$B$1:$F$1,0)))),0)</f>
        <v>0</v>
      </c>
      <c r="CA393" s="1">
        <f t="shared" si="227"/>
        <v>0</v>
      </c>
      <c r="CB393" s="1">
        <f t="shared" si="228"/>
        <v>0</v>
      </c>
      <c r="CC393" s="1">
        <f t="shared" si="229"/>
        <v>0</v>
      </c>
      <c r="CD393" s="1">
        <f t="shared" si="230"/>
        <v>0</v>
      </c>
      <c r="CE393" s="1">
        <f t="shared" si="231"/>
        <v>0</v>
      </c>
      <c r="CF393" s="1"/>
      <c r="CG393" s="1">
        <f t="shared" si="232"/>
        <v>0</v>
      </c>
      <c r="CH393" s="1">
        <f t="shared" si="233"/>
        <v>0</v>
      </c>
      <c r="CI393" s="1">
        <f t="shared" si="234"/>
        <v>0</v>
      </c>
      <c r="CJ393" s="1">
        <f t="shared" si="235"/>
        <v>0</v>
      </c>
      <c r="CK393" s="1">
        <f t="shared" si="236"/>
        <v>0</v>
      </c>
      <c r="CM393" s="1">
        <f t="shared" si="237"/>
        <v>0</v>
      </c>
      <c r="CN393" s="1">
        <f t="shared" si="238"/>
        <v>0</v>
      </c>
      <c r="CO393" s="1">
        <f t="shared" si="239"/>
        <v>0</v>
      </c>
      <c r="CP393" s="1">
        <f t="shared" si="240"/>
        <v>0</v>
      </c>
      <c r="CQ393" s="1">
        <f t="shared" si="241"/>
        <v>0</v>
      </c>
      <c r="CS393" s="1">
        <f t="shared" si="256"/>
        <v>0</v>
      </c>
      <c r="CT393" s="1">
        <f t="shared" si="257"/>
        <v>0</v>
      </c>
      <c r="CU393" s="1">
        <f t="shared" si="258"/>
        <v>0</v>
      </c>
      <c r="CV393" s="1">
        <f t="shared" si="259"/>
        <v>0</v>
      </c>
      <c r="CW393" s="1">
        <f t="shared" si="260"/>
        <v>0</v>
      </c>
      <c r="CX393" s="1">
        <f t="shared" si="261"/>
        <v>0</v>
      </c>
      <c r="DA393" s="38">
        <f t="shared" si="242"/>
        <v>0</v>
      </c>
      <c r="DB393" s="38">
        <f t="shared" si="243"/>
        <v>0</v>
      </c>
      <c r="DC393" s="38">
        <f t="shared" si="244"/>
        <v>0</v>
      </c>
      <c r="DD393" s="38">
        <f t="shared" si="245"/>
        <v>0</v>
      </c>
      <c r="DE393" s="38">
        <f t="shared" si="246"/>
        <v>0</v>
      </c>
    </row>
    <row r="394" spans="1:109" x14ac:dyDescent="0.2">
      <c r="A394" t="s">
        <v>409</v>
      </c>
      <c r="B394" t="str">
        <f t="shared" si="247"/>
        <v>ED</v>
      </c>
      <c r="C394" t="str">
        <f t="shared" si="248"/>
        <v>WA</v>
      </c>
      <c r="D394">
        <f t="shared" si="249"/>
        <v>365000</v>
      </c>
      <c r="F394" s="1">
        <v>133602513.31999999</v>
      </c>
      <c r="G394" s="1">
        <v>133895911.90000001</v>
      </c>
      <c r="H394" s="1">
        <v>134240805.25999999</v>
      </c>
      <c r="I394" s="1">
        <v>135303597.81</v>
      </c>
      <c r="J394" s="1">
        <v>136000568.38</v>
      </c>
      <c r="K394" s="1">
        <v>137185299.41</v>
      </c>
      <c r="L394" s="1">
        <v>138050488.66</v>
      </c>
      <c r="M394" s="1">
        <v>138862704.94</v>
      </c>
      <c r="N394" s="1">
        <v>139841950.72999999</v>
      </c>
      <c r="O394" s="1">
        <v>141066981.28999999</v>
      </c>
      <c r="P394" s="1">
        <v>141785822.28</v>
      </c>
      <c r="Q394" s="1">
        <v>143293199.46000001</v>
      </c>
      <c r="R394" s="1">
        <v>145202061.21000001</v>
      </c>
      <c r="S394" s="1">
        <f t="shared" si="250"/>
        <v>139402287.26499999</v>
      </c>
      <c r="T394" s="1">
        <f t="shared" si="251"/>
        <v>1519527330.1199999</v>
      </c>
      <c r="U394" s="1">
        <f t="shared" si="252"/>
        <v>138244134.7820833</v>
      </c>
      <c r="V394" s="1">
        <v>-37988173.659999996</v>
      </c>
      <c r="W394" s="1">
        <v>-38234551.700000003</v>
      </c>
      <c r="X394" s="1">
        <v>-38450759.619999997</v>
      </c>
      <c r="Y394" s="1">
        <v>-38766115.75</v>
      </c>
      <c r="Z394" s="1">
        <v>-39083093.770000003</v>
      </c>
      <c r="AA394" s="1">
        <v>-39390661.289999999</v>
      </c>
      <c r="AB394" s="1">
        <v>-39711451.25</v>
      </c>
      <c r="AC394" s="1">
        <v>-40035087.539999999</v>
      </c>
      <c r="AD394" s="1">
        <v>-40349868.57</v>
      </c>
      <c r="AE394" s="1">
        <v>-40653752.710000001</v>
      </c>
      <c r="AF394" s="1">
        <v>-40981239.759999998</v>
      </c>
      <c r="AG394" s="1">
        <v>-41278186.310000002</v>
      </c>
      <c r="AH394" s="1">
        <v>-41600209.560000002</v>
      </c>
      <c r="AI394" s="1"/>
      <c r="AJ394" s="1">
        <v>-313184.67</v>
      </c>
      <c r="AK394" s="1">
        <v>-314310.65000000002</v>
      </c>
      <c r="AL394" s="1">
        <v>-315060.64</v>
      </c>
      <c r="AM394" s="1">
        <v>-316714.67</v>
      </c>
      <c r="AN394" s="1">
        <v>-318782.40000000002</v>
      </c>
      <c r="AO394" s="1">
        <v>-320993.40000000002</v>
      </c>
      <c r="AP394" s="1">
        <v>-323402.05</v>
      </c>
      <c r="AQ394" s="1">
        <v>-325373</v>
      </c>
      <c r="AR394" s="1">
        <v>-327477.97000000003</v>
      </c>
      <c r="AS394" s="1">
        <v>-330068</v>
      </c>
      <c r="AT394" s="1">
        <v>-332352.05</v>
      </c>
      <c r="AU394" s="1">
        <v>-334967.85000000003</v>
      </c>
      <c r="AV394" s="1">
        <v>-338981.94</v>
      </c>
      <c r="AW394" s="1">
        <f t="shared" si="253"/>
        <v>3898484.6199999996</v>
      </c>
      <c r="AX394" s="1"/>
      <c r="AY394" s="1">
        <v>95614339.659999996</v>
      </c>
      <c r="AZ394" s="1">
        <v>95661360.200000003</v>
      </c>
      <c r="BA394" s="1">
        <v>95790045.640000001</v>
      </c>
      <c r="BB394" s="1">
        <v>96537482.060000002</v>
      </c>
      <c r="BC394" s="1">
        <v>96917474.609999999</v>
      </c>
      <c r="BD394" s="1">
        <v>97794638.120000005</v>
      </c>
      <c r="BE394" s="1">
        <v>98339037.409999996</v>
      </c>
      <c r="BF394" s="1">
        <v>98827617.400000006</v>
      </c>
      <c r="BG394" s="1">
        <v>99492082.159999996</v>
      </c>
      <c r="BH394" s="1">
        <v>100413228.58</v>
      </c>
      <c r="BI394" s="1">
        <v>100804582.52</v>
      </c>
      <c r="BJ394" s="1">
        <v>102015013.15000001</v>
      </c>
      <c r="BK394" s="1">
        <v>103601851.65000001</v>
      </c>
      <c r="BL394" s="2">
        <f t="shared" si="226"/>
        <v>0</v>
      </c>
      <c r="BM394" s="2">
        <f t="shared" si="254"/>
        <v>3898484.6199999996</v>
      </c>
      <c r="BN394" s="3">
        <f t="shared" si="225"/>
        <v>2.8200000138488699E-2</v>
      </c>
      <c r="BO394" s="37">
        <f>IFERROR(INDEX('Wkpr - Existing Depr Rates'!$G$2:$G$709,MATCH('Wkpr - Plant Balance Detail'!A394,'Wkpr - Existing Depr Rates'!$A$2:$A$709,0),),0)</f>
        <v>2.8199999999999999E-2</v>
      </c>
      <c r="BP394" s="37">
        <f t="shared" si="255"/>
        <v>1.3848869967469923E-10</v>
      </c>
      <c r="BQ394" s="11">
        <v>2.7099999999999999E-2</v>
      </c>
      <c r="BR394" s="11"/>
      <c r="BS394" s="11"/>
      <c r="BU394" s="31">
        <f>_xlfn.IFNA(IF(AND($B394="ED",$D394&gt;=310000,$D394&lt;360000),INDEX('Wkpr - Allocation_Factors'!$B$16:$F$16,1,MATCH('Wkpr - Plant Balance Detail'!BU$2,'Wkpr - Allocation_Factors'!$B$1:$F$1,0)),IF(AND($B394="GD",$C394="AN",$D394&gt;=350000,$D394&lt;358000),INDEX('Wkpr - Allocation_Factors'!$B$17:$F$17,1,MATCH('Wkpr - Plant Balance Detail'!BU$2,'Wkpr - Allocation_Factors'!$B$1:$F$1,0)),INDEX('Wkpr - Allocation_Factors'!$B$2:$F$15,MATCH(CONCATENATE('Wkpr - Plant Balance Detail'!$B394,'Wkpr - Plant Balance Detail'!$C394),'Wkpr - Allocation_Factors'!$A$2:$A$15,0),MATCH('Wkpr - Plant Balance Detail'!BU$2,'Wkpr - Allocation_Factors'!$B$1:$F$1,0)))),0)</f>
        <v>1</v>
      </c>
      <c r="BV394" s="31">
        <f>_xlfn.IFNA(IF(AND($B394="ED",$D394&gt;=310000,$D394&lt;360000),INDEX('Wkpr - Allocation_Factors'!$B$16:$F$16,1,MATCH('Wkpr - Plant Balance Detail'!BV$2,'Wkpr - Allocation_Factors'!$B$1:$F$1,0)),IF(AND($B394="GD",$C394="AN",$D394&gt;=350000,$D394&lt;358000),INDEX('Wkpr - Allocation_Factors'!$B$17:$F$17,1,MATCH('Wkpr - Plant Balance Detail'!BV$2,'Wkpr - Allocation_Factors'!$B$1:$F$1,0)),INDEX('Wkpr - Allocation_Factors'!$B$2:$F$15,MATCH(CONCATENATE('Wkpr - Plant Balance Detail'!$B394,'Wkpr - Plant Balance Detail'!$C394),'Wkpr - Allocation_Factors'!$A$2:$A$15,0),MATCH('Wkpr - Plant Balance Detail'!BV$2,'Wkpr - Allocation_Factors'!$B$1:$F$1,0)))),0)</f>
        <v>0</v>
      </c>
      <c r="BW394" s="31">
        <f>_xlfn.IFNA(IF(AND($B394="ED",$D394&gt;=310000,$D394&lt;360000),INDEX('Wkpr - Allocation_Factors'!$B$16:$F$16,1,MATCH('Wkpr - Plant Balance Detail'!BW$2,'Wkpr - Allocation_Factors'!$B$1:$F$1,0)),IF(AND($B394="GD",$C394="AN",$D394&gt;=350000,$D394&lt;358000),INDEX('Wkpr - Allocation_Factors'!$B$17:$F$17,1,MATCH('Wkpr - Plant Balance Detail'!BW$2,'Wkpr - Allocation_Factors'!$B$1:$F$1,0)),INDEX('Wkpr - Allocation_Factors'!$B$2:$F$15,MATCH(CONCATENATE('Wkpr - Plant Balance Detail'!$B394,'Wkpr - Plant Balance Detail'!$C394),'Wkpr - Allocation_Factors'!$A$2:$A$15,0),MATCH('Wkpr - Plant Balance Detail'!BW$2,'Wkpr - Allocation_Factors'!$B$1:$F$1,0)))),0)</f>
        <v>0</v>
      </c>
      <c r="BX394" s="31">
        <f>_xlfn.IFNA(IF(AND($B394="ED",$D394&gt;=310000,$D394&lt;360000),INDEX('Wkpr - Allocation_Factors'!$B$16:$F$16,1,MATCH('Wkpr - Plant Balance Detail'!BX$2,'Wkpr - Allocation_Factors'!$B$1:$F$1,0)),IF(AND($B394="GD",$C394="AN",$D394&gt;=350000,$D394&lt;358000),INDEX('Wkpr - Allocation_Factors'!$B$17:$F$17,1,MATCH('Wkpr - Plant Balance Detail'!BX$2,'Wkpr - Allocation_Factors'!$B$1:$F$1,0)),INDEX('Wkpr - Allocation_Factors'!$B$2:$F$15,MATCH(CONCATENATE('Wkpr - Plant Balance Detail'!$B394,'Wkpr - Plant Balance Detail'!$C394),'Wkpr - Allocation_Factors'!$A$2:$A$15,0),MATCH('Wkpr - Plant Balance Detail'!BX$2,'Wkpr - Allocation_Factors'!$B$1:$F$1,0)))),0)</f>
        <v>0</v>
      </c>
      <c r="BY394" s="31">
        <f>_xlfn.IFNA(IF(AND($B394="ED",$D394&gt;=310000,$D394&lt;360000),INDEX('Wkpr - Allocation_Factors'!$B$16:$F$16,1,MATCH('Wkpr - Plant Balance Detail'!BY$2,'Wkpr - Allocation_Factors'!$B$1:$F$1,0)),IF(AND($B394="GD",$C394="AN",$D394&gt;=350000,$D394&lt;358000),INDEX('Wkpr - Allocation_Factors'!$B$17:$F$17,1,MATCH('Wkpr - Plant Balance Detail'!BY$2,'Wkpr - Allocation_Factors'!$B$1:$F$1,0)),INDEX('Wkpr - Allocation_Factors'!$B$2:$F$15,MATCH(CONCATENATE('Wkpr - Plant Balance Detail'!$B394,'Wkpr - Plant Balance Detail'!$C394),'Wkpr - Allocation_Factors'!$A$2:$A$15,0),MATCH('Wkpr - Plant Balance Detail'!BY$2,'Wkpr - Allocation_Factors'!$B$1:$F$1,0)))),0)</f>
        <v>0</v>
      </c>
      <c r="CA394" s="1">
        <f t="shared" si="227"/>
        <v>4094698.1462308448</v>
      </c>
      <c r="CB394" s="1">
        <f t="shared" si="228"/>
        <v>0</v>
      </c>
      <c r="CC394" s="1">
        <f t="shared" si="229"/>
        <v>0</v>
      </c>
      <c r="CD394" s="1">
        <f t="shared" si="230"/>
        <v>0</v>
      </c>
      <c r="CE394" s="1">
        <f t="shared" si="231"/>
        <v>0</v>
      </c>
      <c r="CF394" s="1"/>
      <c r="CG394" s="1">
        <f t="shared" si="232"/>
        <v>4094698.1261220002</v>
      </c>
      <c r="CH394" s="1">
        <f t="shared" si="233"/>
        <v>0</v>
      </c>
      <c r="CI394" s="1">
        <f t="shared" si="234"/>
        <v>0</v>
      </c>
      <c r="CJ394" s="1">
        <f t="shared" si="235"/>
        <v>0</v>
      </c>
      <c r="CK394" s="1">
        <f t="shared" si="236"/>
        <v>0</v>
      </c>
      <c r="CM394" s="1">
        <f t="shared" si="237"/>
        <v>3934975.8587910002</v>
      </c>
      <c r="CN394" s="1">
        <f t="shared" si="238"/>
        <v>0</v>
      </c>
      <c r="CO394" s="1">
        <f t="shared" si="239"/>
        <v>0</v>
      </c>
      <c r="CP394" s="1">
        <f t="shared" si="240"/>
        <v>0</v>
      </c>
      <c r="CQ394" s="1">
        <f t="shared" si="241"/>
        <v>0</v>
      </c>
      <c r="CS394" s="1">
        <f t="shared" si="256"/>
        <v>-159722.26733099995</v>
      </c>
      <c r="CT394" s="1">
        <f t="shared" si="257"/>
        <v>0</v>
      </c>
      <c r="CU394" s="1">
        <f t="shared" si="258"/>
        <v>0</v>
      </c>
      <c r="CV394" s="1">
        <f t="shared" si="259"/>
        <v>0</v>
      </c>
      <c r="CW394" s="1">
        <f t="shared" si="260"/>
        <v>0</v>
      </c>
      <c r="CX394" s="1">
        <f t="shared" si="261"/>
        <v>-159722.26733099995</v>
      </c>
      <c r="DA394" s="38">
        <f t="shared" si="242"/>
        <v>0</v>
      </c>
      <c r="DB394" s="38">
        <f t="shared" si="243"/>
        <v>0</v>
      </c>
      <c r="DC394" s="38">
        <f t="shared" si="244"/>
        <v>0</v>
      </c>
      <c r="DD394" s="38">
        <f t="shared" si="245"/>
        <v>0</v>
      </c>
      <c r="DE394" s="38">
        <f t="shared" si="246"/>
        <v>0</v>
      </c>
    </row>
    <row r="395" spans="1:109" x14ac:dyDescent="0.2">
      <c r="A395" s="18" t="s">
        <v>410</v>
      </c>
      <c r="B395" s="18" t="str">
        <f t="shared" si="247"/>
        <v>ED</v>
      </c>
      <c r="C395" s="18" t="str">
        <f t="shared" si="248"/>
        <v>WA</v>
      </c>
      <c r="D395" s="18">
        <f t="shared" si="249"/>
        <v>365105</v>
      </c>
      <c r="E395" s="18" t="s">
        <v>685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f t="shared" si="250"/>
        <v>0</v>
      </c>
      <c r="T395" s="19">
        <f t="shared" si="251"/>
        <v>0</v>
      </c>
      <c r="U395" s="19">
        <f t="shared" si="252"/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9">
        <v>0</v>
      </c>
      <c r="AI395" s="19"/>
      <c r="AJ395" s="19">
        <v>0</v>
      </c>
      <c r="AK395" s="19">
        <v>0</v>
      </c>
      <c r="AL395" s="19">
        <v>0</v>
      </c>
      <c r="AM395" s="19">
        <v>0</v>
      </c>
      <c r="AN395" s="19">
        <v>0</v>
      </c>
      <c r="AO395" s="19">
        <v>0</v>
      </c>
      <c r="AP395" s="19">
        <v>0</v>
      </c>
      <c r="AQ395" s="19">
        <v>0</v>
      </c>
      <c r="AR395" s="19">
        <v>0</v>
      </c>
      <c r="AS395" s="19">
        <v>0</v>
      </c>
      <c r="AT395" s="19">
        <v>0</v>
      </c>
      <c r="AU395" s="19">
        <v>0</v>
      </c>
      <c r="AV395" s="19">
        <v>0</v>
      </c>
      <c r="AW395" s="19">
        <f t="shared" si="253"/>
        <v>0</v>
      </c>
      <c r="AX395" s="19"/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20">
        <f t="shared" si="226"/>
        <v>0</v>
      </c>
      <c r="BM395" s="20">
        <f t="shared" si="254"/>
        <v>0</v>
      </c>
      <c r="BN395" s="21" t="str">
        <f t="shared" si="225"/>
        <v/>
      </c>
      <c r="BO395" s="37">
        <f>IFERROR(INDEX('Wkpr - Existing Depr Rates'!$G$2:$G$709,MATCH('Wkpr - Plant Balance Detail'!A395,'Wkpr - Existing Depr Rates'!$A$2:$A$709,0),),0)</f>
        <v>0</v>
      </c>
      <c r="BP395" s="37" t="str">
        <f t="shared" si="255"/>
        <v/>
      </c>
      <c r="BQ395" s="18"/>
      <c r="BR395" s="18"/>
      <c r="BS395" s="18"/>
      <c r="BT395" s="18"/>
      <c r="BU395" s="33">
        <f>_xlfn.IFNA(IF(AND($B395="ED",$D395&gt;=310000,$D395&lt;360000),INDEX('Wkpr - Allocation_Factors'!$B$16:$F$16,1,MATCH('Wkpr - Plant Balance Detail'!BU$2,'Wkpr - Allocation_Factors'!$B$1:$F$1,0)),IF(AND($B395="GD",$C395="AN",$D395&gt;=350000,$D395&lt;358000),INDEX('Wkpr - Allocation_Factors'!$B$17:$F$17,1,MATCH('Wkpr - Plant Balance Detail'!BU$2,'Wkpr - Allocation_Factors'!$B$1:$F$1,0)),INDEX('Wkpr - Allocation_Factors'!$B$2:$F$15,MATCH(CONCATENATE('Wkpr - Plant Balance Detail'!$B395,'Wkpr - Plant Balance Detail'!$C395),'Wkpr - Allocation_Factors'!$A$2:$A$15,0),MATCH('Wkpr - Plant Balance Detail'!BU$2,'Wkpr - Allocation_Factors'!$B$1:$F$1,0)))),0)</f>
        <v>1</v>
      </c>
      <c r="BV395" s="33">
        <f>_xlfn.IFNA(IF(AND($B395="ED",$D395&gt;=310000,$D395&lt;360000),INDEX('Wkpr - Allocation_Factors'!$B$16:$F$16,1,MATCH('Wkpr - Plant Balance Detail'!BV$2,'Wkpr - Allocation_Factors'!$B$1:$F$1,0)),IF(AND($B395="GD",$C395="AN",$D395&gt;=350000,$D395&lt;358000),INDEX('Wkpr - Allocation_Factors'!$B$17:$F$17,1,MATCH('Wkpr - Plant Balance Detail'!BV$2,'Wkpr - Allocation_Factors'!$B$1:$F$1,0)),INDEX('Wkpr - Allocation_Factors'!$B$2:$F$15,MATCH(CONCATENATE('Wkpr - Plant Balance Detail'!$B395,'Wkpr - Plant Balance Detail'!$C395),'Wkpr - Allocation_Factors'!$A$2:$A$15,0),MATCH('Wkpr - Plant Balance Detail'!BV$2,'Wkpr - Allocation_Factors'!$B$1:$F$1,0)))),0)</f>
        <v>0</v>
      </c>
      <c r="BW395" s="33">
        <f>_xlfn.IFNA(IF(AND($B395="ED",$D395&gt;=310000,$D395&lt;360000),INDEX('Wkpr - Allocation_Factors'!$B$16:$F$16,1,MATCH('Wkpr - Plant Balance Detail'!BW$2,'Wkpr - Allocation_Factors'!$B$1:$F$1,0)),IF(AND($B395="GD",$C395="AN",$D395&gt;=350000,$D395&lt;358000),INDEX('Wkpr - Allocation_Factors'!$B$17:$F$17,1,MATCH('Wkpr - Plant Balance Detail'!BW$2,'Wkpr - Allocation_Factors'!$B$1:$F$1,0)),INDEX('Wkpr - Allocation_Factors'!$B$2:$F$15,MATCH(CONCATENATE('Wkpr - Plant Balance Detail'!$B395,'Wkpr - Plant Balance Detail'!$C395),'Wkpr - Allocation_Factors'!$A$2:$A$15,0),MATCH('Wkpr - Plant Balance Detail'!BW$2,'Wkpr - Allocation_Factors'!$B$1:$F$1,0)))),0)</f>
        <v>0</v>
      </c>
      <c r="BX395" s="33">
        <f>_xlfn.IFNA(IF(AND($B395="ED",$D395&gt;=310000,$D395&lt;360000),INDEX('Wkpr - Allocation_Factors'!$B$16:$F$16,1,MATCH('Wkpr - Plant Balance Detail'!BX$2,'Wkpr - Allocation_Factors'!$B$1:$F$1,0)),IF(AND($B395="GD",$C395="AN",$D395&gt;=350000,$D395&lt;358000),INDEX('Wkpr - Allocation_Factors'!$B$17:$F$17,1,MATCH('Wkpr - Plant Balance Detail'!BX$2,'Wkpr - Allocation_Factors'!$B$1:$F$1,0)),INDEX('Wkpr - Allocation_Factors'!$B$2:$F$15,MATCH(CONCATENATE('Wkpr - Plant Balance Detail'!$B395,'Wkpr - Plant Balance Detail'!$C395),'Wkpr - Allocation_Factors'!$A$2:$A$15,0),MATCH('Wkpr - Plant Balance Detail'!BX$2,'Wkpr - Allocation_Factors'!$B$1:$F$1,0)))),0)</f>
        <v>0</v>
      </c>
      <c r="BY395" s="33">
        <f>_xlfn.IFNA(IF(AND($B395="ED",$D395&gt;=310000,$D395&lt;360000),INDEX('Wkpr - Allocation_Factors'!$B$16:$F$16,1,MATCH('Wkpr - Plant Balance Detail'!BY$2,'Wkpr - Allocation_Factors'!$B$1:$F$1,0)),IF(AND($B395="GD",$C395="AN",$D395&gt;=350000,$D395&lt;358000),INDEX('Wkpr - Allocation_Factors'!$B$17:$F$17,1,MATCH('Wkpr - Plant Balance Detail'!BY$2,'Wkpr - Allocation_Factors'!$B$1:$F$1,0)),INDEX('Wkpr - Allocation_Factors'!$B$2:$F$15,MATCH(CONCATENATE('Wkpr - Plant Balance Detail'!$B395,'Wkpr - Plant Balance Detail'!$C395),'Wkpr - Allocation_Factors'!$A$2:$A$15,0),MATCH('Wkpr - Plant Balance Detail'!BY$2,'Wkpr - Allocation_Factors'!$B$1:$F$1,0)))),0)</f>
        <v>0</v>
      </c>
      <c r="CA395" s="1">
        <f t="shared" si="227"/>
        <v>0</v>
      </c>
      <c r="CB395" s="1">
        <f t="shared" si="228"/>
        <v>0</v>
      </c>
      <c r="CC395" s="1">
        <f t="shared" si="229"/>
        <v>0</v>
      </c>
      <c r="CD395" s="1">
        <f t="shared" si="230"/>
        <v>0</v>
      </c>
      <c r="CE395" s="1">
        <f t="shared" si="231"/>
        <v>0</v>
      </c>
      <c r="CF395" s="1"/>
      <c r="CG395" s="1">
        <f t="shared" si="232"/>
        <v>0</v>
      </c>
      <c r="CH395" s="1">
        <f t="shared" si="233"/>
        <v>0</v>
      </c>
      <c r="CI395" s="1">
        <f t="shared" si="234"/>
        <v>0</v>
      </c>
      <c r="CJ395" s="1">
        <f t="shared" si="235"/>
        <v>0</v>
      </c>
      <c r="CK395" s="1">
        <f t="shared" si="236"/>
        <v>0</v>
      </c>
      <c r="CM395" s="1">
        <f t="shared" si="237"/>
        <v>0</v>
      </c>
      <c r="CN395" s="1">
        <f t="shared" si="238"/>
        <v>0</v>
      </c>
      <c r="CO395" s="1">
        <f t="shared" si="239"/>
        <v>0</v>
      </c>
      <c r="CP395" s="1">
        <f t="shared" si="240"/>
        <v>0</v>
      </c>
      <c r="CQ395" s="1">
        <f t="shared" si="241"/>
        <v>0</v>
      </c>
      <c r="CS395" s="1">
        <f t="shared" si="256"/>
        <v>0</v>
      </c>
      <c r="CT395" s="1">
        <f t="shared" si="257"/>
        <v>0</v>
      </c>
      <c r="CU395" s="1">
        <f t="shared" si="258"/>
        <v>0</v>
      </c>
      <c r="CV395" s="1">
        <f t="shared" si="259"/>
        <v>0</v>
      </c>
      <c r="CW395" s="1">
        <f t="shared" si="260"/>
        <v>0</v>
      </c>
      <c r="CX395" s="1">
        <f t="shared" si="261"/>
        <v>0</v>
      </c>
      <c r="DA395" s="38">
        <f t="shared" si="242"/>
        <v>0</v>
      </c>
      <c r="DB395" s="38">
        <f t="shared" si="243"/>
        <v>0</v>
      </c>
      <c r="DC395" s="38">
        <f t="shared" si="244"/>
        <v>0</v>
      </c>
      <c r="DD395" s="38">
        <f t="shared" si="245"/>
        <v>0</v>
      </c>
      <c r="DE395" s="38">
        <f t="shared" si="246"/>
        <v>0</v>
      </c>
    </row>
    <row r="396" spans="1:109" x14ac:dyDescent="0.2">
      <c r="A396" t="s">
        <v>411</v>
      </c>
      <c r="B396" t="str">
        <f t="shared" si="247"/>
        <v>ED</v>
      </c>
      <c r="C396" t="str">
        <f t="shared" si="248"/>
        <v>WA</v>
      </c>
      <c r="D396">
        <f t="shared" si="249"/>
        <v>366000</v>
      </c>
      <c r="F396" s="1">
        <v>62899191</v>
      </c>
      <c r="G396" s="1">
        <v>63124654.280000001</v>
      </c>
      <c r="H396" s="1">
        <v>63220412.520000003</v>
      </c>
      <c r="I396" s="1">
        <v>63306486.369999997</v>
      </c>
      <c r="J396" s="1">
        <v>63485402.200000003</v>
      </c>
      <c r="K396" s="1">
        <v>63693185.049999997</v>
      </c>
      <c r="L396" s="1">
        <v>63956903.969999999</v>
      </c>
      <c r="M396" s="1">
        <v>64439524.82</v>
      </c>
      <c r="N396" s="1">
        <v>64854314.689999998</v>
      </c>
      <c r="O396" s="1">
        <v>65446603.68</v>
      </c>
      <c r="P396" s="1">
        <v>65915703.340000004</v>
      </c>
      <c r="Q396" s="1">
        <v>66246447.869999997</v>
      </c>
      <c r="R396" s="1">
        <v>66473252.579999998</v>
      </c>
      <c r="S396" s="1">
        <f t="shared" si="250"/>
        <v>64686221.789999999</v>
      </c>
      <c r="T396" s="1">
        <f t="shared" si="251"/>
        <v>707689638.78999996</v>
      </c>
      <c r="U396" s="1">
        <f t="shared" si="252"/>
        <v>64364655.048333324</v>
      </c>
      <c r="V396" s="1">
        <v>-17495445.420000002</v>
      </c>
      <c r="W396" s="1">
        <v>-17637653.460000001</v>
      </c>
      <c r="X396" s="1">
        <v>-17780245.129999999</v>
      </c>
      <c r="Y396" s="1">
        <v>-17922958.949999999</v>
      </c>
      <c r="Z396" s="1">
        <v>-18065993.149999999</v>
      </c>
      <c r="AA396" s="1">
        <v>-18209443.359999999</v>
      </c>
      <c r="AB396" s="1">
        <v>-18353365.969999999</v>
      </c>
      <c r="AC396" s="1">
        <v>-18497941.02</v>
      </c>
      <c r="AD396" s="1">
        <v>-18640048.260000002</v>
      </c>
      <c r="AE396" s="1">
        <v>-18786521.859999999</v>
      </c>
      <c r="AF396" s="1">
        <v>-18934667.890000001</v>
      </c>
      <c r="AG396" s="1">
        <v>-19083887.609999999</v>
      </c>
      <c r="AH396" s="1">
        <v>-19233618.890000001</v>
      </c>
      <c r="AI396" s="1"/>
      <c r="AJ396" s="1">
        <v>-138899.51</v>
      </c>
      <c r="AK396" s="1">
        <v>-142301.92000000001</v>
      </c>
      <c r="AL396" s="1">
        <v>-142664.64000000001</v>
      </c>
      <c r="AM396" s="1">
        <v>-142869.96</v>
      </c>
      <c r="AN396" s="1">
        <v>-143169.17000000001</v>
      </c>
      <c r="AO396" s="1">
        <v>-143605.83000000002</v>
      </c>
      <c r="AP396" s="1">
        <v>-144138.23000000001</v>
      </c>
      <c r="AQ396" s="1">
        <v>-144980.97</v>
      </c>
      <c r="AR396" s="1">
        <v>-145994.29</v>
      </c>
      <c r="AS396" s="1">
        <v>-147131.45000000001</v>
      </c>
      <c r="AT396" s="1">
        <v>-148329.93</v>
      </c>
      <c r="AU396" s="1">
        <v>-149233.09</v>
      </c>
      <c r="AV396" s="1">
        <v>-149862.67000000001</v>
      </c>
      <c r="AW396" s="1">
        <f t="shared" si="253"/>
        <v>1744282.15</v>
      </c>
      <c r="AX396" s="1"/>
      <c r="AY396" s="1">
        <v>45403745.579999998</v>
      </c>
      <c r="AZ396" s="1">
        <v>45487000.82</v>
      </c>
      <c r="BA396" s="1">
        <v>45440167.390000001</v>
      </c>
      <c r="BB396" s="1">
        <v>45383527.420000002</v>
      </c>
      <c r="BC396" s="1">
        <v>45419409.049999997</v>
      </c>
      <c r="BD396" s="1">
        <v>45483741.689999998</v>
      </c>
      <c r="BE396" s="1">
        <v>45603538</v>
      </c>
      <c r="BF396" s="1">
        <v>45941583.799999997</v>
      </c>
      <c r="BG396" s="1">
        <v>46214266.43</v>
      </c>
      <c r="BH396" s="1">
        <v>46660081.82</v>
      </c>
      <c r="BI396" s="1">
        <v>46981035.450000003</v>
      </c>
      <c r="BJ396" s="1">
        <v>47162560.259999998</v>
      </c>
      <c r="BK396" s="1">
        <v>47239633.689999998</v>
      </c>
      <c r="BL396" s="2">
        <f t="shared" si="226"/>
        <v>0</v>
      </c>
      <c r="BM396" s="2">
        <f t="shared" si="254"/>
        <v>1744282.15</v>
      </c>
      <c r="BN396" s="3">
        <f t="shared" si="225"/>
        <v>2.7099999971881568E-2</v>
      </c>
      <c r="BO396" s="37">
        <f>IFERROR(INDEX('Wkpr - Existing Depr Rates'!$G$2:$G$709,MATCH('Wkpr - Plant Balance Detail'!A396,'Wkpr - Existing Depr Rates'!$A$2:$A$709,0),),0)</f>
        <v>2.7099999999999999E-2</v>
      </c>
      <c r="BP396" s="37">
        <f t="shared" si="255"/>
        <v>-2.8118431194545934E-11</v>
      </c>
      <c r="BQ396" s="11">
        <v>2.1400000000000002E-2</v>
      </c>
      <c r="BR396" s="11"/>
      <c r="BS396" s="11"/>
      <c r="BU396" s="31">
        <f>_xlfn.IFNA(IF(AND($B396="ED",$D396&gt;=310000,$D396&lt;360000),INDEX('Wkpr - Allocation_Factors'!$B$16:$F$16,1,MATCH('Wkpr - Plant Balance Detail'!BU$2,'Wkpr - Allocation_Factors'!$B$1:$F$1,0)),IF(AND($B396="GD",$C396="AN",$D396&gt;=350000,$D396&lt;358000),INDEX('Wkpr - Allocation_Factors'!$B$17:$F$17,1,MATCH('Wkpr - Plant Balance Detail'!BU$2,'Wkpr - Allocation_Factors'!$B$1:$F$1,0)),INDEX('Wkpr - Allocation_Factors'!$B$2:$F$15,MATCH(CONCATENATE('Wkpr - Plant Balance Detail'!$B396,'Wkpr - Plant Balance Detail'!$C396),'Wkpr - Allocation_Factors'!$A$2:$A$15,0),MATCH('Wkpr - Plant Balance Detail'!BU$2,'Wkpr - Allocation_Factors'!$B$1:$F$1,0)))),0)</f>
        <v>1</v>
      </c>
      <c r="BV396" s="31">
        <f>_xlfn.IFNA(IF(AND($B396="ED",$D396&gt;=310000,$D396&lt;360000),INDEX('Wkpr - Allocation_Factors'!$B$16:$F$16,1,MATCH('Wkpr - Plant Balance Detail'!BV$2,'Wkpr - Allocation_Factors'!$B$1:$F$1,0)),IF(AND($B396="GD",$C396="AN",$D396&gt;=350000,$D396&lt;358000),INDEX('Wkpr - Allocation_Factors'!$B$17:$F$17,1,MATCH('Wkpr - Plant Balance Detail'!BV$2,'Wkpr - Allocation_Factors'!$B$1:$F$1,0)),INDEX('Wkpr - Allocation_Factors'!$B$2:$F$15,MATCH(CONCATENATE('Wkpr - Plant Balance Detail'!$B396,'Wkpr - Plant Balance Detail'!$C396),'Wkpr - Allocation_Factors'!$A$2:$A$15,0),MATCH('Wkpr - Plant Balance Detail'!BV$2,'Wkpr - Allocation_Factors'!$B$1:$F$1,0)))),0)</f>
        <v>0</v>
      </c>
      <c r="BW396" s="31">
        <f>_xlfn.IFNA(IF(AND($B396="ED",$D396&gt;=310000,$D396&lt;360000),INDEX('Wkpr - Allocation_Factors'!$B$16:$F$16,1,MATCH('Wkpr - Plant Balance Detail'!BW$2,'Wkpr - Allocation_Factors'!$B$1:$F$1,0)),IF(AND($B396="GD",$C396="AN",$D396&gt;=350000,$D396&lt;358000),INDEX('Wkpr - Allocation_Factors'!$B$17:$F$17,1,MATCH('Wkpr - Plant Balance Detail'!BW$2,'Wkpr - Allocation_Factors'!$B$1:$F$1,0)),INDEX('Wkpr - Allocation_Factors'!$B$2:$F$15,MATCH(CONCATENATE('Wkpr - Plant Balance Detail'!$B396,'Wkpr - Plant Balance Detail'!$C396),'Wkpr - Allocation_Factors'!$A$2:$A$15,0),MATCH('Wkpr - Plant Balance Detail'!BW$2,'Wkpr - Allocation_Factors'!$B$1:$F$1,0)))),0)</f>
        <v>0</v>
      </c>
      <c r="BX396" s="31">
        <f>_xlfn.IFNA(IF(AND($B396="ED",$D396&gt;=310000,$D396&lt;360000),INDEX('Wkpr - Allocation_Factors'!$B$16:$F$16,1,MATCH('Wkpr - Plant Balance Detail'!BX$2,'Wkpr - Allocation_Factors'!$B$1:$F$1,0)),IF(AND($B396="GD",$C396="AN",$D396&gt;=350000,$D396&lt;358000),INDEX('Wkpr - Allocation_Factors'!$B$17:$F$17,1,MATCH('Wkpr - Plant Balance Detail'!BX$2,'Wkpr - Allocation_Factors'!$B$1:$F$1,0)),INDEX('Wkpr - Allocation_Factors'!$B$2:$F$15,MATCH(CONCATENATE('Wkpr - Plant Balance Detail'!$B396,'Wkpr - Plant Balance Detail'!$C396),'Wkpr - Allocation_Factors'!$A$2:$A$15,0),MATCH('Wkpr - Plant Balance Detail'!BX$2,'Wkpr - Allocation_Factors'!$B$1:$F$1,0)))),0)</f>
        <v>0</v>
      </c>
      <c r="BY396" s="31">
        <f>_xlfn.IFNA(IF(AND($B396="ED",$D396&gt;=310000,$D396&lt;360000),INDEX('Wkpr - Allocation_Factors'!$B$16:$F$16,1,MATCH('Wkpr - Plant Balance Detail'!BY$2,'Wkpr - Allocation_Factors'!$B$1:$F$1,0)),IF(AND($B396="GD",$C396="AN",$D396&gt;=350000,$D396&lt;358000),INDEX('Wkpr - Allocation_Factors'!$B$17:$F$17,1,MATCH('Wkpr - Plant Balance Detail'!BY$2,'Wkpr - Allocation_Factors'!$B$1:$F$1,0)),INDEX('Wkpr - Allocation_Factors'!$B$2:$F$15,MATCH(CONCATENATE('Wkpr - Plant Balance Detail'!$B396,'Wkpr - Plant Balance Detail'!$C396),'Wkpr - Allocation_Factors'!$A$2:$A$15,0),MATCH('Wkpr - Plant Balance Detail'!BY$2,'Wkpr - Allocation_Factors'!$B$1:$F$1,0)))),0)</f>
        <v>0</v>
      </c>
      <c r="CA396" s="1">
        <f t="shared" si="227"/>
        <v>1801425.1430488762</v>
      </c>
      <c r="CB396" s="1">
        <f t="shared" si="228"/>
        <v>0</v>
      </c>
      <c r="CC396" s="1">
        <f t="shared" si="229"/>
        <v>0</v>
      </c>
      <c r="CD396" s="1">
        <f t="shared" si="230"/>
        <v>0</v>
      </c>
      <c r="CE396" s="1">
        <f t="shared" si="231"/>
        <v>0</v>
      </c>
      <c r="CF396" s="1"/>
      <c r="CG396" s="1">
        <f t="shared" si="232"/>
        <v>1801425.1449179999</v>
      </c>
      <c r="CH396" s="1">
        <f t="shared" si="233"/>
        <v>0</v>
      </c>
      <c r="CI396" s="1">
        <f t="shared" si="234"/>
        <v>0</v>
      </c>
      <c r="CJ396" s="1">
        <f t="shared" si="235"/>
        <v>0</v>
      </c>
      <c r="CK396" s="1">
        <f t="shared" si="236"/>
        <v>0</v>
      </c>
      <c r="CM396" s="1">
        <f t="shared" si="237"/>
        <v>1422527.6052120002</v>
      </c>
      <c r="CN396" s="1">
        <f t="shared" si="238"/>
        <v>0</v>
      </c>
      <c r="CO396" s="1">
        <f t="shared" si="239"/>
        <v>0</v>
      </c>
      <c r="CP396" s="1">
        <f t="shared" si="240"/>
        <v>0</v>
      </c>
      <c r="CQ396" s="1">
        <f t="shared" si="241"/>
        <v>0</v>
      </c>
      <c r="CS396" s="1">
        <f t="shared" si="256"/>
        <v>-378897.53970599966</v>
      </c>
      <c r="CT396" s="1">
        <f t="shared" si="257"/>
        <v>0</v>
      </c>
      <c r="CU396" s="1">
        <f t="shared" si="258"/>
        <v>0</v>
      </c>
      <c r="CV396" s="1">
        <f t="shared" si="259"/>
        <v>0</v>
      </c>
      <c r="CW396" s="1">
        <f t="shared" si="260"/>
        <v>0</v>
      </c>
      <c r="CX396" s="1">
        <f t="shared" si="261"/>
        <v>-378897.53970599966</v>
      </c>
      <c r="DA396" s="38">
        <f t="shared" si="242"/>
        <v>0</v>
      </c>
      <c r="DB396" s="38">
        <f t="shared" si="243"/>
        <v>0</v>
      </c>
      <c r="DC396" s="38">
        <f t="shared" si="244"/>
        <v>0</v>
      </c>
      <c r="DD396" s="38">
        <f t="shared" si="245"/>
        <v>0</v>
      </c>
      <c r="DE396" s="38">
        <f t="shared" si="246"/>
        <v>0</v>
      </c>
    </row>
    <row r="397" spans="1:109" x14ac:dyDescent="0.2">
      <c r="A397" s="18" t="s">
        <v>412</v>
      </c>
      <c r="B397" s="18" t="str">
        <f t="shared" si="247"/>
        <v>ED</v>
      </c>
      <c r="C397" s="18" t="str">
        <f t="shared" si="248"/>
        <v>WA</v>
      </c>
      <c r="D397" s="18">
        <f t="shared" si="249"/>
        <v>366105</v>
      </c>
      <c r="E397" s="18" t="s">
        <v>685</v>
      </c>
      <c r="F397" s="19">
        <v>22436.77</v>
      </c>
      <c r="G397" s="19">
        <v>22436.77</v>
      </c>
      <c r="H397" s="19">
        <v>22436.77</v>
      </c>
      <c r="I397" s="19">
        <v>22436.77</v>
      </c>
      <c r="J397" s="19">
        <v>22436.77</v>
      </c>
      <c r="K397" s="19">
        <v>22436.77</v>
      </c>
      <c r="L397" s="19">
        <v>22436.77</v>
      </c>
      <c r="M397" s="19">
        <v>22436.77</v>
      </c>
      <c r="N397" s="19">
        <v>22436.77</v>
      </c>
      <c r="O397" s="19">
        <v>22436.77</v>
      </c>
      <c r="P397" s="19">
        <v>22436.77</v>
      </c>
      <c r="Q397" s="19">
        <v>22436.77</v>
      </c>
      <c r="R397" s="19">
        <v>22436.77</v>
      </c>
      <c r="S397" s="19">
        <f t="shared" si="250"/>
        <v>22436.77</v>
      </c>
      <c r="T397" s="19">
        <f t="shared" si="251"/>
        <v>246804.46999999994</v>
      </c>
      <c r="U397" s="19">
        <f t="shared" si="252"/>
        <v>22436.769999999993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9">
        <v>0</v>
      </c>
      <c r="AI397" s="19"/>
      <c r="AJ397" s="19">
        <v>0</v>
      </c>
      <c r="AK397" s="19">
        <v>0</v>
      </c>
      <c r="AL397" s="19">
        <v>0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0</v>
      </c>
      <c r="AU397" s="19">
        <v>0</v>
      </c>
      <c r="AV397" s="19">
        <v>0</v>
      </c>
      <c r="AW397" s="19">
        <f t="shared" si="253"/>
        <v>0</v>
      </c>
      <c r="AX397" s="19"/>
      <c r="AY397" s="1">
        <v>22436.77</v>
      </c>
      <c r="AZ397" s="1">
        <v>22436.77</v>
      </c>
      <c r="BA397" s="1">
        <v>22436.77</v>
      </c>
      <c r="BB397" s="1">
        <v>22436.77</v>
      </c>
      <c r="BC397" s="1">
        <v>22436.77</v>
      </c>
      <c r="BD397" s="1">
        <v>22436.77</v>
      </c>
      <c r="BE397" s="1">
        <v>22436.77</v>
      </c>
      <c r="BF397" s="1">
        <v>22436.77</v>
      </c>
      <c r="BG397" s="1">
        <v>22436.77</v>
      </c>
      <c r="BH397" s="1">
        <v>22436.77</v>
      </c>
      <c r="BI397" s="1">
        <v>22436.77</v>
      </c>
      <c r="BJ397" s="1">
        <v>22436.77</v>
      </c>
      <c r="BK397" s="1">
        <v>22436.77</v>
      </c>
      <c r="BL397" s="20">
        <f t="shared" si="226"/>
        <v>0</v>
      </c>
      <c r="BM397" s="20">
        <f t="shared" si="254"/>
        <v>0</v>
      </c>
      <c r="BN397" s="21" t="str">
        <f t="shared" si="225"/>
        <v/>
      </c>
      <c r="BO397" s="37">
        <f>IFERROR(INDEX('Wkpr - Existing Depr Rates'!$G$2:$G$709,MATCH('Wkpr - Plant Balance Detail'!A397,'Wkpr - Existing Depr Rates'!$A$2:$A$709,0),),0)</f>
        <v>0</v>
      </c>
      <c r="BP397" s="37" t="str">
        <f t="shared" si="255"/>
        <v/>
      </c>
      <c r="BQ397" s="18"/>
      <c r="BR397" s="18"/>
      <c r="BS397" s="18"/>
      <c r="BT397" s="18"/>
      <c r="BU397" s="33">
        <f>_xlfn.IFNA(IF(AND($B397="ED",$D397&gt;=310000,$D397&lt;360000),INDEX('Wkpr - Allocation_Factors'!$B$16:$F$16,1,MATCH('Wkpr - Plant Balance Detail'!BU$2,'Wkpr - Allocation_Factors'!$B$1:$F$1,0)),IF(AND($B397="GD",$C397="AN",$D397&gt;=350000,$D397&lt;358000),INDEX('Wkpr - Allocation_Factors'!$B$17:$F$17,1,MATCH('Wkpr - Plant Balance Detail'!BU$2,'Wkpr - Allocation_Factors'!$B$1:$F$1,0)),INDEX('Wkpr - Allocation_Factors'!$B$2:$F$15,MATCH(CONCATENATE('Wkpr - Plant Balance Detail'!$B397,'Wkpr - Plant Balance Detail'!$C397),'Wkpr - Allocation_Factors'!$A$2:$A$15,0),MATCH('Wkpr - Plant Balance Detail'!BU$2,'Wkpr - Allocation_Factors'!$B$1:$F$1,0)))),0)</f>
        <v>1</v>
      </c>
      <c r="BV397" s="33">
        <f>_xlfn.IFNA(IF(AND($B397="ED",$D397&gt;=310000,$D397&lt;360000),INDEX('Wkpr - Allocation_Factors'!$B$16:$F$16,1,MATCH('Wkpr - Plant Balance Detail'!BV$2,'Wkpr - Allocation_Factors'!$B$1:$F$1,0)),IF(AND($B397="GD",$C397="AN",$D397&gt;=350000,$D397&lt;358000),INDEX('Wkpr - Allocation_Factors'!$B$17:$F$17,1,MATCH('Wkpr - Plant Balance Detail'!BV$2,'Wkpr - Allocation_Factors'!$B$1:$F$1,0)),INDEX('Wkpr - Allocation_Factors'!$B$2:$F$15,MATCH(CONCATENATE('Wkpr - Plant Balance Detail'!$B397,'Wkpr - Plant Balance Detail'!$C397),'Wkpr - Allocation_Factors'!$A$2:$A$15,0),MATCH('Wkpr - Plant Balance Detail'!BV$2,'Wkpr - Allocation_Factors'!$B$1:$F$1,0)))),0)</f>
        <v>0</v>
      </c>
      <c r="BW397" s="33">
        <f>_xlfn.IFNA(IF(AND($B397="ED",$D397&gt;=310000,$D397&lt;360000),INDEX('Wkpr - Allocation_Factors'!$B$16:$F$16,1,MATCH('Wkpr - Plant Balance Detail'!BW$2,'Wkpr - Allocation_Factors'!$B$1:$F$1,0)),IF(AND($B397="GD",$C397="AN",$D397&gt;=350000,$D397&lt;358000),INDEX('Wkpr - Allocation_Factors'!$B$17:$F$17,1,MATCH('Wkpr - Plant Balance Detail'!BW$2,'Wkpr - Allocation_Factors'!$B$1:$F$1,0)),INDEX('Wkpr - Allocation_Factors'!$B$2:$F$15,MATCH(CONCATENATE('Wkpr - Plant Balance Detail'!$B397,'Wkpr - Plant Balance Detail'!$C397),'Wkpr - Allocation_Factors'!$A$2:$A$15,0),MATCH('Wkpr - Plant Balance Detail'!BW$2,'Wkpr - Allocation_Factors'!$B$1:$F$1,0)))),0)</f>
        <v>0</v>
      </c>
      <c r="BX397" s="33">
        <f>_xlfn.IFNA(IF(AND($B397="ED",$D397&gt;=310000,$D397&lt;360000),INDEX('Wkpr - Allocation_Factors'!$B$16:$F$16,1,MATCH('Wkpr - Plant Balance Detail'!BX$2,'Wkpr - Allocation_Factors'!$B$1:$F$1,0)),IF(AND($B397="GD",$C397="AN",$D397&gt;=350000,$D397&lt;358000),INDEX('Wkpr - Allocation_Factors'!$B$17:$F$17,1,MATCH('Wkpr - Plant Balance Detail'!BX$2,'Wkpr - Allocation_Factors'!$B$1:$F$1,0)),INDEX('Wkpr - Allocation_Factors'!$B$2:$F$15,MATCH(CONCATENATE('Wkpr - Plant Balance Detail'!$B397,'Wkpr - Plant Balance Detail'!$C397),'Wkpr - Allocation_Factors'!$A$2:$A$15,0),MATCH('Wkpr - Plant Balance Detail'!BX$2,'Wkpr - Allocation_Factors'!$B$1:$F$1,0)))),0)</f>
        <v>0</v>
      </c>
      <c r="BY397" s="33">
        <f>_xlfn.IFNA(IF(AND($B397="ED",$D397&gt;=310000,$D397&lt;360000),INDEX('Wkpr - Allocation_Factors'!$B$16:$F$16,1,MATCH('Wkpr - Plant Balance Detail'!BY$2,'Wkpr - Allocation_Factors'!$B$1:$F$1,0)),IF(AND($B397="GD",$C397="AN",$D397&gt;=350000,$D397&lt;358000),INDEX('Wkpr - Allocation_Factors'!$B$17:$F$17,1,MATCH('Wkpr - Plant Balance Detail'!BY$2,'Wkpr - Allocation_Factors'!$B$1:$F$1,0)),INDEX('Wkpr - Allocation_Factors'!$B$2:$F$15,MATCH(CONCATENATE('Wkpr - Plant Balance Detail'!$B397,'Wkpr - Plant Balance Detail'!$C397),'Wkpr - Allocation_Factors'!$A$2:$A$15,0),MATCH('Wkpr - Plant Balance Detail'!BY$2,'Wkpr - Allocation_Factors'!$B$1:$F$1,0)))),0)</f>
        <v>0</v>
      </c>
      <c r="CA397" s="1">
        <f t="shared" si="227"/>
        <v>0</v>
      </c>
      <c r="CB397" s="1">
        <f t="shared" si="228"/>
        <v>0</v>
      </c>
      <c r="CC397" s="1">
        <f t="shared" si="229"/>
        <v>0</v>
      </c>
      <c r="CD397" s="1">
        <f t="shared" si="230"/>
        <v>0</v>
      </c>
      <c r="CE397" s="1">
        <f t="shared" si="231"/>
        <v>0</v>
      </c>
      <c r="CF397" s="1"/>
      <c r="CG397" s="1">
        <f t="shared" si="232"/>
        <v>0</v>
      </c>
      <c r="CH397" s="1">
        <f t="shared" si="233"/>
        <v>0</v>
      </c>
      <c r="CI397" s="1">
        <f t="shared" si="234"/>
        <v>0</v>
      </c>
      <c r="CJ397" s="1">
        <f t="shared" si="235"/>
        <v>0</v>
      </c>
      <c r="CK397" s="1">
        <f t="shared" si="236"/>
        <v>0</v>
      </c>
      <c r="CM397" s="1">
        <f t="shared" si="237"/>
        <v>0</v>
      </c>
      <c r="CN397" s="1">
        <f t="shared" si="238"/>
        <v>0</v>
      </c>
      <c r="CO397" s="1">
        <f t="shared" si="239"/>
        <v>0</v>
      </c>
      <c r="CP397" s="1">
        <f t="shared" si="240"/>
        <v>0</v>
      </c>
      <c r="CQ397" s="1">
        <f t="shared" si="241"/>
        <v>0</v>
      </c>
      <c r="CS397" s="1">
        <f t="shared" si="256"/>
        <v>0</v>
      </c>
      <c r="CT397" s="1">
        <f t="shared" si="257"/>
        <v>0</v>
      </c>
      <c r="CU397" s="1">
        <f t="shared" si="258"/>
        <v>0</v>
      </c>
      <c r="CV397" s="1">
        <f t="shared" si="259"/>
        <v>0</v>
      </c>
      <c r="CW397" s="1">
        <f t="shared" si="260"/>
        <v>0</v>
      </c>
      <c r="CX397" s="1">
        <f t="shared" si="261"/>
        <v>0</v>
      </c>
      <c r="DA397" s="38">
        <f t="shared" si="242"/>
        <v>0</v>
      </c>
      <c r="DB397" s="38">
        <f t="shared" si="243"/>
        <v>0</v>
      </c>
      <c r="DC397" s="38">
        <f t="shared" si="244"/>
        <v>0</v>
      </c>
      <c r="DD397" s="38">
        <f t="shared" si="245"/>
        <v>0</v>
      </c>
      <c r="DE397" s="38">
        <f t="shared" si="246"/>
        <v>0</v>
      </c>
    </row>
    <row r="398" spans="1:109" x14ac:dyDescent="0.2">
      <c r="A398" t="s">
        <v>413</v>
      </c>
      <c r="B398" t="str">
        <f t="shared" si="247"/>
        <v>ED</v>
      </c>
      <c r="C398" t="str">
        <f t="shared" si="248"/>
        <v>WA</v>
      </c>
      <c r="D398">
        <f t="shared" si="249"/>
        <v>367000</v>
      </c>
      <c r="F398" s="1">
        <v>112516192.16</v>
      </c>
      <c r="G398" s="1">
        <v>112872385.90000001</v>
      </c>
      <c r="H398" s="1">
        <v>113116206.19</v>
      </c>
      <c r="I398" s="1">
        <v>113392044.09</v>
      </c>
      <c r="J398" s="1">
        <v>113693042.95999999</v>
      </c>
      <c r="K398" s="1">
        <v>114744210.66</v>
      </c>
      <c r="L398" s="1">
        <v>115364725.01000001</v>
      </c>
      <c r="M398" s="1">
        <v>116077843.66</v>
      </c>
      <c r="N398" s="1">
        <v>116750787.89</v>
      </c>
      <c r="O398" s="1">
        <v>117765100.77</v>
      </c>
      <c r="P398" s="1">
        <v>118706460.36</v>
      </c>
      <c r="Q398" s="1">
        <v>119556829.91</v>
      </c>
      <c r="R398" s="1">
        <v>119570195.26000001</v>
      </c>
      <c r="S398" s="1">
        <f t="shared" si="250"/>
        <v>116043193.71000001</v>
      </c>
      <c r="T398" s="1">
        <f t="shared" si="251"/>
        <v>1272039637.3999999</v>
      </c>
      <c r="U398" s="1">
        <f t="shared" si="252"/>
        <v>115673569.25916666</v>
      </c>
      <c r="V398" s="1">
        <v>-49537816.200000003</v>
      </c>
      <c r="W398" s="1">
        <v>-50077347.380000003</v>
      </c>
      <c r="X398" s="1">
        <v>-50624443.060000002</v>
      </c>
      <c r="Y398" s="1">
        <v>-51166871.890000001</v>
      </c>
      <c r="Z398" s="1">
        <v>-51711632.090000004</v>
      </c>
      <c r="AA398" s="1">
        <v>-52249193.229999997</v>
      </c>
      <c r="AB398" s="1">
        <v>-52788583.020000003</v>
      </c>
      <c r="AC398" s="1">
        <v>-53346625.640000001</v>
      </c>
      <c r="AD398" s="1">
        <v>-53906558.299999997</v>
      </c>
      <c r="AE398" s="1">
        <v>-54467794.100000001</v>
      </c>
      <c r="AF398" s="1">
        <v>-55032451.170000002</v>
      </c>
      <c r="AG398" s="1">
        <v>-55610794.439999998</v>
      </c>
      <c r="AH398" s="1">
        <v>-56176043.159999996</v>
      </c>
      <c r="AI398" s="1"/>
      <c r="AJ398" s="1">
        <v>-537259.51</v>
      </c>
      <c r="AK398" s="1">
        <v>-547506.42000000004</v>
      </c>
      <c r="AL398" s="1">
        <v>-548963.94999999995</v>
      </c>
      <c r="AM398" s="1">
        <v>-550226.29</v>
      </c>
      <c r="AN398" s="1">
        <v>-551627.52000000002</v>
      </c>
      <c r="AO398" s="1">
        <v>-554912.16</v>
      </c>
      <c r="AP398" s="1">
        <v>-558972.94999999995</v>
      </c>
      <c r="AQ398" s="1">
        <v>-562212.57000000007</v>
      </c>
      <c r="AR398" s="1">
        <v>-565579.55000000005</v>
      </c>
      <c r="AS398" s="1">
        <v>-569678.18000000005</v>
      </c>
      <c r="AT398" s="1">
        <v>-574428.82999999996</v>
      </c>
      <c r="AU398" s="1">
        <v>-578781.24</v>
      </c>
      <c r="AV398" s="1">
        <v>-580879.4</v>
      </c>
      <c r="AW398" s="1">
        <f t="shared" si="253"/>
        <v>6743769.0600000005</v>
      </c>
      <c r="AX398" s="1"/>
      <c r="AY398" s="1">
        <v>62978375.960000001</v>
      </c>
      <c r="AZ398" s="1">
        <v>62795038.520000003</v>
      </c>
      <c r="BA398" s="1">
        <v>62491763.130000003</v>
      </c>
      <c r="BB398" s="1">
        <v>62225172.200000003</v>
      </c>
      <c r="BC398" s="1">
        <v>61981410.869999997</v>
      </c>
      <c r="BD398" s="1">
        <v>62495017.43</v>
      </c>
      <c r="BE398" s="1">
        <v>62576141.990000002</v>
      </c>
      <c r="BF398" s="1">
        <v>62731218.020000003</v>
      </c>
      <c r="BG398" s="1">
        <v>62844229.590000004</v>
      </c>
      <c r="BH398" s="1">
        <v>63297306.670000002</v>
      </c>
      <c r="BI398" s="1">
        <v>63674009.189999998</v>
      </c>
      <c r="BJ398" s="1">
        <v>63946035.469999999</v>
      </c>
      <c r="BK398" s="1">
        <v>63394152.100000001</v>
      </c>
      <c r="BL398" s="2">
        <f t="shared" si="226"/>
        <v>0</v>
      </c>
      <c r="BM398" s="2">
        <f t="shared" si="254"/>
        <v>6743769.0600000005</v>
      </c>
      <c r="BN398" s="3">
        <f t="shared" si="225"/>
        <v>5.8299999759587121E-2</v>
      </c>
      <c r="BO398" s="37">
        <f>IFERROR(INDEX('Wkpr - Existing Depr Rates'!$G$2:$G$709,MATCH('Wkpr - Plant Balance Detail'!A398,'Wkpr - Existing Depr Rates'!$A$2:$A$709,0),),0)</f>
        <v>5.8299999999999998E-2</v>
      </c>
      <c r="BP398" s="37">
        <f t="shared" si="255"/>
        <v>-2.4041287710607762E-10</v>
      </c>
      <c r="BQ398" s="11">
        <v>3.44E-2</v>
      </c>
      <c r="BR398" s="11"/>
      <c r="BS398" s="11"/>
      <c r="BU398" s="31">
        <f>_xlfn.IFNA(IF(AND($B398="ED",$D398&gt;=310000,$D398&lt;360000),INDEX('Wkpr - Allocation_Factors'!$B$16:$F$16,1,MATCH('Wkpr - Plant Balance Detail'!BU$2,'Wkpr - Allocation_Factors'!$B$1:$F$1,0)),IF(AND($B398="GD",$C398="AN",$D398&gt;=350000,$D398&lt;358000),INDEX('Wkpr - Allocation_Factors'!$B$17:$F$17,1,MATCH('Wkpr - Plant Balance Detail'!BU$2,'Wkpr - Allocation_Factors'!$B$1:$F$1,0)),INDEX('Wkpr - Allocation_Factors'!$B$2:$F$15,MATCH(CONCATENATE('Wkpr - Plant Balance Detail'!$B398,'Wkpr - Plant Balance Detail'!$C398),'Wkpr - Allocation_Factors'!$A$2:$A$15,0),MATCH('Wkpr - Plant Balance Detail'!BU$2,'Wkpr - Allocation_Factors'!$B$1:$F$1,0)))),0)</f>
        <v>1</v>
      </c>
      <c r="BV398" s="31">
        <f>_xlfn.IFNA(IF(AND($B398="ED",$D398&gt;=310000,$D398&lt;360000),INDEX('Wkpr - Allocation_Factors'!$B$16:$F$16,1,MATCH('Wkpr - Plant Balance Detail'!BV$2,'Wkpr - Allocation_Factors'!$B$1:$F$1,0)),IF(AND($B398="GD",$C398="AN",$D398&gt;=350000,$D398&lt;358000),INDEX('Wkpr - Allocation_Factors'!$B$17:$F$17,1,MATCH('Wkpr - Plant Balance Detail'!BV$2,'Wkpr - Allocation_Factors'!$B$1:$F$1,0)),INDEX('Wkpr - Allocation_Factors'!$B$2:$F$15,MATCH(CONCATENATE('Wkpr - Plant Balance Detail'!$B398,'Wkpr - Plant Balance Detail'!$C398),'Wkpr - Allocation_Factors'!$A$2:$A$15,0),MATCH('Wkpr - Plant Balance Detail'!BV$2,'Wkpr - Allocation_Factors'!$B$1:$F$1,0)))),0)</f>
        <v>0</v>
      </c>
      <c r="BW398" s="31">
        <f>_xlfn.IFNA(IF(AND($B398="ED",$D398&gt;=310000,$D398&lt;360000),INDEX('Wkpr - Allocation_Factors'!$B$16:$F$16,1,MATCH('Wkpr - Plant Balance Detail'!BW$2,'Wkpr - Allocation_Factors'!$B$1:$F$1,0)),IF(AND($B398="GD",$C398="AN",$D398&gt;=350000,$D398&lt;358000),INDEX('Wkpr - Allocation_Factors'!$B$17:$F$17,1,MATCH('Wkpr - Plant Balance Detail'!BW$2,'Wkpr - Allocation_Factors'!$B$1:$F$1,0)),INDEX('Wkpr - Allocation_Factors'!$B$2:$F$15,MATCH(CONCATENATE('Wkpr - Plant Balance Detail'!$B398,'Wkpr - Plant Balance Detail'!$C398),'Wkpr - Allocation_Factors'!$A$2:$A$15,0),MATCH('Wkpr - Plant Balance Detail'!BW$2,'Wkpr - Allocation_Factors'!$B$1:$F$1,0)))),0)</f>
        <v>0</v>
      </c>
      <c r="BX398" s="31">
        <f>_xlfn.IFNA(IF(AND($B398="ED",$D398&gt;=310000,$D398&lt;360000),INDEX('Wkpr - Allocation_Factors'!$B$16:$F$16,1,MATCH('Wkpr - Plant Balance Detail'!BX$2,'Wkpr - Allocation_Factors'!$B$1:$F$1,0)),IF(AND($B398="GD",$C398="AN",$D398&gt;=350000,$D398&lt;358000),INDEX('Wkpr - Allocation_Factors'!$B$17:$F$17,1,MATCH('Wkpr - Plant Balance Detail'!BX$2,'Wkpr - Allocation_Factors'!$B$1:$F$1,0)),INDEX('Wkpr - Allocation_Factors'!$B$2:$F$15,MATCH(CONCATENATE('Wkpr - Plant Balance Detail'!$B398,'Wkpr - Plant Balance Detail'!$C398),'Wkpr - Allocation_Factors'!$A$2:$A$15,0),MATCH('Wkpr - Plant Balance Detail'!BX$2,'Wkpr - Allocation_Factors'!$B$1:$F$1,0)))),0)</f>
        <v>0</v>
      </c>
      <c r="BY398" s="31">
        <f>_xlfn.IFNA(IF(AND($B398="ED",$D398&gt;=310000,$D398&lt;360000),INDEX('Wkpr - Allocation_Factors'!$B$16:$F$16,1,MATCH('Wkpr - Plant Balance Detail'!BY$2,'Wkpr - Allocation_Factors'!$B$1:$F$1,0)),IF(AND($B398="GD",$C398="AN",$D398&gt;=350000,$D398&lt;358000),INDEX('Wkpr - Allocation_Factors'!$B$17:$F$17,1,MATCH('Wkpr - Plant Balance Detail'!BY$2,'Wkpr - Allocation_Factors'!$B$1:$F$1,0)),INDEX('Wkpr - Allocation_Factors'!$B$2:$F$15,MATCH(CONCATENATE('Wkpr - Plant Balance Detail'!$B398,'Wkpr - Plant Balance Detail'!$C398),'Wkpr - Allocation_Factors'!$A$2:$A$15,0),MATCH('Wkpr - Plant Balance Detail'!BY$2,'Wkpr - Allocation_Factors'!$B$1:$F$1,0)))),0)</f>
        <v>0</v>
      </c>
      <c r="CA398" s="1">
        <f t="shared" si="227"/>
        <v>6970942.3549117856</v>
      </c>
      <c r="CB398" s="1">
        <f t="shared" si="228"/>
        <v>0</v>
      </c>
      <c r="CC398" s="1">
        <f t="shared" si="229"/>
        <v>0</v>
      </c>
      <c r="CD398" s="1">
        <f t="shared" si="230"/>
        <v>0</v>
      </c>
      <c r="CE398" s="1">
        <f t="shared" si="231"/>
        <v>0</v>
      </c>
      <c r="CF398" s="1"/>
      <c r="CG398" s="1">
        <f t="shared" si="232"/>
        <v>6970942.3836580003</v>
      </c>
      <c r="CH398" s="1">
        <f t="shared" si="233"/>
        <v>0</v>
      </c>
      <c r="CI398" s="1">
        <f t="shared" si="234"/>
        <v>0</v>
      </c>
      <c r="CJ398" s="1">
        <f t="shared" si="235"/>
        <v>0</v>
      </c>
      <c r="CK398" s="1">
        <f t="shared" si="236"/>
        <v>0</v>
      </c>
      <c r="CM398" s="1">
        <f t="shared" si="237"/>
        <v>4113214.7169440002</v>
      </c>
      <c r="CN398" s="1">
        <f t="shared" si="238"/>
        <v>0</v>
      </c>
      <c r="CO398" s="1">
        <f t="shared" si="239"/>
        <v>0</v>
      </c>
      <c r="CP398" s="1">
        <f t="shared" si="240"/>
        <v>0</v>
      </c>
      <c r="CQ398" s="1">
        <f t="shared" si="241"/>
        <v>0</v>
      </c>
      <c r="CS398" s="1">
        <f t="shared" si="256"/>
        <v>-2857727.666714</v>
      </c>
      <c r="CT398" s="1">
        <f t="shared" si="257"/>
        <v>0</v>
      </c>
      <c r="CU398" s="1">
        <f t="shared" si="258"/>
        <v>0</v>
      </c>
      <c r="CV398" s="1">
        <f t="shared" si="259"/>
        <v>0</v>
      </c>
      <c r="CW398" s="1">
        <f t="shared" si="260"/>
        <v>0</v>
      </c>
      <c r="CX398" s="1">
        <f t="shared" si="261"/>
        <v>-2857727.666714</v>
      </c>
      <c r="DA398" s="38">
        <f t="shared" si="242"/>
        <v>0</v>
      </c>
      <c r="DB398" s="38">
        <f t="shared" si="243"/>
        <v>0</v>
      </c>
      <c r="DC398" s="38">
        <f t="shared" si="244"/>
        <v>0</v>
      </c>
      <c r="DD398" s="38">
        <f t="shared" si="245"/>
        <v>0</v>
      </c>
      <c r="DE398" s="38">
        <f t="shared" si="246"/>
        <v>0</v>
      </c>
    </row>
    <row r="399" spans="1:109" x14ac:dyDescent="0.2">
      <c r="A399" s="18" t="s">
        <v>414</v>
      </c>
      <c r="B399" s="18" t="str">
        <f t="shared" si="247"/>
        <v>ED</v>
      </c>
      <c r="C399" s="18" t="str">
        <f t="shared" si="248"/>
        <v>WA</v>
      </c>
      <c r="D399" s="18">
        <f t="shared" si="249"/>
        <v>367105</v>
      </c>
      <c r="E399" s="18" t="s">
        <v>685</v>
      </c>
      <c r="F399" s="19">
        <v>197443.63</v>
      </c>
      <c r="G399" s="19">
        <v>197443.63</v>
      </c>
      <c r="H399" s="19">
        <v>197443.63</v>
      </c>
      <c r="I399" s="19">
        <v>197443.63</v>
      </c>
      <c r="J399" s="19">
        <v>197443.63</v>
      </c>
      <c r="K399" s="19">
        <v>197443.63</v>
      </c>
      <c r="L399" s="19">
        <v>197443.63</v>
      </c>
      <c r="M399" s="19">
        <v>197443.63</v>
      </c>
      <c r="N399" s="19">
        <v>197443.63</v>
      </c>
      <c r="O399" s="19">
        <v>197443.63</v>
      </c>
      <c r="P399" s="19">
        <v>197443.63</v>
      </c>
      <c r="Q399" s="19">
        <v>197443.63</v>
      </c>
      <c r="R399" s="19">
        <v>197443.63</v>
      </c>
      <c r="S399" s="19">
        <f t="shared" si="250"/>
        <v>197443.63</v>
      </c>
      <c r="T399" s="19">
        <f t="shared" si="251"/>
        <v>2171879.9299999997</v>
      </c>
      <c r="U399" s="19">
        <f t="shared" si="252"/>
        <v>197443.62999999998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9">
        <v>0</v>
      </c>
      <c r="AI399" s="19"/>
      <c r="AJ399" s="19">
        <v>0</v>
      </c>
      <c r="AK399" s="19">
        <v>0</v>
      </c>
      <c r="AL399" s="19">
        <v>0</v>
      </c>
      <c r="AM399" s="19">
        <v>0</v>
      </c>
      <c r="AN399" s="19">
        <v>0</v>
      </c>
      <c r="AO399" s="19">
        <v>0</v>
      </c>
      <c r="AP399" s="19">
        <v>0</v>
      </c>
      <c r="AQ399" s="19">
        <v>0</v>
      </c>
      <c r="AR399" s="19">
        <v>0</v>
      </c>
      <c r="AS399" s="19">
        <v>0</v>
      </c>
      <c r="AT399" s="19">
        <v>0</v>
      </c>
      <c r="AU399" s="19">
        <v>0</v>
      </c>
      <c r="AV399" s="19">
        <v>0</v>
      </c>
      <c r="AW399" s="19">
        <f t="shared" si="253"/>
        <v>0</v>
      </c>
      <c r="AX399" s="19"/>
      <c r="AY399" s="1">
        <v>197443.63</v>
      </c>
      <c r="AZ399" s="1">
        <v>197443.63</v>
      </c>
      <c r="BA399" s="1">
        <v>197443.63</v>
      </c>
      <c r="BB399" s="1">
        <v>197443.63</v>
      </c>
      <c r="BC399" s="1">
        <v>197443.63</v>
      </c>
      <c r="BD399" s="1">
        <v>197443.63</v>
      </c>
      <c r="BE399" s="1">
        <v>197443.63</v>
      </c>
      <c r="BF399" s="1">
        <v>197443.63</v>
      </c>
      <c r="BG399" s="1">
        <v>197443.63</v>
      </c>
      <c r="BH399" s="1">
        <v>197443.63</v>
      </c>
      <c r="BI399" s="1">
        <v>197443.63</v>
      </c>
      <c r="BJ399" s="1">
        <v>197443.63</v>
      </c>
      <c r="BK399" s="1">
        <v>197443.63</v>
      </c>
      <c r="BL399" s="20">
        <f t="shared" si="226"/>
        <v>0</v>
      </c>
      <c r="BM399" s="20">
        <f t="shared" si="254"/>
        <v>0</v>
      </c>
      <c r="BN399" s="21" t="str">
        <f t="shared" si="225"/>
        <v/>
      </c>
      <c r="BO399" s="37">
        <f>IFERROR(INDEX('Wkpr - Existing Depr Rates'!$G$2:$G$709,MATCH('Wkpr - Plant Balance Detail'!A399,'Wkpr - Existing Depr Rates'!$A$2:$A$709,0),),0)</f>
        <v>0</v>
      </c>
      <c r="BP399" s="37" t="str">
        <f t="shared" si="255"/>
        <v/>
      </c>
      <c r="BQ399" s="18"/>
      <c r="BR399" s="18"/>
      <c r="BS399" s="18"/>
      <c r="BT399" s="18"/>
      <c r="BU399" s="33">
        <f>_xlfn.IFNA(IF(AND($B399="ED",$D399&gt;=310000,$D399&lt;360000),INDEX('Wkpr - Allocation_Factors'!$B$16:$F$16,1,MATCH('Wkpr - Plant Balance Detail'!BU$2,'Wkpr - Allocation_Factors'!$B$1:$F$1,0)),IF(AND($B399="GD",$C399="AN",$D399&gt;=350000,$D399&lt;358000),INDEX('Wkpr - Allocation_Factors'!$B$17:$F$17,1,MATCH('Wkpr - Plant Balance Detail'!BU$2,'Wkpr - Allocation_Factors'!$B$1:$F$1,0)),INDEX('Wkpr - Allocation_Factors'!$B$2:$F$15,MATCH(CONCATENATE('Wkpr - Plant Balance Detail'!$B399,'Wkpr - Plant Balance Detail'!$C399),'Wkpr - Allocation_Factors'!$A$2:$A$15,0),MATCH('Wkpr - Plant Balance Detail'!BU$2,'Wkpr - Allocation_Factors'!$B$1:$F$1,0)))),0)</f>
        <v>1</v>
      </c>
      <c r="BV399" s="33">
        <f>_xlfn.IFNA(IF(AND($B399="ED",$D399&gt;=310000,$D399&lt;360000),INDEX('Wkpr - Allocation_Factors'!$B$16:$F$16,1,MATCH('Wkpr - Plant Balance Detail'!BV$2,'Wkpr - Allocation_Factors'!$B$1:$F$1,0)),IF(AND($B399="GD",$C399="AN",$D399&gt;=350000,$D399&lt;358000),INDEX('Wkpr - Allocation_Factors'!$B$17:$F$17,1,MATCH('Wkpr - Plant Balance Detail'!BV$2,'Wkpr - Allocation_Factors'!$B$1:$F$1,0)),INDEX('Wkpr - Allocation_Factors'!$B$2:$F$15,MATCH(CONCATENATE('Wkpr - Plant Balance Detail'!$B399,'Wkpr - Plant Balance Detail'!$C399),'Wkpr - Allocation_Factors'!$A$2:$A$15,0),MATCH('Wkpr - Plant Balance Detail'!BV$2,'Wkpr - Allocation_Factors'!$B$1:$F$1,0)))),0)</f>
        <v>0</v>
      </c>
      <c r="BW399" s="33">
        <f>_xlfn.IFNA(IF(AND($B399="ED",$D399&gt;=310000,$D399&lt;360000),INDEX('Wkpr - Allocation_Factors'!$B$16:$F$16,1,MATCH('Wkpr - Plant Balance Detail'!BW$2,'Wkpr - Allocation_Factors'!$B$1:$F$1,0)),IF(AND($B399="GD",$C399="AN",$D399&gt;=350000,$D399&lt;358000),INDEX('Wkpr - Allocation_Factors'!$B$17:$F$17,1,MATCH('Wkpr - Plant Balance Detail'!BW$2,'Wkpr - Allocation_Factors'!$B$1:$F$1,0)),INDEX('Wkpr - Allocation_Factors'!$B$2:$F$15,MATCH(CONCATENATE('Wkpr - Plant Balance Detail'!$B399,'Wkpr - Plant Balance Detail'!$C399),'Wkpr - Allocation_Factors'!$A$2:$A$15,0),MATCH('Wkpr - Plant Balance Detail'!BW$2,'Wkpr - Allocation_Factors'!$B$1:$F$1,0)))),0)</f>
        <v>0</v>
      </c>
      <c r="BX399" s="33">
        <f>_xlfn.IFNA(IF(AND($B399="ED",$D399&gt;=310000,$D399&lt;360000),INDEX('Wkpr - Allocation_Factors'!$B$16:$F$16,1,MATCH('Wkpr - Plant Balance Detail'!BX$2,'Wkpr - Allocation_Factors'!$B$1:$F$1,0)),IF(AND($B399="GD",$C399="AN",$D399&gt;=350000,$D399&lt;358000),INDEX('Wkpr - Allocation_Factors'!$B$17:$F$17,1,MATCH('Wkpr - Plant Balance Detail'!BX$2,'Wkpr - Allocation_Factors'!$B$1:$F$1,0)),INDEX('Wkpr - Allocation_Factors'!$B$2:$F$15,MATCH(CONCATENATE('Wkpr - Plant Balance Detail'!$B399,'Wkpr - Plant Balance Detail'!$C399),'Wkpr - Allocation_Factors'!$A$2:$A$15,0),MATCH('Wkpr - Plant Balance Detail'!BX$2,'Wkpr - Allocation_Factors'!$B$1:$F$1,0)))),0)</f>
        <v>0</v>
      </c>
      <c r="BY399" s="33">
        <f>_xlfn.IFNA(IF(AND($B399="ED",$D399&gt;=310000,$D399&lt;360000),INDEX('Wkpr - Allocation_Factors'!$B$16:$F$16,1,MATCH('Wkpr - Plant Balance Detail'!BY$2,'Wkpr - Allocation_Factors'!$B$1:$F$1,0)),IF(AND($B399="GD",$C399="AN",$D399&gt;=350000,$D399&lt;358000),INDEX('Wkpr - Allocation_Factors'!$B$17:$F$17,1,MATCH('Wkpr - Plant Balance Detail'!BY$2,'Wkpr - Allocation_Factors'!$B$1:$F$1,0)),INDEX('Wkpr - Allocation_Factors'!$B$2:$F$15,MATCH(CONCATENATE('Wkpr - Plant Balance Detail'!$B399,'Wkpr - Plant Balance Detail'!$C399),'Wkpr - Allocation_Factors'!$A$2:$A$15,0),MATCH('Wkpr - Plant Balance Detail'!BY$2,'Wkpr - Allocation_Factors'!$B$1:$F$1,0)))),0)</f>
        <v>0</v>
      </c>
      <c r="CA399" s="1">
        <f t="shared" si="227"/>
        <v>0</v>
      </c>
      <c r="CB399" s="1">
        <f t="shared" si="228"/>
        <v>0</v>
      </c>
      <c r="CC399" s="1">
        <f t="shared" si="229"/>
        <v>0</v>
      </c>
      <c r="CD399" s="1">
        <f t="shared" si="230"/>
        <v>0</v>
      </c>
      <c r="CE399" s="1">
        <f t="shared" si="231"/>
        <v>0</v>
      </c>
      <c r="CF399" s="1"/>
      <c r="CG399" s="1">
        <f t="shared" si="232"/>
        <v>0</v>
      </c>
      <c r="CH399" s="1">
        <f t="shared" si="233"/>
        <v>0</v>
      </c>
      <c r="CI399" s="1">
        <f t="shared" si="234"/>
        <v>0</v>
      </c>
      <c r="CJ399" s="1">
        <f t="shared" si="235"/>
        <v>0</v>
      </c>
      <c r="CK399" s="1">
        <f t="shared" si="236"/>
        <v>0</v>
      </c>
      <c r="CM399" s="1">
        <f t="shared" si="237"/>
        <v>0</v>
      </c>
      <c r="CN399" s="1">
        <f t="shared" si="238"/>
        <v>0</v>
      </c>
      <c r="CO399" s="1">
        <f t="shared" si="239"/>
        <v>0</v>
      </c>
      <c r="CP399" s="1">
        <f t="shared" si="240"/>
        <v>0</v>
      </c>
      <c r="CQ399" s="1">
        <f t="shared" si="241"/>
        <v>0</v>
      </c>
      <c r="CS399" s="1">
        <f t="shared" si="256"/>
        <v>0</v>
      </c>
      <c r="CT399" s="1">
        <f t="shared" si="257"/>
        <v>0</v>
      </c>
      <c r="CU399" s="1">
        <f t="shared" si="258"/>
        <v>0</v>
      </c>
      <c r="CV399" s="1">
        <f t="shared" si="259"/>
        <v>0</v>
      </c>
      <c r="CW399" s="1">
        <f t="shared" si="260"/>
        <v>0</v>
      </c>
      <c r="CX399" s="1">
        <f t="shared" si="261"/>
        <v>0</v>
      </c>
      <c r="DA399" s="38">
        <f t="shared" si="242"/>
        <v>0</v>
      </c>
      <c r="DB399" s="38">
        <f t="shared" si="243"/>
        <v>0</v>
      </c>
      <c r="DC399" s="38">
        <f t="shared" si="244"/>
        <v>0</v>
      </c>
      <c r="DD399" s="38">
        <f t="shared" si="245"/>
        <v>0</v>
      </c>
      <c r="DE399" s="38">
        <f t="shared" si="246"/>
        <v>0</v>
      </c>
    </row>
    <row r="400" spans="1:109" x14ac:dyDescent="0.2">
      <c r="A400" t="s">
        <v>415</v>
      </c>
      <c r="B400" t="str">
        <f t="shared" si="247"/>
        <v>ED</v>
      </c>
      <c r="C400" t="str">
        <f t="shared" si="248"/>
        <v>WA</v>
      </c>
      <c r="D400">
        <f t="shared" si="249"/>
        <v>368000</v>
      </c>
      <c r="F400" s="1">
        <v>159706421.66</v>
      </c>
      <c r="G400" s="1">
        <v>160281815.78999999</v>
      </c>
      <c r="H400" s="1">
        <v>160608237.06999999</v>
      </c>
      <c r="I400" s="1">
        <v>160983153.25</v>
      </c>
      <c r="J400" s="1">
        <v>161381161.38999999</v>
      </c>
      <c r="K400" s="1">
        <v>161981443.06</v>
      </c>
      <c r="L400" s="1">
        <v>162543370.16</v>
      </c>
      <c r="M400" s="1">
        <v>162998432.53999999</v>
      </c>
      <c r="N400" s="1">
        <v>163722096.53999999</v>
      </c>
      <c r="O400" s="1">
        <v>164234790.38</v>
      </c>
      <c r="P400" s="1">
        <v>164755474.78</v>
      </c>
      <c r="Q400" s="1">
        <v>165434219.44999999</v>
      </c>
      <c r="R400" s="1">
        <v>165775812.75999999</v>
      </c>
      <c r="S400" s="1">
        <f t="shared" si="250"/>
        <v>162741117.20999998</v>
      </c>
      <c r="T400" s="1">
        <f t="shared" si="251"/>
        <v>1788924194.4099998</v>
      </c>
      <c r="U400" s="1">
        <f t="shared" si="252"/>
        <v>162638775.96833333</v>
      </c>
      <c r="V400" s="1">
        <v>-42371739.869999997</v>
      </c>
      <c r="W400" s="1">
        <v>-42648442.719999999</v>
      </c>
      <c r="X400" s="1">
        <v>-42927433.140000001</v>
      </c>
      <c r="Y400" s="1">
        <v>-43206041.079999998</v>
      </c>
      <c r="Z400" s="1">
        <v>-43481122.799999997</v>
      </c>
      <c r="AA400" s="1">
        <v>-43759338.259999998</v>
      </c>
      <c r="AB400" s="1">
        <v>-44033780.850000001</v>
      </c>
      <c r="AC400" s="1">
        <v>-44311534.5</v>
      </c>
      <c r="AD400" s="1">
        <v>-44595603.829999998</v>
      </c>
      <c r="AE400" s="1">
        <v>-44880718.759999998</v>
      </c>
      <c r="AF400" s="1">
        <v>-45156859.93</v>
      </c>
      <c r="AG400" s="1">
        <v>-45444698.670000002</v>
      </c>
      <c r="AH400" s="1">
        <v>-45726454.509999998</v>
      </c>
      <c r="AI400" s="1"/>
      <c r="AJ400" s="1">
        <v>-277553.01</v>
      </c>
      <c r="AK400" s="1">
        <v>-281323</v>
      </c>
      <c r="AL400" s="1">
        <v>-282115.84000000003</v>
      </c>
      <c r="AM400" s="1">
        <v>-282732.43</v>
      </c>
      <c r="AN400" s="1">
        <v>-283411.96000000002</v>
      </c>
      <c r="AO400" s="1">
        <v>-284289.62</v>
      </c>
      <c r="AP400" s="1">
        <v>-285311.40000000002</v>
      </c>
      <c r="AQ400" s="1">
        <v>-286205.5</v>
      </c>
      <c r="AR400" s="1">
        <v>-287241.8</v>
      </c>
      <c r="AS400" s="1">
        <v>-288328.76</v>
      </c>
      <c r="AT400" s="1">
        <v>-289237.27</v>
      </c>
      <c r="AU400" s="1">
        <v>-290291.77</v>
      </c>
      <c r="AV400" s="1">
        <v>-291188.82</v>
      </c>
      <c r="AW400" s="1">
        <f t="shared" si="253"/>
        <v>3431678.1699999995</v>
      </c>
      <c r="AX400" s="1"/>
      <c r="AY400" s="1">
        <v>117334681.79000001</v>
      </c>
      <c r="AZ400" s="1">
        <v>117633373.06999999</v>
      </c>
      <c r="BA400" s="1">
        <v>117680803.93000001</v>
      </c>
      <c r="BB400" s="1">
        <v>117777112.17</v>
      </c>
      <c r="BC400" s="1">
        <v>117900038.59</v>
      </c>
      <c r="BD400" s="1">
        <v>118222104.8</v>
      </c>
      <c r="BE400" s="1">
        <v>118509589.31</v>
      </c>
      <c r="BF400" s="1">
        <v>118686898.04000001</v>
      </c>
      <c r="BG400" s="1">
        <v>119126492.70999999</v>
      </c>
      <c r="BH400" s="1">
        <v>119354071.62</v>
      </c>
      <c r="BI400" s="1">
        <v>119598614.84999999</v>
      </c>
      <c r="BJ400" s="1">
        <v>119989520.78</v>
      </c>
      <c r="BK400" s="1">
        <v>120049358.25</v>
      </c>
      <c r="BL400" s="2">
        <f t="shared" si="226"/>
        <v>0</v>
      </c>
      <c r="BM400" s="2">
        <f t="shared" si="254"/>
        <v>3431678.1699999995</v>
      </c>
      <c r="BN400" s="3">
        <f t="shared" si="225"/>
        <v>2.1099999981973341E-2</v>
      </c>
      <c r="BO400" s="37">
        <f>IFERROR(INDEX('Wkpr - Existing Depr Rates'!$G$2:$G$709,MATCH('Wkpr - Plant Balance Detail'!A400,'Wkpr - Existing Depr Rates'!$A$2:$A$709,0),),0)</f>
        <v>2.1099999999999997E-2</v>
      </c>
      <c r="BP400" s="37">
        <f t="shared" si="255"/>
        <v>-1.8026656556369147E-11</v>
      </c>
      <c r="BQ400" s="11">
        <v>2.1600000000000001E-2</v>
      </c>
      <c r="BR400" s="11"/>
      <c r="BS400" s="11"/>
      <c r="BU400" s="31">
        <f>_xlfn.IFNA(IF(AND($B400="ED",$D400&gt;=310000,$D400&lt;360000),INDEX('Wkpr - Allocation_Factors'!$B$16:$F$16,1,MATCH('Wkpr - Plant Balance Detail'!BU$2,'Wkpr - Allocation_Factors'!$B$1:$F$1,0)),IF(AND($B400="GD",$C400="AN",$D400&gt;=350000,$D400&lt;358000),INDEX('Wkpr - Allocation_Factors'!$B$17:$F$17,1,MATCH('Wkpr - Plant Balance Detail'!BU$2,'Wkpr - Allocation_Factors'!$B$1:$F$1,0)),INDEX('Wkpr - Allocation_Factors'!$B$2:$F$15,MATCH(CONCATENATE('Wkpr - Plant Balance Detail'!$B400,'Wkpr - Plant Balance Detail'!$C400),'Wkpr - Allocation_Factors'!$A$2:$A$15,0),MATCH('Wkpr - Plant Balance Detail'!BU$2,'Wkpr - Allocation_Factors'!$B$1:$F$1,0)))),0)</f>
        <v>1</v>
      </c>
      <c r="BV400" s="31">
        <f>_xlfn.IFNA(IF(AND($B400="ED",$D400&gt;=310000,$D400&lt;360000),INDEX('Wkpr - Allocation_Factors'!$B$16:$F$16,1,MATCH('Wkpr - Plant Balance Detail'!BV$2,'Wkpr - Allocation_Factors'!$B$1:$F$1,0)),IF(AND($B400="GD",$C400="AN",$D400&gt;=350000,$D400&lt;358000),INDEX('Wkpr - Allocation_Factors'!$B$17:$F$17,1,MATCH('Wkpr - Plant Balance Detail'!BV$2,'Wkpr - Allocation_Factors'!$B$1:$F$1,0)),INDEX('Wkpr - Allocation_Factors'!$B$2:$F$15,MATCH(CONCATENATE('Wkpr - Plant Balance Detail'!$B400,'Wkpr - Plant Balance Detail'!$C400),'Wkpr - Allocation_Factors'!$A$2:$A$15,0),MATCH('Wkpr - Plant Balance Detail'!BV$2,'Wkpr - Allocation_Factors'!$B$1:$F$1,0)))),0)</f>
        <v>0</v>
      </c>
      <c r="BW400" s="31">
        <f>_xlfn.IFNA(IF(AND($B400="ED",$D400&gt;=310000,$D400&lt;360000),INDEX('Wkpr - Allocation_Factors'!$B$16:$F$16,1,MATCH('Wkpr - Plant Balance Detail'!BW$2,'Wkpr - Allocation_Factors'!$B$1:$F$1,0)),IF(AND($B400="GD",$C400="AN",$D400&gt;=350000,$D400&lt;358000),INDEX('Wkpr - Allocation_Factors'!$B$17:$F$17,1,MATCH('Wkpr - Plant Balance Detail'!BW$2,'Wkpr - Allocation_Factors'!$B$1:$F$1,0)),INDEX('Wkpr - Allocation_Factors'!$B$2:$F$15,MATCH(CONCATENATE('Wkpr - Plant Balance Detail'!$B400,'Wkpr - Plant Balance Detail'!$C400),'Wkpr - Allocation_Factors'!$A$2:$A$15,0),MATCH('Wkpr - Plant Balance Detail'!BW$2,'Wkpr - Allocation_Factors'!$B$1:$F$1,0)))),0)</f>
        <v>0</v>
      </c>
      <c r="BX400" s="31">
        <f>_xlfn.IFNA(IF(AND($B400="ED",$D400&gt;=310000,$D400&lt;360000),INDEX('Wkpr - Allocation_Factors'!$B$16:$F$16,1,MATCH('Wkpr - Plant Balance Detail'!BX$2,'Wkpr - Allocation_Factors'!$B$1:$F$1,0)),IF(AND($B400="GD",$C400="AN",$D400&gt;=350000,$D400&lt;358000),INDEX('Wkpr - Allocation_Factors'!$B$17:$F$17,1,MATCH('Wkpr - Plant Balance Detail'!BX$2,'Wkpr - Allocation_Factors'!$B$1:$F$1,0)),INDEX('Wkpr - Allocation_Factors'!$B$2:$F$15,MATCH(CONCATENATE('Wkpr - Plant Balance Detail'!$B400,'Wkpr - Plant Balance Detail'!$C400),'Wkpr - Allocation_Factors'!$A$2:$A$15,0),MATCH('Wkpr - Plant Balance Detail'!BX$2,'Wkpr - Allocation_Factors'!$B$1:$F$1,0)))),0)</f>
        <v>0</v>
      </c>
      <c r="BY400" s="31">
        <f>_xlfn.IFNA(IF(AND($B400="ED",$D400&gt;=310000,$D400&lt;360000),INDEX('Wkpr - Allocation_Factors'!$B$16:$F$16,1,MATCH('Wkpr - Plant Balance Detail'!BY$2,'Wkpr - Allocation_Factors'!$B$1:$F$1,0)),IF(AND($B400="GD",$C400="AN",$D400&gt;=350000,$D400&lt;358000),INDEX('Wkpr - Allocation_Factors'!$B$17:$F$17,1,MATCH('Wkpr - Plant Balance Detail'!BY$2,'Wkpr - Allocation_Factors'!$B$1:$F$1,0)),INDEX('Wkpr - Allocation_Factors'!$B$2:$F$15,MATCH(CONCATENATE('Wkpr - Plant Balance Detail'!$B400,'Wkpr - Plant Balance Detail'!$C400),'Wkpr - Allocation_Factors'!$A$2:$A$15,0),MATCH('Wkpr - Plant Balance Detail'!BY$2,'Wkpr - Allocation_Factors'!$B$1:$F$1,0)))),0)</f>
        <v>0</v>
      </c>
      <c r="CA400" s="1">
        <f t="shared" si="227"/>
        <v>3497869.6462476156</v>
      </c>
      <c r="CB400" s="1">
        <f t="shared" si="228"/>
        <v>0</v>
      </c>
      <c r="CC400" s="1">
        <f t="shared" si="229"/>
        <v>0</v>
      </c>
      <c r="CD400" s="1">
        <f t="shared" si="230"/>
        <v>0</v>
      </c>
      <c r="CE400" s="1">
        <f t="shared" si="231"/>
        <v>0</v>
      </c>
      <c r="CF400" s="1"/>
      <c r="CG400" s="1">
        <f t="shared" si="232"/>
        <v>3497869.6492359992</v>
      </c>
      <c r="CH400" s="1">
        <f t="shared" si="233"/>
        <v>0</v>
      </c>
      <c r="CI400" s="1">
        <f t="shared" si="234"/>
        <v>0</v>
      </c>
      <c r="CJ400" s="1">
        <f t="shared" si="235"/>
        <v>0</v>
      </c>
      <c r="CK400" s="1">
        <f t="shared" si="236"/>
        <v>0</v>
      </c>
      <c r="CM400" s="1">
        <f t="shared" si="237"/>
        <v>3580757.5556160002</v>
      </c>
      <c r="CN400" s="1">
        <f t="shared" si="238"/>
        <v>0</v>
      </c>
      <c r="CO400" s="1">
        <f t="shared" si="239"/>
        <v>0</v>
      </c>
      <c r="CP400" s="1">
        <f t="shared" si="240"/>
        <v>0</v>
      </c>
      <c r="CQ400" s="1">
        <f t="shared" si="241"/>
        <v>0</v>
      </c>
      <c r="CS400" s="1">
        <f t="shared" si="256"/>
        <v>82887.90638000099</v>
      </c>
      <c r="CT400" s="1">
        <f t="shared" si="257"/>
        <v>0</v>
      </c>
      <c r="CU400" s="1">
        <f t="shared" si="258"/>
        <v>0</v>
      </c>
      <c r="CV400" s="1">
        <f t="shared" si="259"/>
        <v>0</v>
      </c>
      <c r="CW400" s="1">
        <f t="shared" si="260"/>
        <v>0</v>
      </c>
      <c r="CX400" s="1">
        <f t="shared" si="261"/>
        <v>82887.90638000099</v>
      </c>
      <c r="DA400" s="38">
        <f t="shared" si="242"/>
        <v>0</v>
      </c>
      <c r="DB400" s="38">
        <f t="shared" si="243"/>
        <v>0</v>
      </c>
      <c r="DC400" s="38">
        <f t="shared" si="244"/>
        <v>0</v>
      </c>
      <c r="DD400" s="38">
        <f t="shared" si="245"/>
        <v>0</v>
      </c>
      <c r="DE400" s="38">
        <f t="shared" si="246"/>
        <v>0</v>
      </c>
    </row>
    <row r="401" spans="1:109" x14ac:dyDescent="0.2">
      <c r="A401" t="s">
        <v>416</v>
      </c>
      <c r="B401" t="str">
        <f t="shared" si="247"/>
        <v>ED</v>
      </c>
      <c r="C401" t="str">
        <f t="shared" si="248"/>
        <v>WA</v>
      </c>
      <c r="D401">
        <f t="shared" si="249"/>
        <v>369100</v>
      </c>
      <c r="F401" s="1">
        <v>36734983.439999998</v>
      </c>
      <c r="G401" s="1">
        <v>36787017.259999998</v>
      </c>
      <c r="H401" s="1">
        <v>36831961.880000003</v>
      </c>
      <c r="I401" s="1">
        <v>37288442.060000002</v>
      </c>
      <c r="J401" s="1">
        <v>37356154.520000003</v>
      </c>
      <c r="K401" s="1">
        <v>37384349.149999999</v>
      </c>
      <c r="L401" s="1">
        <v>37435880.259999998</v>
      </c>
      <c r="M401" s="1">
        <v>37634363.530000001</v>
      </c>
      <c r="N401" s="1">
        <v>37681428.719999999</v>
      </c>
      <c r="O401" s="1">
        <v>37713238.200000003</v>
      </c>
      <c r="P401" s="1">
        <v>37794202.700000003</v>
      </c>
      <c r="Q401" s="1">
        <v>37827351.75</v>
      </c>
      <c r="R401" s="1">
        <v>37828397.560000002</v>
      </c>
      <c r="S401" s="1">
        <f t="shared" si="250"/>
        <v>37281690.5</v>
      </c>
      <c r="T401" s="1">
        <f t="shared" si="251"/>
        <v>411734390.02999997</v>
      </c>
      <c r="U401" s="1">
        <f t="shared" si="252"/>
        <v>37418006.710833333</v>
      </c>
      <c r="V401" s="1">
        <v>-16082899.34</v>
      </c>
      <c r="W401" s="1">
        <v>-16170413.24</v>
      </c>
      <c r="X401" s="1">
        <v>-16258920.949999999</v>
      </c>
      <c r="Y401" s="1">
        <v>-16347479.65</v>
      </c>
      <c r="Z401" s="1">
        <v>-16436776.029999999</v>
      </c>
      <c r="AA401" s="1">
        <v>-16525235.85</v>
      </c>
      <c r="AB401" s="1">
        <v>-16615418.49</v>
      </c>
      <c r="AC401" s="1">
        <v>-16705094.439999999</v>
      </c>
      <c r="AD401" s="1">
        <v>-16796309.699999999</v>
      </c>
      <c r="AE401" s="1">
        <v>-16887713.829999998</v>
      </c>
      <c r="AF401" s="1">
        <v>-16978339.719999999</v>
      </c>
      <c r="AG401" s="1">
        <v>-17069865.390000001</v>
      </c>
      <c r="AH401" s="1">
        <v>-17161259.109999999</v>
      </c>
      <c r="AI401" s="1"/>
      <c r="AJ401" s="1">
        <v>-87138.35</v>
      </c>
      <c r="AK401" s="1">
        <v>-89451.77</v>
      </c>
      <c r="AL401" s="1">
        <v>-89569.75</v>
      </c>
      <c r="AM401" s="1">
        <v>-90179.82</v>
      </c>
      <c r="AN401" s="1">
        <v>-90817.600000000006</v>
      </c>
      <c r="AO401" s="1">
        <v>-90934.28</v>
      </c>
      <c r="AP401" s="1">
        <v>-91031.28</v>
      </c>
      <c r="AQ401" s="1">
        <v>-91335.47</v>
      </c>
      <c r="AR401" s="1">
        <v>-91634.22</v>
      </c>
      <c r="AS401" s="1">
        <v>-91730.180000000008</v>
      </c>
      <c r="AT401" s="1">
        <v>-91867.38</v>
      </c>
      <c r="AU401" s="1">
        <v>-92006.22</v>
      </c>
      <c r="AV401" s="1">
        <v>-92047.83</v>
      </c>
      <c r="AW401" s="1">
        <f t="shared" si="253"/>
        <v>1092605.8</v>
      </c>
      <c r="AX401" s="1"/>
      <c r="AY401" s="1">
        <v>20652084.100000001</v>
      </c>
      <c r="AZ401" s="1">
        <v>20616604.02</v>
      </c>
      <c r="BA401" s="1">
        <v>20573040.93</v>
      </c>
      <c r="BB401" s="1">
        <v>20940962.41</v>
      </c>
      <c r="BC401" s="1">
        <v>20919378.489999998</v>
      </c>
      <c r="BD401" s="1">
        <v>20859113.300000001</v>
      </c>
      <c r="BE401" s="1">
        <v>20820461.77</v>
      </c>
      <c r="BF401" s="1">
        <v>20929269.09</v>
      </c>
      <c r="BG401" s="1">
        <v>20885119.02</v>
      </c>
      <c r="BH401" s="1">
        <v>20825524.370000001</v>
      </c>
      <c r="BI401" s="1">
        <v>20815862.98</v>
      </c>
      <c r="BJ401" s="1">
        <v>20757486.359999999</v>
      </c>
      <c r="BK401" s="1">
        <v>20667138.449999999</v>
      </c>
      <c r="BL401" s="2">
        <f t="shared" si="226"/>
        <v>0</v>
      </c>
      <c r="BM401" s="2">
        <f t="shared" si="254"/>
        <v>1092605.8</v>
      </c>
      <c r="BN401" s="3">
        <f t="shared" si="225"/>
        <v>2.9200000108067399E-2</v>
      </c>
      <c r="BO401" s="37">
        <f>IFERROR(INDEX('Wkpr - Existing Depr Rates'!$G$2:$G$709,MATCH('Wkpr - Plant Balance Detail'!A401,'Wkpr - Existing Depr Rates'!$A$2:$A$709,0),),0)</f>
        <v>2.92E-2</v>
      </c>
      <c r="BP401" s="37">
        <f t="shared" si="255"/>
        <v>1.0806739877966542E-10</v>
      </c>
      <c r="BQ401" s="11">
        <v>2.0799999999999999E-2</v>
      </c>
      <c r="BR401" s="11"/>
      <c r="BS401" s="11"/>
      <c r="BU401" s="31">
        <f>_xlfn.IFNA(IF(AND($B401="ED",$D401&gt;=310000,$D401&lt;360000),INDEX('Wkpr - Allocation_Factors'!$B$16:$F$16,1,MATCH('Wkpr - Plant Balance Detail'!BU$2,'Wkpr - Allocation_Factors'!$B$1:$F$1,0)),IF(AND($B401="GD",$C401="AN",$D401&gt;=350000,$D401&lt;358000),INDEX('Wkpr - Allocation_Factors'!$B$17:$F$17,1,MATCH('Wkpr - Plant Balance Detail'!BU$2,'Wkpr - Allocation_Factors'!$B$1:$F$1,0)),INDEX('Wkpr - Allocation_Factors'!$B$2:$F$15,MATCH(CONCATENATE('Wkpr - Plant Balance Detail'!$B401,'Wkpr - Plant Balance Detail'!$C401),'Wkpr - Allocation_Factors'!$A$2:$A$15,0),MATCH('Wkpr - Plant Balance Detail'!BU$2,'Wkpr - Allocation_Factors'!$B$1:$F$1,0)))),0)</f>
        <v>1</v>
      </c>
      <c r="BV401" s="31">
        <f>_xlfn.IFNA(IF(AND($B401="ED",$D401&gt;=310000,$D401&lt;360000),INDEX('Wkpr - Allocation_Factors'!$B$16:$F$16,1,MATCH('Wkpr - Plant Balance Detail'!BV$2,'Wkpr - Allocation_Factors'!$B$1:$F$1,0)),IF(AND($B401="GD",$C401="AN",$D401&gt;=350000,$D401&lt;358000),INDEX('Wkpr - Allocation_Factors'!$B$17:$F$17,1,MATCH('Wkpr - Plant Balance Detail'!BV$2,'Wkpr - Allocation_Factors'!$B$1:$F$1,0)),INDEX('Wkpr - Allocation_Factors'!$B$2:$F$15,MATCH(CONCATENATE('Wkpr - Plant Balance Detail'!$B401,'Wkpr - Plant Balance Detail'!$C401),'Wkpr - Allocation_Factors'!$A$2:$A$15,0),MATCH('Wkpr - Plant Balance Detail'!BV$2,'Wkpr - Allocation_Factors'!$B$1:$F$1,0)))),0)</f>
        <v>0</v>
      </c>
      <c r="BW401" s="31">
        <f>_xlfn.IFNA(IF(AND($B401="ED",$D401&gt;=310000,$D401&lt;360000),INDEX('Wkpr - Allocation_Factors'!$B$16:$F$16,1,MATCH('Wkpr - Plant Balance Detail'!BW$2,'Wkpr - Allocation_Factors'!$B$1:$F$1,0)),IF(AND($B401="GD",$C401="AN",$D401&gt;=350000,$D401&lt;358000),INDEX('Wkpr - Allocation_Factors'!$B$17:$F$17,1,MATCH('Wkpr - Plant Balance Detail'!BW$2,'Wkpr - Allocation_Factors'!$B$1:$F$1,0)),INDEX('Wkpr - Allocation_Factors'!$B$2:$F$15,MATCH(CONCATENATE('Wkpr - Plant Balance Detail'!$B401,'Wkpr - Plant Balance Detail'!$C401),'Wkpr - Allocation_Factors'!$A$2:$A$15,0),MATCH('Wkpr - Plant Balance Detail'!BW$2,'Wkpr - Allocation_Factors'!$B$1:$F$1,0)))),0)</f>
        <v>0</v>
      </c>
      <c r="BX401" s="31">
        <f>_xlfn.IFNA(IF(AND($B401="ED",$D401&gt;=310000,$D401&lt;360000),INDEX('Wkpr - Allocation_Factors'!$B$16:$F$16,1,MATCH('Wkpr - Plant Balance Detail'!BX$2,'Wkpr - Allocation_Factors'!$B$1:$F$1,0)),IF(AND($B401="GD",$C401="AN",$D401&gt;=350000,$D401&lt;358000),INDEX('Wkpr - Allocation_Factors'!$B$17:$F$17,1,MATCH('Wkpr - Plant Balance Detail'!BX$2,'Wkpr - Allocation_Factors'!$B$1:$F$1,0)),INDEX('Wkpr - Allocation_Factors'!$B$2:$F$15,MATCH(CONCATENATE('Wkpr - Plant Balance Detail'!$B401,'Wkpr - Plant Balance Detail'!$C401),'Wkpr - Allocation_Factors'!$A$2:$A$15,0),MATCH('Wkpr - Plant Balance Detail'!BX$2,'Wkpr - Allocation_Factors'!$B$1:$F$1,0)))),0)</f>
        <v>0</v>
      </c>
      <c r="BY401" s="31">
        <f>_xlfn.IFNA(IF(AND($B401="ED",$D401&gt;=310000,$D401&lt;360000),INDEX('Wkpr - Allocation_Factors'!$B$16:$F$16,1,MATCH('Wkpr - Plant Balance Detail'!BY$2,'Wkpr - Allocation_Factors'!$B$1:$F$1,0)),IF(AND($B401="GD",$C401="AN",$D401&gt;=350000,$D401&lt;358000),INDEX('Wkpr - Allocation_Factors'!$B$17:$F$17,1,MATCH('Wkpr - Plant Balance Detail'!BY$2,'Wkpr - Allocation_Factors'!$B$1:$F$1,0)),INDEX('Wkpr - Allocation_Factors'!$B$2:$F$15,MATCH(CONCATENATE('Wkpr - Plant Balance Detail'!$B401,'Wkpr - Plant Balance Detail'!$C401),'Wkpr - Allocation_Factors'!$A$2:$A$15,0),MATCH('Wkpr - Plant Balance Detail'!BY$2,'Wkpr - Allocation_Factors'!$B$1:$F$1,0)))),0)</f>
        <v>0</v>
      </c>
      <c r="CA401" s="1">
        <f t="shared" si="227"/>
        <v>1104589.2128400167</v>
      </c>
      <c r="CB401" s="1">
        <f t="shared" si="228"/>
        <v>0</v>
      </c>
      <c r="CC401" s="1">
        <f t="shared" si="229"/>
        <v>0</v>
      </c>
      <c r="CD401" s="1">
        <f t="shared" si="230"/>
        <v>0</v>
      </c>
      <c r="CE401" s="1">
        <f t="shared" si="231"/>
        <v>0</v>
      </c>
      <c r="CF401" s="1"/>
      <c r="CG401" s="1">
        <f t="shared" si="232"/>
        <v>1104589.208752</v>
      </c>
      <c r="CH401" s="1">
        <f t="shared" si="233"/>
        <v>0</v>
      </c>
      <c r="CI401" s="1">
        <f t="shared" si="234"/>
        <v>0</v>
      </c>
      <c r="CJ401" s="1">
        <f t="shared" si="235"/>
        <v>0</v>
      </c>
      <c r="CK401" s="1">
        <f t="shared" si="236"/>
        <v>0</v>
      </c>
      <c r="CM401" s="1">
        <f t="shared" si="237"/>
        <v>786830.66924800002</v>
      </c>
      <c r="CN401" s="1">
        <f t="shared" si="238"/>
        <v>0</v>
      </c>
      <c r="CO401" s="1">
        <f t="shared" si="239"/>
        <v>0</v>
      </c>
      <c r="CP401" s="1">
        <f t="shared" si="240"/>
        <v>0</v>
      </c>
      <c r="CQ401" s="1">
        <f t="shared" si="241"/>
        <v>0</v>
      </c>
      <c r="CS401" s="1">
        <f t="shared" si="256"/>
        <v>-317758.53950399999</v>
      </c>
      <c r="CT401" s="1">
        <f t="shared" si="257"/>
        <v>0</v>
      </c>
      <c r="CU401" s="1">
        <f t="shared" si="258"/>
        <v>0</v>
      </c>
      <c r="CV401" s="1">
        <f t="shared" si="259"/>
        <v>0</v>
      </c>
      <c r="CW401" s="1">
        <f t="shared" si="260"/>
        <v>0</v>
      </c>
      <c r="CX401" s="1">
        <f t="shared" si="261"/>
        <v>-317758.53950399999</v>
      </c>
      <c r="DA401" s="38">
        <f t="shared" si="242"/>
        <v>0</v>
      </c>
      <c r="DB401" s="38">
        <f t="shared" si="243"/>
        <v>0</v>
      </c>
      <c r="DC401" s="38">
        <f t="shared" si="244"/>
        <v>0</v>
      </c>
      <c r="DD401" s="38">
        <f t="shared" si="245"/>
        <v>0</v>
      </c>
      <c r="DE401" s="38">
        <f t="shared" si="246"/>
        <v>0</v>
      </c>
    </row>
    <row r="402" spans="1:109" x14ac:dyDescent="0.2">
      <c r="A402" t="s">
        <v>417</v>
      </c>
      <c r="B402" t="str">
        <f t="shared" si="247"/>
        <v>ED</v>
      </c>
      <c r="C402" t="str">
        <f t="shared" si="248"/>
        <v>WA</v>
      </c>
      <c r="D402">
        <f t="shared" si="249"/>
        <v>369200</v>
      </c>
      <c r="F402" s="1">
        <v>4015937.7</v>
      </c>
      <c r="G402" s="1">
        <v>4031285.62</v>
      </c>
      <c r="H402" s="1">
        <v>4086539.77</v>
      </c>
      <c r="I402" s="1">
        <v>4119066.81</v>
      </c>
      <c r="J402" s="1">
        <v>4148671.03</v>
      </c>
      <c r="K402" s="1">
        <v>4181952.9</v>
      </c>
      <c r="L402" s="1">
        <v>4187758.83</v>
      </c>
      <c r="M402" s="1">
        <v>4190746.2</v>
      </c>
      <c r="N402" s="1">
        <v>4191263.42</v>
      </c>
      <c r="O402" s="1">
        <v>4198079.34</v>
      </c>
      <c r="P402" s="1">
        <v>4216346.29</v>
      </c>
      <c r="Q402" s="1">
        <v>4304470.18</v>
      </c>
      <c r="R402" s="1">
        <v>4304470.18</v>
      </c>
      <c r="S402" s="1">
        <f t="shared" si="250"/>
        <v>4160203.94</v>
      </c>
      <c r="T402" s="1">
        <f t="shared" si="251"/>
        <v>45856180.390000001</v>
      </c>
      <c r="U402" s="1">
        <f t="shared" si="252"/>
        <v>4168032.0274999999</v>
      </c>
      <c r="V402" s="1">
        <v>-804513.20000000007</v>
      </c>
      <c r="W402" s="1">
        <v>-813666.92</v>
      </c>
      <c r="X402" s="1">
        <v>-822900.95000000007</v>
      </c>
      <c r="Y402" s="1">
        <v>-832234.83000000007</v>
      </c>
      <c r="Z402" s="1">
        <v>-841639.38</v>
      </c>
      <c r="AA402" s="1">
        <v>-851115.46</v>
      </c>
      <c r="AB402" s="1">
        <v>-860636.01</v>
      </c>
      <c r="AC402" s="1">
        <v>-870166.56</v>
      </c>
      <c r="AD402" s="1">
        <v>-879701.09</v>
      </c>
      <c r="AE402" s="1">
        <v>-889243.97</v>
      </c>
      <c r="AF402" s="1">
        <v>-898815.38</v>
      </c>
      <c r="AG402" s="1">
        <v>-908507.81</v>
      </c>
      <c r="AH402" s="1">
        <v>-918300.48</v>
      </c>
      <c r="AI402" s="1"/>
      <c r="AJ402" s="1">
        <v>-9104.77</v>
      </c>
      <c r="AK402" s="1">
        <v>-9153.7199999999993</v>
      </c>
      <c r="AL402" s="1">
        <v>-9234.0300000000007</v>
      </c>
      <c r="AM402" s="1">
        <v>-9333.880000000001</v>
      </c>
      <c r="AN402" s="1">
        <v>-9404.5500000000011</v>
      </c>
      <c r="AO402" s="1">
        <v>-9476.08</v>
      </c>
      <c r="AP402" s="1">
        <v>-9520.5500000000011</v>
      </c>
      <c r="AQ402" s="1">
        <v>-9530.5500000000011</v>
      </c>
      <c r="AR402" s="1">
        <v>-9534.5300000000007</v>
      </c>
      <c r="AS402" s="1">
        <v>-9542.880000000001</v>
      </c>
      <c r="AT402" s="1">
        <v>-9571.41</v>
      </c>
      <c r="AU402" s="1">
        <v>-9692.43</v>
      </c>
      <c r="AV402" s="1">
        <v>-9792.67</v>
      </c>
      <c r="AW402" s="1">
        <f t="shared" si="253"/>
        <v>113787.28000000001</v>
      </c>
      <c r="AX402" s="1"/>
      <c r="AY402" s="1">
        <v>3211424.5</v>
      </c>
      <c r="AZ402" s="1">
        <v>3217618.7</v>
      </c>
      <c r="BA402" s="1">
        <v>3263638.82</v>
      </c>
      <c r="BB402" s="1">
        <v>3286831.98</v>
      </c>
      <c r="BC402" s="1">
        <v>3307031.65</v>
      </c>
      <c r="BD402" s="1">
        <v>3330837.44</v>
      </c>
      <c r="BE402" s="1">
        <v>3327122.82</v>
      </c>
      <c r="BF402" s="1">
        <v>3320579.64</v>
      </c>
      <c r="BG402" s="1">
        <v>3311562.33</v>
      </c>
      <c r="BH402" s="1">
        <v>3308835.37</v>
      </c>
      <c r="BI402" s="1">
        <v>3317530.91</v>
      </c>
      <c r="BJ402" s="1">
        <v>3395962.37</v>
      </c>
      <c r="BK402" s="1">
        <v>3386169.7</v>
      </c>
      <c r="BL402" s="2">
        <f t="shared" si="226"/>
        <v>0</v>
      </c>
      <c r="BM402" s="2">
        <f t="shared" si="254"/>
        <v>113787.28000000001</v>
      </c>
      <c r="BN402" s="3">
        <f t="shared" si="225"/>
        <v>2.7300001355375865E-2</v>
      </c>
      <c r="BO402" s="37">
        <f>IFERROR(INDEX('Wkpr - Existing Depr Rates'!$G$2:$G$709,MATCH('Wkpr - Plant Balance Detail'!A402,'Wkpr - Existing Depr Rates'!$A$2:$A$709,0),),0)</f>
        <v>2.7299999999999998E-2</v>
      </c>
      <c r="BP402" s="37">
        <f t="shared" si="255"/>
        <v>1.3553758670958871E-9</v>
      </c>
      <c r="BQ402" s="11">
        <v>2.1600000000000001E-2</v>
      </c>
      <c r="BR402" s="11"/>
      <c r="BS402" s="11"/>
      <c r="BU402" s="31">
        <f>_xlfn.IFNA(IF(AND($B402="ED",$D402&gt;=310000,$D402&lt;360000),INDEX('Wkpr - Allocation_Factors'!$B$16:$F$16,1,MATCH('Wkpr - Plant Balance Detail'!BU$2,'Wkpr - Allocation_Factors'!$B$1:$F$1,0)),IF(AND($B402="GD",$C402="AN",$D402&gt;=350000,$D402&lt;358000),INDEX('Wkpr - Allocation_Factors'!$B$17:$F$17,1,MATCH('Wkpr - Plant Balance Detail'!BU$2,'Wkpr - Allocation_Factors'!$B$1:$F$1,0)),INDEX('Wkpr - Allocation_Factors'!$B$2:$F$15,MATCH(CONCATENATE('Wkpr - Plant Balance Detail'!$B402,'Wkpr - Plant Balance Detail'!$C402),'Wkpr - Allocation_Factors'!$A$2:$A$15,0),MATCH('Wkpr - Plant Balance Detail'!BU$2,'Wkpr - Allocation_Factors'!$B$1:$F$1,0)))),0)</f>
        <v>1</v>
      </c>
      <c r="BV402" s="31">
        <f>_xlfn.IFNA(IF(AND($B402="ED",$D402&gt;=310000,$D402&lt;360000),INDEX('Wkpr - Allocation_Factors'!$B$16:$F$16,1,MATCH('Wkpr - Plant Balance Detail'!BV$2,'Wkpr - Allocation_Factors'!$B$1:$F$1,0)),IF(AND($B402="GD",$C402="AN",$D402&gt;=350000,$D402&lt;358000),INDEX('Wkpr - Allocation_Factors'!$B$17:$F$17,1,MATCH('Wkpr - Plant Balance Detail'!BV$2,'Wkpr - Allocation_Factors'!$B$1:$F$1,0)),INDEX('Wkpr - Allocation_Factors'!$B$2:$F$15,MATCH(CONCATENATE('Wkpr - Plant Balance Detail'!$B402,'Wkpr - Plant Balance Detail'!$C402),'Wkpr - Allocation_Factors'!$A$2:$A$15,0),MATCH('Wkpr - Plant Balance Detail'!BV$2,'Wkpr - Allocation_Factors'!$B$1:$F$1,0)))),0)</f>
        <v>0</v>
      </c>
      <c r="BW402" s="31">
        <f>_xlfn.IFNA(IF(AND($B402="ED",$D402&gt;=310000,$D402&lt;360000),INDEX('Wkpr - Allocation_Factors'!$B$16:$F$16,1,MATCH('Wkpr - Plant Balance Detail'!BW$2,'Wkpr - Allocation_Factors'!$B$1:$F$1,0)),IF(AND($B402="GD",$C402="AN",$D402&gt;=350000,$D402&lt;358000),INDEX('Wkpr - Allocation_Factors'!$B$17:$F$17,1,MATCH('Wkpr - Plant Balance Detail'!BW$2,'Wkpr - Allocation_Factors'!$B$1:$F$1,0)),INDEX('Wkpr - Allocation_Factors'!$B$2:$F$15,MATCH(CONCATENATE('Wkpr - Plant Balance Detail'!$B402,'Wkpr - Plant Balance Detail'!$C402),'Wkpr - Allocation_Factors'!$A$2:$A$15,0),MATCH('Wkpr - Plant Balance Detail'!BW$2,'Wkpr - Allocation_Factors'!$B$1:$F$1,0)))),0)</f>
        <v>0</v>
      </c>
      <c r="BX402" s="31">
        <f>_xlfn.IFNA(IF(AND($B402="ED",$D402&gt;=310000,$D402&lt;360000),INDEX('Wkpr - Allocation_Factors'!$B$16:$F$16,1,MATCH('Wkpr - Plant Balance Detail'!BX$2,'Wkpr - Allocation_Factors'!$B$1:$F$1,0)),IF(AND($B402="GD",$C402="AN",$D402&gt;=350000,$D402&lt;358000),INDEX('Wkpr - Allocation_Factors'!$B$17:$F$17,1,MATCH('Wkpr - Plant Balance Detail'!BX$2,'Wkpr - Allocation_Factors'!$B$1:$F$1,0)),INDEX('Wkpr - Allocation_Factors'!$B$2:$F$15,MATCH(CONCATENATE('Wkpr - Plant Balance Detail'!$B402,'Wkpr - Plant Balance Detail'!$C402),'Wkpr - Allocation_Factors'!$A$2:$A$15,0),MATCH('Wkpr - Plant Balance Detail'!BX$2,'Wkpr - Allocation_Factors'!$B$1:$F$1,0)))),0)</f>
        <v>0</v>
      </c>
      <c r="BY402" s="31">
        <f>_xlfn.IFNA(IF(AND($B402="ED",$D402&gt;=310000,$D402&lt;360000),INDEX('Wkpr - Allocation_Factors'!$B$16:$F$16,1,MATCH('Wkpr - Plant Balance Detail'!BY$2,'Wkpr - Allocation_Factors'!$B$1:$F$1,0)),IF(AND($B402="GD",$C402="AN",$D402&gt;=350000,$D402&lt;358000),INDEX('Wkpr - Allocation_Factors'!$B$17:$F$17,1,MATCH('Wkpr - Plant Balance Detail'!BY$2,'Wkpr - Allocation_Factors'!$B$1:$F$1,0)),INDEX('Wkpr - Allocation_Factors'!$B$2:$F$15,MATCH(CONCATENATE('Wkpr - Plant Balance Detail'!$B402,'Wkpr - Plant Balance Detail'!$C402),'Wkpr - Allocation_Factors'!$A$2:$A$15,0),MATCH('Wkpr - Plant Balance Detail'!BY$2,'Wkpr - Allocation_Factors'!$B$1:$F$1,0)))),0)</f>
        <v>0</v>
      </c>
      <c r="CA402" s="1">
        <f t="shared" si="227"/>
        <v>117512.04174817499</v>
      </c>
      <c r="CB402" s="1">
        <f t="shared" si="228"/>
        <v>0</v>
      </c>
      <c r="CC402" s="1">
        <f t="shared" si="229"/>
        <v>0</v>
      </c>
      <c r="CD402" s="1">
        <f t="shared" si="230"/>
        <v>0</v>
      </c>
      <c r="CE402" s="1">
        <f t="shared" si="231"/>
        <v>0</v>
      </c>
      <c r="CF402" s="1"/>
      <c r="CG402" s="1">
        <f t="shared" si="232"/>
        <v>117512.03591399998</v>
      </c>
      <c r="CH402" s="1">
        <f t="shared" si="233"/>
        <v>0</v>
      </c>
      <c r="CI402" s="1">
        <f t="shared" si="234"/>
        <v>0</v>
      </c>
      <c r="CJ402" s="1">
        <f t="shared" si="235"/>
        <v>0</v>
      </c>
      <c r="CK402" s="1">
        <f t="shared" si="236"/>
        <v>0</v>
      </c>
      <c r="CM402" s="1">
        <f t="shared" si="237"/>
        <v>92976.555888000003</v>
      </c>
      <c r="CN402" s="1">
        <f t="shared" si="238"/>
        <v>0</v>
      </c>
      <c r="CO402" s="1">
        <f t="shared" si="239"/>
        <v>0</v>
      </c>
      <c r="CP402" s="1">
        <f t="shared" si="240"/>
        <v>0</v>
      </c>
      <c r="CQ402" s="1">
        <f t="shared" si="241"/>
        <v>0</v>
      </c>
      <c r="CS402" s="1">
        <f t="shared" si="256"/>
        <v>-24535.480025999976</v>
      </c>
      <c r="CT402" s="1">
        <f t="shared" si="257"/>
        <v>0</v>
      </c>
      <c r="CU402" s="1">
        <f t="shared" si="258"/>
        <v>0</v>
      </c>
      <c r="CV402" s="1">
        <f t="shared" si="259"/>
        <v>0</v>
      </c>
      <c r="CW402" s="1">
        <f t="shared" si="260"/>
        <v>0</v>
      </c>
      <c r="CX402" s="1">
        <f t="shared" si="261"/>
        <v>-24535.480025999976</v>
      </c>
      <c r="DA402" s="38">
        <f t="shared" si="242"/>
        <v>0</v>
      </c>
      <c r="DB402" s="38">
        <f t="shared" si="243"/>
        <v>0</v>
      </c>
      <c r="DC402" s="38">
        <f t="shared" si="244"/>
        <v>0</v>
      </c>
      <c r="DD402" s="38">
        <f t="shared" si="245"/>
        <v>0</v>
      </c>
      <c r="DE402" s="38">
        <f t="shared" si="246"/>
        <v>0</v>
      </c>
    </row>
    <row r="403" spans="1:109" x14ac:dyDescent="0.2">
      <c r="A403" t="s">
        <v>418</v>
      </c>
      <c r="B403" t="str">
        <f t="shared" si="247"/>
        <v>ED</v>
      </c>
      <c r="C403" t="str">
        <f t="shared" si="248"/>
        <v>WA</v>
      </c>
      <c r="D403">
        <f t="shared" si="249"/>
        <v>369300</v>
      </c>
      <c r="F403" s="1">
        <v>58431899.479999997</v>
      </c>
      <c r="G403" s="1">
        <v>58342962.57</v>
      </c>
      <c r="H403" s="1">
        <v>58613161.93</v>
      </c>
      <c r="I403" s="1">
        <v>58823916.280000001</v>
      </c>
      <c r="J403" s="1">
        <v>58978388.100000001</v>
      </c>
      <c r="K403" s="1">
        <v>59186374.82</v>
      </c>
      <c r="L403" s="1">
        <v>59446519.329999998</v>
      </c>
      <c r="M403" s="1">
        <v>59681120.799999997</v>
      </c>
      <c r="N403" s="1">
        <v>59931273.789999999</v>
      </c>
      <c r="O403" s="1">
        <v>60156586.700000003</v>
      </c>
      <c r="P403" s="1">
        <v>60384748.229999997</v>
      </c>
      <c r="Q403" s="1">
        <v>60660036.350000001</v>
      </c>
      <c r="R403" s="1">
        <v>60662198.359999999</v>
      </c>
      <c r="S403" s="1">
        <f t="shared" si="250"/>
        <v>59547048.920000002</v>
      </c>
      <c r="T403" s="1">
        <f t="shared" si="251"/>
        <v>654205088.89999998</v>
      </c>
      <c r="U403" s="1">
        <f t="shared" si="252"/>
        <v>59479344.818333328</v>
      </c>
      <c r="V403" s="1">
        <v>-20266128.079999998</v>
      </c>
      <c r="W403" s="1">
        <v>-20390469.260000002</v>
      </c>
      <c r="X403" s="1">
        <v>-20515228.84</v>
      </c>
      <c r="Y403" s="1">
        <v>-20640582.010000002</v>
      </c>
      <c r="Z403" s="1">
        <v>-20766346.350000001</v>
      </c>
      <c r="AA403" s="1">
        <v>-20891586.149999999</v>
      </c>
      <c r="AB403" s="1">
        <v>-21018096.280000001</v>
      </c>
      <c r="AC403" s="1">
        <v>-21144891.960000001</v>
      </c>
      <c r="AD403" s="1">
        <v>-21272208.02</v>
      </c>
      <c r="AE403" s="1">
        <v>-21399060.890000001</v>
      </c>
      <c r="AF403" s="1">
        <v>-21494140.640000001</v>
      </c>
      <c r="AG403" s="1">
        <v>-21623759.43</v>
      </c>
      <c r="AH403" s="1">
        <v>-21752846.219999999</v>
      </c>
      <c r="AI403" s="1"/>
      <c r="AJ403" s="1">
        <v>-123607.57</v>
      </c>
      <c r="AK403" s="1">
        <v>-125046.42</v>
      </c>
      <c r="AL403" s="1">
        <v>-125240.52</v>
      </c>
      <c r="AM403" s="1">
        <v>-125755.54000000001</v>
      </c>
      <c r="AN403" s="1">
        <v>-126146.63</v>
      </c>
      <c r="AO403" s="1">
        <v>-126534.77</v>
      </c>
      <c r="AP403" s="1">
        <v>-127036.05</v>
      </c>
      <c r="AQ403" s="1">
        <v>-127565.85</v>
      </c>
      <c r="AR403" s="1">
        <v>-128084.94</v>
      </c>
      <c r="AS403" s="1">
        <v>-128594.08</v>
      </c>
      <c r="AT403" s="1">
        <v>-129079.68000000001</v>
      </c>
      <c r="AU403" s="1">
        <v>-129618.79000000001</v>
      </c>
      <c r="AV403" s="1">
        <v>-129915.90000000001</v>
      </c>
      <c r="AW403" s="1">
        <f t="shared" si="253"/>
        <v>1528619.17</v>
      </c>
      <c r="AX403" s="1"/>
      <c r="AY403" s="1">
        <v>38165771.399999999</v>
      </c>
      <c r="AZ403" s="1">
        <v>37952493.310000002</v>
      </c>
      <c r="BA403" s="1">
        <v>38097933.090000004</v>
      </c>
      <c r="BB403" s="1">
        <v>38183334.270000003</v>
      </c>
      <c r="BC403" s="1">
        <v>38212041.75</v>
      </c>
      <c r="BD403" s="1">
        <v>38294788.670000002</v>
      </c>
      <c r="BE403" s="1">
        <v>38428423.049999997</v>
      </c>
      <c r="BF403" s="1">
        <v>38536228.840000004</v>
      </c>
      <c r="BG403" s="1">
        <v>38659065.770000003</v>
      </c>
      <c r="BH403" s="1">
        <v>38757525.810000002</v>
      </c>
      <c r="BI403" s="1">
        <v>38890607.590000004</v>
      </c>
      <c r="BJ403" s="1">
        <v>39036276.920000002</v>
      </c>
      <c r="BK403" s="1">
        <v>38909352.140000001</v>
      </c>
      <c r="BL403" s="2">
        <f t="shared" si="226"/>
        <v>0</v>
      </c>
      <c r="BM403" s="2">
        <f t="shared" si="254"/>
        <v>1528619.17</v>
      </c>
      <c r="BN403" s="3">
        <f t="shared" si="225"/>
        <v>2.5700000137338995E-2</v>
      </c>
      <c r="BO403" s="37">
        <f>IFERROR(INDEX('Wkpr - Existing Depr Rates'!$G$2:$G$709,MATCH('Wkpr - Plant Balance Detail'!A403,'Wkpr - Existing Depr Rates'!$A$2:$A$709,0),),0)</f>
        <v>2.5700000000000001E-2</v>
      </c>
      <c r="BP403" s="37">
        <f t="shared" si="255"/>
        <v>1.3733899434376085E-10</v>
      </c>
      <c r="BQ403" s="11">
        <v>2.06E-2</v>
      </c>
      <c r="BR403" s="11"/>
      <c r="BS403" s="11"/>
      <c r="BU403" s="31">
        <f>_xlfn.IFNA(IF(AND($B403="ED",$D403&gt;=310000,$D403&lt;360000),INDEX('Wkpr - Allocation_Factors'!$B$16:$F$16,1,MATCH('Wkpr - Plant Balance Detail'!BU$2,'Wkpr - Allocation_Factors'!$B$1:$F$1,0)),IF(AND($B403="GD",$C403="AN",$D403&gt;=350000,$D403&lt;358000),INDEX('Wkpr - Allocation_Factors'!$B$17:$F$17,1,MATCH('Wkpr - Plant Balance Detail'!BU$2,'Wkpr - Allocation_Factors'!$B$1:$F$1,0)),INDEX('Wkpr - Allocation_Factors'!$B$2:$F$15,MATCH(CONCATENATE('Wkpr - Plant Balance Detail'!$B403,'Wkpr - Plant Balance Detail'!$C403),'Wkpr - Allocation_Factors'!$A$2:$A$15,0),MATCH('Wkpr - Plant Balance Detail'!BU$2,'Wkpr - Allocation_Factors'!$B$1:$F$1,0)))),0)</f>
        <v>1</v>
      </c>
      <c r="BV403" s="31">
        <f>_xlfn.IFNA(IF(AND($B403="ED",$D403&gt;=310000,$D403&lt;360000),INDEX('Wkpr - Allocation_Factors'!$B$16:$F$16,1,MATCH('Wkpr - Plant Balance Detail'!BV$2,'Wkpr - Allocation_Factors'!$B$1:$F$1,0)),IF(AND($B403="GD",$C403="AN",$D403&gt;=350000,$D403&lt;358000),INDEX('Wkpr - Allocation_Factors'!$B$17:$F$17,1,MATCH('Wkpr - Plant Balance Detail'!BV$2,'Wkpr - Allocation_Factors'!$B$1:$F$1,0)),INDEX('Wkpr - Allocation_Factors'!$B$2:$F$15,MATCH(CONCATENATE('Wkpr - Plant Balance Detail'!$B403,'Wkpr - Plant Balance Detail'!$C403),'Wkpr - Allocation_Factors'!$A$2:$A$15,0),MATCH('Wkpr - Plant Balance Detail'!BV$2,'Wkpr - Allocation_Factors'!$B$1:$F$1,0)))),0)</f>
        <v>0</v>
      </c>
      <c r="BW403" s="31">
        <f>_xlfn.IFNA(IF(AND($B403="ED",$D403&gt;=310000,$D403&lt;360000),INDEX('Wkpr - Allocation_Factors'!$B$16:$F$16,1,MATCH('Wkpr - Plant Balance Detail'!BW$2,'Wkpr - Allocation_Factors'!$B$1:$F$1,0)),IF(AND($B403="GD",$C403="AN",$D403&gt;=350000,$D403&lt;358000),INDEX('Wkpr - Allocation_Factors'!$B$17:$F$17,1,MATCH('Wkpr - Plant Balance Detail'!BW$2,'Wkpr - Allocation_Factors'!$B$1:$F$1,0)),INDEX('Wkpr - Allocation_Factors'!$B$2:$F$15,MATCH(CONCATENATE('Wkpr - Plant Balance Detail'!$B403,'Wkpr - Plant Balance Detail'!$C403),'Wkpr - Allocation_Factors'!$A$2:$A$15,0),MATCH('Wkpr - Plant Balance Detail'!BW$2,'Wkpr - Allocation_Factors'!$B$1:$F$1,0)))),0)</f>
        <v>0</v>
      </c>
      <c r="BX403" s="31">
        <f>_xlfn.IFNA(IF(AND($B403="ED",$D403&gt;=310000,$D403&lt;360000),INDEX('Wkpr - Allocation_Factors'!$B$16:$F$16,1,MATCH('Wkpr - Plant Balance Detail'!BX$2,'Wkpr - Allocation_Factors'!$B$1:$F$1,0)),IF(AND($B403="GD",$C403="AN",$D403&gt;=350000,$D403&lt;358000),INDEX('Wkpr - Allocation_Factors'!$B$17:$F$17,1,MATCH('Wkpr - Plant Balance Detail'!BX$2,'Wkpr - Allocation_Factors'!$B$1:$F$1,0)),INDEX('Wkpr - Allocation_Factors'!$B$2:$F$15,MATCH(CONCATENATE('Wkpr - Plant Balance Detail'!$B403,'Wkpr - Plant Balance Detail'!$C403),'Wkpr - Allocation_Factors'!$A$2:$A$15,0),MATCH('Wkpr - Plant Balance Detail'!BX$2,'Wkpr - Allocation_Factors'!$B$1:$F$1,0)))),0)</f>
        <v>0</v>
      </c>
      <c r="BY403" s="31">
        <f>_xlfn.IFNA(IF(AND($B403="ED",$D403&gt;=310000,$D403&lt;360000),INDEX('Wkpr - Allocation_Factors'!$B$16:$F$16,1,MATCH('Wkpr - Plant Balance Detail'!BY$2,'Wkpr - Allocation_Factors'!$B$1:$F$1,0)),IF(AND($B403="GD",$C403="AN",$D403&gt;=350000,$D403&lt;358000),INDEX('Wkpr - Allocation_Factors'!$B$17:$F$17,1,MATCH('Wkpr - Plant Balance Detail'!BY$2,'Wkpr - Allocation_Factors'!$B$1:$F$1,0)),INDEX('Wkpr - Allocation_Factors'!$B$2:$F$15,MATCH(CONCATENATE('Wkpr - Plant Balance Detail'!$B403,'Wkpr - Plant Balance Detail'!$C403),'Wkpr - Allocation_Factors'!$A$2:$A$15,0),MATCH('Wkpr - Plant Balance Detail'!BY$2,'Wkpr - Allocation_Factors'!$B$1:$F$1,0)))),0)</f>
        <v>0</v>
      </c>
      <c r="CA403" s="1">
        <f t="shared" si="227"/>
        <v>1559018.5061832853</v>
      </c>
      <c r="CB403" s="1">
        <f t="shared" si="228"/>
        <v>0</v>
      </c>
      <c r="CC403" s="1">
        <f t="shared" si="229"/>
        <v>0</v>
      </c>
      <c r="CD403" s="1">
        <f t="shared" si="230"/>
        <v>0</v>
      </c>
      <c r="CE403" s="1">
        <f t="shared" si="231"/>
        <v>0</v>
      </c>
      <c r="CF403" s="1"/>
      <c r="CG403" s="1">
        <f t="shared" si="232"/>
        <v>1559018.4978519999</v>
      </c>
      <c r="CH403" s="1">
        <f t="shared" si="233"/>
        <v>0</v>
      </c>
      <c r="CI403" s="1">
        <f t="shared" si="234"/>
        <v>0</v>
      </c>
      <c r="CJ403" s="1">
        <f t="shared" si="235"/>
        <v>0</v>
      </c>
      <c r="CK403" s="1">
        <f t="shared" si="236"/>
        <v>0</v>
      </c>
      <c r="CM403" s="1">
        <f t="shared" si="237"/>
        <v>1249641.2862160001</v>
      </c>
      <c r="CN403" s="1">
        <f t="shared" si="238"/>
        <v>0</v>
      </c>
      <c r="CO403" s="1">
        <f t="shared" si="239"/>
        <v>0</v>
      </c>
      <c r="CP403" s="1">
        <f t="shared" si="240"/>
        <v>0</v>
      </c>
      <c r="CQ403" s="1">
        <f t="shared" si="241"/>
        <v>0</v>
      </c>
      <c r="CS403" s="1">
        <f t="shared" si="256"/>
        <v>-309377.21163599985</v>
      </c>
      <c r="CT403" s="1">
        <f t="shared" si="257"/>
        <v>0</v>
      </c>
      <c r="CU403" s="1">
        <f t="shared" si="258"/>
        <v>0</v>
      </c>
      <c r="CV403" s="1">
        <f t="shared" si="259"/>
        <v>0</v>
      </c>
      <c r="CW403" s="1">
        <f t="shared" si="260"/>
        <v>0</v>
      </c>
      <c r="CX403" s="1">
        <f t="shared" si="261"/>
        <v>-309377.21163599985</v>
      </c>
      <c r="DA403" s="38">
        <f t="shared" si="242"/>
        <v>0</v>
      </c>
      <c r="DB403" s="38">
        <f t="shared" si="243"/>
        <v>0</v>
      </c>
      <c r="DC403" s="38">
        <f t="shared" si="244"/>
        <v>0</v>
      </c>
      <c r="DD403" s="38">
        <f t="shared" si="245"/>
        <v>0</v>
      </c>
      <c r="DE403" s="38">
        <f t="shared" si="246"/>
        <v>0</v>
      </c>
    </row>
    <row r="404" spans="1:109" x14ac:dyDescent="0.2">
      <c r="A404" t="s">
        <v>419</v>
      </c>
      <c r="B404" t="str">
        <f t="shared" si="247"/>
        <v>ED</v>
      </c>
      <c r="C404" t="str">
        <f t="shared" si="248"/>
        <v>WA</v>
      </c>
      <c r="D404">
        <f t="shared" si="249"/>
        <v>370000</v>
      </c>
      <c r="F404" s="1">
        <v>27068575.440000001</v>
      </c>
      <c r="G404" s="1">
        <v>27152378.41</v>
      </c>
      <c r="H404" s="1">
        <v>27234237.23</v>
      </c>
      <c r="I404" s="1">
        <v>27281508.210000001</v>
      </c>
      <c r="J404" s="1">
        <v>27494545.960000001</v>
      </c>
      <c r="K404" s="1">
        <v>27532562.920000002</v>
      </c>
      <c r="L404" s="1">
        <v>27555654.879999999</v>
      </c>
      <c r="M404" s="1">
        <v>27633120.920000002</v>
      </c>
      <c r="N404" s="1">
        <v>27914275.280000001</v>
      </c>
      <c r="O404" s="1">
        <v>27981361.370000001</v>
      </c>
      <c r="P404" s="1">
        <v>28024637.289999999</v>
      </c>
      <c r="Q404" s="1">
        <v>28021449.829999998</v>
      </c>
      <c r="R404" s="1">
        <v>28010863.48</v>
      </c>
      <c r="S404" s="1">
        <f t="shared" si="250"/>
        <v>27539719.460000001</v>
      </c>
      <c r="T404" s="1">
        <f t="shared" si="251"/>
        <v>303825732.30000001</v>
      </c>
      <c r="U404" s="1">
        <f t="shared" si="252"/>
        <v>27613787.646666665</v>
      </c>
      <c r="V404" s="1">
        <v>-6199339.7699999996</v>
      </c>
      <c r="W404" s="1">
        <v>-6275926.8700000001</v>
      </c>
      <c r="X404" s="1">
        <v>-6352747.96</v>
      </c>
      <c r="Y404" s="1">
        <v>-6429751.4500000002</v>
      </c>
      <c r="Z404" s="1">
        <v>-6507122.6299999999</v>
      </c>
      <c r="AA404" s="1">
        <v>-6584848.4199999999</v>
      </c>
      <c r="AB404" s="1">
        <v>-6662660.5300000003</v>
      </c>
      <c r="AC404" s="1">
        <v>-6740614.6799999997</v>
      </c>
      <c r="AD404" s="1">
        <v>-6819075.3799999999</v>
      </c>
      <c r="AE404" s="1">
        <v>-6898027.9699999997</v>
      </c>
      <c r="AF404" s="1">
        <v>-6977136.4400000004</v>
      </c>
      <c r="AG404" s="1">
        <v>-6988628.8600000003</v>
      </c>
      <c r="AH404" s="1">
        <v>-7057188.1500000004</v>
      </c>
      <c r="AI404" s="1"/>
      <c r="AJ404" s="1">
        <v>-76394.19</v>
      </c>
      <c r="AK404" s="1">
        <v>-76587.100000000006</v>
      </c>
      <c r="AL404" s="1">
        <v>-76821.09</v>
      </c>
      <c r="AM404" s="1">
        <v>-77003.490000000005</v>
      </c>
      <c r="AN404" s="1">
        <v>-77371.180000000008</v>
      </c>
      <c r="AO404" s="1">
        <v>-77725.790000000008</v>
      </c>
      <c r="AP404" s="1">
        <v>-77812.11</v>
      </c>
      <c r="AQ404" s="1">
        <v>-77954.150000000009</v>
      </c>
      <c r="AR404" s="1">
        <v>-78460.7</v>
      </c>
      <c r="AS404" s="1">
        <v>-78952.59</v>
      </c>
      <c r="AT404" s="1">
        <v>-79108.47</v>
      </c>
      <c r="AU404" s="1">
        <v>-79165.100000000006</v>
      </c>
      <c r="AV404" s="1">
        <v>-79145.64</v>
      </c>
      <c r="AW404" s="1">
        <f t="shared" si="253"/>
        <v>936107.40999999992</v>
      </c>
      <c r="AX404" s="1"/>
      <c r="AY404" s="1">
        <v>20869235.670000002</v>
      </c>
      <c r="AZ404" s="1">
        <v>20876451.539999999</v>
      </c>
      <c r="BA404" s="1">
        <v>20881489.27</v>
      </c>
      <c r="BB404" s="1">
        <v>20851756.760000002</v>
      </c>
      <c r="BC404" s="1">
        <v>20987423.329999998</v>
      </c>
      <c r="BD404" s="1">
        <v>20947714.5</v>
      </c>
      <c r="BE404" s="1">
        <v>20892994.350000001</v>
      </c>
      <c r="BF404" s="1">
        <v>20892506.239999998</v>
      </c>
      <c r="BG404" s="1">
        <v>21095199.899999999</v>
      </c>
      <c r="BH404" s="1">
        <v>21083333.399999999</v>
      </c>
      <c r="BI404" s="1">
        <v>21047500.850000001</v>
      </c>
      <c r="BJ404" s="1">
        <v>21032820.969999999</v>
      </c>
      <c r="BK404" s="1">
        <v>20953675.329999998</v>
      </c>
      <c r="BL404" s="2">
        <f t="shared" si="226"/>
        <v>0</v>
      </c>
      <c r="BM404" s="2">
        <f t="shared" si="254"/>
        <v>936107.40999999992</v>
      </c>
      <c r="BN404" s="3">
        <f t="shared" si="225"/>
        <v>3.3900000317884676E-2</v>
      </c>
      <c r="BO404" s="37">
        <f>IFERROR(INDEX('Wkpr - Existing Depr Rates'!$G$2:$G$709,MATCH('Wkpr - Plant Balance Detail'!A404,'Wkpr - Existing Depr Rates'!$A$2:$A$709,0),),0)</f>
        <v>3.39E-2</v>
      </c>
      <c r="BP404" s="37">
        <f t="shared" si="255"/>
        <v>3.1788467691473699E-10</v>
      </c>
      <c r="BQ404" s="11">
        <v>2.8900000000000002E-2</v>
      </c>
      <c r="BR404" s="11"/>
      <c r="BS404" s="11"/>
      <c r="BU404" s="31">
        <f>_xlfn.IFNA(IF(AND($B404="ED",$D404&gt;=310000,$D404&lt;360000),INDEX('Wkpr - Allocation_Factors'!$B$16:$F$16,1,MATCH('Wkpr - Plant Balance Detail'!BU$2,'Wkpr - Allocation_Factors'!$B$1:$F$1,0)),IF(AND($B404="GD",$C404="AN",$D404&gt;=350000,$D404&lt;358000),INDEX('Wkpr - Allocation_Factors'!$B$17:$F$17,1,MATCH('Wkpr - Plant Balance Detail'!BU$2,'Wkpr - Allocation_Factors'!$B$1:$F$1,0)),INDEX('Wkpr - Allocation_Factors'!$B$2:$F$15,MATCH(CONCATENATE('Wkpr - Plant Balance Detail'!$B404,'Wkpr - Plant Balance Detail'!$C404),'Wkpr - Allocation_Factors'!$A$2:$A$15,0),MATCH('Wkpr - Plant Balance Detail'!BU$2,'Wkpr - Allocation_Factors'!$B$1:$F$1,0)))),0)</f>
        <v>1</v>
      </c>
      <c r="BV404" s="31">
        <f>_xlfn.IFNA(IF(AND($B404="ED",$D404&gt;=310000,$D404&lt;360000),INDEX('Wkpr - Allocation_Factors'!$B$16:$F$16,1,MATCH('Wkpr - Plant Balance Detail'!BV$2,'Wkpr - Allocation_Factors'!$B$1:$F$1,0)),IF(AND($B404="GD",$C404="AN",$D404&gt;=350000,$D404&lt;358000),INDEX('Wkpr - Allocation_Factors'!$B$17:$F$17,1,MATCH('Wkpr - Plant Balance Detail'!BV$2,'Wkpr - Allocation_Factors'!$B$1:$F$1,0)),INDEX('Wkpr - Allocation_Factors'!$B$2:$F$15,MATCH(CONCATENATE('Wkpr - Plant Balance Detail'!$B404,'Wkpr - Plant Balance Detail'!$C404),'Wkpr - Allocation_Factors'!$A$2:$A$15,0),MATCH('Wkpr - Plant Balance Detail'!BV$2,'Wkpr - Allocation_Factors'!$B$1:$F$1,0)))),0)</f>
        <v>0</v>
      </c>
      <c r="BW404" s="31">
        <f>_xlfn.IFNA(IF(AND($B404="ED",$D404&gt;=310000,$D404&lt;360000),INDEX('Wkpr - Allocation_Factors'!$B$16:$F$16,1,MATCH('Wkpr - Plant Balance Detail'!BW$2,'Wkpr - Allocation_Factors'!$B$1:$F$1,0)),IF(AND($B404="GD",$C404="AN",$D404&gt;=350000,$D404&lt;358000),INDEX('Wkpr - Allocation_Factors'!$B$17:$F$17,1,MATCH('Wkpr - Plant Balance Detail'!BW$2,'Wkpr - Allocation_Factors'!$B$1:$F$1,0)),INDEX('Wkpr - Allocation_Factors'!$B$2:$F$15,MATCH(CONCATENATE('Wkpr - Plant Balance Detail'!$B404,'Wkpr - Plant Balance Detail'!$C404),'Wkpr - Allocation_Factors'!$A$2:$A$15,0),MATCH('Wkpr - Plant Balance Detail'!BW$2,'Wkpr - Allocation_Factors'!$B$1:$F$1,0)))),0)</f>
        <v>0</v>
      </c>
      <c r="BX404" s="31">
        <f>_xlfn.IFNA(IF(AND($B404="ED",$D404&gt;=310000,$D404&lt;360000),INDEX('Wkpr - Allocation_Factors'!$B$16:$F$16,1,MATCH('Wkpr - Plant Balance Detail'!BX$2,'Wkpr - Allocation_Factors'!$B$1:$F$1,0)),IF(AND($B404="GD",$C404="AN",$D404&gt;=350000,$D404&lt;358000),INDEX('Wkpr - Allocation_Factors'!$B$17:$F$17,1,MATCH('Wkpr - Plant Balance Detail'!BX$2,'Wkpr - Allocation_Factors'!$B$1:$F$1,0)),INDEX('Wkpr - Allocation_Factors'!$B$2:$F$15,MATCH(CONCATENATE('Wkpr - Plant Balance Detail'!$B404,'Wkpr - Plant Balance Detail'!$C404),'Wkpr - Allocation_Factors'!$A$2:$A$15,0),MATCH('Wkpr - Plant Balance Detail'!BX$2,'Wkpr - Allocation_Factors'!$B$1:$F$1,0)))),0)</f>
        <v>0</v>
      </c>
      <c r="BY404" s="31">
        <f>_xlfn.IFNA(IF(AND($B404="ED",$D404&gt;=310000,$D404&lt;360000),INDEX('Wkpr - Allocation_Factors'!$B$16:$F$16,1,MATCH('Wkpr - Plant Balance Detail'!BY$2,'Wkpr - Allocation_Factors'!$B$1:$F$1,0)),IF(AND($B404="GD",$C404="AN",$D404&gt;=350000,$D404&lt;358000),INDEX('Wkpr - Allocation_Factors'!$B$17:$F$17,1,MATCH('Wkpr - Plant Balance Detail'!BY$2,'Wkpr - Allocation_Factors'!$B$1:$F$1,0)),INDEX('Wkpr - Allocation_Factors'!$B$2:$F$15,MATCH(CONCATENATE('Wkpr - Plant Balance Detail'!$B404,'Wkpr - Plant Balance Detail'!$C404),'Wkpr - Allocation_Factors'!$A$2:$A$15,0),MATCH('Wkpr - Plant Balance Detail'!BY$2,'Wkpr - Allocation_Factors'!$B$1:$F$1,0)))),0)</f>
        <v>0</v>
      </c>
      <c r="CA404" s="1">
        <f t="shared" si="227"/>
        <v>949568.28087622428</v>
      </c>
      <c r="CB404" s="1">
        <f t="shared" si="228"/>
        <v>0</v>
      </c>
      <c r="CC404" s="1">
        <f t="shared" si="229"/>
        <v>0</v>
      </c>
      <c r="CD404" s="1">
        <f t="shared" si="230"/>
        <v>0</v>
      </c>
      <c r="CE404" s="1">
        <f t="shared" si="231"/>
        <v>0</v>
      </c>
      <c r="CF404" s="1"/>
      <c r="CG404" s="1">
        <f t="shared" si="232"/>
        <v>949568.27197200002</v>
      </c>
      <c r="CH404" s="1">
        <f t="shared" si="233"/>
        <v>0</v>
      </c>
      <c r="CI404" s="1">
        <f t="shared" si="234"/>
        <v>0</v>
      </c>
      <c r="CJ404" s="1">
        <f t="shared" si="235"/>
        <v>0</v>
      </c>
      <c r="CK404" s="1">
        <f t="shared" si="236"/>
        <v>0</v>
      </c>
      <c r="CM404" s="1">
        <f t="shared" si="237"/>
        <v>809513.95457200008</v>
      </c>
      <c r="CN404" s="1">
        <f t="shared" si="238"/>
        <v>0</v>
      </c>
      <c r="CO404" s="1">
        <f t="shared" si="239"/>
        <v>0</v>
      </c>
      <c r="CP404" s="1">
        <f t="shared" si="240"/>
        <v>0</v>
      </c>
      <c r="CQ404" s="1">
        <f t="shared" si="241"/>
        <v>0</v>
      </c>
      <c r="CS404" s="1">
        <f t="shared" si="256"/>
        <v>-140054.31739999994</v>
      </c>
      <c r="CT404" s="1">
        <f t="shared" si="257"/>
        <v>0</v>
      </c>
      <c r="CU404" s="1">
        <f t="shared" si="258"/>
        <v>0</v>
      </c>
      <c r="CV404" s="1">
        <f t="shared" si="259"/>
        <v>0</v>
      </c>
      <c r="CW404" s="1">
        <f t="shared" si="260"/>
        <v>0</v>
      </c>
      <c r="CX404" s="1">
        <f t="shared" si="261"/>
        <v>-140054.31739999994</v>
      </c>
      <c r="DA404" s="38">
        <f t="shared" si="242"/>
        <v>0</v>
      </c>
      <c r="DB404" s="38">
        <f t="shared" si="243"/>
        <v>0</v>
      </c>
      <c r="DC404" s="38">
        <f t="shared" si="244"/>
        <v>0</v>
      </c>
      <c r="DD404" s="38">
        <f t="shared" si="245"/>
        <v>0</v>
      </c>
      <c r="DE404" s="38">
        <f t="shared" si="246"/>
        <v>0</v>
      </c>
    </row>
    <row r="405" spans="1:109" x14ac:dyDescent="0.2">
      <c r="A405" t="s">
        <v>420</v>
      </c>
      <c r="B405" t="str">
        <f t="shared" si="247"/>
        <v>ED</v>
      </c>
      <c r="C405" t="str">
        <f t="shared" si="248"/>
        <v>WA</v>
      </c>
      <c r="D405">
        <f t="shared" si="249"/>
        <v>371010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68638.509999999995</v>
      </c>
      <c r="Q405" s="1">
        <v>109420.02</v>
      </c>
      <c r="R405" s="1">
        <v>128020.13</v>
      </c>
      <c r="S405" s="1">
        <f t="shared" si="250"/>
        <v>64010.065000000002</v>
      </c>
      <c r="T405" s="1">
        <f t="shared" si="251"/>
        <v>178058.53</v>
      </c>
      <c r="U405" s="1">
        <f t="shared" si="252"/>
        <v>20172.382916666666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-285.99</v>
      </c>
      <c r="AG405" s="1">
        <v>-1027.9000000000001</v>
      </c>
      <c r="AH405" s="1">
        <v>-2017.23</v>
      </c>
      <c r="AI405" s="1"/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-285.99</v>
      </c>
      <c r="AU405" s="1">
        <v>-741.91</v>
      </c>
      <c r="AV405" s="1">
        <v>-989.33</v>
      </c>
      <c r="AW405" s="1">
        <f t="shared" si="253"/>
        <v>2017.23</v>
      </c>
      <c r="AX405" s="1"/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68352.52</v>
      </c>
      <c r="BJ405" s="1">
        <v>108392.12</v>
      </c>
      <c r="BK405" s="1">
        <v>126002.90000000001</v>
      </c>
      <c r="BL405" s="2">
        <f t="shared" si="226"/>
        <v>0</v>
      </c>
      <c r="BM405" s="2">
        <f t="shared" si="254"/>
        <v>2017.23</v>
      </c>
      <c r="BN405" s="3">
        <f t="shared" si="225"/>
        <v>9.9999588959484811E-2</v>
      </c>
      <c r="BO405" s="37">
        <f>IFERROR(INDEX('Wkpr - Existing Depr Rates'!$G$2:$G$709,MATCH('Wkpr - Plant Balance Detail'!A405,'Wkpr - Existing Depr Rates'!$A$2:$A$709,0),),0)</f>
        <v>0.1</v>
      </c>
      <c r="BP405" s="37">
        <f t="shared" si="255"/>
        <v>-4.1104051519413876E-7</v>
      </c>
      <c r="BQ405" s="11">
        <v>0.1036</v>
      </c>
      <c r="BR405" s="11"/>
      <c r="BS405" s="11"/>
      <c r="BU405" s="31">
        <f>_xlfn.IFNA(IF(AND($B405="ED",$D405&gt;=310000,$D405&lt;360000),INDEX('Wkpr - Allocation_Factors'!$B$16:$F$16,1,MATCH('Wkpr - Plant Balance Detail'!BU$2,'Wkpr - Allocation_Factors'!$B$1:$F$1,0)),IF(AND($B405="GD",$C405="AN",$D405&gt;=350000,$D405&lt;358000),INDEX('Wkpr - Allocation_Factors'!$B$17:$F$17,1,MATCH('Wkpr - Plant Balance Detail'!BU$2,'Wkpr - Allocation_Factors'!$B$1:$F$1,0)),INDEX('Wkpr - Allocation_Factors'!$B$2:$F$15,MATCH(CONCATENATE('Wkpr - Plant Balance Detail'!$B405,'Wkpr - Plant Balance Detail'!$C405),'Wkpr - Allocation_Factors'!$A$2:$A$15,0),MATCH('Wkpr - Plant Balance Detail'!BU$2,'Wkpr - Allocation_Factors'!$B$1:$F$1,0)))),0)</f>
        <v>1</v>
      </c>
      <c r="BV405" s="31">
        <f>_xlfn.IFNA(IF(AND($B405="ED",$D405&gt;=310000,$D405&lt;360000),INDEX('Wkpr - Allocation_Factors'!$B$16:$F$16,1,MATCH('Wkpr - Plant Balance Detail'!BV$2,'Wkpr - Allocation_Factors'!$B$1:$F$1,0)),IF(AND($B405="GD",$C405="AN",$D405&gt;=350000,$D405&lt;358000),INDEX('Wkpr - Allocation_Factors'!$B$17:$F$17,1,MATCH('Wkpr - Plant Balance Detail'!BV$2,'Wkpr - Allocation_Factors'!$B$1:$F$1,0)),INDEX('Wkpr - Allocation_Factors'!$B$2:$F$15,MATCH(CONCATENATE('Wkpr - Plant Balance Detail'!$B405,'Wkpr - Plant Balance Detail'!$C405),'Wkpr - Allocation_Factors'!$A$2:$A$15,0),MATCH('Wkpr - Plant Balance Detail'!BV$2,'Wkpr - Allocation_Factors'!$B$1:$F$1,0)))),0)</f>
        <v>0</v>
      </c>
      <c r="BW405" s="31">
        <f>_xlfn.IFNA(IF(AND($B405="ED",$D405&gt;=310000,$D405&lt;360000),INDEX('Wkpr - Allocation_Factors'!$B$16:$F$16,1,MATCH('Wkpr - Plant Balance Detail'!BW$2,'Wkpr - Allocation_Factors'!$B$1:$F$1,0)),IF(AND($B405="GD",$C405="AN",$D405&gt;=350000,$D405&lt;358000),INDEX('Wkpr - Allocation_Factors'!$B$17:$F$17,1,MATCH('Wkpr - Plant Balance Detail'!BW$2,'Wkpr - Allocation_Factors'!$B$1:$F$1,0)),INDEX('Wkpr - Allocation_Factors'!$B$2:$F$15,MATCH(CONCATENATE('Wkpr - Plant Balance Detail'!$B405,'Wkpr - Plant Balance Detail'!$C405),'Wkpr - Allocation_Factors'!$A$2:$A$15,0),MATCH('Wkpr - Plant Balance Detail'!BW$2,'Wkpr - Allocation_Factors'!$B$1:$F$1,0)))),0)</f>
        <v>0</v>
      </c>
      <c r="BX405" s="31">
        <f>_xlfn.IFNA(IF(AND($B405="ED",$D405&gt;=310000,$D405&lt;360000),INDEX('Wkpr - Allocation_Factors'!$B$16:$F$16,1,MATCH('Wkpr - Plant Balance Detail'!BX$2,'Wkpr - Allocation_Factors'!$B$1:$F$1,0)),IF(AND($B405="GD",$C405="AN",$D405&gt;=350000,$D405&lt;358000),INDEX('Wkpr - Allocation_Factors'!$B$17:$F$17,1,MATCH('Wkpr - Plant Balance Detail'!BX$2,'Wkpr - Allocation_Factors'!$B$1:$F$1,0)),INDEX('Wkpr - Allocation_Factors'!$B$2:$F$15,MATCH(CONCATENATE('Wkpr - Plant Balance Detail'!$B405,'Wkpr - Plant Balance Detail'!$C405),'Wkpr - Allocation_Factors'!$A$2:$A$15,0),MATCH('Wkpr - Plant Balance Detail'!BX$2,'Wkpr - Allocation_Factors'!$B$1:$F$1,0)))),0)</f>
        <v>0</v>
      </c>
      <c r="BY405" s="31">
        <f>_xlfn.IFNA(IF(AND($B405="ED",$D405&gt;=310000,$D405&lt;360000),INDEX('Wkpr - Allocation_Factors'!$B$16:$F$16,1,MATCH('Wkpr - Plant Balance Detail'!BY$2,'Wkpr - Allocation_Factors'!$B$1:$F$1,0)),IF(AND($B405="GD",$C405="AN",$D405&gt;=350000,$D405&lt;358000),INDEX('Wkpr - Allocation_Factors'!$B$17:$F$17,1,MATCH('Wkpr - Plant Balance Detail'!BY$2,'Wkpr - Allocation_Factors'!$B$1:$F$1,0)),INDEX('Wkpr - Allocation_Factors'!$B$2:$F$15,MATCH(CONCATENATE('Wkpr - Plant Balance Detail'!$B405,'Wkpr - Plant Balance Detail'!$C405),'Wkpr - Allocation_Factors'!$A$2:$A$15,0),MATCH('Wkpr - Plant Balance Detail'!BY$2,'Wkpr - Allocation_Factors'!$B$1:$F$1,0)))),0)</f>
        <v>0</v>
      </c>
      <c r="CA405" s="1">
        <f t="shared" si="227"/>
        <v>12801.96037853981</v>
      </c>
      <c r="CB405" s="1">
        <f t="shared" si="228"/>
        <v>0</v>
      </c>
      <c r="CC405" s="1">
        <f t="shared" si="229"/>
        <v>0</v>
      </c>
      <c r="CD405" s="1">
        <f t="shared" si="230"/>
        <v>0</v>
      </c>
      <c r="CE405" s="1">
        <f t="shared" si="231"/>
        <v>0</v>
      </c>
      <c r="CF405" s="1"/>
      <c r="CG405" s="1">
        <f t="shared" si="232"/>
        <v>12802.013000000001</v>
      </c>
      <c r="CH405" s="1">
        <f t="shared" si="233"/>
        <v>0</v>
      </c>
      <c r="CI405" s="1">
        <f t="shared" si="234"/>
        <v>0</v>
      </c>
      <c r="CJ405" s="1">
        <f t="shared" si="235"/>
        <v>0</v>
      </c>
      <c r="CK405" s="1">
        <f t="shared" si="236"/>
        <v>0</v>
      </c>
      <c r="CM405" s="1">
        <f t="shared" si="237"/>
        <v>13262.885468</v>
      </c>
      <c r="CN405" s="1">
        <f t="shared" si="238"/>
        <v>0</v>
      </c>
      <c r="CO405" s="1">
        <f t="shared" si="239"/>
        <v>0</v>
      </c>
      <c r="CP405" s="1">
        <f t="shared" si="240"/>
        <v>0</v>
      </c>
      <c r="CQ405" s="1">
        <f t="shared" si="241"/>
        <v>0</v>
      </c>
      <c r="CS405" s="1">
        <f t="shared" si="256"/>
        <v>460.87246799999957</v>
      </c>
      <c r="CT405" s="1">
        <f t="shared" si="257"/>
        <v>0</v>
      </c>
      <c r="CU405" s="1">
        <f t="shared" si="258"/>
        <v>0</v>
      </c>
      <c r="CV405" s="1">
        <f t="shared" si="259"/>
        <v>0</v>
      </c>
      <c r="CW405" s="1">
        <f t="shared" si="260"/>
        <v>0</v>
      </c>
      <c r="CX405" s="1">
        <f t="shared" si="261"/>
        <v>460.87246799999957</v>
      </c>
      <c r="DA405" s="38">
        <f t="shared" si="242"/>
        <v>0</v>
      </c>
      <c r="DB405" s="38">
        <f t="shared" si="243"/>
        <v>0</v>
      </c>
      <c r="DC405" s="38">
        <f t="shared" si="244"/>
        <v>0</v>
      </c>
      <c r="DD405" s="38">
        <f t="shared" si="245"/>
        <v>0</v>
      </c>
      <c r="DE405" s="38">
        <f t="shared" si="246"/>
        <v>0</v>
      </c>
    </row>
    <row r="406" spans="1:109" x14ac:dyDescent="0.2">
      <c r="A406" t="s">
        <v>421</v>
      </c>
      <c r="B406" t="str">
        <f t="shared" si="247"/>
        <v>ED</v>
      </c>
      <c r="C406" t="str">
        <f t="shared" si="248"/>
        <v>WA</v>
      </c>
      <c r="D406">
        <f t="shared" si="249"/>
        <v>371020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57219.05</v>
      </c>
      <c r="Q406" s="1">
        <v>78707.89</v>
      </c>
      <c r="R406" s="1">
        <v>91097.62</v>
      </c>
      <c r="S406" s="1">
        <f t="shared" si="250"/>
        <v>45548.81</v>
      </c>
      <c r="T406" s="1">
        <f t="shared" si="251"/>
        <v>135926.94</v>
      </c>
      <c r="U406" s="1">
        <f t="shared" si="252"/>
        <v>15122.979166666666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-238.41</v>
      </c>
      <c r="AG406" s="1">
        <v>-804.77</v>
      </c>
      <c r="AH406" s="1">
        <v>-1512.29</v>
      </c>
      <c r="AI406" s="1"/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-238.41</v>
      </c>
      <c r="AU406" s="1">
        <v>-566.36</v>
      </c>
      <c r="AV406" s="1">
        <v>-707.52</v>
      </c>
      <c r="AW406" s="1">
        <f t="shared" si="253"/>
        <v>1512.29</v>
      </c>
      <c r="AX406" s="1"/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56980.639999999999</v>
      </c>
      <c r="BJ406" s="1">
        <v>77903.12</v>
      </c>
      <c r="BK406" s="1">
        <v>89585.33</v>
      </c>
      <c r="BL406" s="2">
        <f t="shared" si="226"/>
        <v>0</v>
      </c>
      <c r="BM406" s="2">
        <f t="shared" si="254"/>
        <v>1512.29</v>
      </c>
      <c r="BN406" s="3">
        <f t="shared" si="225"/>
        <v>9.9999476514079713E-2</v>
      </c>
      <c r="BO406" s="37">
        <f>IFERROR(INDEX('Wkpr - Existing Depr Rates'!$G$2:$G$709,MATCH('Wkpr - Plant Balance Detail'!A406,'Wkpr - Existing Depr Rates'!$A$2:$A$709,0),),0)</f>
        <v>0.1</v>
      </c>
      <c r="BP406" s="37">
        <f t="shared" si="255"/>
        <v>-5.2348592029238805E-7</v>
      </c>
      <c r="BQ406" s="11">
        <v>0.10349999999999999</v>
      </c>
      <c r="BR406" s="11"/>
      <c r="BS406" s="11"/>
      <c r="BU406" s="31">
        <f>_xlfn.IFNA(IF(AND($B406="ED",$D406&gt;=310000,$D406&lt;360000),INDEX('Wkpr - Allocation_Factors'!$B$16:$F$16,1,MATCH('Wkpr - Plant Balance Detail'!BU$2,'Wkpr - Allocation_Factors'!$B$1:$F$1,0)),IF(AND($B406="GD",$C406="AN",$D406&gt;=350000,$D406&lt;358000),INDEX('Wkpr - Allocation_Factors'!$B$17:$F$17,1,MATCH('Wkpr - Plant Balance Detail'!BU$2,'Wkpr - Allocation_Factors'!$B$1:$F$1,0)),INDEX('Wkpr - Allocation_Factors'!$B$2:$F$15,MATCH(CONCATENATE('Wkpr - Plant Balance Detail'!$B406,'Wkpr - Plant Balance Detail'!$C406),'Wkpr - Allocation_Factors'!$A$2:$A$15,0),MATCH('Wkpr - Plant Balance Detail'!BU$2,'Wkpr - Allocation_Factors'!$B$1:$F$1,0)))),0)</f>
        <v>1</v>
      </c>
      <c r="BV406" s="31">
        <f>_xlfn.IFNA(IF(AND($B406="ED",$D406&gt;=310000,$D406&lt;360000),INDEX('Wkpr - Allocation_Factors'!$B$16:$F$16,1,MATCH('Wkpr - Plant Balance Detail'!BV$2,'Wkpr - Allocation_Factors'!$B$1:$F$1,0)),IF(AND($B406="GD",$C406="AN",$D406&gt;=350000,$D406&lt;358000),INDEX('Wkpr - Allocation_Factors'!$B$17:$F$17,1,MATCH('Wkpr - Plant Balance Detail'!BV$2,'Wkpr - Allocation_Factors'!$B$1:$F$1,0)),INDEX('Wkpr - Allocation_Factors'!$B$2:$F$15,MATCH(CONCATENATE('Wkpr - Plant Balance Detail'!$B406,'Wkpr - Plant Balance Detail'!$C406),'Wkpr - Allocation_Factors'!$A$2:$A$15,0),MATCH('Wkpr - Plant Balance Detail'!BV$2,'Wkpr - Allocation_Factors'!$B$1:$F$1,0)))),0)</f>
        <v>0</v>
      </c>
      <c r="BW406" s="31">
        <f>_xlfn.IFNA(IF(AND($B406="ED",$D406&gt;=310000,$D406&lt;360000),INDEX('Wkpr - Allocation_Factors'!$B$16:$F$16,1,MATCH('Wkpr - Plant Balance Detail'!BW$2,'Wkpr - Allocation_Factors'!$B$1:$F$1,0)),IF(AND($B406="GD",$C406="AN",$D406&gt;=350000,$D406&lt;358000),INDEX('Wkpr - Allocation_Factors'!$B$17:$F$17,1,MATCH('Wkpr - Plant Balance Detail'!BW$2,'Wkpr - Allocation_Factors'!$B$1:$F$1,0)),INDEX('Wkpr - Allocation_Factors'!$B$2:$F$15,MATCH(CONCATENATE('Wkpr - Plant Balance Detail'!$B406,'Wkpr - Plant Balance Detail'!$C406),'Wkpr - Allocation_Factors'!$A$2:$A$15,0),MATCH('Wkpr - Plant Balance Detail'!BW$2,'Wkpr - Allocation_Factors'!$B$1:$F$1,0)))),0)</f>
        <v>0</v>
      </c>
      <c r="BX406" s="31">
        <f>_xlfn.IFNA(IF(AND($B406="ED",$D406&gt;=310000,$D406&lt;360000),INDEX('Wkpr - Allocation_Factors'!$B$16:$F$16,1,MATCH('Wkpr - Plant Balance Detail'!BX$2,'Wkpr - Allocation_Factors'!$B$1:$F$1,0)),IF(AND($B406="GD",$C406="AN",$D406&gt;=350000,$D406&lt;358000),INDEX('Wkpr - Allocation_Factors'!$B$17:$F$17,1,MATCH('Wkpr - Plant Balance Detail'!BX$2,'Wkpr - Allocation_Factors'!$B$1:$F$1,0)),INDEX('Wkpr - Allocation_Factors'!$B$2:$F$15,MATCH(CONCATENATE('Wkpr - Plant Balance Detail'!$B406,'Wkpr - Plant Balance Detail'!$C406),'Wkpr - Allocation_Factors'!$A$2:$A$15,0),MATCH('Wkpr - Plant Balance Detail'!BX$2,'Wkpr - Allocation_Factors'!$B$1:$F$1,0)))),0)</f>
        <v>0</v>
      </c>
      <c r="BY406" s="31">
        <f>_xlfn.IFNA(IF(AND($B406="ED",$D406&gt;=310000,$D406&lt;360000),INDEX('Wkpr - Allocation_Factors'!$B$16:$F$16,1,MATCH('Wkpr - Plant Balance Detail'!BY$2,'Wkpr - Allocation_Factors'!$B$1:$F$1,0)),IF(AND($B406="GD",$C406="AN",$D406&gt;=350000,$D406&lt;358000),INDEX('Wkpr - Allocation_Factors'!$B$17:$F$17,1,MATCH('Wkpr - Plant Balance Detail'!BY$2,'Wkpr - Allocation_Factors'!$B$1:$F$1,0)),INDEX('Wkpr - Allocation_Factors'!$B$2:$F$15,MATCH(CONCATENATE('Wkpr - Plant Balance Detail'!$B406,'Wkpr - Plant Balance Detail'!$C406),'Wkpr - Allocation_Factors'!$A$2:$A$15,0),MATCH('Wkpr - Plant Balance Detail'!BY$2,'Wkpr - Allocation_Factors'!$B$1:$F$1,0)))),0)</f>
        <v>0</v>
      </c>
      <c r="CA406" s="1">
        <f t="shared" si="227"/>
        <v>9109.7143116785574</v>
      </c>
      <c r="CB406" s="1">
        <f t="shared" si="228"/>
        <v>0</v>
      </c>
      <c r="CC406" s="1">
        <f t="shared" si="229"/>
        <v>0</v>
      </c>
      <c r="CD406" s="1">
        <f t="shared" si="230"/>
        <v>0</v>
      </c>
      <c r="CE406" s="1">
        <f t="shared" si="231"/>
        <v>0</v>
      </c>
      <c r="CF406" s="1"/>
      <c r="CG406" s="1">
        <f t="shared" si="232"/>
        <v>9109.7620000000006</v>
      </c>
      <c r="CH406" s="1">
        <f t="shared" si="233"/>
        <v>0</v>
      </c>
      <c r="CI406" s="1">
        <f t="shared" si="234"/>
        <v>0</v>
      </c>
      <c r="CJ406" s="1">
        <f t="shared" si="235"/>
        <v>0</v>
      </c>
      <c r="CK406" s="1">
        <f t="shared" si="236"/>
        <v>0</v>
      </c>
      <c r="CM406" s="1">
        <f t="shared" si="237"/>
        <v>9428.6036699999986</v>
      </c>
      <c r="CN406" s="1">
        <f t="shared" si="238"/>
        <v>0</v>
      </c>
      <c r="CO406" s="1">
        <f t="shared" si="239"/>
        <v>0</v>
      </c>
      <c r="CP406" s="1">
        <f t="shared" si="240"/>
        <v>0</v>
      </c>
      <c r="CQ406" s="1">
        <f t="shared" si="241"/>
        <v>0</v>
      </c>
      <c r="CS406" s="1">
        <f t="shared" si="256"/>
        <v>318.84166999999798</v>
      </c>
      <c r="CT406" s="1">
        <f t="shared" si="257"/>
        <v>0</v>
      </c>
      <c r="CU406" s="1">
        <f t="shared" si="258"/>
        <v>0</v>
      </c>
      <c r="CV406" s="1">
        <f t="shared" si="259"/>
        <v>0</v>
      </c>
      <c r="CW406" s="1">
        <f t="shared" si="260"/>
        <v>0</v>
      </c>
      <c r="CX406" s="1">
        <f t="shared" si="261"/>
        <v>318.84166999999798</v>
      </c>
      <c r="DA406" s="38">
        <f t="shared" si="242"/>
        <v>0</v>
      </c>
      <c r="DB406" s="38">
        <f t="shared" si="243"/>
        <v>0</v>
      </c>
      <c r="DC406" s="38">
        <f t="shared" si="244"/>
        <v>0</v>
      </c>
      <c r="DD406" s="38">
        <f t="shared" si="245"/>
        <v>0</v>
      </c>
      <c r="DE406" s="38">
        <f t="shared" si="246"/>
        <v>0</v>
      </c>
    </row>
    <row r="407" spans="1:109" x14ac:dyDescent="0.2">
      <c r="A407" t="s">
        <v>422</v>
      </c>
      <c r="B407" t="str">
        <f t="shared" si="247"/>
        <v>ED</v>
      </c>
      <c r="C407" t="str">
        <f t="shared" si="248"/>
        <v>WA</v>
      </c>
      <c r="D407">
        <f t="shared" si="249"/>
        <v>373100</v>
      </c>
      <c r="F407" s="1">
        <v>2953338.51</v>
      </c>
      <c r="G407" s="1">
        <v>2952969.0700000003</v>
      </c>
      <c r="H407" s="1">
        <v>2952375.34</v>
      </c>
      <c r="I407" s="1">
        <v>2948370.77</v>
      </c>
      <c r="J407" s="1">
        <v>2948219.06</v>
      </c>
      <c r="K407" s="1">
        <v>2944013.63</v>
      </c>
      <c r="L407" s="1">
        <v>2943959.46</v>
      </c>
      <c r="M407" s="1">
        <v>2940846.15</v>
      </c>
      <c r="N407" s="1">
        <v>2933910.5700000003</v>
      </c>
      <c r="O407" s="1">
        <v>2933088.01</v>
      </c>
      <c r="P407" s="1">
        <v>2931870.35</v>
      </c>
      <c r="Q407" s="1">
        <v>2929670.73</v>
      </c>
      <c r="R407" s="1">
        <v>2928933.7800000003</v>
      </c>
      <c r="S407" s="1">
        <f t="shared" si="250"/>
        <v>2941136.145</v>
      </c>
      <c r="T407" s="1">
        <f t="shared" si="251"/>
        <v>32359293.140000004</v>
      </c>
      <c r="U407" s="1">
        <f t="shared" si="252"/>
        <v>2941702.4404166671</v>
      </c>
      <c r="V407" s="1">
        <v>-3091378.85</v>
      </c>
      <c r="W407" s="1">
        <v>-3094356.32</v>
      </c>
      <c r="X407" s="1">
        <v>-3097108.95</v>
      </c>
      <c r="Y407" s="1">
        <v>-3096448.14</v>
      </c>
      <c r="Z407" s="1">
        <v>-3099637.83</v>
      </c>
      <c r="AA407" s="1">
        <v>-3098771.33</v>
      </c>
      <c r="AB407" s="1">
        <v>-3102053.68</v>
      </c>
      <c r="AC407" s="1">
        <v>-3102275.09</v>
      </c>
      <c r="AD407" s="1">
        <v>-3098668.54</v>
      </c>
      <c r="AE407" s="1">
        <v>-3101170.61</v>
      </c>
      <c r="AF407" s="1">
        <v>-3103276.43</v>
      </c>
      <c r="AG407" s="1">
        <v>-3104398.34</v>
      </c>
      <c r="AH407" s="1">
        <v>-3106981.27</v>
      </c>
      <c r="AI407" s="1"/>
      <c r="AJ407" s="1">
        <v>-3399.71</v>
      </c>
      <c r="AK407" s="1">
        <v>-3346.91</v>
      </c>
      <c r="AL407" s="1">
        <v>-3346.36</v>
      </c>
      <c r="AM407" s="1">
        <v>-3343.76</v>
      </c>
      <c r="AN407" s="1">
        <v>-3341.4</v>
      </c>
      <c r="AO407" s="1">
        <v>-3338.9300000000003</v>
      </c>
      <c r="AP407" s="1">
        <v>-3336.52</v>
      </c>
      <c r="AQ407" s="1">
        <v>-3334.7200000000003</v>
      </c>
      <c r="AR407" s="1">
        <v>-3329.03</v>
      </c>
      <c r="AS407" s="1">
        <v>-3324.63</v>
      </c>
      <c r="AT407" s="1">
        <v>-3323.48</v>
      </c>
      <c r="AU407" s="1">
        <v>-3321.53</v>
      </c>
      <c r="AV407" s="1">
        <v>-3319.88</v>
      </c>
      <c r="AW407" s="1">
        <f t="shared" si="253"/>
        <v>40007.15</v>
      </c>
      <c r="AX407" s="1"/>
      <c r="AY407" s="1">
        <v>-138040.34</v>
      </c>
      <c r="AZ407" s="1">
        <v>-141387.25</v>
      </c>
      <c r="BA407" s="1">
        <v>-144733.61000000002</v>
      </c>
      <c r="BB407" s="1">
        <v>-148077.37</v>
      </c>
      <c r="BC407" s="1">
        <v>-151418.76999999999</v>
      </c>
      <c r="BD407" s="1">
        <v>-154757.70000000001</v>
      </c>
      <c r="BE407" s="1">
        <v>-158094.22</v>
      </c>
      <c r="BF407" s="1">
        <v>-161428.94</v>
      </c>
      <c r="BG407" s="1">
        <v>-164757.97</v>
      </c>
      <c r="BH407" s="1">
        <v>-168082.6</v>
      </c>
      <c r="BI407" s="1">
        <v>-171406.08000000002</v>
      </c>
      <c r="BJ407" s="1">
        <v>-174727.61000000002</v>
      </c>
      <c r="BK407" s="1">
        <v>-178047.49</v>
      </c>
      <c r="BL407" s="2">
        <f t="shared" si="226"/>
        <v>0</v>
      </c>
      <c r="BM407" s="2">
        <f t="shared" si="254"/>
        <v>40007.15</v>
      </c>
      <c r="BN407" s="3">
        <f t="shared" si="225"/>
        <v>1.3599998915707236E-2</v>
      </c>
      <c r="BO407" s="37">
        <f>IFERROR(INDEX('Wkpr - Existing Depr Rates'!$G$2:$G$709,MATCH('Wkpr - Plant Balance Detail'!A407,'Wkpr - Existing Depr Rates'!$A$2:$A$709,0),),0)</f>
        <v>1.3600000000000001E-2</v>
      </c>
      <c r="BP407" s="37">
        <f t="shared" si="255"/>
        <v>-1.0842927649495904E-9</v>
      </c>
      <c r="BQ407" s="11">
        <v>9.9000000000000008E-3</v>
      </c>
      <c r="BR407" s="11"/>
      <c r="BS407" s="11"/>
      <c r="BU407" s="31">
        <f>_xlfn.IFNA(IF(AND($B407="ED",$D407&gt;=310000,$D407&lt;360000),INDEX('Wkpr - Allocation_Factors'!$B$16:$F$16,1,MATCH('Wkpr - Plant Balance Detail'!BU$2,'Wkpr - Allocation_Factors'!$B$1:$F$1,0)),IF(AND($B407="GD",$C407="AN",$D407&gt;=350000,$D407&lt;358000),INDEX('Wkpr - Allocation_Factors'!$B$17:$F$17,1,MATCH('Wkpr - Plant Balance Detail'!BU$2,'Wkpr - Allocation_Factors'!$B$1:$F$1,0)),INDEX('Wkpr - Allocation_Factors'!$B$2:$F$15,MATCH(CONCATENATE('Wkpr - Plant Balance Detail'!$B407,'Wkpr - Plant Balance Detail'!$C407),'Wkpr - Allocation_Factors'!$A$2:$A$15,0),MATCH('Wkpr - Plant Balance Detail'!BU$2,'Wkpr - Allocation_Factors'!$B$1:$F$1,0)))),0)</f>
        <v>1</v>
      </c>
      <c r="BV407" s="31">
        <f>_xlfn.IFNA(IF(AND($B407="ED",$D407&gt;=310000,$D407&lt;360000),INDEX('Wkpr - Allocation_Factors'!$B$16:$F$16,1,MATCH('Wkpr - Plant Balance Detail'!BV$2,'Wkpr - Allocation_Factors'!$B$1:$F$1,0)),IF(AND($B407="GD",$C407="AN",$D407&gt;=350000,$D407&lt;358000),INDEX('Wkpr - Allocation_Factors'!$B$17:$F$17,1,MATCH('Wkpr - Plant Balance Detail'!BV$2,'Wkpr - Allocation_Factors'!$B$1:$F$1,0)),INDEX('Wkpr - Allocation_Factors'!$B$2:$F$15,MATCH(CONCATENATE('Wkpr - Plant Balance Detail'!$B407,'Wkpr - Plant Balance Detail'!$C407),'Wkpr - Allocation_Factors'!$A$2:$A$15,0),MATCH('Wkpr - Plant Balance Detail'!BV$2,'Wkpr - Allocation_Factors'!$B$1:$F$1,0)))),0)</f>
        <v>0</v>
      </c>
      <c r="BW407" s="31">
        <f>_xlfn.IFNA(IF(AND($B407="ED",$D407&gt;=310000,$D407&lt;360000),INDEX('Wkpr - Allocation_Factors'!$B$16:$F$16,1,MATCH('Wkpr - Plant Balance Detail'!BW$2,'Wkpr - Allocation_Factors'!$B$1:$F$1,0)),IF(AND($B407="GD",$C407="AN",$D407&gt;=350000,$D407&lt;358000),INDEX('Wkpr - Allocation_Factors'!$B$17:$F$17,1,MATCH('Wkpr - Plant Balance Detail'!BW$2,'Wkpr - Allocation_Factors'!$B$1:$F$1,0)),INDEX('Wkpr - Allocation_Factors'!$B$2:$F$15,MATCH(CONCATENATE('Wkpr - Plant Balance Detail'!$B407,'Wkpr - Plant Balance Detail'!$C407),'Wkpr - Allocation_Factors'!$A$2:$A$15,0),MATCH('Wkpr - Plant Balance Detail'!BW$2,'Wkpr - Allocation_Factors'!$B$1:$F$1,0)))),0)</f>
        <v>0</v>
      </c>
      <c r="BX407" s="31">
        <f>_xlfn.IFNA(IF(AND($B407="ED",$D407&gt;=310000,$D407&lt;360000),INDEX('Wkpr - Allocation_Factors'!$B$16:$F$16,1,MATCH('Wkpr - Plant Balance Detail'!BX$2,'Wkpr - Allocation_Factors'!$B$1:$F$1,0)),IF(AND($B407="GD",$C407="AN",$D407&gt;=350000,$D407&lt;358000),INDEX('Wkpr - Allocation_Factors'!$B$17:$F$17,1,MATCH('Wkpr - Plant Balance Detail'!BX$2,'Wkpr - Allocation_Factors'!$B$1:$F$1,0)),INDEX('Wkpr - Allocation_Factors'!$B$2:$F$15,MATCH(CONCATENATE('Wkpr - Plant Balance Detail'!$B407,'Wkpr - Plant Balance Detail'!$C407),'Wkpr - Allocation_Factors'!$A$2:$A$15,0),MATCH('Wkpr - Plant Balance Detail'!BX$2,'Wkpr - Allocation_Factors'!$B$1:$F$1,0)))),0)</f>
        <v>0</v>
      </c>
      <c r="BY407" s="31">
        <f>_xlfn.IFNA(IF(AND($B407="ED",$D407&gt;=310000,$D407&lt;360000),INDEX('Wkpr - Allocation_Factors'!$B$16:$F$16,1,MATCH('Wkpr - Plant Balance Detail'!BY$2,'Wkpr - Allocation_Factors'!$B$1:$F$1,0)),IF(AND($B407="GD",$C407="AN",$D407&gt;=350000,$D407&lt;358000),INDEX('Wkpr - Allocation_Factors'!$B$17:$F$17,1,MATCH('Wkpr - Plant Balance Detail'!BY$2,'Wkpr - Allocation_Factors'!$B$1:$F$1,0)),INDEX('Wkpr - Allocation_Factors'!$B$2:$F$15,MATCH(CONCATENATE('Wkpr - Plant Balance Detail'!$B407,'Wkpr - Plant Balance Detail'!$C407),'Wkpr - Allocation_Factors'!$A$2:$A$15,0),MATCH('Wkpr - Plant Balance Detail'!BY$2,'Wkpr - Allocation_Factors'!$B$1:$F$1,0)))),0)</f>
        <v>0</v>
      </c>
      <c r="CA407" s="1">
        <f t="shared" si="227"/>
        <v>39833.496232178302</v>
      </c>
      <c r="CB407" s="1">
        <f t="shared" si="228"/>
        <v>0</v>
      </c>
      <c r="CC407" s="1">
        <f t="shared" si="229"/>
        <v>0</v>
      </c>
      <c r="CD407" s="1">
        <f t="shared" si="230"/>
        <v>0</v>
      </c>
      <c r="CE407" s="1">
        <f t="shared" si="231"/>
        <v>0</v>
      </c>
      <c r="CF407" s="1"/>
      <c r="CG407" s="1">
        <f t="shared" si="232"/>
        <v>39833.499408000003</v>
      </c>
      <c r="CH407" s="1">
        <f t="shared" si="233"/>
        <v>0</v>
      </c>
      <c r="CI407" s="1">
        <f t="shared" si="234"/>
        <v>0</v>
      </c>
      <c r="CJ407" s="1">
        <f t="shared" si="235"/>
        <v>0</v>
      </c>
      <c r="CK407" s="1">
        <f t="shared" si="236"/>
        <v>0</v>
      </c>
      <c r="CM407" s="1">
        <f t="shared" si="237"/>
        <v>28996.444422000004</v>
      </c>
      <c r="CN407" s="1">
        <f t="shared" si="238"/>
        <v>0</v>
      </c>
      <c r="CO407" s="1">
        <f t="shared" si="239"/>
        <v>0</v>
      </c>
      <c r="CP407" s="1">
        <f t="shared" si="240"/>
        <v>0</v>
      </c>
      <c r="CQ407" s="1">
        <f t="shared" si="241"/>
        <v>0</v>
      </c>
      <c r="CS407" s="1">
        <f t="shared" si="256"/>
        <v>-10837.054985999999</v>
      </c>
      <c r="CT407" s="1">
        <f t="shared" si="257"/>
        <v>0</v>
      </c>
      <c r="CU407" s="1">
        <f t="shared" si="258"/>
        <v>0</v>
      </c>
      <c r="CV407" s="1">
        <f t="shared" si="259"/>
        <v>0</v>
      </c>
      <c r="CW407" s="1">
        <f t="shared" si="260"/>
        <v>0</v>
      </c>
      <c r="CX407" s="1">
        <f t="shared" si="261"/>
        <v>-10837.054985999999</v>
      </c>
      <c r="DA407" s="38">
        <f t="shared" si="242"/>
        <v>0</v>
      </c>
      <c r="DB407" s="38">
        <f t="shared" si="243"/>
        <v>0</v>
      </c>
      <c r="DC407" s="38">
        <f t="shared" si="244"/>
        <v>0</v>
      </c>
      <c r="DD407" s="38">
        <f t="shared" si="245"/>
        <v>0</v>
      </c>
      <c r="DE407" s="38">
        <f t="shared" si="246"/>
        <v>0</v>
      </c>
    </row>
    <row r="408" spans="1:109" x14ac:dyDescent="0.2">
      <c r="A408" t="s">
        <v>423</v>
      </c>
      <c r="B408" t="str">
        <f t="shared" si="247"/>
        <v>ED</v>
      </c>
      <c r="C408" t="str">
        <f t="shared" si="248"/>
        <v>WA</v>
      </c>
      <c r="D408">
        <f t="shared" si="249"/>
        <v>373200</v>
      </c>
      <c r="F408" s="1">
        <v>1723585</v>
      </c>
      <c r="G408" s="1">
        <v>1724631.3900000001</v>
      </c>
      <c r="H408" s="1">
        <v>1725367.65</v>
      </c>
      <c r="I408" s="1">
        <v>1728575.88</v>
      </c>
      <c r="J408" s="1">
        <v>1754254.54</v>
      </c>
      <c r="K408" s="1">
        <v>1748292.57</v>
      </c>
      <c r="L408" s="1">
        <v>1750565.17</v>
      </c>
      <c r="M408" s="1">
        <v>1752096.56</v>
      </c>
      <c r="N408" s="1">
        <v>1753373.71</v>
      </c>
      <c r="O408" s="1">
        <v>1759880.23</v>
      </c>
      <c r="P408" s="1">
        <v>1774613</v>
      </c>
      <c r="Q408" s="1">
        <v>1776517.1</v>
      </c>
      <c r="R408" s="1">
        <v>1776553.3599999999</v>
      </c>
      <c r="S408" s="1">
        <f t="shared" si="250"/>
        <v>1750069.18</v>
      </c>
      <c r="T408" s="1">
        <f t="shared" si="251"/>
        <v>19248167.800000001</v>
      </c>
      <c r="U408" s="1">
        <f t="shared" si="252"/>
        <v>1749853.0816666668</v>
      </c>
      <c r="V408" s="1">
        <v>-1180046.94</v>
      </c>
      <c r="W408" s="1">
        <v>-1181287.6499999999</v>
      </c>
      <c r="X408" s="1">
        <v>-1184033.28</v>
      </c>
      <c r="Y408" s="1">
        <v>-1182632.47</v>
      </c>
      <c r="Z408" s="1">
        <v>-1185317.57</v>
      </c>
      <c r="AA408" s="1">
        <v>-1181604.67</v>
      </c>
      <c r="AB408" s="1">
        <v>-1184389.18</v>
      </c>
      <c r="AC408" s="1">
        <v>-1179854.32</v>
      </c>
      <c r="AD408" s="1">
        <v>-1177322.3500000001</v>
      </c>
      <c r="AE408" s="1">
        <v>-1180012.82</v>
      </c>
      <c r="AF408" s="1">
        <v>-1182531.7</v>
      </c>
      <c r="AG408" s="1">
        <v>-1185357.81</v>
      </c>
      <c r="AH408" s="1">
        <v>-1188019.45</v>
      </c>
      <c r="AI408" s="1"/>
      <c r="AJ408" s="1">
        <v>-2658.28</v>
      </c>
      <c r="AK408" s="1">
        <v>-2744.2000000000003</v>
      </c>
      <c r="AL408" s="1">
        <v>-2745.63</v>
      </c>
      <c r="AM408" s="1">
        <v>-2748.76</v>
      </c>
      <c r="AN408" s="1">
        <v>-2771.75</v>
      </c>
      <c r="AO408" s="1">
        <v>-2787.44</v>
      </c>
      <c r="AP408" s="1">
        <v>-2784.51</v>
      </c>
      <c r="AQ408" s="1">
        <v>-2787.53</v>
      </c>
      <c r="AR408" s="1">
        <v>-2789.77</v>
      </c>
      <c r="AS408" s="1">
        <v>-2795.96</v>
      </c>
      <c r="AT408" s="1">
        <v>-2812.87</v>
      </c>
      <c r="AU408" s="1">
        <v>-2826.11</v>
      </c>
      <c r="AV408" s="1">
        <v>-2827.65</v>
      </c>
      <c r="AW408" s="1">
        <f t="shared" si="253"/>
        <v>33422.18</v>
      </c>
      <c r="AX408" s="1"/>
      <c r="AY408" s="1">
        <v>543538.06000000006</v>
      </c>
      <c r="AZ408" s="1">
        <v>543343.74</v>
      </c>
      <c r="BA408" s="1">
        <v>541334.37</v>
      </c>
      <c r="BB408" s="1">
        <v>545943.41</v>
      </c>
      <c r="BC408" s="1">
        <v>568936.97</v>
      </c>
      <c r="BD408" s="1">
        <v>566687.9</v>
      </c>
      <c r="BE408" s="1">
        <v>566175.99</v>
      </c>
      <c r="BF408" s="1">
        <v>572242.24</v>
      </c>
      <c r="BG408" s="1">
        <v>576051.36</v>
      </c>
      <c r="BH408" s="1">
        <v>579867.41</v>
      </c>
      <c r="BI408" s="1">
        <v>592081.30000000005</v>
      </c>
      <c r="BJ408" s="1">
        <v>591159.29</v>
      </c>
      <c r="BK408" s="1">
        <v>588533.91</v>
      </c>
      <c r="BL408" s="2">
        <f t="shared" si="226"/>
        <v>0</v>
      </c>
      <c r="BM408" s="2">
        <f t="shared" si="254"/>
        <v>33422.18</v>
      </c>
      <c r="BN408" s="3">
        <f t="shared" si="225"/>
        <v>1.9099992079430278E-2</v>
      </c>
      <c r="BO408" s="37">
        <f>IFERROR(INDEX('Wkpr - Existing Depr Rates'!$G$2:$G$709,MATCH('Wkpr - Plant Balance Detail'!A408,'Wkpr - Existing Depr Rates'!$A$2:$A$709,0),),0)</f>
        <v>1.9099999999999999E-2</v>
      </c>
      <c r="BP408" s="37">
        <f t="shared" si="255"/>
        <v>-7.9205697209316916E-9</v>
      </c>
      <c r="BQ408" s="11">
        <v>2.0099999999999996E-2</v>
      </c>
      <c r="BR408" s="11"/>
      <c r="BS408" s="11"/>
      <c r="BU408" s="31">
        <f>_xlfn.IFNA(IF(AND($B408="ED",$D408&gt;=310000,$D408&lt;360000),INDEX('Wkpr - Allocation_Factors'!$B$16:$F$16,1,MATCH('Wkpr - Plant Balance Detail'!BU$2,'Wkpr - Allocation_Factors'!$B$1:$F$1,0)),IF(AND($B408="GD",$C408="AN",$D408&gt;=350000,$D408&lt;358000),INDEX('Wkpr - Allocation_Factors'!$B$17:$F$17,1,MATCH('Wkpr - Plant Balance Detail'!BU$2,'Wkpr - Allocation_Factors'!$B$1:$F$1,0)),INDEX('Wkpr - Allocation_Factors'!$B$2:$F$15,MATCH(CONCATENATE('Wkpr - Plant Balance Detail'!$B408,'Wkpr - Plant Balance Detail'!$C408),'Wkpr - Allocation_Factors'!$A$2:$A$15,0),MATCH('Wkpr - Plant Balance Detail'!BU$2,'Wkpr - Allocation_Factors'!$B$1:$F$1,0)))),0)</f>
        <v>1</v>
      </c>
      <c r="BV408" s="31">
        <f>_xlfn.IFNA(IF(AND($B408="ED",$D408&gt;=310000,$D408&lt;360000),INDEX('Wkpr - Allocation_Factors'!$B$16:$F$16,1,MATCH('Wkpr - Plant Balance Detail'!BV$2,'Wkpr - Allocation_Factors'!$B$1:$F$1,0)),IF(AND($B408="GD",$C408="AN",$D408&gt;=350000,$D408&lt;358000),INDEX('Wkpr - Allocation_Factors'!$B$17:$F$17,1,MATCH('Wkpr - Plant Balance Detail'!BV$2,'Wkpr - Allocation_Factors'!$B$1:$F$1,0)),INDEX('Wkpr - Allocation_Factors'!$B$2:$F$15,MATCH(CONCATENATE('Wkpr - Plant Balance Detail'!$B408,'Wkpr - Plant Balance Detail'!$C408),'Wkpr - Allocation_Factors'!$A$2:$A$15,0),MATCH('Wkpr - Plant Balance Detail'!BV$2,'Wkpr - Allocation_Factors'!$B$1:$F$1,0)))),0)</f>
        <v>0</v>
      </c>
      <c r="BW408" s="31">
        <f>_xlfn.IFNA(IF(AND($B408="ED",$D408&gt;=310000,$D408&lt;360000),INDEX('Wkpr - Allocation_Factors'!$B$16:$F$16,1,MATCH('Wkpr - Plant Balance Detail'!BW$2,'Wkpr - Allocation_Factors'!$B$1:$F$1,0)),IF(AND($B408="GD",$C408="AN",$D408&gt;=350000,$D408&lt;358000),INDEX('Wkpr - Allocation_Factors'!$B$17:$F$17,1,MATCH('Wkpr - Plant Balance Detail'!BW$2,'Wkpr - Allocation_Factors'!$B$1:$F$1,0)),INDEX('Wkpr - Allocation_Factors'!$B$2:$F$15,MATCH(CONCATENATE('Wkpr - Plant Balance Detail'!$B408,'Wkpr - Plant Balance Detail'!$C408),'Wkpr - Allocation_Factors'!$A$2:$A$15,0),MATCH('Wkpr - Plant Balance Detail'!BW$2,'Wkpr - Allocation_Factors'!$B$1:$F$1,0)))),0)</f>
        <v>0</v>
      </c>
      <c r="BX408" s="31">
        <f>_xlfn.IFNA(IF(AND($B408="ED",$D408&gt;=310000,$D408&lt;360000),INDEX('Wkpr - Allocation_Factors'!$B$16:$F$16,1,MATCH('Wkpr - Plant Balance Detail'!BX$2,'Wkpr - Allocation_Factors'!$B$1:$F$1,0)),IF(AND($B408="GD",$C408="AN",$D408&gt;=350000,$D408&lt;358000),INDEX('Wkpr - Allocation_Factors'!$B$17:$F$17,1,MATCH('Wkpr - Plant Balance Detail'!BX$2,'Wkpr - Allocation_Factors'!$B$1:$F$1,0)),INDEX('Wkpr - Allocation_Factors'!$B$2:$F$15,MATCH(CONCATENATE('Wkpr - Plant Balance Detail'!$B408,'Wkpr - Plant Balance Detail'!$C408),'Wkpr - Allocation_Factors'!$A$2:$A$15,0),MATCH('Wkpr - Plant Balance Detail'!BX$2,'Wkpr - Allocation_Factors'!$B$1:$F$1,0)))),0)</f>
        <v>0</v>
      </c>
      <c r="BY408" s="31">
        <f>_xlfn.IFNA(IF(AND($B408="ED",$D408&gt;=310000,$D408&lt;360000),INDEX('Wkpr - Allocation_Factors'!$B$16:$F$16,1,MATCH('Wkpr - Plant Balance Detail'!BY$2,'Wkpr - Allocation_Factors'!$B$1:$F$1,0)),IF(AND($B408="GD",$C408="AN",$D408&gt;=350000,$D408&lt;358000),INDEX('Wkpr - Allocation_Factors'!$B$17:$F$17,1,MATCH('Wkpr - Plant Balance Detail'!BY$2,'Wkpr - Allocation_Factors'!$B$1:$F$1,0)),INDEX('Wkpr - Allocation_Factors'!$B$2:$F$15,MATCH(CONCATENATE('Wkpr - Plant Balance Detail'!$B408,'Wkpr - Plant Balance Detail'!$C408),'Wkpr - Allocation_Factors'!$A$2:$A$15,0),MATCH('Wkpr - Plant Balance Detail'!BY$2,'Wkpr - Allocation_Factors'!$B$1:$F$1,0)))),0)</f>
        <v>0</v>
      </c>
      <c r="CA408" s="1">
        <f t="shared" si="227"/>
        <v>33932.155104685247</v>
      </c>
      <c r="CB408" s="1">
        <f t="shared" si="228"/>
        <v>0</v>
      </c>
      <c r="CC408" s="1">
        <f t="shared" si="229"/>
        <v>0</v>
      </c>
      <c r="CD408" s="1">
        <f t="shared" si="230"/>
        <v>0</v>
      </c>
      <c r="CE408" s="1">
        <f t="shared" si="231"/>
        <v>0</v>
      </c>
      <c r="CF408" s="1"/>
      <c r="CG408" s="1">
        <f t="shared" si="232"/>
        <v>33932.169175999996</v>
      </c>
      <c r="CH408" s="1">
        <f t="shared" si="233"/>
        <v>0</v>
      </c>
      <c r="CI408" s="1">
        <f t="shared" si="234"/>
        <v>0</v>
      </c>
      <c r="CJ408" s="1">
        <f t="shared" si="235"/>
        <v>0</v>
      </c>
      <c r="CK408" s="1">
        <f t="shared" si="236"/>
        <v>0</v>
      </c>
      <c r="CM408" s="1">
        <f t="shared" si="237"/>
        <v>35708.722535999994</v>
      </c>
      <c r="CN408" s="1">
        <f t="shared" si="238"/>
        <v>0</v>
      </c>
      <c r="CO408" s="1">
        <f t="shared" si="239"/>
        <v>0</v>
      </c>
      <c r="CP408" s="1">
        <f t="shared" si="240"/>
        <v>0</v>
      </c>
      <c r="CQ408" s="1">
        <f t="shared" si="241"/>
        <v>0</v>
      </c>
      <c r="CS408" s="1">
        <f t="shared" si="256"/>
        <v>1776.5533599999981</v>
      </c>
      <c r="CT408" s="1">
        <f t="shared" si="257"/>
        <v>0</v>
      </c>
      <c r="CU408" s="1">
        <f t="shared" si="258"/>
        <v>0</v>
      </c>
      <c r="CV408" s="1">
        <f t="shared" si="259"/>
        <v>0</v>
      </c>
      <c r="CW408" s="1">
        <f t="shared" si="260"/>
        <v>0</v>
      </c>
      <c r="CX408" s="1">
        <f t="shared" si="261"/>
        <v>1776.5533599999981</v>
      </c>
      <c r="DA408" s="38">
        <f t="shared" si="242"/>
        <v>0</v>
      </c>
      <c r="DB408" s="38">
        <f t="shared" si="243"/>
        <v>0</v>
      </c>
      <c r="DC408" s="38">
        <f t="shared" si="244"/>
        <v>0</v>
      </c>
      <c r="DD408" s="38">
        <f t="shared" si="245"/>
        <v>0</v>
      </c>
      <c r="DE408" s="38">
        <f t="shared" si="246"/>
        <v>0</v>
      </c>
    </row>
    <row r="409" spans="1:109" x14ac:dyDescent="0.2">
      <c r="A409" t="s">
        <v>424</v>
      </c>
      <c r="B409" t="str">
        <f t="shared" si="247"/>
        <v>ED</v>
      </c>
      <c r="C409" t="str">
        <f t="shared" si="248"/>
        <v>WA</v>
      </c>
      <c r="D409">
        <f t="shared" si="249"/>
        <v>373300</v>
      </c>
      <c r="F409" s="1">
        <v>5819643.1799999997</v>
      </c>
      <c r="G409" s="1">
        <v>5836876.5499999998</v>
      </c>
      <c r="H409" s="1">
        <v>5855770.8100000005</v>
      </c>
      <c r="I409" s="1">
        <v>5840066.0300000003</v>
      </c>
      <c r="J409" s="1">
        <v>5894513.75</v>
      </c>
      <c r="K409" s="1">
        <v>5921635.1900000004</v>
      </c>
      <c r="L409" s="1">
        <v>6020439.0300000003</v>
      </c>
      <c r="M409" s="1">
        <v>6133841.5300000003</v>
      </c>
      <c r="N409" s="1">
        <v>6353796.3399999999</v>
      </c>
      <c r="O409" s="1">
        <v>6335014.3700000001</v>
      </c>
      <c r="P409" s="1">
        <v>6380822.6500000004</v>
      </c>
      <c r="Q409" s="1">
        <v>6495126.7800000003</v>
      </c>
      <c r="R409" s="1">
        <v>6495013.2400000002</v>
      </c>
      <c r="S409" s="1">
        <f t="shared" si="250"/>
        <v>6157328.21</v>
      </c>
      <c r="T409" s="1">
        <f t="shared" si="251"/>
        <v>67067903.030000001</v>
      </c>
      <c r="U409" s="1">
        <f t="shared" si="252"/>
        <v>6102102.6033333326</v>
      </c>
      <c r="V409" s="1">
        <v>-3047450.17</v>
      </c>
      <c r="W409" s="1">
        <v>-3045979.77</v>
      </c>
      <c r="X409" s="1">
        <v>-3057916.01</v>
      </c>
      <c r="Y409" s="1">
        <v>-3033229.05</v>
      </c>
      <c r="Z409" s="1">
        <v>-3044702</v>
      </c>
      <c r="AA409" s="1">
        <v>-3047276.52</v>
      </c>
      <c r="AB409" s="1">
        <v>-3059355.71</v>
      </c>
      <c r="AC409" s="1">
        <v>-3066674.38</v>
      </c>
      <c r="AD409" s="1">
        <v>-3071640.84</v>
      </c>
      <c r="AE409" s="1">
        <v>-3083207.1</v>
      </c>
      <c r="AF409" s="1">
        <v>-3089924.99</v>
      </c>
      <c r="AG409" s="1">
        <v>-3103069.19</v>
      </c>
      <c r="AH409" s="1">
        <v>-3116216.42</v>
      </c>
      <c r="AI409" s="1"/>
      <c r="AJ409" s="1">
        <v>-11767.960000000001</v>
      </c>
      <c r="AK409" s="1">
        <v>-11899.36</v>
      </c>
      <c r="AL409" s="1">
        <v>-11936.24</v>
      </c>
      <c r="AM409" s="1">
        <v>-11939.51</v>
      </c>
      <c r="AN409" s="1">
        <v>-11979.050000000001</v>
      </c>
      <c r="AO409" s="1">
        <v>-12062.32</v>
      </c>
      <c r="AP409" s="1">
        <v>-12190.87</v>
      </c>
      <c r="AQ409" s="1">
        <v>-12407.49</v>
      </c>
      <c r="AR409" s="1">
        <v>-12747.800000000001</v>
      </c>
      <c r="AS409" s="1">
        <v>-12953.16</v>
      </c>
      <c r="AT409" s="1">
        <v>-12980.75</v>
      </c>
      <c r="AU409" s="1">
        <v>-13144.2</v>
      </c>
      <c r="AV409" s="1">
        <v>-13260.77</v>
      </c>
      <c r="AW409" s="1">
        <f t="shared" si="253"/>
        <v>149501.52000000002</v>
      </c>
      <c r="AX409" s="1"/>
      <c r="AY409" s="1">
        <v>2772193.01</v>
      </c>
      <c r="AZ409" s="1">
        <v>2790896.7800000003</v>
      </c>
      <c r="BA409" s="1">
        <v>2797854.8</v>
      </c>
      <c r="BB409" s="1">
        <v>2806836.98</v>
      </c>
      <c r="BC409" s="1">
        <v>2849811.75</v>
      </c>
      <c r="BD409" s="1">
        <v>2874358.67</v>
      </c>
      <c r="BE409" s="1">
        <v>2961083.3200000003</v>
      </c>
      <c r="BF409" s="1">
        <v>3067167.15</v>
      </c>
      <c r="BG409" s="1">
        <v>3282155.5</v>
      </c>
      <c r="BH409" s="1">
        <v>3251807.27</v>
      </c>
      <c r="BI409" s="1">
        <v>3290897.66</v>
      </c>
      <c r="BJ409" s="1">
        <v>3392057.59</v>
      </c>
      <c r="BK409" s="1">
        <v>3378796.82</v>
      </c>
      <c r="BL409" s="2">
        <f t="shared" si="226"/>
        <v>0</v>
      </c>
      <c r="BM409" s="2">
        <f t="shared" si="254"/>
        <v>149501.52000000002</v>
      </c>
      <c r="BN409" s="3">
        <f t="shared" si="225"/>
        <v>2.450000101904766E-2</v>
      </c>
      <c r="BO409" s="37">
        <f>IFERROR(INDEX('Wkpr - Existing Depr Rates'!$G$2:$G$709,MATCH('Wkpr - Plant Balance Detail'!A409,'Wkpr - Existing Depr Rates'!$A$2:$A$709,0),),0)</f>
        <v>2.4500000000000001E-2</v>
      </c>
      <c r="BP409" s="37">
        <f t="shared" si="255"/>
        <v>1.019047658756822E-9</v>
      </c>
      <c r="BQ409" s="11">
        <v>2.6099999999999998E-2</v>
      </c>
      <c r="BR409" s="11"/>
      <c r="BS409" s="11"/>
      <c r="BU409" s="31">
        <f>_xlfn.IFNA(IF(AND($B409="ED",$D409&gt;=310000,$D409&lt;360000),INDEX('Wkpr - Allocation_Factors'!$B$16:$F$16,1,MATCH('Wkpr - Plant Balance Detail'!BU$2,'Wkpr - Allocation_Factors'!$B$1:$F$1,0)),IF(AND($B409="GD",$C409="AN",$D409&gt;=350000,$D409&lt;358000),INDEX('Wkpr - Allocation_Factors'!$B$17:$F$17,1,MATCH('Wkpr - Plant Balance Detail'!BU$2,'Wkpr - Allocation_Factors'!$B$1:$F$1,0)),INDEX('Wkpr - Allocation_Factors'!$B$2:$F$15,MATCH(CONCATENATE('Wkpr - Plant Balance Detail'!$B409,'Wkpr - Plant Balance Detail'!$C409),'Wkpr - Allocation_Factors'!$A$2:$A$15,0),MATCH('Wkpr - Plant Balance Detail'!BU$2,'Wkpr - Allocation_Factors'!$B$1:$F$1,0)))),0)</f>
        <v>1</v>
      </c>
      <c r="BV409" s="31">
        <f>_xlfn.IFNA(IF(AND($B409="ED",$D409&gt;=310000,$D409&lt;360000),INDEX('Wkpr - Allocation_Factors'!$B$16:$F$16,1,MATCH('Wkpr - Plant Balance Detail'!BV$2,'Wkpr - Allocation_Factors'!$B$1:$F$1,0)),IF(AND($B409="GD",$C409="AN",$D409&gt;=350000,$D409&lt;358000),INDEX('Wkpr - Allocation_Factors'!$B$17:$F$17,1,MATCH('Wkpr - Plant Balance Detail'!BV$2,'Wkpr - Allocation_Factors'!$B$1:$F$1,0)),INDEX('Wkpr - Allocation_Factors'!$B$2:$F$15,MATCH(CONCATENATE('Wkpr - Plant Balance Detail'!$B409,'Wkpr - Plant Balance Detail'!$C409),'Wkpr - Allocation_Factors'!$A$2:$A$15,0),MATCH('Wkpr - Plant Balance Detail'!BV$2,'Wkpr - Allocation_Factors'!$B$1:$F$1,0)))),0)</f>
        <v>0</v>
      </c>
      <c r="BW409" s="31">
        <f>_xlfn.IFNA(IF(AND($B409="ED",$D409&gt;=310000,$D409&lt;360000),INDEX('Wkpr - Allocation_Factors'!$B$16:$F$16,1,MATCH('Wkpr - Plant Balance Detail'!BW$2,'Wkpr - Allocation_Factors'!$B$1:$F$1,0)),IF(AND($B409="GD",$C409="AN",$D409&gt;=350000,$D409&lt;358000),INDEX('Wkpr - Allocation_Factors'!$B$17:$F$17,1,MATCH('Wkpr - Plant Balance Detail'!BW$2,'Wkpr - Allocation_Factors'!$B$1:$F$1,0)),INDEX('Wkpr - Allocation_Factors'!$B$2:$F$15,MATCH(CONCATENATE('Wkpr - Plant Balance Detail'!$B409,'Wkpr - Plant Balance Detail'!$C409),'Wkpr - Allocation_Factors'!$A$2:$A$15,0),MATCH('Wkpr - Plant Balance Detail'!BW$2,'Wkpr - Allocation_Factors'!$B$1:$F$1,0)))),0)</f>
        <v>0</v>
      </c>
      <c r="BX409" s="31">
        <f>_xlfn.IFNA(IF(AND($B409="ED",$D409&gt;=310000,$D409&lt;360000),INDEX('Wkpr - Allocation_Factors'!$B$16:$F$16,1,MATCH('Wkpr - Plant Balance Detail'!BX$2,'Wkpr - Allocation_Factors'!$B$1:$F$1,0)),IF(AND($B409="GD",$C409="AN",$D409&gt;=350000,$D409&lt;358000),INDEX('Wkpr - Allocation_Factors'!$B$17:$F$17,1,MATCH('Wkpr - Plant Balance Detail'!BX$2,'Wkpr - Allocation_Factors'!$B$1:$F$1,0)),INDEX('Wkpr - Allocation_Factors'!$B$2:$F$15,MATCH(CONCATENATE('Wkpr - Plant Balance Detail'!$B409,'Wkpr - Plant Balance Detail'!$C409),'Wkpr - Allocation_Factors'!$A$2:$A$15,0),MATCH('Wkpr - Plant Balance Detail'!BX$2,'Wkpr - Allocation_Factors'!$B$1:$F$1,0)))),0)</f>
        <v>0</v>
      </c>
      <c r="BY409" s="31">
        <f>_xlfn.IFNA(IF(AND($B409="ED",$D409&gt;=310000,$D409&lt;360000),INDEX('Wkpr - Allocation_Factors'!$B$16:$F$16,1,MATCH('Wkpr - Plant Balance Detail'!BY$2,'Wkpr - Allocation_Factors'!$B$1:$F$1,0)),IF(AND($B409="GD",$C409="AN",$D409&gt;=350000,$D409&lt;358000),INDEX('Wkpr - Allocation_Factors'!$B$17:$F$17,1,MATCH('Wkpr - Plant Balance Detail'!BY$2,'Wkpr - Allocation_Factors'!$B$1:$F$1,0)),INDEX('Wkpr - Allocation_Factors'!$B$2:$F$15,MATCH(CONCATENATE('Wkpr - Plant Balance Detail'!$B409,'Wkpr - Plant Balance Detail'!$C409),'Wkpr - Allocation_Factors'!$A$2:$A$15,0),MATCH('Wkpr - Plant Balance Detail'!BY$2,'Wkpr - Allocation_Factors'!$B$1:$F$1,0)))),0)</f>
        <v>0</v>
      </c>
      <c r="CA409" s="1">
        <f t="shared" si="227"/>
        <v>159127.83099872805</v>
      </c>
      <c r="CB409" s="1">
        <f t="shared" si="228"/>
        <v>0</v>
      </c>
      <c r="CC409" s="1">
        <f t="shared" si="229"/>
        <v>0</v>
      </c>
      <c r="CD409" s="1">
        <f t="shared" si="230"/>
        <v>0</v>
      </c>
      <c r="CE409" s="1">
        <f t="shared" si="231"/>
        <v>0</v>
      </c>
      <c r="CF409" s="1"/>
      <c r="CG409" s="1">
        <f t="shared" si="232"/>
        <v>159127.82438000001</v>
      </c>
      <c r="CH409" s="1">
        <f t="shared" si="233"/>
        <v>0</v>
      </c>
      <c r="CI409" s="1">
        <f t="shared" si="234"/>
        <v>0</v>
      </c>
      <c r="CJ409" s="1">
        <f t="shared" si="235"/>
        <v>0</v>
      </c>
      <c r="CK409" s="1">
        <f t="shared" si="236"/>
        <v>0</v>
      </c>
      <c r="CM409" s="1">
        <f t="shared" si="237"/>
        <v>169519.84556399999</v>
      </c>
      <c r="CN409" s="1">
        <f t="shared" si="238"/>
        <v>0</v>
      </c>
      <c r="CO409" s="1">
        <f t="shared" si="239"/>
        <v>0</v>
      </c>
      <c r="CP409" s="1">
        <f t="shared" si="240"/>
        <v>0</v>
      </c>
      <c r="CQ409" s="1">
        <f t="shared" si="241"/>
        <v>0</v>
      </c>
      <c r="CS409" s="1">
        <f t="shared" si="256"/>
        <v>10392.021183999983</v>
      </c>
      <c r="CT409" s="1">
        <f t="shared" si="257"/>
        <v>0</v>
      </c>
      <c r="CU409" s="1">
        <f t="shared" si="258"/>
        <v>0</v>
      </c>
      <c r="CV409" s="1">
        <f t="shared" si="259"/>
        <v>0</v>
      </c>
      <c r="CW409" s="1">
        <f t="shared" si="260"/>
        <v>0</v>
      </c>
      <c r="CX409" s="1">
        <f t="shared" si="261"/>
        <v>10392.021183999983</v>
      </c>
      <c r="DA409" s="38">
        <f t="shared" si="242"/>
        <v>0</v>
      </c>
      <c r="DB409" s="38">
        <f t="shared" si="243"/>
        <v>0</v>
      </c>
      <c r="DC409" s="38">
        <f t="shared" si="244"/>
        <v>0</v>
      </c>
      <c r="DD409" s="38">
        <f t="shared" si="245"/>
        <v>0</v>
      </c>
      <c r="DE409" s="38">
        <f t="shared" si="246"/>
        <v>0</v>
      </c>
    </row>
    <row r="410" spans="1:109" x14ac:dyDescent="0.2">
      <c r="A410" t="s">
        <v>425</v>
      </c>
      <c r="B410" t="str">
        <f t="shared" si="247"/>
        <v>ED</v>
      </c>
      <c r="C410" t="str">
        <f t="shared" si="248"/>
        <v>WA</v>
      </c>
      <c r="D410">
        <f t="shared" si="249"/>
        <v>373400</v>
      </c>
      <c r="F410" s="1">
        <v>17648056.359999999</v>
      </c>
      <c r="G410" s="1">
        <v>17613435.75</v>
      </c>
      <c r="H410" s="1">
        <v>17697271.48</v>
      </c>
      <c r="I410" s="1">
        <v>18241969.920000002</v>
      </c>
      <c r="J410" s="1">
        <v>18307331.199999999</v>
      </c>
      <c r="K410" s="1">
        <v>18347605.050000001</v>
      </c>
      <c r="L410" s="1">
        <v>18475175.43</v>
      </c>
      <c r="M410" s="1">
        <v>18596885.629999999</v>
      </c>
      <c r="N410" s="1">
        <v>18667886.370000001</v>
      </c>
      <c r="O410" s="1">
        <v>18731530.629999999</v>
      </c>
      <c r="P410" s="1">
        <v>18665517.190000001</v>
      </c>
      <c r="Q410" s="1">
        <v>18450661.870000001</v>
      </c>
      <c r="R410" s="1">
        <v>18153657.510000002</v>
      </c>
      <c r="S410" s="1">
        <f t="shared" si="250"/>
        <v>17900856.935000002</v>
      </c>
      <c r="T410" s="1">
        <f t="shared" si="251"/>
        <v>201795270.52000001</v>
      </c>
      <c r="U410" s="1">
        <f t="shared" si="252"/>
        <v>18308010.62125</v>
      </c>
      <c r="V410" s="1">
        <v>-5096646.28</v>
      </c>
      <c r="W410" s="1">
        <v>-5146197.83</v>
      </c>
      <c r="X410" s="1">
        <v>-5195686.26</v>
      </c>
      <c r="Y410" s="1">
        <v>-5245491.4800000004</v>
      </c>
      <c r="Z410" s="1">
        <v>-5294751.3099999996</v>
      </c>
      <c r="AA410" s="1">
        <v>-5338968.18</v>
      </c>
      <c r="AB410" s="1">
        <v>-5390429.5899999999</v>
      </c>
      <c r="AC410" s="1">
        <v>-5439800.7999999998</v>
      </c>
      <c r="AD410" s="1">
        <v>-5488654.3300000001</v>
      </c>
      <c r="AE410" s="1">
        <v>-5496508.5899999999</v>
      </c>
      <c r="AF410" s="1">
        <v>-5388329.4000000004</v>
      </c>
      <c r="AG410" s="1">
        <v>-4980757.6399999997</v>
      </c>
      <c r="AH410" s="1">
        <v>-4736451.9800000004</v>
      </c>
      <c r="AI410" s="1"/>
      <c r="AJ410" s="1">
        <v>-49129.090000000004</v>
      </c>
      <c r="AK410" s="1">
        <v>-51129.16</v>
      </c>
      <c r="AL410" s="1">
        <v>-51200.53</v>
      </c>
      <c r="AM410" s="1">
        <v>-52111.9</v>
      </c>
      <c r="AN410" s="1">
        <v>-52996.49</v>
      </c>
      <c r="AO410" s="1">
        <v>-53149.66</v>
      </c>
      <c r="AP410" s="1">
        <v>-53393.03</v>
      </c>
      <c r="AQ410" s="1">
        <v>-53754.49</v>
      </c>
      <c r="AR410" s="1">
        <v>-54033.919999999998</v>
      </c>
      <c r="AS410" s="1">
        <v>-54229.16</v>
      </c>
      <c r="AT410" s="1">
        <v>-54225.72</v>
      </c>
      <c r="AU410" s="1">
        <v>-53818.46</v>
      </c>
      <c r="AV410" s="1">
        <v>-53076.26</v>
      </c>
      <c r="AW410" s="1">
        <f t="shared" si="253"/>
        <v>637118.77999999991</v>
      </c>
      <c r="AX410" s="1"/>
      <c r="AY410" s="1">
        <v>12551410.08</v>
      </c>
      <c r="AZ410" s="1">
        <v>12467237.92</v>
      </c>
      <c r="BA410" s="1">
        <v>12501585.220000001</v>
      </c>
      <c r="BB410" s="1">
        <v>12996478.439999999</v>
      </c>
      <c r="BC410" s="1">
        <v>13012579.890000001</v>
      </c>
      <c r="BD410" s="1">
        <v>13008636.869999999</v>
      </c>
      <c r="BE410" s="1">
        <v>13084745.84</v>
      </c>
      <c r="BF410" s="1">
        <v>13157084.83</v>
      </c>
      <c r="BG410" s="1">
        <v>13179232.039999999</v>
      </c>
      <c r="BH410" s="1">
        <v>13235022.039999999</v>
      </c>
      <c r="BI410" s="1">
        <v>13277187.789999999</v>
      </c>
      <c r="BJ410" s="1">
        <v>13469904.23</v>
      </c>
      <c r="BK410" s="1">
        <v>13417205.529999999</v>
      </c>
      <c r="BL410" s="2">
        <f t="shared" si="226"/>
        <v>0</v>
      </c>
      <c r="BM410" s="2">
        <f t="shared" si="254"/>
        <v>637118.77999999991</v>
      </c>
      <c r="BN410" s="3">
        <f t="shared" si="225"/>
        <v>3.4800000566992235E-2</v>
      </c>
      <c r="BO410" s="37">
        <f>IFERROR(INDEX('Wkpr - Existing Depr Rates'!$G$2:$G$709,MATCH('Wkpr - Plant Balance Detail'!A410,'Wkpr - Existing Depr Rates'!$A$2:$A$709,0),),0)</f>
        <v>3.4799999999999998E-2</v>
      </c>
      <c r="BP410" s="37">
        <f t="shared" si="255"/>
        <v>5.669922378825909E-10</v>
      </c>
      <c r="BQ410" s="11">
        <v>3.04E-2</v>
      </c>
      <c r="BR410" s="11"/>
      <c r="BS410" s="11"/>
      <c r="BU410" s="31">
        <f>_xlfn.IFNA(IF(AND($B410="ED",$D410&gt;=310000,$D410&lt;360000),INDEX('Wkpr - Allocation_Factors'!$B$16:$F$16,1,MATCH('Wkpr - Plant Balance Detail'!BU$2,'Wkpr - Allocation_Factors'!$B$1:$F$1,0)),IF(AND($B410="GD",$C410="AN",$D410&gt;=350000,$D410&lt;358000),INDEX('Wkpr - Allocation_Factors'!$B$17:$F$17,1,MATCH('Wkpr - Plant Balance Detail'!BU$2,'Wkpr - Allocation_Factors'!$B$1:$F$1,0)),INDEX('Wkpr - Allocation_Factors'!$B$2:$F$15,MATCH(CONCATENATE('Wkpr - Plant Balance Detail'!$B410,'Wkpr - Plant Balance Detail'!$C410),'Wkpr - Allocation_Factors'!$A$2:$A$15,0),MATCH('Wkpr - Plant Balance Detail'!BU$2,'Wkpr - Allocation_Factors'!$B$1:$F$1,0)))),0)</f>
        <v>1</v>
      </c>
      <c r="BV410" s="31">
        <f>_xlfn.IFNA(IF(AND($B410="ED",$D410&gt;=310000,$D410&lt;360000),INDEX('Wkpr - Allocation_Factors'!$B$16:$F$16,1,MATCH('Wkpr - Plant Balance Detail'!BV$2,'Wkpr - Allocation_Factors'!$B$1:$F$1,0)),IF(AND($B410="GD",$C410="AN",$D410&gt;=350000,$D410&lt;358000),INDEX('Wkpr - Allocation_Factors'!$B$17:$F$17,1,MATCH('Wkpr - Plant Balance Detail'!BV$2,'Wkpr - Allocation_Factors'!$B$1:$F$1,0)),INDEX('Wkpr - Allocation_Factors'!$B$2:$F$15,MATCH(CONCATENATE('Wkpr - Plant Balance Detail'!$B410,'Wkpr - Plant Balance Detail'!$C410),'Wkpr - Allocation_Factors'!$A$2:$A$15,0),MATCH('Wkpr - Plant Balance Detail'!BV$2,'Wkpr - Allocation_Factors'!$B$1:$F$1,0)))),0)</f>
        <v>0</v>
      </c>
      <c r="BW410" s="31">
        <f>_xlfn.IFNA(IF(AND($B410="ED",$D410&gt;=310000,$D410&lt;360000),INDEX('Wkpr - Allocation_Factors'!$B$16:$F$16,1,MATCH('Wkpr - Plant Balance Detail'!BW$2,'Wkpr - Allocation_Factors'!$B$1:$F$1,0)),IF(AND($B410="GD",$C410="AN",$D410&gt;=350000,$D410&lt;358000),INDEX('Wkpr - Allocation_Factors'!$B$17:$F$17,1,MATCH('Wkpr - Plant Balance Detail'!BW$2,'Wkpr - Allocation_Factors'!$B$1:$F$1,0)),INDEX('Wkpr - Allocation_Factors'!$B$2:$F$15,MATCH(CONCATENATE('Wkpr - Plant Balance Detail'!$B410,'Wkpr - Plant Balance Detail'!$C410),'Wkpr - Allocation_Factors'!$A$2:$A$15,0),MATCH('Wkpr - Plant Balance Detail'!BW$2,'Wkpr - Allocation_Factors'!$B$1:$F$1,0)))),0)</f>
        <v>0</v>
      </c>
      <c r="BX410" s="31">
        <f>_xlfn.IFNA(IF(AND($B410="ED",$D410&gt;=310000,$D410&lt;360000),INDEX('Wkpr - Allocation_Factors'!$B$16:$F$16,1,MATCH('Wkpr - Plant Balance Detail'!BX$2,'Wkpr - Allocation_Factors'!$B$1:$F$1,0)),IF(AND($B410="GD",$C410="AN",$D410&gt;=350000,$D410&lt;358000),INDEX('Wkpr - Allocation_Factors'!$B$17:$F$17,1,MATCH('Wkpr - Plant Balance Detail'!BX$2,'Wkpr - Allocation_Factors'!$B$1:$F$1,0)),INDEX('Wkpr - Allocation_Factors'!$B$2:$F$15,MATCH(CONCATENATE('Wkpr - Plant Balance Detail'!$B410,'Wkpr - Plant Balance Detail'!$C410),'Wkpr - Allocation_Factors'!$A$2:$A$15,0),MATCH('Wkpr - Plant Balance Detail'!BX$2,'Wkpr - Allocation_Factors'!$B$1:$F$1,0)))),0)</f>
        <v>0</v>
      </c>
      <c r="BY410" s="31">
        <f>_xlfn.IFNA(IF(AND($B410="ED",$D410&gt;=310000,$D410&lt;360000),INDEX('Wkpr - Allocation_Factors'!$B$16:$F$16,1,MATCH('Wkpr - Plant Balance Detail'!BY$2,'Wkpr - Allocation_Factors'!$B$1:$F$1,0)),IF(AND($B410="GD",$C410="AN",$D410&gt;=350000,$D410&lt;358000),INDEX('Wkpr - Allocation_Factors'!$B$17:$F$17,1,MATCH('Wkpr - Plant Balance Detail'!BY$2,'Wkpr - Allocation_Factors'!$B$1:$F$1,0)),INDEX('Wkpr - Allocation_Factors'!$B$2:$F$15,MATCH(CONCATENATE('Wkpr - Plant Balance Detail'!$B410,'Wkpr - Plant Balance Detail'!$C410),'Wkpr - Allocation_Factors'!$A$2:$A$15,0),MATCH('Wkpr - Plant Balance Detail'!BY$2,'Wkpr - Allocation_Factors'!$B$1:$F$1,0)))),0)</f>
        <v>0</v>
      </c>
      <c r="CA410" s="1">
        <f t="shared" si="227"/>
        <v>631747.29164098296</v>
      </c>
      <c r="CB410" s="1">
        <f t="shared" si="228"/>
        <v>0</v>
      </c>
      <c r="CC410" s="1">
        <f t="shared" si="229"/>
        <v>0</v>
      </c>
      <c r="CD410" s="1">
        <f t="shared" si="230"/>
        <v>0</v>
      </c>
      <c r="CE410" s="1">
        <f t="shared" si="231"/>
        <v>0</v>
      </c>
      <c r="CF410" s="1"/>
      <c r="CG410" s="1">
        <f t="shared" si="232"/>
        <v>631747.28134800005</v>
      </c>
      <c r="CH410" s="1">
        <f t="shared" si="233"/>
        <v>0</v>
      </c>
      <c r="CI410" s="1">
        <f t="shared" si="234"/>
        <v>0</v>
      </c>
      <c r="CJ410" s="1">
        <f t="shared" si="235"/>
        <v>0</v>
      </c>
      <c r="CK410" s="1">
        <f t="shared" si="236"/>
        <v>0</v>
      </c>
      <c r="CM410" s="1">
        <f t="shared" si="237"/>
        <v>551871.18830400007</v>
      </c>
      <c r="CN410" s="1">
        <f t="shared" si="238"/>
        <v>0</v>
      </c>
      <c r="CO410" s="1">
        <f t="shared" si="239"/>
        <v>0</v>
      </c>
      <c r="CP410" s="1">
        <f t="shared" si="240"/>
        <v>0</v>
      </c>
      <c r="CQ410" s="1">
        <f t="shared" si="241"/>
        <v>0</v>
      </c>
      <c r="CS410" s="1">
        <f t="shared" si="256"/>
        <v>-79876.093043999979</v>
      </c>
      <c r="CT410" s="1">
        <f t="shared" si="257"/>
        <v>0</v>
      </c>
      <c r="CU410" s="1">
        <f t="shared" si="258"/>
        <v>0</v>
      </c>
      <c r="CV410" s="1">
        <f t="shared" si="259"/>
        <v>0</v>
      </c>
      <c r="CW410" s="1">
        <f t="shared" si="260"/>
        <v>0</v>
      </c>
      <c r="CX410" s="1">
        <f t="shared" si="261"/>
        <v>-79876.093043999979</v>
      </c>
      <c r="DA410" s="38">
        <f t="shared" si="242"/>
        <v>0</v>
      </c>
      <c r="DB410" s="38">
        <f t="shared" si="243"/>
        <v>0</v>
      </c>
      <c r="DC410" s="38">
        <f t="shared" si="244"/>
        <v>0</v>
      </c>
      <c r="DD410" s="38">
        <f t="shared" si="245"/>
        <v>0</v>
      </c>
      <c r="DE410" s="38">
        <f t="shared" si="246"/>
        <v>0</v>
      </c>
    </row>
    <row r="411" spans="1:109" x14ac:dyDescent="0.2">
      <c r="A411" t="s">
        <v>426</v>
      </c>
      <c r="B411" t="str">
        <f t="shared" si="247"/>
        <v>ED</v>
      </c>
      <c r="C411" t="str">
        <f t="shared" si="248"/>
        <v>WA</v>
      </c>
      <c r="D411">
        <f t="shared" si="249"/>
        <v>373500</v>
      </c>
      <c r="F411" s="1">
        <v>4627090.4000000004</v>
      </c>
      <c r="G411" s="1">
        <v>4910648.1100000003</v>
      </c>
      <c r="H411" s="1">
        <v>5399639.4900000002</v>
      </c>
      <c r="I411" s="1">
        <v>6054661.7400000002</v>
      </c>
      <c r="J411" s="1">
        <v>6166373.04</v>
      </c>
      <c r="K411" s="1">
        <v>6280987</v>
      </c>
      <c r="L411" s="1">
        <v>6534274.2699999996</v>
      </c>
      <c r="M411" s="1">
        <v>6635921.0300000003</v>
      </c>
      <c r="N411" s="1">
        <v>6770900.8399999999</v>
      </c>
      <c r="O411" s="1">
        <v>6958271.2000000002</v>
      </c>
      <c r="P411" s="1">
        <v>7308938.1299999999</v>
      </c>
      <c r="Q411" s="1">
        <v>8002601.04</v>
      </c>
      <c r="R411" s="1">
        <v>8004910.1299999999</v>
      </c>
      <c r="S411" s="1">
        <f t="shared" si="250"/>
        <v>6316000.2650000006</v>
      </c>
      <c r="T411" s="1">
        <f t="shared" si="251"/>
        <v>71023215.890000015</v>
      </c>
      <c r="U411" s="1">
        <f t="shared" si="252"/>
        <v>6444934.6795833344</v>
      </c>
      <c r="V411" s="1">
        <v>-33621.449999999997</v>
      </c>
      <c r="W411" s="1">
        <v>-60088.67</v>
      </c>
      <c r="X411" s="1">
        <v>-88699.72</v>
      </c>
      <c r="Y411" s="1">
        <v>-120485.41</v>
      </c>
      <c r="Z411" s="1">
        <v>-154398.78</v>
      </c>
      <c r="AA411" s="1">
        <v>-188940.2</v>
      </c>
      <c r="AB411" s="1">
        <v>-224502.55000000002</v>
      </c>
      <c r="AC411" s="1">
        <v>-261049.84</v>
      </c>
      <c r="AD411" s="1">
        <v>-298253.77</v>
      </c>
      <c r="AE411" s="1">
        <v>-336352.22000000003</v>
      </c>
      <c r="AF411" s="1">
        <v>-375943.73</v>
      </c>
      <c r="AG411" s="1">
        <v>-418433.25</v>
      </c>
      <c r="AH411" s="1">
        <v>-462608.35000000003</v>
      </c>
      <c r="AI411" s="1"/>
      <c r="AJ411" s="1">
        <v>-17923.45</v>
      </c>
      <c r="AK411" s="1">
        <v>-26467.22</v>
      </c>
      <c r="AL411" s="1">
        <v>-28611.05</v>
      </c>
      <c r="AM411" s="1">
        <v>-31785.690000000002</v>
      </c>
      <c r="AN411" s="1">
        <v>-33913.370000000003</v>
      </c>
      <c r="AO411" s="1">
        <v>-34541.42</v>
      </c>
      <c r="AP411" s="1">
        <v>-35562.35</v>
      </c>
      <c r="AQ411" s="1">
        <v>-36547.29</v>
      </c>
      <c r="AR411" s="1">
        <v>-37203.93</v>
      </c>
      <c r="AS411" s="1">
        <v>-38098.450000000004</v>
      </c>
      <c r="AT411" s="1">
        <v>-39591.51</v>
      </c>
      <c r="AU411" s="1">
        <v>-42489.520000000004</v>
      </c>
      <c r="AV411" s="1">
        <v>-44420.840000000004</v>
      </c>
      <c r="AW411" s="1">
        <f t="shared" si="253"/>
        <v>429232.64000000007</v>
      </c>
      <c r="AX411" s="1"/>
      <c r="AY411" s="1">
        <v>4593468.95</v>
      </c>
      <c r="AZ411" s="1">
        <v>4850559.4400000004</v>
      </c>
      <c r="BA411" s="1">
        <v>5310939.7699999996</v>
      </c>
      <c r="BB411" s="1">
        <v>5934176.3300000001</v>
      </c>
      <c r="BC411" s="1">
        <v>6011974.2599999998</v>
      </c>
      <c r="BD411" s="1">
        <v>6092046.7999999998</v>
      </c>
      <c r="BE411" s="1">
        <v>6309771.7199999997</v>
      </c>
      <c r="BF411" s="1">
        <v>6374871.1900000004</v>
      </c>
      <c r="BG411" s="1">
        <v>6472647.0700000003</v>
      </c>
      <c r="BH411" s="1">
        <v>6621918.9800000004</v>
      </c>
      <c r="BI411" s="1">
        <v>6932994.4000000004</v>
      </c>
      <c r="BJ411" s="1">
        <v>7584167.79</v>
      </c>
      <c r="BK411" s="1">
        <v>7542301.7800000003</v>
      </c>
      <c r="BL411" s="2">
        <f t="shared" si="226"/>
        <v>0</v>
      </c>
      <c r="BM411" s="2">
        <f t="shared" si="254"/>
        <v>429232.64000000007</v>
      </c>
      <c r="BN411" s="3">
        <f t="shared" si="225"/>
        <v>6.6599998501109717E-2</v>
      </c>
      <c r="BO411" s="37">
        <f>IFERROR(INDEX('Wkpr - Existing Depr Rates'!$G$2:$G$709,MATCH('Wkpr - Plant Balance Detail'!A411,'Wkpr - Existing Depr Rates'!$A$2:$A$709,0),),0)</f>
        <v>6.6600000000000006E-2</v>
      </c>
      <c r="BP411" s="37">
        <f t="shared" si="255"/>
        <v>-1.49889028966399E-9</v>
      </c>
      <c r="BQ411" s="11">
        <v>3.1699999999999999E-2</v>
      </c>
      <c r="BR411" s="11"/>
      <c r="BS411" s="11"/>
      <c r="BU411" s="31">
        <f>_xlfn.IFNA(IF(AND($B411="ED",$D411&gt;=310000,$D411&lt;360000),INDEX('Wkpr - Allocation_Factors'!$B$16:$F$16,1,MATCH('Wkpr - Plant Balance Detail'!BU$2,'Wkpr - Allocation_Factors'!$B$1:$F$1,0)),IF(AND($B411="GD",$C411="AN",$D411&gt;=350000,$D411&lt;358000),INDEX('Wkpr - Allocation_Factors'!$B$17:$F$17,1,MATCH('Wkpr - Plant Balance Detail'!BU$2,'Wkpr - Allocation_Factors'!$B$1:$F$1,0)),INDEX('Wkpr - Allocation_Factors'!$B$2:$F$15,MATCH(CONCATENATE('Wkpr - Plant Balance Detail'!$B411,'Wkpr - Plant Balance Detail'!$C411),'Wkpr - Allocation_Factors'!$A$2:$A$15,0),MATCH('Wkpr - Plant Balance Detail'!BU$2,'Wkpr - Allocation_Factors'!$B$1:$F$1,0)))),0)</f>
        <v>1</v>
      </c>
      <c r="BV411" s="31">
        <f>_xlfn.IFNA(IF(AND($B411="ED",$D411&gt;=310000,$D411&lt;360000),INDEX('Wkpr - Allocation_Factors'!$B$16:$F$16,1,MATCH('Wkpr - Plant Balance Detail'!BV$2,'Wkpr - Allocation_Factors'!$B$1:$F$1,0)),IF(AND($B411="GD",$C411="AN",$D411&gt;=350000,$D411&lt;358000),INDEX('Wkpr - Allocation_Factors'!$B$17:$F$17,1,MATCH('Wkpr - Plant Balance Detail'!BV$2,'Wkpr - Allocation_Factors'!$B$1:$F$1,0)),INDEX('Wkpr - Allocation_Factors'!$B$2:$F$15,MATCH(CONCATENATE('Wkpr - Plant Balance Detail'!$B411,'Wkpr - Plant Balance Detail'!$C411),'Wkpr - Allocation_Factors'!$A$2:$A$15,0),MATCH('Wkpr - Plant Balance Detail'!BV$2,'Wkpr - Allocation_Factors'!$B$1:$F$1,0)))),0)</f>
        <v>0</v>
      </c>
      <c r="BW411" s="31">
        <f>_xlfn.IFNA(IF(AND($B411="ED",$D411&gt;=310000,$D411&lt;360000),INDEX('Wkpr - Allocation_Factors'!$B$16:$F$16,1,MATCH('Wkpr - Plant Balance Detail'!BW$2,'Wkpr - Allocation_Factors'!$B$1:$F$1,0)),IF(AND($B411="GD",$C411="AN",$D411&gt;=350000,$D411&lt;358000),INDEX('Wkpr - Allocation_Factors'!$B$17:$F$17,1,MATCH('Wkpr - Plant Balance Detail'!BW$2,'Wkpr - Allocation_Factors'!$B$1:$F$1,0)),INDEX('Wkpr - Allocation_Factors'!$B$2:$F$15,MATCH(CONCATENATE('Wkpr - Plant Balance Detail'!$B411,'Wkpr - Plant Balance Detail'!$C411),'Wkpr - Allocation_Factors'!$A$2:$A$15,0),MATCH('Wkpr - Plant Balance Detail'!BW$2,'Wkpr - Allocation_Factors'!$B$1:$F$1,0)))),0)</f>
        <v>0</v>
      </c>
      <c r="BX411" s="31">
        <f>_xlfn.IFNA(IF(AND($B411="ED",$D411&gt;=310000,$D411&lt;360000),INDEX('Wkpr - Allocation_Factors'!$B$16:$F$16,1,MATCH('Wkpr - Plant Balance Detail'!BX$2,'Wkpr - Allocation_Factors'!$B$1:$F$1,0)),IF(AND($B411="GD",$C411="AN",$D411&gt;=350000,$D411&lt;358000),INDEX('Wkpr - Allocation_Factors'!$B$17:$F$17,1,MATCH('Wkpr - Plant Balance Detail'!BX$2,'Wkpr - Allocation_Factors'!$B$1:$F$1,0)),INDEX('Wkpr - Allocation_Factors'!$B$2:$F$15,MATCH(CONCATENATE('Wkpr - Plant Balance Detail'!$B411,'Wkpr - Plant Balance Detail'!$C411),'Wkpr - Allocation_Factors'!$A$2:$A$15,0),MATCH('Wkpr - Plant Balance Detail'!BX$2,'Wkpr - Allocation_Factors'!$B$1:$F$1,0)))),0)</f>
        <v>0</v>
      </c>
      <c r="BY411" s="31">
        <f>_xlfn.IFNA(IF(AND($B411="ED",$D411&gt;=310000,$D411&lt;360000),INDEX('Wkpr - Allocation_Factors'!$B$16:$F$16,1,MATCH('Wkpr - Plant Balance Detail'!BY$2,'Wkpr - Allocation_Factors'!$B$1:$F$1,0)),IF(AND($B411="GD",$C411="AN",$D411&gt;=350000,$D411&lt;358000),INDEX('Wkpr - Allocation_Factors'!$B$17:$F$17,1,MATCH('Wkpr - Plant Balance Detail'!BY$2,'Wkpr - Allocation_Factors'!$B$1:$F$1,0)),INDEX('Wkpr - Allocation_Factors'!$B$2:$F$15,MATCH(CONCATENATE('Wkpr - Plant Balance Detail'!$B411,'Wkpr - Plant Balance Detail'!$C411),'Wkpr - Allocation_Factors'!$A$2:$A$15,0),MATCH('Wkpr - Plant Balance Detail'!BY$2,'Wkpr - Allocation_Factors'!$B$1:$F$1,0)))),0)</f>
        <v>0</v>
      </c>
      <c r="CA411" s="1">
        <f t="shared" si="227"/>
        <v>533127.00265951792</v>
      </c>
      <c r="CB411" s="1">
        <f t="shared" si="228"/>
        <v>0</v>
      </c>
      <c r="CC411" s="1">
        <f t="shared" si="229"/>
        <v>0</v>
      </c>
      <c r="CD411" s="1">
        <f t="shared" si="230"/>
        <v>0</v>
      </c>
      <c r="CE411" s="1">
        <f t="shared" si="231"/>
        <v>0</v>
      </c>
      <c r="CF411" s="1"/>
      <c r="CG411" s="1">
        <f t="shared" si="232"/>
        <v>533127.01465800009</v>
      </c>
      <c r="CH411" s="1">
        <f t="shared" si="233"/>
        <v>0</v>
      </c>
      <c r="CI411" s="1">
        <f t="shared" si="234"/>
        <v>0</v>
      </c>
      <c r="CJ411" s="1">
        <f t="shared" si="235"/>
        <v>0</v>
      </c>
      <c r="CK411" s="1">
        <f t="shared" si="236"/>
        <v>0</v>
      </c>
      <c r="CM411" s="1">
        <f t="shared" si="237"/>
        <v>253755.651121</v>
      </c>
      <c r="CN411" s="1">
        <f t="shared" si="238"/>
        <v>0</v>
      </c>
      <c r="CO411" s="1">
        <f t="shared" si="239"/>
        <v>0</v>
      </c>
      <c r="CP411" s="1">
        <f t="shared" si="240"/>
        <v>0</v>
      </c>
      <c r="CQ411" s="1">
        <f t="shared" si="241"/>
        <v>0</v>
      </c>
      <c r="CS411" s="1">
        <f t="shared" si="256"/>
        <v>-279371.36353700008</v>
      </c>
      <c r="CT411" s="1">
        <f t="shared" si="257"/>
        <v>0</v>
      </c>
      <c r="CU411" s="1">
        <f t="shared" si="258"/>
        <v>0</v>
      </c>
      <c r="CV411" s="1">
        <f t="shared" si="259"/>
        <v>0</v>
      </c>
      <c r="CW411" s="1">
        <f t="shared" si="260"/>
        <v>0</v>
      </c>
      <c r="CX411" s="1">
        <f t="shared" si="261"/>
        <v>-279371.36353700008</v>
      </c>
      <c r="DA411" s="38">
        <f t="shared" si="242"/>
        <v>0</v>
      </c>
      <c r="DB411" s="38">
        <f t="shared" si="243"/>
        <v>0</v>
      </c>
      <c r="DC411" s="38">
        <f t="shared" si="244"/>
        <v>0</v>
      </c>
      <c r="DD411" s="38">
        <f t="shared" si="245"/>
        <v>0</v>
      </c>
      <c r="DE411" s="38">
        <f t="shared" si="246"/>
        <v>0</v>
      </c>
    </row>
    <row r="412" spans="1:109" x14ac:dyDescent="0.2">
      <c r="A412" s="12" t="s">
        <v>427</v>
      </c>
      <c r="B412" s="12" t="str">
        <f t="shared" si="247"/>
        <v>ED</v>
      </c>
      <c r="C412" s="12" t="str">
        <f t="shared" si="248"/>
        <v>WA</v>
      </c>
      <c r="D412" s="12">
        <f t="shared" si="249"/>
        <v>389200</v>
      </c>
      <c r="E412" s="12" t="s">
        <v>1142</v>
      </c>
      <c r="F412" s="13">
        <v>13610.52</v>
      </c>
      <c r="G412" s="13">
        <v>13610.52</v>
      </c>
      <c r="H412" s="13">
        <v>13610.52</v>
      </c>
      <c r="I412" s="13">
        <v>13610.52</v>
      </c>
      <c r="J412" s="13">
        <v>13610.52</v>
      </c>
      <c r="K412" s="13">
        <v>13610.52</v>
      </c>
      <c r="L412" s="13">
        <v>13610.52</v>
      </c>
      <c r="M412" s="13">
        <v>13610.52</v>
      </c>
      <c r="N412" s="13">
        <v>13610.52</v>
      </c>
      <c r="O412" s="13">
        <v>13610.52</v>
      </c>
      <c r="P412" s="13">
        <v>13610.52</v>
      </c>
      <c r="Q412" s="13">
        <v>13610.52</v>
      </c>
      <c r="R412" s="13">
        <v>13610.52</v>
      </c>
      <c r="S412" s="13">
        <f t="shared" si="250"/>
        <v>13610.52</v>
      </c>
      <c r="T412" s="13">
        <f t="shared" si="251"/>
        <v>149715.72</v>
      </c>
      <c r="U412" s="13">
        <f t="shared" si="252"/>
        <v>13610.519999999999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3">
        <v>0</v>
      </c>
      <c r="AI412" s="13"/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13">
        <f t="shared" si="253"/>
        <v>0</v>
      </c>
      <c r="AX412" s="13"/>
      <c r="AY412" s="1">
        <v>13610.52</v>
      </c>
      <c r="AZ412" s="1">
        <v>13610.52</v>
      </c>
      <c r="BA412" s="1">
        <v>13610.52</v>
      </c>
      <c r="BB412" s="1">
        <v>13610.52</v>
      </c>
      <c r="BC412" s="1">
        <v>13610.52</v>
      </c>
      <c r="BD412" s="1">
        <v>13610.52</v>
      </c>
      <c r="BE412" s="1">
        <v>13610.52</v>
      </c>
      <c r="BF412" s="1">
        <v>13610.52</v>
      </c>
      <c r="BG412" s="1">
        <v>13610.52</v>
      </c>
      <c r="BH412" s="1">
        <v>13610.52</v>
      </c>
      <c r="BI412" s="1">
        <v>13610.52</v>
      </c>
      <c r="BJ412" s="1">
        <v>13610.52</v>
      </c>
      <c r="BK412" s="1">
        <v>13610.52</v>
      </c>
      <c r="BL412" s="14">
        <f t="shared" si="226"/>
        <v>0</v>
      </c>
      <c r="BM412" s="14">
        <f t="shared" si="254"/>
        <v>0</v>
      </c>
      <c r="BN412" s="15" t="str">
        <f t="shared" si="225"/>
        <v/>
      </c>
      <c r="BO412" s="37">
        <f>IFERROR(INDEX('Wkpr - Existing Depr Rates'!$G$2:$G$709,MATCH('Wkpr - Plant Balance Detail'!A412,'Wkpr - Existing Depr Rates'!$A$2:$A$709,0),),0)</f>
        <v>0</v>
      </c>
      <c r="BP412" s="37" t="str">
        <f t="shared" si="255"/>
        <v/>
      </c>
      <c r="BQ412" s="12"/>
      <c r="BR412" s="12"/>
      <c r="BS412" s="12"/>
      <c r="BT412" s="12"/>
      <c r="BU412" s="30">
        <f>_xlfn.IFNA(IF(AND($B412="ED",$D412&gt;=310000,$D412&lt;360000),INDEX('Wkpr - Allocation_Factors'!$B$16:$F$16,1,MATCH('Wkpr - Plant Balance Detail'!BU$2,'Wkpr - Allocation_Factors'!$B$1:$F$1,0)),IF(AND($B412="GD",$C412="AN",$D412&gt;=350000,$D412&lt;358000),INDEX('Wkpr - Allocation_Factors'!$B$17:$F$17,1,MATCH('Wkpr - Plant Balance Detail'!BU$2,'Wkpr - Allocation_Factors'!$B$1:$F$1,0)),INDEX('Wkpr - Allocation_Factors'!$B$2:$F$15,MATCH(CONCATENATE('Wkpr - Plant Balance Detail'!$B412,'Wkpr - Plant Balance Detail'!$C412),'Wkpr - Allocation_Factors'!$A$2:$A$15,0),MATCH('Wkpr - Plant Balance Detail'!BU$2,'Wkpr - Allocation_Factors'!$B$1:$F$1,0)))),0)</f>
        <v>1</v>
      </c>
      <c r="BV412" s="30">
        <f>_xlfn.IFNA(IF(AND($B412="ED",$D412&gt;=310000,$D412&lt;360000),INDEX('Wkpr - Allocation_Factors'!$B$16:$F$16,1,MATCH('Wkpr - Plant Balance Detail'!BV$2,'Wkpr - Allocation_Factors'!$B$1:$F$1,0)),IF(AND($B412="GD",$C412="AN",$D412&gt;=350000,$D412&lt;358000),INDEX('Wkpr - Allocation_Factors'!$B$17:$F$17,1,MATCH('Wkpr - Plant Balance Detail'!BV$2,'Wkpr - Allocation_Factors'!$B$1:$F$1,0)),INDEX('Wkpr - Allocation_Factors'!$B$2:$F$15,MATCH(CONCATENATE('Wkpr - Plant Balance Detail'!$B412,'Wkpr - Plant Balance Detail'!$C412),'Wkpr - Allocation_Factors'!$A$2:$A$15,0),MATCH('Wkpr - Plant Balance Detail'!BV$2,'Wkpr - Allocation_Factors'!$B$1:$F$1,0)))),0)</f>
        <v>0</v>
      </c>
      <c r="BW412" s="30">
        <f>_xlfn.IFNA(IF(AND($B412="ED",$D412&gt;=310000,$D412&lt;360000),INDEX('Wkpr - Allocation_Factors'!$B$16:$F$16,1,MATCH('Wkpr - Plant Balance Detail'!BW$2,'Wkpr - Allocation_Factors'!$B$1:$F$1,0)),IF(AND($B412="GD",$C412="AN",$D412&gt;=350000,$D412&lt;358000),INDEX('Wkpr - Allocation_Factors'!$B$17:$F$17,1,MATCH('Wkpr - Plant Balance Detail'!BW$2,'Wkpr - Allocation_Factors'!$B$1:$F$1,0)),INDEX('Wkpr - Allocation_Factors'!$B$2:$F$15,MATCH(CONCATENATE('Wkpr - Plant Balance Detail'!$B412,'Wkpr - Plant Balance Detail'!$C412),'Wkpr - Allocation_Factors'!$A$2:$A$15,0),MATCH('Wkpr - Plant Balance Detail'!BW$2,'Wkpr - Allocation_Factors'!$B$1:$F$1,0)))),0)</f>
        <v>0</v>
      </c>
      <c r="BX412" s="30">
        <f>_xlfn.IFNA(IF(AND($B412="ED",$D412&gt;=310000,$D412&lt;360000),INDEX('Wkpr - Allocation_Factors'!$B$16:$F$16,1,MATCH('Wkpr - Plant Balance Detail'!BX$2,'Wkpr - Allocation_Factors'!$B$1:$F$1,0)),IF(AND($B412="GD",$C412="AN",$D412&gt;=350000,$D412&lt;358000),INDEX('Wkpr - Allocation_Factors'!$B$17:$F$17,1,MATCH('Wkpr - Plant Balance Detail'!BX$2,'Wkpr - Allocation_Factors'!$B$1:$F$1,0)),INDEX('Wkpr - Allocation_Factors'!$B$2:$F$15,MATCH(CONCATENATE('Wkpr - Plant Balance Detail'!$B412,'Wkpr - Plant Balance Detail'!$C412),'Wkpr - Allocation_Factors'!$A$2:$A$15,0),MATCH('Wkpr - Plant Balance Detail'!BX$2,'Wkpr - Allocation_Factors'!$B$1:$F$1,0)))),0)</f>
        <v>0</v>
      </c>
      <c r="BY412" s="30">
        <f>_xlfn.IFNA(IF(AND($B412="ED",$D412&gt;=310000,$D412&lt;360000),INDEX('Wkpr - Allocation_Factors'!$B$16:$F$16,1,MATCH('Wkpr - Plant Balance Detail'!BY$2,'Wkpr - Allocation_Factors'!$B$1:$F$1,0)),IF(AND($B412="GD",$C412="AN",$D412&gt;=350000,$D412&lt;358000),INDEX('Wkpr - Allocation_Factors'!$B$17:$F$17,1,MATCH('Wkpr - Plant Balance Detail'!BY$2,'Wkpr - Allocation_Factors'!$B$1:$F$1,0)),INDEX('Wkpr - Allocation_Factors'!$B$2:$F$15,MATCH(CONCATENATE('Wkpr - Plant Balance Detail'!$B412,'Wkpr - Plant Balance Detail'!$C412),'Wkpr - Allocation_Factors'!$A$2:$A$15,0),MATCH('Wkpr - Plant Balance Detail'!BY$2,'Wkpr - Allocation_Factors'!$B$1:$F$1,0)))),0)</f>
        <v>0</v>
      </c>
      <c r="CA412" s="1">
        <f t="shared" si="227"/>
        <v>0</v>
      </c>
      <c r="CB412" s="1">
        <f t="shared" si="228"/>
        <v>0</v>
      </c>
      <c r="CC412" s="1">
        <f t="shared" si="229"/>
        <v>0</v>
      </c>
      <c r="CD412" s="1">
        <f t="shared" si="230"/>
        <v>0</v>
      </c>
      <c r="CE412" s="1">
        <f t="shared" si="231"/>
        <v>0</v>
      </c>
      <c r="CF412" s="1"/>
      <c r="CG412" s="1">
        <f t="shared" si="232"/>
        <v>0</v>
      </c>
      <c r="CH412" s="1">
        <f t="shared" si="233"/>
        <v>0</v>
      </c>
      <c r="CI412" s="1">
        <f t="shared" si="234"/>
        <v>0</v>
      </c>
      <c r="CJ412" s="1">
        <f t="shared" si="235"/>
        <v>0</v>
      </c>
      <c r="CK412" s="1">
        <f t="shared" si="236"/>
        <v>0</v>
      </c>
      <c r="CM412" s="1">
        <f t="shared" si="237"/>
        <v>0</v>
      </c>
      <c r="CN412" s="1">
        <f t="shared" si="238"/>
        <v>0</v>
      </c>
      <c r="CO412" s="1">
        <f t="shared" si="239"/>
        <v>0</v>
      </c>
      <c r="CP412" s="1">
        <f t="shared" si="240"/>
        <v>0</v>
      </c>
      <c r="CQ412" s="1">
        <f t="shared" si="241"/>
        <v>0</v>
      </c>
      <c r="CS412" s="1">
        <f t="shared" si="256"/>
        <v>0</v>
      </c>
      <c r="CT412" s="1">
        <f t="shared" si="257"/>
        <v>0</v>
      </c>
      <c r="CU412" s="1">
        <f t="shared" si="258"/>
        <v>0</v>
      </c>
      <c r="CV412" s="1">
        <f t="shared" si="259"/>
        <v>0</v>
      </c>
      <c r="CW412" s="1">
        <f t="shared" si="260"/>
        <v>0</v>
      </c>
      <c r="CX412" s="1">
        <f t="shared" si="261"/>
        <v>0</v>
      </c>
      <c r="DA412" s="38">
        <f t="shared" si="242"/>
        <v>0</v>
      </c>
      <c r="DB412" s="38">
        <f t="shared" si="243"/>
        <v>0</v>
      </c>
      <c r="DC412" s="38">
        <f t="shared" si="244"/>
        <v>0</v>
      </c>
      <c r="DD412" s="38">
        <f t="shared" si="245"/>
        <v>0</v>
      </c>
      <c r="DE412" s="38">
        <f t="shared" si="246"/>
        <v>0</v>
      </c>
    </row>
    <row r="413" spans="1:109" x14ac:dyDescent="0.2">
      <c r="A413" t="s">
        <v>428</v>
      </c>
      <c r="B413" t="str">
        <f t="shared" si="247"/>
        <v>ED</v>
      </c>
      <c r="C413" t="str">
        <f t="shared" si="248"/>
        <v>WA</v>
      </c>
      <c r="D413">
        <f t="shared" si="249"/>
        <v>390100</v>
      </c>
      <c r="F413" s="1">
        <v>1052423.3700000001</v>
      </c>
      <c r="G413" s="1">
        <v>1052423.3700000001</v>
      </c>
      <c r="H413" s="1">
        <v>1052423.3700000001</v>
      </c>
      <c r="I413" s="1">
        <v>1052423.3700000001</v>
      </c>
      <c r="J413" s="1">
        <v>1052423.3700000001</v>
      </c>
      <c r="K413" s="1">
        <v>1052423.3700000001</v>
      </c>
      <c r="L413" s="1">
        <v>1052423.3700000001</v>
      </c>
      <c r="M413" s="1">
        <v>1052423.3700000001</v>
      </c>
      <c r="N413" s="1">
        <v>1052423.3700000001</v>
      </c>
      <c r="O413" s="1">
        <v>1052423.3700000001</v>
      </c>
      <c r="P413" s="1">
        <v>1052423.3700000001</v>
      </c>
      <c r="Q413" s="1">
        <v>1052423.3700000001</v>
      </c>
      <c r="R413" s="1">
        <v>1052423.3700000001</v>
      </c>
      <c r="S413" s="1">
        <f t="shared" si="250"/>
        <v>1052423.3700000001</v>
      </c>
      <c r="T413" s="1">
        <f t="shared" si="251"/>
        <v>11576657.070000004</v>
      </c>
      <c r="U413" s="1">
        <f t="shared" si="252"/>
        <v>1052423.3700000003</v>
      </c>
      <c r="V413" s="1">
        <v>-305054.37</v>
      </c>
      <c r="W413" s="1">
        <v>-306518.99</v>
      </c>
      <c r="X413" s="1">
        <v>-307983.61</v>
      </c>
      <c r="Y413" s="1">
        <v>-309448.23</v>
      </c>
      <c r="Z413" s="1">
        <v>-310912.85000000003</v>
      </c>
      <c r="AA413" s="1">
        <v>-312377.47000000003</v>
      </c>
      <c r="AB413" s="1">
        <v>-313842.09000000003</v>
      </c>
      <c r="AC413" s="1">
        <v>-315306.71000000002</v>
      </c>
      <c r="AD413" s="1">
        <v>-316771.33</v>
      </c>
      <c r="AE413" s="1">
        <v>-318235.95</v>
      </c>
      <c r="AF413" s="1">
        <v>-319700.57</v>
      </c>
      <c r="AG413" s="1">
        <v>-321165.19</v>
      </c>
      <c r="AH413" s="1">
        <v>-322208.53000000003</v>
      </c>
      <c r="AI413" s="1"/>
      <c r="AJ413" s="1">
        <v>-1464.6200000000001</v>
      </c>
      <c r="AK413" s="1">
        <v>-1464.6200000000001</v>
      </c>
      <c r="AL413" s="1">
        <v>-1464.6200000000001</v>
      </c>
      <c r="AM413" s="1">
        <v>-1464.6200000000001</v>
      </c>
      <c r="AN413" s="1">
        <v>-1464.6200000000001</v>
      </c>
      <c r="AO413" s="1">
        <v>-1464.6200000000001</v>
      </c>
      <c r="AP413" s="1">
        <v>-1464.6200000000001</v>
      </c>
      <c r="AQ413" s="1">
        <v>-1464.6200000000001</v>
      </c>
      <c r="AR413" s="1">
        <v>-1464.6200000000001</v>
      </c>
      <c r="AS413" s="1">
        <v>-1464.6200000000001</v>
      </c>
      <c r="AT413" s="1">
        <v>-1464.6200000000001</v>
      </c>
      <c r="AU413" s="1">
        <v>-1464.6200000000001</v>
      </c>
      <c r="AV413" s="1">
        <v>-1464.6200000000001</v>
      </c>
      <c r="AW413" s="1">
        <f t="shared" si="253"/>
        <v>17575.440000000006</v>
      </c>
      <c r="AX413" s="1"/>
      <c r="AY413" s="1">
        <v>747369</v>
      </c>
      <c r="AZ413" s="1">
        <v>745904.38</v>
      </c>
      <c r="BA413" s="1">
        <v>744439.76</v>
      </c>
      <c r="BB413" s="1">
        <v>742975.14</v>
      </c>
      <c r="BC413" s="1">
        <v>741510.52</v>
      </c>
      <c r="BD413" s="1">
        <v>740045.9</v>
      </c>
      <c r="BE413" s="1">
        <v>738581.28</v>
      </c>
      <c r="BF413" s="1">
        <v>737116.66</v>
      </c>
      <c r="BG413" s="1">
        <v>735652.04</v>
      </c>
      <c r="BH413" s="1">
        <v>734187.42</v>
      </c>
      <c r="BI413" s="1">
        <v>732722.8</v>
      </c>
      <c r="BJ413" s="1">
        <v>731258.18</v>
      </c>
      <c r="BK413" s="1">
        <v>730214.84</v>
      </c>
      <c r="BL413" s="2">
        <f t="shared" si="226"/>
        <v>0</v>
      </c>
      <c r="BM413" s="2">
        <f t="shared" si="254"/>
        <v>17575.440000000006</v>
      </c>
      <c r="BN413" s="3">
        <f t="shared" si="225"/>
        <v>1.6699971229259192E-2</v>
      </c>
      <c r="BO413" s="37">
        <f>IFERROR(INDEX('Wkpr - Existing Depr Rates'!$G$2:$G$709,MATCH('Wkpr - Plant Balance Detail'!A413,'Wkpr - Existing Depr Rates'!$A$2:$A$709,0),),0)</f>
        <v>1.67E-2</v>
      </c>
      <c r="BP413" s="37">
        <f t="shared" si="255"/>
        <v>-2.8770740807121387E-8</v>
      </c>
      <c r="BQ413" s="11">
        <v>1.9E-2</v>
      </c>
      <c r="BR413" s="11"/>
      <c r="BS413" s="11"/>
      <c r="BU413" s="31">
        <f>_xlfn.IFNA(IF(AND($B413="ED",$D413&gt;=310000,$D413&lt;360000),INDEX('Wkpr - Allocation_Factors'!$B$16:$F$16,1,MATCH('Wkpr - Plant Balance Detail'!BU$2,'Wkpr - Allocation_Factors'!$B$1:$F$1,0)),IF(AND($B413="GD",$C413="AN",$D413&gt;=350000,$D413&lt;358000),INDEX('Wkpr - Allocation_Factors'!$B$17:$F$17,1,MATCH('Wkpr - Plant Balance Detail'!BU$2,'Wkpr - Allocation_Factors'!$B$1:$F$1,0)),INDEX('Wkpr - Allocation_Factors'!$B$2:$F$15,MATCH(CONCATENATE('Wkpr - Plant Balance Detail'!$B413,'Wkpr - Plant Balance Detail'!$C413),'Wkpr - Allocation_Factors'!$A$2:$A$15,0),MATCH('Wkpr - Plant Balance Detail'!BU$2,'Wkpr - Allocation_Factors'!$B$1:$F$1,0)))),0)</f>
        <v>1</v>
      </c>
      <c r="BV413" s="31">
        <f>_xlfn.IFNA(IF(AND($B413="ED",$D413&gt;=310000,$D413&lt;360000),INDEX('Wkpr - Allocation_Factors'!$B$16:$F$16,1,MATCH('Wkpr - Plant Balance Detail'!BV$2,'Wkpr - Allocation_Factors'!$B$1:$F$1,0)),IF(AND($B413="GD",$C413="AN",$D413&gt;=350000,$D413&lt;358000),INDEX('Wkpr - Allocation_Factors'!$B$17:$F$17,1,MATCH('Wkpr - Plant Balance Detail'!BV$2,'Wkpr - Allocation_Factors'!$B$1:$F$1,0)),INDEX('Wkpr - Allocation_Factors'!$B$2:$F$15,MATCH(CONCATENATE('Wkpr - Plant Balance Detail'!$B413,'Wkpr - Plant Balance Detail'!$C413),'Wkpr - Allocation_Factors'!$A$2:$A$15,0),MATCH('Wkpr - Plant Balance Detail'!BV$2,'Wkpr - Allocation_Factors'!$B$1:$F$1,0)))),0)</f>
        <v>0</v>
      </c>
      <c r="BW413" s="31">
        <f>_xlfn.IFNA(IF(AND($B413="ED",$D413&gt;=310000,$D413&lt;360000),INDEX('Wkpr - Allocation_Factors'!$B$16:$F$16,1,MATCH('Wkpr - Plant Balance Detail'!BW$2,'Wkpr - Allocation_Factors'!$B$1:$F$1,0)),IF(AND($B413="GD",$C413="AN",$D413&gt;=350000,$D413&lt;358000),INDEX('Wkpr - Allocation_Factors'!$B$17:$F$17,1,MATCH('Wkpr - Plant Balance Detail'!BW$2,'Wkpr - Allocation_Factors'!$B$1:$F$1,0)),INDEX('Wkpr - Allocation_Factors'!$B$2:$F$15,MATCH(CONCATENATE('Wkpr - Plant Balance Detail'!$B413,'Wkpr - Plant Balance Detail'!$C413),'Wkpr - Allocation_Factors'!$A$2:$A$15,0),MATCH('Wkpr - Plant Balance Detail'!BW$2,'Wkpr - Allocation_Factors'!$B$1:$F$1,0)))),0)</f>
        <v>0</v>
      </c>
      <c r="BX413" s="31">
        <f>_xlfn.IFNA(IF(AND($B413="ED",$D413&gt;=310000,$D413&lt;360000),INDEX('Wkpr - Allocation_Factors'!$B$16:$F$16,1,MATCH('Wkpr - Plant Balance Detail'!BX$2,'Wkpr - Allocation_Factors'!$B$1:$F$1,0)),IF(AND($B413="GD",$C413="AN",$D413&gt;=350000,$D413&lt;358000),INDEX('Wkpr - Allocation_Factors'!$B$17:$F$17,1,MATCH('Wkpr - Plant Balance Detail'!BX$2,'Wkpr - Allocation_Factors'!$B$1:$F$1,0)),INDEX('Wkpr - Allocation_Factors'!$B$2:$F$15,MATCH(CONCATENATE('Wkpr - Plant Balance Detail'!$B413,'Wkpr - Plant Balance Detail'!$C413),'Wkpr - Allocation_Factors'!$A$2:$A$15,0),MATCH('Wkpr - Plant Balance Detail'!BX$2,'Wkpr - Allocation_Factors'!$B$1:$F$1,0)))),0)</f>
        <v>0</v>
      </c>
      <c r="BY413" s="31">
        <f>_xlfn.IFNA(IF(AND($B413="ED",$D413&gt;=310000,$D413&lt;360000),INDEX('Wkpr - Allocation_Factors'!$B$16:$F$16,1,MATCH('Wkpr - Plant Balance Detail'!BY$2,'Wkpr - Allocation_Factors'!$B$1:$F$1,0)),IF(AND($B413="GD",$C413="AN",$D413&gt;=350000,$D413&lt;358000),INDEX('Wkpr - Allocation_Factors'!$B$17:$F$17,1,MATCH('Wkpr - Plant Balance Detail'!BY$2,'Wkpr - Allocation_Factors'!$B$1:$F$1,0)),INDEX('Wkpr - Allocation_Factors'!$B$2:$F$15,MATCH(CONCATENATE('Wkpr - Plant Balance Detail'!$B413,'Wkpr - Plant Balance Detail'!$C413),'Wkpr - Allocation_Factors'!$A$2:$A$15,0),MATCH('Wkpr - Plant Balance Detail'!BY$2,'Wkpr - Allocation_Factors'!$B$1:$F$1,0)))),0)</f>
        <v>0</v>
      </c>
      <c r="CA413" s="1">
        <f t="shared" si="227"/>
        <v>17575.440000000002</v>
      </c>
      <c r="CB413" s="1">
        <f t="shared" si="228"/>
        <v>0</v>
      </c>
      <c r="CC413" s="1">
        <f t="shared" si="229"/>
        <v>0</v>
      </c>
      <c r="CD413" s="1">
        <f t="shared" si="230"/>
        <v>0</v>
      </c>
      <c r="CE413" s="1">
        <f t="shared" si="231"/>
        <v>0</v>
      </c>
      <c r="CF413" s="1"/>
      <c r="CG413" s="1">
        <f t="shared" si="232"/>
        <v>17575.470279000001</v>
      </c>
      <c r="CH413" s="1">
        <f t="shared" si="233"/>
        <v>0</v>
      </c>
      <c r="CI413" s="1">
        <f t="shared" si="234"/>
        <v>0</v>
      </c>
      <c r="CJ413" s="1">
        <f t="shared" si="235"/>
        <v>0</v>
      </c>
      <c r="CK413" s="1">
        <f t="shared" si="236"/>
        <v>0</v>
      </c>
      <c r="CM413" s="1">
        <f t="shared" si="237"/>
        <v>19996.044030000001</v>
      </c>
      <c r="CN413" s="1">
        <f t="shared" si="238"/>
        <v>0</v>
      </c>
      <c r="CO413" s="1">
        <f t="shared" si="239"/>
        <v>0</v>
      </c>
      <c r="CP413" s="1">
        <f t="shared" si="240"/>
        <v>0</v>
      </c>
      <c r="CQ413" s="1">
        <f t="shared" si="241"/>
        <v>0</v>
      </c>
      <c r="CS413" s="1">
        <f t="shared" si="256"/>
        <v>2420.5737509999999</v>
      </c>
      <c r="CT413" s="1">
        <f t="shared" si="257"/>
        <v>0</v>
      </c>
      <c r="CU413" s="1">
        <f t="shared" si="258"/>
        <v>0</v>
      </c>
      <c r="CV413" s="1">
        <f t="shared" si="259"/>
        <v>0</v>
      </c>
      <c r="CW413" s="1">
        <f t="shared" si="260"/>
        <v>0</v>
      </c>
      <c r="CX413" s="1">
        <f t="shared" si="261"/>
        <v>2420.5737509999999</v>
      </c>
      <c r="DA413" s="38">
        <f t="shared" si="242"/>
        <v>0</v>
      </c>
      <c r="DB413" s="38">
        <f t="shared" si="243"/>
        <v>0</v>
      </c>
      <c r="DC413" s="38">
        <f t="shared" si="244"/>
        <v>0</v>
      </c>
      <c r="DD413" s="38">
        <f t="shared" si="245"/>
        <v>0</v>
      </c>
      <c r="DE413" s="38">
        <f t="shared" si="246"/>
        <v>0</v>
      </c>
    </row>
    <row r="414" spans="1:109" x14ac:dyDescent="0.2">
      <c r="A414" t="s">
        <v>429</v>
      </c>
      <c r="B414" t="str">
        <f t="shared" si="247"/>
        <v>ED</v>
      </c>
      <c r="C414" t="str">
        <f t="shared" si="248"/>
        <v>WA</v>
      </c>
      <c r="D414">
        <f t="shared" si="249"/>
        <v>391100</v>
      </c>
      <c r="F414" s="1">
        <v>3376203.21</v>
      </c>
      <c r="G414" s="1">
        <v>3376203.21</v>
      </c>
      <c r="H414" s="1">
        <v>3376203.21</v>
      </c>
      <c r="I414" s="1">
        <v>3376203.21</v>
      </c>
      <c r="J414" s="1">
        <v>3376203.21</v>
      </c>
      <c r="K414" s="1">
        <v>3376203.21</v>
      </c>
      <c r="L414" s="1">
        <v>3376203.21</v>
      </c>
      <c r="M414" s="1">
        <v>2592260.75</v>
      </c>
      <c r="N414" s="1">
        <v>2592260.75</v>
      </c>
      <c r="O414" s="1">
        <v>2592260.75</v>
      </c>
      <c r="P414" s="1">
        <v>2592260.75</v>
      </c>
      <c r="Q414" s="1">
        <v>2592260.75</v>
      </c>
      <c r="R414" s="1">
        <v>2656451.5099999998</v>
      </c>
      <c r="S414" s="1">
        <f t="shared" si="250"/>
        <v>3016327.36</v>
      </c>
      <c r="T414" s="1">
        <f t="shared" si="251"/>
        <v>33218523.010000002</v>
      </c>
      <c r="U414" s="1">
        <f t="shared" si="252"/>
        <v>3019570.8641666672</v>
      </c>
      <c r="V414" s="1">
        <v>-2375470.4700000002</v>
      </c>
      <c r="W414" s="1">
        <v>-2435341.81</v>
      </c>
      <c r="X414" s="1">
        <v>-2495213.15</v>
      </c>
      <c r="Y414" s="1">
        <v>-2555084.4900000002</v>
      </c>
      <c r="Z414" s="1">
        <v>-2614955.83</v>
      </c>
      <c r="AA414" s="1">
        <v>-2674827.17</v>
      </c>
      <c r="AB414" s="1">
        <v>-2734698.51</v>
      </c>
      <c r="AC414" s="1">
        <v>-2003676.43</v>
      </c>
      <c r="AD414" s="1">
        <v>-2049645.85</v>
      </c>
      <c r="AE414" s="1">
        <v>-2095615.27</v>
      </c>
      <c r="AF414" s="1">
        <v>-2141584.69</v>
      </c>
      <c r="AG414" s="1">
        <v>-2187554.11</v>
      </c>
      <c r="AH414" s="1">
        <v>-2234092.69</v>
      </c>
      <c r="AI414" s="1"/>
      <c r="AJ414" s="1">
        <v>-59871.340000000004</v>
      </c>
      <c r="AK414" s="1">
        <v>-59871.340000000004</v>
      </c>
      <c r="AL414" s="1">
        <v>-59871.340000000004</v>
      </c>
      <c r="AM414" s="1">
        <v>-59871.340000000004</v>
      </c>
      <c r="AN414" s="1">
        <v>-59871.340000000004</v>
      </c>
      <c r="AO414" s="1">
        <v>-59871.340000000004</v>
      </c>
      <c r="AP414" s="1">
        <v>-59871.340000000004</v>
      </c>
      <c r="AQ414" s="1">
        <v>-52920.380000000005</v>
      </c>
      <c r="AR414" s="1">
        <v>-45969.42</v>
      </c>
      <c r="AS414" s="1">
        <v>-45969.42</v>
      </c>
      <c r="AT414" s="1">
        <v>-45969.42</v>
      </c>
      <c r="AU414" s="1">
        <v>-45969.42</v>
      </c>
      <c r="AV414" s="1">
        <v>-46538.58</v>
      </c>
      <c r="AW414" s="1">
        <f t="shared" si="253"/>
        <v>642564.68000000005</v>
      </c>
      <c r="AX414" s="1"/>
      <c r="AY414" s="1">
        <v>1000732.74</v>
      </c>
      <c r="AZ414" s="1">
        <v>940861.4</v>
      </c>
      <c r="BA414" s="1">
        <v>880990.06</v>
      </c>
      <c r="BB414" s="1">
        <v>821118.72</v>
      </c>
      <c r="BC414" s="1">
        <v>761247.38</v>
      </c>
      <c r="BD414" s="1">
        <v>701376.04</v>
      </c>
      <c r="BE414" s="1">
        <v>641504.70000000007</v>
      </c>
      <c r="BF414" s="1">
        <v>588584.32000000007</v>
      </c>
      <c r="BG414" s="1">
        <v>542614.9</v>
      </c>
      <c r="BH414" s="1">
        <v>496645.48</v>
      </c>
      <c r="BI414" s="1">
        <v>450676.06</v>
      </c>
      <c r="BJ414" s="1">
        <v>404706.64</v>
      </c>
      <c r="BK414" s="1">
        <v>422358.82</v>
      </c>
      <c r="BL414" s="2">
        <f t="shared" si="226"/>
        <v>0</v>
      </c>
      <c r="BM414" s="2">
        <f t="shared" si="254"/>
        <v>642564.68000000005</v>
      </c>
      <c r="BN414" s="3">
        <f t="shared" si="225"/>
        <v>0.21280000003488353</v>
      </c>
      <c r="BO414" s="37">
        <f>IFERROR(INDEX('Wkpr - Existing Depr Rates'!$G$2:$G$709,MATCH('Wkpr - Plant Balance Detail'!A414,'Wkpr - Existing Depr Rates'!$A$2:$A$709,0),),0)</f>
        <v>0.21279999999999999</v>
      </c>
      <c r="BP414" s="37">
        <f t="shared" si="255"/>
        <v>3.4883540500629806E-11</v>
      </c>
      <c r="BQ414" s="11">
        <v>0.2</v>
      </c>
      <c r="BR414" s="11"/>
      <c r="BS414" s="11"/>
      <c r="BU414" s="31">
        <f>_xlfn.IFNA(IF(AND($B414="ED",$D414&gt;=310000,$D414&lt;360000),INDEX('Wkpr - Allocation_Factors'!$B$16:$F$16,1,MATCH('Wkpr - Plant Balance Detail'!BU$2,'Wkpr - Allocation_Factors'!$B$1:$F$1,0)),IF(AND($B414="GD",$C414="AN",$D414&gt;=350000,$D414&lt;358000),INDEX('Wkpr - Allocation_Factors'!$B$17:$F$17,1,MATCH('Wkpr - Plant Balance Detail'!BU$2,'Wkpr - Allocation_Factors'!$B$1:$F$1,0)),INDEX('Wkpr - Allocation_Factors'!$B$2:$F$15,MATCH(CONCATENATE('Wkpr - Plant Balance Detail'!$B414,'Wkpr - Plant Balance Detail'!$C414),'Wkpr - Allocation_Factors'!$A$2:$A$15,0),MATCH('Wkpr - Plant Balance Detail'!BU$2,'Wkpr - Allocation_Factors'!$B$1:$F$1,0)))),0)</f>
        <v>1</v>
      </c>
      <c r="BV414" s="31">
        <f>_xlfn.IFNA(IF(AND($B414="ED",$D414&gt;=310000,$D414&lt;360000),INDEX('Wkpr - Allocation_Factors'!$B$16:$F$16,1,MATCH('Wkpr - Plant Balance Detail'!BV$2,'Wkpr - Allocation_Factors'!$B$1:$F$1,0)),IF(AND($B414="GD",$C414="AN",$D414&gt;=350000,$D414&lt;358000),INDEX('Wkpr - Allocation_Factors'!$B$17:$F$17,1,MATCH('Wkpr - Plant Balance Detail'!BV$2,'Wkpr - Allocation_Factors'!$B$1:$F$1,0)),INDEX('Wkpr - Allocation_Factors'!$B$2:$F$15,MATCH(CONCATENATE('Wkpr - Plant Balance Detail'!$B414,'Wkpr - Plant Balance Detail'!$C414),'Wkpr - Allocation_Factors'!$A$2:$A$15,0),MATCH('Wkpr - Plant Balance Detail'!BV$2,'Wkpr - Allocation_Factors'!$B$1:$F$1,0)))),0)</f>
        <v>0</v>
      </c>
      <c r="BW414" s="31">
        <f>_xlfn.IFNA(IF(AND($B414="ED",$D414&gt;=310000,$D414&lt;360000),INDEX('Wkpr - Allocation_Factors'!$B$16:$F$16,1,MATCH('Wkpr - Plant Balance Detail'!BW$2,'Wkpr - Allocation_Factors'!$B$1:$F$1,0)),IF(AND($B414="GD",$C414="AN",$D414&gt;=350000,$D414&lt;358000),INDEX('Wkpr - Allocation_Factors'!$B$17:$F$17,1,MATCH('Wkpr - Plant Balance Detail'!BW$2,'Wkpr - Allocation_Factors'!$B$1:$F$1,0)),INDEX('Wkpr - Allocation_Factors'!$B$2:$F$15,MATCH(CONCATENATE('Wkpr - Plant Balance Detail'!$B414,'Wkpr - Plant Balance Detail'!$C414),'Wkpr - Allocation_Factors'!$A$2:$A$15,0),MATCH('Wkpr - Plant Balance Detail'!BW$2,'Wkpr - Allocation_Factors'!$B$1:$F$1,0)))),0)</f>
        <v>0</v>
      </c>
      <c r="BX414" s="31">
        <f>_xlfn.IFNA(IF(AND($B414="ED",$D414&gt;=310000,$D414&lt;360000),INDEX('Wkpr - Allocation_Factors'!$B$16:$F$16,1,MATCH('Wkpr - Plant Balance Detail'!BX$2,'Wkpr - Allocation_Factors'!$B$1:$F$1,0)),IF(AND($B414="GD",$C414="AN",$D414&gt;=350000,$D414&lt;358000),INDEX('Wkpr - Allocation_Factors'!$B$17:$F$17,1,MATCH('Wkpr - Plant Balance Detail'!BX$2,'Wkpr - Allocation_Factors'!$B$1:$F$1,0)),INDEX('Wkpr - Allocation_Factors'!$B$2:$F$15,MATCH(CONCATENATE('Wkpr - Plant Balance Detail'!$B414,'Wkpr - Plant Balance Detail'!$C414),'Wkpr - Allocation_Factors'!$A$2:$A$15,0),MATCH('Wkpr - Plant Balance Detail'!BX$2,'Wkpr - Allocation_Factors'!$B$1:$F$1,0)))),0)</f>
        <v>0</v>
      </c>
      <c r="BY414" s="31">
        <f>_xlfn.IFNA(IF(AND($B414="ED",$D414&gt;=310000,$D414&lt;360000),INDEX('Wkpr - Allocation_Factors'!$B$16:$F$16,1,MATCH('Wkpr - Plant Balance Detail'!BY$2,'Wkpr - Allocation_Factors'!$B$1:$F$1,0)),IF(AND($B414="GD",$C414="AN",$D414&gt;=350000,$D414&lt;358000),INDEX('Wkpr - Allocation_Factors'!$B$17:$F$17,1,MATCH('Wkpr - Plant Balance Detail'!BY$2,'Wkpr - Allocation_Factors'!$B$1:$F$1,0)),INDEX('Wkpr - Allocation_Factors'!$B$2:$F$15,MATCH(CONCATENATE('Wkpr - Plant Balance Detail'!$B414,'Wkpr - Plant Balance Detail'!$C414),'Wkpr - Allocation_Factors'!$A$2:$A$15,0),MATCH('Wkpr - Plant Balance Detail'!BY$2,'Wkpr - Allocation_Factors'!$B$1:$F$1,0)))),0)</f>
        <v>0</v>
      </c>
      <c r="CA414" s="1">
        <f t="shared" si="227"/>
        <v>565292.88142066635</v>
      </c>
      <c r="CB414" s="1">
        <f t="shared" si="228"/>
        <v>0</v>
      </c>
      <c r="CC414" s="1">
        <f t="shared" si="229"/>
        <v>0</v>
      </c>
      <c r="CD414" s="1">
        <f t="shared" si="230"/>
        <v>0</v>
      </c>
      <c r="CE414" s="1">
        <f t="shared" si="231"/>
        <v>0</v>
      </c>
      <c r="CF414" s="1"/>
      <c r="CG414" s="1">
        <f t="shared" si="232"/>
        <v>565292.88132799987</v>
      </c>
      <c r="CH414" s="1">
        <f t="shared" si="233"/>
        <v>0</v>
      </c>
      <c r="CI414" s="1">
        <f t="shared" si="234"/>
        <v>0</v>
      </c>
      <c r="CJ414" s="1">
        <f t="shared" si="235"/>
        <v>0</v>
      </c>
      <c r="CK414" s="1">
        <f t="shared" si="236"/>
        <v>0</v>
      </c>
      <c r="CM414" s="1">
        <f t="shared" si="237"/>
        <v>531290.30200000003</v>
      </c>
      <c r="CN414" s="1">
        <f t="shared" si="238"/>
        <v>0</v>
      </c>
      <c r="CO414" s="1">
        <f t="shared" si="239"/>
        <v>0</v>
      </c>
      <c r="CP414" s="1">
        <f t="shared" si="240"/>
        <v>0</v>
      </c>
      <c r="CQ414" s="1">
        <f t="shared" si="241"/>
        <v>0</v>
      </c>
      <c r="CS414" s="1">
        <f t="shared" si="256"/>
        <v>-34002.579327999847</v>
      </c>
      <c r="CT414" s="1">
        <f t="shared" si="257"/>
        <v>0</v>
      </c>
      <c r="CU414" s="1">
        <f t="shared" si="258"/>
        <v>0</v>
      </c>
      <c r="CV414" s="1">
        <f t="shared" si="259"/>
        <v>0</v>
      </c>
      <c r="CW414" s="1">
        <f t="shared" si="260"/>
        <v>0</v>
      </c>
      <c r="CX414" s="1">
        <f t="shared" si="261"/>
        <v>-34002.579327999847</v>
      </c>
      <c r="DA414" s="38">
        <f t="shared" si="242"/>
        <v>0</v>
      </c>
      <c r="DB414" s="38">
        <f t="shared" si="243"/>
        <v>0</v>
      </c>
      <c r="DC414" s="38">
        <f t="shared" si="244"/>
        <v>0</v>
      </c>
      <c r="DD414" s="38">
        <f t="shared" si="245"/>
        <v>0</v>
      </c>
      <c r="DE414" s="38">
        <f t="shared" si="246"/>
        <v>0</v>
      </c>
    </row>
    <row r="415" spans="1:109" x14ac:dyDescent="0.2">
      <c r="A415" t="s">
        <v>430</v>
      </c>
      <c r="B415" t="str">
        <f t="shared" si="247"/>
        <v>ED</v>
      </c>
      <c r="C415" t="str">
        <f t="shared" si="248"/>
        <v>WA</v>
      </c>
      <c r="D415">
        <f t="shared" si="249"/>
        <v>392000</v>
      </c>
      <c r="E415" t="s">
        <v>683</v>
      </c>
      <c r="F415" s="1">
        <v>2169893.5499999998</v>
      </c>
      <c r="G415" s="1">
        <v>2169893.5499999998</v>
      </c>
      <c r="H415" s="1">
        <v>2169893.5499999998</v>
      </c>
      <c r="I415" s="1">
        <v>2256574.4300000002</v>
      </c>
      <c r="J415" s="1">
        <v>2256574.4300000002</v>
      </c>
      <c r="K415" s="1">
        <v>2256574.4300000002</v>
      </c>
      <c r="L415" s="1">
        <v>2264439.75</v>
      </c>
      <c r="M415" s="1">
        <v>2260694.12</v>
      </c>
      <c r="N415" s="1">
        <v>2260694.12</v>
      </c>
      <c r="O415" s="1">
        <v>2252451.4900000002</v>
      </c>
      <c r="P415" s="1">
        <v>2252451.4900000002</v>
      </c>
      <c r="Q415" s="1">
        <v>2252451.4900000002</v>
      </c>
      <c r="R415" s="1">
        <v>2252451.4900000002</v>
      </c>
      <c r="S415" s="1">
        <f t="shared" si="250"/>
        <v>2211172.52</v>
      </c>
      <c r="T415" s="1">
        <f t="shared" si="251"/>
        <v>24652692.850000001</v>
      </c>
      <c r="U415" s="1">
        <f t="shared" si="252"/>
        <v>2238655.4475000002</v>
      </c>
      <c r="V415" s="1">
        <v>-442342.99</v>
      </c>
      <c r="W415" s="1">
        <v>-447821.97000000003</v>
      </c>
      <c r="X415" s="1">
        <v>-453300.95</v>
      </c>
      <c r="Y415" s="1">
        <v>-458889.37</v>
      </c>
      <c r="Z415" s="1">
        <v>-464587.22000000003</v>
      </c>
      <c r="AA415" s="1">
        <v>-470285.07</v>
      </c>
      <c r="AB415" s="1">
        <v>-475992.85000000003</v>
      </c>
      <c r="AC415" s="1">
        <v>-481705.83</v>
      </c>
      <c r="AD415" s="1">
        <v>-487414.08</v>
      </c>
      <c r="AE415" s="1">
        <v>-466162.36</v>
      </c>
      <c r="AF415" s="1">
        <v>-471849.8</v>
      </c>
      <c r="AG415" s="1">
        <v>-477537.24</v>
      </c>
      <c r="AH415" s="1">
        <v>-483224.68</v>
      </c>
      <c r="AI415" s="1"/>
      <c r="AJ415" s="1">
        <v>-5478.9800000000005</v>
      </c>
      <c r="AK415" s="1">
        <v>-5478.9800000000005</v>
      </c>
      <c r="AL415" s="1">
        <v>-5478.9800000000005</v>
      </c>
      <c r="AM415" s="1">
        <v>-5588.42</v>
      </c>
      <c r="AN415" s="1">
        <v>-5697.85</v>
      </c>
      <c r="AO415" s="1">
        <v>-5697.85</v>
      </c>
      <c r="AP415" s="1">
        <v>-5707.78</v>
      </c>
      <c r="AQ415" s="1">
        <v>-5712.9800000000005</v>
      </c>
      <c r="AR415" s="1">
        <v>-5708.25</v>
      </c>
      <c r="AS415" s="1">
        <v>-5722.89</v>
      </c>
      <c r="AT415" s="1">
        <v>-5687.4400000000005</v>
      </c>
      <c r="AU415" s="1">
        <v>-5687.4400000000005</v>
      </c>
      <c r="AV415" s="1">
        <v>-5687.4400000000005</v>
      </c>
      <c r="AW415" s="1">
        <f t="shared" si="253"/>
        <v>67856.3</v>
      </c>
      <c r="AX415" s="1"/>
      <c r="AY415" s="1">
        <v>1727550.56</v>
      </c>
      <c r="AZ415" s="1">
        <v>1722071.58</v>
      </c>
      <c r="BA415" s="1">
        <v>1716592.6</v>
      </c>
      <c r="BB415" s="1">
        <v>1797685.06</v>
      </c>
      <c r="BC415" s="1">
        <v>1791987.21</v>
      </c>
      <c r="BD415" s="1">
        <v>1786289.3599999999</v>
      </c>
      <c r="BE415" s="1">
        <v>1788446.9</v>
      </c>
      <c r="BF415" s="1">
        <v>1778988.29</v>
      </c>
      <c r="BG415" s="1">
        <v>1773280.04</v>
      </c>
      <c r="BH415" s="1">
        <v>1786289.13</v>
      </c>
      <c r="BI415" s="1">
        <v>1780601.69</v>
      </c>
      <c r="BJ415" s="1">
        <v>1774914.25</v>
      </c>
      <c r="BK415" s="1">
        <v>1769226.81</v>
      </c>
      <c r="BL415" s="2">
        <f t="shared" si="226"/>
        <v>0</v>
      </c>
      <c r="BM415" s="2">
        <f t="shared" si="254"/>
        <v>67856.3</v>
      </c>
      <c r="BN415" s="3">
        <f t="shared" si="225"/>
        <v>3.0311185258891874E-2</v>
      </c>
      <c r="BO415" s="37">
        <f>IFERROR(INDEX('Wkpr - Existing Depr Rates'!$G$2:$G$709,MATCH('Wkpr - Plant Balance Detail'!A415,'Wkpr - Existing Depr Rates'!$A$2:$A$709,0),),0)</f>
        <v>3.0300000000000001E-2</v>
      </c>
      <c r="BP415" s="37">
        <f t="shared" si="255"/>
        <v>1.1185258891873578E-5</v>
      </c>
      <c r="BQ415" s="11">
        <v>6.2600000000000003E-2</v>
      </c>
      <c r="BR415" s="11"/>
      <c r="BS415" s="11"/>
      <c r="BU415" s="31">
        <f>_xlfn.IFNA(IF(AND($B415="ED",$D415&gt;=310000,$D415&lt;360000),INDEX('Wkpr - Allocation_Factors'!$B$16:$F$16,1,MATCH('Wkpr - Plant Balance Detail'!BU$2,'Wkpr - Allocation_Factors'!$B$1:$F$1,0)),IF(AND($B415="GD",$C415="AN",$D415&gt;=350000,$D415&lt;358000),INDEX('Wkpr - Allocation_Factors'!$B$17:$F$17,1,MATCH('Wkpr - Plant Balance Detail'!BU$2,'Wkpr - Allocation_Factors'!$B$1:$F$1,0)),INDEX('Wkpr - Allocation_Factors'!$B$2:$F$15,MATCH(CONCATENATE('Wkpr - Plant Balance Detail'!$B415,'Wkpr - Plant Balance Detail'!$C415),'Wkpr - Allocation_Factors'!$A$2:$A$15,0),MATCH('Wkpr - Plant Balance Detail'!BU$2,'Wkpr - Allocation_Factors'!$B$1:$F$1,0)))),0)</f>
        <v>1</v>
      </c>
      <c r="BV415" s="31">
        <f>_xlfn.IFNA(IF(AND($B415="ED",$D415&gt;=310000,$D415&lt;360000),INDEX('Wkpr - Allocation_Factors'!$B$16:$F$16,1,MATCH('Wkpr - Plant Balance Detail'!BV$2,'Wkpr - Allocation_Factors'!$B$1:$F$1,0)),IF(AND($B415="GD",$C415="AN",$D415&gt;=350000,$D415&lt;358000),INDEX('Wkpr - Allocation_Factors'!$B$17:$F$17,1,MATCH('Wkpr - Plant Balance Detail'!BV$2,'Wkpr - Allocation_Factors'!$B$1:$F$1,0)),INDEX('Wkpr - Allocation_Factors'!$B$2:$F$15,MATCH(CONCATENATE('Wkpr - Plant Balance Detail'!$B415,'Wkpr - Plant Balance Detail'!$C415),'Wkpr - Allocation_Factors'!$A$2:$A$15,0),MATCH('Wkpr - Plant Balance Detail'!BV$2,'Wkpr - Allocation_Factors'!$B$1:$F$1,0)))),0)</f>
        <v>0</v>
      </c>
      <c r="BW415" s="31">
        <f>_xlfn.IFNA(IF(AND($B415="ED",$D415&gt;=310000,$D415&lt;360000),INDEX('Wkpr - Allocation_Factors'!$B$16:$F$16,1,MATCH('Wkpr - Plant Balance Detail'!BW$2,'Wkpr - Allocation_Factors'!$B$1:$F$1,0)),IF(AND($B415="GD",$C415="AN",$D415&gt;=350000,$D415&lt;358000),INDEX('Wkpr - Allocation_Factors'!$B$17:$F$17,1,MATCH('Wkpr - Plant Balance Detail'!BW$2,'Wkpr - Allocation_Factors'!$B$1:$F$1,0)),INDEX('Wkpr - Allocation_Factors'!$B$2:$F$15,MATCH(CONCATENATE('Wkpr - Plant Balance Detail'!$B415,'Wkpr - Plant Balance Detail'!$C415),'Wkpr - Allocation_Factors'!$A$2:$A$15,0),MATCH('Wkpr - Plant Balance Detail'!BW$2,'Wkpr - Allocation_Factors'!$B$1:$F$1,0)))),0)</f>
        <v>0</v>
      </c>
      <c r="BX415" s="31">
        <f>_xlfn.IFNA(IF(AND($B415="ED",$D415&gt;=310000,$D415&lt;360000),INDEX('Wkpr - Allocation_Factors'!$B$16:$F$16,1,MATCH('Wkpr - Plant Balance Detail'!BX$2,'Wkpr - Allocation_Factors'!$B$1:$F$1,0)),IF(AND($B415="GD",$C415="AN",$D415&gt;=350000,$D415&lt;358000),INDEX('Wkpr - Allocation_Factors'!$B$17:$F$17,1,MATCH('Wkpr - Plant Balance Detail'!BX$2,'Wkpr - Allocation_Factors'!$B$1:$F$1,0)),INDEX('Wkpr - Allocation_Factors'!$B$2:$F$15,MATCH(CONCATENATE('Wkpr - Plant Balance Detail'!$B415,'Wkpr - Plant Balance Detail'!$C415),'Wkpr - Allocation_Factors'!$A$2:$A$15,0),MATCH('Wkpr - Plant Balance Detail'!BX$2,'Wkpr - Allocation_Factors'!$B$1:$F$1,0)))),0)</f>
        <v>0</v>
      </c>
      <c r="BY415" s="31">
        <f>_xlfn.IFNA(IF(AND($B415="ED",$D415&gt;=310000,$D415&lt;360000),INDEX('Wkpr - Allocation_Factors'!$B$16:$F$16,1,MATCH('Wkpr - Plant Balance Detail'!BY$2,'Wkpr - Allocation_Factors'!$B$1:$F$1,0)),IF(AND($B415="GD",$C415="AN",$D415&gt;=350000,$D415&lt;358000),INDEX('Wkpr - Allocation_Factors'!$B$17:$F$17,1,MATCH('Wkpr - Plant Balance Detail'!BY$2,'Wkpr - Allocation_Factors'!$B$1:$F$1,0)),INDEX('Wkpr - Allocation_Factors'!$B$2:$F$15,MATCH(CONCATENATE('Wkpr - Plant Balance Detail'!$B415,'Wkpr - Plant Balance Detail'!$C415),'Wkpr - Allocation_Factors'!$A$2:$A$15,0),MATCH('Wkpr - Plant Balance Detail'!BY$2,'Wkpr - Allocation_Factors'!$B$1:$F$1,0)))),0)</f>
        <v>0</v>
      </c>
      <c r="CA415" s="1">
        <f t="shared" si="227"/>
        <v>68274.47440005705</v>
      </c>
      <c r="CB415" s="1">
        <f t="shared" si="228"/>
        <v>0</v>
      </c>
      <c r="CC415" s="1">
        <f t="shared" si="229"/>
        <v>0</v>
      </c>
      <c r="CD415" s="1">
        <f t="shared" si="230"/>
        <v>0</v>
      </c>
      <c r="CE415" s="1">
        <f t="shared" si="231"/>
        <v>0</v>
      </c>
      <c r="CF415" s="1"/>
      <c r="CG415" s="1">
        <f t="shared" si="232"/>
        <v>68249.280147000012</v>
      </c>
      <c r="CH415" s="1">
        <f t="shared" si="233"/>
        <v>0</v>
      </c>
      <c r="CI415" s="1">
        <f t="shared" si="234"/>
        <v>0</v>
      </c>
      <c r="CJ415" s="1">
        <f t="shared" si="235"/>
        <v>0</v>
      </c>
      <c r="CK415" s="1">
        <f t="shared" si="236"/>
        <v>0</v>
      </c>
      <c r="CM415" s="1">
        <f t="shared" si="237"/>
        <v>141003.46327400001</v>
      </c>
      <c r="CN415" s="1">
        <f t="shared" si="238"/>
        <v>0</v>
      </c>
      <c r="CO415" s="1">
        <f t="shared" si="239"/>
        <v>0</v>
      </c>
      <c r="CP415" s="1">
        <f t="shared" si="240"/>
        <v>0</v>
      </c>
      <c r="CQ415" s="1">
        <f t="shared" si="241"/>
        <v>0</v>
      </c>
      <c r="CS415" s="1">
        <f t="shared" si="256"/>
        <v>72754.183126999997</v>
      </c>
      <c r="CT415" s="1">
        <f t="shared" si="257"/>
        <v>0</v>
      </c>
      <c r="CU415" s="1">
        <f t="shared" si="258"/>
        <v>0</v>
      </c>
      <c r="CV415" s="1">
        <f t="shared" si="259"/>
        <v>0</v>
      </c>
      <c r="CW415" s="1">
        <f t="shared" si="260"/>
        <v>0</v>
      </c>
      <c r="CX415" s="1">
        <f t="shared" si="261"/>
        <v>72754.183126999997</v>
      </c>
      <c r="DA415" s="38">
        <f t="shared" si="242"/>
        <v>0</v>
      </c>
      <c r="DB415" s="38">
        <f t="shared" si="243"/>
        <v>0</v>
      </c>
      <c r="DC415" s="38">
        <f t="shared" si="244"/>
        <v>0</v>
      </c>
      <c r="DD415" s="38">
        <f t="shared" si="245"/>
        <v>0</v>
      </c>
      <c r="DE415" s="38">
        <f t="shared" si="246"/>
        <v>0</v>
      </c>
    </row>
    <row r="416" spans="1:109" x14ac:dyDescent="0.2">
      <c r="A416" t="s">
        <v>431</v>
      </c>
      <c r="B416" t="str">
        <f t="shared" si="247"/>
        <v>ED</v>
      </c>
      <c r="C416" t="str">
        <f t="shared" si="248"/>
        <v>WA</v>
      </c>
      <c r="D416">
        <f t="shared" si="249"/>
        <v>392035</v>
      </c>
      <c r="E416" t="s">
        <v>683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f t="shared" si="250"/>
        <v>0</v>
      </c>
      <c r="T416" s="1">
        <f t="shared" si="251"/>
        <v>0</v>
      </c>
      <c r="U416" s="1">
        <f t="shared" si="252"/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/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f t="shared" si="253"/>
        <v>0</v>
      </c>
      <c r="AX416" s="1"/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2">
        <f t="shared" si="226"/>
        <v>0</v>
      </c>
      <c r="BM416" s="2">
        <f t="shared" si="254"/>
        <v>0</v>
      </c>
      <c r="BN416" s="3" t="str">
        <f t="shared" si="225"/>
        <v/>
      </c>
      <c r="BO416" s="37">
        <f>IFERROR(INDEX('Wkpr - Existing Depr Rates'!$G$2:$G$709,MATCH('Wkpr - Plant Balance Detail'!A416,'Wkpr - Existing Depr Rates'!$A$2:$A$709,0),),0)</f>
        <v>7.1599999999999997E-2</v>
      </c>
      <c r="BP416" s="37" t="str">
        <f t="shared" si="255"/>
        <v/>
      </c>
      <c r="BU416" s="31">
        <f>_xlfn.IFNA(IF(AND($B416="ED",$D416&gt;=310000,$D416&lt;360000),INDEX('Wkpr - Allocation_Factors'!$B$16:$F$16,1,MATCH('Wkpr - Plant Balance Detail'!BU$2,'Wkpr - Allocation_Factors'!$B$1:$F$1,0)),IF(AND($B416="GD",$C416="AN",$D416&gt;=350000,$D416&lt;358000),INDEX('Wkpr - Allocation_Factors'!$B$17:$F$17,1,MATCH('Wkpr - Plant Balance Detail'!BU$2,'Wkpr - Allocation_Factors'!$B$1:$F$1,0)),INDEX('Wkpr - Allocation_Factors'!$B$2:$F$15,MATCH(CONCATENATE('Wkpr - Plant Balance Detail'!$B416,'Wkpr - Plant Balance Detail'!$C416),'Wkpr - Allocation_Factors'!$A$2:$A$15,0),MATCH('Wkpr - Plant Balance Detail'!BU$2,'Wkpr - Allocation_Factors'!$B$1:$F$1,0)))),0)</f>
        <v>1</v>
      </c>
      <c r="BV416" s="31">
        <f>_xlfn.IFNA(IF(AND($B416="ED",$D416&gt;=310000,$D416&lt;360000),INDEX('Wkpr - Allocation_Factors'!$B$16:$F$16,1,MATCH('Wkpr - Plant Balance Detail'!BV$2,'Wkpr - Allocation_Factors'!$B$1:$F$1,0)),IF(AND($B416="GD",$C416="AN",$D416&gt;=350000,$D416&lt;358000),INDEX('Wkpr - Allocation_Factors'!$B$17:$F$17,1,MATCH('Wkpr - Plant Balance Detail'!BV$2,'Wkpr - Allocation_Factors'!$B$1:$F$1,0)),INDEX('Wkpr - Allocation_Factors'!$B$2:$F$15,MATCH(CONCATENATE('Wkpr - Plant Balance Detail'!$B416,'Wkpr - Plant Balance Detail'!$C416),'Wkpr - Allocation_Factors'!$A$2:$A$15,0),MATCH('Wkpr - Plant Balance Detail'!BV$2,'Wkpr - Allocation_Factors'!$B$1:$F$1,0)))),0)</f>
        <v>0</v>
      </c>
      <c r="BW416" s="31">
        <f>_xlfn.IFNA(IF(AND($B416="ED",$D416&gt;=310000,$D416&lt;360000),INDEX('Wkpr - Allocation_Factors'!$B$16:$F$16,1,MATCH('Wkpr - Plant Balance Detail'!BW$2,'Wkpr - Allocation_Factors'!$B$1:$F$1,0)),IF(AND($B416="GD",$C416="AN",$D416&gt;=350000,$D416&lt;358000),INDEX('Wkpr - Allocation_Factors'!$B$17:$F$17,1,MATCH('Wkpr - Plant Balance Detail'!BW$2,'Wkpr - Allocation_Factors'!$B$1:$F$1,0)),INDEX('Wkpr - Allocation_Factors'!$B$2:$F$15,MATCH(CONCATENATE('Wkpr - Plant Balance Detail'!$B416,'Wkpr - Plant Balance Detail'!$C416),'Wkpr - Allocation_Factors'!$A$2:$A$15,0),MATCH('Wkpr - Plant Balance Detail'!BW$2,'Wkpr - Allocation_Factors'!$B$1:$F$1,0)))),0)</f>
        <v>0</v>
      </c>
      <c r="BX416" s="31">
        <f>_xlfn.IFNA(IF(AND($B416="ED",$D416&gt;=310000,$D416&lt;360000),INDEX('Wkpr - Allocation_Factors'!$B$16:$F$16,1,MATCH('Wkpr - Plant Balance Detail'!BX$2,'Wkpr - Allocation_Factors'!$B$1:$F$1,0)),IF(AND($B416="GD",$C416="AN",$D416&gt;=350000,$D416&lt;358000),INDEX('Wkpr - Allocation_Factors'!$B$17:$F$17,1,MATCH('Wkpr - Plant Balance Detail'!BX$2,'Wkpr - Allocation_Factors'!$B$1:$F$1,0)),INDEX('Wkpr - Allocation_Factors'!$B$2:$F$15,MATCH(CONCATENATE('Wkpr - Plant Balance Detail'!$B416,'Wkpr - Plant Balance Detail'!$C416),'Wkpr - Allocation_Factors'!$A$2:$A$15,0),MATCH('Wkpr - Plant Balance Detail'!BX$2,'Wkpr - Allocation_Factors'!$B$1:$F$1,0)))),0)</f>
        <v>0</v>
      </c>
      <c r="BY416" s="31">
        <f>_xlfn.IFNA(IF(AND($B416="ED",$D416&gt;=310000,$D416&lt;360000),INDEX('Wkpr - Allocation_Factors'!$B$16:$F$16,1,MATCH('Wkpr - Plant Balance Detail'!BY$2,'Wkpr - Allocation_Factors'!$B$1:$F$1,0)),IF(AND($B416="GD",$C416="AN",$D416&gt;=350000,$D416&lt;358000),INDEX('Wkpr - Allocation_Factors'!$B$17:$F$17,1,MATCH('Wkpr - Plant Balance Detail'!BY$2,'Wkpr - Allocation_Factors'!$B$1:$F$1,0)),INDEX('Wkpr - Allocation_Factors'!$B$2:$F$15,MATCH(CONCATENATE('Wkpr - Plant Balance Detail'!$B416,'Wkpr - Plant Balance Detail'!$C416),'Wkpr - Allocation_Factors'!$A$2:$A$15,0),MATCH('Wkpr - Plant Balance Detail'!BY$2,'Wkpr - Allocation_Factors'!$B$1:$F$1,0)))),0)</f>
        <v>0</v>
      </c>
      <c r="CA416" s="1">
        <f t="shared" si="227"/>
        <v>0</v>
      </c>
      <c r="CB416" s="1">
        <f t="shared" si="228"/>
        <v>0</v>
      </c>
      <c r="CC416" s="1">
        <f t="shared" si="229"/>
        <v>0</v>
      </c>
      <c r="CD416" s="1">
        <f t="shared" si="230"/>
        <v>0</v>
      </c>
      <c r="CE416" s="1">
        <f t="shared" si="231"/>
        <v>0</v>
      </c>
      <c r="CF416" s="1"/>
      <c r="CG416" s="1">
        <f t="shared" si="232"/>
        <v>0</v>
      </c>
      <c r="CH416" s="1">
        <f t="shared" si="233"/>
        <v>0</v>
      </c>
      <c r="CI416" s="1">
        <f t="shared" si="234"/>
        <v>0</v>
      </c>
      <c r="CJ416" s="1">
        <f t="shared" si="235"/>
        <v>0</v>
      </c>
      <c r="CK416" s="1">
        <f t="shared" si="236"/>
        <v>0</v>
      </c>
      <c r="CM416" s="1">
        <f t="shared" si="237"/>
        <v>0</v>
      </c>
      <c r="CN416" s="1">
        <f t="shared" si="238"/>
        <v>0</v>
      </c>
      <c r="CO416" s="1">
        <f t="shared" si="239"/>
        <v>0</v>
      </c>
      <c r="CP416" s="1">
        <f t="shared" si="240"/>
        <v>0</v>
      </c>
      <c r="CQ416" s="1">
        <f t="shared" si="241"/>
        <v>0</v>
      </c>
      <c r="CS416" s="1">
        <f t="shared" si="256"/>
        <v>0</v>
      </c>
      <c r="CT416" s="1">
        <f t="shared" si="257"/>
        <v>0</v>
      </c>
      <c r="CU416" s="1">
        <f t="shared" si="258"/>
        <v>0</v>
      </c>
      <c r="CV416" s="1">
        <f t="shared" si="259"/>
        <v>0</v>
      </c>
      <c r="CW416" s="1">
        <f t="shared" si="260"/>
        <v>0</v>
      </c>
      <c r="CX416" s="1">
        <f t="shared" si="261"/>
        <v>0</v>
      </c>
      <c r="DA416" s="38">
        <f t="shared" si="242"/>
        <v>0</v>
      </c>
      <c r="DB416" s="38">
        <f t="shared" si="243"/>
        <v>0</v>
      </c>
      <c r="DC416" s="38">
        <f t="shared" si="244"/>
        <v>0</v>
      </c>
      <c r="DD416" s="38">
        <f t="shared" si="245"/>
        <v>0</v>
      </c>
      <c r="DE416" s="38">
        <f t="shared" si="246"/>
        <v>0</v>
      </c>
    </row>
    <row r="417" spans="1:109" x14ac:dyDescent="0.2">
      <c r="A417" t="s">
        <v>432</v>
      </c>
      <c r="B417" t="str">
        <f t="shared" si="247"/>
        <v>ED</v>
      </c>
      <c r="C417" t="str">
        <f t="shared" si="248"/>
        <v>WA</v>
      </c>
      <c r="D417">
        <f t="shared" si="249"/>
        <v>392046</v>
      </c>
      <c r="E417" t="s">
        <v>683</v>
      </c>
      <c r="F417" s="1">
        <v>2034987.57</v>
      </c>
      <c r="G417" s="1">
        <v>2143939.59</v>
      </c>
      <c r="H417" s="1">
        <v>2525934.23</v>
      </c>
      <c r="I417" s="1">
        <v>2491924.7400000002</v>
      </c>
      <c r="J417" s="1">
        <v>2491924.7400000002</v>
      </c>
      <c r="K417" s="1">
        <v>2491924.7400000002</v>
      </c>
      <c r="L417" s="1">
        <v>2491924.7400000002</v>
      </c>
      <c r="M417" s="1">
        <v>2532820.5099999998</v>
      </c>
      <c r="N417" s="1">
        <v>2534149.23</v>
      </c>
      <c r="O417" s="1">
        <v>2534149.23</v>
      </c>
      <c r="P417" s="1">
        <v>2534149.23</v>
      </c>
      <c r="Q417" s="1">
        <v>2534149.23</v>
      </c>
      <c r="R417" s="1">
        <v>2574382.86</v>
      </c>
      <c r="S417" s="1">
        <f t="shared" si="250"/>
        <v>2304685.2149999999</v>
      </c>
      <c r="T417" s="1">
        <f t="shared" si="251"/>
        <v>27306990.210000001</v>
      </c>
      <c r="U417" s="1">
        <f t="shared" si="252"/>
        <v>2467639.6187499999</v>
      </c>
      <c r="V417" s="1">
        <v>-394623.18</v>
      </c>
      <c r="W417" s="1">
        <v>-407090.31</v>
      </c>
      <c r="X417" s="1">
        <v>-421022.10000000003</v>
      </c>
      <c r="Y417" s="1">
        <v>-381168.52</v>
      </c>
      <c r="Z417" s="1">
        <v>-396037</v>
      </c>
      <c r="AA417" s="1">
        <v>-410905.48</v>
      </c>
      <c r="AB417" s="1">
        <v>-425773.96</v>
      </c>
      <c r="AC417" s="1">
        <v>-440764.45</v>
      </c>
      <c r="AD417" s="1">
        <v>-455880.91000000003</v>
      </c>
      <c r="AE417" s="1">
        <v>-471001.33</v>
      </c>
      <c r="AF417" s="1">
        <v>-486121.75</v>
      </c>
      <c r="AG417" s="1">
        <v>-501242.17</v>
      </c>
      <c r="AH417" s="1">
        <v>-516482.62</v>
      </c>
      <c r="AI417" s="1"/>
      <c r="AJ417" s="1">
        <v>-11949.2</v>
      </c>
      <c r="AK417" s="1">
        <v>-12467.130000000001</v>
      </c>
      <c r="AL417" s="1">
        <v>-13931.79</v>
      </c>
      <c r="AM417" s="1">
        <v>-14969.95</v>
      </c>
      <c r="AN417" s="1">
        <v>-14868.48</v>
      </c>
      <c r="AO417" s="1">
        <v>-14868.48</v>
      </c>
      <c r="AP417" s="1">
        <v>-14868.48</v>
      </c>
      <c r="AQ417" s="1">
        <v>-14990.49</v>
      </c>
      <c r="AR417" s="1">
        <v>-15116.460000000001</v>
      </c>
      <c r="AS417" s="1">
        <v>-15120.42</v>
      </c>
      <c r="AT417" s="1">
        <v>-15120.42</v>
      </c>
      <c r="AU417" s="1">
        <v>-15120.42</v>
      </c>
      <c r="AV417" s="1">
        <v>-15240.45</v>
      </c>
      <c r="AW417" s="1">
        <f t="shared" si="253"/>
        <v>176682.97000000006</v>
      </c>
      <c r="AX417" s="1"/>
      <c r="AY417" s="1">
        <v>1640364.3900000001</v>
      </c>
      <c r="AZ417" s="1">
        <v>1736849.28</v>
      </c>
      <c r="BA417" s="1">
        <v>2104912.13</v>
      </c>
      <c r="BB417" s="1">
        <v>2110756.2200000002</v>
      </c>
      <c r="BC417" s="1">
        <v>2095887.74</v>
      </c>
      <c r="BD417" s="1">
        <v>2081019.26</v>
      </c>
      <c r="BE417" s="1">
        <v>2066150.78</v>
      </c>
      <c r="BF417" s="1">
        <v>2092056.06</v>
      </c>
      <c r="BG417" s="1">
        <v>2078268.32</v>
      </c>
      <c r="BH417" s="1">
        <v>2063147.9</v>
      </c>
      <c r="BI417" s="1">
        <v>2048027.48</v>
      </c>
      <c r="BJ417" s="1">
        <v>2032907.06</v>
      </c>
      <c r="BK417" s="1">
        <v>2057900.24</v>
      </c>
      <c r="BL417" s="2">
        <f t="shared" si="226"/>
        <v>0</v>
      </c>
      <c r="BM417" s="2">
        <f t="shared" si="254"/>
        <v>176682.97000000006</v>
      </c>
      <c r="BN417" s="3">
        <f t="shared" si="225"/>
        <v>7.1599989178930457E-2</v>
      </c>
      <c r="BO417" s="37">
        <f>IFERROR(INDEX('Wkpr - Existing Depr Rates'!$G$2:$G$709,MATCH('Wkpr - Plant Balance Detail'!A417,'Wkpr - Existing Depr Rates'!$A$2:$A$709,0),),0)</f>
        <v>7.1599999999999997E-2</v>
      </c>
      <c r="BP417" s="37">
        <f t="shared" si="255"/>
        <v>-1.0821069540423167E-8</v>
      </c>
      <c r="BQ417" s="11">
        <v>7.7699999999999991E-2</v>
      </c>
      <c r="BR417" s="11"/>
      <c r="BS417" s="11"/>
      <c r="BU417" s="31">
        <f>_xlfn.IFNA(IF(AND($B417="ED",$D417&gt;=310000,$D417&lt;360000),INDEX('Wkpr - Allocation_Factors'!$B$16:$F$16,1,MATCH('Wkpr - Plant Balance Detail'!BU$2,'Wkpr - Allocation_Factors'!$B$1:$F$1,0)),IF(AND($B417="GD",$C417="AN",$D417&gt;=350000,$D417&lt;358000),INDEX('Wkpr - Allocation_Factors'!$B$17:$F$17,1,MATCH('Wkpr - Plant Balance Detail'!BU$2,'Wkpr - Allocation_Factors'!$B$1:$F$1,0)),INDEX('Wkpr - Allocation_Factors'!$B$2:$F$15,MATCH(CONCATENATE('Wkpr - Plant Balance Detail'!$B417,'Wkpr - Plant Balance Detail'!$C417),'Wkpr - Allocation_Factors'!$A$2:$A$15,0),MATCH('Wkpr - Plant Balance Detail'!BU$2,'Wkpr - Allocation_Factors'!$B$1:$F$1,0)))),0)</f>
        <v>1</v>
      </c>
      <c r="BV417" s="31">
        <f>_xlfn.IFNA(IF(AND($B417="ED",$D417&gt;=310000,$D417&lt;360000),INDEX('Wkpr - Allocation_Factors'!$B$16:$F$16,1,MATCH('Wkpr - Plant Balance Detail'!BV$2,'Wkpr - Allocation_Factors'!$B$1:$F$1,0)),IF(AND($B417="GD",$C417="AN",$D417&gt;=350000,$D417&lt;358000),INDEX('Wkpr - Allocation_Factors'!$B$17:$F$17,1,MATCH('Wkpr - Plant Balance Detail'!BV$2,'Wkpr - Allocation_Factors'!$B$1:$F$1,0)),INDEX('Wkpr - Allocation_Factors'!$B$2:$F$15,MATCH(CONCATENATE('Wkpr - Plant Balance Detail'!$B417,'Wkpr - Plant Balance Detail'!$C417),'Wkpr - Allocation_Factors'!$A$2:$A$15,0),MATCH('Wkpr - Plant Balance Detail'!BV$2,'Wkpr - Allocation_Factors'!$B$1:$F$1,0)))),0)</f>
        <v>0</v>
      </c>
      <c r="BW417" s="31">
        <f>_xlfn.IFNA(IF(AND($B417="ED",$D417&gt;=310000,$D417&lt;360000),INDEX('Wkpr - Allocation_Factors'!$B$16:$F$16,1,MATCH('Wkpr - Plant Balance Detail'!BW$2,'Wkpr - Allocation_Factors'!$B$1:$F$1,0)),IF(AND($B417="GD",$C417="AN",$D417&gt;=350000,$D417&lt;358000),INDEX('Wkpr - Allocation_Factors'!$B$17:$F$17,1,MATCH('Wkpr - Plant Balance Detail'!BW$2,'Wkpr - Allocation_Factors'!$B$1:$F$1,0)),INDEX('Wkpr - Allocation_Factors'!$B$2:$F$15,MATCH(CONCATENATE('Wkpr - Plant Balance Detail'!$B417,'Wkpr - Plant Balance Detail'!$C417),'Wkpr - Allocation_Factors'!$A$2:$A$15,0),MATCH('Wkpr - Plant Balance Detail'!BW$2,'Wkpr - Allocation_Factors'!$B$1:$F$1,0)))),0)</f>
        <v>0</v>
      </c>
      <c r="BX417" s="31">
        <f>_xlfn.IFNA(IF(AND($B417="ED",$D417&gt;=310000,$D417&lt;360000),INDEX('Wkpr - Allocation_Factors'!$B$16:$F$16,1,MATCH('Wkpr - Plant Balance Detail'!BX$2,'Wkpr - Allocation_Factors'!$B$1:$F$1,0)),IF(AND($B417="GD",$C417="AN",$D417&gt;=350000,$D417&lt;358000),INDEX('Wkpr - Allocation_Factors'!$B$17:$F$17,1,MATCH('Wkpr - Plant Balance Detail'!BX$2,'Wkpr - Allocation_Factors'!$B$1:$F$1,0)),INDEX('Wkpr - Allocation_Factors'!$B$2:$F$15,MATCH(CONCATENATE('Wkpr - Plant Balance Detail'!$B417,'Wkpr - Plant Balance Detail'!$C417),'Wkpr - Allocation_Factors'!$A$2:$A$15,0),MATCH('Wkpr - Plant Balance Detail'!BX$2,'Wkpr - Allocation_Factors'!$B$1:$F$1,0)))),0)</f>
        <v>0</v>
      </c>
      <c r="BY417" s="31">
        <f>_xlfn.IFNA(IF(AND($B417="ED",$D417&gt;=310000,$D417&lt;360000),INDEX('Wkpr - Allocation_Factors'!$B$16:$F$16,1,MATCH('Wkpr - Plant Balance Detail'!BY$2,'Wkpr - Allocation_Factors'!$B$1:$F$1,0)),IF(AND($B417="GD",$C417="AN",$D417&gt;=350000,$D417&lt;358000),INDEX('Wkpr - Allocation_Factors'!$B$17:$F$17,1,MATCH('Wkpr - Plant Balance Detail'!BY$2,'Wkpr - Allocation_Factors'!$B$1:$F$1,0)),INDEX('Wkpr - Allocation_Factors'!$B$2:$F$15,MATCH(CONCATENATE('Wkpr - Plant Balance Detail'!$B417,'Wkpr - Plant Balance Detail'!$C417),'Wkpr - Allocation_Factors'!$A$2:$A$15,0),MATCH('Wkpr - Plant Balance Detail'!BY$2,'Wkpr - Allocation_Factors'!$B$1:$F$1,0)))),0)</f>
        <v>0</v>
      </c>
      <c r="CA417" s="1">
        <f t="shared" si="227"/>
        <v>184325.78491842403</v>
      </c>
      <c r="CB417" s="1">
        <f t="shared" si="228"/>
        <v>0</v>
      </c>
      <c r="CC417" s="1">
        <f t="shared" si="229"/>
        <v>0</v>
      </c>
      <c r="CD417" s="1">
        <f t="shared" si="230"/>
        <v>0</v>
      </c>
      <c r="CE417" s="1">
        <f t="shared" si="231"/>
        <v>0</v>
      </c>
      <c r="CF417" s="1"/>
      <c r="CG417" s="1">
        <f t="shared" si="232"/>
        <v>184325.81277599998</v>
      </c>
      <c r="CH417" s="1">
        <f t="shared" si="233"/>
        <v>0</v>
      </c>
      <c r="CI417" s="1">
        <f t="shared" si="234"/>
        <v>0</v>
      </c>
      <c r="CJ417" s="1">
        <f t="shared" si="235"/>
        <v>0</v>
      </c>
      <c r="CK417" s="1">
        <f t="shared" si="236"/>
        <v>0</v>
      </c>
      <c r="CM417" s="1">
        <f t="shared" si="237"/>
        <v>200029.54822199995</v>
      </c>
      <c r="CN417" s="1">
        <f t="shared" si="238"/>
        <v>0</v>
      </c>
      <c r="CO417" s="1">
        <f t="shared" si="239"/>
        <v>0</v>
      </c>
      <c r="CP417" s="1">
        <f t="shared" si="240"/>
        <v>0</v>
      </c>
      <c r="CQ417" s="1">
        <f t="shared" si="241"/>
        <v>0</v>
      </c>
      <c r="CS417" s="1">
        <f t="shared" si="256"/>
        <v>15703.735445999977</v>
      </c>
      <c r="CT417" s="1">
        <f t="shared" si="257"/>
        <v>0</v>
      </c>
      <c r="CU417" s="1">
        <f t="shared" si="258"/>
        <v>0</v>
      </c>
      <c r="CV417" s="1">
        <f t="shared" si="259"/>
        <v>0</v>
      </c>
      <c r="CW417" s="1">
        <f t="shared" si="260"/>
        <v>0</v>
      </c>
      <c r="CX417" s="1">
        <f t="shared" si="261"/>
        <v>15703.735445999977</v>
      </c>
      <c r="DA417" s="38">
        <f t="shared" si="242"/>
        <v>0</v>
      </c>
      <c r="DB417" s="38">
        <f t="shared" si="243"/>
        <v>0</v>
      </c>
      <c r="DC417" s="38">
        <f t="shared" si="244"/>
        <v>0</v>
      </c>
      <c r="DD417" s="38">
        <f t="shared" si="245"/>
        <v>0</v>
      </c>
      <c r="DE417" s="38">
        <f t="shared" si="246"/>
        <v>0</v>
      </c>
    </row>
    <row r="418" spans="1:109" x14ac:dyDescent="0.2">
      <c r="A418" t="s">
        <v>433</v>
      </c>
      <c r="B418" t="str">
        <f t="shared" si="247"/>
        <v>ED</v>
      </c>
      <c r="C418" t="str">
        <f t="shared" si="248"/>
        <v>WA</v>
      </c>
      <c r="D418">
        <f t="shared" si="249"/>
        <v>392047</v>
      </c>
      <c r="E418" t="s">
        <v>683</v>
      </c>
      <c r="F418" s="1">
        <v>100595.37</v>
      </c>
      <c r="G418" s="1">
        <v>100595.37</v>
      </c>
      <c r="H418" s="1">
        <v>100595.37</v>
      </c>
      <c r="I418" s="1">
        <v>100595.37</v>
      </c>
      <c r="J418" s="1">
        <v>100595.37</v>
      </c>
      <c r="K418" s="1">
        <v>100595.37</v>
      </c>
      <c r="L418" s="1">
        <v>100595.37</v>
      </c>
      <c r="M418" s="1">
        <v>100595.37</v>
      </c>
      <c r="N418" s="1">
        <v>100595.37</v>
      </c>
      <c r="O418" s="1">
        <v>100595.37</v>
      </c>
      <c r="P418" s="1">
        <v>100595.37</v>
      </c>
      <c r="Q418" s="1">
        <v>100595.37</v>
      </c>
      <c r="R418" s="1">
        <v>100595.37</v>
      </c>
      <c r="S418" s="1">
        <f t="shared" si="250"/>
        <v>100595.37</v>
      </c>
      <c r="T418" s="1">
        <f t="shared" si="251"/>
        <v>1106549.0699999998</v>
      </c>
      <c r="U418" s="1">
        <f t="shared" si="252"/>
        <v>100595.37</v>
      </c>
      <c r="V418" s="1">
        <v>-45221.65</v>
      </c>
      <c r="W418" s="1">
        <v>-45821.87</v>
      </c>
      <c r="X418" s="1">
        <v>-46422.090000000004</v>
      </c>
      <c r="Y418" s="1">
        <v>-47022.31</v>
      </c>
      <c r="Z418" s="1">
        <v>-47622.53</v>
      </c>
      <c r="AA418" s="1">
        <v>-48222.75</v>
      </c>
      <c r="AB418" s="1">
        <v>-48822.97</v>
      </c>
      <c r="AC418" s="1">
        <v>-49423.19</v>
      </c>
      <c r="AD418" s="1">
        <v>-50023.41</v>
      </c>
      <c r="AE418" s="1">
        <v>-50623.630000000005</v>
      </c>
      <c r="AF418" s="1">
        <v>-51223.85</v>
      </c>
      <c r="AG418" s="1">
        <v>-51824.07</v>
      </c>
      <c r="AH418" s="1">
        <v>-52424.29</v>
      </c>
      <c r="AI418" s="1"/>
      <c r="AJ418" s="1">
        <v>-600.22</v>
      </c>
      <c r="AK418" s="1">
        <v>-600.22</v>
      </c>
      <c r="AL418" s="1">
        <v>-600.22</v>
      </c>
      <c r="AM418" s="1">
        <v>-600.22</v>
      </c>
      <c r="AN418" s="1">
        <v>-600.22</v>
      </c>
      <c r="AO418" s="1">
        <v>-600.22</v>
      </c>
      <c r="AP418" s="1">
        <v>-600.22</v>
      </c>
      <c r="AQ418" s="1">
        <v>-600.22</v>
      </c>
      <c r="AR418" s="1">
        <v>-600.22</v>
      </c>
      <c r="AS418" s="1">
        <v>-600.22</v>
      </c>
      <c r="AT418" s="1">
        <v>-600.22</v>
      </c>
      <c r="AU418" s="1">
        <v>-600.22</v>
      </c>
      <c r="AV418" s="1">
        <v>-600.22</v>
      </c>
      <c r="AW418" s="1">
        <f t="shared" si="253"/>
        <v>7202.6400000000021</v>
      </c>
      <c r="AX418" s="1"/>
      <c r="AY418" s="1">
        <v>55373.72</v>
      </c>
      <c r="AZ418" s="1">
        <v>54773.5</v>
      </c>
      <c r="BA418" s="1">
        <v>54173.279999999999</v>
      </c>
      <c r="BB418" s="1">
        <v>53573.06</v>
      </c>
      <c r="BC418" s="1">
        <v>52972.840000000004</v>
      </c>
      <c r="BD418" s="1">
        <v>52372.62</v>
      </c>
      <c r="BE418" s="1">
        <v>51772.4</v>
      </c>
      <c r="BF418" s="1">
        <v>51172.18</v>
      </c>
      <c r="BG418" s="1">
        <v>50571.96</v>
      </c>
      <c r="BH418" s="1">
        <v>49971.74</v>
      </c>
      <c r="BI418" s="1">
        <v>49371.520000000004</v>
      </c>
      <c r="BJ418" s="1">
        <v>48771.3</v>
      </c>
      <c r="BK418" s="1">
        <v>48171.08</v>
      </c>
      <c r="BL418" s="2">
        <f t="shared" si="226"/>
        <v>0</v>
      </c>
      <c r="BM418" s="2">
        <f t="shared" si="254"/>
        <v>7202.6400000000021</v>
      </c>
      <c r="BN418" s="3">
        <f t="shared" si="225"/>
        <v>7.1600114398903278E-2</v>
      </c>
      <c r="BO418" s="37">
        <f>IFERROR(INDEX('Wkpr - Existing Depr Rates'!$G$2:$G$709,MATCH('Wkpr - Plant Balance Detail'!A418,'Wkpr - Existing Depr Rates'!$A$2:$A$709,0),),0)</f>
        <v>7.1599999999999997E-2</v>
      </c>
      <c r="BP418" s="37">
        <f t="shared" si="255"/>
        <v>1.1439890328091007E-7</v>
      </c>
      <c r="BQ418" s="11">
        <v>7.7699999999999991E-2</v>
      </c>
      <c r="BR418" s="11"/>
      <c r="BS418" s="11"/>
      <c r="BU418" s="31">
        <f>_xlfn.IFNA(IF(AND($B418="ED",$D418&gt;=310000,$D418&lt;360000),INDEX('Wkpr - Allocation_Factors'!$B$16:$F$16,1,MATCH('Wkpr - Plant Balance Detail'!BU$2,'Wkpr - Allocation_Factors'!$B$1:$F$1,0)),IF(AND($B418="GD",$C418="AN",$D418&gt;=350000,$D418&lt;358000),INDEX('Wkpr - Allocation_Factors'!$B$17:$F$17,1,MATCH('Wkpr - Plant Balance Detail'!BU$2,'Wkpr - Allocation_Factors'!$B$1:$F$1,0)),INDEX('Wkpr - Allocation_Factors'!$B$2:$F$15,MATCH(CONCATENATE('Wkpr - Plant Balance Detail'!$B418,'Wkpr - Plant Balance Detail'!$C418),'Wkpr - Allocation_Factors'!$A$2:$A$15,0),MATCH('Wkpr - Plant Balance Detail'!BU$2,'Wkpr - Allocation_Factors'!$B$1:$F$1,0)))),0)</f>
        <v>1</v>
      </c>
      <c r="BV418" s="31">
        <f>_xlfn.IFNA(IF(AND($B418="ED",$D418&gt;=310000,$D418&lt;360000),INDEX('Wkpr - Allocation_Factors'!$B$16:$F$16,1,MATCH('Wkpr - Plant Balance Detail'!BV$2,'Wkpr - Allocation_Factors'!$B$1:$F$1,0)),IF(AND($B418="GD",$C418="AN",$D418&gt;=350000,$D418&lt;358000),INDEX('Wkpr - Allocation_Factors'!$B$17:$F$17,1,MATCH('Wkpr - Plant Balance Detail'!BV$2,'Wkpr - Allocation_Factors'!$B$1:$F$1,0)),INDEX('Wkpr - Allocation_Factors'!$B$2:$F$15,MATCH(CONCATENATE('Wkpr - Plant Balance Detail'!$B418,'Wkpr - Plant Balance Detail'!$C418),'Wkpr - Allocation_Factors'!$A$2:$A$15,0),MATCH('Wkpr - Plant Balance Detail'!BV$2,'Wkpr - Allocation_Factors'!$B$1:$F$1,0)))),0)</f>
        <v>0</v>
      </c>
      <c r="BW418" s="31">
        <f>_xlfn.IFNA(IF(AND($B418="ED",$D418&gt;=310000,$D418&lt;360000),INDEX('Wkpr - Allocation_Factors'!$B$16:$F$16,1,MATCH('Wkpr - Plant Balance Detail'!BW$2,'Wkpr - Allocation_Factors'!$B$1:$F$1,0)),IF(AND($B418="GD",$C418="AN",$D418&gt;=350000,$D418&lt;358000),INDEX('Wkpr - Allocation_Factors'!$B$17:$F$17,1,MATCH('Wkpr - Plant Balance Detail'!BW$2,'Wkpr - Allocation_Factors'!$B$1:$F$1,0)),INDEX('Wkpr - Allocation_Factors'!$B$2:$F$15,MATCH(CONCATENATE('Wkpr - Plant Balance Detail'!$B418,'Wkpr - Plant Balance Detail'!$C418),'Wkpr - Allocation_Factors'!$A$2:$A$15,0),MATCH('Wkpr - Plant Balance Detail'!BW$2,'Wkpr - Allocation_Factors'!$B$1:$F$1,0)))),0)</f>
        <v>0</v>
      </c>
      <c r="BX418" s="31">
        <f>_xlfn.IFNA(IF(AND($B418="ED",$D418&gt;=310000,$D418&lt;360000),INDEX('Wkpr - Allocation_Factors'!$B$16:$F$16,1,MATCH('Wkpr - Plant Balance Detail'!BX$2,'Wkpr - Allocation_Factors'!$B$1:$F$1,0)),IF(AND($B418="GD",$C418="AN",$D418&gt;=350000,$D418&lt;358000),INDEX('Wkpr - Allocation_Factors'!$B$17:$F$17,1,MATCH('Wkpr - Plant Balance Detail'!BX$2,'Wkpr - Allocation_Factors'!$B$1:$F$1,0)),INDEX('Wkpr - Allocation_Factors'!$B$2:$F$15,MATCH(CONCATENATE('Wkpr - Plant Balance Detail'!$B418,'Wkpr - Plant Balance Detail'!$C418),'Wkpr - Allocation_Factors'!$A$2:$A$15,0),MATCH('Wkpr - Plant Balance Detail'!BX$2,'Wkpr - Allocation_Factors'!$B$1:$F$1,0)))),0)</f>
        <v>0</v>
      </c>
      <c r="BY418" s="31">
        <f>_xlfn.IFNA(IF(AND($B418="ED",$D418&gt;=310000,$D418&lt;360000),INDEX('Wkpr - Allocation_Factors'!$B$16:$F$16,1,MATCH('Wkpr - Plant Balance Detail'!BY$2,'Wkpr - Allocation_Factors'!$B$1:$F$1,0)),IF(AND($B418="GD",$C418="AN",$D418&gt;=350000,$D418&lt;358000),INDEX('Wkpr - Allocation_Factors'!$B$17:$F$17,1,MATCH('Wkpr - Plant Balance Detail'!BY$2,'Wkpr - Allocation_Factors'!$B$1:$F$1,0)),INDEX('Wkpr - Allocation_Factors'!$B$2:$F$15,MATCH(CONCATENATE('Wkpr - Plant Balance Detail'!$B418,'Wkpr - Plant Balance Detail'!$C418),'Wkpr - Allocation_Factors'!$A$2:$A$15,0),MATCH('Wkpr - Plant Balance Detail'!BY$2,'Wkpr - Allocation_Factors'!$B$1:$F$1,0)))),0)</f>
        <v>0</v>
      </c>
      <c r="CA418" s="1">
        <f t="shared" si="227"/>
        <v>7202.6400000000021</v>
      </c>
      <c r="CB418" s="1">
        <f t="shared" si="228"/>
        <v>0</v>
      </c>
      <c r="CC418" s="1">
        <f t="shared" si="229"/>
        <v>0</v>
      </c>
      <c r="CD418" s="1">
        <f t="shared" si="230"/>
        <v>0</v>
      </c>
      <c r="CE418" s="1">
        <f t="shared" si="231"/>
        <v>0</v>
      </c>
      <c r="CF418" s="1"/>
      <c r="CG418" s="1">
        <f t="shared" si="232"/>
        <v>7202.6284919999989</v>
      </c>
      <c r="CH418" s="1">
        <f t="shared" si="233"/>
        <v>0</v>
      </c>
      <c r="CI418" s="1">
        <f t="shared" si="234"/>
        <v>0</v>
      </c>
      <c r="CJ418" s="1">
        <f t="shared" si="235"/>
        <v>0</v>
      </c>
      <c r="CK418" s="1">
        <f t="shared" si="236"/>
        <v>0</v>
      </c>
      <c r="CM418" s="1">
        <f t="shared" si="237"/>
        <v>7816.260248999999</v>
      </c>
      <c r="CN418" s="1">
        <f t="shared" si="238"/>
        <v>0</v>
      </c>
      <c r="CO418" s="1">
        <f t="shared" si="239"/>
        <v>0</v>
      </c>
      <c r="CP418" s="1">
        <f t="shared" si="240"/>
        <v>0</v>
      </c>
      <c r="CQ418" s="1">
        <f t="shared" si="241"/>
        <v>0</v>
      </c>
      <c r="CS418" s="1">
        <f t="shared" si="256"/>
        <v>613.63175700000011</v>
      </c>
      <c r="CT418" s="1">
        <f t="shared" si="257"/>
        <v>0</v>
      </c>
      <c r="CU418" s="1">
        <f t="shared" si="258"/>
        <v>0</v>
      </c>
      <c r="CV418" s="1">
        <f t="shared" si="259"/>
        <v>0</v>
      </c>
      <c r="CW418" s="1">
        <f t="shared" si="260"/>
        <v>0</v>
      </c>
      <c r="CX418" s="1">
        <f t="shared" si="261"/>
        <v>613.63175700000011</v>
      </c>
      <c r="DA418" s="38">
        <f t="shared" si="242"/>
        <v>0</v>
      </c>
      <c r="DB418" s="38">
        <f t="shared" si="243"/>
        <v>0</v>
      </c>
      <c r="DC418" s="38">
        <f t="shared" si="244"/>
        <v>0</v>
      </c>
      <c r="DD418" s="38">
        <f t="shared" si="245"/>
        <v>0</v>
      </c>
      <c r="DE418" s="38">
        <f t="shared" si="246"/>
        <v>0</v>
      </c>
    </row>
    <row r="419" spans="1:109" x14ac:dyDescent="0.2">
      <c r="A419" t="s">
        <v>434</v>
      </c>
      <c r="B419" t="str">
        <f t="shared" si="247"/>
        <v>ED</v>
      </c>
      <c r="C419" t="str">
        <f t="shared" si="248"/>
        <v>WA</v>
      </c>
      <c r="D419">
        <f t="shared" si="249"/>
        <v>392048</v>
      </c>
      <c r="E419" t="s">
        <v>683</v>
      </c>
      <c r="F419" s="1">
        <v>229384.16</v>
      </c>
      <c r="G419" s="1">
        <v>229384.16</v>
      </c>
      <c r="H419" s="1">
        <v>229384.16</v>
      </c>
      <c r="I419" s="1">
        <v>229384.16</v>
      </c>
      <c r="J419" s="1">
        <v>229384.16</v>
      </c>
      <c r="K419" s="1">
        <v>229384.16</v>
      </c>
      <c r="L419" s="1">
        <v>229384.16</v>
      </c>
      <c r="M419" s="1">
        <v>229384.16</v>
      </c>
      <c r="N419" s="1">
        <v>229384.16</v>
      </c>
      <c r="O419" s="1">
        <v>389580.73</v>
      </c>
      <c r="P419" s="1">
        <v>390680.86</v>
      </c>
      <c r="Q419" s="1">
        <v>391350.56</v>
      </c>
      <c r="R419" s="1">
        <v>392272.04000000004</v>
      </c>
      <c r="S419" s="1">
        <f t="shared" si="250"/>
        <v>310828.10000000003</v>
      </c>
      <c r="T419" s="1">
        <f t="shared" si="251"/>
        <v>3006685.4299999997</v>
      </c>
      <c r="U419" s="1">
        <f t="shared" si="252"/>
        <v>276459.46083333332</v>
      </c>
      <c r="V419" s="1">
        <v>-46551.67</v>
      </c>
      <c r="W419" s="1">
        <v>-47920.33</v>
      </c>
      <c r="X419" s="1">
        <v>-49288.99</v>
      </c>
      <c r="Y419" s="1">
        <v>-50657.65</v>
      </c>
      <c r="Z419" s="1">
        <v>-52026.31</v>
      </c>
      <c r="AA419" s="1">
        <v>-53394.97</v>
      </c>
      <c r="AB419" s="1">
        <v>-54763.630000000005</v>
      </c>
      <c r="AC419" s="1">
        <v>-56132.29</v>
      </c>
      <c r="AD419" s="1">
        <v>-57500.950000000004</v>
      </c>
      <c r="AE419" s="1">
        <v>-59347.53</v>
      </c>
      <c r="AF419" s="1">
        <v>-61675.31</v>
      </c>
      <c r="AG419" s="1">
        <v>-64008.37</v>
      </c>
      <c r="AH419" s="1">
        <v>-66346.180000000008</v>
      </c>
      <c r="AI419" s="1"/>
      <c r="AJ419" s="1">
        <v>-1368.66</v>
      </c>
      <c r="AK419" s="1">
        <v>-1368.66</v>
      </c>
      <c r="AL419" s="1">
        <v>-1368.66</v>
      </c>
      <c r="AM419" s="1">
        <v>-1368.66</v>
      </c>
      <c r="AN419" s="1">
        <v>-1368.66</v>
      </c>
      <c r="AO419" s="1">
        <v>-1368.66</v>
      </c>
      <c r="AP419" s="1">
        <v>-1368.66</v>
      </c>
      <c r="AQ419" s="1">
        <v>-1368.66</v>
      </c>
      <c r="AR419" s="1">
        <v>-1368.66</v>
      </c>
      <c r="AS419" s="1">
        <v>-1846.58</v>
      </c>
      <c r="AT419" s="1">
        <v>-2327.7800000000002</v>
      </c>
      <c r="AU419" s="1">
        <v>-2333.06</v>
      </c>
      <c r="AV419" s="1">
        <v>-2337.81</v>
      </c>
      <c r="AW419" s="1">
        <f t="shared" si="253"/>
        <v>19794.510000000002</v>
      </c>
      <c r="AX419" s="1"/>
      <c r="AY419" s="1">
        <v>182832.49</v>
      </c>
      <c r="AZ419" s="1">
        <v>181463.83000000002</v>
      </c>
      <c r="BA419" s="1">
        <v>180095.17</v>
      </c>
      <c r="BB419" s="1">
        <v>178726.51</v>
      </c>
      <c r="BC419" s="1">
        <v>177357.85</v>
      </c>
      <c r="BD419" s="1">
        <v>175989.19</v>
      </c>
      <c r="BE419" s="1">
        <v>174620.53</v>
      </c>
      <c r="BF419" s="1">
        <v>173251.87</v>
      </c>
      <c r="BG419" s="1">
        <v>171883.21</v>
      </c>
      <c r="BH419" s="1">
        <v>330233.2</v>
      </c>
      <c r="BI419" s="1">
        <v>329005.55</v>
      </c>
      <c r="BJ419" s="1">
        <v>327342.19</v>
      </c>
      <c r="BK419" s="1">
        <v>325925.86</v>
      </c>
      <c r="BL419" s="2">
        <f t="shared" si="226"/>
        <v>0</v>
      </c>
      <c r="BM419" s="2">
        <f t="shared" si="254"/>
        <v>19794.510000000002</v>
      </c>
      <c r="BN419" s="3">
        <f t="shared" si="225"/>
        <v>7.1600045591976844E-2</v>
      </c>
      <c r="BO419" s="37">
        <f>IFERROR(INDEX('Wkpr - Existing Depr Rates'!$G$2:$G$709,MATCH('Wkpr - Plant Balance Detail'!A419,'Wkpr - Existing Depr Rates'!$A$2:$A$709,0),),0)</f>
        <v>7.1599999999999997E-2</v>
      </c>
      <c r="BP419" s="37">
        <f t="shared" si="255"/>
        <v>4.559197684661509E-8</v>
      </c>
      <c r="BQ419" s="11">
        <v>7.7699999999999991E-2</v>
      </c>
      <c r="BR419" s="11"/>
      <c r="BS419" s="11"/>
      <c r="BU419" s="31">
        <f>_xlfn.IFNA(IF(AND($B419="ED",$D419&gt;=310000,$D419&lt;360000),INDEX('Wkpr - Allocation_Factors'!$B$16:$F$16,1,MATCH('Wkpr - Plant Balance Detail'!BU$2,'Wkpr - Allocation_Factors'!$B$1:$F$1,0)),IF(AND($B419="GD",$C419="AN",$D419&gt;=350000,$D419&lt;358000),INDEX('Wkpr - Allocation_Factors'!$B$17:$F$17,1,MATCH('Wkpr - Plant Balance Detail'!BU$2,'Wkpr - Allocation_Factors'!$B$1:$F$1,0)),INDEX('Wkpr - Allocation_Factors'!$B$2:$F$15,MATCH(CONCATENATE('Wkpr - Plant Balance Detail'!$B419,'Wkpr - Plant Balance Detail'!$C419),'Wkpr - Allocation_Factors'!$A$2:$A$15,0),MATCH('Wkpr - Plant Balance Detail'!BU$2,'Wkpr - Allocation_Factors'!$B$1:$F$1,0)))),0)</f>
        <v>1</v>
      </c>
      <c r="BV419" s="31">
        <f>_xlfn.IFNA(IF(AND($B419="ED",$D419&gt;=310000,$D419&lt;360000),INDEX('Wkpr - Allocation_Factors'!$B$16:$F$16,1,MATCH('Wkpr - Plant Balance Detail'!BV$2,'Wkpr - Allocation_Factors'!$B$1:$F$1,0)),IF(AND($B419="GD",$C419="AN",$D419&gt;=350000,$D419&lt;358000),INDEX('Wkpr - Allocation_Factors'!$B$17:$F$17,1,MATCH('Wkpr - Plant Balance Detail'!BV$2,'Wkpr - Allocation_Factors'!$B$1:$F$1,0)),INDEX('Wkpr - Allocation_Factors'!$B$2:$F$15,MATCH(CONCATENATE('Wkpr - Plant Balance Detail'!$B419,'Wkpr - Plant Balance Detail'!$C419),'Wkpr - Allocation_Factors'!$A$2:$A$15,0),MATCH('Wkpr - Plant Balance Detail'!BV$2,'Wkpr - Allocation_Factors'!$B$1:$F$1,0)))),0)</f>
        <v>0</v>
      </c>
      <c r="BW419" s="31">
        <f>_xlfn.IFNA(IF(AND($B419="ED",$D419&gt;=310000,$D419&lt;360000),INDEX('Wkpr - Allocation_Factors'!$B$16:$F$16,1,MATCH('Wkpr - Plant Balance Detail'!BW$2,'Wkpr - Allocation_Factors'!$B$1:$F$1,0)),IF(AND($B419="GD",$C419="AN",$D419&gt;=350000,$D419&lt;358000),INDEX('Wkpr - Allocation_Factors'!$B$17:$F$17,1,MATCH('Wkpr - Plant Balance Detail'!BW$2,'Wkpr - Allocation_Factors'!$B$1:$F$1,0)),INDEX('Wkpr - Allocation_Factors'!$B$2:$F$15,MATCH(CONCATENATE('Wkpr - Plant Balance Detail'!$B419,'Wkpr - Plant Balance Detail'!$C419),'Wkpr - Allocation_Factors'!$A$2:$A$15,0),MATCH('Wkpr - Plant Balance Detail'!BW$2,'Wkpr - Allocation_Factors'!$B$1:$F$1,0)))),0)</f>
        <v>0</v>
      </c>
      <c r="BX419" s="31">
        <f>_xlfn.IFNA(IF(AND($B419="ED",$D419&gt;=310000,$D419&lt;360000),INDEX('Wkpr - Allocation_Factors'!$B$16:$F$16,1,MATCH('Wkpr - Plant Balance Detail'!BX$2,'Wkpr - Allocation_Factors'!$B$1:$F$1,0)),IF(AND($B419="GD",$C419="AN",$D419&gt;=350000,$D419&lt;358000),INDEX('Wkpr - Allocation_Factors'!$B$17:$F$17,1,MATCH('Wkpr - Plant Balance Detail'!BX$2,'Wkpr - Allocation_Factors'!$B$1:$F$1,0)),INDEX('Wkpr - Allocation_Factors'!$B$2:$F$15,MATCH(CONCATENATE('Wkpr - Plant Balance Detail'!$B419,'Wkpr - Plant Balance Detail'!$C419),'Wkpr - Allocation_Factors'!$A$2:$A$15,0),MATCH('Wkpr - Plant Balance Detail'!BX$2,'Wkpr - Allocation_Factors'!$B$1:$F$1,0)))),0)</f>
        <v>0</v>
      </c>
      <c r="BY419" s="31">
        <f>_xlfn.IFNA(IF(AND($B419="ED",$D419&gt;=310000,$D419&lt;360000),INDEX('Wkpr - Allocation_Factors'!$B$16:$F$16,1,MATCH('Wkpr - Plant Balance Detail'!BY$2,'Wkpr - Allocation_Factors'!$B$1:$F$1,0)),IF(AND($B419="GD",$C419="AN",$D419&gt;=350000,$D419&lt;358000),INDEX('Wkpr - Allocation_Factors'!$B$17:$F$17,1,MATCH('Wkpr - Plant Balance Detail'!BY$2,'Wkpr - Allocation_Factors'!$B$1:$F$1,0)),INDEX('Wkpr - Allocation_Factors'!$B$2:$F$15,MATCH(CONCATENATE('Wkpr - Plant Balance Detail'!$B419,'Wkpr - Plant Balance Detail'!$C419),'Wkpr - Allocation_Factors'!$A$2:$A$15,0),MATCH('Wkpr - Plant Balance Detail'!BY$2,'Wkpr - Allocation_Factors'!$B$1:$F$1,0)))),0)</f>
        <v>0</v>
      </c>
      <c r="CA419" s="1">
        <f t="shared" si="227"/>
        <v>28086.695948457767</v>
      </c>
      <c r="CB419" s="1">
        <f t="shared" si="228"/>
        <v>0</v>
      </c>
      <c r="CC419" s="1">
        <f t="shared" si="229"/>
        <v>0</v>
      </c>
      <c r="CD419" s="1">
        <f t="shared" si="230"/>
        <v>0</v>
      </c>
      <c r="CE419" s="1">
        <f t="shared" si="231"/>
        <v>0</v>
      </c>
      <c r="CF419" s="1"/>
      <c r="CG419" s="1">
        <f t="shared" si="232"/>
        <v>28086.678064</v>
      </c>
      <c r="CH419" s="1">
        <f t="shared" si="233"/>
        <v>0</v>
      </c>
      <c r="CI419" s="1">
        <f t="shared" si="234"/>
        <v>0</v>
      </c>
      <c r="CJ419" s="1">
        <f t="shared" si="235"/>
        <v>0</v>
      </c>
      <c r="CK419" s="1">
        <f t="shared" si="236"/>
        <v>0</v>
      </c>
      <c r="CM419" s="1">
        <f t="shared" si="237"/>
        <v>30479.537508000001</v>
      </c>
      <c r="CN419" s="1">
        <f t="shared" si="238"/>
        <v>0</v>
      </c>
      <c r="CO419" s="1">
        <f t="shared" si="239"/>
        <v>0</v>
      </c>
      <c r="CP419" s="1">
        <f t="shared" si="240"/>
        <v>0</v>
      </c>
      <c r="CQ419" s="1">
        <f t="shared" si="241"/>
        <v>0</v>
      </c>
      <c r="CS419" s="1">
        <f t="shared" si="256"/>
        <v>2392.8594440000015</v>
      </c>
      <c r="CT419" s="1">
        <f t="shared" si="257"/>
        <v>0</v>
      </c>
      <c r="CU419" s="1">
        <f t="shared" si="258"/>
        <v>0</v>
      </c>
      <c r="CV419" s="1">
        <f t="shared" si="259"/>
        <v>0</v>
      </c>
      <c r="CW419" s="1">
        <f t="shared" si="260"/>
        <v>0</v>
      </c>
      <c r="CX419" s="1">
        <f t="shared" si="261"/>
        <v>2392.8594440000015</v>
      </c>
      <c r="DA419" s="38">
        <f t="shared" si="242"/>
        <v>0</v>
      </c>
      <c r="DB419" s="38">
        <f t="shared" si="243"/>
        <v>0</v>
      </c>
      <c r="DC419" s="38">
        <f t="shared" si="244"/>
        <v>0</v>
      </c>
      <c r="DD419" s="38">
        <f t="shared" si="245"/>
        <v>0</v>
      </c>
      <c r="DE419" s="38">
        <f t="shared" si="246"/>
        <v>0</v>
      </c>
    </row>
    <row r="420" spans="1:109" x14ac:dyDescent="0.2">
      <c r="A420" t="s">
        <v>435</v>
      </c>
      <c r="B420" t="str">
        <f t="shared" si="247"/>
        <v>ED</v>
      </c>
      <c r="C420" t="str">
        <f t="shared" si="248"/>
        <v>WA</v>
      </c>
      <c r="D420">
        <f t="shared" si="249"/>
        <v>392056</v>
      </c>
      <c r="E420" t="s">
        <v>683</v>
      </c>
      <c r="F420" s="1">
        <v>4046005.52</v>
      </c>
      <c r="G420" s="1">
        <v>4046005.52</v>
      </c>
      <c r="H420" s="1">
        <v>4155407.68</v>
      </c>
      <c r="I420" s="1">
        <v>4155407.68</v>
      </c>
      <c r="J420" s="1">
        <v>4155407.68</v>
      </c>
      <c r="K420" s="1">
        <v>4155407.68</v>
      </c>
      <c r="L420" s="1">
        <v>4062645.47</v>
      </c>
      <c r="M420" s="1">
        <v>4062741.39</v>
      </c>
      <c r="N420" s="1">
        <v>3939785.26</v>
      </c>
      <c r="O420" s="1">
        <v>3939785.26</v>
      </c>
      <c r="P420" s="1">
        <v>3960094.46</v>
      </c>
      <c r="Q420" s="1">
        <v>3960094.46</v>
      </c>
      <c r="R420" s="1">
        <v>3960094.46</v>
      </c>
      <c r="S420" s="1">
        <f t="shared" si="250"/>
        <v>4003049.99</v>
      </c>
      <c r="T420" s="1">
        <f t="shared" si="251"/>
        <v>44592782.539999999</v>
      </c>
      <c r="U420" s="1">
        <f t="shared" si="252"/>
        <v>4049652.7108333334</v>
      </c>
      <c r="V420" s="1">
        <v>-1699334.05</v>
      </c>
      <c r="W420" s="1">
        <v>-1732308.99</v>
      </c>
      <c r="X420" s="1">
        <v>-1765729.75</v>
      </c>
      <c r="Y420" s="1">
        <v>-1799596.32</v>
      </c>
      <c r="Z420" s="1">
        <v>-1833462.8900000001</v>
      </c>
      <c r="AA420" s="1">
        <v>-1867329.46</v>
      </c>
      <c r="AB420" s="1">
        <v>-1492844.52</v>
      </c>
      <c r="AC420" s="1">
        <v>-1525955.47</v>
      </c>
      <c r="AD420" s="1">
        <v>-1455577.3</v>
      </c>
      <c r="AE420" s="1">
        <v>-1487686.55</v>
      </c>
      <c r="AF420" s="1">
        <v>-1519878.56</v>
      </c>
      <c r="AG420" s="1">
        <v>-1552153.33</v>
      </c>
      <c r="AH420" s="1">
        <v>-1584428.1</v>
      </c>
      <c r="AI420" s="1"/>
      <c r="AJ420" s="1">
        <v>-32974.94</v>
      </c>
      <c r="AK420" s="1">
        <v>-32974.94</v>
      </c>
      <c r="AL420" s="1">
        <v>-33420.76</v>
      </c>
      <c r="AM420" s="1">
        <v>-33866.57</v>
      </c>
      <c r="AN420" s="1">
        <v>-33866.57</v>
      </c>
      <c r="AO420" s="1">
        <v>-33866.57</v>
      </c>
      <c r="AP420" s="1">
        <v>-33488.57</v>
      </c>
      <c r="AQ420" s="1">
        <v>-33110.949999999997</v>
      </c>
      <c r="AR420" s="1">
        <v>-32482.75</v>
      </c>
      <c r="AS420" s="1">
        <v>-32109.25</v>
      </c>
      <c r="AT420" s="1">
        <v>-32192.010000000002</v>
      </c>
      <c r="AU420" s="1">
        <v>-32274.77</v>
      </c>
      <c r="AV420" s="1">
        <v>-32274.77</v>
      </c>
      <c r="AW420" s="1">
        <f t="shared" si="253"/>
        <v>395928.4800000001</v>
      </c>
      <c r="AX420" s="1"/>
      <c r="AY420" s="1">
        <v>2346671.4700000002</v>
      </c>
      <c r="AZ420" s="1">
        <v>2313696.5300000003</v>
      </c>
      <c r="BA420" s="1">
        <v>2389677.9300000002</v>
      </c>
      <c r="BB420" s="1">
        <v>2355811.36</v>
      </c>
      <c r="BC420" s="1">
        <v>2321944.79</v>
      </c>
      <c r="BD420" s="1">
        <v>2288078.2200000002</v>
      </c>
      <c r="BE420" s="1">
        <v>2569800.9500000002</v>
      </c>
      <c r="BF420" s="1">
        <v>2536785.9199999999</v>
      </c>
      <c r="BG420" s="1">
        <v>2484207.96</v>
      </c>
      <c r="BH420" s="1">
        <v>2452098.71</v>
      </c>
      <c r="BI420" s="1">
        <v>2440215.9</v>
      </c>
      <c r="BJ420" s="1">
        <v>2407941.13</v>
      </c>
      <c r="BK420" s="1">
        <v>2375666.36</v>
      </c>
      <c r="BL420" s="2">
        <f t="shared" si="226"/>
        <v>0</v>
      </c>
      <c r="BM420" s="2">
        <f t="shared" si="254"/>
        <v>395928.4800000001</v>
      </c>
      <c r="BN420" s="3">
        <f t="shared" si="225"/>
        <v>9.7768502207816813E-2</v>
      </c>
      <c r="BO420" s="37">
        <f>IFERROR(INDEX('Wkpr - Existing Depr Rates'!$G$2:$G$709,MATCH('Wkpr - Plant Balance Detail'!A420,'Wkpr - Existing Depr Rates'!$A$2:$A$709,0),),0)</f>
        <v>9.7799999999999998E-2</v>
      </c>
      <c r="BP420" s="37">
        <f t="shared" si="255"/>
        <v>-3.1497792183185491E-5</v>
      </c>
      <c r="BQ420" s="11">
        <v>5.4800000000000001E-2</v>
      </c>
      <c r="BR420" s="11"/>
      <c r="BS420" s="11"/>
      <c r="BU420" s="31">
        <f>_xlfn.IFNA(IF(AND($B420="ED",$D420&gt;=310000,$D420&lt;360000),INDEX('Wkpr - Allocation_Factors'!$B$16:$F$16,1,MATCH('Wkpr - Plant Balance Detail'!BU$2,'Wkpr - Allocation_Factors'!$B$1:$F$1,0)),IF(AND($B420="GD",$C420="AN",$D420&gt;=350000,$D420&lt;358000),INDEX('Wkpr - Allocation_Factors'!$B$17:$F$17,1,MATCH('Wkpr - Plant Balance Detail'!BU$2,'Wkpr - Allocation_Factors'!$B$1:$F$1,0)),INDEX('Wkpr - Allocation_Factors'!$B$2:$F$15,MATCH(CONCATENATE('Wkpr - Plant Balance Detail'!$B420,'Wkpr - Plant Balance Detail'!$C420),'Wkpr - Allocation_Factors'!$A$2:$A$15,0),MATCH('Wkpr - Plant Balance Detail'!BU$2,'Wkpr - Allocation_Factors'!$B$1:$F$1,0)))),0)</f>
        <v>1</v>
      </c>
      <c r="BV420" s="31">
        <f>_xlfn.IFNA(IF(AND($B420="ED",$D420&gt;=310000,$D420&lt;360000),INDEX('Wkpr - Allocation_Factors'!$B$16:$F$16,1,MATCH('Wkpr - Plant Balance Detail'!BV$2,'Wkpr - Allocation_Factors'!$B$1:$F$1,0)),IF(AND($B420="GD",$C420="AN",$D420&gt;=350000,$D420&lt;358000),INDEX('Wkpr - Allocation_Factors'!$B$17:$F$17,1,MATCH('Wkpr - Plant Balance Detail'!BV$2,'Wkpr - Allocation_Factors'!$B$1:$F$1,0)),INDEX('Wkpr - Allocation_Factors'!$B$2:$F$15,MATCH(CONCATENATE('Wkpr - Plant Balance Detail'!$B420,'Wkpr - Plant Balance Detail'!$C420),'Wkpr - Allocation_Factors'!$A$2:$A$15,0),MATCH('Wkpr - Plant Balance Detail'!BV$2,'Wkpr - Allocation_Factors'!$B$1:$F$1,0)))),0)</f>
        <v>0</v>
      </c>
      <c r="BW420" s="31">
        <f>_xlfn.IFNA(IF(AND($B420="ED",$D420&gt;=310000,$D420&lt;360000),INDEX('Wkpr - Allocation_Factors'!$B$16:$F$16,1,MATCH('Wkpr - Plant Balance Detail'!BW$2,'Wkpr - Allocation_Factors'!$B$1:$F$1,0)),IF(AND($B420="GD",$C420="AN",$D420&gt;=350000,$D420&lt;358000),INDEX('Wkpr - Allocation_Factors'!$B$17:$F$17,1,MATCH('Wkpr - Plant Balance Detail'!BW$2,'Wkpr - Allocation_Factors'!$B$1:$F$1,0)),INDEX('Wkpr - Allocation_Factors'!$B$2:$F$15,MATCH(CONCATENATE('Wkpr - Plant Balance Detail'!$B420,'Wkpr - Plant Balance Detail'!$C420),'Wkpr - Allocation_Factors'!$A$2:$A$15,0),MATCH('Wkpr - Plant Balance Detail'!BW$2,'Wkpr - Allocation_Factors'!$B$1:$F$1,0)))),0)</f>
        <v>0</v>
      </c>
      <c r="BX420" s="31">
        <f>_xlfn.IFNA(IF(AND($B420="ED",$D420&gt;=310000,$D420&lt;360000),INDEX('Wkpr - Allocation_Factors'!$B$16:$F$16,1,MATCH('Wkpr - Plant Balance Detail'!BX$2,'Wkpr - Allocation_Factors'!$B$1:$F$1,0)),IF(AND($B420="GD",$C420="AN",$D420&gt;=350000,$D420&lt;358000),INDEX('Wkpr - Allocation_Factors'!$B$17:$F$17,1,MATCH('Wkpr - Plant Balance Detail'!BX$2,'Wkpr - Allocation_Factors'!$B$1:$F$1,0)),INDEX('Wkpr - Allocation_Factors'!$B$2:$F$15,MATCH(CONCATENATE('Wkpr - Plant Balance Detail'!$B420,'Wkpr - Plant Balance Detail'!$C420),'Wkpr - Allocation_Factors'!$A$2:$A$15,0),MATCH('Wkpr - Plant Balance Detail'!BX$2,'Wkpr - Allocation_Factors'!$B$1:$F$1,0)))),0)</f>
        <v>0</v>
      </c>
      <c r="BY420" s="31">
        <f>_xlfn.IFNA(IF(AND($B420="ED",$D420&gt;=310000,$D420&lt;360000),INDEX('Wkpr - Allocation_Factors'!$B$16:$F$16,1,MATCH('Wkpr - Plant Balance Detail'!BY$2,'Wkpr - Allocation_Factors'!$B$1:$F$1,0)),IF(AND($B420="GD",$C420="AN",$D420&gt;=350000,$D420&lt;358000),INDEX('Wkpr - Allocation_Factors'!$B$17:$F$17,1,MATCH('Wkpr - Plant Balance Detail'!BY$2,'Wkpr - Allocation_Factors'!$B$1:$F$1,0)),INDEX('Wkpr - Allocation_Factors'!$B$2:$F$15,MATCH(CONCATENATE('Wkpr - Plant Balance Detail'!$B420,'Wkpr - Plant Balance Detail'!$C420),'Wkpr - Allocation_Factors'!$A$2:$A$15,0),MATCH('Wkpr - Plant Balance Detail'!BY$2,'Wkpr - Allocation_Factors'!$B$1:$F$1,0)))),0)</f>
        <v>0</v>
      </c>
      <c r="CA420" s="1">
        <f t="shared" si="227"/>
        <v>387172.50395567314</v>
      </c>
      <c r="CB420" s="1">
        <f t="shared" si="228"/>
        <v>0</v>
      </c>
      <c r="CC420" s="1">
        <f t="shared" si="229"/>
        <v>0</v>
      </c>
      <c r="CD420" s="1">
        <f t="shared" si="230"/>
        <v>0</v>
      </c>
      <c r="CE420" s="1">
        <f t="shared" si="231"/>
        <v>0</v>
      </c>
      <c r="CF420" s="1"/>
      <c r="CG420" s="1">
        <f t="shared" si="232"/>
        <v>387297.23818799999</v>
      </c>
      <c r="CH420" s="1">
        <f t="shared" si="233"/>
        <v>0</v>
      </c>
      <c r="CI420" s="1">
        <f t="shared" si="234"/>
        <v>0</v>
      </c>
      <c r="CJ420" s="1">
        <f t="shared" si="235"/>
        <v>0</v>
      </c>
      <c r="CK420" s="1">
        <f t="shared" si="236"/>
        <v>0</v>
      </c>
      <c r="CM420" s="1">
        <f t="shared" si="237"/>
        <v>217013.176408</v>
      </c>
      <c r="CN420" s="1">
        <f t="shared" si="238"/>
        <v>0</v>
      </c>
      <c r="CO420" s="1">
        <f t="shared" si="239"/>
        <v>0</v>
      </c>
      <c r="CP420" s="1">
        <f t="shared" si="240"/>
        <v>0</v>
      </c>
      <c r="CQ420" s="1">
        <f t="shared" si="241"/>
        <v>0</v>
      </c>
      <c r="CS420" s="1">
        <f t="shared" si="256"/>
        <v>-170284.06177999999</v>
      </c>
      <c r="CT420" s="1">
        <f t="shared" si="257"/>
        <v>0</v>
      </c>
      <c r="CU420" s="1">
        <f t="shared" si="258"/>
        <v>0</v>
      </c>
      <c r="CV420" s="1">
        <f t="shared" si="259"/>
        <v>0</v>
      </c>
      <c r="CW420" s="1">
        <f t="shared" si="260"/>
        <v>0</v>
      </c>
      <c r="CX420" s="1">
        <f t="shared" si="261"/>
        <v>-170284.06177999999</v>
      </c>
      <c r="DA420" s="38">
        <f t="shared" si="242"/>
        <v>0</v>
      </c>
      <c r="DB420" s="38">
        <f t="shared" si="243"/>
        <v>0</v>
      </c>
      <c r="DC420" s="38">
        <f t="shared" si="244"/>
        <v>0</v>
      </c>
      <c r="DD420" s="38">
        <f t="shared" si="245"/>
        <v>0</v>
      </c>
      <c r="DE420" s="38">
        <f t="shared" si="246"/>
        <v>0</v>
      </c>
    </row>
    <row r="421" spans="1:109" x14ac:dyDescent="0.2">
      <c r="A421" t="s">
        <v>436</v>
      </c>
      <c r="B421" t="str">
        <f t="shared" si="247"/>
        <v>ED</v>
      </c>
      <c r="C421" t="str">
        <f t="shared" si="248"/>
        <v>WA</v>
      </c>
      <c r="D421">
        <f t="shared" si="249"/>
        <v>392057</v>
      </c>
      <c r="E421" t="s">
        <v>683</v>
      </c>
      <c r="F421" s="1">
        <v>1801729.33</v>
      </c>
      <c r="G421" s="1">
        <v>1802888.9500000002</v>
      </c>
      <c r="H421" s="1">
        <v>1804172.81</v>
      </c>
      <c r="I421" s="1">
        <v>1808313.24</v>
      </c>
      <c r="J421" s="1">
        <v>1887564.26</v>
      </c>
      <c r="K421" s="1">
        <v>1887564.26</v>
      </c>
      <c r="L421" s="1">
        <v>1887564.26</v>
      </c>
      <c r="M421" s="1">
        <v>1887564.26</v>
      </c>
      <c r="N421" s="1">
        <v>1887564.26</v>
      </c>
      <c r="O421" s="1">
        <v>1887564.26</v>
      </c>
      <c r="P421" s="1">
        <v>1887564.26</v>
      </c>
      <c r="Q421" s="1">
        <v>1887564.26</v>
      </c>
      <c r="R421" s="1">
        <v>2060921.14</v>
      </c>
      <c r="S421" s="1">
        <f t="shared" si="250"/>
        <v>1931325.2349999999</v>
      </c>
      <c r="T421" s="1">
        <f t="shared" si="251"/>
        <v>20515889.080000002</v>
      </c>
      <c r="U421" s="1">
        <f t="shared" si="252"/>
        <v>1870601.1929166669</v>
      </c>
      <c r="V421" s="1">
        <v>-560519.81000000006</v>
      </c>
      <c r="W421" s="1">
        <v>-575208.63</v>
      </c>
      <c r="X421" s="1">
        <v>-589907.41</v>
      </c>
      <c r="Y421" s="1">
        <v>-604628.29</v>
      </c>
      <c r="Z421" s="1">
        <v>-619688.99</v>
      </c>
      <c r="AA421" s="1">
        <v>-635072.64</v>
      </c>
      <c r="AB421" s="1">
        <v>-650456.29</v>
      </c>
      <c r="AC421" s="1">
        <v>-665839.94000000006</v>
      </c>
      <c r="AD421" s="1">
        <v>-681223.59</v>
      </c>
      <c r="AE421" s="1">
        <v>-696607.24</v>
      </c>
      <c r="AF421" s="1">
        <v>-711990.89</v>
      </c>
      <c r="AG421" s="1">
        <v>-727374.54</v>
      </c>
      <c r="AH421" s="1">
        <v>-743464.62</v>
      </c>
      <c r="AI421" s="1"/>
      <c r="AJ421" s="1">
        <v>-13344.17</v>
      </c>
      <c r="AK421" s="1">
        <v>-14688.82</v>
      </c>
      <c r="AL421" s="1">
        <v>-14698.78</v>
      </c>
      <c r="AM421" s="1">
        <v>-14720.880000000001</v>
      </c>
      <c r="AN421" s="1">
        <v>-15060.7</v>
      </c>
      <c r="AO421" s="1">
        <v>-15383.65</v>
      </c>
      <c r="AP421" s="1">
        <v>-15383.65</v>
      </c>
      <c r="AQ421" s="1">
        <v>-15383.65</v>
      </c>
      <c r="AR421" s="1">
        <v>-15383.65</v>
      </c>
      <c r="AS421" s="1">
        <v>-15383.65</v>
      </c>
      <c r="AT421" s="1">
        <v>-15383.65</v>
      </c>
      <c r="AU421" s="1">
        <v>-15383.65</v>
      </c>
      <c r="AV421" s="1">
        <v>-16090.08</v>
      </c>
      <c r="AW421" s="1">
        <f t="shared" si="253"/>
        <v>182944.80999999994</v>
      </c>
      <c r="AX421" s="1"/>
      <c r="AY421" s="1">
        <v>1241209.52</v>
      </c>
      <c r="AZ421" s="1">
        <v>1227680.32</v>
      </c>
      <c r="BA421" s="1">
        <v>1214265.3999999999</v>
      </c>
      <c r="BB421" s="1">
        <v>1203684.95</v>
      </c>
      <c r="BC421" s="1">
        <v>1267875.27</v>
      </c>
      <c r="BD421" s="1">
        <v>1252491.6200000001</v>
      </c>
      <c r="BE421" s="1">
        <v>1237107.97</v>
      </c>
      <c r="BF421" s="1">
        <v>1221724.32</v>
      </c>
      <c r="BG421" s="1">
        <v>1206340.67</v>
      </c>
      <c r="BH421" s="1">
        <v>1190957.02</v>
      </c>
      <c r="BI421" s="1">
        <v>1175573.3700000001</v>
      </c>
      <c r="BJ421" s="1">
        <v>1160189.72</v>
      </c>
      <c r="BK421" s="1">
        <v>1317456.52</v>
      </c>
      <c r="BL421" s="2">
        <f t="shared" si="226"/>
        <v>0</v>
      </c>
      <c r="BM421" s="2">
        <f t="shared" si="254"/>
        <v>182944.80999999994</v>
      </c>
      <c r="BN421" s="3">
        <f t="shared" si="225"/>
        <v>9.7800007127521335E-2</v>
      </c>
      <c r="BO421" s="37">
        <f>IFERROR(INDEX('Wkpr - Existing Depr Rates'!$G$2:$G$709,MATCH('Wkpr - Plant Balance Detail'!A421,'Wkpr - Existing Depr Rates'!$A$2:$A$709,0),),0)</f>
        <v>9.7799999999999998E-2</v>
      </c>
      <c r="BP421" s="37">
        <f t="shared" si="255"/>
        <v>7.127521337024767E-9</v>
      </c>
      <c r="BQ421" s="11">
        <v>5.4800000000000001E-2</v>
      </c>
      <c r="BR421" s="11"/>
      <c r="BS421" s="11"/>
      <c r="BU421" s="31">
        <f>_xlfn.IFNA(IF(AND($B421="ED",$D421&gt;=310000,$D421&lt;360000),INDEX('Wkpr - Allocation_Factors'!$B$16:$F$16,1,MATCH('Wkpr - Plant Balance Detail'!BU$2,'Wkpr - Allocation_Factors'!$B$1:$F$1,0)),IF(AND($B421="GD",$C421="AN",$D421&gt;=350000,$D421&lt;358000),INDEX('Wkpr - Allocation_Factors'!$B$17:$F$17,1,MATCH('Wkpr - Plant Balance Detail'!BU$2,'Wkpr - Allocation_Factors'!$B$1:$F$1,0)),INDEX('Wkpr - Allocation_Factors'!$B$2:$F$15,MATCH(CONCATENATE('Wkpr - Plant Balance Detail'!$B421,'Wkpr - Plant Balance Detail'!$C421),'Wkpr - Allocation_Factors'!$A$2:$A$15,0),MATCH('Wkpr - Plant Balance Detail'!BU$2,'Wkpr - Allocation_Factors'!$B$1:$F$1,0)))),0)</f>
        <v>1</v>
      </c>
      <c r="BV421" s="31">
        <f>_xlfn.IFNA(IF(AND($B421="ED",$D421&gt;=310000,$D421&lt;360000),INDEX('Wkpr - Allocation_Factors'!$B$16:$F$16,1,MATCH('Wkpr - Plant Balance Detail'!BV$2,'Wkpr - Allocation_Factors'!$B$1:$F$1,0)),IF(AND($B421="GD",$C421="AN",$D421&gt;=350000,$D421&lt;358000),INDEX('Wkpr - Allocation_Factors'!$B$17:$F$17,1,MATCH('Wkpr - Plant Balance Detail'!BV$2,'Wkpr - Allocation_Factors'!$B$1:$F$1,0)),INDEX('Wkpr - Allocation_Factors'!$B$2:$F$15,MATCH(CONCATENATE('Wkpr - Plant Balance Detail'!$B421,'Wkpr - Plant Balance Detail'!$C421),'Wkpr - Allocation_Factors'!$A$2:$A$15,0),MATCH('Wkpr - Plant Balance Detail'!BV$2,'Wkpr - Allocation_Factors'!$B$1:$F$1,0)))),0)</f>
        <v>0</v>
      </c>
      <c r="BW421" s="31">
        <f>_xlfn.IFNA(IF(AND($B421="ED",$D421&gt;=310000,$D421&lt;360000),INDEX('Wkpr - Allocation_Factors'!$B$16:$F$16,1,MATCH('Wkpr - Plant Balance Detail'!BW$2,'Wkpr - Allocation_Factors'!$B$1:$F$1,0)),IF(AND($B421="GD",$C421="AN",$D421&gt;=350000,$D421&lt;358000),INDEX('Wkpr - Allocation_Factors'!$B$17:$F$17,1,MATCH('Wkpr - Plant Balance Detail'!BW$2,'Wkpr - Allocation_Factors'!$B$1:$F$1,0)),INDEX('Wkpr - Allocation_Factors'!$B$2:$F$15,MATCH(CONCATENATE('Wkpr - Plant Balance Detail'!$B421,'Wkpr - Plant Balance Detail'!$C421),'Wkpr - Allocation_Factors'!$A$2:$A$15,0),MATCH('Wkpr - Plant Balance Detail'!BW$2,'Wkpr - Allocation_Factors'!$B$1:$F$1,0)))),0)</f>
        <v>0</v>
      </c>
      <c r="BX421" s="31">
        <f>_xlfn.IFNA(IF(AND($B421="ED",$D421&gt;=310000,$D421&lt;360000),INDEX('Wkpr - Allocation_Factors'!$B$16:$F$16,1,MATCH('Wkpr - Plant Balance Detail'!BX$2,'Wkpr - Allocation_Factors'!$B$1:$F$1,0)),IF(AND($B421="GD",$C421="AN",$D421&gt;=350000,$D421&lt;358000),INDEX('Wkpr - Allocation_Factors'!$B$17:$F$17,1,MATCH('Wkpr - Plant Balance Detail'!BX$2,'Wkpr - Allocation_Factors'!$B$1:$F$1,0)),INDEX('Wkpr - Allocation_Factors'!$B$2:$F$15,MATCH(CONCATENATE('Wkpr - Plant Balance Detail'!$B421,'Wkpr - Plant Balance Detail'!$C421),'Wkpr - Allocation_Factors'!$A$2:$A$15,0),MATCH('Wkpr - Plant Balance Detail'!BX$2,'Wkpr - Allocation_Factors'!$B$1:$F$1,0)))),0)</f>
        <v>0</v>
      </c>
      <c r="BY421" s="31">
        <f>_xlfn.IFNA(IF(AND($B421="ED",$D421&gt;=310000,$D421&lt;360000),INDEX('Wkpr - Allocation_Factors'!$B$16:$F$16,1,MATCH('Wkpr - Plant Balance Detail'!BY$2,'Wkpr - Allocation_Factors'!$B$1:$F$1,0)),IF(AND($B421="GD",$C421="AN",$D421&gt;=350000,$D421&lt;358000),INDEX('Wkpr - Allocation_Factors'!$B$17:$F$17,1,MATCH('Wkpr - Plant Balance Detail'!BY$2,'Wkpr - Allocation_Factors'!$B$1:$F$1,0)),INDEX('Wkpr - Allocation_Factors'!$B$2:$F$15,MATCH(CONCATENATE('Wkpr - Plant Balance Detail'!$B421,'Wkpr - Plant Balance Detail'!$C421),'Wkpr - Allocation_Factors'!$A$2:$A$15,0),MATCH('Wkpr - Plant Balance Detail'!BY$2,'Wkpr - Allocation_Factors'!$B$1:$F$1,0)))),0)</f>
        <v>0</v>
      </c>
      <c r="CA421" s="1">
        <f t="shared" si="227"/>
        <v>201558.1021812594</v>
      </c>
      <c r="CB421" s="1">
        <f t="shared" si="228"/>
        <v>0</v>
      </c>
      <c r="CC421" s="1">
        <f t="shared" si="229"/>
        <v>0</v>
      </c>
      <c r="CD421" s="1">
        <f t="shared" si="230"/>
        <v>0</v>
      </c>
      <c r="CE421" s="1">
        <f t="shared" si="231"/>
        <v>0</v>
      </c>
      <c r="CF421" s="1"/>
      <c r="CG421" s="1">
        <f t="shared" si="232"/>
        <v>201558.08749199999</v>
      </c>
      <c r="CH421" s="1">
        <f t="shared" si="233"/>
        <v>0</v>
      </c>
      <c r="CI421" s="1">
        <f t="shared" si="234"/>
        <v>0</v>
      </c>
      <c r="CJ421" s="1">
        <f t="shared" si="235"/>
        <v>0</v>
      </c>
      <c r="CK421" s="1">
        <f t="shared" si="236"/>
        <v>0</v>
      </c>
      <c r="CM421" s="1">
        <f t="shared" si="237"/>
        <v>112938.478472</v>
      </c>
      <c r="CN421" s="1">
        <f t="shared" si="238"/>
        <v>0</v>
      </c>
      <c r="CO421" s="1">
        <f t="shared" si="239"/>
        <v>0</v>
      </c>
      <c r="CP421" s="1">
        <f t="shared" si="240"/>
        <v>0</v>
      </c>
      <c r="CQ421" s="1">
        <f t="shared" si="241"/>
        <v>0</v>
      </c>
      <c r="CS421" s="1">
        <f t="shared" si="256"/>
        <v>-88619.609019999989</v>
      </c>
      <c r="CT421" s="1">
        <f t="shared" si="257"/>
        <v>0</v>
      </c>
      <c r="CU421" s="1">
        <f t="shared" si="258"/>
        <v>0</v>
      </c>
      <c r="CV421" s="1">
        <f t="shared" si="259"/>
        <v>0</v>
      </c>
      <c r="CW421" s="1">
        <f t="shared" si="260"/>
        <v>0</v>
      </c>
      <c r="CX421" s="1">
        <f t="shared" si="261"/>
        <v>-88619.609019999989</v>
      </c>
      <c r="DA421" s="38">
        <f t="shared" si="242"/>
        <v>0</v>
      </c>
      <c r="DB421" s="38">
        <f t="shared" si="243"/>
        <v>0</v>
      </c>
      <c r="DC421" s="38">
        <f t="shared" si="244"/>
        <v>0</v>
      </c>
      <c r="DD421" s="38">
        <f t="shared" si="245"/>
        <v>0</v>
      </c>
      <c r="DE421" s="38">
        <f t="shared" si="246"/>
        <v>0</v>
      </c>
    </row>
    <row r="422" spans="1:109" x14ac:dyDescent="0.2">
      <c r="A422" t="s">
        <v>437</v>
      </c>
      <c r="B422" t="str">
        <f t="shared" si="247"/>
        <v>ED</v>
      </c>
      <c r="C422" t="str">
        <f t="shared" si="248"/>
        <v>WA</v>
      </c>
      <c r="D422">
        <f t="shared" si="249"/>
        <v>392058</v>
      </c>
      <c r="E422" t="s">
        <v>683</v>
      </c>
      <c r="F422" s="1">
        <v>307773.74</v>
      </c>
      <c r="G422" s="1">
        <v>307773.74</v>
      </c>
      <c r="H422" s="1">
        <v>307773.74</v>
      </c>
      <c r="I422" s="1">
        <v>307773.74</v>
      </c>
      <c r="J422" s="1">
        <v>307773.74</v>
      </c>
      <c r="K422" s="1">
        <v>307773.74</v>
      </c>
      <c r="L422" s="1">
        <v>307773.74</v>
      </c>
      <c r="M422" s="1">
        <v>307773.74</v>
      </c>
      <c r="N422" s="1">
        <v>307773.74</v>
      </c>
      <c r="O422" s="1">
        <v>307773.74</v>
      </c>
      <c r="P422" s="1">
        <v>307773.74</v>
      </c>
      <c r="Q422" s="1">
        <v>307773.74</v>
      </c>
      <c r="R422" s="1">
        <v>307773.74</v>
      </c>
      <c r="S422" s="1">
        <f t="shared" si="250"/>
        <v>307773.74</v>
      </c>
      <c r="T422" s="1">
        <f t="shared" si="251"/>
        <v>3385511.1400000006</v>
      </c>
      <c r="U422" s="1">
        <f t="shared" si="252"/>
        <v>307773.74000000005</v>
      </c>
      <c r="V422" s="1">
        <v>-41255.71</v>
      </c>
      <c r="W422" s="1">
        <v>-42812.53</v>
      </c>
      <c r="X422" s="1">
        <v>-44369.35</v>
      </c>
      <c r="Y422" s="1">
        <v>-45926.17</v>
      </c>
      <c r="Z422" s="1">
        <v>-47482.99</v>
      </c>
      <c r="AA422" s="1">
        <v>-49039.81</v>
      </c>
      <c r="AB422" s="1">
        <v>-50596.630000000005</v>
      </c>
      <c r="AC422" s="1">
        <v>-52153.450000000004</v>
      </c>
      <c r="AD422" s="1">
        <v>-53710.270000000004</v>
      </c>
      <c r="AE422" s="1">
        <v>-55267.090000000004</v>
      </c>
      <c r="AF422" s="1">
        <v>-56823.91</v>
      </c>
      <c r="AG422" s="1">
        <v>-58380.73</v>
      </c>
      <c r="AH422" s="1">
        <v>-59937.55</v>
      </c>
      <c r="AI422" s="1"/>
      <c r="AJ422" s="1">
        <v>-1556.82</v>
      </c>
      <c r="AK422" s="1">
        <v>-1556.82</v>
      </c>
      <c r="AL422" s="1">
        <v>-1556.82</v>
      </c>
      <c r="AM422" s="1">
        <v>-1556.82</v>
      </c>
      <c r="AN422" s="1">
        <v>-1556.82</v>
      </c>
      <c r="AO422" s="1">
        <v>-1556.82</v>
      </c>
      <c r="AP422" s="1">
        <v>-1556.82</v>
      </c>
      <c r="AQ422" s="1">
        <v>-1556.82</v>
      </c>
      <c r="AR422" s="1">
        <v>-1556.82</v>
      </c>
      <c r="AS422" s="1">
        <v>-1556.82</v>
      </c>
      <c r="AT422" s="1">
        <v>-1556.82</v>
      </c>
      <c r="AU422" s="1">
        <v>-1556.82</v>
      </c>
      <c r="AV422" s="1">
        <v>-1556.82</v>
      </c>
      <c r="AW422" s="1">
        <f t="shared" si="253"/>
        <v>18681.84</v>
      </c>
      <c r="AX422" s="1"/>
      <c r="AY422" s="1">
        <v>266518.03000000003</v>
      </c>
      <c r="AZ422" s="1">
        <v>264961.21000000002</v>
      </c>
      <c r="BA422" s="1">
        <v>263404.39</v>
      </c>
      <c r="BB422" s="1">
        <v>261847.57</v>
      </c>
      <c r="BC422" s="1">
        <v>260290.75</v>
      </c>
      <c r="BD422" s="1">
        <v>258733.93</v>
      </c>
      <c r="BE422" s="1">
        <v>257177.11000000002</v>
      </c>
      <c r="BF422" s="1">
        <v>255620.29</v>
      </c>
      <c r="BG422" s="1">
        <v>254063.47</v>
      </c>
      <c r="BH422" s="1">
        <v>252506.65</v>
      </c>
      <c r="BI422" s="1">
        <v>250949.83000000002</v>
      </c>
      <c r="BJ422" s="1">
        <v>249393.01</v>
      </c>
      <c r="BK422" s="1">
        <v>247836.19</v>
      </c>
      <c r="BL422" s="2">
        <f t="shared" si="226"/>
        <v>0</v>
      </c>
      <c r="BM422" s="2">
        <f t="shared" si="254"/>
        <v>18681.84</v>
      </c>
      <c r="BN422" s="3">
        <f t="shared" si="225"/>
        <v>6.0699915463872899E-2</v>
      </c>
      <c r="BO422" s="37">
        <f>IFERROR(INDEX('Wkpr - Existing Depr Rates'!$G$2:$G$709,MATCH('Wkpr - Plant Balance Detail'!A422,'Wkpr - Existing Depr Rates'!$A$2:$A$709,0),),0)</f>
        <v>6.0699999999999997E-2</v>
      </c>
      <c r="BP422" s="37">
        <f t="shared" si="255"/>
        <v>-8.4536127098466807E-8</v>
      </c>
      <c r="BQ422" s="11">
        <v>5.6399999999999999E-2</v>
      </c>
      <c r="BR422" s="11"/>
      <c r="BS422" s="11"/>
      <c r="BU422" s="31">
        <f>_xlfn.IFNA(IF(AND($B422="ED",$D422&gt;=310000,$D422&lt;360000),INDEX('Wkpr - Allocation_Factors'!$B$16:$F$16,1,MATCH('Wkpr - Plant Balance Detail'!BU$2,'Wkpr - Allocation_Factors'!$B$1:$F$1,0)),IF(AND($B422="GD",$C422="AN",$D422&gt;=350000,$D422&lt;358000),INDEX('Wkpr - Allocation_Factors'!$B$17:$F$17,1,MATCH('Wkpr - Plant Balance Detail'!BU$2,'Wkpr - Allocation_Factors'!$B$1:$F$1,0)),INDEX('Wkpr - Allocation_Factors'!$B$2:$F$15,MATCH(CONCATENATE('Wkpr - Plant Balance Detail'!$B422,'Wkpr - Plant Balance Detail'!$C422),'Wkpr - Allocation_Factors'!$A$2:$A$15,0),MATCH('Wkpr - Plant Balance Detail'!BU$2,'Wkpr - Allocation_Factors'!$B$1:$F$1,0)))),0)</f>
        <v>1</v>
      </c>
      <c r="BV422" s="31">
        <f>_xlfn.IFNA(IF(AND($B422="ED",$D422&gt;=310000,$D422&lt;360000),INDEX('Wkpr - Allocation_Factors'!$B$16:$F$16,1,MATCH('Wkpr - Plant Balance Detail'!BV$2,'Wkpr - Allocation_Factors'!$B$1:$F$1,0)),IF(AND($B422="GD",$C422="AN",$D422&gt;=350000,$D422&lt;358000),INDEX('Wkpr - Allocation_Factors'!$B$17:$F$17,1,MATCH('Wkpr - Plant Balance Detail'!BV$2,'Wkpr - Allocation_Factors'!$B$1:$F$1,0)),INDEX('Wkpr - Allocation_Factors'!$B$2:$F$15,MATCH(CONCATENATE('Wkpr - Plant Balance Detail'!$B422,'Wkpr - Plant Balance Detail'!$C422),'Wkpr - Allocation_Factors'!$A$2:$A$15,0),MATCH('Wkpr - Plant Balance Detail'!BV$2,'Wkpr - Allocation_Factors'!$B$1:$F$1,0)))),0)</f>
        <v>0</v>
      </c>
      <c r="BW422" s="31">
        <f>_xlfn.IFNA(IF(AND($B422="ED",$D422&gt;=310000,$D422&lt;360000),INDEX('Wkpr - Allocation_Factors'!$B$16:$F$16,1,MATCH('Wkpr - Plant Balance Detail'!BW$2,'Wkpr - Allocation_Factors'!$B$1:$F$1,0)),IF(AND($B422="GD",$C422="AN",$D422&gt;=350000,$D422&lt;358000),INDEX('Wkpr - Allocation_Factors'!$B$17:$F$17,1,MATCH('Wkpr - Plant Balance Detail'!BW$2,'Wkpr - Allocation_Factors'!$B$1:$F$1,0)),INDEX('Wkpr - Allocation_Factors'!$B$2:$F$15,MATCH(CONCATENATE('Wkpr - Plant Balance Detail'!$B422,'Wkpr - Plant Balance Detail'!$C422),'Wkpr - Allocation_Factors'!$A$2:$A$15,0),MATCH('Wkpr - Plant Balance Detail'!BW$2,'Wkpr - Allocation_Factors'!$B$1:$F$1,0)))),0)</f>
        <v>0</v>
      </c>
      <c r="BX422" s="31">
        <f>_xlfn.IFNA(IF(AND($B422="ED",$D422&gt;=310000,$D422&lt;360000),INDEX('Wkpr - Allocation_Factors'!$B$16:$F$16,1,MATCH('Wkpr - Plant Balance Detail'!BX$2,'Wkpr - Allocation_Factors'!$B$1:$F$1,0)),IF(AND($B422="GD",$C422="AN",$D422&gt;=350000,$D422&lt;358000),INDEX('Wkpr - Allocation_Factors'!$B$17:$F$17,1,MATCH('Wkpr - Plant Balance Detail'!BX$2,'Wkpr - Allocation_Factors'!$B$1:$F$1,0)),INDEX('Wkpr - Allocation_Factors'!$B$2:$F$15,MATCH(CONCATENATE('Wkpr - Plant Balance Detail'!$B422,'Wkpr - Plant Balance Detail'!$C422),'Wkpr - Allocation_Factors'!$A$2:$A$15,0),MATCH('Wkpr - Plant Balance Detail'!BX$2,'Wkpr - Allocation_Factors'!$B$1:$F$1,0)))),0)</f>
        <v>0</v>
      </c>
      <c r="BY422" s="31">
        <f>_xlfn.IFNA(IF(AND($B422="ED",$D422&gt;=310000,$D422&lt;360000),INDEX('Wkpr - Allocation_Factors'!$B$16:$F$16,1,MATCH('Wkpr - Plant Balance Detail'!BY$2,'Wkpr - Allocation_Factors'!$B$1:$F$1,0)),IF(AND($B422="GD",$C422="AN",$D422&gt;=350000,$D422&lt;358000),INDEX('Wkpr - Allocation_Factors'!$B$17:$F$17,1,MATCH('Wkpr - Plant Balance Detail'!BY$2,'Wkpr - Allocation_Factors'!$B$1:$F$1,0)),INDEX('Wkpr - Allocation_Factors'!$B$2:$F$15,MATCH(CONCATENATE('Wkpr - Plant Balance Detail'!$B422,'Wkpr - Plant Balance Detail'!$C422),'Wkpr - Allocation_Factors'!$A$2:$A$15,0),MATCH('Wkpr - Plant Balance Detail'!BY$2,'Wkpr - Allocation_Factors'!$B$1:$F$1,0)))),0)</f>
        <v>0</v>
      </c>
      <c r="CA422" s="1">
        <f t="shared" si="227"/>
        <v>18681.839999999997</v>
      </c>
      <c r="CB422" s="1">
        <f t="shared" si="228"/>
        <v>0</v>
      </c>
      <c r="CC422" s="1">
        <f t="shared" si="229"/>
        <v>0</v>
      </c>
      <c r="CD422" s="1">
        <f t="shared" si="230"/>
        <v>0</v>
      </c>
      <c r="CE422" s="1">
        <f t="shared" si="231"/>
        <v>0</v>
      </c>
      <c r="CF422" s="1"/>
      <c r="CG422" s="1">
        <f t="shared" si="232"/>
        <v>18681.866017999997</v>
      </c>
      <c r="CH422" s="1">
        <f t="shared" si="233"/>
        <v>0</v>
      </c>
      <c r="CI422" s="1">
        <f t="shared" si="234"/>
        <v>0</v>
      </c>
      <c r="CJ422" s="1">
        <f t="shared" si="235"/>
        <v>0</v>
      </c>
      <c r="CK422" s="1">
        <f t="shared" si="236"/>
        <v>0</v>
      </c>
      <c r="CM422" s="1">
        <f t="shared" si="237"/>
        <v>17358.438935999999</v>
      </c>
      <c r="CN422" s="1">
        <f t="shared" si="238"/>
        <v>0</v>
      </c>
      <c r="CO422" s="1">
        <f t="shared" si="239"/>
        <v>0</v>
      </c>
      <c r="CP422" s="1">
        <f t="shared" si="240"/>
        <v>0</v>
      </c>
      <c r="CQ422" s="1">
        <f t="shared" si="241"/>
        <v>0</v>
      </c>
      <c r="CS422" s="1">
        <f t="shared" si="256"/>
        <v>-1323.4270819999983</v>
      </c>
      <c r="CT422" s="1">
        <f t="shared" si="257"/>
        <v>0</v>
      </c>
      <c r="CU422" s="1">
        <f t="shared" si="258"/>
        <v>0</v>
      </c>
      <c r="CV422" s="1">
        <f t="shared" si="259"/>
        <v>0</v>
      </c>
      <c r="CW422" s="1">
        <f t="shared" si="260"/>
        <v>0</v>
      </c>
      <c r="CX422" s="1">
        <f t="shared" si="261"/>
        <v>-1323.4270819999983</v>
      </c>
      <c r="DA422" s="38">
        <f t="shared" si="242"/>
        <v>0</v>
      </c>
      <c r="DB422" s="38">
        <f t="shared" si="243"/>
        <v>0</v>
      </c>
      <c r="DC422" s="38">
        <f t="shared" si="244"/>
        <v>0</v>
      </c>
      <c r="DD422" s="38">
        <f t="shared" si="245"/>
        <v>0</v>
      </c>
      <c r="DE422" s="38">
        <f t="shared" si="246"/>
        <v>0</v>
      </c>
    </row>
    <row r="423" spans="1:109" x14ac:dyDescent="0.2">
      <c r="A423" t="s">
        <v>438</v>
      </c>
      <c r="B423" t="str">
        <f t="shared" si="247"/>
        <v>ED</v>
      </c>
      <c r="C423" t="str">
        <f t="shared" si="248"/>
        <v>WA</v>
      </c>
      <c r="D423">
        <f t="shared" si="249"/>
        <v>392066</v>
      </c>
      <c r="E423" t="s">
        <v>683</v>
      </c>
      <c r="F423" s="1">
        <v>2146156.75</v>
      </c>
      <c r="G423" s="1">
        <v>2146156.75</v>
      </c>
      <c r="H423" s="1">
        <v>2146156.75</v>
      </c>
      <c r="I423" s="1">
        <v>2146156.75</v>
      </c>
      <c r="J423" s="1">
        <v>2146156.75</v>
      </c>
      <c r="K423" s="1">
        <v>2146156.75</v>
      </c>
      <c r="L423" s="1">
        <v>2146156.75</v>
      </c>
      <c r="M423" s="1">
        <v>2146156.75</v>
      </c>
      <c r="N423" s="1">
        <v>2146156.75</v>
      </c>
      <c r="O423" s="1">
        <v>2146156.75</v>
      </c>
      <c r="P423" s="1">
        <v>2146156.75</v>
      </c>
      <c r="Q423" s="1">
        <v>2146156.75</v>
      </c>
      <c r="R423" s="1">
        <v>2146156.75</v>
      </c>
      <c r="S423" s="1">
        <f t="shared" si="250"/>
        <v>2146156.75</v>
      </c>
      <c r="T423" s="1">
        <f t="shared" si="251"/>
        <v>23607724.25</v>
      </c>
      <c r="U423" s="1">
        <f t="shared" si="252"/>
        <v>2146156.75</v>
      </c>
      <c r="V423" s="1">
        <v>-209048.33000000002</v>
      </c>
      <c r="W423" s="1">
        <v>-219904.31</v>
      </c>
      <c r="X423" s="1">
        <v>-230760.29</v>
      </c>
      <c r="Y423" s="1">
        <v>-241616.27000000002</v>
      </c>
      <c r="Z423" s="1">
        <v>-252472.25</v>
      </c>
      <c r="AA423" s="1">
        <v>-263328.23</v>
      </c>
      <c r="AB423" s="1">
        <v>-274184.21000000002</v>
      </c>
      <c r="AC423" s="1">
        <v>-285040.19</v>
      </c>
      <c r="AD423" s="1">
        <v>-295896.17</v>
      </c>
      <c r="AE423" s="1">
        <v>-306752.15000000002</v>
      </c>
      <c r="AF423" s="1">
        <v>-317608.13</v>
      </c>
      <c r="AG423" s="1">
        <v>-328464.11</v>
      </c>
      <c r="AH423" s="1">
        <v>-339320.09</v>
      </c>
      <c r="AI423" s="1"/>
      <c r="AJ423" s="1">
        <v>-10855.98</v>
      </c>
      <c r="AK423" s="1">
        <v>-10855.98</v>
      </c>
      <c r="AL423" s="1">
        <v>-10855.98</v>
      </c>
      <c r="AM423" s="1">
        <v>-10855.98</v>
      </c>
      <c r="AN423" s="1">
        <v>-10855.98</v>
      </c>
      <c r="AO423" s="1">
        <v>-10855.98</v>
      </c>
      <c r="AP423" s="1">
        <v>-10855.98</v>
      </c>
      <c r="AQ423" s="1">
        <v>-10855.98</v>
      </c>
      <c r="AR423" s="1">
        <v>-10855.98</v>
      </c>
      <c r="AS423" s="1">
        <v>-10855.98</v>
      </c>
      <c r="AT423" s="1">
        <v>-10855.98</v>
      </c>
      <c r="AU423" s="1">
        <v>-10855.98</v>
      </c>
      <c r="AV423" s="1">
        <v>-10855.98</v>
      </c>
      <c r="AW423" s="1">
        <f t="shared" si="253"/>
        <v>130271.75999999997</v>
      </c>
      <c r="AX423" s="1"/>
      <c r="AY423" s="1">
        <v>1937108.42</v>
      </c>
      <c r="AZ423" s="1">
        <v>1926252.44</v>
      </c>
      <c r="BA423" s="1">
        <v>1915396.46</v>
      </c>
      <c r="BB423" s="1">
        <v>1904540.48</v>
      </c>
      <c r="BC423" s="1">
        <v>1893684.5</v>
      </c>
      <c r="BD423" s="1">
        <v>1882828.52</v>
      </c>
      <c r="BE423" s="1">
        <v>1871972.54</v>
      </c>
      <c r="BF423" s="1">
        <v>1861116.56</v>
      </c>
      <c r="BG423" s="1">
        <v>1850260.58</v>
      </c>
      <c r="BH423" s="1">
        <v>1839404.6</v>
      </c>
      <c r="BI423" s="1">
        <v>1828548.62</v>
      </c>
      <c r="BJ423" s="1">
        <v>1817692.6400000001</v>
      </c>
      <c r="BK423" s="1">
        <v>1806836.6600000001</v>
      </c>
      <c r="BL423" s="2">
        <f t="shared" si="226"/>
        <v>0</v>
      </c>
      <c r="BM423" s="2">
        <f t="shared" si="254"/>
        <v>130271.75999999997</v>
      </c>
      <c r="BN423" s="3">
        <f t="shared" si="225"/>
        <v>6.0700021095849578E-2</v>
      </c>
      <c r="BO423" s="37">
        <f>IFERROR(INDEX('Wkpr - Existing Depr Rates'!$G$2:$G$709,MATCH('Wkpr - Plant Balance Detail'!A423,'Wkpr - Existing Depr Rates'!$A$2:$A$709,0),),0)</f>
        <v>6.0699999999999997E-2</v>
      </c>
      <c r="BP423" s="37">
        <f t="shared" si="255"/>
        <v>2.1095849581098669E-8</v>
      </c>
      <c r="BQ423" s="11">
        <v>5.6399999999999999E-2</v>
      </c>
      <c r="BR423" s="11"/>
      <c r="BS423" s="11"/>
      <c r="BU423" s="31">
        <f>_xlfn.IFNA(IF(AND($B423="ED",$D423&gt;=310000,$D423&lt;360000),INDEX('Wkpr - Allocation_Factors'!$B$16:$F$16,1,MATCH('Wkpr - Plant Balance Detail'!BU$2,'Wkpr - Allocation_Factors'!$B$1:$F$1,0)),IF(AND($B423="GD",$C423="AN",$D423&gt;=350000,$D423&lt;358000),INDEX('Wkpr - Allocation_Factors'!$B$17:$F$17,1,MATCH('Wkpr - Plant Balance Detail'!BU$2,'Wkpr - Allocation_Factors'!$B$1:$F$1,0)),INDEX('Wkpr - Allocation_Factors'!$B$2:$F$15,MATCH(CONCATENATE('Wkpr - Plant Balance Detail'!$B423,'Wkpr - Plant Balance Detail'!$C423),'Wkpr - Allocation_Factors'!$A$2:$A$15,0),MATCH('Wkpr - Plant Balance Detail'!BU$2,'Wkpr - Allocation_Factors'!$B$1:$F$1,0)))),0)</f>
        <v>1</v>
      </c>
      <c r="BV423" s="31">
        <f>_xlfn.IFNA(IF(AND($B423="ED",$D423&gt;=310000,$D423&lt;360000),INDEX('Wkpr - Allocation_Factors'!$B$16:$F$16,1,MATCH('Wkpr - Plant Balance Detail'!BV$2,'Wkpr - Allocation_Factors'!$B$1:$F$1,0)),IF(AND($B423="GD",$C423="AN",$D423&gt;=350000,$D423&lt;358000),INDEX('Wkpr - Allocation_Factors'!$B$17:$F$17,1,MATCH('Wkpr - Plant Balance Detail'!BV$2,'Wkpr - Allocation_Factors'!$B$1:$F$1,0)),INDEX('Wkpr - Allocation_Factors'!$B$2:$F$15,MATCH(CONCATENATE('Wkpr - Plant Balance Detail'!$B423,'Wkpr - Plant Balance Detail'!$C423),'Wkpr - Allocation_Factors'!$A$2:$A$15,0),MATCH('Wkpr - Plant Balance Detail'!BV$2,'Wkpr - Allocation_Factors'!$B$1:$F$1,0)))),0)</f>
        <v>0</v>
      </c>
      <c r="BW423" s="31">
        <f>_xlfn.IFNA(IF(AND($B423="ED",$D423&gt;=310000,$D423&lt;360000),INDEX('Wkpr - Allocation_Factors'!$B$16:$F$16,1,MATCH('Wkpr - Plant Balance Detail'!BW$2,'Wkpr - Allocation_Factors'!$B$1:$F$1,0)),IF(AND($B423="GD",$C423="AN",$D423&gt;=350000,$D423&lt;358000),INDEX('Wkpr - Allocation_Factors'!$B$17:$F$17,1,MATCH('Wkpr - Plant Balance Detail'!BW$2,'Wkpr - Allocation_Factors'!$B$1:$F$1,0)),INDEX('Wkpr - Allocation_Factors'!$B$2:$F$15,MATCH(CONCATENATE('Wkpr - Plant Balance Detail'!$B423,'Wkpr - Plant Balance Detail'!$C423),'Wkpr - Allocation_Factors'!$A$2:$A$15,0),MATCH('Wkpr - Plant Balance Detail'!BW$2,'Wkpr - Allocation_Factors'!$B$1:$F$1,0)))),0)</f>
        <v>0</v>
      </c>
      <c r="BX423" s="31">
        <f>_xlfn.IFNA(IF(AND($B423="ED",$D423&gt;=310000,$D423&lt;360000),INDEX('Wkpr - Allocation_Factors'!$B$16:$F$16,1,MATCH('Wkpr - Plant Balance Detail'!BX$2,'Wkpr - Allocation_Factors'!$B$1:$F$1,0)),IF(AND($B423="GD",$C423="AN",$D423&gt;=350000,$D423&lt;358000),INDEX('Wkpr - Allocation_Factors'!$B$17:$F$17,1,MATCH('Wkpr - Plant Balance Detail'!BX$2,'Wkpr - Allocation_Factors'!$B$1:$F$1,0)),INDEX('Wkpr - Allocation_Factors'!$B$2:$F$15,MATCH(CONCATENATE('Wkpr - Plant Balance Detail'!$B423,'Wkpr - Plant Balance Detail'!$C423),'Wkpr - Allocation_Factors'!$A$2:$A$15,0),MATCH('Wkpr - Plant Balance Detail'!BX$2,'Wkpr - Allocation_Factors'!$B$1:$F$1,0)))),0)</f>
        <v>0</v>
      </c>
      <c r="BY423" s="31">
        <f>_xlfn.IFNA(IF(AND($B423="ED",$D423&gt;=310000,$D423&lt;360000),INDEX('Wkpr - Allocation_Factors'!$B$16:$F$16,1,MATCH('Wkpr - Plant Balance Detail'!BY$2,'Wkpr - Allocation_Factors'!$B$1:$F$1,0)),IF(AND($B423="GD",$C423="AN",$D423&gt;=350000,$D423&lt;358000),INDEX('Wkpr - Allocation_Factors'!$B$17:$F$17,1,MATCH('Wkpr - Plant Balance Detail'!BY$2,'Wkpr - Allocation_Factors'!$B$1:$F$1,0)),INDEX('Wkpr - Allocation_Factors'!$B$2:$F$15,MATCH(CONCATENATE('Wkpr - Plant Balance Detail'!$B423,'Wkpr - Plant Balance Detail'!$C423),'Wkpr - Allocation_Factors'!$A$2:$A$15,0),MATCH('Wkpr - Plant Balance Detail'!BY$2,'Wkpr - Allocation_Factors'!$B$1:$F$1,0)))),0)</f>
        <v>0</v>
      </c>
      <c r="CA423" s="1">
        <f t="shared" si="227"/>
        <v>130271.75999999997</v>
      </c>
      <c r="CB423" s="1">
        <f t="shared" si="228"/>
        <v>0</v>
      </c>
      <c r="CC423" s="1">
        <f t="shared" si="229"/>
        <v>0</v>
      </c>
      <c r="CD423" s="1">
        <f t="shared" si="230"/>
        <v>0</v>
      </c>
      <c r="CE423" s="1">
        <f t="shared" si="231"/>
        <v>0</v>
      </c>
      <c r="CF423" s="1"/>
      <c r="CG423" s="1">
        <f t="shared" si="232"/>
        <v>130271.714725</v>
      </c>
      <c r="CH423" s="1">
        <f t="shared" si="233"/>
        <v>0</v>
      </c>
      <c r="CI423" s="1">
        <f t="shared" si="234"/>
        <v>0</v>
      </c>
      <c r="CJ423" s="1">
        <f t="shared" si="235"/>
        <v>0</v>
      </c>
      <c r="CK423" s="1">
        <f t="shared" si="236"/>
        <v>0</v>
      </c>
      <c r="CM423" s="1">
        <f t="shared" si="237"/>
        <v>121043.24069999999</v>
      </c>
      <c r="CN423" s="1">
        <f t="shared" si="238"/>
        <v>0</v>
      </c>
      <c r="CO423" s="1">
        <f t="shared" si="239"/>
        <v>0</v>
      </c>
      <c r="CP423" s="1">
        <f t="shared" si="240"/>
        <v>0</v>
      </c>
      <c r="CQ423" s="1">
        <f t="shared" si="241"/>
        <v>0</v>
      </c>
      <c r="CS423" s="1">
        <f t="shared" si="256"/>
        <v>-9228.4740250000032</v>
      </c>
      <c r="CT423" s="1">
        <f t="shared" si="257"/>
        <v>0</v>
      </c>
      <c r="CU423" s="1">
        <f t="shared" si="258"/>
        <v>0</v>
      </c>
      <c r="CV423" s="1">
        <f t="shared" si="259"/>
        <v>0</v>
      </c>
      <c r="CW423" s="1">
        <f t="shared" si="260"/>
        <v>0</v>
      </c>
      <c r="CX423" s="1">
        <f t="shared" si="261"/>
        <v>-9228.4740250000032</v>
      </c>
      <c r="DA423" s="38">
        <f t="shared" si="242"/>
        <v>0</v>
      </c>
      <c r="DB423" s="38">
        <f t="shared" si="243"/>
        <v>0</v>
      </c>
      <c r="DC423" s="38">
        <f t="shared" si="244"/>
        <v>0</v>
      </c>
      <c r="DD423" s="38">
        <f t="shared" si="245"/>
        <v>0</v>
      </c>
      <c r="DE423" s="38">
        <f t="shared" si="246"/>
        <v>0</v>
      </c>
    </row>
    <row r="424" spans="1:109" x14ac:dyDescent="0.2">
      <c r="A424" t="s">
        <v>439</v>
      </c>
      <c r="B424" t="str">
        <f t="shared" si="247"/>
        <v>ED</v>
      </c>
      <c r="C424" t="str">
        <f t="shared" si="248"/>
        <v>WA</v>
      </c>
      <c r="D424">
        <f t="shared" si="249"/>
        <v>392067</v>
      </c>
      <c r="E424" t="s">
        <v>683</v>
      </c>
      <c r="F424" s="1">
        <v>2044846.09</v>
      </c>
      <c r="G424" s="1">
        <v>2044846.09</v>
      </c>
      <c r="H424" s="1">
        <v>2044846.09</v>
      </c>
      <c r="I424" s="1">
        <v>2044846.09</v>
      </c>
      <c r="J424" s="1">
        <v>2044846.09</v>
      </c>
      <c r="K424" s="1">
        <v>2044846.09</v>
      </c>
      <c r="L424" s="1">
        <v>2377305.77</v>
      </c>
      <c r="M424" s="1">
        <v>2377305.77</v>
      </c>
      <c r="N424" s="1">
        <v>2377305.77</v>
      </c>
      <c r="O424" s="1">
        <v>2377429.42</v>
      </c>
      <c r="P424" s="1">
        <v>2377429.42</v>
      </c>
      <c r="Q424" s="1">
        <v>2377429.42</v>
      </c>
      <c r="R424" s="1">
        <v>2377429.42</v>
      </c>
      <c r="S424" s="1">
        <f t="shared" si="250"/>
        <v>2211137.7549999999</v>
      </c>
      <c r="T424" s="1">
        <f t="shared" si="251"/>
        <v>24488436.020000003</v>
      </c>
      <c r="U424" s="1">
        <f t="shared" si="252"/>
        <v>2224964.4812500002</v>
      </c>
      <c r="V424" s="1">
        <v>-170766.5</v>
      </c>
      <c r="W424" s="1">
        <v>-187432</v>
      </c>
      <c r="X424" s="1">
        <v>-204097.5</v>
      </c>
      <c r="Y424" s="1">
        <v>-220763</v>
      </c>
      <c r="Z424" s="1">
        <v>-237428.5</v>
      </c>
      <c r="AA424" s="1">
        <v>-254094</v>
      </c>
      <c r="AB424" s="1">
        <v>-272114.27</v>
      </c>
      <c r="AC424" s="1">
        <v>-291489.31</v>
      </c>
      <c r="AD424" s="1">
        <v>-310864.35000000003</v>
      </c>
      <c r="AE424" s="1">
        <v>-330239.90000000002</v>
      </c>
      <c r="AF424" s="1">
        <v>-349615.95</v>
      </c>
      <c r="AG424" s="1">
        <v>-368992</v>
      </c>
      <c r="AH424" s="1">
        <v>-388368.05</v>
      </c>
      <c r="AI424" s="1"/>
      <c r="AJ424" s="1">
        <v>-16155.460000000001</v>
      </c>
      <c r="AK424" s="1">
        <v>-16665.5</v>
      </c>
      <c r="AL424" s="1">
        <v>-16665.5</v>
      </c>
      <c r="AM424" s="1">
        <v>-16665.5</v>
      </c>
      <c r="AN424" s="1">
        <v>-16665.5</v>
      </c>
      <c r="AO424" s="1">
        <v>-16665.5</v>
      </c>
      <c r="AP424" s="1">
        <v>-18020.27</v>
      </c>
      <c r="AQ424" s="1">
        <v>-19375.04</v>
      </c>
      <c r="AR424" s="1">
        <v>-19375.04</v>
      </c>
      <c r="AS424" s="1">
        <v>-19375.55</v>
      </c>
      <c r="AT424" s="1">
        <v>-19376.05</v>
      </c>
      <c r="AU424" s="1">
        <v>-19376.05</v>
      </c>
      <c r="AV424" s="1">
        <v>-19376.05</v>
      </c>
      <c r="AW424" s="1">
        <f t="shared" si="253"/>
        <v>217601.54999999996</v>
      </c>
      <c r="AX424" s="1"/>
      <c r="AY424" s="1">
        <v>1874079.5899999999</v>
      </c>
      <c r="AZ424" s="1">
        <v>1857414.0899999999</v>
      </c>
      <c r="BA424" s="1">
        <v>1840748.5899999999</v>
      </c>
      <c r="BB424" s="1">
        <v>1824083.0899999999</v>
      </c>
      <c r="BC424" s="1">
        <v>1807417.5899999999</v>
      </c>
      <c r="BD424" s="1">
        <v>1790752.0899999999</v>
      </c>
      <c r="BE424" s="1">
        <v>2105191.5</v>
      </c>
      <c r="BF424" s="1">
        <v>2085816.46</v>
      </c>
      <c r="BG424" s="1">
        <v>2066441.42</v>
      </c>
      <c r="BH424" s="1">
        <v>2047189.52</v>
      </c>
      <c r="BI424" s="1">
        <v>2027813.47</v>
      </c>
      <c r="BJ424" s="1">
        <v>2008437.42</v>
      </c>
      <c r="BK424" s="1">
        <v>1989061.37</v>
      </c>
      <c r="BL424" s="2">
        <f t="shared" si="226"/>
        <v>0</v>
      </c>
      <c r="BM424" s="2">
        <f t="shared" si="254"/>
        <v>217601.54999999996</v>
      </c>
      <c r="BN424" s="3">
        <f t="shared" si="225"/>
        <v>9.7800010667024193E-2</v>
      </c>
      <c r="BO424" s="37">
        <f>IFERROR(INDEX('Wkpr - Existing Depr Rates'!$G$2:$G$709,MATCH('Wkpr - Plant Balance Detail'!A424,'Wkpr - Existing Depr Rates'!$A$2:$A$709,0),),0)</f>
        <v>9.7799999999999998E-2</v>
      </c>
      <c r="BP424" s="37">
        <f t="shared" si="255"/>
        <v>1.0667024194499497E-8</v>
      </c>
      <c r="BQ424" s="11">
        <v>5.4800000000000001E-2</v>
      </c>
      <c r="BR424" s="11"/>
      <c r="BS424" s="11"/>
      <c r="BU424" s="31">
        <f>_xlfn.IFNA(IF(AND($B424="ED",$D424&gt;=310000,$D424&lt;360000),INDEX('Wkpr - Allocation_Factors'!$B$16:$F$16,1,MATCH('Wkpr - Plant Balance Detail'!BU$2,'Wkpr - Allocation_Factors'!$B$1:$F$1,0)),IF(AND($B424="GD",$C424="AN",$D424&gt;=350000,$D424&lt;358000),INDEX('Wkpr - Allocation_Factors'!$B$17:$F$17,1,MATCH('Wkpr - Plant Balance Detail'!BU$2,'Wkpr - Allocation_Factors'!$B$1:$F$1,0)),INDEX('Wkpr - Allocation_Factors'!$B$2:$F$15,MATCH(CONCATENATE('Wkpr - Plant Balance Detail'!$B424,'Wkpr - Plant Balance Detail'!$C424),'Wkpr - Allocation_Factors'!$A$2:$A$15,0),MATCH('Wkpr - Plant Balance Detail'!BU$2,'Wkpr - Allocation_Factors'!$B$1:$F$1,0)))),0)</f>
        <v>1</v>
      </c>
      <c r="BV424" s="31">
        <f>_xlfn.IFNA(IF(AND($B424="ED",$D424&gt;=310000,$D424&lt;360000),INDEX('Wkpr - Allocation_Factors'!$B$16:$F$16,1,MATCH('Wkpr - Plant Balance Detail'!BV$2,'Wkpr - Allocation_Factors'!$B$1:$F$1,0)),IF(AND($B424="GD",$C424="AN",$D424&gt;=350000,$D424&lt;358000),INDEX('Wkpr - Allocation_Factors'!$B$17:$F$17,1,MATCH('Wkpr - Plant Balance Detail'!BV$2,'Wkpr - Allocation_Factors'!$B$1:$F$1,0)),INDEX('Wkpr - Allocation_Factors'!$B$2:$F$15,MATCH(CONCATENATE('Wkpr - Plant Balance Detail'!$B424,'Wkpr - Plant Balance Detail'!$C424),'Wkpr - Allocation_Factors'!$A$2:$A$15,0),MATCH('Wkpr - Plant Balance Detail'!BV$2,'Wkpr - Allocation_Factors'!$B$1:$F$1,0)))),0)</f>
        <v>0</v>
      </c>
      <c r="BW424" s="31">
        <f>_xlfn.IFNA(IF(AND($B424="ED",$D424&gt;=310000,$D424&lt;360000),INDEX('Wkpr - Allocation_Factors'!$B$16:$F$16,1,MATCH('Wkpr - Plant Balance Detail'!BW$2,'Wkpr - Allocation_Factors'!$B$1:$F$1,0)),IF(AND($B424="GD",$C424="AN",$D424&gt;=350000,$D424&lt;358000),INDEX('Wkpr - Allocation_Factors'!$B$17:$F$17,1,MATCH('Wkpr - Plant Balance Detail'!BW$2,'Wkpr - Allocation_Factors'!$B$1:$F$1,0)),INDEX('Wkpr - Allocation_Factors'!$B$2:$F$15,MATCH(CONCATENATE('Wkpr - Plant Balance Detail'!$B424,'Wkpr - Plant Balance Detail'!$C424),'Wkpr - Allocation_Factors'!$A$2:$A$15,0),MATCH('Wkpr - Plant Balance Detail'!BW$2,'Wkpr - Allocation_Factors'!$B$1:$F$1,0)))),0)</f>
        <v>0</v>
      </c>
      <c r="BX424" s="31">
        <f>_xlfn.IFNA(IF(AND($B424="ED",$D424&gt;=310000,$D424&lt;360000),INDEX('Wkpr - Allocation_Factors'!$B$16:$F$16,1,MATCH('Wkpr - Plant Balance Detail'!BX$2,'Wkpr - Allocation_Factors'!$B$1:$F$1,0)),IF(AND($B424="GD",$C424="AN",$D424&gt;=350000,$D424&lt;358000),INDEX('Wkpr - Allocation_Factors'!$B$17:$F$17,1,MATCH('Wkpr - Plant Balance Detail'!BX$2,'Wkpr - Allocation_Factors'!$B$1:$F$1,0)),INDEX('Wkpr - Allocation_Factors'!$B$2:$F$15,MATCH(CONCATENATE('Wkpr - Plant Balance Detail'!$B424,'Wkpr - Plant Balance Detail'!$C424),'Wkpr - Allocation_Factors'!$A$2:$A$15,0),MATCH('Wkpr - Plant Balance Detail'!BX$2,'Wkpr - Allocation_Factors'!$B$1:$F$1,0)))),0)</f>
        <v>0</v>
      </c>
      <c r="BY424" s="31">
        <f>_xlfn.IFNA(IF(AND($B424="ED",$D424&gt;=310000,$D424&lt;360000),INDEX('Wkpr - Allocation_Factors'!$B$16:$F$16,1,MATCH('Wkpr - Plant Balance Detail'!BY$2,'Wkpr - Allocation_Factors'!$B$1:$F$1,0)),IF(AND($B424="GD",$C424="AN",$D424&gt;=350000,$D424&lt;358000),INDEX('Wkpr - Allocation_Factors'!$B$17:$F$17,1,MATCH('Wkpr - Plant Balance Detail'!BY$2,'Wkpr - Allocation_Factors'!$B$1:$F$1,0)),INDEX('Wkpr - Allocation_Factors'!$B$2:$F$15,MATCH(CONCATENATE('Wkpr - Plant Balance Detail'!$B424,'Wkpr - Plant Balance Detail'!$C424),'Wkpr - Allocation_Factors'!$A$2:$A$15,0),MATCH('Wkpr - Plant Balance Detail'!BY$2,'Wkpr - Allocation_Factors'!$B$1:$F$1,0)))),0)</f>
        <v>0</v>
      </c>
      <c r="CA424" s="1">
        <f t="shared" si="227"/>
        <v>232512.62263609713</v>
      </c>
      <c r="CB424" s="1">
        <f t="shared" si="228"/>
        <v>0</v>
      </c>
      <c r="CC424" s="1">
        <f t="shared" si="229"/>
        <v>0</v>
      </c>
      <c r="CD424" s="1">
        <f t="shared" si="230"/>
        <v>0</v>
      </c>
      <c r="CE424" s="1">
        <f t="shared" si="231"/>
        <v>0</v>
      </c>
      <c r="CF424" s="1"/>
      <c r="CG424" s="1">
        <f t="shared" si="232"/>
        <v>232512.59727599999</v>
      </c>
      <c r="CH424" s="1">
        <f t="shared" si="233"/>
        <v>0</v>
      </c>
      <c r="CI424" s="1">
        <f t="shared" si="234"/>
        <v>0</v>
      </c>
      <c r="CJ424" s="1">
        <f t="shared" si="235"/>
        <v>0</v>
      </c>
      <c r="CK424" s="1">
        <f t="shared" si="236"/>
        <v>0</v>
      </c>
      <c r="CM424" s="1">
        <f t="shared" si="237"/>
        <v>130283.132216</v>
      </c>
      <c r="CN424" s="1">
        <f t="shared" si="238"/>
        <v>0</v>
      </c>
      <c r="CO424" s="1">
        <f t="shared" si="239"/>
        <v>0</v>
      </c>
      <c r="CP424" s="1">
        <f t="shared" si="240"/>
        <v>0</v>
      </c>
      <c r="CQ424" s="1">
        <f t="shared" si="241"/>
        <v>0</v>
      </c>
      <c r="CS424" s="1">
        <f t="shared" si="256"/>
        <v>-102229.46505999999</v>
      </c>
      <c r="CT424" s="1">
        <f t="shared" si="257"/>
        <v>0</v>
      </c>
      <c r="CU424" s="1">
        <f t="shared" si="258"/>
        <v>0</v>
      </c>
      <c r="CV424" s="1">
        <f t="shared" si="259"/>
        <v>0</v>
      </c>
      <c r="CW424" s="1">
        <f t="shared" si="260"/>
        <v>0</v>
      </c>
      <c r="CX424" s="1">
        <f t="shared" si="261"/>
        <v>-102229.46505999999</v>
      </c>
      <c r="DA424" s="38">
        <f t="shared" si="242"/>
        <v>0</v>
      </c>
      <c r="DB424" s="38">
        <f t="shared" si="243"/>
        <v>0</v>
      </c>
      <c r="DC424" s="38">
        <f t="shared" si="244"/>
        <v>0</v>
      </c>
      <c r="DD424" s="38">
        <f t="shared" si="245"/>
        <v>0</v>
      </c>
      <c r="DE424" s="38">
        <f t="shared" si="246"/>
        <v>0</v>
      </c>
    </row>
    <row r="425" spans="1:109" x14ac:dyDescent="0.2">
      <c r="A425" t="s">
        <v>440</v>
      </c>
      <c r="B425" t="str">
        <f t="shared" si="247"/>
        <v>ED</v>
      </c>
      <c r="C425" t="str">
        <f t="shared" si="248"/>
        <v>WA</v>
      </c>
      <c r="D425">
        <f t="shared" si="249"/>
        <v>392068</v>
      </c>
      <c r="E425" t="s">
        <v>683</v>
      </c>
      <c r="F425" s="1">
        <v>1764746.1400000001</v>
      </c>
      <c r="G425" s="1">
        <v>1764746.1400000001</v>
      </c>
      <c r="H425" s="1">
        <v>1764746.1400000001</v>
      </c>
      <c r="I425" s="1">
        <v>1764746.1400000001</v>
      </c>
      <c r="J425" s="1">
        <v>1764746.1400000001</v>
      </c>
      <c r="K425" s="1">
        <v>1764746.1400000001</v>
      </c>
      <c r="L425" s="1">
        <v>1764746.1400000001</v>
      </c>
      <c r="M425" s="1">
        <v>1764746.1400000001</v>
      </c>
      <c r="N425" s="1">
        <v>1764746.1400000001</v>
      </c>
      <c r="O425" s="1">
        <v>1764746.1400000001</v>
      </c>
      <c r="P425" s="1">
        <v>1764746.1400000001</v>
      </c>
      <c r="Q425" s="1">
        <v>2088586.91</v>
      </c>
      <c r="R425" s="1">
        <v>2090124.46</v>
      </c>
      <c r="S425" s="1">
        <f t="shared" si="250"/>
        <v>1927435.3</v>
      </c>
      <c r="T425" s="1">
        <f t="shared" si="251"/>
        <v>19736048.310000002</v>
      </c>
      <c r="U425" s="1">
        <f t="shared" si="252"/>
        <v>1805290.3008333335</v>
      </c>
      <c r="V425" s="1">
        <v>-172816.58000000002</v>
      </c>
      <c r="W425" s="1">
        <v>-181743.25</v>
      </c>
      <c r="X425" s="1">
        <v>-190669.92</v>
      </c>
      <c r="Y425" s="1">
        <v>-199596.59</v>
      </c>
      <c r="Z425" s="1">
        <v>-208523.26</v>
      </c>
      <c r="AA425" s="1">
        <v>-217449.93</v>
      </c>
      <c r="AB425" s="1">
        <v>-226376.6</v>
      </c>
      <c r="AC425" s="1">
        <v>-235303.27000000002</v>
      </c>
      <c r="AD425" s="1">
        <v>-244229.94</v>
      </c>
      <c r="AE425" s="1">
        <v>-253156.61000000002</v>
      </c>
      <c r="AF425" s="1">
        <v>-262083.28</v>
      </c>
      <c r="AG425" s="1">
        <v>-271829</v>
      </c>
      <c r="AH425" s="1">
        <v>-282397.66000000003</v>
      </c>
      <c r="AI425" s="1"/>
      <c r="AJ425" s="1">
        <v>-7967.8200000000006</v>
      </c>
      <c r="AK425" s="1">
        <v>-8926.67</v>
      </c>
      <c r="AL425" s="1">
        <v>-8926.67</v>
      </c>
      <c r="AM425" s="1">
        <v>-8926.67</v>
      </c>
      <c r="AN425" s="1">
        <v>-8926.67</v>
      </c>
      <c r="AO425" s="1">
        <v>-8926.67</v>
      </c>
      <c r="AP425" s="1">
        <v>-8926.67</v>
      </c>
      <c r="AQ425" s="1">
        <v>-8926.67</v>
      </c>
      <c r="AR425" s="1">
        <v>-8926.67</v>
      </c>
      <c r="AS425" s="1">
        <v>-8926.67</v>
      </c>
      <c r="AT425" s="1">
        <v>-8926.67</v>
      </c>
      <c r="AU425" s="1">
        <v>-9745.7199999999993</v>
      </c>
      <c r="AV425" s="1">
        <v>-10568.66</v>
      </c>
      <c r="AW425" s="1">
        <f t="shared" si="253"/>
        <v>109581.08</v>
      </c>
      <c r="AX425" s="1"/>
      <c r="AY425" s="1">
        <v>1591929.56</v>
      </c>
      <c r="AZ425" s="1">
        <v>1583002.8900000001</v>
      </c>
      <c r="BA425" s="1">
        <v>1574076.22</v>
      </c>
      <c r="BB425" s="1">
        <v>1565149.55</v>
      </c>
      <c r="BC425" s="1">
        <v>1556222.88</v>
      </c>
      <c r="BD425" s="1">
        <v>1547296.21</v>
      </c>
      <c r="BE425" s="1">
        <v>1538369.54</v>
      </c>
      <c r="BF425" s="1">
        <v>1529442.87</v>
      </c>
      <c r="BG425" s="1">
        <v>1520516.2</v>
      </c>
      <c r="BH425" s="1">
        <v>1511589.53</v>
      </c>
      <c r="BI425" s="1">
        <v>1502662.8599999999</v>
      </c>
      <c r="BJ425" s="1">
        <v>1816757.9100000001</v>
      </c>
      <c r="BK425" s="1">
        <v>1807726.8</v>
      </c>
      <c r="BL425" s="2">
        <f t="shared" si="226"/>
        <v>0</v>
      </c>
      <c r="BM425" s="2">
        <f t="shared" si="254"/>
        <v>109581.08</v>
      </c>
      <c r="BN425" s="3">
        <f t="shared" si="225"/>
        <v>6.0699977144626924E-2</v>
      </c>
      <c r="BO425" s="37">
        <f>IFERROR(INDEX('Wkpr - Existing Depr Rates'!$G$2:$G$709,MATCH('Wkpr - Plant Balance Detail'!A425,'Wkpr - Existing Depr Rates'!$A$2:$A$709,0),),0)</f>
        <v>6.0699999999999997E-2</v>
      </c>
      <c r="BP425" s="37">
        <f t="shared" si="255"/>
        <v>-2.2855373073282781E-8</v>
      </c>
      <c r="BQ425" s="11">
        <v>5.6399999999999999E-2</v>
      </c>
      <c r="BR425" s="11"/>
      <c r="BS425" s="11"/>
      <c r="BU425" s="31">
        <f>_xlfn.IFNA(IF(AND($B425="ED",$D425&gt;=310000,$D425&lt;360000),INDEX('Wkpr - Allocation_Factors'!$B$16:$F$16,1,MATCH('Wkpr - Plant Balance Detail'!BU$2,'Wkpr - Allocation_Factors'!$B$1:$F$1,0)),IF(AND($B425="GD",$C425="AN",$D425&gt;=350000,$D425&lt;358000),INDEX('Wkpr - Allocation_Factors'!$B$17:$F$17,1,MATCH('Wkpr - Plant Balance Detail'!BU$2,'Wkpr - Allocation_Factors'!$B$1:$F$1,0)),INDEX('Wkpr - Allocation_Factors'!$B$2:$F$15,MATCH(CONCATENATE('Wkpr - Plant Balance Detail'!$B425,'Wkpr - Plant Balance Detail'!$C425),'Wkpr - Allocation_Factors'!$A$2:$A$15,0),MATCH('Wkpr - Plant Balance Detail'!BU$2,'Wkpr - Allocation_Factors'!$B$1:$F$1,0)))),0)</f>
        <v>1</v>
      </c>
      <c r="BV425" s="31">
        <f>_xlfn.IFNA(IF(AND($B425="ED",$D425&gt;=310000,$D425&lt;360000),INDEX('Wkpr - Allocation_Factors'!$B$16:$F$16,1,MATCH('Wkpr - Plant Balance Detail'!BV$2,'Wkpr - Allocation_Factors'!$B$1:$F$1,0)),IF(AND($B425="GD",$C425="AN",$D425&gt;=350000,$D425&lt;358000),INDEX('Wkpr - Allocation_Factors'!$B$17:$F$17,1,MATCH('Wkpr - Plant Balance Detail'!BV$2,'Wkpr - Allocation_Factors'!$B$1:$F$1,0)),INDEX('Wkpr - Allocation_Factors'!$B$2:$F$15,MATCH(CONCATENATE('Wkpr - Plant Balance Detail'!$B425,'Wkpr - Plant Balance Detail'!$C425),'Wkpr - Allocation_Factors'!$A$2:$A$15,0),MATCH('Wkpr - Plant Balance Detail'!BV$2,'Wkpr - Allocation_Factors'!$B$1:$F$1,0)))),0)</f>
        <v>0</v>
      </c>
      <c r="BW425" s="31">
        <f>_xlfn.IFNA(IF(AND($B425="ED",$D425&gt;=310000,$D425&lt;360000),INDEX('Wkpr - Allocation_Factors'!$B$16:$F$16,1,MATCH('Wkpr - Plant Balance Detail'!BW$2,'Wkpr - Allocation_Factors'!$B$1:$F$1,0)),IF(AND($B425="GD",$C425="AN",$D425&gt;=350000,$D425&lt;358000),INDEX('Wkpr - Allocation_Factors'!$B$17:$F$17,1,MATCH('Wkpr - Plant Balance Detail'!BW$2,'Wkpr - Allocation_Factors'!$B$1:$F$1,0)),INDEX('Wkpr - Allocation_Factors'!$B$2:$F$15,MATCH(CONCATENATE('Wkpr - Plant Balance Detail'!$B425,'Wkpr - Plant Balance Detail'!$C425),'Wkpr - Allocation_Factors'!$A$2:$A$15,0),MATCH('Wkpr - Plant Balance Detail'!BW$2,'Wkpr - Allocation_Factors'!$B$1:$F$1,0)))),0)</f>
        <v>0</v>
      </c>
      <c r="BX425" s="31">
        <f>_xlfn.IFNA(IF(AND($B425="ED",$D425&gt;=310000,$D425&lt;360000),INDEX('Wkpr - Allocation_Factors'!$B$16:$F$16,1,MATCH('Wkpr - Plant Balance Detail'!BX$2,'Wkpr - Allocation_Factors'!$B$1:$F$1,0)),IF(AND($B425="GD",$C425="AN",$D425&gt;=350000,$D425&lt;358000),INDEX('Wkpr - Allocation_Factors'!$B$17:$F$17,1,MATCH('Wkpr - Plant Balance Detail'!BX$2,'Wkpr - Allocation_Factors'!$B$1:$F$1,0)),INDEX('Wkpr - Allocation_Factors'!$B$2:$F$15,MATCH(CONCATENATE('Wkpr - Plant Balance Detail'!$B425,'Wkpr - Plant Balance Detail'!$C425),'Wkpr - Allocation_Factors'!$A$2:$A$15,0),MATCH('Wkpr - Plant Balance Detail'!BX$2,'Wkpr - Allocation_Factors'!$B$1:$F$1,0)))),0)</f>
        <v>0</v>
      </c>
      <c r="BY425" s="31">
        <f>_xlfn.IFNA(IF(AND($B425="ED",$D425&gt;=310000,$D425&lt;360000),INDEX('Wkpr - Allocation_Factors'!$B$16:$F$16,1,MATCH('Wkpr - Plant Balance Detail'!BY$2,'Wkpr - Allocation_Factors'!$B$1:$F$1,0)),IF(AND($B425="GD",$C425="AN",$D425&gt;=350000,$D425&lt;358000),INDEX('Wkpr - Allocation_Factors'!$B$17:$F$17,1,MATCH('Wkpr - Plant Balance Detail'!BY$2,'Wkpr - Allocation_Factors'!$B$1:$F$1,0)),INDEX('Wkpr - Allocation_Factors'!$B$2:$F$15,MATCH(CONCATENATE('Wkpr - Plant Balance Detail'!$B425,'Wkpr - Plant Balance Detail'!$C425),'Wkpr - Allocation_Factors'!$A$2:$A$15,0),MATCH('Wkpr - Plant Balance Detail'!BY$2,'Wkpr - Allocation_Factors'!$B$1:$F$1,0)))),0)</f>
        <v>0</v>
      </c>
      <c r="CA425" s="1">
        <f t="shared" si="227"/>
        <v>126870.50695142569</v>
      </c>
      <c r="CB425" s="1">
        <f t="shared" si="228"/>
        <v>0</v>
      </c>
      <c r="CC425" s="1">
        <f t="shared" si="229"/>
        <v>0</v>
      </c>
      <c r="CD425" s="1">
        <f t="shared" si="230"/>
        <v>0</v>
      </c>
      <c r="CE425" s="1">
        <f t="shared" si="231"/>
        <v>0</v>
      </c>
      <c r="CF425" s="1"/>
      <c r="CG425" s="1">
        <f t="shared" si="232"/>
        <v>126870.55472199999</v>
      </c>
      <c r="CH425" s="1">
        <f t="shared" si="233"/>
        <v>0</v>
      </c>
      <c r="CI425" s="1">
        <f t="shared" si="234"/>
        <v>0</v>
      </c>
      <c r="CJ425" s="1">
        <f t="shared" si="235"/>
        <v>0</v>
      </c>
      <c r="CK425" s="1">
        <f t="shared" si="236"/>
        <v>0</v>
      </c>
      <c r="CM425" s="1">
        <f t="shared" si="237"/>
        <v>117883.019544</v>
      </c>
      <c r="CN425" s="1">
        <f t="shared" si="238"/>
        <v>0</v>
      </c>
      <c r="CO425" s="1">
        <f t="shared" si="239"/>
        <v>0</v>
      </c>
      <c r="CP425" s="1">
        <f t="shared" si="240"/>
        <v>0</v>
      </c>
      <c r="CQ425" s="1">
        <f t="shared" si="241"/>
        <v>0</v>
      </c>
      <c r="CS425" s="1">
        <f t="shared" si="256"/>
        <v>-8987.535177999991</v>
      </c>
      <c r="CT425" s="1">
        <f t="shared" si="257"/>
        <v>0</v>
      </c>
      <c r="CU425" s="1">
        <f t="shared" si="258"/>
        <v>0</v>
      </c>
      <c r="CV425" s="1">
        <f t="shared" si="259"/>
        <v>0</v>
      </c>
      <c r="CW425" s="1">
        <f t="shared" si="260"/>
        <v>0</v>
      </c>
      <c r="CX425" s="1">
        <f t="shared" si="261"/>
        <v>-8987.535177999991</v>
      </c>
      <c r="DA425" s="38">
        <f t="shared" si="242"/>
        <v>0</v>
      </c>
      <c r="DB425" s="38">
        <f t="shared" si="243"/>
        <v>0</v>
      </c>
      <c r="DC425" s="38">
        <f t="shared" si="244"/>
        <v>0</v>
      </c>
      <c r="DD425" s="38">
        <f t="shared" si="245"/>
        <v>0</v>
      </c>
      <c r="DE425" s="38">
        <f t="shared" si="246"/>
        <v>0</v>
      </c>
    </row>
    <row r="426" spans="1:109" x14ac:dyDescent="0.2">
      <c r="A426" t="s">
        <v>441</v>
      </c>
      <c r="B426" t="str">
        <f t="shared" si="247"/>
        <v>ED</v>
      </c>
      <c r="C426" t="str">
        <f t="shared" si="248"/>
        <v>WA</v>
      </c>
      <c r="D426">
        <f t="shared" si="249"/>
        <v>392200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f t="shared" si="250"/>
        <v>0</v>
      </c>
      <c r="T426" s="1">
        <f t="shared" si="251"/>
        <v>0</v>
      </c>
      <c r="U426" s="1">
        <f t="shared" si="252"/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/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f t="shared" si="253"/>
        <v>0</v>
      </c>
      <c r="AX426" s="1"/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2">
        <f t="shared" si="226"/>
        <v>0</v>
      </c>
      <c r="BM426" s="2">
        <f t="shared" si="254"/>
        <v>0</v>
      </c>
      <c r="BN426" s="3" t="str">
        <f t="shared" si="225"/>
        <v/>
      </c>
      <c r="BO426" s="37">
        <f>IFERROR(INDEX('Wkpr - Existing Depr Rates'!$G$2:$G$709,MATCH('Wkpr - Plant Balance Detail'!A426,'Wkpr - Existing Depr Rates'!$A$2:$A$709,0),),0)</f>
        <v>0.2</v>
      </c>
      <c r="BP426" s="37" t="str">
        <f t="shared" si="255"/>
        <v/>
      </c>
      <c r="BU426" s="31">
        <f>_xlfn.IFNA(IF(AND($B426="ED",$D426&gt;=310000,$D426&lt;360000),INDEX('Wkpr - Allocation_Factors'!$B$16:$F$16,1,MATCH('Wkpr - Plant Balance Detail'!BU$2,'Wkpr - Allocation_Factors'!$B$1:$F$1,0)),IF(AND($B426="GD",$C426="AN",$D426&gt;=350000,$D426&lt;358000),INDEX('Wkpr - Allocation_Factors'!$B$17:$F$17,1,MATCH('Wkpr - Plant Balance Detail'!BU$2,'Wkpr - Allocation_Factors'!$B$1:$F$1,0)),INDEX('Wkpr - Allocation_Factors'!$B$2:$F$15,MATCH(CONCATENATE('Wkpr - Plant Balance Detail'!$B426,'Wkpr - Plant Balance Detail'!$C426),'Wkpr - Allocation_Factors'!$A$2:$A$15,0),MATCH('Wkpr - Plant Balance Detail'!BU$2,'Wkpr - Allocation_Factors'!$B$1:$F$1,0)))),0)</f>
        <v>1</v>
      </c>
      <c r="BV426" s="31">
        <f>_xlfn.IFNA(IF(AND($B426="ED",$D426&gt;=310000,$D426&lt;360000),INDEX('Wkpr - Allocation_Factors'!$B$16:$F$16,1,MATCH('Wkpr - Plant Balance Detail'!BV$2,'Wkpr - Allocation_Factors'!$B$1:$F$1,0)),IF(AND($B426="GD",$C426="AN",$D426&gt;=350000,$D426&lt;358000),INDEX('Wkpr - Allocation_Factors'!$B$17:$F$17,1,MATCH('Wkpr - Plant Balance Detail'!BV$2,'Wkpr - Allocation_Factors'!$B$1:$F$1,0)),INDEX('Wkpr - Allocation_Factors'!$B$2:$F$15,MATCH(CONCATENATE('Wkpr - Plant Balance Detail'!$B426,'Wkpr - Plant Balance Detail'!$C426),'Wkpr - Allocation_Factors'!$A$2:$A$15,0),MATCH('Wkpr - Plant Balance Detail'!BV$2,'Wkpr - Allocation_Factors'!$B$1:$F$1,0)))),0)</f>
        <v>0</v>
      </c>
      <c r="BW426" s="31">
        <f>_xlfn.IFNA(IF(AND($B426="ED",$D426&gt;=310000,$D426&lt;360000),INDEX('Wkpr - Allocation_Factors'!$B$16:$F$16,1,MATCH('Wkpr - Plant Balance Detail'!BW$2,'Wkpr - Allocation_Factors'!$B$1:$F$1,0)),IF(AND($B426="GD",$C426="AN",$D426&gt;=350000,$D426&lt;358000),INDEX('Wkpr - Allocation_Factors'!$B$17:$F$17,1,MATCH('Wkpr - Plant Balance Detail'!BW$2,'Wkpr - Allocation_Factors'!$B$1:$F$1,0)),INDEX('Wkpr - Allocation_Factors'!$B$2:$F$15,MATCH(CONCATENATE('Wkpr - Plant Balance Detail'!$B426,'Wkpr - Plant Balance Detail'!$C426),'Wkpr - Allocation_Factors'!$A$2:$A$15,0),MATCH('Wkpr - Plant Balance Detail'!BW$2,'Wkpr - Allocation_Factors'!$B$1:$F$1,0)))),0)</f>
        <v>0</v>
      </c>
      <c r="BX426" s="31">
        <f>_xlfn.IFNA(IF(AND($B426="ED",$D426&gt;=310000,$D426&lt;360000),INDEX('Wkpr - Allocation_Factors'!$B$16:$F$16,1,MATCH('Wkpr - Plant Balance Detail'!BX$2,'Wkpr - Allocation_Factors'!$B$1:$F$1,0)),IF(AND($B426="GD",$C426="AN",$D426&gt;=350000,$D426&lt;358000),INDEX('Wkpr - Allocation_Factors'!$B$17:$F$17,1,MATCH('Wkpr - Plant Balance Detail'!BX$2,'Wkpr - Allocation_Factors'!$B$1:$F$1,0)),INDEX('Wkpr - Allocation_Factors'!$B$2:$F$15,MATCH(CONCATENATE('Wkpr - Plant Balance Detail'!$B426,'Wkpr - Plant Balance Detail'!$C426),'Wkpr - Allocation_Factors'!$A$2:$A$15,0),MATCH('Wkpr - Plant Balance Detail'!BX$2,'Wkpr - Allocation_Factors'!$B$1:$F$1,0)))),0)</f>
        <v>0</v>
      </c>
      <c r="BY426" s="31">
        <f>_xlfn.IFNA(IF(AND($B426="ED",$D426&gt;=310000,$D426&lt;360000),INDEX('Wkpr - Allocation_Factors'!$B$16:$F$16,1,MATCH('Wkpr - Plant Balance Detail'!BY$2,'Wkpr - Allocation_Factors'!$B$1:$F$1,0)),IF(AND($B426="GD",$C426="AN",$D426&gt;=350000,$D426&lt;358000),INDEX('Wkpr - Allocation_Factors'!$B$17:$F$17,1,MATCH('Wkpr - Plant Balance Detail'!BY$2,'Wkpr - Allocation_Factors'!$B$1:$F$1,0)),INDEX('Wkpr - Allocation_Factors'!$B$2:$F$15,MATCH(CONCATENATE('Wkpr - Plant Balance Detail'!$B426,'Wkpr - Plant Balance Detail'!$C426),'Wkpr - Allocation_Factors'!$A$2:$A$15,0),MATCH('Wkpr - Plant Balance Detail'!BY$2,'Wkpr - Allocation_Factors'!$B$1:$F$1,0)))),0)</f>
        <v>0</v>
      </c>
      <c r="CA426" s="1">
        <f t="shared" si="227"/>
        <v>0</v>
      </c>
      <c r="CB426" s="1">
        <f t="shared" si="228"/>
        <v>0</v>
      </c>
      <c r="CC426" s="1">
        <f t="shared" si="229"/>
        <v>0</v>
      </c>
      <c r="CD426" s="1">
        <f t="shared" si="230"/>
        <v>0</v>
      </c>
      <c r="CE426" s="1">
        <f t="shared" si="231"/>
        <v>0</v>
      </c>
      <c r="CF426" s="1"/>
      <c r="CG426" s="1">
        <f t="shared" si="232"/>
        <v>0</v>
      </c>
      <c r="CH426" s="1">
        <f t="shared" si="233"/>
        <v>0</v>
      </c>
      <c r="CI426" s="1">
        <f t="shared" si="234"/>
        <v>0</v>
      </c>
      <c r="CJ426" s="1">
        <f t="shared" si="235"/>
        <v>0</v>
      </c>
      <c r="CK426" s="1">
        <f t="shared" si="236"/>
        <v>0</v>
      </c>
      <c r="CM426" s="1">
        <f t="shared" si="237"/>
        <v>0</v>
      </c>
      <c r="CN426" s="1">
        <f t="shared" si="238"/>
        <v>0</v>
      </c>
      <c r="CO426" s="1">
        <f t="shared" si="239"/>
        <v>0</v>
      </c>
      <c r="CP426" s="1">
        <f t="shared" si="240"/>
        <v>0</v>
      </c>
      <c r="CQ426" s="1">
        <f t="shared" si="241"/>
        <v>0</v>
      </c>
      <c r="CS426" s="1">
        <f t="shared" si="256"/>
        <v>0</v>
      </c>
      <c r="CT426" s="1">
        <f t="shared" si="257"/>
        <v>0</v>
      </c>
      <c r="CU426" s="1">
        <f t="shared" si="258"/>
        <v>0</v>
      </c>
      <c r="CV426" s="1">
        <f t="shared" si="259"/>
        <v>0</v>
      </c>
      <c r="CW426" s="1">
        <f t="shared" si="260"/>
        <v>0</v>
      </c>
      <c r="CX426" s="1">
        <f t="shared" si="261"/>
        <v>0</v>
      </c>
      <c r="DA426" s="38">
        <f t="shared" si="242"/>
        <v>0</v>
      </c>
      <c r="DB426" s="38">
        <f t="shared" si="243"/>
        <v>0</v>
      </c>
      <c r="DC426" s="38">
        <f t="shared" si="244"/>
        <v>0</v>
      </c>
      <c r="DD426" s="38">
        <f t="shared" si="245"/>
        <v>0</v>
      </c>
      <c r="DE426" s="38">
        <f t="shared" si="246"/>
        <v>0</v>
      </c>
    </row>
    <row r="427" spans="1:109" x14ac:dyDescent="0.2">
      <c r="A427" t="s">
        <v>442</v>
      </c>
      <c r="B427" t="str">
        <f t="shared" si="247"/>
        <v>ED</v>
      </c>
      <c r="C427" t="str">
        <f t="shared" si="248"/>
        <v>WA</v>
      </c>
      <c r="D427">
        <f t="shared" si="249"/>
        <v>393000</v>
      </c>
      <c r="F427" s="1">
        <v>10739.45</v>
      </c>
      <c r="G427" s="1">
        <v>10739.45</v>
      </c>
      <c r="H427" s="1">
        <v>10739.45</v>
      </c>
      <c r="I427" s="1">
        <v>10739.45</v>
      </c>
      <c r="J427" s="1">
        <v>10739.45</v>
      </c>
      <c r="K427" s="1">
        <v>10739.45</v>
      </c>
      <c r="L427" s="1">
        <v>10739.45</v>
      </c>
      <c r="M427" s="1">
        <v>10739.45</v>
      </c>
      <c r="N427" s="1">
        <v>10739.45</v>
      </c>
      <c r="O427" s="1">
        <v>10739.45</v>
      </c>
      <c r="P427" s="1">
        <v>10739.45</v>
      </c>
      <c r="Q427" s="1">
        <v>10739.45</v>
      </c>
      <c r="R427" s="1">
        <v>10739.45</v>
      </c>
      <c r="S427" s="1">
        <f t="shared" si="250"/>
        <v>10739.45</v>
      </c>
      <c r="T427" s="1">
        <f t="shared" si="251"/>
        <v>118133.94999999998</v>
      </c>
      <c r="U427" s="1">
        <f t="shared" si="252"/>
        <v>10739.449999999999</v>
      </c>
      <c r="V427" s="1">
        <v>-6495.8</v>
      </c>
      <c r="W427" s="1">
        <v>-6536.79</v>
      </c>
      <c r="X427" s="1">
        <v>-6577.78</v>
      </c>
      <c r="Y427" s="1">
        <v>-6618.77</v>
      </c>
      <c r="Z427" s="1">
        <v>-6659.76</v>
      </c>
      <c r="AA427" s="1">
        <v>-6700.75</v>
      </c>
      <c r="AB427" s="1">
        <v>-6741.74</v>
      </c>
      <c r="AC427" s="1">
        <v>-6782.7300000000005</v>
      </c>
      <c r="AD427" s="1">
        <v>-6823.72</v>
      </c>
      <c r="AE427" s="1">
        <v>-6864.71</v>
      </c>
      <c r="AF427" s="1">
        <v>-6905.7</v>
      </c>
      <c r="AG427" s="1">
        <v>-6946.6900000000005</v>
      </c>
      <c r="AH427" s="1">
        <v>-6987.68</v>
      </c>
      <c r="AI427" s="1"/>
      <c r="AJ427" s="1">
        <v>-40.99</v>
      </c>
      <c r="AK427" s="1">
        <v>-40.99</v>
      </c>
      <c r="AL427" s="1">
        <v>-40.99</v>
      </c>
      <c r="AM427" s="1">
        <v>-40.99</v>
      </c>
      <c r="AN427" s="1">
        <v>-40.99</v>
      </c>
      <c r="AO427" s="1">
        <v>-40.99</v>
      </c>
      <c r="AP427" s="1">
        <v>-40.99</v>
      </c>
      <c r="AQ427" s="1">
        <v>-40.99</v>
      </c>
      <c r="AR427" s="1">
        <v>-40.99</v>
      </c>
      <c r="AS427" s="1">
        <v>-40.99</v>
      </c>
      <c r="AT427" s="1">
        <v>-40.99</v>
      </c>
      <c r="AU427" s="1">
        <v>-40.99</v>
      </c>
      <c r="AV427" s="1">
        <v>-40.99</v>
      </c>
      <c r="AW427" s="1">
        <f t="shared" si="253"/>
        <v>491.88000000000005</v>
      </c>
      <c r="AX427" s="1"/>
      <c r="AY427" s="1">
        <v>4243.6499999999996</v>
      </c>
      <c r="AZ427" s="1">
        <v>4202.66</v>
      </c>
      <c r="BA427" s="1">
        <v>4161.67</v>
      </c>
      <c r="BB427" s="1">
        <v>4120.68</v>
      </c>
      <c r="BC427" s="1">
        <v>4079.69</v>
      </c>
      <c r="BD427" s="1">
        <v>4038.7000000000003</v>
      </c>
      <c r="BE427" s="1">
        <v>3997.71</v>
      </c>
      <c r="BF427" s="1">
        <v>3956.7200000000003</v>
      </c>
      <c r="BG427" s="1">
        <v>3915.73</v>
      </c>
      <c r="BH427" s="1">
        <v>3874.7400000000002</v>
      </c>
      <c r="BI427" s="1">
        <v>3833.75</v>
      </c>
      <c r="BJ427" s="1">
        <v>3792.76</v>
      </c>
      <c r="BK427" s="1">
        <v>3751.77</v>
      </c>
      <c r="BL427" s="2">
        <f t="shared" si="226"/>
        <v>0</v>
      </c>
      <c r="BM427" s="2">
        <f t="shared" si="254"/>
        <v>491.88000000000005</v>
      </c>
      <c r="BN427" s="3">
        <f t="shared" si="225"/>
        <v>4.5801228182076374E-2</v>
      </c>
      <c r="BO427" s="37">
        <f>IFERROR(INDEX('Wkpr - Existing Depr Rates'!$G$2:$G$709,MATCH('Wkpr - Plant Balance Detail'!A427,'Wkpr - Existing Depr Rates'!$A$2:$A$709,0),),0)</f>
        <v>4.58E-2</v>
      </c>
      <c r="BP427" s="37">
        <f t="shared" si="255"/>
        <v>1.2281820763737628E-6</v>
      </c>
      <c r="BQ427" s="11">
        <v>0.04</v>
      </c>
      <c r="BR427" s="11"/>
      <c r="BS427" s="11"/>
      <c r="BU427" s="31">
        <f>_xlfn.IFNA(IF(AND($B427="ED",$D427&gt;=310000,$D427&lt;360000),INDEX('Wkpr - Allocation_Factors'!$B$16:$F$16,1,MATCH('Wkpr - Plant Balance Detail'!BU$2,'Wkpr - Allocation_Factors'!$B$1:$F$1,0)),IF(AND($B427="GD",$C427="AN",$D427&gt;=350000,$D427&lt;358000),INDEX('Wkpr - Allocation_Factors'!$B$17:$F$17,1,MATCH('Wkpr - Plant Balance Detail'!BU$2,'Wkpr - Allocation_Factors'!$B$1:$F$1,0)),INDEX('Wkpr - Allocation_Factors'!$B$2:$F$15,MATCH(CONCATENATE('Wkpr - Plant Balance Detail'!$B427,'Wkpr - Plant Balance Detail'!$C427),'Wkpr - Allocation_Factors'!$A$2:$A$15,0),MATCH('Wkpr - Plant Balance Detail'!BU$2,'Wkpr - Allocation_Factors'!$B$1:$F$1,0)))),0)</f>
        <v>1</v>
      </c>
      <c r="BV427" s="31">
        <f>_xlfn.IFNA(IF(AND($B427="ED",$D427&gt;=310000,$D427&lt;360000),INDEX('Wkpr - Allocation_Factors'!$B$16:$F$16,1,MATCH('Wkpr - Plant Balance Detail'!BV$2,'Wkpr - Allocation_Factors'!$B$1:$F$1,0)),IF(AND($B427="GD",$C427="AN",$D427&gt;=350000,$D427&lt;358000),INDEX('Wkpr - Allocation_Factors'!$B$17:$F$17,1,MATCH('Wkpr - Plant Balance Detail'!BV$2,'Wkpr - Allocation_Factors'!$B$1:$F$1,0)),INDEX('Wkpr - Allocation_Factors'!$B$2:$F$15,MATCH(CONCATENATE('Wkpr - Plant Balance Detail'!$B427,'Wkpr - Plant Balance Detail'!$C427),'Wkpr - Allocation_Factors'!$A$2:$A$15,0),MATCH('Wkpr - Plant Balance Detail'!BV$2,'Wkpr - Allocation_Factors'!$B$1:$F$1,0)))),0)</f>
        <v>0</v>
      </c>
      <c r="BW427" s="31">
        <f>_xlfn.IFNA(IF(AND($B427="ED",$D427&gt;=310000,$D427&lt;360000),INDEX('Wkpr - Allocation_Factors'!$B$16:$F$16,1,MATCH('Wkpr - Plant Balance Detail'!BW$2,'Wkpr - Allocation_Factors'!$B$1:$F$1,0)),IF(AND($B427="GD",$C427="AN",$D427&gt;=350000,$D427&lt;358000),INDEX('Wkpr - Allocation_Factors'!$B$17:$F$17,1,MATCH('Wkpr - Plant Balance Detail'!BW$2,'Wkpr - Allocation_Factors'!$B$1:$F$1,0)),INDEX('Wkpr - Allocation_Factors'!$B$2:$F$15,MATCH(CONCATENATE('Wkpr - Plant Balance Detail'!$B427,'Wkpr - Plant Balance Detail'!$C427),'Wkpr - Allocation_Factors'!$A$2:$A$15,0),MATCH('Wkpr - Plant Balance Detail'!BW$2,'Wkpr - Allocation_Factors'!$B$1:$F$1,0)))),0)</f>
        <v>0</v>
      </c>
      <c r="BX427" s="31">
        <f>_xlfn.IFNA(IF(AND($B427="ED",$D427&gt;=310000,$D427&lt;360000),INDEX('Wkpr - Allocation_Factors'!$B$16:$F$16,1,MATCH('Wkpr - Plant Balance Detail'!BX$2,'Wkpr - Allocation_Factors'!$B$1:$F$1,0)),IF(AND($B427="GD",$C427="AN",$D427&gt;=350000,$D427&lt;358000),INDEX('Wkpr - Allocation_Factors'!$B$17:$F$17,1,MATCH('Wkpr - Plant Balance Detail'!BX$2,'Wkpr - Allocation_Factors'!$B$1:$F$1,0)),INDEX('Wkpr - Allocation_Factors'!$B$2:$F$15,MATCH(CONCATENATE('Wkpr - Plant Balance Detail'!$B427,'Wkpr - Plant Balance Detail'!$C427),'Wkpr - Allocation_Factors'!$A$2:$A$15,0),MATCH('Wkpr - Plant Balance Detail'!BX$2,'Wkpr - Allocation_Factors'!$B$1:$F$1,0)))),0)</f>
        <v>0</v>
      </c>
      <c r="BY427" s="31">
        <f>_xlfn.IFNA(IF(AND($B427="ED",$D427&gt;=310000,$D427&lt;360000),INDEX('Wkpr - Allocation_Factors'!$B$16:$F$16,1,MATCH('Wkpr - Plant Balance Detail'!BY$2,'Wkpr - Allocation_Factors'!$B$1:$F$1,0)),IF(AND($B427="GD",$C427="AN",$D427&gt;=350000,$D427&lt;358000),INDEX('Wkpr - Allocation_Factors'!$B$17:$F$17,1,MATCH('Wkpr - Plant Balance Detail'!BY$2,'Wkpr - Allocation_Factors'!$B$1:$F$1,0)),INDEX('Wkpr - Allocation_Factors'!$B$2:$F$15,MATCH(CONCATENATE('Wkpr - Plant Balance Detail'!$B427,'Wkpr - Plant Balance Detail'!$C427),'Wkpr - Allocation_Factors'!$A$2:$A$15,0),MATCH('Wkpr - Plant Balance Detail'!BY$2,'Wkpr - Allocation_Factors'!$B$1:$F$1,0)))),0)</f>
        <v>0</v>
      </c>
      <c r="CA427" s="1">
        <f t="shared" si="227"/>
        <v>491.88000000000017</v>
      </c>
      <c r="CB427" s="1">
        <f t="shared" si="228"/>
        <v>0</v>
      </c>
      <c r="CC427" s="1">
        <f t="shared" si="229"/>
        <v>0</v>
      </c>
      <c r="CD427" s="1">
        <f t="shared" si="230"/>
        <v>0</v>
      </c>
      <c r="CE427" s="1">
        <f t="shared" si="231"/>
        <v>0</v>
      </c>
      <c r="CF427" s="1"/>
      <c r="CG427" s="1">
        <f t="shared" si="232"/>
        <v>491.86681000000004</v>
      </c>
      <c r="CH427" s="1">
        <f t="shared" si="233"/>
        <v>0</v>
      </c>
      <c r="CI427" s="1">
        <f t="shared" si="234"/>
        <v>0</v>
      </c>
      <c r="CJ427" s="1">
        <f t="shared" si="235"/>
        <v>0</v>
      </c>
      <c r="CK427" s="1">
        <f t="shared" si="236"/>
        <v>0</v>
      </c>
      <c r="CM427" s="1">
        <f t="shared" si="237"/>
        <v>429.57800000000003</v>
      </c>
      <c r="CN427" s="1">
        <f t="shared" si="238"/>
        <v>0</v>
      </c>
      <c r="CO427" s="1">
        <f t="shared" si="239"/>
        <v>0</v>
      </c>
      <c r="CP427" s="1">
        <f t="shared" si="240"/>
        <v>0</v>
      </c>
      <c r="CQ427" s="1">
        <f t="shared" si="241"/>
        <v>0</v>
      </c>
      <c r="CS427" s="1">
        <f t="shared" si="256"/>
        <v>-62.288810000000012</v>
      </c>
      <c r="CT427" s="1">
        <f t="shared" si="257"/>
        <v>0</v>
      </c>
      <c r="CU427" s="1">
        <f t="shared" si="258"/>
        <v>0</v>
      </c>
      <c r="CV427" s="1">
        <f t="shared" si="259"/>
        <v>0</v>
      </c>
      <c r="CW427" s="1">
        <f t="shared" si="260"/>
        <v>0</v>
      </c>
      <c r="CX427" s="1">
        <f t="shared" si="261"/>
        <v>-62.288810000000012</v>
      </c>
      <c r="DA427" s="38">
        <f t="shared" si="242"/>
        <v>0</v>
      </c>
      <c r="DB427" s="38">
        <f t="shared" si="243"/>
        <v>0</v>
      </c>
      <c r="DC427" s="38">
        <f t="shared" si="244"/>
        <v>0</v>
      </c>
      <c r="DD427" s="38">
        <f t="shared" si="245"/>
        <v>0</v>
      </c>
      <c r="DE427" s="38">
        <f t="shared" si="246"/>
        <v>0</v>
      </c>
    </row>
    <row r="428" spans="1:109" x14ac:dyDescent="0.2">
      <c r="A428" t="s">
        <v>443</v>
      </c>
      <c r="B428" t="str">
        <f t="shared" si="247"/>
        <v>ED</v>
      </c>
      <c r="C428" t="str">
        <f t="shared" si="248"/>
        <v>WA</v>
      </c>
      <c r="D428">
        <f t="shared" si="249"/>
        <v>394000</v>
      </c>
      <c r="F428" s="1">
        <v>910551.56</v>
      </c>
      <c r="G428" s="1">
        <v>910551.56</v>
      </c>
      <c r="H428" s="1">
        <v>910551.56</v>
      </c>
      <c r="I428" s="1">
        <v>910551.56</v>
      </c>
      <c r="J428" s="1">
        <v>910551.56</v>
      </c>
      <c r="K428" s="1">
        <v>910551.56</v>
      </c>
      <c r="L428" s="1">
        <v>910551.56</v>
      </c>
      <c r="M428" s="1">
        <v>869437.82000000007</v>
      </c>
      <c r="N428" s="1">
        <v>869437.82000000007</v>
      </c>
      <c r="O428" s="1">
        <v>849600.36</v>
      </c>
      <c r="P428" s="1">
        <v>849600.36</v>
      </c>
      <c r="Q428" s="1">
        <v>849600.36</v>
      </c>
      <c r="R428" s="1">
        <v>849600.36</v>
      </c>
      <c r="S428" s="1">
        <f t="shared" si="250"/>
        <v>880075.96</v>
      </c>
      <c r="T428" s="1">
        <f t="shared" si="251"/>
        <v>9750986.0800000019</v>
      </c>
      <c r="U428" s="1">
        <f t="shared" si="252"/>
        <v>885921.8366666669</v>
      </c>
      <c r="V428" s="1">
        <v>-539029.11</v>
      </c>
      <c r="W428" s="1">
        <v>-542656.14</v>
      </c>
      <c r="X428" s="1">
        <v>-546283.17000000004</v>
      </c>
      <c r="Y428" s="1">
        <v>-549910.19999999995</v>
      </c>
      <c r="Z428" s="1">
        <v>-553537.23</v>
      </c>
      <c r="AA428" s="1">
        <v>-557164.26</v>
      </c>
      <c r="AB428" s="1">
        <v>-560791.29</v>
      </c>
      <c r="AC428" s="1">
        <v>-523222.7</v>
      </c>
      <c r="AD428" s="1">
        <v>-526685.96</v>
      </c>
      <c r="AE428" s="1">
        <v>-528964.72</v>
      </c>
      <c r="AF428" s="1">
        <v>-532348.96</v>
      </c>
      <c r="AG428" s="1">
        <v>-535733.19999999995</v>
      </c>
      <c r="AH428" s="1">
        <v>-539117.44000000006</v>
      </c>
      <c r="AI428" s="1"/>
      <c r="AJ428" s="1">
        <v>-3789.36</v>
      </c>
      <c r="AK428" s="1">
        <v>-3627.03</v>
      </c>
      <c r="AL428" s="1">
        <v>-3627.03</v>
      </c>
      <c r="AM428" s="1">
        <v>-3627.03</v>
      </c>
      <c r="AN428" s="1">
        <v>-3627.03</v>
      </c>
      <c r="AO428" s="1">
        <v>-3627.03</v>
      </c>
      <c r="AP428" s="1">
        <v>-3627.03</v>
      </c>
      <c r="AQ428" s="1">
        <v>-3545.15</v>
      </c>
      <c r="AR428" s="1">
        <v>-3463.26</v>
      </c>
      <c r="AS428" s="1">
        <v>-3384.2400000000002</v>
      </c>
      <c r="AT428" s="1">
        <v>-3384.2400000000002</v>
      </c>
      <c r="AU428" s="1">
        <v>-3384.2400000000002</v>
      </c>
      <c r="AV428" s="1">
        <v>-3384.2400000000002</v>
      </c>
      <c r="AW428" s="1">
        <f t="shared" si="253"/>
        <v>42307.55</v>
      </c>
      <c r="AX428" s="1"/>
      <c r="AY428" s="1">
        <v>371522.45</v>
      </c>
      <c r="AZ428" s="1">
        <v>367895.42</v>
      </c>
      <c r="BA428" s="1">
        <v>364268.39</v>
      </c>
      <c r="BB428" s="1">
        <v>360641.36</v>
      </c>
      <c r="BC428" s="1">
        <v>357014.33</v>
      </c>
      <c r="BD428" s="1">
        <v>353387.3</v>
      </c>
      <c r="BE428" s="1">
        <v>349760.27</v>
      </c>
      <c r="BF428" s="1">
        <v>346215.12</v>
      </c>
      <c r="BG428" s="1">
        <v>342751.86</v>
      </c>
      <c r="BH428" s="1">
        <v>320635.64</v>
      </c>
      <c r="BI428" s="1">
        <v>317251.40000000002</v>
      </c>
      <c r="BJ428" s="1">
        <v>313867.16000000003</v>
      </c>
      <c r="BK428" s="1">
        <v>310482.92</v>
      </c>
      <c r="BL428" s="2">
        <f t="shared" si="226"/>
        <v>0</v>
      </c>
      <c r="BM428" s="2">
        <f t="shared" si="254"/>
        <v>42307.55</v>
      </c>
      <c r="BN428" s="3">
        <f t="shared" ref="BN428:BN491" si="262">IF(U428=0,"",IF((BM428/U428)=0,"",BM428/U428))</f>
        <v>4.7755398105079623E-2</v>
      </c>
      <c r="BO428" s="37">
        <f>IFERROR(INDEX('Wkpr - Existing Depr Rates'!$G$2:$G$709,MATCH('Wkpr - Plant Balance Detail'!A428,'Wkpr - Existing Depr Rates'!$A$2:$A$709,0),),0)</f>
        <v>4.7800000000000002E-2</v>
      </c>
      <c r="BP428" s="37">
        <f t="shared" si="255"/>
        <v>-4.4601894920379137E-5</v>
      </c>
      <c r="BQ428" s="11">
        <v>0.05</v>
      </c>
      <c r="BR428" s="11"/>
      <c r="BS428" s="11"/>
      <c r="BU428" s="31">
        <f>_xlfn.IFNA(IF(AND($B428="ED",$D428&gt;=310000,$D428&lt;360000),INDEX('Wkpr - Allocation_Factors'!$B$16:$F$16,1,MATCH('Wkpr - Plant Balance Detail'!BU$2,'Wkpr - Allocation_Factors'!$B$1:$F$1,0)),IF(AND($B428="GD",$C428="AN",$D428&gt;=350000,$D428&lt;358000),INDEX('Wkpr - Allocation_Factors'!$B$17:$F$17,1,MATCH('Wkpr - Plant Balance Detail'!BU$2,'Wkpr - Allocation_Factors'!$B$1:$F$1,0)),INDEX('Wkpr - Allocation_Factors'!$B$2:$F$15,MATCH(CONCATENATE('Wkpr - Plant Balance Detail'!$B428,'Wkpr - Plant Balance Detail'!$C428),'Wkpr - Allocation_Factors'!$A$2:$A$15,0),MATCH('Wkpr - Plant Balance Detail'!BU$2,'Wkpr - Allocation_Factors'!$B$1:$F$1,0)))),0)</f>
        <v>1</v>
      </c>
      <c r="BV428" s="31">
        <f>_xlfn.IFNA(IF(AND($B428="ED",$D428&gt;=310000,$D428&lt;360000),INDEX('Wkpr - Allocation_Factors'!$B$16:$F$16,1,MATCH('Wkpr - Plant Balance Detail'!BV$2,'Wkpr - Allocation_Factors'!$B$1:$F$1,0)),IF(AND($B428="GD",$C428="AN",$D428&gt;=350000,$D428&lt;358000),INDEX('Wkpr - Allocation_Factors'!$B$17:$F$17,1,MATCH('Wkpr - Plant Balance Detail'!BV$2,'Wkpr - Allocation_Factors'!$B$1:$F$1,0)),INDEX('Wkpr - Allocation_Factors'!$B$2:$F$15,MATCH(CONCATENATE('Wkpr - Plant Balance Detail'!$B428,'Wkpr - Plant Balance Detail'!$C428),'Wkpr - Allocation_Factors'!$A$2:$A$15,0),MATCH('Wkpr - Plant Balance Detail'!BV$2,'Wkpr - Allocation_Factors'!$B$1:$F$1,0)))),0)</f>
        <v>0</v>
      </c>
      <c r="BW428" s="31">
        <f>_xlfn.IFNA(IF(AND($B428="ED",$D428&gt;=310000,$D428&lt;360000),INDEX('Wkpr - Allocation_Factors'!$B$16:$F$16,1,MATCH('Wkpr - Plant Balance Detail'!BW$2,'Wkpr - Allocation_Factors'!$B$1:$F$1,0)),IF(AND($B428="GD",$C428="AN",$D428&gt;=350000,$D428&lt;358000),INDEX('Wkpr - Allocation_Factors'!$B$17:$F$17,1,MATCH('Wkpr - Plant Balance Detail'!BW$2,'Wkpr - Allocation_Factors'!$B$1:$F$1,0)),INDEX('Wkpr - Allocation_Factors'!$B$2:$F$15,MATCH(CONCATENATE('Wkpr - Plant Balance Detail'!$B428,'Wkpr - Plant Balance Detail'!$C428),'Wkpr - Allocation_Factors'!$A$2:$A$15,0),MATCH('Wkpr - Plant Balance Detail'!BW$2,'Wkpr - Allocation_Factors'!$B$1:$F$1,0)))),0)</f>
        <v>0</v>
      </c>
      <c r="BX428" s="31">
        <f>_xlfn.IFNA(IF(AND($B428="ED",$D428&gt;=310000,$D428&lt;360000),INDEX('Wkpr - Allocation_Factors'!$B$16:$F$16,1,MATCH('Wkpr - Plant Balance Detail'!BX$2,'Wkpr - Allocation_Factors'!$B$1:$F$1,0)),IF(AND($B428="GD",$C428="AN",$D428&gt;=350000,$D428&lt;358000),INDEX('Wkpr - Allocation_Factors'!$B$17:$F$17,1,MATCH('Wkpr - Plant Balance Detail'!BX$2,'Wkpr - Allocation_Factors'!$B$1:$F$1,0)),INDEX('Wkpr - Allocation_Factors'!$B$2:$F$15,MATCH(CONCATENATE('Wkpr - Plant Balance Detail'!$B428,'Wkpr - Plant Balance Detail'!$C428),'Wkpr - Allocation_Factors'!$A$2:$A$15,0),MATCH('Wkpr - Plant Balance Detail'!BX$2,'Wkpr - Allocation_Factors'!$B$1:$F$1,0)))),0)</f>
        <v>0</v>
      </c>
      <c r="BY428" s="31">
        <f>_xlfn.IFNA(IF(AND($B428="ED",$D428&gt;=310000,$D428&lt;360000),INDEX('Wkpr - Allocation_Factors'!$B$16:$F$16,1,MATCH('Wkpr - Plant Balance Detail'!BY$2,'Wkpr - Allocation_Factors'!$B$1:$F$1,0)),IF(AND($B428="GD",$C428="AN",$D428&gt;=350000,$D428&lt;358000),INDEX('Wkpr - Allocation_Factors'!$B$17:$F$17,1,MATCH('Wkpr - Plant Balance Detail'!BY$2,'Wkpr - Allocation_Factors'!$B$1:$F$1,0)),INDEX('Wkpr - Allocation_Factors'!$B$2:$F$15,MATCH(CONCATENATE('Wkpr - Plant Balance Detail'!$B428,'Wkpr - Plant Balance Detail'!$C428),'Wkpr - Allocation_Factors'!$A$2:$A$15,0),MATCH('Wkpr - Plant Balance Detail'!BY$2,'Wkpr - Allocation_Factors'!$B$1:$F$1,0)))),0)</f>
        <v>0</v>
      </c>
      <c r="CA428" s="1">
        <f t="shared" si="227"/>
        <v>40573.003422018963</v>
      </c>
      <c r="CB428" s="1">
        <f t="shared" si="228"/>
        <v>0</v>
      </c>
      <c r="CC428" s="1">
        <f t="shared" si="229"/>
        <v>0</v>
      </c>
      <c r="CD428" s="1">
        <f t="shared" si="230"/>
        <v>0</v>
      </c>
      <c r="CE428" s="1">
        <f t="shared" si="231"/>
        <v>0</v>
      </c>
      <c r="CF428" s="1"/>
      <c r="CG428" s="1">
        <f t="shared" si="232"/>
        <v>40610.897208000002</v>
      </c>
      <c r="CH428" s="1">
        <f t="shared" si="233"/>
        <v>0</v>
      </c>
      <c r="CI428" s="1">
        <f t="shared" si="234"/>
        <v>0</v>
      </c>
      <c r="CJ428" s="1">
        <f t="shared" si="235"/>
        <v>0</v>
      </c>
      <c r="CK428" s="1">
        <f t="shared" si="236"/>
        <v>0</v>
      </c>
      <c r="CM428" s="1">
        <f t="shared" si="237"/>
        <v>42480.018000000004</v>
      </c>
      <c r="CN428" s="1">
        <f t="shared" si="238"/>
        <v>0</v>
      </c>
      <c r="CO428" s="1">
        <f t="shared" si="239"/>
        <v>0</v>
      </c>
      <c r="CP428" s="1">
        <f t="shared" si="240"/>
        <v>0</v>
      </c>
      <c r="CQ428" s="1">
        <f t="shared" si="241"/>
        <v>0</v>
      </c>
      <c r="CS428" s="1">
        <f t="shared" si="256"/>
        <v>1869.1207920000015</v>
      </c>
      <c r="CT428" s="1">
        <f t="shared" si="257"/>
        <v>0</v>
      </c>
      <c r="CU428" s="1">
        <f t="shared" si="258"/>
        <v>0</v>
      </c>
      <c r="CV428" s="1">
        <f t="shared" si="259"/>
        <v>0</v>
      </c>
      <c r="CW428" s="1">
        <f t="shared" si="260"/>
        <v>0</v>
      </c>
      <c r="CX428" s="1">
        <f t="shared" si="261"/>
        <v>1869.1207920000015</v>
      </c>
      <c r="DA428" s="38">
        <f t="shared" si="242"/>
        <v>0</v>
      </c>
      <c r="DB428" s="38">
        <f t="shared" si="243"/>
        <v>0</v>
      </c>
      <c r="DC428" s="38">
        <f t="shared" si="244"/>
        <v>0</v>
      </c>
      <c r="DD428" s="38">
        <f t="shared" si="245"/>
        <v>0</v>
      </c>
      <c r="DE428" s="38">
        <f t="shared" si="246"/>
        <v>0</v>
      </c>
    </row>
    <row r="429" spans="1:109" x14ac:dyDescent="0.2">
      <c r="A429" t="s">
        <v>444</v>
      </c>
      <c r="B429" t="str">
        <f t="shared" si="247"/>
        <v>ED</v>
      </c>
      <c r="C429" t="str">
        <f t="shared" si="248"/>
        <v>WA</v>
      </c>
      <c r="D429">
        <f t="shared" si="249"/>
        <v>395000</v>
      </c>
      <c r="F429" s="1">
        <v>216474.67</v>
      </c>
      <c r="G429" s="1">
        <v>216474.67</v>
      </c>
      <c r="H429" s="1">
        <v>216474.67</v>
      </c>
      <c r="I429" s="1">
        <v>216474.67</v>
      </c>
      <c r="J429" s="1">
        <v>216474.67</v>
      </c>
      <c r="K429" s="1">
        <v>216474.67</v>
      </c>
      <c r="L429" s="1">
        <v>216474.67</v>
      </c>
      <c r="M429" s="1">
        <v>210611.39</v>
      </c>
      <c r="N429" s="1">
        <v>210611.39</v>
      </c>
      <c r="O429" s="1">
        <v>210611.39</v>
      </c>
      <c r="P429" s="1">
        <v>210611.39</v>
      </c>
      <c r="Q429" s="1">
        <v>210611.39</v>
      </c>
      <c r="R429" s="1">
        <v>210611.39</v>
      </c>
      <c r="S429" s="1">
        <f t="shared" si="250"/>
        <v>213543.03000000003</v>
      </c>
      <c r="T429" s="1">
        <f t="shared" si="251"/>
        <v>2351904.9700000007</v>
      </c>
      <c r="U429" s="1">
        <f t="shared" si="252"/>
        <v>213787.3333333334</v>
      </c>
      <c r="V429" s="1">
        <v>-121338.65000000001</v>
      </c>
      <c r="W429" s="1">
        <v>-123815.48</v>
      </c>
      <c r="X429" s="1">
        <v>-126292.31</v>
      </c>
      <c r="Y429" s="1">
        <v>-128769.14</v>
      </c>
      <c r="Z429" s="1">
        <v>-131245.97</v>
      </c>
      <c r="AA429" s="1">
        <v>-133722.79999999999</v>
      </c>
      <c r="AB429" s="1">
        <v>-136199.63</v>
      </c>
      <c r="AC429" s="1">
        <v>-132779.64000000001</v>
      </c>
      <c r="AD429" s="1">
        <v>-135189.39000000001</v>
      </c>
      <c r="AE429" s="1">
        <v>-137599.14000000001</v>
      </c>
      <c r="AF429" s="1">
        <v>-140008.89000000001</v>
      </c>
      <c r="AG429" s="1">
        <v>-142418.64000000001</v>
      </c>
      <c r="AH429" s="1">
        <v>-144828.39000000001</v>
      </c>
      <c r="AI429" s="1"/>
      <c r="AJ429" s="1">
        <v>-2524</v>
      </c>
      <c r="AK429" s="1">
        <v>-2476.83</v>
      </c>
      <c r="AL429" s="1">
        <v>-2476.83</v>
      </c>
      <c r="AM429" s="1">
        <v>-2476.83</v>
      </c>
      <c r="AN429" s="1">
        <v>-2476.83</v>
      </c>
      <c r="AO429" s="1">
        <v>-2476.83</v>
      </c>
      <c r="AP429" s="1">
        <v>-2476.83</v>
      </c>
      <c r="AQ429" s="1">
        <v>-2443.29</v>
      </c>
      <c r="AR429" s="1">
        <v>-2409.75</v>
      </c>
      <c r="AS429" s="1">
        <v>-2409.75</v>
      </c>
      <c r="AT429" s="1">
        <v>-2409.75</v>
      </c>
      <c r="AU429" s="1">
        <v>-2409.75</v>
      </c>
      <c r="AV429" s="1">
        <v>-2409.75</v>
      </c>
      <c r="AW429" s="1">
        <f t="shared" si="253"/>
        <v>29353.02</v>
      </c>
      <c r="AX429" s="1"/>
      <c r="AY429" s="1">
        <v>95136.02</v>
      </c>
      <c r="AZ429" s="1">
        <v>92659.19</v>
      </c>
      <c r="BA429" s="1">
        <v>90182.36</v>
      </c>
      <c r="BB429" s="1">
        <v>87705.53</v>
      </c>
      <c r="BC429" s="1">
        <v>85228.7</v>
      </c>
      <c r="BD429" s="1">
        <v>82751.87</v>
      </c>
      <c r="BE429" s="1">
        <v>80275.040000000008</v>
      </c>
      <c r="BF429" s="1">
        <v>77831.75</v>
      </c>
      <c r="BG429" s="1">
        <v>75422</v>
      </c>
      <c r="BH429" s="1">
        <v>73012.25</v>
      </c>
      <c r="BI429" s="1">
        <v>70602.5</v>
      </c>
      <c r="BJ429" s="1">
        <v>68192.75</v>
      </c>
      <c r="BK429" s="1">
        <v>65783</v>
      </c>
      <c r="BL429" s="2">
        <f t="shared" si="226"/>
        <v>0</v>
      </c>
      <c r="BM429" s="2">
        <f t="shared" si="254"/>
        <v>29353.02</v>
      </c>
      <c r="BN429" s="3">
        <f t="shared" si="262"/>
        <v>0.13730008949703906</v>
      </c>
      <c r="BO429" s="37">
        <f>IFERROR(INDEX('Wkpr - Existing Depr Rates'!$G$2:$G$709,MATCH('Wkpr - Plant Balance Detail'!A429,'Wkpr - Existing Depr Rates'!$A$2:$A$709,0),),0)</f>
        <v>0.13730000000000001</v>
      </c>
      <c r="BP429" s="37">
        <f t="shared" si="255"/>
        <v>8.9497039057473415E-8</v>
      </c>
      <c r="BQ429" s="11">
        <v>6.6699999999999995E-2</v>
      </c>
      <c r="BR429" s="11"/>
      <c r="BS429" s="11"/>
      <c r="BU429" s="31">
        <f>_xlfn.IFNA(IF(AND($B429="ED",$D429&gt;=310000,$D429&lt;360000),INDEX('Wkpr - Allocation_Factors'!$B$16:$F$16,1,MATCH('Wkpr - Plant Balance Detail'!BU$2,'Wkpr - Allocation_Factors'!$B$1:$F$1,0)),IF(AND($B429="GD",$C429="AN",$D429&gt;=350000,$D429&lt;358000),INDEX('Wkpr - Allocation_Factors'!$B$17:$F$17,1,MATCH('Wkpr - Plant Balance Detail'!BU$2,'Wkpr - Allocation_Factors'!$B$1:$F$1,0)),INDEX('Wkpr - Allocation_Factors'!$B$2:$F$15,MATCH(CONCATENATE('Wkpr - Plant Balance Detail'!$B429,'Wkpr - Plant Balance Detail'!$C429),'Wkpr - Allocation_Factors'!$A$2:$A$15,0),MATCH('Wkpr - Plant Balance Detail'!BU$2,'Wkpr - Allocation_Factors'!$B$1:$F$1,0)))),0)</f>
        <v>1</v>
      </c>
      <c r="BV429" s="31">
        <f>_xlfn.IFNA(IF(AND($B429="ED",$D429&gt;=310000,$D429&lt;360000),INDEX('Wkpr - Allocation_Factors'!$B$16:$F$16,1,MATCH('Wkpr - Plant Balance Detail'!BV$2,'Wkpr - Allocation_Factors'!$B$1:$F$1,0)),IF(AND($B429="GD",$C429="AN",$D429&gt;=350000,$D429&lt;358000),INDEX('Wkpr - Allocation_Factors'!$B$17:$F$17,1,MATCH('Wkpr - Plant Balance Detail'!BV$2,'Wkpr - Allocation_Factors'!$B$1:$F$1,0)),INDEX('Wkpr - Allocation_Factors'!$B$2:$F$15,MATCH(CONCATENATE('Wkpr - Plant Balance Detail'!$B429,'Wkpr - Plant Balance Detail'!$C429),'Wkpr - Allocation_Factors'!$A$2:$A$15,0),MATCH('Wkpr - Plant Balance Detail'!BV$2,'Wkpr - Allocation_Factors'!$B$1:$F$1,0)))),0)</f>
        <v>0</v>
      </c>
      <c r="BW429" s="31">
        <f>_xlfn.IFNA(IF(AND($B429="ED",$D429&gt;=310000,$D429&lt;360000),INDEX('Wkpr - Allocation_Factors'!$B$16:$F$16,1,MATCH('Wkpr - Plant Balance Detail'!BW$2,'Wkpr - Allocation_Factors'!$B$1:$F$1,0)),IF(AND($B429="GD",$C429="AN",$D429&gt;=350000,$D429&lt;358000),INDEX('Wkpr - Allocation_Factors'!$B$17:$F$17,1,MATCH('Wkpr - Plant Balance Detail'!BW$2,'Wkpr - Allocation_Factors'!$B$1:$F$1,0)),INDEX('Wkpr - Allocation_Factors'!$B$2:$F$15,MATCH(CONCATENATE('Wkpr - Plant Balance Detail'!$B429,'Wkpr - Plant Balance Detail'!$C429),'Wkpr - Allocation_Factors'!$A$2:$A$15,0),MATCH('Wkpr - Plant Balance Detail'!BW$2,'Wkpr - Allocation_Factors'!$B$1:$F$1,0)))),0)</f>
        <v>0</v>
      </c>
      <c r="BX429" s="31">
        <f>_xlfn.IFNA(IF(AND($B429="ED",$D429&gt;=310000,$D429&lt;360000),INDEX('Wkpr - Allocation_Factors'!$B$16:$F$16,1,MATCH('Wkpr - Plant Balance Detail'!BX$2,'Wkpr - Allocation_Factors'!$B$1:$F$1,0)),IF(AND($B429="GD",$C429="AN",$D429&gt;=350000,$D429&lt;358000),INDEX('Wkpr - Allocation_Factors'!$B$17:$F$17,1,MATCH('Wkpr - Plant Balance Detail'!BX$2,'Wkpr - Allocation_Factors'!$B$1:$F$1,0)),INDEX('Wkpr - Allocation_Factors'!$B$2:$F$15,MATCH(CONCATENATE('Wkpr - Plant Balance Detail'!$B429,'Wkpr - Plant Balance Detail'!$C429),'Wkpr - Allocation_Factors'!$A$2:$A$15,0),MATCH('Wkpr - Plant Balance Detail'!BX$2,'Wkpr - Allocation_Factors'!$B$1:$F$1,0)))),0)</f>
        <v>0</v>
      </c>
      <c r="BY429" s="31">
        <f>_xlfn.IFNA(IF(AND($B429="ED",$D429&gt;=310000,$D429&lt;360000),INDEX('Wkpr - Allocation_Factors'!$B$16:$F$16,1,MATCH('Wkpr - Plant Balance Detail'!BY$2,'Wkpr - Allocation_Factors'!$B$1:$F$1,0)),IF(AND($B429="GD",$C429="AN",$D429&gt;=350000,$D429&lt;358000),INDEX('Wkpr - Allocation_Factors'!$B$17:$F$17,1,MATCH('Wkpr - Plant Balance Detail'!BY$2,'Wkpr - Allocation_Factors'!$B$1:$F$1,0)),INDEX('Wkpr - Allocation_Factors'!$B$2:$F$15,MATCH(CONCATENATE('Wkpr - Plant Balance Detail'!$B429,'Wkpr - Plant Balance Detail'!$C429),'Wkpr - Allocation_Factors'!$A$2:$A$15,0),MATCH('Wkpr - Plant Balance Detail'!BY$2,'Wkpr - Allocation_Factors'!$B$1:$F$1,0)))),0)</f>
        <v>0</v>
      </c>
      <c r="CA429" s="1">
        <f t="shared" si="227"/>
        <v>28916.962696095801</v>
      </c>
      <c r="CB429" s="1">
        <f t="shared" si="228"/>
        <v>0</v>
      </c>
      <c r="CC429" s="1">
        <f t="shared" si="229"/>
        <v>0</v>
      </c>
      <c r="CD429" s="1">
        <f t="shared" si="230"/>
        <v>0</v>
      </c>
      <c r="CE429" s="1">
        <f t="shared" si="231"/>
        <v>0</v>
      </c>
      <c r="CF429" s="1"/>
      <c r="CG429" s="1">
        <f t="shared" si="232"/>
        <v>28916.943847000002</v>
      </c>
      <c r="CH429" s="1">
        <f t="shared" si="233"/>
        <v>0</v>
      </c>
      <c r="CI429" s="1">
        <f t="shared" si="234"/>
        <v>0</v>
      </c>
      <c r="CJ429" s="1">
        <f t="shared" si="235"/>
        <v>0</v>
      </c>
      <c r="CK429" s="1">
        <f t="shared" si="236"/>
        <v>0</v>
      </c>
      <c r="CM429" s="1">
        <f t="shared" si="237"/>
        <v>14047.779713</v>
      </c>
      <c r="CN429" s="1">
        <f t="shared" si="238"/>
        <v>0</v>
      </c>
      <c r="CO429" s="1">
        <f t="shared" si="239"/>
        <v>0</v>
      </c>
      <c r="CP429" s="1">
        <f t="shared" si="240"/>
        <v>0</v>
      </c>
      <c r="CQ429" s="1">
        <f t="shared" si="241"/>
        <v>0</v>
      </c>
      <c r="CS429" s="1">
        <f t="shared" si="256"/>
        <v>-14869.164134000002</v>
      </c>
      <c r="CT429" s="1">
        <f t="shared" si="257"/>
        <v>0</v>
      </c>
      <c r="CU429" s="1">
        <f t="shared" si="258"/>
        <v>0</v>
      </c>
      <c r="CV429" s="1">
        <f t="shared" si="259"/>
        <v>0</v>
      </c>
      <c r="CW429" s="1">
        <f t="shared" si="260"/>
        <v>0</v>
      </c>
      <c r="CX429" s="1">
        <f t="shared" si="261"/>
        <v>-14869.164134000002</v>
      </c>
      <c r="DA429" s="38">
        <f t="shared" si="242"/>
        <v>0</v>
      </c>
      <c r="DB429" s="38">
        <f t="shared" si="243"/>
        <v>0</v>
      </c>
      <c r="DC429" s="38">
        <f t="shared" si="244"/>
        <v>0</v>
      </c>
      <c r="DD429" s="38">
        <f t="shared" si="245"/>
        <v>0</v>
      </c>
      <c r="DE429" s="38">
        <f t="shared" si="246"/>
        <v>0</v>
      </c>
    </row>
    <row r="430" spans="1:109" x14ac:dyDescent="0.2">
      <c r="A430" t="s">
        <v>445</v>
      </c>
      <c r="B430" t="str">
        <f t="shared" si="247"/>
        <v>ED</v>
      </c>
      <c r="C430" t="str">
        <f t="shared" si="248"/>
        <v>WA</v>
      </c>
      <c r="D430">
        <f t="shared" si="249"/>
        <v>396000</v>
      </c>
      <c r="E430" t="s">
        <v>683</v>
      </c>
      <c r="F430" s="1">
        <v>1466899.29</v>
      </c>
      <c r="G430" s="1">
        <v>1466899.29</v>
      </c>
      <c r="H430" s="1">
        <v>1466899.29</v>
      </c>
      <c r="I430" s="1">
        <v>1466899.29</v>
      </c>
      <c r="J430" s="1">
        <v>1466899.29</v>
      </c>
      <c r="K430" s="1">
        <v>1466899.29</v>
      </c>
      <c r="L430" s="1">
        <v>1427599.29</v>
      </c>
      <c r="M430" s="1">
        <v>1427599.29</v>
      </c>
      <c r="N430" s="1">
        <v>1427599.29</v>
      </c>
      <c r="O430" s="1">
        <v>1541302.7</v>
      </c>
      <c r="P430" s="1">
        <v>1541302.7</v>
      </c>
      <c r="Q430" s="1">
        <v>1541302.7</v>
      </c>
      <c r="R430" s="1">
        <v>1541302.7</v>
      </c>
      <c r="S430" s="1">
        <f t="shared" si="250"/>
        <v>1504100.9950000001</v>
      </c>
      <c r="T430" s="1">
        <f t="shared" si="251"/>
        <v>16241202.419999998</v>
      </c>
      <c r="U430" s="1">
        <f t="shared" si="252"/>
        <v>1478775.2845833332</v>
      </c>
      <c r="V430" s="1">
        <v>-286790.76</v>
      </c>
      <c r="W430" s="1">
        <v>-293416.26</v>
      </c>
      <c r="X430" s="1">
        <v>-300041.76</v>
      </c>
      <c r="Y430" s="1">
        <v>-306667.26</v>
      </c>
      <c r="Z430" s="1">
        <v>-313292.76</v>
      </c>
      <c r="AA430" s="1">
        <v>-319918.26</v>
      </c>
      <c r="AB430" s="1">
        <v>-287155</v>
      </c>
      <c r="AC430" s="1">
        <v>-293602.99</v>
      </c>
      <c r="AD430" s="1">
        <v>-300050.98</v>
      </c>
      <c r="AE430" s="1">
        <v>-310140.10000000003</v>
      </c>
      <c r="AF430" s="1">
        <v>-317101.65000000002</v>
      </c>
      <c r="AG430" s="1">
        <v>-324063.2</v>
      </c>
      <c r="AH430" s="1">
        <v>-193181.43</v>
      </c>
      <c r="AI430" s="1"/>
      <c r="AJ430" s="1">
        <v>-6625.5</v>
      </c>
      <c r="AK430" s="1">
        <v>-6625.5</v>
      </c>
      <c r="AL430" s="1">
        <v>-6625.5</v>
      </c>
      <c r="AM430" s="1">
        <v>-6625.5</v>
      </c>
      <c r="AN430" s="1">
        <v>-6625.5</v>
      </c>
      <c r="AO430" s="1">
        <v>-6625.5</v>
      </c>
      <c r="AP430" s="1">
        <v>-6536.74</v>
      </c>
      <c r="AQ430" s="1">
        <v>-6447.99</v>
      </c>
      <c r="AR430" s="1">
        <v>-6447.99</v>
      </c>
      <c r="AS430" s="1">
        <v>-6961.55</v>
      </c>
      <c r="AT430" s="1">
        <v>-6961.55</v>
      </c>
      <c r="AU430" s="1">
        <v>-6961.55</v>
      </c>
      <c r="AV430" s="1">
        <v>-6961.55</v>
      </c>
      <c r="AW430" s="1">
        <f t="shared" si="253"/>
        <v>80406.42</v>
      </c>
      <c r="AX430" s="1"/>
      <c r="AY430" s="1">
        <v>1180108.53</v>
      </c>
      <c r="AZ430" s="1">
        <v>1173483.03</v>
      </c>
      <c r="BA430" s="1">
        <v>1166857.53</v>
      </c>
      <c r="BB430" s="1">
        <v>1160232.03</v>
      </c>
      <c r="BC430" s="1">
        <v>1153606.53</v>
      </c>
      <c r="BD430" s="1">
        <v>1146981.03</v>
      </c>
      <c r="BE430" s="1">
        <v>1140444.29</v>
      </c>
      <c r="BF430" s="1">
        <v>1133996.3</v>
      </c>
      <c r="BG430" s="1">
        <v>1127548.31</v>
      </c>
      <c r="BH430" s="1">
        <v>1231162.6000000001</v>
      </c>
      <c r="BI430" s="1">
        <v>1224201.05</v>
      </c>
      <c r="BJ430" s="1">
        <v>1217239.5</v>
      </c>
      <c r="BK430" s="1">
        <v>1348121.27</v>
      </c>
      <c r="BL430" s="2">
        <f t="shared" si="226"/>
        <v>0</v>
      </c>
      <c r="BM430" s="2">
        <f t="shared" si="254"/>
        <v>80406.42</v>
      </c>
      <c r="BN430" s="3">
        <f t="shared" si="262"/>
        <v>5.437365692966372E-2</v>
      </c>
      <c r="BO430" s="37">
        <f>IFERROR(INDEX('Wkpr - Existing Depr Rates'!$G$2:$G$709,MATCH('Wkpr - Plant Balance Detail'!A430,'Wkpr - Existing Depr Rates'!$A$2:$A$709,0),),0)</f>
        <v>5.4199999999999998E-2</v>
      </c>
      <c r="BP430" s="37">
        <f t="shared" si="255"/>
        <v>1.736569296637222E-4</v>
      </c>
      <c r="BQ430" s="11">
        <v>8.1799999999999998E-2</v>
      </c>
      <c r="BR430" s="11"/>
      <c r="BS430" s="11"/>
      <c r="BU430" s="31">
        <f>_xlfn.IFNA(IF(AND($B430="ED",$D430&gt;=310000,$D430&lt;360000),INDEX('Wkpr - Allocation_Factors'!$B$16:$F$16,1,MATCH('Wkpr - Plant Balance Detail'!BU$2,'Wkpr - Allocation_Factors'!$B$1:$F$1,0)),IF(AND($B430="GD",$C430="AN",$D430&gt;=350000,$D430&lt;358000),INDEX('Wkpr - Allocation_Factors'!$B$17:$F$17,1,MATCH('Wkpr - Plant Balance Detail'!BU$2,'Wkpr - Allocation_Factors'!$B$1:$F$1,0)),INDEX('Wkpr - Allocation_Factors'!$B$2:$F$15,MATCH(CONCATENATE('Wkpr - Plant Balance Detail'!$B430,'Wkpr - Plant Balance Detail'!$C430),'Wkpr - Allocation_Factors'!$A$2:$A$15,0),MATCH('Wkpr - Plant Balance Detail'!BU$2,'Wkpr - Allocation_Factors'!$B$1:$F$1,0)))),0)</f>
        <v>1</v>
      </c>
      <c r="BV430" s="31">
        <f>_xlfn.IFNA(IF(AND($B430="ED",$D430&gt;=310000,$D430&lt;360000),INDEX('Wkpr - Allocation_Factors'!$B$16:$F$16,1,MATCH('Wkpr - Plant Balance Detail'!BV$2,'Wkpr - Allocation_Factors'!$B$1:$F$1,0)),IF(AND($B430="GD",$C430="AN",$D430&gt;=350000,$D430&lt;358000),INDEX('Wkpr - Allocation_Factors'!$B$17:$F$17,1,MATCH('Wkpr - Plant Balance Detail'!BV$2,'Wkpr - Allocation_Factors'!$B$1:$F$1,0)),INDEX('Wkpr - Allocation_Factors'!$B$2:$F$15,MATCH(CONCATENATE('Wkpr - Plant Balance Detail'!$B430,'Wkpr - Plant Balance Detail'!$C430),'Wkpr - Allocation_Factors'!$A$2:$A$15,0),MATCH('Wkpr - Plant Balance Detail'!BV$2,'Wkpr - Allocation_Factors'!$B$1:$F$1,0)))),0)</f>
        <v>0</v>
      </c>
      <c r="BW430" s="31">
        <f>_xlfn.IFNA(IF(AND($B430="ED",$D430&gt;=310000,$D430&lt;360000),INDEX('Wkpr - Allocation_Factors'!$B$16:$F$16,1,MATCH('Wkpr - Plant Balance Detail'!BW$2,'Wkpr - Allocation_Factors'!$B$1:$F$1,0)),IF(AND($B430="GD",$C430="AN",$D430&gt;=350000,$D430&lt;358000),INDEX('Wkpr - Allocation_Factors'!$B$17:$F$17,1,MATCH('Wkpr - Plant Balance Detail'!BW$2,'Wkpr - Allocation_Factors'!$B$1:$F$1,0)),INDEX('Wkpr - Allocation_Factors'!$B$2:$F$15,MATCH(CONCATENATE('Wkpr - Plant Balance Detail'!$B430,'Wkpr - Plant Balance Detail'!$C430),'Wkpr - Allocation_Factors'!$A$2:$A$15,0),MATCH('Wkpr - Plant Balance Detail'!BW$2,'Wkpr - Allocation_Factors'!$B$1:$F$1,0)))),0)</f>
        <v>0</v>
      </c>
      <c r="BX430" s="31">
        <f>_xlfn.IFNA(IF(AND($B430="ED",$D430&gt;=310000,$D430&lt;360000),INDEX('Wkpr - Allocation_Factors'!$B$16:$F$16,1,MATCH('Wkpr - Plant Balance Detail'!BX$2,'Wkpr - Allocation_Factors'!$B$1:$F$1,0)),IF(AND($B430="GD",$C430="AN",$D430&gt;=350000,$D430&lt;358000),INDEX('Wkpr - Allocation_Factors'!$B$17:$F$17,1,MATCH('Wkpr - Plant Balance Detail'!BX$2,'Wkpr - Allocation_Factors'!$B$1:$F$1,0)),INDEX('Wkpr - Allocation_Factors'!$B$2:$F$15,MATCH(CONCATENATE('Wkpr - Plant Balance Detail'!$B430,'Wkpr - Plant Balance Detail'!$C430),'Wkpr - Allocation_Factors'!$A$2:$A$15,0),MATCH('Wkpr - Plant Balance Detail'!BX$2,'Wkpr - Allocation_Factors'!$B$1:$F$1,0)))),0)</f>
        <v>0</v>
      </c>
      <c r="BY430" s="31">
        <f>_xlfn.IFNA(IF(AND($B430="ED",$D430&gt;=310000,$D430&lt;360000),INDEX('Wkpr - Allocation_Factors'!$B$16:$F$16,1,MATCH('Wkpr - Plant Balance Detail'!BY$2,'Wkpr - Allocation_Factors'!$B$1:$F$1,0)),IF(AND($B430="GD",$C430="AN",$D430&gt;=350000,$D430&lt;358000),INDEX('Wkpr - Allocation_Factors'!$B$17:$F$17,1,MATCH('Wkpr - Plant Balance Detail'!BY$2,'Wkpr - Allocation_Factors'!$B$1:$F$1,0)),INDEX('Wkpr - Allocation_Factors'!$B$2:$F$15,MATCH(CONCATENATE('Wkpr - Plant Balance Detail'!$B430,'Wkpr - Plant Balance Detail'!$C430),'Wkpr - Allocation_Factors'!$A$2:$A$15,0),MATCH('Wkpr - Plant Balance Detail'!BY$2,'Wkpr - Allocation_Factors'!$B$1:$F$1,0)))),0)</f>
        <v>0</v>
      </c>
      <c r="CA430" s="1">
        <f t="shared" si="227"/>
        <v>83806.264234564398</v>
      </c>
      <c r="CB430" s="1">
        <f t="shared" si="228"/>
        <v>0</v>
      </c>
      <c r="CC430" s="1">
        <f t="shared" si="229"/>
        <v>0</v>
      </c>
      <c r="CD430" s="1">
        <f t="shared" si="230"/>
        <v>0</v>
      </c>
      <c r="CE430" s="1">
        <f t="shared" si="231"/>
        <v>0</v>
      </c>
      <c r="CF430" s="1"/>
      <c r="CG430" s="1">
        <f t="shared" si="232"/>
        <v>83538.606339999998</v>
      </c>
      <c r="CH430" s="1">
        <f t="shared" si="233"/>
        <v>0</v>
      </c>
      <c r="CI430" s="1">
        <f t="shared" si="234"/>
        <v>0</v>
      </c>
      <c r="CJ430" s="1">
        <f t="shared" si="235"/>
        <v>0</v>
      </c>
      <c r="CK430" s="1">
        <f t="shared" si="236"/>
        <v>0</v>
      </c>
      <c r="CM430" s="1">
        <f t="shared" si="237"/>
        <v>126078.56086</v>
      </c>
      <c r="CN430" s="1">
        <f t="shared" si="238"/>
        <v>0</v>
      </c>
      <c r="CO430" s="1">
        <f t="shared" si="239"/>
        <v>0</v>
      </c>
      <c r="CP430" s="1">
        <f t="shared" si="240"/>
        <v>0</v>
      </c>
      <c r="CQ430" s="1">
        <f t="shared" si="241"/>
        <v>0</v>
      </c>
      <c r="CS430" s="1">
        <f t="shared" si="256"/>
        <v>42539.954519999999</v>
      </c>
      <c r="CT430" s="1">
        <f t="shared" si="257"/>
        <v>0</v>
      </c>
      <c r="CU430" s="1">
        <f t="shared" si="258"/>
        <v>0</v>
      </c>
      <c r="CV430" s="1">
        <f t="shared" si="259"/>
        <v>0</v>
      </c>
      <c r="CW430" s="1">
        <f t="shared" si="260"/>
        <v>0</v>
      </c>
      <c r="CX430" s="1">
        <f t="shared" si="261"/>
        <v>42539.954519999999</v>
      </c>
      <c r="DA430" s="38">
        <f t="shared" si="242"/>
        <v>0</v>
      </c>
      <c r="DB430" s="38">
        <f t="shared" si="243"/>
        <v>0</v>
      </c>
      <c r="DC430" s="38">
        <f t="shared" si="244"/>
        <v>0</v>
      </c>
      <c r="DD430" s="38">
        <f t="shared" si="245"/>
        <v>0</v>
      </c>
      <c r="DE430" s="38">
        <f t="shared" si="246"/>
        <v>0</v>
      </c>
    </row>
    <row r="431" spans="1:109" x14ac:dyDescent="0.2">
      <c r="A431" t="s">
        <v>446</v>
      </c>
      <c r="B431" t="str">
        <f t="shared" si="247"/>
        <v>ED</v>
      </c>
      <c r="C431" t="str">
        <f t="shared" si="248"/>
        <v>WA</v>
      </c>
      <c r="D431">
        <f t="shared" si="249"/>
        <v>396055</v>
      </c>
      <c r="E431" t="s">
        <v>683</v>
      </c>
      <c r="F431" s="1">
        <v>324824.09000000003</v>
      </c>
      <c r="G431" s="1">
        <v>324824.09000000003</v>
      </c>
      <c r="H431" s="1">
        <v>324824.09000000003</v>
      </c>
      <c r="I431" s="1">
        <v>324824.09000000003</v>
      </c>
      <c r="J431" s="1">
        <v>324824.09000000003</v>
      </c>
      <c r="K431" s="1">
        <v>324824.09000000003</v>
      </c>
      <c r="L431" s="1">
        <v>324824.09000000003</v>
      </c>
      <c r="M431" s="1">
        <v>324824.09000000003</v>
      </c>
      <c r="N431" s="1">
        <v>324824.09000000003</v>
      </c>
      <c r="O431" s="1">
        <v>324824.09000000003</v>
      </c>
      <c r="P431" s="1">
        <v>324824.09000000003</v>
      </c>
      <c r="Q431" s="1">
        <v>324824.09000000003</v>
      </c>
      <c r="R431" s="1">
        <v>324824.09000000003</v>
      </c>
      <c r="S431" s="1">
        <f t="shared" si="250"/>
        <v>324824.09000000003</v>
      </c>
      <c r="T431" s="1">
        <f t="shared" si="251"/>
        <v>3573064.9899999998</v>
      </c>
      <c r="U431" s="1">
        <f t="shared" si="252"/>
        <v>324824.08999999997</v>
      </c>
      <c r="V431" s="1">
        <v>7728.17</v>
      </c>
      <c r="W431" s="1">
        <v>5860.43</v>
      </c>
      <c r="X431" s="1">
        <v>3992.69</v>
      </c>
      <c r="Y431" s="1">
        <v>2124.9499999999998</v>
      </c>
      <c r="Z431" s="1">
        <v>257.20999999999998</v>
      </c>
      <c r="AA431" s="1">
        <v>-1610.53</v>
      </c>
      <c r="AB431" s="1">
        <v>-3478.27</v>
      </c>
      <c r="AC431" s="1">
        <v>-5346.01</v>
      </c>
      <c r="AD431" s="1">
        <v>-7213.75</v>
      </c>
      <c r="AE431" s="1">
        <v>-9081.49</v>
      </c>
      <c r="AF431" s="1">
        <v>-10949.23</v>
      </c>
      <c r="AG431" s="1">
        <v>-12816.970000000001</v>
      </c>
      <c r="AH431" s="1">
        <v>-14684.710000000001</v>
      </c>
      <c r="AI431" s="1"/>
      <c r="AJ431" s="1">
        <v>-1867.74</v>
      </c>
      <c r="AK431" s="1">
        <v>-1867.74</v>
      </c>
      <c r="AL431" s="1">
        <v>-1867.74</v>
      </c>
      <c r="AM431" s="1">
        <v>-1867.74</v>
      </c>
      <c r="AN431" s="1">
        <v>-1867.74</v>
      </c>
      <c r="AO431" s="1">
        <v>-1867.74</v>
      </c>
      <c r="AP431" s="1">
        <v>-1867.74</v>
      </c>
      <c r="AQ431" s="1">
        <v>-1867.74</v>
      </c>
      <c r="AR431" s="1">
        <v>-1867.74</v>
      </c>
      <c r="AS431" s="1">
        <v>-1867.74</v>
      </c>
      <c r="AT431" s="1">
        <v>-1867.74</v>
      </c>
      <c r="AU431" s="1">
        <v>-1867.74</v>
      </c>
      <c r="AV431" s="1">
        <v>-1867.74</v>
      </c>
      <c r="AW431" s="1">
        <f t="shared" si="253"/>
        <v>22412.880000000005</v>
      </c>
      <c r="AX431" s="1"/>
      <c r="AY431" s="1">
        <v>332552.26</v>
      </c>
      <c r="AZ431" s="1">
        <v>330684.52</v>
      </c>
      <c r="BA431" s="1">
        <v>328816.78000000003</v>
      </c>
      <c r="BB431" s="1">
        <v>326949.03999999998</v>
      </c>
      <c r="BC431" s="1">
        <v>325081.3</v>
      </c>
      <c r="BD431" s="1">
        <v>323213.56</v>
      </c>
      <c r="BE431" s="1">
        <v>321345.82</v>
      </c>
      <c r="BF431" s="1">
        <v>319478.08</v>
      </c>
      <c r="BG431" s="1">
        <v>317610.34000000003</v>
      </c>
      <c r="BH431" s="1">
        <v>315742.60000000003</v>
      </c>
      <c r="BI431" s="1">
        <v>313874.86</v>
      </c>
      <c r="BJ431" s="1">
        <v>312007.12</v>
      </c>
      <c r="BK431" s="1">
        <v>310139.38</v>
      </c>
      <c r="BL431" s="2">
        <f t="shared" si="226"/>
        <v>0</v>
      </c>
      <c r="BM431" s="2">
        <f t="shared" si="254"/>
        <v>22412.880000000005</v>
      </c>
      <c r="BN431" s="3">
        <f t="shared" si="262"/>
        <v>6.9000054768105432E-2</v>
      </c>
      <c r="BO431" s="37">
        <f>IFERROR(INDEX('Wkpr - Existing Depr Rates'!$G$2:$G$709,MATCH('Wkpr - Plant Balance Detail'!A431,'Wkpr - Existing Depr Rates'!$A$2:$A$709,0),),0)</f>
        <v>6.9000000000000006E-2</v>
      </c>
      <c r="BP431" s="37">
        <f t="shared" si="255"/>
        <v>5.4768105425817559E-8</v>
      </c>
      <c r="BQ431" s="11">
        <v>7.5800000000000006E-2</v>
      </c>
      <c r="BR431" s="11"/>
      <c r="BS431" s="11"/>
      <c r="BU431" s="31">
        <f>_xlfn.IFNA(IF(AND($B431="ED",$D431&gt;=310000,$D431&lt;360000),INDEX('Wkpr - Allocation_Factors'!$B$16:$F$16,1,MATCH('Wkpr - Plant Balance Detail'!BU$2,'Wkpr - Allocation_Factors'!$B$1:$F$1,0)),IF(AND($B431="GD",$C431="AN",$D431&gt;=350000,$D431&lt;358000),INDEX('Wkpr - Allocation_Factors'!$B$17:$F$17,1,MATCH('Wkpr - Plant Balance Detail'!BU$2,'Wkpr - Allocation_Factors'!$B$1:$F$1,0)),INDEX('Wkpr - Allocation_Factors'!$B$2:$F$15,MATCH(CONCATENATE('Wkpr - Plant Balance Detail'!$B431,'Wkpr - Plant Balance Detail'!$C431),'Wkpr - Allocation_Factors'!$A$2:$A$15,0),MATCH('Wkpr - Plant Balance Detail'!BU$2,'Wkpr - Allocation_Factors'!$B$1:$F$1,0)))),0)</f>
        <v>1</v>
      </c>
      <c r="BV431" s="31">
        <f>_xlfn.IFNA(IF(AND($B431="ED",$D431&gt;=310000,$D431&lt;360000),INDEX('Wkpr - Allocation_Factors'!$B$16:$F$16,1,MATCH('Wkpr - Plant Balance Detail'!BV$2,'Wkpr - Allocation_Factors'!$B$1:$F$1,0)),IF(AND($B431="GD",$C431="AN",$D431&gt;=350000,$D431&lt;358000),INDEX('Wkpr - Allocation_Factors'!$B$17:$F$17,1,MATCH('Wkpr - Plant Balance Detail'!BV$2,'Wkpr - Allocation_Factors'!$B$1:$F$1,0)),INDEX('Wkpr - Allocation_Factors'!$B$2:$F$15,MATCH(CONCATENATE('Wkpr - Plant Balance Detail'!$B431,'Wkpr - Plant Balance Detail'!$C431),'Wkpr - Allocation_Factors'!$A$2:$A$15,0),MATCH('Wkpr - Plant Balance Detail'!BV$2,'Wkpr - Allocation_Factors'!$B$1:$F$1,0)))),0)</f>
        <v>0</v>
      </c>
      <c r="BW431" s="31">
        <f>_xlfn.IFNA(IF(AND($B431="ED",$D431&gt;=310000,$D431&lt;360000),INDEX('Wkpr - Allocation_Factors'!$B$16:$F$16,1,MATCH('Wkpr - Plant Balance Detail'!BW$2,'Wkpr - Allocation_Factors'!$B$1:$F$1,0)),IF(AND($B431="GD",$C431="AN",$D431&gt;=350000,$D431&lt;358000),INDEX('Wkpr - Allocation_Factors'!$B$17:$F$17,1,MATCH('Wkpr - Plant Balance Detail'!BW$2,'Wkpr - Allocation_Factors'!$B$1:$F$1,0)),INDEX('Wkpr - Allocation_Factors'!$B$2:$F$15,MATCH(CONCATENATE('Wkpr - Plant Balance Detail'!$B431,'Wkpr - Plant Balance Detail'!$C431),'Wkpr - Allocation_Factors'!$A$2:$A$15,0),MATCH('Wkpr - Plant Balance Detail'!BW$2,'Wkpr - Allocation_Factors'!$B$1:$F$1,0)))),0)</f>
        <v>0</v>
      </c>
      <c r="BX431" s="31">
        <f>_xlfn.IFNA(IF(AND($B431="ED",$D431&gt;=310000,$D431&lt;360000),INDEX('Wkpr - Allocation_Factors'!$B$16:$F$16,1,MATCH('Wkpr - Plant Balance Detail'!BX$2,'Wkpr - Allocation_Factors'!$B$1:$F$1,0)),IF(AND($B431="GD",$C431="AN",$D431&gt;=350000,$D431&lt;358000),INDEX('Wkpr - Allocation_Factors'!$B$17:$F$17,1,MATCH('Wkpr - Plant Balance Detail'!BX$2,'Wkpr - Allocation_Factors'!$B$1:$F$1,0)),INDEX('Wkpr - Allocation_Factors'!$B$2:$F$15,MATCH(CONCATENATE('Wkpr - Plant Balance Detail'!$B431,'Wkpr - Plant Balance Detail'!$C431),'Wkpr - Allocation_Factors'!$A$2:$A$15,0),MATCH('Wkpr - Plant Balance Detail'!BX$2,'Wkpr - Allocation_Factors'!$B$1:$F$1,0)))),0)</f>
        <v>0</v>
      </c>
      <c r="BY431" s="31">
        <f>_xlfn.IFNA(IF(AND($B431="ED",$D431&gt;=310000,$D431&lt;360000),INDEX('Wkpr - Allocation_Factors'!$B$16:$F$16,1,MATCH('Wkpr - Plant Balance Detail'!BY$2,'Wkpr - Allocation_Factors'!$B$1:$F$1,0)),IF(AND($B431="GD",$C431="AN",$D431&gt;=350000,$D431&lt;358000),INDEX('Wkpr - Allocation_Factors'!$B$17:$F$17,1,MATCH('Wkpr - Plant Balance Detail'!BY$2,'Wkpr - Allocation_Factors'!$B$1:$F$1,0)),INDEX('Wkpr - Allocation_Factors'!$B$2:$F$15,MATCH(CONCATENATE('Wkpr - Plant Balance Detail'!$B431,'Wkpr - Plant Balance Detail'!$C431),'Wkpr - Allocation_Factors'!$A$2:$A$15,0),MATCH('Wkpr - Plant Balance Detail'!BY$2,'Wkpr - Allocation_Factors'!$B$1:$F$1,0)))),0)</f>
        <v>0</v>
      </c>
      <c r="CA431" s="1">
        <f t="shared" si="227"/>
        <v>22412.880000000008</v>
      </c>
      <c r="CB431" s="1">
        <f t="shared" si="228"/>
        <v>0</v>
      </c>
      <c r="CC431" s="1">
        <f t="shared" si="229"/>
        <v>0</v>
      </c>
      <c r="CD431" s="1">
        <f t="shared" si="230"/>
        <v>0</v>
      </c>
      <c r="CE431" s="1">
        <f t="shared" si="231"/>
        <v>0</v>
      </c>
      <c r="CF431" s="1"/>
      <c r="CG431" s="1">
        <f t="shared" si="232"/>
        <v>22412.862210000003</v>
      </c>
      <c r="CH431" s="1">
        <f t="shared" si="233"/>
        <v>0</v>
      </c>
      <c r="CI431" s="1">
        <f t="shared" si="234"/>
        <v>0</v>
      </c>
      <c r="CJ431" s="1">
        <f t="shared" si="235"/>
        <v>0</v>
      </c>
      <c r="CK431" s="1">
        <f t="shared" si="236"/>
        <v>0</v>
      </c>
      <c r="CM431" s="1">
        <f t="shared" si="237"/>
        <v>24621.666022000005</v>
      </c>
      <c r="CN431" s="1">
        <f t="shared" si="238"/>
        <v>0</v>
      </c>
      <c r="CO431" s="1">
        <f t="shared" si="239"/>
        <v>0</v>
      </c>
      <c r="CP431" s="1">
        <f t="shared" si="240"/>
        <v>0</v>
      </c>
      <c r="CQ431" s="1">
        <f t="shared" si="241"/>
        <v>0</v>
      </c>
      <c r="CS431" s="1">
        <f t="shared" si="256"/>
        <v>2208.8038120000019</v>
      </c>
      <c r="CT431" s="1">
        <f t="shared" si="257"/>
        <v>0</v>
      </c>
      <c r="CU431" s="1">
        <f t="shared" si="258"/>
        <v>0</v>
      </c>
      <c r="CV431" s="1">
        <f t="shared" si="259"/>
        <v>0</v>
      </c>
      <c r="CW431" s="1">
        <f t="shared" si="260"/>
        <v>0</v>
      </c>
      <c r="CX431" s="1">
        <f t="shared" si="261"/>
        <v>2208.8038120000019</v>
      </c>
      <c r="DA431" s="38">
        <f t="shared" si="242"/>
        <v>0</v>
      </c>
      <c r="DB431" s="38">
        <f t="shared" si="243"/>
        <v>0</v>
      </c>
      <c r="DC431" s="38">
        <f t="shared" si="244"/>
        <v>0</v>
      </c>
      <c r="DD431" s="38">
        <f t="shared" si="245"/>
        <v>0</v>
      </c>
      <c r="DE431" s="38">
        <f t="shared" si="246"/>
        <v>0</v>
      </c>
    </row>
    <row r="432" spans="1:109" x14ac:dyDescent="0.2">
      <c r="A432" t="s">
        <v>447</v>
      </c>
      <c r="B432" t="str">
        <f t="shared" si="247"/>
        <v>ED</v>
      </c>
      <c r="C432" t="str">
        <f t="shared" si="248"/>
        <v>WA</v>
      </c>
      <c r="D432">
        <f t="shared" si="249"/>
        <v>396056</v>
      </c>
      <c r="E432" t="s">
        <v>683</v>
      </c>
      <c r="F432" s="1">
        <v>4226.9800000000005</v>
      </c>
      <c r="G432" s="1">
        <v>4226.9800000000005</v>
      </c>
      <c r="H432" s="1">
        <v>4226.9800000000005</v>
      </c>
      <c r="I432" s="1">
        <v>4226.9800000000005</v>
      </c>
      <c r="J432" s="1">
        <v>4226.9800000000005</v>
      </c>
      <c r="K432" s="1">
        <v>4226.9800000000005</v>
      </c>
      <c r="L432" s="1">
        <v>4226.9800000000005</v>
      </c>
      <c r="M432" s="1">
        <v>4226.9800000000005</v>
      </c>
      <c r="N432" s="1">
        <v>4226.9800000000005</v>
      </c>
      <c r="O432" s="1">
        <v>4226.9800000000005</v>
      </c>
      <c r="P432" s="1">
        <v>4226.9800000000005</v>
      </c>
      <c r="Q432" s="1">
        <v>4226.9800000000005</v>
      </c>
      <c r="R432" s="1">
        <v>4226.9800000000005</v>
      </c>
      <c r="S432" s="1">
        <f t="shared" si="250"/>
        <v>4226.9800000000005</v>
      </c>
      <c r="T432" s="1">
        <f t="shared" si="251"/>
        <v>46496.780000000013</v>
      </c>
      <c r="U432" s="1">
        <f t="shared" si="252"/>
        <v>4226.9800000000014</v>
      </c>
      <c r="V432" s="1">
        <v>-4226.9800000000005</v>
      </c>
      <c r="W432" s="1">
        <v>-4226.9800000000005</v>
      </c>
      <c r="X432" s="1">
        <v>-4226.9800000000005</v>
      </c>
      <c r="Y432" s="1">
        <v>-4226.9800000000005</v>
      </c>
      <c r="Z432" s="1">
        <v>-4226.9800000000005</v>
      </c>
      <c r="AA432" s="1">
        <v>-4226.9800000000005</v>
      </c>
      <c r="AB432" s="1">
        <v>-4226.9800000000005</v>
      </c>
      <c r="AC432" s="1">
        <v>-4226.9800000000005</v>
      </c>
      <c r="AD432" s="1">
        <v>-4226.9800000000005</v>
      </c>
      <c r="AE432" s="1">
        <v>-4226.9800000000005</v>
      </c>
      <c r="AF432" s="1">
        <v>-4226.9800000000005</v>
      </c>
      <c r="AG432" s="1">
        <v>-4226.9800000000005</v>
      </c>
      <c r="AH432" s="1">
        <v>-4226.9800000000005</v>
      </c>
      <c r="AI432" s="1"/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f t="shared" si="253"/>
        <v>0</v>
      </c>
      <c r="AX432" s="1"/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2">
        <f t="shared" si="226"/>
        <v>0</v>
      </c>
      <c r="BM432" s="2">
        <f t="shared" si="254"/>
        <v>0</v>
      </c>
      <c r="BN432" s="3" t="str">
        <f t="shared" si="262"/>
        <v/>
      </c>
      <c r="BO432" s="37">
        <f>IFERROR(INDEX('Wkpr - Existing Depr Rates'!$G$2:$G$709,MATCH('Wkpr - Plant Balance Detail'!A432,'Wkpr - Existing Depr Rates'!$A$2:$A$709,0),),0)</f>
        <v>6.9000000000000006E-2</v>
      </c>
      <c r="BP432" s="37" t="str">
        <f t="shared" si="255"/>
        <v/>
      </c>
      <c r="BQ432" s="11">
        <v>7.5800000000000006E-2</v>
      </c>
      <c r="BR432" s="11"/>
      <c r="BS432" s="11"/>
      <c r="BU432" s="31">
        <f>_xlfn.IFNA(IF(AND($B432="ED",$D432&gt;=310000,$D432&lt;360000),INDEX('Wkpr - Allocation_Factors'!$B$16:$F$16,1,MATCH('Wkpr - Plant Balance Detail'!BU$2,'Wkpr - Allocation_Factors'!$B$1:$F$1,0)),IF(AND($B432="GD",$C432="AN",$D432&gt;=350000,$D432&lt;358000),INDEX('Wkpr - Allocation_Factors'!$B$17:$F$17,1,MATCH('Wkpr - Plant Balance Detail'!BU$2,'Wkpr - Allocation_Factors'!$B$1:$F$1,0)),INDEX('Wkpr - Allocation_Factors'!$B$2:$F$15,MATCH(CONCATENATE('Wkpr - Plant Balance Detail'!$B432,'Wkpr - Plant Balance Detail'!$C432),'Wkpr - Allocation_Factors'!$A$2:$A$15,0),MATCH('Wkpr - Plant Balance Detail'!BU$2,'Wkpr - Allocation_Factors'!$B$1:$F$1,0)))),0)</f>
        <v>1</v>
      </c>
      <c r="BV432" s="31">
        <f>_xlfn.IFNA(IF(AND($B432="ED",$D432&gt;=310000,$D432&lt;360000),INDEX('Wkpr - Allocation_Factors'!$B$16:$F$16,1,MATCH('Wkpr - Plant Balance Detail'!BV$2,'Wkpr - Allocation_Factors'!$B$1:$F$1,0)),IF(AND($B432="GD",$C432="AN",$D432&gt;=350000,$D432&lt;358000),INDEX('Wkpr - Allocation_Factors'!$B$17:$F$17,1,MATCH('Wkpr - Plant Balance Detail'!BV$2,'Wkpr - Allocation_Factors'!$B$1:$F$1,0)),INDEX('Wkpr - Allocation_Factors'!$B$2:$F$15,MATCH(CONCATENATE('Wkpr - Plant Balance Detail'!$B432,'Wkpr - Plant Balance Detail'!$C432),'Wkpr - Allocation_Factors'!$A$2:$A$15,0),MATCH('Wkpr - Plant Balance Detail'!BV$2,'Wkpr - Allocation_Factors'!$B$1:$F$1,0)))),0)</f>
        <v>0</v>
      </c>
      <c r="BW432" s="31">
        <f>_xlfn.IFNA(IF(AND($B432="ED",$D432&gt;=310000,$D432&lt;360000),INDEX('Wkpr - Allocation_Factors'!$B$16:$F$16,1,MATCH('Wkpr - Plant Balance Detail'!BW$2,'Wkpr - Allocation_Factors'!$B$1:$F$1,0)),IF(AND($B432="GD",$C432="AN",$D432&gt;=350000,$D432&lt;358000),INDEX('Wkpr - Allocation_Factors'!$B$17:$F$17,1,MATCH('Wkpr - Plant Balance Detail'!BW$2,'Wkpr - Allocation_Factors'!$B$1:$F$1,0)),INDEX('Wkpr - Allocation_Factors'!$B$2:$F$15,MATCH(CONCATENATE('Wkpr - Plant Balance Detail'!$B432,'Wkpr - Plant Balance Detail'!$C432),'Wkpr - Allocation_Factors'!$A$2:$A$15,0),MATCH('Wkpr - Plant Balance Detail'!BW$2,'Wkpr - Allocation_Factors'!$B$1:$F$1,0)))),0)</f>
        <v>0</v>
      </c>
      <c r="BX432" s="31">
        <f>_xlfn.IFNA(IF(AND($B432="ED",$D432&gt;=310000,$D432&lt;360000),INDEX('Wkpr - Allocation_Factors'!$B$16:$F$16,1,MATCH('Wkpr - Plant Balance Detail'!BX$2,'Wkpr - Allocation_Factors'!$B$1:$F$1,0)),IF(AND($B432="GD",$C432="AN",$D432&gt;=350000,$D432&lt;358000),INDEX('Wkpr - Allocation_Factors'!$B$17:$F$17,1,MATCH('Wkpr - Plant Balance Detail'!BX$2,'Wkpr - Allocation_Factors'!$B$1:$F$1,0)),INDEX('Wkpr - Allocation_Factors'!$B$2:$F$15,MATCH(CONCATENATE('Wkpr - Plant Balance Detail'!$B432,'Wkpr - Plant Balance Detail'!$C432),'Wkpr - Allocation_Factors'!$A$2:$A$15,0),MATCH('Wkpr - Plant Balance Detail'!BX$2,'Wkpr - Allocation_Factors'!$B$1:$F$1,0)))),0)</f>
        <v>0</v>
      </c>
      <c r="BY432" s="31">
        <f>_xlfn.IFNA(IF(AND($B432="ED",$D432&gt;=310000,$D432&lt;360000),INDEX('Wkpr - Allocation_Factors'!$B$16:$F$16,1,MATCH('Wkpr - Plant Balance Detail'!BY$2,'Wkpr - Allocation_Factors'!$B$1:$F$1,0)),IF(AND($B432="GD",$C432="AN",$D432&gt;=350000,$D432&lt;358000),INDEX('Wkpr - Allocation_Factors'!$B$17:$F$17,1,MATCH('Wkpr - Plant Balance Detail'!BY$2,'Wkpr - Allocation_Factors'!$B$1:$F$1,0)),INDEX('Wkpr - Allocation_Factors'!$B$2:$F$15,MATCH(CONCATENATE('Wkpr - Plant Balance Detail'!$B432,'Wkpr - Plant Balance Detail'!$C432),'Wkpr - Allocation_Factors'!$A$2:$A$15,0),MATCH('Wkpr - Plant Balance Detail'!BY$2,'Wkpr - Allocation_Factors'!$B$1:$F$1,0)))),0)</f>
        <v>0</v>
      </c>
      <c r="CA432" s="1">
        <f t="shared" si="227"/>
        <v>0</v>
      </c>
      <c r="CB432" s="1">
        <f t="shared" si="228"/>
        <v>0</v>
      </c>
      <c r="CC432" s="1">
        <f t="shared" si="229"/>
        <v>0</v>
      </c>
      <c r="CD432" s="1">
        <f t="shared" si="230"/>
        <v>0</v>
      </c>
      <c r="CE432" s="1">
        <f t="shared" si="231"/>
        <v>0</v>
      </c>
      <c r="CF432" s="1"/>
      <c r="CG432" s="1">
        <f t="shared" si="232"/>
        <v>291.66162000000008</v>
      </c>
      <c r="CH432" s="1">
        <f t="shared" si="233"/>
        <v>0</v>
      </c>
      <c r="CI432" s="1">
        <f t="shared" si="234"/>
        <v>0</v>
      </c>
      <c r="CJ432" s="1">
        <f t="shared" si="235"/>
        <v>0</v>
      </c>
      <c r="CK432" s="1">
        <f t="shared" si="236"/>
        <v>0</v>
      </c>
      <c r="CM432" s="1">
        <f t="shared" si="237"/>
        <v>320.40508400000004</v>
      </c>
      <c r="CN432" s="1">
        <f t="shared" si="238"/>
        <v>0</v>
      </c>
      <c r="CO432" s="1">
        <f t="shared" si="239"/>
        <v>0</v>
      </c>
      <c r="CP432" s="1">
        <f t="shared" si="240"/>
        <v>0</v>
      </c>
      <c r="CQ432" s="1">
        <f t="shared" si="241"/>
        <v>0</v>
      </c>
      <c r="CS432" s="1">
        <f t="shared" si="256"/>
        <v>28.74346399999996</v>
      </c>
      <c r="CT432" s="1">
        <f t="shared" si="257"/>
        <v>0</v>
      </c>
      <c r="CU432" s="1">
        <f t="shared" si="258"/>
        <v>0</v>
      </c>
      <c r="CV432" s="1">
        <f t="shared" si="259"/>
        <v>0</v>
      </c>
      <c r="CW432" s="1">
        <f t="shared" si="260"/>
        <v>0</v>
      </c>
      <c r="CX432" s="1">
        <f t="shared" si="261"/>
        <v>28.74346399999996</v>
      </c>
      <c r="DA432" s="38">
        <f t="shared" si="242"/>
        <v>0</v>
      </c>
      <c r="DB432" s="38">
        <f t="shared" si="243"/>
        <v>0</v>
      </c>
      <c r="DC432" s="38">
        <f t="shared" si="244"/>
        <v>0</v>
      </c>
      <c r="DD432" s="38">
        <f t="shared" si="245"/>
        <v>0</v>
      </c>
      <c r="DE432" s="38">
        <f t="shared" si="246"/>
        <v>0</v>
      </c>
    </row>
    <row r="433" spans="1:109" x14ac:dyDescent="0.2">
      <c r="A433" t="s">
        <v>448</v>
      </c>
      <c r="B433" t="str">
        <f t="shared" si="247"/>
        <v>ED</v>
      </c>
      <c r="C433" t="str">
        <f t="shared" si="248"/>
        <v>WA</v>
      </c>
      <c r="D433">
        <f t="shared" si="249"/>
        <v>396057</v>
      </c>
      <c r="E433" t="s">
        <v>683</v>
      </c>
      <c r="F433" s="1">
        <v>46255.35</v>
      </c>
      <c r="G433" s="1">
        <v>46255.35</v>
      </c>
      <c r="H433" s="1">
        <v>46255.35</v>
      </c>
      <c r="I433" s="1">
        <v>46255.35</v>
      </c>
      <c r="J433" s="1">
        <v>46255.35</v>
      </c>
      <c r="K433" s="1">
        <v>46255.35</v>
      </c>
      <c r="L433" s="1">
        <v>2881.32</v>
      </c>
      <c r="M433" s="1">
        <v>2881.32</v>
      </c>
      <c r="N433" s="1">
        <v>2881.32</v>
      </c>
      <c r="O433" s="1">
        <v>2881.32</v>
      </c>
      <c r="P433" s="1">
        <v>2881.32</v>
      </c>
      <c r="Q433" s="1">
        <v>2881.32</v>
      </c>
      <c r="R433" s="1">
        <v>2881.32</v>
      </c>
      <c r="S433" s="1">
        <f t="shared" si="250"/>
        <v>24568.334999999999</v>
      </c>
      <c r="T433" s="1">
        <f t="shared" si="251"/>
        <v>248564.67000000004</v>
      </c>
      <c r="U433" s="1">
        <f t="shared" si="252"/>
        <v>22761.083750000005</v>
      </c>
      <c r="V433" s="1">
        <v>-46255.35</v>
      </c>
      <c r="W433" s="1">
        <v>-46255.35</v>
      </c>
      <c r="X433" s="1">
        <v>-46255.35</v>
      </c>
      <c r="Y433" s="1">
        <v>-46255.35</v>
      </c>
      <c r="Z433" s="1">
        <v>-46255.35</v>
      </c>
      <c r="AA433" s="1">
        <v>-46255.35</v>
      </c>
      <c r="AB433" s="1">
        <v>-2881.32</v>
      </c>
      <c r="AC433" s="1">
        <v>-2881.32</v>
      </c>
      <c r="AD433" s="1">
        <v>-2881.32</v>
      </c>
      <c r="AE433" s="1">
        <v>-2881.32</v>
      </c>
      <c r="AF433" s="1">
        <v>-2881.32</v>
      </c>
      <c r="AG433" s="1">
        <v>-2881.32</v>
      </c>
      <c r="AH433" s="1">
        <v>-2881.32</v>
      </c>
      <c r="AI433" s="1"/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f t="shared" si="253"/>
        <v>0</v>
      </c>
      <c r="AX433" s="1"/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2">
        <f t="shared" si="226"/>
        <v>0</v>
      </c>
      <c r="BM433" s="2">
        <f t="shared" si="254"/>
        <v>0</v>
      </c>
      <c r="BN433" s="3" t="str">
        <f t="shared" si="262"/>
        <v/>
      </c>
      <c r="BO433" s="37">
        <f>IFERROR(INDEX('Wkpr - Existing Depr Rates'!$G$2:$G$709,MATCH('Wkpr - Plant Balance Detail'!A433,'Wkpr - Existing Depr Rates'!$A$2:$A$709,0),),0)</f>
        <v>6.9000000000000006E-2</v>
      </c>
      <c r="BP433" s="37" t="str">
        <f t="shared" si="255"/>
        <v/>
      </c>
      <c r="BQ433" s="11">
        <v>7.5800000000000006E-2</v>
      </c>
      <c r="BR433" s="11"/>
      <c r="BS433" s="11"/>
      <c r="BU433" s="31">
        <f>_xlfn.IFNA(IF(AND($B433="ED",$D433&gt;=310000,$D433&lt;360000),INDEX('Wkpr - Allocation_Factors'!$B$16:$F$16,1,MATCH('Wkpr - Plant Balance Detail'!BU$2,'Wkpr - Allocation_Factors'!$B$1:$F$1,0)),IF(AND($B433="GD",$C433="AN",$D433&gt;=350000,$D433&lt;358000),INDEX('Wkpr - Allocation_Factors'!$B$17:$F$17,1,MATCH('Wkpr - Plant Balance Detail'!BU$2,'Wkpr - Allocation_Factors'!$B$1:$F$1,0)),INDEX('Wkpr - Allocation_Factors'!$B$2:$F$15,MATCH(CONCATENATE('Wkpr - Plant Balance Detail'!$B433,'Wkpr - Plant Balance Detail'!$C433),'Wkpr - Allocation_Factors'!$A$2:$A$15,0),MATCH('Wkpr - Plant Balance Detail'!BU$2,'Wkpr - Allocation_Factors'!$B$1:$F$1,0)))),0)</f>
        <v>1</v>
      </c>
      <c r="BV433" s="31">
        <f>_xlfn.IFNA(IF(AND($B433="ED",$D433&gt;=310000,$D433&lt;360000),INDEX('Wkpr - Allocation_Factors'!$B$16:$F$16,1,MATCH('Wkpr - Plant Balance Detail'!BV$2,'Wkpr - Allocation_Factors'!$B$1:$F$1,0)),IF(AND($B433="GD",$C433="AN",$D433&gt;=350000,$D433&lt;358000),INDEX('Wkpr - Allocation_Factors'!$B$17:$F$17,1,MATCH('Wkpr - Plant Balance Detail'!BV$2,'Wkpr - Allocation_Factors'!$B$1:$F$1,0)),INDEX('Wkpr - Allocation_Factors'!$B$2:$F$15,MATCH(CONCATENATE('Wkpr - Plant Balance Detail'!$B433,'Wkpr - Plant Balance Detail'!$C433),'Wkpr - Allocation_Factors'!$A$2:$A$15,0),MATCH('Wkpr - Plant Balance Detail'!BV$2,'Wkpr - Allocation_Factors'!$B$1:$F$1,0)))),0)</f>
        <v>0</v>
      </c>
      <c r="BW433" s="31">
        <f>_xlfn.IFNA(IF(AND($B433="ED",$D433&gt;=310000,$D433&lt;360000),INDEX('Wkpr - Allocation_Factors'!$B$16:$F$16,1,MATCH('Wkpr - Plant Balance Detail'!BW$2,'Wkpr - Allocation_Factors'!$B$1:$F$1,0)),IF(AND($B433="GD",$C433="AN",$D433&gt;=350000,$D433&lt;358000),INDEX('Wkpr - Allocation_Factors'!$B$17:$F$17,1,MATCH('Wkpr - Plant Balance Detail'!BW$2,'Wkpr - Allocation_Factors'!$B$1:$F$1,0)),INDEX('Wkpr - Allocation_Factors'!$B$2:$F$15,MATCH(CONCATENATE('Wkpr - Plant Balance Detail'!$B433,'Wkpr - Plant Balance Detail'!$C433),'Wkpr - Allocation_Factors'!$A$2:$A$15,0),MATCH('Wkpr - Plant Balance Detail'!BW$2,'Wkpr - Allocation_Factors'!$B$1:$F$1,0)))),0)</f>
        <v>0</v>
      </c>
      <c r="BX433" s="31">
        <f>_xlfn.IFNA(IF(AND($B433="ED",$D433&gt;=310000,$D433&lt;360000),INDEX('Wkpr - Allocation_Factors'!$B$16:$F$16,1,MATCH('Wkpr - Plant Balance Detail'!BX$2,'Wkpr - Allocation_Factors'!$B$1:$F$1,0)),IF(AND($B433="GD",$C433="AN",$D433&gt;=350000,$D433&lt;358000),INDEX('Wkpr - Allocation_Factors'!$B$17:$F$17,1,MATCH('Wkpr - Plant Balance Detail'!BX$2,'Wkpr - Allocation_Factors'!$B$1:$F$1,0)),INDEX('Wkpr - Allocation_Factors'!$B$2:$F$15,MATCH(CONCATENATE('Wkpr - Plant Balance Detail'!$B433,'Wkpr - Plant Balance Detail'!$C433),'Wkpr - Allocation_Factors'!$A$2:$A$15,0),MATCH('Wkpr - Plant Balance Detail'!BX$2,'Wkpr - Allocation_Factors'!$B$1:$F$1,0)))),0)</f>
        <v>0</v>
      </c>
      <c r="BY433" s="31">
        <f>_xlfn.IFNA(IF(AND($B433="ED",$D433&gt;=310000,$D433&lt;360000),INDEX('Wkpr - Allocation_Factors'!$B$16:$F$16,1,MATCH('Wkpr - Plant Balance Detail'!BY$2,'Wkpr - Allocation_Factors'!$B$1:$F$1,0)),IF(AND($B433="GD",$C433="AN",$D433&gt;=350000,$D433&lt;358000),INDEX('Wkpr - Allocation_Factors'!$B$17:$F$17,1,MATCH('Wkpr - Plant Balance Detail'!BY$2,'Wkpr - Allocation_Factors'!$B$1:$F$1,0)),INDEX('Wkpr - Allocation_Factors'!$B$2:$F$15,MATCH(CONCATENATE('Wkpr - Plant Balance Detail'!$B433,'Wkpr - Plant Balance Detail'!$C433),'Wkpr - Allocation_Factors'!$A$2:$A$15,0),MATCH('Wkpr - Plant Balance Detail'!BY$2,'Wkpr - Allocation_Factors'!$B$1:$F$1,0)))),0)</f>
        <v>0</v>
      </c>
      <c r="CA433" s="1">
        <f t="shared" si="227"/>
        <v>0</v>
      </c>
      <c r="CB433" s="1">
        <f t="shared" si="228"/>
        <v>0</v>
      </c>
      <c r="CC433" s="1">
        <f t="shared" si="229"/>
        <v>0</v>
      </c>
      <c r="CD433" s="1">
        <f t="shared" si="230"/>
        <v>0</v>
      </c>
      <c r="CE433" s="1">
        <f t="shared" si="231"/>
        <v>0</v>
      </c>
      <c r="CF433" s="1"/>
      <c r="CG433" s="1">
        <f t="shared" si="232"/>
        <v>198.81108000000003</v>
      </c>
      <c r="CH433" s="1">
        <f t="shared" si="233"/>
        <v>0</v>
      </c>
      <c r="CI433" s="1">
        <f t="shared" si="234"/>
        <v>0</v>
      </c>
      <c r="CJ433" s="1">
        <f t="shared" si="235"/>
        <v>0</v>
      </c>
      <c r="CK433" s="1">
        <f t="shared" si="236"/>
        <v>0</v>
      </c>
      <c r="CM433" s="1">
        <f t="shared" si="237"/>
        <v>218.40405600000003</v>
      </c>
      <c r="CN433" s="1">
        <f t="shared" si="238"/>
        <v>0</v>
      </c>
      <c r="CO433" s="1">
        <f t="shared" si="239"/>
        <v>0</v>
      </c>
      <c r="CP433" s="1">
        <f t="shared" si="240"/>
        <v>0</v>
      </c>
      <c r="CQ433" s="1">
        <f t="shared" si="241"/>
        <v>0</v>
      </c>
      <c r="CS433" s="1">
        <f t="shared" si="256"/>
        <v>19.592975999999993</v>
      </c>
      <c r="CT433" s="1">
        <f t="shared" si="257"/>
        <v>0</v>
      </c>
      <c r="CU433" s="1">
        <f t="shared" si="258"/>
        <v>0</v>
      </c>
      <c r="CV433" s="1">
        <f t="shared" si="259"/>
        <v>0</v>
      </c>
      <c r="CW433" s="1">
        <f t="shared" si="260"/>
        <v>0</v>
      </c>
      <c r="CX433" s="1">
        <f t="shared" si="261"/>
        <v>19.592975999999993</v>
      </c>
      <c r="DA433" s="38">
        <f t="shared" si="242"/>
        <v>0</v>
      </c>
      <c r="DB433" s="38">
        <f t="shared" si="243"/>
        <v>0</v>
      </c>
      <c r="DC433" s="38">
        <f t="shared" si="244"/>
        <v>0</v>
      </c>
      <c r="DD433" s="38">
        <f t="shared" si="245"/>
        <v>0</v>
      </c>
      <c r="DE433" s="38">
        <f t="shared" si="246"/>
        <v>0</v>
      </c>
    </row>
    <row r="434" spans="1:109" x14ac:dyDescent="0.2">
      <c r="A434" t="s">
        <v>449</v>
      </c>
      <c r="B434" t="str">
        <f t="shared" si="247"/>
        <v>ED</v>
      </c>
      <c r="C434" t="str">
        <f t="shared" si="248"/>
        <v>WA</v>
      </c>
      <c r="D434">
        <f t="shared" si="249"/>
        <v>396058</v>
      </c>
      <c r="E434" t="s">
        <v>683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f t="shared" si="250"/>
        <v>0</v>
      </c>
      <c r="T434" s="1">
        <f t="shared" si="251"/>
        <v>0</v>
      </c>
      <c r="U434" s="1">
        <f t="shared" si="252"/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/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f t="shared" si="253"/>
        <v>0</v>
      </c>
      <c r="AX434" s="1"/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2">
        <f t="shared" si="226"/>
        <v>0</v>
      </c>
      <c r="BM434" s="2">
        <f t="shared" si="254"/>
        <v>0</v>
      </c>
      <c r="BN434" s="3" t="str">
        <f t="shared" si="262"/>
        <v/>
      </c>
      <c r="BO434" s="37">
        <f>IFERROR(INDEX('Wkpr - Existing Depr Rates'!$G$2:$G$709,MATCH('Wkpr - Plant Balance Detail'!A434,'Wkpr - Existing Depr Rates'!$A$2:$A$709,0),),0)</f>
        <v>8.7499999999999994E-2</v>
      </c>
      <c r="BP434" s="37" t="str">
        <f t="shared" si="255"/>
        <v/>
      </c>
      <c r="BQ434" s="11">
        <v>3.7499999999999999E-2</v>
      </c>
      <c r="BR434" s="11"/>
      <c r="BS434" s="11"/>
      <c r="BU434" s="31">
        <f>_xlfn.IFNA(IF(AND($B434="ED",$D434&gt;=310000,$D434&lt;360000),INDEX('Wkpr - Allocation_Factors'!$B$16:$F$16,1,MATCH('Wkpr - Plant Balance Detail'!BU$2,'Wkpr - Allocation_Factors'!$B$1:$F$1,0)),IF(AND($B434="GD",$C434="AN",$D434&gt;=350000,$D434&lt;358000),INDEX('Wkpr - Allocation_Factors'!$B$17:$F$17,1,MATCH('Wkpr - Plant Balance Detail'!BU$2,'Wkpr - Allocation_Factors'!$B$1:$F$1,0)),INDEX('Wkpr - Allocation_Factors'!$B$2:$F$15,MATCH(CONCATENATE('Wkpr - Plant Balance Detail'!$B434,'Wkpr - Plant Balance Detail'!$C434),'Wkpr - Allocation_Factors'!$A$2:$A$15,0),MATCH('Wkpr - Plant Balance Detail'!BU$2,'Wkpr - Allocation_Factors'!$B$1:$F$1,0)))),0)</f>
        <v>1</v>
      </c>
      <c r="BV434" s="31">
        <f>_xlfn.IFNA(IF(AND($B434="ED",$D434&gt;=310000,$D434&lt;360000),INDEX('Wkpr - Allocation_Factors'!$B$16:$F$16,1,MATCH('Wkpr - Plant Balance Detail'!BV$2,'Wkpr - Allocation_Factors'!$B$1:$F$1,0)),IF(AND($B434="GD",$C434="AN",$D434&gt;=350000,$D434&lt;358000),INDEX('Wkpr - Allocation_Factors'!$B$17:$F$17,1,MATCH('Wkpr - Plant Balance Detail'!BV$2,'Wkpr - Allocation_Factors'!$B$1:$F$1,0)),INDEX('Wkpr - Allocation_Factors'!$B$2:$F$15,MATCH(CONCATENATE('Wkpr - Plant Balance Detail'!$B434,'Wkpr - Plant Balance Detail'!$C434),'Wkpr - Allocation_Factors'!$A$2:$A$15,0),MATCH('Wkpr - Plant Balance Detail'!BV$2,'Wkpr - Allocation_Factors'!$B$1:$F$1,0)))),0)</f>
        <v>0</v>
      </c>
      <c r="BW434" s="31">
        <f>_xlfn.IFNA(IF(AND($B434="ED",$D434&gt;=310000,$D434&lt;360000),INDEX('Wkpr - Allocation_Factors'!$B$16:$F$16,1,MATCH('Wkpr - Plant Balance Detail'!BW$2,'Wkpr - Allocation_Factors'!$B$1:$F$1,0)),IF(AND($B434="GD",$C434="AN",$D434&gt;=350000,$D434&lt;358000),INDEX('Wkpr - Allocation_Factors'!$B$17:$F$17,1,MATCH('Wkpr - Plant Balance Detail'!BW$2,'Wkpr - Allocation_Factors'!$B$1:$F$1,0)),INDEX('Wkpr - Allocation_Factors'!$B$2:$F$15,MATCH(CONCATENATE('Wkpr - Plant Balance Detail'!$B434,'Wkpr - Plant Balance Detail'!$C434),'Wkpr - Allocation_Factors'!$A$2:$A$15,0),MATCH('Wkpr - Plant Balance Detail'!BW$2,'Wkpr - Allocation_Factors'!$B$1:$F$1,0)))),0)</f>
        <v>0</v>
      </c>
      <c r="BX434" s="31">
        <f>_xlfn.IFNA(IF(AND($B434="ED",$D434&gt;=310000,$D434&lt;360000),INDEX('Wkpr - Allocation_Factors'!$B$16:$F$16,1,MATCH('Wkpr - Plant Balance Detail'!BX$2,'Wkpr - Allocation_Factors'!$B$1:$F$1,0)),IF(AND($B434="GD",$C434="AN",$D434&gt;=350000,$D434&lt;358000),INDEX('Wkpr - Allocation_Factors'!$B$17:$F$17,1,MATCH('Wkpr - Plant Balance Detail'!BX$2,'Wkpr - Allocation_Factors'!$B$1:$F$1,0)),INDEX('Wkpr - Allocation_Factors'!$B$2:$F$15,MATCH(CONCATENATE('Wkpr - Plant Balance Detail'!$B434,'Wkpr - Plant Balance Detail'!$C434),'Wkpr - Allocation_Factors'!$A$2:$A$15,0),MATCH('Wkpr - Plant Balance Detail'!BX$2,'Wkpr - Allocation_Factors'!$B$1:$F$1,0)))),0)</f>
        <v>0</v>
      </c>
      <c r="BY434" s="31">
        <f>_xlfn.IFNA(IF(AND($B434="ED",$D434&gt;=310000,$D434&lt;360000),INDEX('Wkpr - Allocation_Factors'!$B$16:$F$16,1,MATCH('Wkpr - Plant Balance Detail'!BY$2,'Wkpr - Allocation_Factors'!$B$1:$F$1,0)),IF(AND($B434="GD",$C434="AN",$D434&gt;=350000,$D434&lt;358000),INDEX('Wkpr - Allocation_Factors'!$B$17:$F$17,1,MATCH('Wkpr - Plant Balance Detail'!BY$2,'Wkpr - Allocation_Factors'!$B$1:$F$1,0)),INDEX('Wkpr - Allocation_Factors'!$B$2:$F$15,MATCH(CONCATENATE('Wkpr - Plant Balance Detail'!$B434,'Wkpr - Plant Balance Detail'!$C434),'Wkpr - Allocation_Factors'!$A$2:$A$15,0),MATCH('Wkpr - Plant Balance Detail'!BY$2,'Wkpr - Allocation_Factors'!$B$1:$F$1,0)))),0)</f>
        <v>0</v>
      </c>
      <c r="CA434" s="1">
        <f t="shared" si="227"/>
        <v>0</v>
      </c>
      <c r="CB434" s="1">
        <f t="shared" si="228"/>
        <v>0</v>
      </c>
      <c r="CC434" s="1">
        <f t="shared" si="229"/>
        <v>0</v>
      </c>
      <c r="CD434" s="1">
        <f t="shared" si="230"/>
        <v>0</v>
      </c>
      <c r="CE434" s="1">
        <f t="shared" si="231"/>
        <v>0</v>
      </c>
      <c r="CF434" s="1"/>
      <c r="CG434" s="1">
        <f t="shared" si="232"/>
        <v>0</v>
      </c>
      <c r="CH434" s="1">
        <f t="shared" si="233"/>
        <v>0</v>
      </c>
      <c r="CI434" s="1">
        <f t="shared" si="234"/>
        <v>0</v>
      </c>
      <c r="CJ434" s="1">
        <f t="shared" si="235"/>
        <v>0</v>
      </c>
      <c r="CK434" s="1">
        <f t="shared" si="236"/>
        <v>0</v>
      </c>
      <c r="CM434" s="1">
        <f t="shared" si="237"/>
        <v>0</v>
      </c>
      <c r="CN434" s="1">
        <f t="shared" si="238"/>
        <v>0</v>
      </c>
      <c r="CO434" s="1">
        <f t="shared" si="239"/>
        <v>0</v>
      </c>
      <c r="CP434" s="1">
        <f t="shared" si="240"/>
        <v>0</v>
      </c>
      <c r="CQ434" s="1">
        <f t="shared" si="241"/>
        <v>0</v>
      </c>
      <c r="CS434" s="1">
        <f t="shared" si="256"/>
        <v>0</v>
      </c>
      <c r="CT434" s="1">
        <f t="shared" si="257"/>
        <v>0</v>
      </c>
      <c r="CU434" s="1">
        <f t="shared" si="258"/>
        <v>0</v>
      </c>
      <c r="CV434" s="1">
        <f t="shared" si="259"/>
        <v>0</v>
      </c>
      <c r="CW434" s="1">
        <f t="shared" si="260"/>
        <v>0</v>
      </c>
      <c r="CX434" s="1">
        <f t="shared" si="261"/>
        <v>0</v>
      </c>
      <c r="DA434" s="38">
        <f t="shared" si="242"/>
        <v>0</v>
      </c>
      <c r="DB434" s="38">
        <f t="shared" si="243"/>
        <v>0</v>
      </c>
      <c r="DC434" s="38">
        <f t="shared" si="244"/>
        <v>0</v>
      </c>
      <c r="DD434" s="38">
        <f t="shared" si="245"/>
        <v>0</v>
      </c>
      <c r="DE434" s="38">
        <f t="shared" si="246"/>
        <v>0</v>
      </c>
    </row>
    <row r="435" spans="1:109" x14ac:dyDescent="0.2">
      <c r="A435" t="s">
        <v>450</v>
      </c>
      <c r="B435" t="str">
        <f t="shared" si="247"/>
        <v>ED</v>
      </c>
      <c r="C435" t="str">
        <f t="shared" si="248"/>
        <v>WA</v>
      </c>
      <c r="D435">
        <f t="shared" si="249"/>
        <v>396065</v>
      </c>
      <c r="E435" t="s">
        <v>683</v>
      </c>
      <c r="F435" s="1">
        <v>123874.51000000001</v>
      </c>
      <c r="G435" s="1">
        <v>123874.51000000001</v>
      </c>
      <c r="H435" s="1">
        <v>123874.51000000001</v>
      </c>
      <c r="I435" s="1">
        <v>123874.51000000001</v>
      </c>
      <c r="J435" s="1">
        <v>123874.51000000001</v>
      </c>
      <c r="K435" s="1">
        <v>123874.51000000001</v>
      </c>
      <c r="L435" s="1">
        <v>123874.51000000001</v>
      </c>
      <c r="M435" s="1">
        <v>123874.51000000001</v>
      </c>
      <c r="N435" s="1">
        <v>123874.51000000001</v>
      </c>
      <c r="O435" s="1">
        <v>123874.51000000001</v>
      </c>
      <c r="P435" s="1">
        <v>123874.51000000001</v>
      </c>
      <c r="Q435" s="1">
        <v>123874.51000000001</v>
      </c>
      <c r="R435" s="1">
        <v>123874.51000000001</v>
      </c>
      <c r="S435" s="1">
        <f t="shared" si="250"/>
        <v>123874.51000000001</v>
      </c>
      <c r="T435" s="1">
        <f t="shared" si="251"/>
        <v>1362619.61</v>
      </c>
      <c r="U435" s="1">
        <f t="shared" si="252"/>
        <v>123874.51000000001</v>
      </c>
      <c r="V435" s="1">
        <v>-61502.86</v>
      </c>
      <c r="W435" s="1">
        <v>-62406.11</v>
      </c>
      <c r="X435" s="1">
        <v>-63309.36</v>
      </c>
      <c r="Y435" s="1">
        <v>-64212.61</v>
      </c>
      <c r="Z435" s="1">
        <v>-65115.86</v>
      </c>
      <c r="AA435" s="1">
        <v>-66019.11</v>
      </c>
      <c r="AB435" s="1">
        <v>-66922.36</v>
      </c>
      <c r="AC435" s="1">
        <v>-67825.61</v>
      </c>
      <c r="AD435" s="1">
        <v>-68728.86</v>
      </c>
      <c r="AE435" s="1">
        <v>-69632.11</v>
      </c>
      <c r="AF435" s="1">
        <v>-70535.360000000001</v>
      </c>
      <c r="AG435" s="1">
        <v>-71438.61</v>
      </c>
      <c r="AH435" s="1">
        <v>-72341.86</v>
      </c>
      <c r="AI435" s="1"/>
      <c r="AJ435" s="1">
        <v>-903.25</v>
      </c>
      <c r="AK435" s="1">
        <v>-903.25</v>
      </c>
      <c r="AL435" s="1">
        <v>-903.25</v>
      </c>
      <c r="AM435" s="1">
        <v>-903.25</v>
      </c>
      <c r="AN435" s="1">
        <v>-903.25</v>
      </c>
      <c r="AO435" s="1">
        <v>-903.25</v>
      </c>
      <c r="AP435" s="1">
        <v>-903.25</v>
      </c>
      <c r="AQ435" s="1">
        <v>-903.25</v>
      </c>
      <c r="AR435" s="1">
        <v>-903.25</v>
      </c>
      <c r="AS435" s="1">
        <v>-903.25</v>
      </c>
      <c r="AT435" s="1">
        <v>-903.25</v>
      </c>
      <c r="AU435" s="1">
        <v>-903.25</v>
      </c>
      <c r="AV435" s="1">
        <v>-903.25</v>
      </c>
      <c r="AW435" s="1">
        <f t="shared" si="253"/>
        <v>10839</v>
      </c>
      <c r="AX435" s="1"/>
      <c r="AY435" s="1">
        <v>62371.65</v>
      </c>
      <c r="AZ435" s="1">
        <v>61468.4</v>
      </c>
      <c r="BA435" s="1">
        <v>60565.15</v>
      </c>
      <c r="BB435" s="1">
        <v>59661.9</v>
      </c>
      <c r="BC435" s="1">
        <v>58758.65</v>
      </c>
      <c r="BD435" s="1">
        <v>57855.4</v>
      </c>
      <c r="BE435" s="1">
        <v>56952.15</v>
      </c>
      <c r="BF435" s="1">
        <v>56048.9</v>
      </c>
      <c r="BG435" s="1">
        <v>55145.65</v>
      </c>
      <c r="BH435" s="1">
        <v>54242.400000000001</v>
      </c>
      <c r="BI435" s="1">
        <v>53339.15</v>
      </c>
      <c r="BJ435" s="1">
        <v>52435.9</v>
      </c>
      <c r="BK435" s="1">
        <v>51532.65</v>
      </c>
      <c r="BL435" s="2">
        <f t="shared" si="226"/>
        <v>0</v>
      </c>
      <c r="BM435" s="2">
        <f t="shared" si="254"/>
        <v>10839</v>
      </c>
      <c r="BN435" s="3">
        <f t="shared" si="262"/>
        <v>8.7499841573540835E-2</v>
      </c>
      <c r="BO435" s="37">
        <f>IFERROR(INDEX('Wkpr - Existing Depr Rates'!$G$2:$G$709,MATCH('Wkpr - Plant Balance Detail'!A435,'Wkpr - Existing Depr Rates'!$A$2:$A$709,0),),0)</f>
        <v>8.7499999999999994E-2</v>
      </c>
      <c r="BP435" s="37">
        <f t="shared" si="255"/>
        <v>-1.5842645915975506E-7</v>
      </c>
      <c r="BQ435" s="11">
        <v>3.7499999999999999E-2</v>
      </c>
      <c r="BR435" s="11"/>
      <c r="BS435" s="11"/>
      <c r="BU435" s="31">
        <f>_xlfn.IFNA(IF(AND($B435="ED",$D435&gt;=310000,$D435&lt;360000),INDEX('Wkpr - Allocation_Factors'!$B$16:$F$16,1,MATCH('Wkpr - Plant Balance Detail'!BU$2,'Wkpr - Allocation_Factors'!$B$1:$F$1,0)),IF(AND($B435="GD",$C435="AN",$D435&gt;=350000,$D435&lt;358000),INDEX('Wkpr - Allocation_Factors'!$B$17:$F$17,1,MATCH('Wkpr - Plant Balance Detail'!BU$2,'Wkpr - Allocation_Factors'!$B$1:$F$1,0)),INDEX('Wkpr - Allocation_Factors'!$B$2:$F$15,MATCH(CONCATENATE('Wkpr - Plant Balance Detail'!$B435,'Wkpr - Plant Balance Detail'!$C435),'Wkpr - Allocation_Factors'!$A$2:$A$15,0),MATCH('Wkpr - Plant Balance Detail'!BU$2,'Wkpr - Allocation_Factors'!$B$1:$F$1,0)))),0)</f>
        <v>1</v>
      </c>
      <c r="BV435" s="31">
        <f>_xlfn.IFNA(IF(AND($B435="ED",$D435&gt;=310000,$D435&lt;360000),INDEX('Wkpr - Allocation_Factors'!$B$16:$F$16,1,MATCH('Wkpr - Plant Balance Detail'!BV$2,'Wkpr - Allocation_Factors'!$B$1:$F$1,0)),IF(AND($B435="GD",$C435="AN",$D435&gt;=350000,$D435&lt;358000),INDEX('Wkpr - Allocation_Factors'!$B$17:$F$17,1,MATCH('Wkpr - Plant Balance Detail'!BV$2,'Wkpr - Allocation_Factors'!$B$1:$F$1,0)),INDEX('Wkpr - Allocation_Factors'!$B$2:$F$15,MATCH(CONCATENATE('Wkpr - Plant Balance Detail'!$B435,'Wkpr - Plant Balance Detail'!$C435),'Wkpr - Allocation_Factors'!$A$2:$A$15,0),MATCH('Wkpr - Plant Balance Detail'!BV$2,'Wkpr - Allocation_Factors'!$B$1:$F$1,0)))),0)</f>
        <v>0</v>
      </c>
      <c r="BW435" s="31">
        <f>_xlfn.IFNA(IF(AND($B435="ED",$D435&gt;=310000,$D435&lt;360000),INDEX('Wkpr - Allocation_Factors'!$B$16:$F$16,1,MATCH('Wkpr - Plant Balance Detail'!BW$2,'Wkpr - Allocation_Factors'!$B$1:$F$1,0)),IF(AND($B435="GD",$C435="AN",$D435&gt;=350000,$D435&lt;358000),INDEX('Wkpr - Allocation_Factors'!$B$17:$F$17,1,MATCH('Wkpr - Plant Balance Detail'!BW$2,'Wkpr - Allocation_Factors'!$B$1:$F$1,0)),INDEX('Wkpr - Allocation_Factors'!$B$2:$F$15,MATCH(CONCATENATE('Wkpr - Plant Balance Detail'!$B435,'Wkpr - Plant Balance Detail'!$C435),'Wkpr - Allocation_Factors'!$A$2:$A$15,0),MATCH('Wkpr - Plant Balance Detail'!BW$2,'Wkpr - Allocation_Factors'!$B$1:$F$1,0)))),0)</f>
        <v>0</v>
      </c>
      <c r="BX435" s="31">
        <f>_xlfn.IFNA(IF(AND($B435="ED",$D435&gt;=310000,$D435&lt;360000),INDEX('Wkpr - Allocation_Factors'!$B$16:$F$16,1,MATCH('Wkpr - Plant Balance Detail'!BX$2,'Wkpr - Allocation_Factors'!$B$1:$F$1,0)),IF(AND($B435="GD",$C435="AN",$D435&gt;=350000,$D435&lt;358000),INDEX('Wkpr - Allocation_Factors'!$B$17:$F$17,1,MATCH('Wkpr - Plant Balance Detail'!BX$2,'Wkpr - Allocation_Factors'!$B$1:$F$1,0)),INDEX('Wkpr - Allocation_Factors'!$B$2:$F$15,MATCH(CONCATENATE('Wkpr - Plant Balance Detail'!$B435,'Wkpr - Plant Balance Detail'!$C435),'Wkpr - Allocation_Factors'!$A$2:$A$15,0),MATCH('Wkpr - Plant Balance Detail'!BX$2,'Wkpr - Allocation_Factors'!$B$1:$F$1,0)))),0)</f>
        <v>0</v>
      </c>
      <c r="BY435" s="31">
        <f>_xlfn.IFNA(IF(AND($B435="ED",$D435&gt;=310000,$D435&lt;360000),INDEX('Wkpr - Allocation_Factors'!$B$16:$F$16,1,MATCH('Wkpr - Plant Balance Detail'!BY$2,'Wkpr - Allocation_Factors'!$B$1:$F$1,0)),IF(AND($B435="GD",$C435="AN",$D435&gt;=350000,$D435&lt;358000),INDEX('Wkpr - Allocation_Factors'!$B$17:$F$17,1,MATCH('Wkpr - Plant Balance Detail'!BY$2,'Wkpr - Allocation_Factors'!$B$1:$F$1,0)),INDEX('Wkpr - Allocation_Factors'!$B$2:$F$15,MATCH(CONCATENATE('Wkpr - Plant Balance Detail'!$B435,'Wkpr - Plant Balance Detail'!$C435),'Wkpr - Allocation_Factors'!$A$2:$A$15,0),MATCH('Wkpr - Plant Balance Detail'!BY$2,'Wkpr - Allocation_Factors'!$B$1:$F$1,0)))),0)</f>
        <v>0</v>
      </c>
      <c r="CA435" s="1">
        <f t="shared" si="227"/>
        <v>10839</v>
      </c>
      <c r="CB435" s="1">
        <f t="shared" si="228"/>
        <v>0</v>
      </c>
      <c r="CC435" s="1">
        <f t="shared" si="229"/>
        <v>0</v>
      </c>
      <c r="CD435" s="1">
        <f t="shared" si="230"/>
        <v>0</v>
      </c>
      <c r="CE435" s="1">
        <f t="shared" si="231"/>
        <v>0</v>
      </c>
      <c r="CF435" s="1"/>
      <c r="CG435" s="1">
        <f t="shared" si="232"/>
        <v>10839.019625000001</v>
      </c>
      <c r="CH435" s="1">
        <f t="shared" si="233"/>
        <v>0</v>
      </c>
      <c r="CI435" s="1">
        <f t="shared" si="234"/>
        <v>0</v>
      </c>
      <c r="CJ435" s="1">
        <f t="shared" si="235"/>
        <v>0</v>
      </c>
      <c r="CK435" s="1">
        <f t="shared" si="236"/>
        <v>0</v>
      </c>
      <c r="CM435" s="1">
        <f t="shared" si="237"/>
        <v>4645.2941250000003</v>
      </c>
      <c r="CN435" s="1">
        <f t="shared" si="238"/>
        <v>0</v>
      </c>
      <c r="CO435" s="1">
        <f t="shared" si="239"/>
        <v>0</v>
      </c>
      <c r="CP435" s="1">
        <f t="shared" si="240"/>
        <v>0</v>
      </c>
      <c r="CQ435" s="1">
        <f t="shared" si="241"/>
        <v>0</v>
      </c>
      <c r="CS435" s="1">
        <f t="shared" si="256"/>
        <v>-6193.7255000000005</v>
      </c>
      <c r="CT435" s="1">
        <f t="shared" si="257"/>
        <v>0</v>
      </c>
      <c r="CU435" s="1">
        <f t="shared" si="258"/>
        <v>0</v>
      </c>
      <c r="CV435" s="1">
        <f t="shared" si="259"/>
        <v>0</v>
      </c>
      <c r="CW435" s="1">
        <f t="shared" si="260"/>
        <v>0</v>
      </c>
      <c r="CX435" s="1">
        <f t="shared" si="261"/>
        <v>-6193.7255000000005</v>
      </c>
      <c r="DA435" s="38">
        <f t="shared" si="242"/>
        <v>0</v>
      </c>
      <c r="DB435" s="38">
        <f t="shared" si="243"/>
        <v>0</v>
      </c>
      <c r="DC435" s="38">
        <f t="shared" si="244"/>
        <v>0</v>
      </c>
      <c r="DD435" s="38">
        <f t="shared" si="245"/>
        <v>0</v>
      </c>
      <c r="DE435" s="38">
        <f t="shared" si="246"/>
        <v>0</v>
      </c>
    </row>
    <row r="436" spans="1:109" x14ac:dyDescent="0.2">
      <c r="A436" t="s">
        <v>451</v>
      </c>
      <c r="B436" t="str">
        <f t="shared" si="247"/>
        <v>ED</v>
      </c>
      <c r="C436" t="str">
        <f t="shared" si="248"/>
        <v>WA</v>
      </c>
      <c r="D436">
        <f t="shared" si="249"/>
        <v>396066</v>
      </c>
      <c r="E436" t="s">
        <v>683</v>
      </c>
      <c r="F436" s="1">
        <v>6006495.6399999997</v>
      </c>
      <c r="G436" s="1">
        <v>6006495.6399999997</v>
      </c>
      <c r="H436" s="1">
        <v>6006495.6399999997</v>
      </c>
      <c r="I436" s="1">
        <v>6006495.6399999997</v>
      </c>
      <c r="J436" s="1">
        <v>6006495.6399999997</v>
      </c>
      <c r="K436" s="1">
        <v>6006495.6399999997</v>
      </c>
      <c r="L436" s="1">
        <v>6006495.6399999997</v>
      </c>
      <c r="M436" s="1">
        <v>6006495.6399999997</v>
      </c>
      <c r="N436" s="1">
        <v>6006495.6399999997</v>
      </c>
      <c r="O436" s="1">
        <v>6006495.6399999997</v>
      </c>
      <c r="P436" s="1">
        <v>6006495.6399999997</v>
      </c>
      <c r="Q436" s="1">
        <v>6006495.6399999997</v>
      </c>
      <c r="R436" s="1">
        <v>6315234.2800000003</v>
      </c>
      <c r="S436" s="1">
        <f t="shared" si="250"/>
        <v>6160864.96</v>
      </c>
      <c r="T436" s="1">
        <f t="shared" si="251"/>
        <v>66071452.039999999</v>
      </c>
      <c r="U436" s="1">
        <f t="shared" si="252"/>
        <v>6019359.75</v>
      </c>
      <c r="V436" s="1">
        <v>-2131804.44</v>
      </c>
      <c r="W436" s="1">
        <v>-2175601.7999999998</v>
      </c>
      <c r="X436" s="1">
        <v>-2219399.16</v>
      </c>
      <c r="Y436" s="1">
        <v>-2263196.52</v>
      </c>
      <c r="Z436" s="1">
        <v>-2306993.88</v>
      </c>
      <c r="AA436" s="1">
        <v>-2350791.2400000002</v>
      </c>
      <c r="AB436" s="1">
        <v>-2394588.6</v>
      </c>
      <c r="AC436" s="1">
        <v>-2438385.96</v>
      </c>
      <c r="AD436" s="1">
        <v>-2482183.3199999998</v>
      </c>
      <c r="AE436" s="1">
        <v>-2525980.6800000002</v>
      </c>
      <c r="AF436" s="1">
        <v>-2569778.04</v>
      </c>
      <c r="AG436" s="1">
        <v>-2613575.4</v>
      </c>
      <c r="AH436" s="1">
        <v>-2820729.24</v>
      </c>
      <c r="AI436" s="1"/>
      <c r="AJ436" s="1">
        <v>-43797.36</v>
      </c>
      <c r="AK436" s="1">
        <v>-43797.36</v>
      </c>
      <c r="AL436" s="1">
        <v>-43797.36</v>
      </c>
      <c r="AM436" s="1">
        <v>-43797.36</v>
      </c>
      <c r="AN436" s="1">
        <v>-43797.36</v>
      </c>
      <c r="AO436" s="1">
        <v>-43797.36</v>
      </c>
      <c r="AP436" s="1">
        <v>-43797.36</v>
      </c>
      <c r="AQ436" s="1">
        <v>-43797.36</v>
      </c>
      <c r="AR436" s="1">
        <v>-43797.36</v>
      </c>
      <c r="AS436" s="1">
        <v>-43797.36</v>
      </c>
      <c r="AT436" s="1">
        <v>-43797.36</v>
      </c>
      <c r="AU436" s="1">
        <v>-43797.36</v>
      </c>
      <c r="AV436" s="1">
        <v>-46048.58</v>
      </c>
      <c r="AW436" s="1">
        <f t="shared" si="253"/>
        <v>527819.53999999992</v>
      </c>
      <c r="AX436" s="1"/>
      <c r="AY436" s="1">
        <v>3874691.2</v>
      </c>
      <c r="AZ436" s="1">
        <v>3830893.84</v>
      </c>
      <c r="BA436" s="1">
        <v>3787096.48</v>
      </c>
      <c r="BB436" s="1">
        <v>3743299.12</v>
      </c>
      <c r="BC436" s="1">
        <v>3699501.76</v>
      </c>
      <c r="BD436" s="1">
        <v>3655704.4</v>
      </c>
      <c r="BE436" s="1">
        <v>3611907.04</v>
      </c>
      <c r="BF436" s="1">
        <v>3568109.68</v>
      </c>
      <c r="BG436" s="1">
        <v>3524312.3200000003</v>
      </c>
      <c r="BH436" s="1">
        <v>3480514.96</v>
      </c>
      <c r="BI436" s="1">
        <v>3436717.6</v>
      </c>
      <c r="BJ436" s="1">
        <v>3392920.24</v>
      </c>
      <c r="BK436" s="1">
        <v>3494505.04</v>
      </c>
      <c r="BL436" s="2">
        <f t="shared" si="226"/>
        <v>0</v>
      </c>
      <c r="BM436" s="2">
        <f t="shared" si="254"/>
        <v>527819.53999999992</v>
      </c>
      <c r="BN436" s="3">
        <f t="shared" si="262"/>
        <v>8.7686990298262185E-2</v>
      </c>
      <c r="BO436" s="37">
        <f>IFERROR(INDEX('Wkpr - Existing Depr Rates'!$G$2:$G$709,MATCH('Wkpr - Plant Balance Detail'!A436,'Wkpr - Existing Depr Rates'!$A$2:$A$709,0),),0)</f>
        <v>8.7499999999999994E-2</v>
      </c>
      <c r="BP436" s="37">
        <f t="shared" si="255"/>
        <v>1.8699029826219071E-4</v>
      </c>
      <c r="BQ436" s="11">
        <v>3.7499999999999999E-2</v>
      </c>
      <c r="BR436" s="11"/>
      <c r="BS436" s="11"/>
      <c r="BU436" s="31">
        <f>_xlfn.IFNA(IF(AND($B436="ED",$D436&gt;=310000,$D436&lt;360000),INDEX('Wkpr - Allocation_Factors'!$B$16:$F$16,1,MATCH('Wkpr - Plant Balance Detail'!BU$2,'Wkpr - Allocation_Factors'!$B$1:$F$1,0)),IF(AND($B436="GD",$C436="AN",$D436&gt;=350000,$D436&lt;358000),INDEX('Wkpr - Allocation_Factors'!$B$17:$F$17,1,MATCH('Wkpr - Plant Balance Detail'!BU$2,'Wkpr - Allocation_Factors'!$B$1:$F$1,0)),INDEX('Wkpr - Allocation_Factors'!$B$2:$F$15,MATCH(CONCATENATE('Wkpr - Plant Balance Detail'!$B436,'Wkpr - Plant Balance Detail'!$C436),'Wkpr - Allocation_Factors'!$A$2:$A$15,0),MATCH('Wkpr - Plant Balance Detail'!BU$2,'Wkpr - Allocation_Factors'!$B$1:$F$1,0)))),0)</f>
        <v>1</v>
      </c>
      <c r="BV436" s="31">
        <f>_xlfn.IFNA(IF(AND($B436="ED",$D436&gt;=310000,$D436&lt;360000),INDEX('Wkpr - Allocation_Factors'!$B$16:$F$16,1,MATCH('Wkpr - Plant Balance Detail'!BV$2,'Wkpr - Allocation_Factors'!$B$1:$F$1,0)),IF(AND($B436="GD",$C436="AN",$D436&gt;=350000,$D436&lt;358000),INDEX('Wkpr - Allocation_Factors'!$B$17:$F$17,1,MATCH('Wkpr - Plant Balance Detail'!BV$2,'Wkpr - Allocation_Factors'!$B$1:$F$1,0)),INDEX('Wkpr - Allocation_Factors'!$B$2:$F$15,MATCH(CONCATENATE('Wkpr - Plant Balance Detail'!$B436,'Wkpr - Plant Balance Detail'!$C436),'Wkpr - Allocation_Factors'!$A$2:$A$15,0),MATCH('Wkpr - Plant Balance Detail'!BV$2,'Wkpr - Allocation_Factors'!$B$1:$F$1,0)))),0)</f>
        <v>0</v>
      </c>
      <c r="BW436" s="31">
        <f>_xlfn.IFNA(IF(AND($B436="ED",$D436&gt;=310000,$D436&lt;360000),INDEX('Wkpr - Allocation_Factors'!$B$16:$F$16,1,MATCH('Wkpr - Plant Balance Detail'!BW$2,'Wkpr - Allocation_Factors'!$B$1:$F$1,0)),IF(AND($B436="GD",$C436="AN",$D436&gt;=350000,$D436&lt;358000),INDEX('Wkpr - Allocation_Factors'!$B$17:$F$17,1,MATCH('Wkpr - Plant Balance Detail'!BW$2,'Wkpr - Allocation_Factors'!$B$1:$F$1,0)),INDEX('Wkpr - Allocation_Factors'!$B$2:$F$15,MATCH(CONCATENATE('Wkpr - Plant Balance Detail'!$B436,'Wkpr - Plant Balance Detail'!$C436),'Wkpr - Allocation_Factors'!$A$2:$A$15,0),MATCH('Wkpr - Plant Balance Detail'!BW$2,'Wkpr - Allocation_Factors'!$B$1:$F$1,0)))),0)</f>
        <v>0</v>
      </c>
      <c r="BX436" s="31">
        <f>_xlfn.IFNA(IF(AND($B436="ED",$D436&gt;=310000,$D436&lt;360000),INDEX('Wkpr - Allocation_Factors'!$B$16:$F$16,1,MATCH('Wkpr - Plant Balance Detail'!BX$2,'Wkpr - Allocation_Factors'!$B$1:$F$1,0)),IF(AND($B436="GD",$C436="AN",$D436&gt;=350000,$D436&lt;358000),INDEX('Wkpr - Allocation_Factors'!$B$17:$F$17,1,MATCH('Wkpr - Plant Balance Detail'!BX$2,'Wkpr - Allocation_Factors'!$B$1:$F$1,0)),INDEX('Wkpr - Allocation_Factors'!$B$2:$F$15,MATCH(CONCATENATE('Wkpr - Plant Balance Detail'!$B436,'Wkpr - Plant Balance Detail'!$C436),'Wkpr - Allocation_Factors'!$A$2:$A$15,0),MATCH('Wkpr - Plant Balance Detail'!BX$2,'Wkpr - Allocation_Factors'!$B$1:$F$1,0)))),0)</f>
        <v>0</v>
      </c>
      <c r="BY436" s="31">
        <f>_xlfn.IFNA(IF(AND($B436="ED",$D436&gt;=310000,$D436&lt;360000),INDEX('Wkpr - Allocation_Factors'!$B$16:$F$16,1,MATCH('Wkpr - Plant Balance Detail'!BY$2,'Wkpr - Allocation_Factors'!$B$1:$F$1,0)),IF(AND($B436="GD",$C436="AN",$D436&gt;=350000,$D436&lt;358000),INDEX('Wkpr - Allocation_Factors'!$B$17:$F$17,1,MATCH('Wkpr - Plant Balance Detail'!BY$2,'Wkpr - Allocation_Factors'!$B$1:$F$1,0)),INDEX('Wkpr - Allocation_Factors'!$B$2:$F$15,MATCH(CONCATENATE('Wkpr - Plant Balance Detail'!$B436,'Wkpr - Plant Balance Detail'!$C436),'Wkpr - Allocation_Factors'!$A$2:$A$15,0),MATCH('Wkpr - Plant Balance Detail'!BY$2,'Wkpr - Allocation_Factors'!$B$1:$F$1,0)))),0)</f>
        <v>0</v>
      </c>
      <c r="CA436" s="1">
        <f t="shared" si="227"/>
        <v>553763.88704161276</v>
      </c>
      <c r="CB436" s="1">
        <f t="shared" si="228"/>
        <v>0</v>
      </c>
      <c r="CC436" s="1">
        <f t="shared" si="229"/>
        <v>0</v>
      </c>
      <c r="CD436" s="1">
        <f t="shared" si="230"/>
        <v>0</v>
      </c>
      <c r="CE436" s="1">
        <f t="shared" si="231"/>
        <v>0</v>
      </c>
      <c r="CF436" s="1"/>
      <c r="CG436" s="1">
        <f t="shared" si="232"/>
        <v>552582.99950000003</v>
      </c>
      <c r="CH436" s="1">
        <f t="shared" si="233"/>
        <v>0</v>
      </c>
      <c r="CI436" s="1">
        <f t="shared" si="234"/>
        <v>0</v>
      </c>
      <c r="CJ436" s="1">
        <f t="shared" si="235"/>
        <v>0</v>
      </c>
      <c r="CK436" s="1">
        <f t="shared" si="236"/>
        <v>0</v>
      </c>
      <c r="CM436" s="1">
        <f t="shared" si="237"/>
        <v>236821.2855</v>
      </c>
      <c r="CN436" s="1">
        <f t="shared" si="238"/>
        <v>0</v>
      </c>
      <c r="CO436" s="1">
        <f t="shared" si="239"/>
        <v>0</v>
      </c>
      <c r="CP436" s="1">
        <f t="shared" si="240"/>
        <v>0</v>
      </c>
      <c r="CQ436" s="1">
        <f t="shared" si="241"/>
        <v>0</v>
      </c>
      <c r="CS436" s="1">
        <f t="shared" si="256"/>
        <v>-315761.71400000004</v>
      </c>
      <c r="CT436" s="1">
        <f t="shared" si="257"/>
        <v>0</v>
      </c>
      <c r="CU436" s="1">
        <f t="shared" si="258"/>
        <v>0</v>
      </c>
      <c r="CV436" s="1">
        <f t="shared" si="259"/>
        <v>0</v>
      </c>
      <c r="CW436" s="1">
        <f t="shared" si="260"/>
        <v>0</v>
      </c>
      <c r="CX436" s="1">
        <f t="shared" si="261"/>
        <v>-315761.71400000004</v>
      </c>
      <c r="DA436" s="38">
        <f t="shared" si="242"/>
        <v>0</v>
      </c>
      <c r="DB436" s="38">
        <f t="shared" si="243"/>
        <v>0</v>
      </c>
      <c r="DC436" s="38">
        <f t="shared" si="244"/>
        <v>0</v>
      </c>
      <c r="DD436" s="38">
        <f t="shared" si="245"/>
        <v>0</v>
      </c>
      <c r="DE436" s="38">
        <f t="shared" si="246"/>
        <v>0</v>
      </c>
    </row>
    <row r="437" spans="1:109" x14ac:dyDescent="0.2">
      <c r="A437" t="s">
        <v>452</v>
      </c>
      <c r="B437" t="str">
        <f t="shared" si="247"/>
        <v>ED</v>
      </c>
      <c r="C437" t="str">
        <f t="shared" si="248"/>
        <v>WA</v>
      </c>
      <c r="D437">
        <f t="shared" si="249"/>
        <v>396067</v>
      </c>
      <c r="E437" t="s">
        <v>683</v>
      </c>
      <c r="F437" s="1">
        <v>3633264.39</v>
      </c>
      <c r="G437" s="1">
        <v>3633264.39</v>
      </c>
      <c r="H437" s="1">
        <v>3477965.29</v>
      </c>
      <c r="I437" s="1">
        <v>3378440.41</v>
      </c>
      <c r="J437" s="1">
        <v>3378440.41</v>
      </c>
      <c r="K437" s="1">
        <v>3248675.41</v>
      </c>
      <c r="L437" s="1">
        <v>3103988.56</v>
      </c>
      <c r="M437" s="1">
        <v>3103988.56</v>
      </c>
      <c r="N437" s="1">
        <v>2764335.75</v>
      </c>
      <c r="O437" s="1">
        <v>2619029.65</v>
      </c>
      <c r="P437" s="1">
        <v>2619029.65</v>
      </c>
      <c r="Q437" s="1">
        <v>2619029.65</v>
      </c>
      <c r="R437" s="1">
        <v>2619029.65</v>
      </c>
      <c r="S437" s="1">
        <f t="shared" si="250"/>
        <v>3126147.02</v>
      </c>
      <c r="T437" s="1">
        <f t="shared" si="251"/>
        <v>33946187.729999997</v>
      </c>
      <c r="U437" s="1">
        <f t="shared" si="252"/>
        <v>3089361.2291666665</v>
      </c>
      <c r="V437" s="1">
        <v>-1815457.82</v>
      </c>
      <c r="W437" s="1">
        <v>-1836349.0899999999</v>
      </c>
      <c r="X437" s="1">
        <v>-1795845.82</v>
      </c>
      <c r="Y437" s="1">
        <v>-1716033.1099999999</v>
      </c>
      <c r="Z437" s="1">
        <v>-1735459.1400000001</v>
      </c>
      <c r="AA437" s="1">
        <v>-1624747.1</v>
      </c>
      <c r="AB437" s="1">
        <v>-1498324.1600000001</v>
      </c>
      <c r="AC437" s="1">
        <v>-1516172.09</v>
      </c>
      <c r="AD437" s="1">
        <v>-1193390.71</v>
      </c>
      <c r="AE437" s="1">
        <v>-1063561.79</v>
      </c>
      <c r="AF437" s="1">
        <v>-1078621.21</v>
      </c>
      <c r="AG437" s="1">
        <v>-1093680.6299999999</v>
      </c>
      <c r="AH437" s="1">
        <v>-1108740.05</v>
      </c>
      <c r="AI437" s="1"/>
      <c r="AJ437" s="1">
        <v>-20891.27</v>
      </c>
      <c r="AK437" s="1">
        <v>-20891.27</v>
      </c>
      <c r="AL437" s="1">
        <v>-20444.79</v>
      </c>
      <c r="AM437" s="1">
        <v>-19712.170000000002</v>
      </c>
      <c r="AN437" s="1">
        <v>-19426.03</v>
      </c>
      <c r="AO437" s="1">
        <v>-19052.96</v>
      </c>
      <c r="AP437" s="1">
        <v>-18263.91</v>
      </c>
      <c r="AQ437" s="1">
        <v>-17847.93</v>
      </c>
      <c r="AR437" s="1">
        <v>-16871.43</v>
      </c>
      <c r="AS437" s="1">
        <v>-15477.18</v>
      </c>
      <c r="AT437" s="1">
        <v>-15059.42</v>
      </c>
      <c r="AU437" s="1">
        <v>-15059.42</v>
      </c>
      <c r="AV437" s="1">
        <v>-15059.42</v>
      </c>
      <c r="AW437" s="1">
        <f t="shared" si="253"/>
        <v>213165.93000000002</v>
      </c>
      <c r="AX437" s="1"/>
      <c r="AY437" s="1">
        <v>1817806.57</v>
      </c>
      <c r="AZ437" s="1">
        <v>1796915.3</v>
      </c>
      <c r="BA437" s="1">
        <v>1682119.47</v>
      </c>
      <c r="BB437" s="1">
        <v>1662407.3</v>
      </c>
      <c r="BC437" s="1">
        <v>1642981.27</v>
      </c>
      <c r="BD437" s="1">
        <v>1623928.31</v>
      </c>
      <c r="BE437" s="1">
        <v>1605664.4</v>
      </c>
      <c r="BF437" s="1">
        <v>1587816.47</v>
      </c>
      <c r="BG437" s="1">
        <v>1570945.04</v>
      </c>
      <c r="BH437" s="1">
        <v>1555467.8599999999</v>
      </c>
      <c r="BI437" s="1">
        <v>1540408.44</v>
      </c>
      <c r="BJ437" s="1">
        <v>1525349.02</v>
      </c>
      <c r="BK437" s="1">
        <v>1510289.6</v>
      </c>
      <c r="BL437" s="2">
        <f t="shared" si="226"/>
        <v>0</v>
      </c>
      <c r="BM437" s="2">
        <f t="shared" si="254"/>
        <v>213165.93000000002</v>
      </c>
      <c r="BN437" s="3">
        <f t="shared" si="262"/>
        <v>6.9000001679149714E-2</v>
      </c>
      <c r="BO437" s="37">
        <f>IFERROR(INDEX('Wkpr - Existing Depr Rates'!$G$2:$G$709,MATCH('Wkpr - Plant Balance Detail'!A437,'Wkpr - Existing Depr Rates'!$A$2:$A$709,0),),0)</f>
        <v>6.9000000000000006E-2</v>
      </c>
      <c r="BP437" s="37">
        <f t="shared" si="255"/>
        <v>1.6791497081669604E-9</v>
      </c>
      <c r="BQ437" s="11">
        <v>7.5800000000000006E-2</v>
      </c>
      <c r="BR437" s="11"/>
      <c r="BS437" s="11"/>
      <c r="BU437" s="31">
        <f>_xlfn.IFNA(IF(AND($B437="ED",$D437&gt;=310000,$D437&lt;360000),INDEX('Wkpr - Allocation_Factors'!$B$16:$F$16,1,MATCH('Wkpr - Plant Balance Detail'!BU$2,'Wkpr - Allocation_Factors'!$B$1:$F$1,0)),IF(AND($B437="GD",$C437="AN",$D437&gt;=350000,$D437&lt;358000),INDEX('Wkpr - Allocation_Factors'!$B$17:$F$17,1,MATCH('Wkpr - Plant Balance Detail'!BU$2,'Wkpr - Allocation_Factors'!$B$1:$F$1,0)),INDEX('Wkpr - Allocation_Factors'!$B$2:$F$15,MATCH(CONCATENATE('Wkpr - Plant Balance Detail'!$B437,'Wkpr - Plant Balance Detail'!$C437),'Wkpr - Allocation_Factors'!$A$2:$A$15,0),MATCH('Wkpr - Plant Balance Detail'!BU$2,'Wkpr - Allocation_Factors'!$B$1:$F$1,0)))),0)</f>
        <v>1</v>
      </c>
      <c r="BV437" s="31">
        <f>_xlfn.IFNA(IF(AND($B437="ED",$D437&gt;=310000,$D437&lt;360000),INDEX('Wkpr - Allocation_Factors'!$B$16:$F$16,1,MATCH('Wkpr - Plant Balance Detail'!BV$2,'Wkpr - Allocation_Factors'!$B$1:$F$1,0)),IF(AND($B437="GD",$C437="AN",$D437&gt;=350000,$D437&lt;358000),INDEX('Wkpr - Allocation_Factors'!$B$17:$F$17,1,MATCH('Wkpr - Plant Balance Detail'!BV$2,'Wkpr - Allocation_Factors'!$B$1:$F$1,0)),INDEX('Wkpr - Allocation_Factors'!$B$2:$F$15,MATCH(CONCATENATE('Wkpr - Plant Balance Detail'!$B437,'Wkpr - Plant Balance Detail'!$C437),'Wkpr - Allocation_Factors'!$A$2:$A$15,0),MATCH('Wkpr - Plant Balance Detail'!BV$2,'Wkpr - Allocation_Factors'!$B$1:$F$1,0)))),0)</f>
        <v>0</v>
      </c>
      <c r="BW437" s="31">
        <f>_xlfn.IFNA(IF(AND($B437="ED",$D437&gt;=310000,$D437&lt;360000),INDEX('Wkpr - Allocation_Factors'!$B$16:$F$16,1,MATCH('Wkpr - Plant Balance Detail'!BW$2,'Wkpr - Allocation_Factors'!$B$1:$F$1,0)),IF(AND($B437="GD",$C437="AN",$D437&gt;=350000,$D437&lt;358000),INDEX('Wkpr - Allocation_Factors'!$B$17:$F$17,1,MATCH('Wkpr - Plant Balance Detail'!BW$2,'Wkpr - Allocation_Factors'!$B$1:$F$1,0)),INDEX('Wkpr - Allocation_Factors'!$B$2:$F$15,MATCH(CONCATENATE('Wkpr - Plant Balance Detail'!$B437,'Wkpr - Plant Balance Detail'!$C437),'Wkpr - Allocation_Factors'!$A$2:$A$15,0),MATCH('Wkpr - Plant Balance Detail'!BW$2,'Wkpr - Allocation_Factors'!$B$1:$F$1,0)))),0)</f>
        <v>0</v>
      </c>
      <c r="BX437" s="31">
        <f>_xlfn.IFNA(IF(AND($B437="ED",$D437&gt;=310000,$D437&lt;360000),INDEX('Wkpr - Allocation_Factors'!$B$16:$F$16,1,MATCH('Wkpr - Plant Balance Detail'!BX$2,'Wkpr - Allocation_Factors'!$B$1:$F$1,0)),IF(AND($B437="GD",$C437="AN",$D437&gt;=350000,$D437&lt;358000),INDEX('Wkpr - Allocation_Factors'!$B$17:$F$17,1,MATCH('Wkpr - Plant Balance Detail'!BX$2,'Wkpr - Allocation_Factors'!$B$1:$F$1,0)),INDEX('Wkpr - Allocation_Factors'!$B$2:$F$15,MATCH(CONCATENATE('Wkpr - Plant Balance Detail'!$B437,'Wkpr - Plant Balance Detail'!$C437),'Wkpr - Allocation_Factors'!$A$2:$A$15,0),MATCH('Wkpr - Plant Balance Detail'!BX$2,'Wkpr - Allocation_Factors'!$B$1:$F$1,0)))),0)</f>
        <v>0</v>
      </c>
      <c r="BY437" s="31">
        <f>_xlfn.IFNA(IF(AND($B437="ED",$D437&gt;=310000,$D437&lt;360000),INDEX('Wkpr - Allocation_Factors'!$B$16:$F$16,1,MATCH('Wkpr - Plant Balance Detail'!BY$2,'Wkpr - Allocation_Factors'!$B$1:$F$1,0)),IF(AND($B437="GD",$C437="AN",$D437&gt;=350000,$D437&lt;358000),INDEX('Wkpr - Allocation_Factors'!$B$17:$F$17,1,MATCH('Wkpr - Plant Balance Detail'!BY$2,'Wkpr - Allocation_Factors'!$B$1:$F$1,0)),INDEX('Wkpr - Allocation_Factors'!$B$2:$F$15,MATCH(CONCATENATE('Wkpr - Plant Balance Detail'!$B437,'Wkpr - Plant Balance Detail'!$C437),'Wkpr - Allocation_Factors'!$A$2:$A$15,0),MATCH('Wkpr - Plant Balance Detail'!BY$2,'Wkpr - Allocation_Factors'!$B$1:$F$1,0)))),0)</f>
        <v>0</v>
      </c>
      <c r="CA437" s="1">
        <f t="shared" si="227"/>
        <v>180713.05024774288</v>
      </c>
      <c r="CB437" s="1">
        <f t="shared" si="228"/>
        <v>0</v>
      </c>
      <c r="CC437" s="1">
        <f t="shared" si="229"/>
        <v>0</v>
      </c>
      <c r="CD437" s="1">
        <f t="shared" si="230"/>
        <v>0</v>
      </c>
      <c r="CE437" s="1">
        <f t="shared" si="231"/>
        <v>0</v>
      </c>
      <c r="CF437" s="1"/>
      <c r="CG437" s="1">
        <f t="shared" si="232"/>
        <v>180713.04584999999</v>
      </c>
      <c r="CH437" s="1">
        <f t="shared" si="233"/>
        <v>0</v>
      </c>
      <c r="CI437" s="1">
        <f t="shared" si="234"/>
        <v>0</v>
      </c>
      <c r="CJ437" s="1">
        <f t="shared" si="235"/>
        <v>0</v>
      </c>
      <c r="CK437" s="1">
        <f t="shared" si="236"/>
        <v>0</v>
      </c>
      <c r="CM437" s="1">
        <f t="shared" si="237"/>
        <v>198522.44747000001</v>
      </c>
      <c r="CN437" s="1">
        <f t="shared" si="238"/>
        <v>0</v>
      </c>
      <c r="CO437" s="1">
        <f t="shared" si="239"/>
        <v>0</v>
      </c>
      <c r="CP437" s="1">
        <f t="shared" si="240"/>
        <v>0</v>
      </c>
      <c r="CQ437" s="1">
        <f t="shared" si="241"/>
        <v>0</v>
      </c>
      <c r="CS437" s="1">
        <f t="shared" si="256"/>
        <v>17809.401620000019</v>
      </c>
      <c r="CT437" s="1">
        <f t="shared" si="257"/>
        <v>0</v>
      </c>
      <c r="CU437" s="1">
        <f t="shared" si="258"/>
        <v>0</v>
      </c>
      <c r="CV437" s="1">
        <f t="shared" si="259"/>
        <v>0</v>
      </c>
      <c r="CW437" s="1">
        <f t="shared" si="260"/>
        <v>0</v>
      </c>
      <c r="CX437" s="1">
        <f t="shared" si="261"/>
        <v>17809.401620000019</v>
      </c>
      <c r="DA437" s="38">
        <f t="shared" si="242"/>
        <v>0</v>
      </c>
      <c r="DB437" s="38">
        <f t="shared" si="243"/>
        <v>0</v>
      </c>
      <c r="DC437" s="38">
        <f t="shared" si="244"/>
        <v>0</v>
      </c>
      <c r="DD437" s="38">
        <f t="shared" si="245"/>
        <v>0</v>
      </c>
      <c r="DE437" s="38">
        <f t="shared" si="246"/>
        <v>0</v>
      </c>
    </row>
    <row r="438" spans="1:109" x14ac:dyDescent="0.2">
      <c r="A438" t="s">
        <v>453</v>
      </c>
      <c r="B438" t="str">
        <f t="shared" si="247"/>
        <v>ED</v>
      </c>
      <c r="C438" t="str">
        <f t="shared" si="248"/>
        <v>WA</v>
      </c>
      <c r="D438">
        <f t="shared" si="249"/>
        <v>396068</v>
      </c>
      <c r="E438" t="s">
        <v>683</v>
      </c>
      <c r="F438" s="1">
        <v>3874207.58</v>
      </c>
      <c r="G438" s="1">
        <v>3874207.58</v>
      </c>
      <c r="H438" s="1">
        <v>3874207.58</v>
      </c>
      <c r="I438" s="1">
        <v>3874207.58</v>
      </c>
      <c r="J438" s="1">
        <v>3874207.58</v>
      </c>
      <c r="K438" s="1">
        <v>3874207.58</v>
      </c>
      <c r="L438" s="1">
        <v>3874207.58</v>
      </c>
      <c r="M438" s="1">
        <v>3874207.58</v>
      </c>
      <c r="N438" s="1">
        <v>3874207.58</v>
      </c>
      <c r="O438" s="1">
        <v>3874207.58</v>
      </c>
      <c r="P438" s="1">
        <v>3874207.58</v>
      </c>
      <c r="Q438" s="1">
        <v>3874207.58</v>
      </c>
      <c r="R438" s="1">
        <v>3874207.58</v>
      </c>
      <c r="S438" s="1">
        <f t="shared" si="250"/>
        <v>3874207.58</v>
      </c>
      <c r="T438" s="1">
        <f t="shared" si="251"/>
        <v>42616283.379999988</v>
      </c>
      <c r="U438" s="1">
        <f t="shared" si="252"/>
        <v>3874207.5799999987</v>
      </c>
      <c r="V438" s="1">
        <v>-1737802.01</v>
      </c>
      <c r="W438" s="1">
        <v>-1766051.44</v>
      </c>
      <c r="X438" s="1">
        <v>-1794300.87</v>
      </c>
      <c r="Y438" s="1">
        <v>-1822550.3</v>
      </c>
      <c r="Z438" s="1">
        <v>-1850799.73</v>
      </c>
      <c r="AA438" s="1">
        <v>-1879049.1600000001</v>
      </c>
      <c r="AB438" s="1">
        <v>-1907298.5899999999</v>
      </c>
      <c r="AC438" s="1">
        <v>-1935548.02</v>
      </c>
      <c r="AD438" s="1">
        <v>-1963797.4500000002</v>
      </c>
      <c r="AE438" s="1">
        <v>-1992046.88</v>
      </c>
      <c r="AF438" s="1">
        <v>-2020296.31</v>
      </c>
      <c r="AG438" s="1">
        <v>-2048545.74</v>
      </c>
      <c r="AH438" s="1">
        <v>-2076795.17</v>
      </c>
      <c r="AI438" s="1"/>
      <c r="AJ438" s="1">
        <v>-28249.43</v>
      </c>
      <c r="AK438" s="1">
        <v>-28249.43</v>
      </c>
      <c r="AL438" s="1">
        <v>-28249.43</v>
      </c>
      <c r="AM438" s="1">
        <v>-28249.43</v>
      </c>
      <c r="AN438" s="1">
        <v>-28249.43</v>
      </c>
      <c r="AO438" s="1">
        <v>-28249.43</v>
      </c>
      <c r="AP438" s="1">
        <v>-28249.43</v>
      </c>
      <c r="AQ438" s="1">
        <v>-28249.43</v>
      </c>
      <c r="AR438" s="1">
        <v>-28249.43</v>
      </c>
      <c r="AS438" s="1">
        <v>-28249.43</v>
      </c>
      <c r="AT438" s="1">
        <v>-28249.43</v>
      </c>
      <c r="AU438" s="1">
        <v>-28249.43</v>
      </c>
      <c r="AV438" s="1">
        <v>-28249.43</v>
      </c>
      <c r="AW438" s="1">
        <f t="shared" si="253"/>
        <v>338993.16</v>
      </c>
      <c r="AX438" s="1"/>
      <c r="AY438" s="1">
        <v>2136405.5699999998</v>
      </c>
      <c r="AZ438" s="1">
        <v>2108156.14</v>
      </c>
      <c r="BA438" s="1">
        <v>2079906.71</v>
      </c>
      <c r="BB438" s="1">
        <v>2051657.28</v>
      </c>
      <c r="BC438" s="1">
        <v>2023407.85</v>
      </c>
      <c r="BD438" s="1">
        <v>1995158.42</v>
      </c>
      <c r="BE438" s="1">
        <v>1966908.99</v>
      </c>
      <c r="BF438" s="1">
        <v>1938659.56</v>
      </c>
      <c r="BG438" s="1">
        <v>1910410.13</v>
      </c>
      <c r="BH438" s="1">
        <v>1882160.7000000002</v>
      </c>
      <c r="BI438" s="1">
        <v>1853911.27</v>
      </c>
      <c r="BJ438" s="1">
        <v>1825661.8399999999</v>
      </c>
      <c r="BK438" s="1">
        <v>1797412.4100000001</v>
      </c>
      <c r="BL438" s="2">
        <f t="shared" si="226"/>
        <v>0</v>
      </c>
      <c r="BM438" s="2">
        <f t="shared" si="254"/>
        <v>338993.16</v>
      </c>
      <c r="BN438" s="3">
        <f t="shared" si="262"/>
        <v>8.7499999161118794E-2</v>
      </c>
      <c r="BO438" s="37">
        <f>IFERROR(INDEX('Wkpr - Existing Depr Rates'!$G$2:$G$709,MATCH('Wkpr - Plant Balance Detail'!A438,'Wkpr - Existing Depr Rates'!$A$2:$A$709,0),),0)</f>
        <v>8.7499999999999994E-2</v>
      </c>
      <c r="BP438" s="37">
        <f t="shared" si="255"/>
        <v>-8.3888120061548221E-10</v>
      </c>
      <c r="BQ438" s="11">
        <v>3.7499999999999999E-2</v>
      </c>
      <c r="BR438" s="11"/>
      <c r="BS438" s="11"/>
      <c r="BU438" s="31">
        <f>_xlfn.IFNA(IF(AND($B438="ED",$D438&gt;=310000,$D438&lt;360000),INDEX('Wkpr - Allocation_Factors'!$B$16:$F$16,1,MATCH('Wkpr - Plant Balance Detail'!BU$2,'Wkpr - Allocation_Factors'!$B$1:$F$1,0)),IF(AND($B438="GD",$C438="AN",$D438&gt;=350000,$D438&lt;358000),INDEX('Wkpr - Allocation_Factors'!$B$17:$F$17,1,MATCH('Wkpr - Plant Balance Detail'!BU$2,'Wkpr - Allocation_Factors'!$B$1:$F$1,0)),INDEX('Wkpr - Allocation_Factors'!$B$2:$F$15,MATCH(CONCATENATE('Wkpr - Plant Balance Detail'!$B438,'Wkpr - Plant Balance Detail'!$C438),'Wkpr - Allocation_Factors'!$A$2:$A$15,0),MATCH('Wkpr - Plant Balance Detail'!BU$2,'Wkpr - Allocation_Factors'!$B$1:$F$1,0)))),0)</f>
        <v>1</v>
      </c>
      <c r="BV438" s="31">
        <f>_xlfn.IFNA(IF(AND($B438="ED",$D438&gt;=310000,$D438&lt;360000),INDEX('Wkpr - Allocation_Factors'!$B$16:$F$16,1,MATCH('Wkpr - Plant Balance Detail'!BV$2,'Wkpr - Allocation_Factors'!$B$1:$F$1,0)),IF(AND($B438="GD",$C438="AN",$D438&gt;=350000,$D438&lt;358000),INDEX('Wkpr - Allocation_Factors'!$B$17:$F$17,1,MATCH('Wkpr - Plant Balance Detail'!BV$2,'Wkpr - Allocation_Factors'!$B$1:$F$1,0)),INDEX('Wkpr - Allocation_Factors'!$B$2:$F$15,MATCH(CONCATENATE('Wkpr - Plant Balance Detail'!$B438,'Wkpr - Plant Balance Detail'!$C438),'Wkpr - Allocation_Factors'!$A$2:$A$15,0),MATCH('Wkpr - Plant Balance Detail'!BV$2,'Wkpr - Allocation_Factors'!$B$1:$F$1,0)))),0)</f>
        <v>0</v>
      </c>
      <c r="BW438" s="31">
        <f>_xlfn.IFNA(IF(AND($B438="ED",$D438&gt;=310000,$D438&lt;360000),INDEX('Wkpr - Allocation_Factors'!$B$16:$F$16,1,MATCH('Wkpr - Plant Balance Detail'!BW$2,'Wkpr - Allocation_Factors'!$B$1:$F$1,0)),IF(AND($B438="GD",$C438="AN",$D438&gt;=350000,$D438&lt;358000),INDEX('Wkpr - Allocation_Factors'!$B$17:$F$17,1,MATCH('Wkpr - Plant Balance Detail'!BW$2,'Wkpr - Allocation_Factors'!$B$1:$F$1,0)),INDEX('Wkpr - Allocation_Factors'!$B$2:$F$15,MATCH(CONCATENATE('Wkpr - Plant Balance Detail'!$B438,'Wkpr - Plant Balance Detail'!$C438),'Wkpr - Allocation_Factors'!$A$2:$A$15,0),MATCH('Wkpr - Plant Balance Detail'!BW$2,'Wkpr - Allocation_Factors'!$B$1:$F$1,0)))),0)</f>
        <v>0</v>
      </c>
      <c r="BX438" s="31">
        <f>_xlfn.IFNA(IF(AND($B438="ED",$D438&gt;=310000,$D438&lt;360000),INDEX('Wkpr - Allocation_Factors'!$B$16:$F$16,1,MATCH('Wkpr - Plant Balance Detail'!BX$2,'Wkpr - Allocation_Factors'!$B$1:$F$1,0)),IF(AND($B438="GD",$C438="AN",$D438&gt;=350000,$D438&lt;358000),INDEX('Wkpr - Allocation_Factors'!$B$17:$F$17,1,MATCH('Wkpr - Plant Balance Detail'!BX$2,'Wkpr - Allocation_Factors'!$B$1:$F$1,0)),INDEX('Wkpr - Allocation_Factors'!$B$2:$F$15,MATCH(CONCATENATE('Wkpr - Plant Balance Detail'!$B438,'Wkpr - Plant Balance Detail'!$C438),'Wkpr - Allocation_Factors'!$A$2:$A$15,0),MATCH('Wkpr - Plant Balance Detail'!BX$2,'Wkpr - Allocation_Factors'!$B$1:$F$1,0)))),0)</f>
        <v>0</v>
      </c>
      <c r="BY438" s="31">
        <f>_xlfn.IFNA(IF(AND($B438="ED",$D438&gt;=310000,$D438&lt;360000),INDEX('Wkpr - Allocation_Factors'!$B$16:$F$16,1,MATCH('Wkpr - Plant Balance Detail'!BY$2,'Wkpr - Allocation_Factors'!$B$1:$F$1,0)),IF(AND($B438="GD",$C438="AN",$D438&gt;=350000,$D438&lt;358000),INDEX('Wkpr - Allocation_Factors'!$B$17:$F$17,1,MATCH('Wkpr - Plant Balance Detail'!BY$2,'Wkpr - Allocation_Factors'!$B$1:$F$1,0)),INDEX('Wkpr - Allocation_Factors'!$B$2:$F$15,MATCH(CONCATENATE('Wkpr - Plant Balance Detail'!$B438,'Wkpr - Plant Balance Detail'!$C438),'Wkpr - Allocation_Factors'!$A$2:$A$15,0),MATCH('Wkpr - Plant Balance Detail'!BY$2,'Wkpr - Allocation_Factors'!$B$1:$F$1,0)))),0)</f>
        <v>0</v>
      </c>
      <c r="CA438" s="1">
        <f t="shared" si="227"/>
        <v>338993.16000000009</v>
      </c>
      <c r="CB438" s="1">
        <f t="shared" si="228"/>
        <v>0</v>
      </c>
      <c r="CC438" s="1">
        <f t="shared" si="229"/>
        <v>0</v>
      </c>
      <c r="CD438" s="1">
        <f t="shared" si="230"/>
        <v>0</v>
      </c>
      <c r="CE438" s="1">
        <f t="shared" si="231"/>
        <v>0</v>
      </c>
      <c r="CF438" s="1"/>
      <c r="CG438" s="1">
        <f t="shared" si="232"/>
        <v>338993.16324999998</v>
      </c>
      <c r="CH438" s="1">
        <f t="shared" si="233"/>
        <v>0</v>
      </c>
      <c r="CI438" s="1">
        <f t="shared" si="234"/>
        <v>0</v>
      </c>
      <c r="CJ438" s="1">
        <f t="shared" si="235"/>
        <v>0</v>
      </c>
      <c r="CK438" s="1">
        <f t="shared" si="236"/>
        <v>0</v>
      </c>
      <c r="CM438" s="1">
        <f t="shared" si="237"/>
        <v>145282.78425</v>
      </c>
      <c r="CN438" s="1">
        <f t="shared" si="238"/>
        <v>0</v>
      </c>
      <c r="CO438" s="1">
        <f t="shared" si="239"/>
        <v>0</v>
      </c>
      <c r="CP438" s="1">
        <f t="shared" si="240"/>
        <v>0</v>
      </c>
      <c r="CQ438" s="1">
        <f t="shared" si="241"/>
        <v>0</v>
      </c>
      <c r="CS438" s="1">
        <f t="shared" si="256"/>
        <v>-193710.37899999999</v>
      </c>
      <c r="CT438" s="1">
        <f t="shared" si="257"/>
        <v>0</v>
      </c>
      <c r="CU438" s="1">
        <f t="shared" si="258"/>
        <v>0</v>
      </c>
      <c r="CV438" s="1">
        <f t="shared" si="259"/>
        <v>0</v>
      </c>
      <c r="CW438" s="1">
        <f t="shared" si="260"/>
        <v>0</v>
      </c>
      <c r="CX438" s="1">
        <f t="shared" si="261"/>
        <v>-193710.37899999999</v>
      </c>
      <c r="DA438" s="38">
        <f t="shared" si="242"/>
        <v>0</v>
      </c>
      <c r="DB438" s="38">
        <f t="shared" si="243"/>
        <v>0</v>
      </c>
      <c r="DC438" s="38">
        <f t="shared" si="244"/>
        <v>0</v>
      </c>
      <c r="DD438" s="38">
        <f t="shared" si="245"/>
        <v>0</v>
      </c>
      <c r="DE438" s="38">
        <f t="shared" si="246"/>
        <v>0</v>
      </c>
    </row>
    <row r="439" spans="1:109" x14ac:dyDescent="0.2">
      <c r="A439" t="s">
        <v>454</v>
      </c>
      <c r="B439" t="str">
        <f t="shared" si="247"/>
        <v>ED</v>
      </c>
      <c r="C439" t="str">
        <f t="shared" si="248"/>
        <v>WA</v>
      </c>
      <c r="D439">
        <f t="shared" si="249"/>
        <v>396200</v>
      </c>
      <c r="F439" s="1">
        <v>110678.47</v>
      </c>
      <c r="G439" s="1">
        <v>110678.47</v>
      </c>
      <c r="H439" s="1">
        <v>110678.47</v>
      </c>
      <c r="I439" s="1">
        <v>110678.47</v>
      </c>
      <c r="J439" s="1">
        <v>110678.47</v>
      </c>
      <c r="K439" s="1">
        <v>110678.47</v>
      </c>
      <c r="L439" s="1">
        <v>110678.47</v>
      </c>
      <c r="M439" s="1">
        <v>110678.47</v>
      </c>
      <c r="N439" s="1">
        <v>110678.47</v>
      </c>
      <c r="O439" s="1">
        <v>110678.47</v>
      </c>
      <c r="P439" s="1">
        <v>110678.47</v>
      </c>
      <c r="Q439" s="1">
        <v>0</v>
      </c>
      <c r="R439" s="1">
        <v>0</v>
      </c>
      <c r="S439" s="1">
        <f t="shared" si="250"/>
        <v>55339.235000000001</v>
      </c>
      <c r="T439" s="1">
        <f t="shared" si="251"/>
        <v>1106784.7</v>
      </c>
      <c r="U439" s="1">
        <f t="shared" si="252"/>
        <v>96843.661250000005</v>
      </c>
      <c r="V439" s="1">
        <v>-110678.47</v>
      </c>
      <c r="W439" s="1">
        <v>-110678.47</v>
      </c>
      <c r="X439" s="1">
        <v>-110678.47</v>
      </c>
      <c r="Y439" s="1">
        <v>-110678.47</v>
      </c>
      <c r="Z439" s="1">
        <v>-110678.47</v>
      </c>
      <c r="AA439" s="1">
        <v>-110678.47</v>
      </c>
      <c r="AB439" s="1">
        <v>-110678.47</v>
      </c>
      <c r="AC439" s="1">
        <v>-110678.47</v>
      </c>
      <c r="AD439" s="1">
        <v>-110678.47</v>
      </c>
      <c r="AE439" s="1">
        <v>-110678.47</v>
      </c>
      <c r="AF439" s="1">
        <v>-110678.47</v>
      </c>
      <c r="AG439" s="1">
        <v>0</v>
      </c>
      <c r="AH439" s="1">
        <v>0</v>
      </c>
      <c r="AI439" s="1"/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f t="shared" si="253"/>
        <v>0</v>
      </c>
      <c r="AX439" s="1"/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2">
        <f t="shared" si="226"/>
        <v>0</v>
      </c>
      <c r="BM439" s="2">
        <f t="shared" si="254"/>
        <v>0</v>
      </c>
      <c r="BN439" s="3" t="str">
        <f t="shared" si="262"/>
        <v/>
      </c>
      <c r="BO439" s="37">
        <f>IFERROR(INDEX('Wkpr - Existing Depr Rates'!$G$2:$G$709,MATCH('Wkpr - Plant Balance Detail'!A439,'Wkpr - Existing Depr Rates'!$A$2:$A$709,0),),0)</f>
        <v>0.2</v>
      </c>
      <c r="BP439" s="37" t="str">
        <f t="shared" si="255"/>
        <v/>
      </c>
      <c r="BU439" s="31">
        <f>_xlfn.IFNA(IF(AND($B439="ED",$D439&gt;=310000,$D439&lt;360000),INDEX('Wkpr - Allocation_Factors'!$B$16:$F$16,1,MATCH('Wkpr - Plant Balance Detail'!BU$2,'Wkpr - Allocation_Factors'!$B$1:$F$1,0)),IF(AND($B439="GD",$C439="AN",$D439&gt;=350000,$D439&lt;358000),INDEX('Wkpr - Allocation_Factors'!$B$17:$F$17,1,MATCH('Wkpr - Plant Balance Detail'!BU$2,'Wkpr - Allocation_Factors'!$B$1:$F$1,0)),INDEX('Wkpr - Allocation_Factors'!$B$2:$F$15,MATCH(CONCATENATE('Wkpr - Plant Balance Detail'!$B439,'Wkpr - Plant Balance Detail'!$C439),'Wkpr - Allocation_Factors'!$A$2:$A$15,0),MATCH('Wkpr - Plant Balance Detail'!BU$2,'Wkpr - Allocation_Factors'!$B$1:$F$1,0)))),0)</f>
        <v>1</v>
      </c>
      <c r="BV439" s="31">
        <f>_xlfn.IFNA(IF(AND($B439="ED",$D439&gt;=310000,$D439&lt;360000),INDEX('Wkpr - Allocation_Factors'!$B$16:$F$16,1,MATCH('Wkpr - Plant Balance Detail'!BV$2,'Wkpr - Allocation_Factors'!$B$1:$F$1,0)),IF(AND($B439="GD",$C439="AN",$D439&gt;=350000,$D439&lt;358000),INDEX('Wkpr - Allocation_Factors'!$B$17:$F$17,1,MATCH('Wkpr - Plant Balance Detail'!BV$2,'Wkpr - Allocation_Factors'!$B$1:$F$1,0)),INDEX('Wkpr - Allocation_Factors'!$B$2:$F$15,MATCH(CONCATENATE('Wkpr - Plant Balance Detail'!$B439,'Wkpr - Plant Balance Detail'!$C439),'Wkpr - Allocation_Factors'!$A$2:$A$15,0),MATCH('Wkpr - Plant Balance Detail'!BV$2,'Wkpr - Allocation_Factors'!$B$1:$F$1,0)))),0)</f>
        <v>0</v>
      </c>
      <c r="BW439" s="31">
        <f>_xlfn.IFNA(IF(AND($B439="ED",$D439&gt;=310000,$D439&lt;360000),INDEX('Wkpr - Allocation_Factors'!$B$16:$F$16,1,MATCH('Wkpr - Plant Balance Detail'!BW$2,'Wkpr - Allocation_Factors'!$B$1:$F$1,0)),IF(AND($B439="GD",$C439="AN",$D439&gt;=350000,$D439&lt;358000),INDEX('Wkpr - Allocation_Factors'!$B$17:$F$17,1,MATCH('Wkpr - Plant Balance Detail'!BW$2,'Wkpr - Allocation_Factors'!$B$1:$F$1,0)),INDEX('Wkpr - Allocation_Factors'!$B$2:$F$15,MATCH(CONCATENATE('Wkpr - Plant Balance Detail'!$B439,'Wkpr - Plant Balance Detail'!$C439),'Wkpr - Allocation_Factors'!$A$2:$A$15,0),MATCH('Wkpr - Plant Balance Detail'!BW$2,'Wkpr - Allocation_Factors'!$B$1:$F$1,0)))),0)</f>
        <v>0</v>
      </c>
      <c r="BX439" s="31">
        <f>_xlfn.IFNA(IF(AND($B439="ED",$D439&gt;=310000,$D439&lt;360000),INDEX('Wkpr - Allocation_Factors'!$B$16:$F$16,1,MATCH('Wkpr - Plant Balance Detail'!BX$2,'Wkpr - Allocation_Factors'!$B$1:$F$1,0)),IF(AND($B439="GD",$C439="AN",$D439&gt;=350000,$D439&lt;358000),INDEX('Wkpr - Allocation_Factors'!$B$17:$F$17,1,MATCH('Wkpr - Plant Balance Detail'!BX$2,'Wkpr - Allocation_Factors'!$B$1:$F$1,0)),INDEX('Wkpr - Allocation_Factors'!$B$2:$F$15,MATCH(CONCATENATE('Wkpr - Plant Balance Detail'!$B439,'Wkpr - Plant Balance Detail'!$C439),'Wkpr - Allocation_Factors'!$A$2:$A$15,0),MATCH('Wkpr - Plant Balance Detail'!BX$2,'Wkpr - Allocation_Factors'!$B$1:$F$1,0)))),0)</f>
        <v>0</v>
      </c>
      <c r="BY439" s="31">
        <f>_xlfn.IFNA(IF(AND($B439="ED",$D439&gt;=310000,$D439&lt;360000),INDEX('Wkpr - Allocation_Factors'!$B$16:$F$16,1,MATCH('Wkpr - Plant Balance Detail'!BY$2,'Wkpr - Allocation_Factors'!$B$1:$F$1,0)),IF(AND($B439="GD",$C439="AN",$D439&gt;=350000,$D439&lt;358000),INDEX('Wkpr - Allocation_Factors'!$B$17:$F$17,1,MATCH('Wkpr - Plant Balance Detail'!BY$2,'Wkpr - Allocation_Factors'!$B$1:$F$1,0)),INDEX('Wkpr - Allocation_Factors'!$B$2:$F$15,MATCH(CONCATENATE('Wkpr - Plant Balance Detail'!$B439,'Wkpr - Plant Balance Detail'!$C439),'Wkpr - Allocation_Factors'!$A$2:$A$15,0),MATCH('Wkpr - Plant Balance Detail'!BY$2,'Wkpr - Allocation_Factors'!$B$1:$F$1,0)))),0)</f>
        <v>0</v>
      </c>
      <c r="CA439" s="1">
        <f t="shared" si="227"/>
        <v>0</v>
      </c>
      <c r="CB439" s="1">
        <f t="shared" si="228"/>
        <v>0</v>
      </c>
      <c r="CC439" s="1">
        <f t="shared" si="229"/>
        <v>0</v>
      </c>
      <c r="CD439" s="1">
        <f t="shared" si="230"/>
        <v>0</v>
      </c>
      <c r="CE439" s="1">
        <f t="shared" si="231"/>
        <v>0</v>
      </c>
      <c r="CF439" s="1"/>
      <c r="CG439" s="1">
        <f t="shared" si="232"/>
        <v>0</v>
      </c>
      <c r="CH439" s="1">
        <f t="shared" si="233"/>
        <v>0</v>
      </c>
      <c r="CI439" s="1">
        <f t="shared" si="234"/>
        <v>0</v>
      </c>
      <c r="CJ439" s="1">
        <f t="shared" si="235"/>
        <v>0</v>
      </c>
      <c r="CK439" s="1">
        <f t="shared" si="236"/>
        <v>0</v>
      </c>
      <c r="CM439" s="1">
        <f t="shared" si="237"/>
        <v>0</v>
      </c>
      <c r="CN439" s="1">
        <f t="shared" si="238"/>
        <v>0</v>
      </c>
      <c r="CO439" s="1">
        <f t="shared" si="239"/>
        <v>0</v>
      </c>
      <c r="CP439" s="1">
        <f t="shared" si="240"/>
        <v>0</v>
      </c>
      <c r="CQ439" s="1">
        <f t="shared" si="241"/>
        <v>0</v>
      </c>
      <c r="CS439" s="1">
        <f t="shared" si="256"/>
        <v>0</v>
      </c>
      <c r="CT439" s="1">
        <f t="shared" si="257"/>
        <v>0</v>
      </c>
      <c r="CU439" s="1">
        <f t="shared" si="258"/>
        <v>0</v>
      </c>
      <c r="CV439" s="1">
        <f t="shared" si="259"/>
        <v>0</v>
      </c>
      <c r="CW439" s="1">
        <f t="shared" si="260"/>
        <v>0</v>
      </c>
      <c r="CX439" s="1">
        <f t="shared" si="261"/>
        <v>0</v>
      </c>
      <c r="DA439" s="38">
        <f t="shared" si="242"/>
        <v>0</v>
      </c>
      <c r="DB439" s="38">
        <f t="shared" si="243"/>
        <v>0</v>
      </c>
      <c r="DC439" s="38">
        <f t="shared" si="244"/>
        <v>0</v>
      </c>
      <c r="DD439" s="38">
        <f t="shared" si="245"/>
        <v>0</v>
      </c>
      <c r="DE439" s="38">
        <f t="shared" si="246"/>
        <v>0</v>
      </c>
    </row>
    <row r="440" spans="1:109" x14ac:dyDescent="0.2">
      <c r="A440" t="s">
        <v>455</v>
      </c>
      <c r="B440" t="str">
        <f t="shared" si="247"/>
        <v>ED</v>
      </c>
      <c r="C440" t="str">
        <f t="shared" si="248"/>
        <v>WA</v>
      </c>
      <c r="D440">
        <f t="shared" si="249"/>
        <v>397000</v>
      </c>
      <c r="F440" s="1">
        <v>11894149.359999999</v>
      </c>
      <c r="G440" s="1">
        <v>11894865.640000001</v>
      </c>
      <c r="H440" s="1">
        <v>11890646.380000001</v>
      </c>
      <c r="I440" s="1">
        <v>12141120.789999999</v>
      </c>
      <c r="J440" s="1">
        <v>12151448.609999999</v>
      </c>
      <c r="K440" s="1">
        <v>12206009.199999999</v>
      </c>
      <c r="L440" s="1">
        <v>12206234.789999999</v>
      </c>
      <c r="M440" s="1">
        <v>12208288.050000001</v>
      </c>
      <c r="N440" s="1">
        <v>12387677.91</v>
      </c>
      <c r="O440" s="1">
        <v>12390233.029999999</v>
      </c>
      <c r="P440" s="1">
        <v>12390308.310000001</v>
      </c>
      <c r="Q440" s="1">
        <v>12376610</v>
      </c>
      <c r="R440" s="1">
        <v>12650489.029999999</v>
      </c>
      <c r="S440" s="1">
        <f t="shared" si="250"/>
        <v>12272319.195</v>
      </c>
      <c r="T440" s="1">
        <f t="shared" si="251"/>
        <v>134243442.70999998</v>
      </c>
      <c r="U440" s="1">
        <f t="shared" si="252"/>
        <v>12209646.825416664</v>
      </c>
      <c r="V440" s="1">
        <v>-4920539.05</v>
      </c>
      <c r="W440" s="1">
        <v>-4948392.0199999996</v>
      </c>
      <c r="X440" s="1">
        <v>-4970840.47</v>
      </c>
      <c r="Y440" s="1">
        <v>-4998977.66</v>
      </c>
      <c r="Z440" s="1">
        <v>-5027420.21</v>
      </c>
      <c r="AA440" s="1">
        <v>-5042609.7300000004</v>
      </c>
      <c r="AB440" s="1">
        <v>-5071192.4000000004</v>
      </c>
      <c r="AC440" s="1">
        <v>-5099777.74</v>
      </c>
      <c r="AD440" s="1">
        <v>-5128575.5199999996</v>
      </c>
      <c r="AE440" s="1">
        <v>-5154541.32</v>
      </c>
      <c r="AF440" s="1">
        <v>-5182668.7</v>
      </c>
      <c r="AG440" s="1">
        <v>-5197111.7300000004</v>
      </c>
      <c r="AH440" s="1">
        <v>-5145320.2</v>
      </c>
      <c r="AI440" s="1"/>
      <c r="AJ440" s="1">
        <v>-27832.18</v>
      </c>
      <c r="AK440" s="1">
        <v>-27852.97</v>
      </c>
      <c r="AL440" s="1">
        <v>-27848.87</v>
      </c>
      <c r="AM440" s="1">
        <v>-28137.190000000002</v>
      </c>
      <c r="AN440" s="1">
        <v>-28442.55</v>
      </c>
      <c r="AO440" s="1">
        <v>-28518.52</v>
      </c>
      <c r="AP440" s="1">
        <v>-28582.670000000002</v>
      </c>
      <c r="AQ440" s="1">
        <v>-28585.34</v>
      </c>
      <c r="AR440" s="1">
        <v>-28797.78</v>
      </c>
      <c r="AS440" s="1">
        <v>-29010.799999999999</v>
      </c>
      <c r="AT440" s="1">
        <v>-29013.88</v>
      </c>
      <c r="AU440" s="1">
        <v>-28997.93</v>
      </c>
      <c r="AV440" s="1">
        <v>-29302.560000000001</v>
      </c>
      <c r="AW440" s="1">
        <f t="shared" si="253"/>
        <v>343091.06</v>
      </c>
      <c r="AX440" s="1"/>
      <c r="AY440" s="1">
        <v>6973610.3100000005</v>
      </c>
      <c r="AZ440" s="1">
        <v>6946473.6200000001</v>
      </c>
      <c r="BA440" s="1">
        <v>6919805.9100000001</v>
      </c>
      <c r="BB440" s="1">
        <v>7142143.1299999999</v>
      </c>
      <c r="BC440" s="1">
        <v>7124028.4000000004</v>
      </c>
      <c r="BD440" s="1">
        <v>7163399.4699999997</v>
      </c>
      <c r="BE440" s="1">
        <v>7135042.3899999997</v>
      </c>
      <c r="BF440" s="1">
        <v>7108510.3099999996</v>
      </c>
      <c r="BG440" s="1">
        <v>7259102.3899999997</v>
      </c>
      <c r="BH440" s="1">
        <v>7235691.71</v>
      </c>
      <c r="BI440" s="1">
        <v>7207639.6100000003</v>
      </c>
      <c r="BJ440" s="1">
        <v>7179498.2699999996</v>
      </c>
      <c r="BK440" s="1">
        <v>7505168.8300000001</v>
      </c>
      <c r="BL440" s="2">
        <f t="shared" si="226"/>
        <v>0</v>
      </c>
      <c r="BM440" s="2">
        <f t="shared" si="254"/>
        <v>343091.06</v>
      </c>
      <c r="BN440" s="3">
        <f t="shared" si="262"/>
        <v>2.8099998706415635E-2</v>
      </c>
      <c r="BO440" s="37">
        <f>IFERROR(INDEX('Wkpr - Existing Depr Rates'!$G$2:$G$709,MATCH('Wkpr - Plant Balance Detail'!A440,'Wkpr - Existing Depr Rates'!$A$2:$A$709,0),),0)</f>
        <v>2.81E-2</v>
      </c>
      <c r="BP440" s="37">
        <f t="shared" si="255"/>
        <v>-1.2935843646255663E-9</v>
      </c>
      <c r="BQ440" s="11">
        <v>6.6699999999999995E-2</v>
      </c>
      <c r="BR440" s="11"/>
      <c r="BS440" s="2">
        <v>2229269.6</v>
      </c>
      <c r="BU440" s="31">
        <f>_xlfn.IFNA(IF(AND($B440="ED",$D440&gt;=310000,$D440&lt;360000),INDEX('Wkpr - Allocation_Factors'!$B$16:$F$16,1,MATCH('Wkpr - Plant Balance Detail'!BU$2,'Wkpr - Allocation_Factors'!$B$1:$F$1,0)),IF(AND($B440="GD",$C440="AN",$D440&gt;=350000,$D440&lt;358000),INDEX('Wkpr - Allocation_Factors'!$B$17:$F$17,1,MATCH('Wkpr - Plant Balance Detail'!BU$2,'Wkpr - Allocation_Factors'!$B$1:$F$1,0)),INDEX('Wkpr - Allocation_Factors'!$B$2:$F$15,MATCH(CONCATENATE('Wkpr - Plant Balance Detail'!$B440,'Wkpr - Plant Balance Detail'!$C440),'Wkpr - Allocation_Factors'!$A$2:$A$15,0),MATCH('Wkpr - Plant Balance Detail'!BU$2,'Wkpr - Allocation_Factors'!$B$1:$F$1,0)))),0)</f>
        <v>1</v>
      </c>
      <c r="BV440" s="31">
        <f>_xlfn.IFNA(IF(AND($B440="ED",$D440&gt;=310000,$D440&lt;360000),INDEX('Wkpr - Allocation_Factors'!$B$16:$F$16,1,MATCH('Wkpr - Plant Balance Detail'!BV$2,'Wkpr - Allocation_Factors'!$B$1:$F$1,0)),IF(AND($B440="GD",$C440="AN",$D440&gt;=350000,$D440&lt;358000),INDEX('Wkpr - Allocation_Factors'!$B$17:$F$17,1,MATCH('Wkpr - Plant Balance Detail'!BV$2,'Wkpr - Allocation_Factors'!$B$1:$F$1,0)),INDEX('Wkpr - Allocation_Factors'!$B$2:$F$15,MATCH(CONCATENATE('Wkpr - Plant Balance Detail'!$B440,'Wkpr - Plant Balance Detail'!$C440),'Wkpr - Allocation_Factors'!$A$2:$A$15,0),MATCH('Wkpr - Plant Balance Detail'!BV$2,'Wkpr - Allocation_Factors'!$B$1:$F$1,0)))),0)</f>
        <v>0</v>
      </c>
      <c r="BW440" s="31">
        <f>_xlfn.IFNA(IF(AND($B440="ED",$D440&gt;=310000,$D440&lt;360000),INDEX('Wkpr - Allocation_Factors'!$B$16:$F$16,1,MATCH('Wkpr - Plant Balance Detail'!BW$2,'Wkpr - Allocation_Factors'!$B$1:$F$1,0)),IF(AND($B440="GD",$C440="AN",$D440&gt;=350000,$D440&lt;358000),INDEX('Wkpr - Allocation_Factors'!$B$17:$F$17,1,MATCH('Wkpr - Plant Balance Detail'!BW$2,'Wkpr - Allocation_Factors'!$B$1:$F$1,0)),INDEX('Wkpr - Allocation_Factors'!$B$2:$F$15,MATCH(CONCATENATE('Wkpr - Plant Balance Detail'!$B440,'Wkpr - Plant Balance Detail'!$C440),'Wkpr - Allocation_Factors'!$A$2:$A$15,0),MATCH('Wkpr - Plant Balance Detail'!BW$2,'Wkpr - Allocation_Factors'!$B$1:$F$1,0)))),0)</f>
        <v>0</v>
      </c>
      <c r="BX440" s="31">
        <f>_xlfn.IFNA(IF(AND($B440="ED",$D440&gt;=310000,$D440&lt;360000),INDEX('Wkpr - Allocation_Factors'!$B$16:$F$16,1,MATCH('Wkpr - Plant Balance Detail'!BX$2,'Wkpr - Allocation_Factors'!$B$1:$F$1,0)),IF(AND($B440="GD",$C440="AN",$D440&gt;=350000,$D440&lt;358000),INDEX('Wkpr - Allocation_Factors'!$B$17:$F$17,1,MATCH('Wkpr - Plant Balance Detail'!BX$2,'Wkpr - Allocation_Factors'!$B$1:$F$1,0)),INDEX('Wkpr - Allocation_Factors'!$B$2:$F$15,MATCH(CONCATENATE('Wkpr - Plant Balance Detail'!$B440,'Wkpr - Plant Balance Detail'!$C440),'Wkpr - Allocation_Factors'!$A$2:$A$15,0),MATCH('Wkpr - Plant Balance Detail'!BX$2,'Wkpr - Allocation_Factors'!$B$1:$F$1,0)))),0)</f>
        <v>0</v>
      </c>
      <c r="BY440" s="31">
        <f>_xlfn.IFNA(IF(AND($B440="ED",$D440&gt;=310000,$D440&lt;360000),INDEX('Wkpr - Allocation_Factors'!$B$16:$F$16,1,MATCH('Wkpr - Plant Balance Detail'!BY$2,'Wkpr - Allocation_Factors'!$B$1:$F$1,0)),IF(AND($B440="GD",$C440="AN",$D440&gt;=350000,$D440&lt;358000),INDEX('Wkpr - Allocation_Factors'!$B$17:$F$17,1,MATCH('Wkpr - Plant Balance Detail'!BY$2,'Wkpr - Allocation_Factors'!$B$1:$F$1,0)),INDEX('Wkpr - Allocation_Factors'!$B$2:$F$15,MATCH(CONCATENATE('Wkpr - Plant Balance Detail'!$B440,'Wkpr - Plant Balance Detail'!$C440),'Wkpr - Allocation_Factors'!$A$2:$A$15,0),MATCH('Wkpr - Plant Balance Detail'!BY$2,'Wkpr - Allocation_Factors'!$B$1:$F$1,0)))),0)</f>
        <v>0</v>
      </c>
      <c r="CA440" s="1">
        <f t="shared" si="227"/>
        <v>355478.72537852515</v>
      </c>
      <c r="CB440" s="1">
        <f t="shared" si="228"/>
        <v>0</v>
      </c>
      <c r="CC440" s="1">
        <f t="shared" si="229"/>
        <v>0</v>
      </c>
      <c r="CD440" s="1">
        <f t="shared" si="230"/>
        <v>0</v>
      </c>
      <c r="CE440" s="1">
        <f t="shared" si="231"/>
        <v>0</v>
      </c>
      <c r="CF440" s="1"/>
      <c r="CG440" s="1">
        <f t="shared" si="232"/>
        <v>355478.74174299999</v>
      </c>
      <c r="CH440" s="1">
        <f t="shared" si="233"/>
        <v>0</v>
      </c>
      <c r="CI440" s="1">
        <f t="shared" si="234"/>
        <v>0</v>
      </c>
      <c r="CJ440" s="1">
        <f t="shared" si="235"/>
        <v>0</v>
      </c>
      <c r="CK440" s="1">
        <f t="shared" si="236"/>
        <v>0</v>
      </c>
      <c r="CM440" s="1">
        <f t="shared" si="237"/>
        <v>695095.33598099998</v>
      </c>
      <c r="CN440" s="1">
        <f t="shared" si="238"/>
        <v>0</v>
      </c>
      <c r="CO440" s="1">
        <f t="shared" si="239"/>
        <v>0</v>
      </c>
      <c r="CP440" s="1">
        <f t="shared" si="240"/>
        <v>0</v>
      </c>
      <c r="CQ440" s="1">
        <f t="shared" si="241"/>
        <v>0</v>
      </c>
      <c r="CS440" s="1">
        <f t="shared" si="256"/>
        <v>339616.59423799999</v>
      </c>
      <c r="CT440" s="1">
        <f t="shared" si="257"/>
        <v>0</v>
      </c>
      <c r="CU440" s="1">
        <f t="shared" si="258"/>
        <v>0</v>
      </c>
      <c r="CV440" s="1">
        <f t="shared" si="259"/>
        <v>0</v>
      </c>
      <c r="CW440" s="1">
        <f t="shared" si="260"/>
        <v>0</v>
      </c>
      <c r="CX440" s="1">
        <f t="shared" si="261"/>
        <v>339616.59423799999</v>
      </c>
      <c r="DA440" s="38">
        <f t="shared" si="242"/>
        <v>0</v>
      </c>
      <c r="DB440" s="38">
        <f t="shared" si="243"/>
        <v>0</v>
      </c>
      <c r="DC440" s="38">
        <f t="shared" si="244"/>
        <v>0</v>
      </c>
      <c r="DD440" s="38">
        <f t="shared" si="245"/>
        <v>0</v>
      </c>
      <c r="DE440" s="38">
        <f t="shared" si="246"/>
        <v>0</v>
      </c>
    </row>
    <row r="441" spans="1:109" x14ac:dyDescent="0.2">
      <c r="A441" s="12" t="s">
        <v>456</v>
      </c>
      <c r="B441" s="12" t="str">
        <f t="shared" si="247"/>
        <v>GD</v>
      </c>
      <c r="C441" s="12" t="str">
        <f t="shared" si="248"/>
        <v>AA</v>
      </c>
      <c r="D441" s="12">
        <f t="shared" si="249"/>
        <v>303100</v>
      </c>
      <c r="E441" s="12" t="s">
        <v>1141</v>
      </c>
      <c r="F441" s="13">
        <v>1678737.8599999999</v>
      </c>
      <c r="G441" s="13">
        <v>1678737.8599999999</v>
      </c>
      <c r="H441" s="13">
        <v>1678737.8599999999</v>
      </c>
      <c r="I441" s="13">
        <v>1678737.8599999999</v>
      </c>
      <c r="J441" s="13">
        <v>1678737.8599999999</v>
      </c>
      <c r="K441" s="13">
        <v>1678737.8599999999</v>
      </c>
      <c r="L441" s="13">
        <v>1678737.8599999999</v>
      </c>
      <c r="M441" s="13">
        <v>1530937.2</v>
      </c>
      <c r="N441" s="13">
        <v>1511015.33</v>
      </c>
      <c r="O441" s="13">
        <v>1403206.65</v>
      </c>
      <c r="P441" s="13">
        <v>1403206.65</v>
      </c>
      <c r="Q441" s="13">
        <v>1403206.65</v>
      </c>
      <c r="R441" s="13">
        <v>1243567.02</v>
      </c>
      <c r="S441" s="13">
        <f t="shared" si="250"/>
        <v>1461152.44</v>
      </c>
      <c r="T441" s="13">
        <f t="shared" si="251"/>
        <v>17323999.639999997</v>
      </c>
      <c r="U441" s="13">
        <f t="shared" si="252"/>
        <v>1565429.3399999999</v>
      </c>
      <c r="V441" s="1">
        <v>-932943.28</v>
      </c>
      <c r="W441" s="1">
        <v>-961226.21</v>
      </c>
      <c r="X441" s="1">
        <v>-989509.12</v>
      </c>
      <c r="Y441" s="1">
        <v>-1016027.71</v>
      </c>
      <c r="Z441" s="1">
        <v>-1042546.24</v>
      </c>
      <c r="AA441" s="1">
        <v>-1068714.83</v>
      </c>
      <c r="AB441" s="1">
        <v>-1094505.6100000001</v>
      </c>
      <c r="AC441" s="1">
        <v>-972495.81</v>
      </c>
      <c r="AD441" s="1">
        <v>-997794.74</v>
      </c>
      <c r="AE441" s="1">
        <v>-913469.68</v>
      </c>
      <c r="AF441" s="1">
        <v>-941631.63</v>
      </c>
      <c r="AG441" s="1">
        <v>-967012.37</v>
      </c>
      <c r="AH441" s="13">
        <v>-832753.48</v>
      </c>
      <c r="AI441" s="13"/>
      <c r="AJ441" s="13">
        <v>-28282.920000000002</v>
      </c>
      <c r="AK441" s="13">
        <v>-28282.93</v>
      </c>
      <c r="AL441" s="13">
        <v>-28282.91</v>
      </c>
      <c r="AM441" s="13">
        <v>-26518.59</v>
      </c>
      <c r="AN441" s="13">
        <v>-26518.53</v>
      </c>
      <c r="AO441" s="13">
        <v>-26168.59</v>
      </c>
      <c r="AP441" s="13">
        <v>-25790.78</v>
      </c>
      <c r="AQ441" s="13">
        <v>-25790.86</v>
      </c>
      <c r="AR441" s="13">
        <v>-25298.93</v>
      </c>
      <c r="AS441" s="13">
        <v>-23483.62</v>
      </c>
      <c r="AT441" s="13">
        <v>-28161.95</v>
      </c>
      <c r="AU441" s="13">
        <v>-25380.74</v>
      </c>
      <c r="AV441" s="13">
        <v>-25380.74</v>
      </c>
      <c r="AW441" s="13">
        <f t="shared" si="253"/>
        <v>315059.17</v>
      </c>
      <c r="AX441" s="13"/>
      <c r="AY441" s="1">
        <v>745794.58</v>
      </c>
      <c r="AZ441" s="1">
        <v>717511.65</v>
      </c>
      <c r="BA441" s="1">
        <v>689228.74</v>
      </c>
      <c r="BB441" s="1">
        <v>662710.15</v>
      </c>
      <c r="BC441" s="1">
        <v>636191.62</v>
      </c>
      <c r="BD441" s="1">
        <v>610023.03</v>
      </c>
      <c r="BE441" s="1">
        <v>584232.25</v>
      </c>
      <c r="BF441" s="1">
        <v>558441.39</v>
      </c>
      <c r="BG441" s="1">
        <v>513220.59</v>
      </c>
      <c r="BH441" s="1">
        <v>489736.97000000003</v>
      </c>
      <c r="BI441" s="1">
        <v>461575.02</v>
      </c>
      <c r="BJ441" s="1">
        <v>436194.28</v>
      </c>
      <c r="BK441" s="1">
        <v>410813.54000000004</v>
      </c>
      <c r="BL441" s="14">
        <f t="shared" si="226"/>
        <v>315059.17</v>
      </c>
      <c r="BM441" s="14">
        <f t="shared" si="254"/>
        <v>0</v>
      </c>
      <c r="BN441" s="15" t="str">
        <f t="shared" si="262"/>
        <v/>
      </c>
      <c r="BO441" s="37">
        <f>IFERROR(INDEX('Wkpr - Existing Depr Rates'!$G$2:$G$709,MATCH('Wkpr - Plant Balance Detail'!A441,'Wkpr - Existing Depr Rates'!$A$2:$A$709,0),),0)</f>
        <v>0.2</v>
      </c>
      <c r="BP441" s="37" t="str">
        <f t="shared" si="255"/>
        <v/>
      </c>
      <c r="BQ441" s="17"/>
      <c r="BR441" s="17"/>
      <c r="BS441" s="17"/>
      <c r="BT441" s="12"/>
      <c r="BU441" s="30">
        <f>_xlfn.IFNA(IF(AND($B441="ED",$D441&gt;=310000,$D441&lt;360000),INDEX('Wkpr - Allocation_Factors'!$B$16:$F$16,1,MATCH('Wkpr - Plant Balance Detail'!BU$2,'Wkpr - Allocation_Factors'!$B$1:$F$1,0)),IF(AND($B441="GD",$C441="AN",$D441&gt;=350000,$D441&lt;358000),INDEX('Wkpr - Allocation_Factors'!$B$17:$F$17,1,MATCH('Wkpr - Plant Balance Detail'!BU$2,'Wkpr - Allocation_Factors'!$B$1:$F$1,0)),INDEX('Wkpr - Allocation_Factors'!$B$2:$F$15,MATCH(CONCATENATE('Wkpr - Plant Balance Detail'!$B441,'Wkpr - Plant Balance Detail'!$C441),'Wkpr - Allocation_Factors'!$A$2:$A$15,0),MATCH('Wkpr - Plant Balance Detail'!BU$2,'Wkpr - Allocation_Factors'!$B$1:$F$1,0)))),0)</f>
        <v>0</v>
      </c>
      <c r="BV441" s="30">
        <f>_xlfn.IFNA(IF(AND($B441="ED",$D441&gt;=310000,$D441&lt;360000),INDEX('Wkpr - Allocation_Factors'!$B$16:$F$16,1,MATCH('Wkpr - Plant Balance Detail'!BV$2,'Wkpr - Allocation_Factors'!$B$1:$F$1,0)),IF(AND($B441="GD",$C441="AN",$D441&gt;=350000,$D441&lt;358000),INDEX('Wkpr - Allocation_Factors'!$B$17:$F$17,1,MATCH('Wkpr - Plant Balance Detail'!BV$2,'Wkpr - Allocation_Factors'!$B$1:$F$1,0)),INDEX('Wkpr - Allocation_Factors'!$B$2:$F$15,MATCH(CONCATENATE('Wkpr - Plant Balance Detail'!$B441,'Wkpr - Plant Balance Detail'!$C441),'Wkpr - Allocation_Factors'!$A$2:$A$15,0),MATCH('Wkpr - Plant Balance Detail'!BV$2,'Wkpr - Allocation_Factors'!$B$1:$F$1,0)))),0)</f>
        <v>0.4818736146</v>
      </c>
      <c r="BW441" s="30">
        <f>_xlfn.IFNA(IF(AND($B441="ED",$D441&gt;=310000,$D441&lt;360000),INDEX('Wkpr - Allocation_Factors'!$B$16:$F$16,1,MATCH('Wkpr - Plant Balance Detail'!BW$2,'Wkpr - Allocation_Factors'!$B$1:$F$1,0)),IF(AND($B441="GD",$C441="AN",$D441&gt;=350000,$D441&lt;358000),INDEX('Wkpr - Allocation_Factors'!$B$17:$F$17,1,MATCH('Wkpr - Plant Balance Detail'!BW$2,'Wkpr - Allocation_Factors'!$B$1:$F$1,0)),INDEX('Wkpr - Allocation_Factors'!$B$2:$F$15,MATCH(CONCATENATE('Wkpr - Plant Balance Detail'!$B441,'Wkpr - Plant Balance Detail'!$C441),'Wkpr - Allocation_Factors'!$A$2:$A$15,0),MATCH('Wkpr - Plant Balance Detail'!BW$2,'Wkpr - Allocation_Factors'!$B$1:$F$1,0)))),0)</f>
        <v>0</v>
      </c>
      <c r="BX441" s="30">
        <f>_xlfn.IFNA(IF(AND($B441="ED",$D441&gt;=310000,$D441&lt;360000),INDEX('Wkpr - Allocation_Factors'!$B$16:$F$16,1,MATCH('Wkpr - Plant Balance Detail'!BX$2,'Wkpr - Allocation_Factors'!$B$1:$F$1,0)),IF(AND($B441="GD",$C441="AN",$D441&gt;=350000,$D441&lt;358000),INDEX('Wkpr - Allocation_Factors'!$B$17:$F$17,1,MATCH('Wkpr - Plant Balance Detail'!BX$2,'Wkpr - Allocation_Factors'!$B$1:$F$1,0)),INDEX('Wkpr - Allocation_Factors'!$B$2:$F$15,MATCH(CONCATENATE('Wkpr - Plant Balance Detail'!$B441,'Wkpr - Plant Balance Detail'!$C441),'Wkpr - Allocation_Factors'!$A$2:$A$15,0),MATCH('Wkpr - Plant Balance Detail'!BX$2,'Wkpr - Allocation_Factors'!$B$1:$F$1,0)))),0)</f>
        <v>0.2037063854</v>
      </c>
      <c r="BY441" s="30">
        <f>_xlfn.IFNA(IF(AND($B441="ED",$D441&gt;=310000,$D441&lt;360000),INDEX('Wkpr - Allocation_Factors'!$B$16:$F$16,1,MATCH('Wkpr - Plant Balance Detail'!BY$2,'Wkpr - Allocation_Factors'!$B$1:$F$1,0)),IF(AND($B441="GD",$C441="AN",$D441&gt;=350000,$D441&lt;358000),INDEX('Wkpr - Allocation_Factors'!$B$17:$F$17,1,MATCH('Wkpr - Plant Balance Detail'!BY$2,'Wkpr - Allocation_Factors'!$B$1:$F$1,0)),INDEX('Wkpr - Allocation_Factors'!$B$2:$F$15,MATCH(CONCATENATE('Wkpr - Plant Balance Detail'!$B441,'Wkpr - Plant Balance Detail'!$C441),'Wkpr - Allocation_Factors'!$A$2:$A$15,0),MATCH('Wkpr - Plant Balance Detail'!BY$2,'Wkpr - Allocation_Factors'!$B$1:$F$1,0)))),0)</f>
        <v>0.31441999999999998</v>
      </c>
      <c r="CA441" s="1">
        <f t="shared" si="227"/>
        <v>0</v>
      </c>
      <c r="CB441" s="1">
        <f t="shared" si="228"/>
        <v>0</v>
      </c>
      <c r="CC441" s="1">
        <f t="shared" si="229"/>
        <v>0</v>
      </c>
      <c r="CD441" s="1">
        <f t="shared" si="230"/>
        <v>0</v>
      </c>
      <c r="CE441" s="1">
        <f t="shared" si="231"/>
        <v>0</v>
      </c>
      <c r="CF441" s="1"/>
      <c r="CG441" s="1">
        <f t="shared" si="232"/>
        <v>0</v>
      </c>
      <c r="CH441" s="1">
        <f t="shared" si="233"/>
        <v>0</v>
      </c>
      <c r="CI441" s="1">
        <f t="shared" si="234"/>
        <v>0</v>
      </c>
      <c r="CJ441" s="1">
        <f t="shared" si="235"/>
        <v>0</v>
      </c>
      <c r="CK441" s="1">
        <f t="shared" si="236"/>
        <v>0</v>
      </c>
      <c r="CM441" s="1">
        <f t="shared" si="237"/>
        <v>0</v>
      </c>
      <c r="CN441" s="1">
        <f t="shared" si="238"/>
        <v>0</v>
      </c>
      <c r="CO441" s="1">
        <f t="shared" si="239"/>
        <v>0</v>
      </c>
      <c r="CP441" s="1">
        <f t="shared" si="240"/>
        <v>0</v>
      </c>
      <c r="CQ441" s="1">
        <f t="shared" si="241"/>
        <v>0</v>
      </c>
      <c r="CS441" s="1">
        <f t="shared" si="256"/>
        <v>0</v>
      </c>
      <c r="CT441" s="1">
        <f t="shared" si="257"/>
        <v>0</v>
      </c>
      <c r="CU441" s="1">
        <f t="shared" si="258"/>
        <v>0</v>
      </c>
      <c r="CV441" s="1">
        <f t="shared" si="259"/>
        <v>0</v>
      </c>
      <c r="CW441" s="1">
        <f t="shared" si="260"/>
        <v>0</v>
      </c>
      <c r="CX441" s="1">
        <f t="shared" si="261"/>
        <v>0</v>
      </c>
      <c r="DA441" s="38">
        <f t="shared" si="242"/>
        <v>0</v>
      </c>
      <c r="DB441" s="38">
        <f t="shared" si="243"/>
        <v>119848.4269849501</v>
      </c>
      <c r="DC441" s="38">
        <f t="shared" si="244"/>
        <v>0</v>
      </c>
      <c r="DD441" s="38">
        <f t="shared" si="245"/>
        <v>50664.508529369901</v>
      </c>
      <c r="DE441" s="38">
        <f t="shared" si="246"/>
        <v>78200.468485680001</v>
      </c>
    </row>
    <row r="442" spans="1:109" x14ac:dyDescent="0.2">
      <c r="A442" t="s">
        <v>457</v>
      </c>
      <c r="B442" t="str">
        <f t="shared" si="247"/>
        <v>GD</v>
      </c>
      <c r="C442" t="str">
        <f t="shared" si="248"/>
        <v>AA</v>
      </c>
      <c r="D442">
        <f t="shared" si="249"/>
        <v>350100</v>
      </c>
      <c r="E442" t="s">
        <v>1142</v>
      </c>
      <c r="F442" s="1">
        <v>0</v>
      </c>
      <c r="G442" s="1">
        <v>0</v>
      </c>
      <c r="H442" s="1">
        <v>806640.64000000001</v>
      </c>
      <c r="I442" s="1">
        <v>806640.64000000001</v>
      </c>
      <c r="J442" s="1">
        <v>806640.64000000001</v>
      </c>
      <c r="K442" s="1">
        <v>806640.64000000001</v>
      </c>
      <c r="L442" s="1">
        <v>806640.64000000001</v>
      </c>
      <c r="M442" s="1">
        <v>806640.64000000001</v>
      </c>
      <c r="N442" s="1">
        <v>806640.64000000001</v>
      </c>
      <c r="O442" s="1">
        <v>806640.64000000001</v>
      </c>
      <c r="P442" s="1">
        <v>806640.64000000001</v>
      </c>
      <c r="Q442" s="1">
        <v>806640.64000000001</v>
      </c>
      <c r="R442" s="1">
        <v>806640.64000000001</v>
      </c>
      <c r="S442" s="1">
        <f t="shared" si="250"/>
        <v>403320.32000000001</v>
      </c>
      <c r="T442" s="1">
        <f t="shared" si="251"/>
        <v>8066406.3999999985</v>
      </c>
      <c r="U442" s="1">
        <f t="shared" si="252"/>
        <v>705810.55999999994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/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f t="shared" si="253"/>
        <v>0</v>
      </c>
      <c r="AX442" s="1"/>
      <c r="AY442" s="1">
        <v>0</v>
      </c>
      <c r="AZ442" s="1">
        <v>0</v>
      </c>
      <c r="BA442" s="1">
        <v>806640.64000000001</v>
      </c>
      <c r="BB442" s="1">
        <v>806640.64000000001</v>
      </c>
      <c r="BC442" s="1">
        <v>806640.64000000001</v>
      </c>
      <c r="BD442" s="1">
        <v>806640.64000000001</v>
      </c>
      <c r="BE442" s="1">
        <v>806640.64000000001</v>
      </c>
      <c r="BF442" s="1">
        <v>806640.64000000001</v>
      </c>
      <c r="BG442" s="1">
        <v>806640.64000000001</v>
      </c>
      <c r="BH442" s="1">
        <v>806640.64000000001</v>
      </c>
      <c r="BI442" s="1">
        <v>806640.64000000001</v>
      </c>
      <c r="BJ442" s="1">
        <v>806640.64000000001</v>
      </c>
      <c r="BK442" s="1">
        <v>806640.64000000001</v>
      </c>
      <c r="BL442" s="2">
        <f t="shared" si="226"/>
        <v>0</v>
      </c>
      <c r="BM442" s="2">
        <f t="shared" si="254"/>
        <v>0</v>
      </c>
      <c r="BN442" s="3">
        <v>0</v>
      </c>
      <c r="BO442" s="37">
        <f>IFERROR(INDEX('Wkpr - Existing Depr Rates'!$G$2:$G$709,MATCH('Wkpr - Plant Balance Detail'!A442,'Wkpr - Existing Depr Rates'!$A$2:$A$709,0),),0)</f>
        <v>0</v>
      </c>
      <c r="BP442" s="37">
        <f t="shared" si="255"/>
        <v>0</v>
      </c>
      <c r="BQ442" s="11"/>
      <c r="BR442" s="11"/>
      <c r="BS442" s="11"/>
      <c r="BU442" s="31">
        <f>_xlfn.IFNA(IF(AND($B442="ED",$D442&gt;=310000,$D442&lt;360000),INDEX('Wkpr - Allocation_Factors'!$B$16:$F$16,1,MATCH('Wkpr - Plant Balance Detail'!BU$2,'Wkpr - Allocation_Factors'!$B$1:$F$1,0)),IF(AND($B442="GD",$C442="AN",$D442&gt;=350000,$D442&lt;358000),INDEX('Wkpr - Allocation_Factors'!$B$17:$F$17,1,MATCH('Wkpr - Plant Balance Detail'!BU$2,'Wkpr - Allocation_Factors'!$B$1:$F$1,0)),INDEX('Wkpr - Allocation_Factors'!$B$2:$F$15,MATCH(CONCATENATE('Wkpr - Plant Balance Detail'!$B442,'Wkpr - Plant Balance Detail'!$C442),'Wkpr - Allocation_Factors'!$A$2:$A$15,0),MATCH('Wkpr - Plant Balance Detail'!BU$2,'Wkpr - Allocation_Factors'!$B$1:$F$1,0)))),0)</f>
        <v>0</v>
      </c>
      <c r="BV442" s="31">
        <f>_xlfn.IFNA(IF(AND($B442="ED",$D442&gt;=310000,$D442&lt;360000),INDEX('Wkpr - Allocation_Factors'!$B$16:$F$16,1,MATCH('Wkpr - Plant Balance Detail'!BV$2,'Wkpr - Allocation_Factors'!$B$1:$F$1,0)),IF(AND($B442="GD",$C442="AN",$D442&gt;=350000,$D442&lt;358000),INDEX('Wkpr - Allocation_Factors'!$B$17:$F$17,1,MATCH('Wkpr - Plant Balance Detail'!BV$2,'Wkpr - Allocation_Factors'!$B$1:$F$1,0)),INDEX('Wkpr - Allocation_Factors'!$B$2:$F$15,MATCH(CONCATENATE('Wkpr - Plant Balance Detail'!$B442,'Wkpr - Plant Balance Detail'!$C442),'Wkpr - Allocation_Factors'!$A$2:$A$15,0),MATCH('Wkpr - Plant Balance Detail'!BV$2,'Wkpr - Allocation_Factors'!$B$1:$F$1,0)))),0)</f>
        <v>0.4818736146</v>
      </c>
      <c r="BW442" s="31">
        <f>_xlfn.IFNA(IF(AND($B442="ED",$D442&gt;=310000,$D442&lt;360000),INDEX('Wkpr - Allocation_Factors'!$B$16:$F$16,1,MATCH('Wkpr - Plant Balance Detail'!BW$2,'Wkpr - Allocation_Factors'!$B$1:$F$1,0)),IF(AND($B442="GD",$C442="AN",$D442&gt;=350000,$D442&lt;358000),INDEX('Wkpr - Allocation_Factors'!$B$17:$F$17,1,MATCH('Wkpr - Plant Balance Detail'!BW$2,'Wkpr - Allocation_Factors'!$B$1:$F$1,0)),INDEX('Wkpr - Allocation_Factors'!$B$2:$F$15,MATCH(CONCATENATE('Wkpr - Plant Balance Detail'!$B442,'Wkpr - Plant Balance Detail'!$C442),'Wkpr - Allocation_Factors'!$A$2:$A$15,0),MATCH('Wkpr - Plant Balance Detail'!BW$2,'Wkpr - Allocation_Factors'!$B$1:$F$1,0)))),0)</f>
        <v>0</v>
      </c>
      <c r="BX442" s="31">
        <f>_xlfn.IFNA(IF(AND($B442="ED",$D442&gt;=310000,$D442&lt;360000),INDEX('Wkpr - Allocation_Factors'!$B$16:$F$16,1,MATCH('Wkpr - Plant Balance Detail'!BX$2,'Wkpr - Allocation_Factors'!$B$1:$F$1,0)),IF(AND($B442="GD",$C442="AN",$D442&gt;=350000,$D442&lt;358000),INDEX('Wkpr - Allocation_Factors'!$B$17:$F$17,1,MATCH('Wkpr - Plant Balance Detail'!BX$2,'Wkpr - Allocation_Factors'!$B$1:$F$1,0)),INDEX('Wkpr - Allocation_Factors'!$B$2:$F$15,MATCH(CONCATENATE('Wkpr - Plant Balance Detail'!$B442,'Wkpr - Plant Balance Detail'!$C442),'Wkpr - Allocation_Factors'!$A$2:$A$15,0),MATCH('Wkpr - Plant Balance Detail'!BX$2,'Wkpr - Allocation_Factors'!$B$1:$F$1,0)))),0)</f>
        <v>0.2037063854</v>
      </c>
      <c r="BY442" s="31">
        <f>_xlfn.IFNA(IF(AND($B442="ED",$D442&gt;=310000,$D442&lt;360000),INDEX('Wkpr - Allocation_Factors'!$B$16:$F$16,1,MATCH('Wkpr - Plant Balance Detail'!BY$2,'Wkpr - Allocation_Factors'!$B$1:$F$1,0)),IF(AND($B442="GD",$C442="AN",$D442&gt;=350000,$D442&lt;358000),INDEX('Wkpr - Allocation_Factors'!$B$17:$F$17,1,MATCH('Wkpr - Plant Balance Detail'!BY$2,'Wkpr - Allocation_Factors'!$B$1:$F$1,0)),INDEX('Wkpr - Allocation_Factors'!$B$2:$F$15,MATCH(CONCATENATE('Wkpr - Plant Balance Detail'!$B442,'Wkpr - Plant Balance Detail'!$C442),'Wkpr - Allocation_Factors'!$A$2:$A$15,0),MATCH('Wkpr - Plant Balance Detail'!BY$2,'Wkpr - Allocation_Factors'!$B$1:$F$1,0)))),0)</f>
        <v>0.31441999999999998</v>
      </c>
      <c r="CA442" s="1">
        <f t="shared" si="227"/>
        <v>0</v>
      </c>
      <c r="CB442" s="1">
        <f t="shared" si="228"/>
        <v>0</v>
      </c>
      <c r="CC442" s="1">
        <f t="shared" si="229"/>
        <v>0</v>
      </c>
      <c r="CD442" s="1">
        <f t="shared" si="230"/>
        <v>0</v>
      </c>
      <c r="CE442" s="1">
        <f t="shared" si="231"/>
        <v>0</v>
      </c>
      <c r="CF442" s="1"/>
      <c r="CG442" s="1">
        <f t="shared" si="232"/>
        <v>0</v>
      </c>
      <c r="CH442" s="1">
        <f t="shared" si="233"/>
        <v>0</v>
      </c>
      <c r="CI442" s="1">
        <f t="shared" si="234"/>
        <v>0</v>
      </c>
      <c r="CJ442" s="1">
        <f t="shared" si="235"/>
        <v>0</v>
      </c>
      <c r="CK442" s="1">
        <f t="shared" si="236"/>
        <v>0</v>
      </c>
      <c r="CM442" s="1">
        <f t="shared" si="237"/>
        <v>0</v>
      </c>
      <c r="CN442" s="1">
        <f t="shared" si="238"/>
        <v>0</v>
      </c>
      <c r="CO442" s="1">
        <f t="shared" si="239"/>
        <v>0</v>
      </c>
      <c r="CP442" s="1">
        <f t="shared" si="240"/>
        <v>0</v>
      </c>
      <c r="CQ442" s="1">
        <f t="shared" si="241"/>
        <v>0</v>
      </c>
      <c r="CS442" s="1">
        <f t="shared" si="256"/>
        <v>0</v>
      </c>
      <c r="CT442" s="1">
        <f t="shared" si="257"/>
        <v>0</v>
      </c>
      <c r="CU442" s="1">
        <f t="shared" si="258"/>
        <v>0</v>
      </c>
      <c r="CV442" s="1">
        <f t="shared" si="259"/>
        <v>0</v>
      </c>
      <c r="CW442" s="1">
        <f t="shared" si="260"/>
        <v>0</v>
      </c>
      <c r="CX442" s="1">
        <f t="shared" si="261"/>
        <v>0</v>
      </c>
      <c r="DA442" s="38">
        <f t="shared" si="242"/>
        <v>0</v>
      </c>
      <c r="DB442" s="38">
        <f t="shared" si="243"/>
        <v>0</v>
      </c>
      <c r="DC442" s="38">
        <f t="shared" si="244"/>
        <v>0</v>
      </c>
      <c r="DD442" s="38">
        <f t="shared" si="245"/>
        <v>0</v>
      </c>
      <c r="DE442" s="38">
        <f t="shared" si="246"/>
        <v>0</v>
      </c>
    </row>
    <row r="443" spans="1:109" x14ac:dyDescent="0.2">
      <c r="A443" t="s">
        <v>458</v>
      </c>
      <c r="B443" t="str">
        <f t="shared" si="247"/>
        <v>GD</v>
      </c>
      <c r="C443" t="str">
        <f t="shared" si="248"/>
        <v>AA</v>
      </c>
      <c r="D443">
        <f t="shared" si="249"/>
        <v>391000</v>
      </c>
      <c r="F443" s="1">
        <v>378871.41000000003</v>
      </c>
      <c r="G443" s="1">
        <v>378871.41000000003</v>
      </c>
      <c r="H443" s="1">
        <v>378871.41000000003</v>
      </c>
      <c r="I443" s="1">
        <v>378871.41000000003</v>
      </c>
      <c r="J443" s="1">
        <v>378871.41000000003</v>
      </c>
      <c r="K443" s="1">
        <v>378871.41000000003</v>
      </c>
      <c r="L443" s="1">
        <v>378871.41000000003</v>
      </c>
      <c r="M443" s="1">
        <v>378871.41000000003</v>
      </c>
      <c r="N443" s="1">
        <v>378871.41000000003</v>
      </c>
      <c r="O443" s="1">
        <v>378871.41000000003</v>
      </c>
      <c r="P443" s="1">
        <v>378871.41000000003</v>
      </c>
      <c r="Q443" s="1">
        <v>378871.41000000003</v>
      </c>
      <c r="R443" s="1">
        <v>378871.41000000003</v>
      </c>
      <c r="S443" s="1">
        <f t="shared" si="250"/>
        <v>378871.41000000003</v>
      </c>
      <c r="T443" s="1">
        <f t="shared" si="251"/>
        <v>4167585.5100000012</v>
      </c>
      <c r="U443" s="1">
        <f t="shared" si="252"/>
        <v>378871.41000000009</v>
      </c>
      <c r="V443" s="1">
        <v>-341102.84</v>
      </c>
      <c r="W443" s="1">
        <v>-343151.9</v>
      </c>
      <c r="X443" s="1">
        <v>-345200.96</v>
      </c>
      <c r="Y443" s="1">
        <v>-347250.02</v>
      </c>
      <c r="Z443" s="1">
        <v>-349299.08</v>
      </c>
      <c r="AA443" s="1">
        <v>-351348.14</v>
      </c>
      <c r="AB443" s="1">
        <v>-353397.2</v>
      </c>
      <c r="AC443" s="1">
        <v>-355446.26</v>
      </c>
      <c r="AD443" s="1">
        <v>-357495.32</v>
      </c>
      <c r="AE443" s="1">
        <v>-359544.38</v>
      </c>
      <c r="AF443" s="1">
        <v>-361593.44</v>
      </c>
      <c r="AG443" s="1">
        <v>-363642.5</v>
      </c>
      <c r="AH443" s="1">
        <v>-365691.56</v>
      </c>
      <c r="AI443" s="1"/>
      <c r="AJ443" s="1">
        <v>-2049.06</v>
      </c>
      <c r="AK443" s="1">
        <v>-2049.06</v>
      </c>
      <c r="AL443" s="1">
        <v>-2049.06</v>
      </c>
      <c r="AM443" s="1">
        <v>-2049.06</v>
      </c>
      <c r="AN443" s="1">
        <v>-2049.06</v>
      </c>
      <c r="AO443" s="1">
        <v>-2049.06</v>
      </c>
      <c r="AP443" s="1">
        <v>-2049.06</v>
      </c>
      <c r="AQ443" s="1">
        <v>-2049.06</v>
      </c>
      <c r="AR443" s="1">
        <v>-2049.06</v>
      </c>
      <c r="AS443" s="1">
        <v>-2049.06</v>
      </c>
      <c r="AT443" s="1">
        <v>-2049.06</v>
      </c>
      <c r="AU443" s="1">
        <v>-2049.06</v>
      </c>
      <c r="AV443" s="1">
        <v>-2049.06</v>
      </c>
      <c r="AW443" s="1">
        <f t="shared" si="253"/>
        <v>24588.720000000005</v>
      </c>
      <c r="AX443" s="1"/>
      <c r="AY443" s="1">
        <v>37768.57</v>
      </c>
      <c r="AZ443" s="1">
        <v>35719.51</v>
      </c>
      <c r="BA443" s="1">
        <v>33670.449999999997</v>
      </c>
      <c r="BB443" s="1">
        <v>31621.39</v>
      </c>
      <c r="BC443" s="1">
        <v>29572.33</v>
      </c>
      <c r="BD443" s="1">
        <v>27523.27</v>
      </c>
      <c r="BE443" s="1">
        <v>25474.21</v>
      </c>
      <c r="BF443" s="1">
        <v>23425.15</v>
      </c>
      <c r="BG443" s="1">
        <v>21376.09</v>
      </c>
      <c r="BH443" s="1">
        <v>19327.03</v>
      </c>
      <c r="BI443" s="1">
        <v>17277.97</v>
      </c>
      <c r="BJ443" s="1">
        <v>15228.91</v>
      </c>
      <c r="BK443" s="1">
        <v>13179.85</v>
      </c>
      <c r="BL443" s="2">
        <f t="shared" si="226"/>
        <v>0</v>
      </c>
      <c r="BM443" s="2">
        <f t="shared" si="254"/>
        <v>24588.720000000005</v>
      </c>
      <c r="BN443" s="3">
        <f t="shared" ref="BN443:BN474" si="263">IF(U443=0,"",IF((BM443/U443)=0,"",BM443/U443))</f>
        <v>6.4899908916325993E-2</v>
      </c>
      <c r="BO443" s="37">
        <f>IFERROR(INDEX('Wkpr - Existing Depr Rates'!$G$2:$G$709,MATCH('Wkpr - Plant Balance Detail'!A443,'Wkpr - Existing Depr Rates'!$A$2:$A$709,0),),0)</f>
        <v>6.4899999999999999E-2</v>
      </c>
      <c r="BP443" s="37">
        <f t="shared" si="255"/>
        <v>-9.1083674005898452E-8</v>
      </c>
      <c r="BQ443" s="11">
        <v>6.6699999999999995E-2</v>
      </c>
      <c r="BR443" s="11"/>
      <c r="BS443" s="11"/>
      <c r="BU443" s="31">
        <f>_xlfn.IFNA(IF(AND($B443="ED",$D443&gt;=310000,$D443&lt;360000),INDEX('Wkpr - Allocation_Factors'!$B$16:$F$16,1,MATCH('Wkpr - Plant Balance Detail'!BU$2,'Wkpr - Allocation_Factors'!$B$1:$F$1,0)),IF(AND($B443="GD",$C443="AN",$D443&gt;=350000,$D443&lt;358000),INDEX('Wkpr - Allocation_Factors'!$B$17:$F$17,1,MATCH('Wkpr - Plant Balance Detail'!BU$2,'Wkpr - Allocation_Factors'!$B$1:$F$1,0)),INDEX('Wkpr - Allocation_Factors'!$B$2:$F$15,MATCH(CONCATENATE('Wkpr - Plant Balance Detail'!$B443,'Wkpr - Plant Balance Detail'!$C443),'Wkpr - Allocation_Factors'!$A$2:$A$15,0),MATCH('Wkpr - Plant Balance Detail'!BU$2,'Wkpr - Allocation_Factors'!$B$1:$F$1,0)))),0)</f>
        <v>0</v>
      </c>
      <c r="BV443" s="31">
        <f>_xlfn.IFNA(IF(AND($B443="ED",$D443&gt;=310000,$D443&lt;360000),INDEX('Wkpr - Allocation_Factors'!$B$16:$F$16,1,MATCH('Wkpr - Plant Balance Detail'!BV$2,'Wkpr - Allocation_Factors'!$B$1:$F$1,0)),IF(AND($B443="GD",$C443="AN",$D443&gt;=350000,$D443&lt;358000),INDEX('Wkpr - Allocation_Factors'!$B$17:$F$17,1,MATCH('Wkpr - Plant Balance Detail'!BV$2,'Wkpr - Allocation_Factors'!$B$1:$F$1,0)),INDEX('Wkpr - Allocation_Factors'!$B$2:$F$15,MATCH(CONCATENATE('Wkpr - Plant Balance Detail'!$B443,'Wkpr - Plant Balance Detail'!$C443),'Wkpr - Allocation_Factors'!$A$2:$A$15,0),MATCH('Wkpr - Plant Balance Detail'!BV$2,'Wkpr - Allocation_Factors'!$B$1:$F$1,0)))),0)</f>
        <v>0.4818736146</v>
      </c>
      <c r="BW443" s="31">
        <f>_xlfn.IFNA(IF(AND($B443="ED",$D443&gt;=310000,$D443&lt;360000),INDEX('Wkpr - Allocation_Factors'!$B$16:$F$16,1,MATCH('Wkpr - Plant Balance Detail'!BW$2,'Wkpr - Allocation_Factors'!$B$1:$F$1,0)),IF(AND($B443="GD",$C443="AN",$D443&gt;=350000,$D443&lt;358000),INDEX('Wkpr - Allocation_Factors'!$B$17:$F$17,1,MATCH('Wkpr - Plant Balance Detail'!BW$2,'Wkpr - Allocation_Factors'!$B$1:$F$1,0)),INDEX('Wkpr - Allocation_Factors'!$B$2:$F$15,MATCH(CONCATENATE('Wkpr - Plant Balance Detail'!$B443,'Wkpr - Plant Balance Detail'!$C443),'Wkpr - Allocation_Factors'!$A$2:$A$15,0),MATCH('Wkpr - Plant Balance Detail'!BW$2,'Wkpr - Allocation_Factors'!$B$1:$F$1,0)))),0)</f>
        <v>0</v>
      </c>
      <c r="BX443" s="31">
        <f>_xlfn.IFNA(IF(AND($B443="ED",$D443&gt;=310000,$D443&lt;360000),INDEX('Wkpr - Allocation_Factors'!$B$16:$F$16,1,MATCH('Wkpr - Plant Balance Detail'!BX$2,'Wkpr - Allocation_Factors'!$B$1:$F$1,0)),IF(AND($B443="GD",$C443="AN",$D443&gt;=350000,$D443&lt;358000),INDEX('Wkpr - Allocation_Factors'!$B$17:$F$17,1,MATCH('Wkpr - Plant Balance Detail'!BX$2,'Wkpr - Allocation_Factors'!$B$1:$F$1,0)),INDEX('Wkpr - Allocation_Factors'!$B$2:$F$15,MATCH(CONCATENATE('Wkpr - Plant Balance Detail'!$B443,'Wkpr - Plant Balance Detail'!$C443),'Wkpr - Allocation_Factors'!$A$2:$A$15,0),MATCH('Wkpr - Plant Balance Detail'!BX$2,'Wkpr - Allocation_Factors'!$B$1:$F$1,0)))),0)</f>
        <v>0.2037063854</v>
      </c>
      <c r="BY443" s="31">
        <f>_xlfn.IFNA(IF(AND($B443="ED",$D443&gt;=310000,$D443&lt;360000),INDEX('Wkpr - Allocation_Factors'!$B$16:$F$16,1,MATCH('Wkpr - Plant Balance Detail'!BY$2,'Wkpr - Allocation_Factors'!$B$1:$F$1,0)),IF(AND($B443="GD",$C443="AN",$D443&gt;=350000,$D443&lt;358000),INDEX('Wkpr - Allocation_Factors'!$B$17:$F$17,1,MATCH('Wkpr - Plant Balance Detail'!BY$2,'Wkpr - Allocation_Factors'!$B$1:$F$1,0)),INDEX('Wkpr - Allocation_Factors'!$B$2:$F$15,MATCH(CONCATENATE('Wkpr - Plant Balance Detail'!$B443,'Wkpr - Plant Balance Detail'!$C443),'Wkpr - Allocation_Factors'!$A$2:$A$15,0),MATCH('Wkpr - Plant Balance Detail'!BY$2,'Wkpr - Allocation_Factors'!$B$1:$F$1,0)))),0)</f>
        <v>0.31441999999999998</v>
      </c>
      <c r="CA443" s="1">
        <f t="shared" si="227"/>
        <v>0</v>
      </c>
      <c r="CB443" s="1">
        <f t="shared" si="228"/>
        <v>11848.655384787315</v>
      </c>
      <c r="CC443" s="1">
        <f t="shared" si="229"/>
        <v>0</v>
      </c>
      <c r="CD443" s="1">
        <f t="shared" si="230"/>
        <v>5008.8792728126891</v>
      </c>
      <c r="CE443" s="1">
        <f t="shared" si="231"/>
        <v>7731.185342400001</v>
      </c>
      <c r="CF443" s="1"/>
      <c r="CG443" s="1">
        <f t="shared" si="232"/>
        <v>0</v>
      </c>
      <c r="CH443" s="1">
        <f t="shared" si="233"/>
        <v>11848.672013763879</v>
      </c>
      <c r="CI443" s="1">
        <f t="shared" si="234"/>
        <v>0</v>
      </c>
      <c r="CJ443" s="1">
        <f t="shared" si="235"/>
        <v>5008.8863025163419</v>
      </c>
      <c r="CK443" s="1">
        <f t="shared" si="236"/>
        <v>7731.1961927197799</v>
      </c>
      <c r="CM443" s="1">
        <f t="shared" si="237"/>
        <v>0</v>
      </c>
      <c r="CN443" s="1">
        <f t="shared" si="238"/>
        <v>12177.294658213415</v>
      </c>
      <c r="CO443" s="1">
        <f t="shared" si="239"/>
        <v>0</v>
      </c>
      <c r="CP443" s="1">
        <f t="shared" si="240"/>
        <v>5147.8076483488439</v>
      </c>
      <c r="CQ443" s="1">
        <f t="shared" si="241"/>
        <v>7945.6207404377392</v>
      </c>
      <c r="CS443" s="1">
        <f t="shared" si="256"/>
        <v>0</v>
      </c>
      <c r="CT443" s="1">
        <f t="shared" si="257"/>
        <v>328.62264444953689</v>
      </c>
      <c r="CU443" s="1">
        <f t="shared" si="258"/>
        <v>0</v>
      </c>
      <c r="CV443" s="1">
        <f t="shared" si="259"/>
        <v>138.92134583250208</v>
      </c>
      <c r="CW443" s="1">
        <f t="shared" si="260"/>
        <v>214.42454771795929</v>
      </c>
      <c r="CX443" s="1">
        <f t="shared" si="261"/>
        <v>681.96853799999826</v>
      </c>
      <c r="DA443" s="38">
        <f t="shared" si="242"/>
        <v>0</v>
      </c>
      <c r="DB443" s="38">
        <f t="shared" si="243"/>
        <v>0</v>
      </c>
      <c r="DC443" s="38">
        <f t="shared" si="244"/>
        <v>0</v>
      </c>
      <c r="DD443" s="38">
        <f t="shared" si="245"/>
        <v>0</v>
      </c>
      <c r="DE443" s="38">
        <f t="shared" si="246"/>
        <v>0</v>
      </c>
    </row>
    <row r="444" spans="1:109" x14ac:dyDescent="0.2">
      <c r="A444" t="s">
        <v>459</v>
      </c>
      <c r="B444" t="str">
        <f t="shared" si="247"/>
        <v>GD</v>
      </c>
      <c r="C444" t="str">
        <f t="shared" si="248"/>
        <v>AA</v>
      </c>
      <c r="D444">
        <f t="shared" si="249"/>
        <v>391100</v>
      </c>
      <c r="F444" s="1">
        <v>248812.32</v>
      </c>
      <c r="G444" s="1">
        <v>248812.32</v>
      </c>
      <c r="H444" s="1">
        <v>248812.32</v>
      </c>
      <c r="I444" s="1">
        <v>248812.32</v>
      </c>
      <c r="J444" s="1">
        <v>248812.32</v>
      </c>
      <c r="K444" s="1">
        <v>248812.32</v>
      </c>
      <c r="L444" s="1">
        <v>248812.32</v>
      </c>
      <c r="M444" s="1">
        <v>216140.17</v>
      </c>
      <c r="N444" s="1">
        <v>236062.04</v>
      </c>
      <c r="O444" s="1">
        <v>236062.04</v>
      </c>
      <c r="P444" s="1">
        <v>236062.04</v>
      </c>
      <c r="Q444" s="1">
        <v>236062.04</v>
      </c>
      <c r="R444" s="1">
        <v>236062.04</v>
      </c>
      <c r="S444" s="1">
        <f t="shared" si="250"/>
        <v>242437.18</v>
      </c>
      <c r="T444" s="1">
        <f t="shared" si="251"/>
        <v>2653262.25</v>
      </c>
      <c r="U444" s="1">
        <f t="shared" si="252"/>
        <v>241308.28583333336</v>
      </c>
      <c r="V444" s="1">
        <v>-111790.18000000001</v>
      </c>
      <c r="W444" s="1">
        <v>-116268.8</v>
      </c>
      <c r="X444" s="1">
        <v>-120747.42</v>
      </c>
      <c r="Y444" s="1">
        <v>-125226.04000000001</v>
      </c>
      <c r="Z444" s="1">
        <v>-129704.66</v>
      </c>
      <c r="AA444" s="1">
        <v>-134183.28</v>
      </c>
      <c r="AB444" s="1">
        <v>-138661.9</v>
      </c>
      <c r="AC444" s="1">
        <v>-110174.32</v>
      </c>
      <c r="AD444" s="1">
        <v>-114244.14</v>
      </c>
      <c r="AE444" s="1">
        <v>-118493.26000000001</v>
      </c>
      <c r="AF444" s="1">
        <v>-122742.38</v>
      </c>
      <c r="AG444" s="1">
        <v>-126991.5</v>
      </c>
      <c r="AH444" s="1">
        <v>-131240.62</v>
      </c>
      <c r="AI444" s="1"/>
      <c r="AJ444" s="1">
        <v>-4573.8100000000004</v>
      </c>
      <c r="AK444" s="1">
        <v>-4478.62</v>
      </c>
      <c r="AL444" s="1">
        <v>-4478.62</v>
      </c>
      <c r="AM444" s="1">
        <v>-4478.62</v>
      </c>
      <c r="AN444" s="1">
        <v>-4478.62</v>
      </c>
      <c r="AO444" s="1">
        <v>-4478.62</v>
      </c>
      <c r="AP444" s="1">
        <v>-4478.62</v>
      </c>
      <c r="AQ444" s="1">
        <v>-4184.57</v>
      </c>
      <c r="AR444" s="1">
        <v>-4069.82</v>
      </c>
      <c r="AS444" s="1">
        <v>-4249.12</v>
      </c>
      <c r="AT444" s="1">
        <v>-4249.12</v>
      </c>
      <c r="AU444" s="1">
        <v>-4249.12</v>
      </c>
      <c r="AV444" s="1">
        <v>-4249.12</v>
      </c>
      <c r="AW444" s="1">
        <f t="shared" si="253"/>
        <v>52122.590000000011</v>
      </c>
      <c r="AX444" s="1"/>
      <c r="AY444" s="1">
        <v>137022.14000000001</v>
      </c>
      <c r="AZ444" s="1">
        <v>132543.51999999999</v>
      </c>
      <c r="BA444" s="1">
        <v>128064.90000000001</v>
      </c>
      <c r="BB444" s="1">
        <v>123586.28</v>
      </c>
      <c r="BC444" s="1">
        <v>119107.66</v>
      </c>
      <c r="BD444" s="1">
        <v>114629.04000000001</v>
      </c>
      <c r="BE444" s="1">
        <v>110150.42</v>
      </c>
      <c r="BF444" s="1">
        <v>105965.85</v>
      </c>
      <c r="BG444" s="1">
        <v>121817.90000000001</v>
      </c>
      <c r="BH444" s="1">
        <v>117568.78</v>
      </c>
      <c r="BI444" s="1">
        <v>113319.66</v>
      </c>
      <c r="BJ444" s="1">
        <v>109070.54000000001</v>
      </c>
      <c r="BK444" s="1">
        <v>104821.42</v>
      </c>
      <c r="BL444" s="2">
        <f t="shared" si="226"/>
        <v>0</v>
      </c>
      <c r="BM444" s="2">
        <f t="shared" si="254"/>
        <v>52122.590000000011</v>
      </c>
      <c r="BN444" s="3">
        <f t="shared" si="263"/>
        <v>0.21600000107745992</v>
      </c>
      <c r="BO444" s="37">
        <f>IFERROR(INDEX('Wkpr - Existing Depr Rates'!$G$2:$G$709,MATCH('Wkpr - Plant Balance Detail'!A444,'Wkpr - Existing Depr Rates'!$A$2:$A$709,0),),0)</f>
        <v>0.216</v>
      </c>
      <c r="BP444" s="37">
        <f t="shared" si="255"/>
        <v>1.0774599268348339E-9</v>
      </c>
      <c r="BQ444" s="11">
        <v>0.2</v>
      </c>
      <c r="BR444" s="11"/>
      <c r="BS444" s="11"/>
      <c r="BU444" s="31">
        <f>_xlfn.IFNA(IF(AND($B444="ED",$D444&gt;=310000,$D444&lt;360000),INDEX('Wkpr - Allocation_Factors'!$B$16:$F$16,1,MATCH('Wkpr - Plant Balance Detail'!BU$2,'Wkpr - Allocation_Factors'!$B$1:$F$1,0)),IF(AND($B444="GD",$C444="AN",$D444&gt;=350000,$D444&lt;358000),INDEX('Wkpr - Allocation_Factors'!$B$17:$F$17,1,MATCH('Wkpr - Plant Balance Detail'!BU$2,'Wkpr - Allocation_Factors'!$B$1:$F$1,0)),INDEX('Wkpr - Allocation_Factors'!$B$2:$F$15,MATCH(CONCATENATE('Wkpr - Plant Balance Detail'!$B444,'Wkpr - Plant Balance Detail'!$C444),'Wkpr - Allocation_Factors'!$A$2:$A$15,0),MATCH('Wkpr - Plant Balance Detail'!BU$2,'Wkpr - Allocation_Factors'!$B$1:$F$1,0)))),0)</f>
        <v>0</v>
      </c>
      <c r="BV444" s="31">
        <f>_xlfn.IFNA(IF(AND($B444="ED",$D444&gt;=310000,$D444&lt;360000),INDEX('Wkpr - Allocation_Factors'!$B$16:$F$16,1,MATCH('Wkpr - Plant Balance Detail'!BV$2,'Wkpr - Allocation_Factors'!$B$1:$F$1,0)),IF(AND($B444="GD",$C444="AN",$D444&gt;=350000,$D444&lt;358000),INDEX('Wkpr - Allocation_Factors'!$B$17:$F$17,1,MATCH('Wkpr - Plant Balance Detail'!BV$2,'Wkpr - Allocation_Factors'!$B$1:$F$1,0)),INDEX('Wkpr - Allocation_Factors'!$B$2:$F$15,MATCH(CONCATENATE('Wkpr - Plant Balance Detail'!$B444,'Wkpr - Plant Balance Detail'!$C444),'Wkpr - Allocation_Factors'!$A$2:$A$15,0),MATCH('Wkpr - Plant Balance Detail'!BV$2,'Wkpr - Allocation_Factors'!$B$1:$F$1,0)))),0)</f>
        <v>0.4818736146</v>
      </c>
      <c r="BW444" s="31">
        <f>_xlfn.IFNA(IF(AND($B444="ED",$D444&gt;=310000,$D444&lt;360000),INDEX('Wkpr - Allocation_Factors'!$B$16:$F$16,1,MATCH('Wkpr - Plant Balance Detail'!BW$2,'Wkpr - Allocation_Factors'!$B$1:$F$1,0)),IF(AND($B444="GD",$C444="AN",$D444&gt;=350000,$D444&lt;358000),INDEX('Wkpr - Allocation_Factors'!$B$17:$F$17,1,MATCH('Wkpr - Plant Balance Detail'!BW$2,'Wkpr - Allocation_Factors'!$B$1:$F$1,0)),INDEX('Wkpr - Allocation_Factors'!$B$2:$F$15,MATCH(CONCATENATE('Wkpr - Plant Balance Detail'!$B444,'Wkpr - Plant Balance Detail'!$C444),'Wkpr - Allocation_Factors'!$A$2:$A$15,0),MATCH('Wkpr - Plant Balance Detail'!BW$2,'Wkpr - Allocation_Factors'!$B$1:$F$1,0)))),0)</f>
        <v>0</v>
      </c>
      <c r="BX444" s="31">
        <f>_xlfn.IFNA(IF(AND($B444="ED",$D444&gt;=310000,$D444&lt;360000),INDEX('Wkpr - Allocation_Factors'!$B$16:$F$16,1,MATCH('Wkpr - Plant Balance Detail'!BX$2,'Wkpr - Allocation_Factors'!$B$1:$F$1,0)),IF(AND($B444="GD",$C444="AN",$D444&gt;=350000,$D444&lt;358000),INDEX('Wkpr - Allocation_Factors'!$B$17:$F$17,1,MATCH('Wkpr - Plant Balance Detail'!BX$2,'Wkpr - Allocation_Factors'!$B$1:$F$1,0)),INDEX('Wkpr - Allocation_Factors'!$B$2:$F$15,MATCH(CONCATENATE('Wkpr - Plant Balance Detail'!$B444,'Wkpr - Plant Balance Detail'!$C444),'Wkpr - Allocation_Factors'!$A$2:$A$15,0),MATCH('Wkpr - Plant Balance Detail'!BX$2,'Wkpr - Allocation_Factors'!$B$1:$F$1,0)))),0)</f>
        <v>0.2037063854</v>
      </c>
      <c r="BY444" s="31">
        <f>_xlfn.IFNA(IF(AND($B444="ED",$D444&gt;=310000,$D444&lt;360000),INDEX('Wkpr - Allocation_Factors'!$B$16:$F$16,1,MATCH('Wkpr - Plant Balance Detail'!BY$2,'Wkpr - Allocation_Factors'!$B$1:$F$1,0)),IF(AND($B444="GD",$C444="AN",$D444&gt;=350000,$D444&lt;358000),INDEX('Wkpr - Allocation_Factors'!$B$17:$F$17,1,MATCH('Wkpr - Plant Balance Detail'!BY$2,'Wkpr - Allocation_Factors'!$B$1:$F$1,0)),INDEX('Wkpr - Allocation_Factors'!$B$2:$F$15,MATCH(CONCATENATE('Wkpr - Plant Balance Detail'!$B444,'Wkpr - Plant Balance Detail'!$C444),'Wkpr - Allocation_Factors'!$A$2:$A$15,0),MATCH('Wkpr - Plant Balance Detail'!BY$2,'Wkpr - Allocation_Factors'!$B$1:$F$1,0)))),0)</f>
        <v>0.31441999999999998</v>
      </c>
      <c r="CA444" s="1">
        <f t="shared" si="227"/>
        <v>0</v>
      </c>
      <c r="CB444" s="1">
        <f t="shared" si="228"/>
        <v>24570.446915247649</v>
      </c>
      <c r="CC444" s="1">
        <f t="shared" si="229"/>
        <v>0</v>
      </c>
      <c r="CD444" s="1">
        <f t="shared" si="230"/>
        <v>10386.866549899034</v>
      </c>
      <c r="CE444" s="1">
        <f t="shared" si="231"/>
        <v>16032.087429200705</v>
      </c>
      <c r="CF444" s="1"/>
      <c r="CG444" s="1">
        <f t="shared" si="232"/>
        <v>0</v>
      </c>
      <c r="CH444" s="1">
        <f t="shared" si="233"/>
        <v>24570.446792684354</v>
      </c>
      <c r="CI444" s="1">
        <f t="shared" si="234"/>
        <v>0</v>
      </c>
      <c r="CJ444" s="1">
        <f t="shared" si="235"/>
        <v>10386.866498086847</v>
      </c>
      <c r="CK444" s="1">
        <f t="shared" si="236"/>
        <v>16032.087349228799</v>
      </c>
      <c r="CM444" s="1">
        <f t="shared" si="237"/>
        <v>0</v>
      </c>
      <c r="CN444" s="1">
        <f t="shared" si="238"/>
        <v>22750.413696929958</v>
      </c>
      <c r="CO444" s="1">
        <f t="shared" si="239"/>
        <v>0</v>
      </c>
      <c r="CP444" s="1">
        <f t="shared" si="240"/>
        <v>9617.4689797100436</v>
      </c>
      <c r="CQ444" s="1">
        <f t="shared" si="241"/>
        <v>14844.52532336</v>
      </c>
      <c r="CS444" s="1">
        <f t="shared" si="256"/>
        <v>0</v>
      </c>
      <c r="CT444" s="1">
        <f t="shared" si="257"/>
        <v>-1820.0330957543956</v>
      </c>
      <c r="CU444" s="1">
        <f t="shared" si="258"/>
        <v>0</v>
      </c>
      <c r="CV444" s="1">
        <f t="shared" si="259"/>
        <v>-769.39751837680342</v>
      </c>
      <c r="CW444" s="1">
        <f t="shared" si="260"/>
        <v>-1187.5620258687995</v>
      </c>
      <c r="CX444" s="1">
        <f t="shared" si="261"/>
        <v>-3776.9926399999986</v>
      </c>
      <c r="DA444" s="38">
        <f t="shared" si="242"/>
        <v>0</v>
      </c>
      <c r="DB444" s="38">
        <f t="shared" si="243"/>
        <v>0</v>
      </c>
      <c r="DC444" s="38">
        <f t="shared" si="244"/>
        <v>0</v>
      </c>
      <c r="DD444" s="38">
        <f t="shared" si="245"/>
        <v>0</v>
      </c>
      <c r="DE444" s="38">
        <f t="shared" si="246"/>
        <v>0</v>
      </c>
    </row>
    <row r="445" spans="1:109" x14ac:dyDescent="0.2">
      <c r="A445" t="s">
        <v>460</v>
      </c>
      <c r="B445" t="str">
        <f t="shared" si="247"/>
        <v>GD</v>
      </c>
      <c r="C445" t="str">
        <f t="shared" si="248"/>
        <v>AA</v>
      </c>
      <c r="D445">
        <f t="shared" si="249"/>
        <v>394000</v>
      </c>
      <c r="F445" s="1">
        <v>2618715.66</v>
      </c>
      <c r="G445" s="1">
        <v>2622714.85</v>
      </c>
      <c r="H445" s="1">
        <v>2687572.73</v>
      </c>
      <c r="I445" s="1">
        <v>2851003.13</v>
      </c>
      <c r="J445" s="1">
        <v>2907212.16</v>
      </c>
      <c r="K445" s="1">
        <v>2984746.94</v>
      </c>
      <c r="L445" s="1">
        <v>3029248.98</v>
      </c>
      <c r="M445" s="1">
        <v>3062476.49</v>
      </c>
      <c r="N445" s="1">
        <v>3098011.65</v>
      </c>
      <c r="O445" s="1">
        <v>3101531.43</v>
      </c>
      <c r="P445" s="1">
        <v>3129881.13</v>
      </c>
      <c r="Q445" s="1">
        <v>3159996.76</v>
      </c>
      <c r="R445" s="1">
        <v>3159996.76</v>
      </c>
      <c r="S445" s="1">
        <f t="shared" si="250"/>
        <v>2889356.21</v>
      </c>
      <c r="T445" s="1">
        <f t="shared" si="251"/>
        <v>32634396.25</v>
      </c>
      <c r="U445" s="1">
        <f t="shared" si="252"/>
        <v>2960312.7050000001</v>
      </c>
      <c r="V445" s="1">
        <v>-562054.17000000004</v>
      </c>
      <c r="W445" s="1">
        <v>-573104.85</v>
      </c>
      <c r="X445" s="1">
        <v>-584300.71</v>
      </c>
      <c r="Y445" s="1">
        <v>-595977.87</v>
      </c>
      <c r="Z445" s="1">
        <v>-608118.11</v>
      </c>
      <c r="AA445" s="1">
        <v>-620540.32000000007</v>
      </c>
      <c r="AB445" s="1">
        <v>-633219.82999999996</v>
      </c>
      <c r="AC445" s="1">
        <v>-646063.22</v>
      </c>
      <c r="AD445" s="1">
        <v>-659051.57999999996</v>
      </c>
      <c r="AE445" s="1">
        <v>-672122.28</v>
      </c>
      <c r="AF445" s="1">
        <v>-685260.17</v>
      </c>
      <c r="AG445" s="1">
        <v>-698521.33</v>
      </c>
      <c r="AH445" s="1">
        <v>-711845.98</v>
      </c>
      <c r="AI445" s="1"/>
      <c r="AJ445" s="1">
        <v>-10855.460000000001</v>
      </c>
      <c r="AK445" s="1">
        <v>-11050.68</v>
      </c>
      <c r="AL445" s="1">
        <v>-11195.86</v>
      </c>
      <c r="AM445" s="1">
        <v>-11677.16</v>
      </c>
      <c r="AN445" s="1">
        <v>-12140.24</v>
      </c>
      <c r="AO445" s="1">
        <v>-12422.210000000001</v>
      </c>
      <c r="AP445" s="1">
        <v>-12679.51</v>
      </c>
      <c r="AQ445" s="1">
        <v>-12843.39</v>
      </c>
      <c r="AR445" s="1">
        <v>-12988.36</v>
      </c>
      <c r="AS445" s="1">
        <v>-13070.7</v>
      </c>
      <c r="AT445" s="1">
        <v>-13137.89</v>
      </c>
      <c r="AU445" s="1">
        <v>-13261.16</v>
      </c>
      <c r="AV445" s="1">
        <v>-13324.65</v>
      </c>
      <c r="AW445" s="1">
        <f t="shared" si="253"/>
        <v>149791.80999999997</v>
      </c>
      <c r="AX445" s="1"/>
      <c r="AY445" s="1">
        <v>2056661.49</v>
      </c>
      <c r="AZ445" s="1">
        <v>2049610</v>
      </c>
      <c r="BA445" s="1">
        <v>2103272.02</v>
      </c>
      <c r="BB445" s="1">
        <v>2255025.2599999998</v>
      </c>
      <c r="BC445" s="1">
        <v>2299094.0499999998</v>
      </c>
      <c r="BD445" s="1">
        <v>2364206.62</v>
      </c>
      <c r="BE445" s="1">
        <v>2396029.15</v>
      </c>
      <c r="BF445" s="1">
        <v>2416413.27</v>
      </c>
      <c r="BG445" s="1">
        <v>2438960.0699999998</v>
      </c>
      <c r="BH445" s="1">
        <v>2429409.15</v>
      </c>
      <c r="BI445" s="1">
        <v>2444620.96</v>
      </c>
      <c r="BJ445" s="1">
        <v>2461475.4300000002</v>
      </c>
      <c r="BK445" s="1">
        <v>2448150.7800000003</v>
      </c>
      <c r="BL445" s="2">
        <f t="shared" si="226"/>
        <v>0</v>
      </c>
      <c r="BM445" s="2">
        <f t="shared" si="254"/>
        <v>149791.80999999997</v>
      </c>
      <c r="BN445" s="3">
        <f t="shared" si="263"/>
        <v>5.0599995651472898E-2</v>
      </c>
      <c r="BO445" s="37">
        <f>IFERROR(INDEX('Wkpr - Existing Depr Rates'!$G$2:$G$709,MATCH('Wkpr - Plant Balance Detail'!A445,'Wkpr - Existing Depr Rates'!$A$2:$A$709,0),),0)</f>
        <v>5.0599999999999999E-2</v>
      </c>
      <c r="BP445" s="37">
        <f t="shared" si="255"/>
        <v>-4.3485271009058302E-9</v>
      </c>
      <c r="BQ445" s="11">
        <v>0.05</v>
      </c>
      <c r="BR445" s="11"/>
      <c r="BS445" s="11"/>
      <c r="BU445" s="31">
        <f>_xlfn.IFNA(IF(AND($B445="ED",$D445&gt;=310000,$D445&lt;360000),INDEX('Wkpr - Allocation_Factors'!$B$16:$F$16,1,MATCH('Wkpr - Plant Balance Detail'!BU$2,'Wkpr - Allocation_Factors'!$B$1:$F$1,0)),IF(AND($B445="GD",$C445="AN",$D445&gt;=350000,$D445&lt;358000),INDEX('Wkpr - Allocation_Factors'!$B$17:$F$17,1,MATCH('Wkpr - Plant Balance Detail'!BU$2,'Wkpr - Allocation_Factors'!$B$1:$F$1,0)),INDEX('Wkpr - Allocation_Factors'!$B$2:$F$15,MATCH(CONCATENATE('Wkpr - Plant Balance Detail'!$B445,'Wkpr - Plant Balance Detail'!$C445),'Wkpr - Allocation_Factors'!$A$2:$A$15,0),MATCH('Wkpr - Plant Balance Detail'!BU$2,'Wkpr - Allocation_Factors'!$B$1:$F$1,0)))),0)</f>
        <v>0</v>
      </c>
      <c r="BV445" s="31">
        <f>_xlfn.IFNA(IF(AND($B445="ED",$D445&gt;=310000,$D445&lt;360000),INDEX('Wkpr - Allocation_Factors'!$B$16:$F$16,1,MATCH('Wkpr - Plant Balance Detail'!BV$2,'Wkpr - Allocation_Factors'!$B$1:$F$1,0)),IF(AND($B445="GD",$C445="AN",$D445&gt;=350000,$D445&lt;358000),INDEX('Wkpr - Allocation_Factors'!$B$17:$F$17,1,MATCH('Wkpr - Plant Balance Detail'!BV$2,'Wkpr - Allocation_Factors'!$B$1:$F$1,0)),INDEX('Wkpr - Allocation_Factors'!$B$2:$F$15,MATCH(CONCATENATE('Wkpr - Plant Balance Detail'!$B445,'Wkpr - Plant Balance Detail'!$C445),'Wkpr - Allocation_Factors'!$A$2:$A$15,0),MATCH('Wkpr - Plant Balance Detail'!BV$2,'Wkpr - Allocation_Factors'!$B$1:$F$1,0)))),0)</f>
        <v>0.4818736146</v>
      </c>
      <c r="BW445" s="31">
        <f>_xlfn.IFNA(IF(AND($B445="ED",$D445&gt;=310000,$D445&lt;360000),INDEX('Wkpr - Allocation_Factors'!$B$16:$F$16,1,MATCH('Wkpr - Plant Balance Detail'!BW$2,'Wkpr - Allocation_Factors'!$B$1:$F$1,0)),IF(AND($B445="GD",$C445="AN",$D445&gt;=350000,$D445&lt;358000),INDEX('Wkpr - Allocation_Factors'!$B$17:$F$17,1,MATCH('Wkpr - Plant Balance Detail'!BW$2,'Wkpr - Allocation_Factors'!$B$1:$F$1,0)),INDEX('Wkpr - Allocation_Factors'!$B$2:$F$15,MATCH(CONCATENATE('Wkpr - Plant Balance Detail'!$B445,'Wkpr - Plant Balance Detail'!$C445),'Wkpr - Allocation_Factors'!$A$2:$A$15,0),MATCH('Wkpr - Plant Balance Detail'!BW$2,'Wkpr - Allocation_Factors'!$B$1:$F$1,0)))),0)</f>
        <v>0</v>
      </c>
      <c r="BX445" s="31">
        <f>_xlfn.IFNA(IF(AND($B445="ED",$D445&gt;=310000,$D445&lt;360000),INDEX('Wkpr - Allocation_Factors'!$B$16:$F$16,1,MATCH('Wkpr - Plant Balance Detail'!BX$2,'Wkpr - Allocation_Factors'!$B$1:$F$1,0)),IF(AND($B445="GD",$C445="AN",$D445&gt;=350000,$D445&lt;358000),INDEX('Wkpr - Allocation_Factors'!$B$17:$F$17,1,MATCH('Wkpr - Plant Balance Detail'!BX$2,'Wkpr - Allocation_Factors'!$B$1:$F$1,0)),INDEX('Wkpr - Allocation_Factors'!$B$2:$F$15,MATCH(CONCATENATE('Wkpr - Plant Balance Detail'!$B445,'Wkpr - Plant Balance Detail'!$C445),'Wkpr - Allocation_Factors'!$A$2:$A$15,0),MATCH('Wkpr - Plant Balance Detail'!BX$2,'Wkpr - Allocation_Factors'!$B$1:$F$1,0)))),0)</f>
        <v>0.2037063854</v>
      </c>
      <c r="BY445" s="31">
        <f>_xlfn.IFNA(IF(AND($B445="ED",$D445&gt;=310000,$D445&lt;360000),INDEX('Wkpr - Allocation_Factors'!$B$16:$F$16,1,MATCH('Wkpr - Plant Balance Detail'!BY$2,'Wkpr - Allocation_Factors'!$B$1:$F$1,0)),IF(AND($B445="GD",$C445="AN",$D445&gt;=350000,$D445&lt;358000),INDEX('Wkpr - Allocation_Factors'!$B$17:$F$17,1,MATCH('Wkpr - Plant Balance Detail'!BY$2,'Wkpr - Allocation_Factors'!$B$1:$F$1,0)),INDEX('Wkpr - Allocation_Factors'!$B$2:$F$15,MATCH(CONCATENATE('Wkpr - Plant Balance Detail'!$B445,'Wkpr - Plant Balance Detail'!$C445),'Wkpr - Allocation_Factors'!$A$2:$A$15,0),MATCH('Wkpr - Plant Balance Detail'!BY$2,'Wkpr - Allocation_Factors'!$B$1:$F$1,0)))),0)</f>
        <v>0.31441999999999998</v>
      </c>
      <c r="CA445" s="1">
        <f t="shared" si="227"/>
        <v>0</v>
      </c>
      <c r="CB445" s="1">
        <f t="shared" si="228"/>
        <v>77049.57785820862</v>
      </c>
      <c r="CC445" s="1">
        <f t="shared" si="229"/>
        <v>0</v>
      </c>
      <c r="CD445" s="1">
        <f t="shared" si="230"/>
        <v>32571.800004281769</v>
      </c>
      <c r="CE445" s="1">
        <f t="shared" si="231"/>
        <v>50274.444452178046</v>
      </c>
      <c r="CF445" s="1"/>
      <c r="CG445" s="1">
        <f t="shared" si="232"/>
        <v>0</v>
      </c>
      <c r="CH445" s="1">
        <f t="shared" si="233"/>
        <v>77049.584479793732</v>
      </c>
      <c r="CI445" s="1">
        <f t="shared" si="234"/>
        <v>0</v>
      </c>
      <c r="CJ445" s="1">
        <f t="shared" si="235"/>
        <v>32571.802803478749</v>
      </c>
      <c r="CK445" s="1">
        <f t="shared" si="236"/>
        <v>50274.448772727519</v>
      </c>
      <c r="CM445" s="1">
        <f t="shared" si="237"/>
        <v>0</v>
      </c>
      <c r="CN445" s="1">
        <f t="shared" si="238"/>
        <v>76135.953043274436</v>
      </c>
      <c r="CO445" s="1">
        <f t="shared" si="239"/>
        <v>0</v>
      </c>
      <c r="CP445" s="1">
        <f t="shared" si="240"/>
        <v>32185.575892765562</v>
      </c>
      <c r="CQ445" s="1">
        <f t="shared" si="241"/>
        <v>49678.30906395999</v>
      </c>
      <c r="CS445" s="1">
        <f t="shared" si="256"/>
        <v>0</v>
      </c>
      <c r="CT445" s="1">
        <f t="shared" si="257"/>
        <v>-913.63143651929568</v>
      </c>
      <c r="CU445" s="1">
        <f t="shared" si="258"/>
        <v>0</v>
      </c>
      <c r="CV445" s="1">
        <f t="shared" si="259"/>
        <v>-386.22691071318695</v>
      </c>
      <c r="CW445" s="1">
        <f t="shared" si="260"/>
        <v>-596.13970876752865</v>
      </c>
      <c r="CX445" s="1">
        <f t="shared" si="261"/>
        <v>-1895.9980560000113</v>
      </c>
      <c r="DA445" s="38">
        <f t="shared" si="242"/>
        <v>0</v>
      </c>
      <c r="DB445" s="38">
        <f t="shared" si="243"/>
        <v>0</v>
      </c>
      <c r="DC445" s="38">
        <f t="shared" si="244"/>
        <v>0</v>
      </c>
      <c r="DD445" s="38">
        <f t="shared" si="245"/>
        <v>0</v>
      </c>
      <c r="DE445" s="38">
        <f t="shared" si="246"/>
        <v>0</v>
      </c>
    </row>
    <row r="446" spans="1:109" x14ac:dyDescent="0.2">
      <c r="A446" t="s">
        <v>461</v>
      </c>
      <c r="B446" t="str">
        <f t="shared" si="247"/>
        <v>GD</v>
      </c>
      <c r="C446" t="str">
        <f t="shared" si="248"/>
        <v>AA</v>
      </c>
      <c r="D446">
        <f t="shared" si="249"/>
        <v>395000</v>
      </c>
      <c r="F446" s="1">
        <v>240989.26</v>
      </c>
      <c r="G446" s="1">
        <v>240989.26</v>
      </c>
      <c r="H446" s="1">
        <v>240989.26</v>
      </c>
      <c r="I446" s="1">
        <v>240989.26</v>
      </c>
      <c r="J446" s="1">
        <v>240989.26</v>
      </c>
      <c r="K446" s="1">
        <v>240989.26</v>
      </c>
      <c r="L446" s="1">
        <v>240989.26</v>
      </c>
      <c r="M446" s="1">
        <v>240989.26</v>
      </c>
      <c r="N446" s="1">
        <v>240989.26</v>
      </c>
      <c r="O446" s="1">
        <v>161302.03</v>
      </c>
      <c r="P446" s="1">
        <v>161302.03</v>
      </c>
      <c r="Q446" s="1">
        <v>161302.03</v>
      </c>
      <c r="R446" s="1">
        <v>161302.03</v>
      </c>
      <c r="S446" s="1">
        <f t="shared" si="250"/>
        <v>201145.64500000002</v>
      </c>
      <c r="T446" s="1">
        <f t="shared" si="251"/>
        <v>2411820.17</v>
      </c>
      <c r="U446" s="1">
        <f t="shared" si="252"/>
        <v>217747.15125</v>
      </c>
      <c r="V446" s="1">
        <v>-42099.96</v>
      </c>
      <c r="W446" s="1">
        <v>-43535.85</v>
      </c>
      <c r="X446" s="1">
        <v>-44971.74</v>
      </c>
      <c r="Y446" s="1">
        <v>-46407.63</v>
      </c>
      <c r="Z446" s="1">
        <v>-47843.520000000004</v>
      </c>
      <c r="AA446" s="1">
        <v>-49279.41</v>
      </c>
      <c r="AB446" s="1">
        <v>-50715.3</v>
      </c>
      <c r="AC446" s="1">
        <v>-52151.19</v>
      </c>
      <c r="AD446" s="1">
        <v>-53587.08</v>
      </c>
      <c r="AE446" s="1">
        <v>24901.66</v>
      </c>
      <c r="AF446" s="1">
        <v>23940.57</v>
      </c>
      <c r="AG446" s="1">
        <v>22979.48</v>
      </c>
      <c r="AH446" s="1">
        <v>-48988.15</v>
      </c>
      <c r="AI446" s="1"/>
      <c r="AJ446" s="1">
        <v>-1445.57</v>
      </c>
      <c r="AK446" s="1">
        <v>-1435.89</v>
      </c>
      <c r="AL446" s="1">
        <v>-1435.89</v>
      </c>
      <c r="AM446" s="1">
        <v>-1435.89</v>
      </c>
      <c r="AN446" s="1">
        <v>-1435.89</v>
      </c>
      <c r="AO446" s="1">
        <v>-1435.89</v>
      </c>
      <c r="AP446" s="1">
        <v>-1435.89</v>
      </c>
      <c r="AQ446" s="1">
        <v>-1435.89</v>
      </c>
      <c r="AR446" s="1">
        <v>-1435.89</v>
      </c>
      <c r="AS446" s="1">
        <v>-1198.49</v>
      </c>
      <c r="AT446" s="1">
        <v>-961.09</v>
      </c>
      <c r="AU446" s="1">
        <v>-961.09</v>
      </c>
      <c r="AV446" s="1">
        <v>-71967.63</v>
      </c>
      <c r="AW446" s="1">
        <f t="shared" si="253"/>
        <v>86575.42</v>
      </c>
      <c r="AX446" s="1"/>
      <c r="AY446" s="1">
        <v>198889.30000000002</v>
      </c>
      <c r="AZ446" s="1">
        <v>197453.41</v>
      </c>
      <c r="BA446" s="1">
        <v>196017.52000000002</v>
      </c>
      <c r="BB446" s="1">
        <v>194581.63</v>
      </c>
      <c r="BC446" s="1">
        <v>193145.74</v>
      </c>
      <c r="BD446" s="1">
        <v>191709.85</v>
      </c>
      <c r="BE446" s="1">
        <v>190273.96</v>
      </c>
      <c r="BF446" s="1">
        <v>188838.07</v>
      </c>
      <c r="BG446" s="1">
        <v>187402.18</v>
      </c>
      <c r="BH446" s="1">
        <v>186203.69</v>
      </c>
      <c r="BI446" s="1">
        <v>185242.6</v>
      </c>
      <c r="BJ446" s="1">
        <v>184281.51</v>
      </c>
      <c r="BK446" s="1">
        <v>112313.88</v>
      </c>
      <c r="BL446" s="2">
        <f t="shared" si="226"/>
        <v>0</v>
      </c>
      <c r="BM446" s="2">
        <f t="shared" si="254"/>
        <v>86575.42</v>
      </c>
      <c r="BN446" s="3">
        <f t="shared" si="263"/>
        <v>0.39759610861958405</v>
      </c>
      <c r="BO446" s="37">
        <f>IFERROR(INDEX('Wkpr - Existing Depr Rates'!$G$2:$G$709,MATCH('Wkpr - Plant Balance Detail'!A446,'Wkpr - Existing Depr Rates'!$A$2:$A$709,0),),0)</f>
        <v>7.1499999999999994E-2</v>
      </c>
      <c r="BP446" s="37">
        <f t="shared" si="255"/>
        <v>0.32609610861958405</v>
      </c>
      <c r="BQ446" s="11">
        <v>6.6699999999999995E-2</v>
      </c>
      <c r="BR446" s="11"/>
      <c r="BS446" s="11"/>
      <c r="BU446" s="31">
        <f>_xlfn.IFNA(IF(AND($B446="ED",$D446&gt;=310000,$D446&lt;360000),INDEX('Wkpr - Allocation_Factors'!$B$16:$F$16,1,MATCH('Wkpr - Plant Balance Detail'!BU$2,'Wkpr - Allocation_Factors'!$B$1:$F$1,0)),IF(AND($B446="GD",$C446="AN",$D446&gt;=350000,$D446&lt;358000),INDEX('Wkpr - Allocation_Factors'!$B$17:$F$17,1,MATCH('Wkpr - Plant Balance Detail'!BU$2,'Wkpr - Allocation_Factors'!$B$1:$F$1,0)),INDEX('Wkpr - Allocation_Factors'!$B$2:$F$15,MATCH(CONCATENATE('Wkpr - Plant Balance Detail'!$B446,'Wkpr - Plant Balance Detail'!$C446),'Wkpr - Allocation_Factors'!$A$2:$A$15,0),MATCH('Wkpr - Plant Balance Detail'!BU$2,'Wkpr - Allocation_Factors'!$B$1:$F$1,0)))),0)</f>
        <v>0</v>
      </c>
      <c r="BV446" s="31">
        <f>_xlfn.IFNA(IF(AND($B446="ED",$D446&gt;=310000,$D446&lt;360000),INDEX('Wkpr - Allocation_Factors'!$B$16:$F$16,1,MATCH('Wkpr - Plant Balance Detail'!BV$2,'Wkpr - Allocation_Factors'!$B$1:$F$1,0)),IF(AND($B446="GD",$C446="AN",$D446&gt;=350000,$D446&lt;358000),INDEX('Wkpr - Allocation_Factors'!$B$17:$F$17,1,MATCH('Wkpr - Plant Balance Detail'!BV$2,'Wkpr - Allocation_Factors'!$B$1:$F$1,0)),INDEX('Wkpr - Allocation_Factors'!$B$2:$F$15,MATCH(CONCATENATE('Wkpr - Plant Balance Detail'!$B446,'Wkpr - Plant Balance Detail'!$C446),'Wkpr - Allocation_Factors'!$A$2:$A$15,0),MATCH('Wkpr - Plant Balance Detail'!BV$2,'Wkpr - Allocation_Factors'!$B$1:$F$1,0)))),0)</f>
        <v>0.4818736146</v>
      </c>
      <c r="BW446" s="31">
        <f>_xlfn.IFNA(IF(AND($B446="ED",$D446&gt;=310000,$D446&lt;360000),INDEX('Wkpr - Allocation_Factors'!$B$16:$F$16,1,MATCH('Wkpr - Plant Balance Detail'!BW$2,'Wkpr - Allocation_Factors'!$B$1:$F$1,0)),IF(AND($B446="GD",$C446="AN",$D446&gt;=350000,$D446&lt;358000),INDEX('Wkpr - Allocation_Factors'!$B$17:$F$17,1,MATCH('Wkpr - Plant Balance Detail'!BW$2,'Wkpr - Allocation_Factors'!$B$1:$F$1,0)),INDEX('Wkpr - Allocation_Factors'!$B$2:$F$15,MATCH(CONCATENATE('Wkpr - Plant Balance Detail'!$B446,'Wkpr - Plant Balance Detail'!$C446),'Wkpr - Allocation_Factors'!$A$2:$A$15,0),MATCH('Wkpr - Plant Balance Detail'!BW$2,'Wkpr - Allocation_Factors'!$B$1:$F$1,0)))),0)</f>
        <v>0</v>
      </c>
      <c r="BX446" s="31">
        <f>_xlfn.IFNA(IF(AND($B446="ED",$D446&gt;=310000,$D446&lt;360000),INDEX('Wkpr - Allocation_Factors'!$B$16:$F$16,1,MATCH('Wkpr - Plant Balance Detail'!BX$2,'Wkpr - Allocation_Factors'!$B$1:$F$1,0)),IF(AND($B446="GD",$C446="AN",$D446&gt;=350000,$D446&lt;358000),INDEX('Wkpr - Allocation_Factors'!$B$17:$F$17,1,MATCH('Wkpr - Plant Balance Detail'!BX$2,'Wkpr - Allocation_Factors'!$B$1:$F$1,0)),INDEX('Wkpr - Allocation_Factors'!$B$2:$F$15,MATCH(CONCATENATE('Wkpr - Plant Balance Detail'!$B446,'Wkpr - Plant Balance Detail'!$C446),'Wkpr - Allocation_Factors'!$A$2:$A$15,0),MATCH('Wkpr - Plant Balance Detail'!BX$2,'Wkpr - Allocation_Factors'!$B$1:$F$1,0)))),0)</f>
        <v>0.2037063854</v>
      </c>
      <c r="BY446" s="31">
        <f>_xlfn.IFNA(IF(AND($B446="ED",$D446&gt;=310000,$D446&lt;360000),INDEX('Wkpr - Allocation_Factors'!$B$16:$F$16,1,MATCH('Wkpr - Plant Balance Detail'!BY$2,'Wkpr - Allocation_Factors'!$B$1:$F$1,0)),IF(AND($B446="GD",$C446="AN",$D446&gt;=350000,$D446&lt;358000),INDEX('Wkpr - Allocation_Factors'!$B$17:$F$17,1,MATCH('Wkpr - Plant Balance Detail'!BY$2,'Wkpr - Allocation_Factors'!$B$1:$F$1,0)),INDEX('Wkpr - Allocation_Factors'!$B$2:$F$15,MATCH(CONCATENATE('Wkpr - Plant Balance Detail'!$B446,'Wkpr - Plant Balance Detail'!$C446),'Wkpr - Allocation_Factors'!$A$2:$A$15,0),MATCH('Wkpr - Plant Balance Detail'!BY$2,'Wkpr - Allocation_Factors'!$B$1:$F$1,0)))),0)</f>
        <v>0.31441999999999998</v>
      </c>
      <c r="CA446" s="1">
        <f t="shared" si="227"/>
        <v>0</v>
      </c>
      <c r="CB446" s="1">
        <f t="shared" si="228"/>
        <v>30904.029167921191</v>
      </c>
      <c r="CC446" s="1">
        <f t="shared" si="229"/>
        <v>0</v>
      </c>
      <c r="CD446" s="1">
        <f t="shared" si="230"/>
        <v>13064.313723255258</v>
      </c>
      <c r="CE446" s="1">
        <f t="shared" si="231"/>
        <v>20164.716549262957</v>
      </c>
      <c r="CF446" s="1"/>
      <c r="CG446" s="1">
        <f t="shared" si="232"/>
        <v>0</v>
      </c>
      <c r="CH446" s="1">
        <f t="shared" si="233"/>
        <v>5557.4942450468607</v>
      </c>
      <c r="CI446" s="1">
        <f t="shared" si="234"/>
        <v>0</v>
      </c>
      <c r="CJ446" s="1">
        <f t="shared" si="235"/>
        <v>2349.3651244622388</v>
      </c>
      <c r="CK446" s="1">
        <f t="shared" si="236"/>
        <v>3626.2357754908994</v>
      </c>
      <c r="CM446" s="1">
        <f t="shared" si="237"/>
        <v>0</v>
      </c>
      <c r="CN446" s="1">
        <f t="shared" si="238"/>
        <v>5184.4037223024561</v>
      </c>
      <c r="CO446" s="1">
        <f t="shared" si="239"/>
        <v>0</v>
      </c>
      <c r="CP446" s="1">
        <f t="shared" si="240"/>
        <v>2191.6455077151231</v>
      </c>
      <c r="CQ446" s="1">
        <f t="shared" si="241"/>
        <v>3382.7961709824194</v>
      </c>
      <c r="CS446" s="1">
        <f t="shared" si="256"/>
        <v>0</v>
      </c>
      <c r="CT446" s="1">
        <f t="shared" si="257"/>
        <v>-373.09052274440455</v>
      </c>
      <c r="CU446" s="1">
        <f t="shared" si="258"/>
        <v>0</v>
      </c>
      <c r="CV446" s="1">
        <f t="shared" si="259"/>
        <v>-157.71961674711565</v>
      </c>
      <c r="CW446" s="1">
        <f t="shared" si="260"/>
        <v>-243.43960450847999</v>
      </c>
      <c r="CX446" s="1">
        <f t="shared" si="261"/>
        <v>-774.24974400000019</v>
      </c>
      <c r="DA446" s="38">
        <f t="shared" si="242"/>
        <v>0</v>
      </c>
      <c r="DB446" s="38">
        <f t="shared" si="243"/>
        <v>0</v>
      </c>
      <c r="DC446" s="38">
        <f t="shared" si="244"/>
        <v>0</v>
      </c>
      <c r="DD446" s="38">
        <f t="shared" si="245"/>
        <v>0</v>
      </c>
      <c r="DE446" s="38">
        <f t="shared" si="246"/>
        <v>0</v>
      </c>
    </row>
    <row r="447" spans="1:109" x14ac:dyDescent="0.2">
      <c r="A447" t="s">
        <v>462</v>
      </c>
      <c r="B447" t="str">
        <f t="shared" si="247"/>
        <v>GD</v>
      </c>
      <c r="C447" t="str">
        <f t="shared" si="248"/>
        <v>AA</v>
      </c>
      <c r="D447">
        <f t="shared" si="249"/>
        <v>397000</v>
      </c>
      <c r="F447" s="1">
        <v>992932.29</v>
      </c>
      <c r="G447" s="1">
        <v>992932.29</v>
      </c>
      <c r="H447" s="1">
        <v>992932.29</v>
      </c>
      <c r="I447" s="1">
        <v>992932.29</v>
      </c>
      <c r="J447" s="1">
        <v>992932.29</v>
      </c>
      <c r="K447" s="1">
        <v>992932.29</v>
      </c>
      <c r="L447" s="1">
        <v>992932.29</v>
      </c>
      <c r="M447" s="1">
        <v>992932.29</v>
      </c>
      <c r="N447" s="1">
        <v>992932.29</v>
      </c>
      <c r="O447" s="1">
        <v>992932.29</v>
      </c>
      <c r="P447" s="1">
        <v>992932.29</v>
      </c>
      <c r="Q447" s="1">
        <v>992932.29</v>
      </c>
      <c r="R447" s="1">
        <v>992932.29</v>
      </c>
      <c r="S447" s="1">
        <f t="shared" si="250"/>
        <v>992932.29</v>
      </c>
      <c r="T447" s="1">
        <f t="shared" si="251"/>
        <v>10922255.189999998</v>
      </c>
      <c r="U447" s="1">
        <f t="shared" si="252"/>
        <v>992932.28999999969</v>
      </c>
      <c r="V447" s="1">
        <v>-861443.55</v>
      </c>
      <c r="W447" s="1">
        <v>-864620.93</v>
      </c>
      <c r="X447" s="1">
        <v>-867798.31</v>
      </c>
      <c r="Y447" s="1">
        <v>-870975.69000000006</v>
      </c>
      <c r="Z447" s="1">
        <v>-874153.07000000007</v>
      </c>
      <c r="AA447" s="1">
        <v>-877330.45000000007</v>
      </c>
      <c r="AB447" s="1">
        <v>-880507.83000000007</v>
      </c>
      <c r="AC447" s="1">
        <v>-883685.21</v>
      </c>
      <c r="AD447" s="1">
        <v>-886862.59</v>
      </c>
      <c r="AE447" s="1">
        <v>-890039.97</v>
      </c>
      <c r="AF447" s="1">
        <v>-893217.35</v>
      </c>
      <c r="AG447" s="1">
        <v>-896394.73</v>
      </c>
      <c r="AH447" s="1">
        <v>-899572.11</v>
      </c>
      <c r="AI447" s="1"/>
      <c r="AJ447" s="1">
        <v>-3177.38</v>
      </c>
      <c r="AK447" s="1">
        <v>-3177.38</v>
      </c>
      <c r="AL447" s="1">
        <v>-3177.38</v>
      </c>
      <c r="AM447" s="1">
        <v>-3177.38</v>
      </c>
      <c r="AN447" s="1">
        <v>-3177.38</v>
      </c>
      <c r="AO447" s="1">
        <v>-3177.38</v>
      </c>
      <c r="AP447" s="1">
        <v>-3177.38</v>
      </c>
      <c r="AQ447" s="1">
        <v>-3177.38</v>
      </c>
      <c r="AR447" s="1">
        <v>-3177.38</v>
      </c>
      <c r="AS447" s="1">
        <v>-3177.38</v>
      </c>
      <c r="AT447" s="1">
        <v>-3177.38</v>
      </c>
      <c r="AU447" s="1">
        <v>-3177.38</v>
      </c>
      <c r="AV447" s="1">
        <v>-3177.38</v>
      </c>
      <c r="AW447" s="1">
        <f t="shared" si="253"/>
        <v>38128.560000000005</v>
      </c>
      <c r="AX447" s="1"/>
      <c r="AY447" s="1">
        <v>131488.74</v>
      </c>
      <c r="AZ447" s="1">
        <v>128311.36</v>
      </c>
      <c r="BA447" s="1">
        <v>125133.98</v>
      </c>
      <c r="BB447" s="1">
        <v>121956.6</v>
      </c>
      <c r="BC447" s="1">
        <v>118779.22</v>
      </c>
      <c r="BD447" s="1">
        <v>115601.84</v>
      </c>
      <c r="BE447" s="1">
        <v>112424.46</v>
      </c>
      <c r="BF447" s="1">
        <v>109247.08</v>
      </c>
      <c r="BG447" s="1">
        <v>106069.7</v>
      </c>
      <c r="BH447" s="1">
        <v>102892.32</v>
      </c>
      <c r="BI447" s="1">
        <v>99714.94</v>
      </c>
      <c r="BJ447" s="1">
        <v>96537.56</v>
      </c>
      <c r="BK447" s="1">
        <v>93360.180000000008</v>
      </c>
      <c r="BL447" s="2">
        <f t="shared" si="226"/>
        <v>0</v>
      </c>
      <c r="BM447" s="2">
        <f t="shared" si="254"/>
        <v>38128.560000000005</v>
      </c>
      <c r="BN447" s="3">
        <f t="shared" si="263"/>
        <v>3.8399959779734844E-2</v>
      </c>
      <c r="BO447" s="37">
        <f>IFERROR(INDEX('Wkpr - Existing Depr Rates'!$G$2:$G$709,MATCH('Wkpr - Plant Balance Detail'!A447,'Wkpr - Existing Depr Rates'!$A$2:$A$709,0),),0)</f>
        <v>3.8399999999999997E-2</v>
      </c>
      <c r="BP447" s="37">
        <f t="shared" si="255"/>
        <v>-4.0220265153101398E-8</v>
      </c>
      <c r="BQ447" s="11">
        <v>6.6699999999999995E-2</v>
      </c>
      <c r="BR447" s="11"/>
      <c r="BS447" s="2">
        <v>612663.87</v>
      </c>
      <c r="BU447" s="31">
        <f>_xlfn.IFNA(IF(AND($B447="ED",$D447&gt;=310000,$D447&lt;360000),INDEX('Wkpr - Allocation_Factors'!$B$16:$F$16,1,MATCH('Wkpr - Plant Balance Detail'!BU$2,'Wkpr - Allocation_Factors'!$B$1:$F$1,0)),IF(AND($B447="GD",$C447="AN",$D447&gt;=350000,$D447&lt;358000),INDEX('Wkpr - Allocation_Factors'!$B$17:$F$17,1,MATCH('Wkpr - Plant Balance Detail'!BU$2,'Wkpr - Allocation_Factors'!$B$1:$F$1,0)),INDEX('Wkpr - Allocation_Factors'!$B$2:$F$15,MATCH(CONCATENATE('Wkpr - Plant Balance Detail'!$B447,'Wkpr - Plant Balance Detail'!$C447),'Wkpr - Allocation_Factors'!$A$2:$A$15,0),MATCH('Wkpr - Plant Balance Detail'!BU$2,'Wkpr - Allocation_Factors'!$B$1:$F$1,0)))),0)</f>
        <v>0</v>
      </c>
      <c r="BV447" s="31">
        <f>_xlfn.IFNA(IF(AND($B447="ED",$D447&gt;=310000,$D447&lt;360000),INDEX('Wkpr - Allocation_Factors'!$B$16:$F$16,1,MATCH('Wkpr - Plant Balance Detail'!BV$2,'Wkpr - Allocation_Factors'!$B$1:$F$1,0)),IF(AND($B447="GD",$C447="AN",$D447&gt;=350000,$D447&lt;358000),INDEX('Wkpr - Allocation_Factors'!$B$17:$F$17,1,MATCH('Wkpr - Plant Balance Detail'!BV$2,'Wkpr - Allocation_Factors'!$B$1:$F$1,0)),INDEX('Wkpr - Allocation_Factors'!$B$2:$F$15,MATCH(CONCATENATE('Wkpr - Plant Balance Detail'!$B447,'Wkpr - Plant Balance Detail'!$C447),'Wkpr - Allocation_Factors'!$A$2:$A$15,0),MATCH('Wkpr - Plant Balance Detail'!BV$2,'Wkpr - Allocation_Factors'!$B$1:$F$1,0)))),0)</f>
        <v>0.4818736146</v>
      </c>
      <c r="BW447" s="31">
        <f>_xlfn.IFNA(IF(AND($B447="ED",$D447&gt;=310000,$D447&lt;360000),INDEX('Wkpr - Allocation_Factors'!$B$16:$F$16,1,MATCH('Wkpr - Plant Balance Detail'!BW$2,'Wkpr - Allocation_Factors'!$B$1:$F$1,0)),IF(AND($B447="GD",$C447="AN",$D447&gt;=350000,$D447&lt;358000),INDEX('Wkpr - Allocation_Factors'!$B$17:$F$17,1,MATCH('Wkpr - Plant Balance Detail'!BW$2,'Wkpr - Allocation_Factors'!$B$1:$F$1,0)),INDEX('Wkpr - Allocation_Factors'!$B$2:$F$15,MATCH(CONCATENATE('Wkpr - Plant Balance Detail'!$B447,'Wkpr - Plant Balance Detail'!$C447),'Wkpr - Allocation_Factors'!$A$2:$A$15,0),MATCH('Wkpr - Plant Balance Detail'!BW$2,'Wkpr - Allocation_Factors'!$B$1:$F$1,0)))),0)</f>
        <v>0</v>
      </c>
      <c r="BX447" s="31">
        <f>_xlfn.IFNA(IF(AND($B447="ED",$D447&gt;=310000,$D447&lt;360000),INDEX('Wkpr - Allocation_Factors'!$B$16:$F$16,1,MATCH('Wkpr - Plant Balance Detail'!BX$2,'Wkpr - Allocation_Factors'!$B$1:$F$1,0)),IF(AND($B447="GD",$C447="AN",$D447&gt;=350000,$D447&lt;358000),INDEX('Wkpr - Allocation_Factors'!$B$17:$F$17,1,MATCH('Wkpr - Plant Balance Detail'!BX$2,'Wkpr - Allocation_Factors'!$B$1:$F$1,0)),INDEX('Wkpr - Allocation_Factors'!$B$2:$F$15,MATCH(CONCATENATE('Wkpr - Plant Balance Detail'!$B447,'Wkpr - Plant Balance Detail'!$C447),'Wkpr - Allocation_Factors'!$A$2:$A$15,0),MATCH('Wkpr - Plant Balance Detail'!BX$2,'Wkpr - Allocation_Factors'!$B$1:$F$1,0)))),0)</f>
        <v>0.2037063854</v>
      </c>
      <c r="BY447" s="31">
        <f>_xlfn.IFNA(IF(AND($B447="ED",$D447&gt;=310000,$D447&lt;360000),INDEX('Wkpr - Allocation_Factors'!$B$16:$F$16,1,MATCH('Wkpr - Plant Balance Detail'!BY$2,'Wkpr - Allocation_Factors'!$B$1:$F$1,0)),IF(AND($B447="GD",$C447="AN",$D447&gt;=350000,$D447&lt;358000),INDEX('Wkpr - Allocation_Factors'!$B$17:$F$17,1,MATCH('Wkpr - Plant Balance Detail'!BY$2,'Wkpr - Allocation_Factors'!$B$1:$F$1,0)),INDEX('Wkpr - Allocation_Factors'!$B$2:$F$15,MATCH(CONCATENATE('Wkpr - Plant Balance Detail'!$B447,'Wkpr - Plant Balance Detail'!$C447),'Wkpr - Allocation_Factors'!$A$2:$A$15,0),MATCH('Wkpr - Plant Balance Detail'!BY$2,'Wkpr - Allocation_Factors'!$B$1:$F$1,0)))),0)</f>
        <v>0.31441999999999998</v>
      </c>
      <c r="CA447" s="1">
        <f t="shared" si="227"/>
        <v>0</v>
      </c>
      <c r="CB447" s="1">
        <f t="shared" si="228"/>
        <v>18373.147026692983</v>
      </c>
      <c r="CC447" s="1">
        <f t="shared" si="229"/>
        <v>0</v>
      </c>
      <c r="CD447" s="1">
        <f t="shared" si="230"/>
        <v>7767.031138107026</v>
      </c>
      <c r="CE447" s="1">
        <f t="shared" si="231"/>
        <v>11988.381835200003</v>
      </c>
      <c r="CF447" s="1"/>
      <c r="CG447" s="1">
        <f t="shared" si="232"/>
        <v>0</v>
      </c>
      <c r="CH447" s="1">
        <f t="shared" si="233"/>
        <v>18373.166270797647</v>
      </c>
      <c r="CI447" s="1">
        <f t="shared" si="234"/>
        <v>0</v>
      </c>
      <c r="CJ447" s="1">
        <f t="shared" si="235"/>
        <v>7767.0392733252311</v>
      </c>
      <c r="CK447" s="1">
        <f t="shared" si="236"/>
        <v>11988.394391877118</v>
      </c>
      <c r="CM447" s="1">
        <f t="shared" si="237"/>
        <v>0</v>
      </c>
      <c r="CN447" s="1">
        <f t="shared" si="238"/>
        <v>12222.195914844184</v>
      </c>
      <c r="CO447" s="1">
        <f t="shared" si="239"/>
        <v>0</v>
      </c>
      <c r="CP447" s="1">
        <f t="shared" si="240"/>
        <v>5166.7891248419373</v>
      </c>
      <c r="CQ447" s="1">
        <f t="shared" si="241"/>
        <v>7974.9185743138805</v>
      </c>
      <c r="CS447" s="1">
        <f t="shared" si="256"/>
        <v>0</v>
      </c>
      <c r="CT447" s="1">
        <f t="shared" si="257"/>
        <v>-6150.9703559534628</v>
      </c>
      <c r="CU447" s="1">
        <f t="shared" si="258"/>
        <v>0</v>
      </c>
      <c r="CV447" s="1">
        <f t="shared" si="259"/>
        <v>-2600.2501484832937</v>
      </c>
      <c r="CW447" s="1">
        <f t="shared" si="260"/>
        <v>-4013.4758175632378</v>
      </c>
      <c r="CX447" s="1">
        <f t="shared" si="261"/>
        <v>-12764.696321999994</v>
      </c>
      <c r="DA447" s="38">
        <f t="shared" si="242"/>
        <v>0</v>
      </c>
      <c r="DB447" s="38">
        <f t="shared" si="243"/>
        <v>0</v>
      </c>
      <c r="DC447" s="38">
        <f t="shared" si="244"/>
        <v>0</v>
      </c>
      <c r="DD447" s="38">
        <f t="shared" si="245"/>
        <v>0</v>
      </c>
      <c r="DE447" s="38">
        <f t="shared" si="246"/>
        <v>0</v>
      </c>
    </row>
    <row r="448" spans="1:109" x14ac:dyDescent="0.2">
      <c r="A448" s="12" t="s">
        <v>463</v>
      </c>
      <c r="B448" s="12" t="str">
        <f t="shared" si="247"/>
        <v>GD</v>
      </c>
      <c r="C448" s="12" t="str">
        <f t="shared" si="248"/>
        <v>AN</v>
      </c>
      <c r="D448" s="12">
        <f t="shared" si="249"/>
        <v>303110</v>
      </c>
      <c r="E448" s="12" t="s">
        <v>1141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-33333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f t="shared" si="250"/>
        <v>0</v>
      </c>
      <c r="T448" s="13">
        <f t="shared" si="251"/>
        <v>-33333</v>
      </c>
      <c r="U448" s="13">
        <f t="shared" si="252"/>
        <v>-2777.75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33333</v>
      </c>
      <c r="AD448" s="1">
        <v>0</v>
      </c>
      <c r="AE448" s="1">
        <v>0</v>
      </c>
      <c r="AF448" s="1">
        <v>0</v>
      </c>
      <c r="AG448" s="1">
        <v>0</v>
      </c>
      <c r="AH448" s="13">
        <v>0</v>
      </c>
      <c r="AI448" s="13"/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13">
        <v>0</v>
      </c>
      <c r="AS448" s="13">
        <v>0</v>
      </c>
      <c r="AT448" s="13">
        <v>0</v>
      </c>
      <c r="AU448" s="13">
        <v>0</v>
      </c>
      <c r="AV448" s="13">
        <v>0</v>
      </c>
      <c r="AW448" s="13">
        <f t="shared" si="253"/>
        <v>0</v>
      </c>
      <c r="AX448" s="13"/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4">
        <f t="shared" si="226"/>
        <v>0</v>
      </c>
      <c r="BM448" s="14">
        <f t="shared" si="254"/>
        <v>0</v>
      </c>
      <c r="BN448" s="15" t="str">
        <f t="shared" si="263"/>
        <v/>
      </c>
      <c r="BO448" s="37">
        <f>IFERROR(INDEX('Wkpr - Existing Depr Rates'!$G$2:$G$709,MATCH('Wkpr - Plant Balance Detail'!A448,'Wkpr - Existing Depr Rates'!$A$2:$A$709,0),),0)</f>
        <v>0.2</v>
      </c>
      <c r="BP448" s="37" t="str">
        <f t="shared" si="255"/>
        <v/>
      </c>
      <c r="BQ448" s="12"/>
      <c r="BR448" s="12"/>
      <c r="BS448" s="12"/>
      <c r="BT448" s="12"/>
      <c r="BU448" s="30">
        <f>_xlfn.IFNA(IF(AND($B448="ED",$D448&gt;=310000,$D448&lt;360000),INDEX('Wkpr - Allocation_Factors'!$B$16:$F$16,1,MATCH('Wkpr - Plant Balance Detail'!BU$2,'Wkpr - Allocation_Factors'!$B$1:$F$1,0)),IF(AND($B448="GD",$C448="AN",$D448&gt;=350000,$D448&lt;358000),INDEX('Wkpr - Allocation_Factors'!$B$17:$F$17,1,MATCH('Wkpr - Plant Balance Detail'!BU$2,'Wkpr - Allocation_Factors'!$B$1:$F$1,0)),INDEX('Wkpr - Allocation_Factors'!$B$2:$F$15,MATCH(CONCATENATE('Wkpr - Plant Balance Detail'!$B448,'Wkpr - Plant Balance Detail'!$C448),'Wkpr - Allocation_Factors'!$A$2:$A$15,0),MATCH('Wkpr - Plant Balance Detail'!BU$2,'Wkpr - Allocation_Factors'!$B$1:$F$1,0)))),0)</f>
        <v>0</v>
      </c>
      <c r="BV448" s="30">
        <f>_xlfn.IFNA(IF(AND($B448="ED",$D448&gt;=310000,$D448&lt;360000),INDEX('Wkpr - Allocation_Factors'!$B$16:$F$16,1,MATCH('Wkpr - Plant Balance Detail'!BV$2,'Wkpr - Allocation_Factors'!$B$1:$F$1,0)),IF(AND($B448="GD",$C448="AN",$D448&gt;=350000,$D448&lt;358000),INDEX('Wkpr - Allocation_Factors'!$B$17:$F$17,1,MATCH('Wkpr - Plant Balance Detail'!BV$2,'Wkpr - Allocation_Factors'!$B$1:$F$1,0)),INDEX('Wkpr - Allocation_Factors'!$B$2:$F$15,MATCH(CONCATENATE('Wkpr - Plant Balance Detail'!$B448,'Wkpr - Plant Balance Detail'!$C448),'Wkpr - Allocation_Factors'!$A$2:$A$15,0),MATCH('Wkpr - Plant Balance Detail'!BV$2,'Wkpr - Allocation_Factors'!$B$1:$F$1,0)))),0)</f>
        <v>0.70286999999999999</v>
      </c>
      <c r="BW448" s="30">
        <f>_xlfn.IFNA(IF(AND($B448="ED",$D448&gt;=310000,$D448&lt;360000),INDEX('Wkpr - Allocation_Factors'!$B$16:$F$16,1,MATCH('Wkpr - Plant Balance Detail'!BW$2,'Wkpr - Allocation_Factors'!$B$1:$F$1,0)),IF(AND($B448="GD",$C448="AN",$D448&gt;=350000,$D448&lt;358000),INDEX('Wkpr - Allocation_Factors'!$B$17:$F$17,1,MATCH('Wkpr - Plant Balance Detail'!BW$2,'Wkpr - Allocation_Factors'!$B$1:$F$1,0)),INDEX('Wkpr - Allocation_Factors'!$B$2:$F$15,MATCH(CONCATENATE('Wkpr - Plant Balance Detail'!$B448,'Wkpr - Plant Balance Detail'!$C448),'Wkpr - Allocation_Factors'!$A$2:$A$15,0),MATCH('Wkpr - Plant Balance Detail'!BW$2,'Wkpr - Allocation_Factors'!$B$1:$F$1,0)))),0)</f>
        <v>0</v>
      </c>
      <c r="BX448" s="30">
        <f>_xlfn.IFNA(IF(AND($B448="ED",$D448&gt;=310000,$D448&lt;360000),INDEX('Wkpr - Allocation_Factors'!$B$16:$F$16,1,MATCH('Wkpr - Plant Balance Detail'!BX$2,'Wkpr - Allocation_Factors'!$B$1:$F$1,0)),IF(AND($B448="GD",$C448="AN",$D448&gt;=350000,$D448&lt;358000),INDEX('Wkpr - Allocation_Factors'!$B$17:$F$17,1,MATCH('Wkpr - Plant Balance Detail'!BX$2,'Wkpr - Allocation_Factors'!$B$1:$F$1,0)),INDEX('Wkpr - Allocation_Factors'!$B$2:$F$15,MATCH(CONCATENATE('Wkpr - Plant Balance Detail'!$B448,'Wkpr - Plant Balance Detail'!$C448),'Wkpr - Allocation_Factors'!$A$2:$A$15,0),MATCH('Wkpr - Plant Balance Detail'!BX$2,'Wkpr - Allocation_Factors'!$B$1:$F$1,0)))),0)</f>
        <v>0.29713000000000001</v>
      </c>
      <c r="BY448" s="30">
        <f>_xlfn.IFNA(IF(AND($B448="ED",$D448&gt;=310000,$D448&lt;360000),INDEX('Wkpr - Allocation_Factors'!$B$16:$F$16,1,MATCH('Wkpr - Plant Balance Detail'!BY$2,'Wkpr - Allocation_Factors'!$B$1:$F$1,0)),IF(AND($B448="GD",$C448="AN",$D448&gt;=350000,$D448&lt;358000),INDEX('Wkpr - Allocation_Factors'!$B$17:$F$17,1,MATCH('Wkpr - Plant Balance Detail'!BY$2,'Wkpr - Allocation_Factors'!$B$1:$F$1,0)),INDEX('Wkpr - Allocation_Factors'!$B$2:$F$15,MATCH(CONCATENATE('Wkpr - Plant Balance Detail'!$B448,'Wkpr - Plant Balance Detail'!$C448),'Wkpr - Allocation_Factors'!$A$2:$A$15,0),MATCH('Wkpr - Plant Balance Detail'!BY$2,'Wkpr - Allocation_Factors'!$B$1:$F$1,0)))),0)</f>
        <v>0</v>
      </c>
      <c r="CA448" s="1">
        <f t="shared" si="227"/>
        <v>0</v>
      </c>
      <c r="CB448" s="1">
        <f t="shared" si="228"/>
        <v>0</v>
      </c>
      <c r="CC448" s="1">
        <f t="shared" si="229"/>
        <v>0</v>
      </c>
      <c r="CD448" s="1">
        <f t="shared" si="230"/>
        <v>0</v>
      </c>
      <c r="CE448" s="1">
        <f t="shared" si="231"/>
        <v>0</v>
      </c>
      <c r="CF448" s="1"/>
      <c r="CG448" s="1">
        <f t="shared" si="232"/>
        <v>0</v>
      </c>
      <c r="CH448" s="1">
        <f t="shared" si="233"/>
        <v>0</v>
      </c>
      <c r="CI448" s="1">
        <f t="shared" si="234"/>
        <v>0</v>
      </c>
      <c r="CJ448" s="1">
        <f t="shared" si="235"/>
        <v>0</v>
      </c>
      <c r="CK448" s="1">
        <f t="shared" si="236"/>
        <v>0</v>
      </c>
      <c r="CM448" s="1">
        <f t="shared" si="237"/>
        <v>0</v>
      </c>
      <c r="CN448" s="1">
        <f t="shared" si="238"/>
        <v>0</v>
      </c>
      <c r="CO448" s="1">
        <f t="shared" si="239"/>
        <v>0</v>
      </c>
      <c r="CP448" s="1">
        <f t="shared" si="240"/>
        <v>0</v>
      </c>
      <c r="CQ448" s="1">
        <f t="shared" si="241"/>
        <v>0</v>
      </c>
      <c r="CS448" s="1">
        <f t="shared" si="256"/>
        <v>0</v>
      </c>
      <c r="CT448" s="1">
        <f t="shared" si="257"/>
        <v>0</v>
      </c>
      <c r="CU448" s="1">
        <f t="shared" si="258"/>
        <v>0</v>
      </c>
      <c r="CV448" s="1">
        <f t="shared" si="259"/>
        <v>0</v>
      </c>
      <c r="CW448" s="1">
        <f t="shared" si="260"/>
        <v>0</v>
      </c>
      <c r="CX448" s="1">
        <f t="shared" si="261"/>
        <v>0</v>
      </c>
      <c r="DA448" s="38">
        <f t="shared" si="242"/>
        <v>0</v>
      </c>
      <c r="DB448" s="38">
        <f t="shared" si="243"/>
        <v>0</v>
      </c>
      <c r="DC448" s="38">
        <f t="shared" si="244"/>
        <v>0</v>
      </c>
      <c r="DD448" s="38">
        <f t="shared" si="245"/>
        <v>0</v>
      </c>
      <c r="DE448" s="38">
        <f t="shared" si="246"/>
        <v>0</v>
      </c>
    </row>
    <row r="449" spans="1:109" x14ac:dyDescent="0.2">
      <c r="A449" s="12" t="s">
        <v>464</v>
      </c>
      <c r="B449" s="12" t="str">
        <f t="shared" si="247"/>
        <v>GD</v>
      </c>
      <c r="C449" s="12" t="str">
        <f t="shared" si="248"/>
        <v>AN</v>
      </c>
      <c r="D449" s="12">
        <f t="shared" si="249"/>
        <v>350100</v>
      </c>
      <c r="E449" s="12" t="s">
        <v>1142</v>
      </c>
      <c r="F449" s="13">
        <v>406993.93</v>
      </c>
      <c r="G449" s="13">
        <v>406993.93</v>
      </c>
      <c r="H449" s="13">
        <v>406993.93</v>
      </c>
      <c r="I449" s="13">
        <v>406993.93</v>
      </c>
      <c r="J449" s="13">
        <v>406993.93</v>
      </c>
      <c r="K449" s="13">
        <v>406993.93</v>
      </c>
      <c r="L449" s="13">
        <v>406993.93</v>
      </c>
      <c r="M449" s="13">
        <v>406993.93</v>
      </c>
      <c r="N449" s="13">
        <v>406993.93</v>
      </c>
      <c r="O449" s="13">
        <v>406993.93</v>
      </c>
      <c r="P449" s="13">
        <v>406993.93</v>
      </c>
      <c r="Q449" s="13">
        <v>406993.93</v>
      </c>
      <c r="R449" s="13">
        <v>406993.93</v>
      </c>
      <c r="S449" s="13">
        <f t="shared" si="250"/>
        <v>406993.93</v>
      </c>
      <c r="T449" s="13">
        <f t="shared" si="251"/>
        <v>4476933.2300000004</v>
      </c>
      <c r="U449" s="13">
        <f t="shared" si="252"/>
        <v>406993.93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3">
        <v>0</v>
      </c>
      <c r="AI449" s="13"/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13">
        <v>0</v>
      </c>
      <c r="AS449" s="13">
        <v>0</v>
      </c>
      <c r="AT449" s="13">
        <v>0</v>
      </c>
      <c r="AU449" s="13">
        <v>0</v>
      </c>
      <c r="AV449" s="13">
        <v>0</v>
      </c>
      <c r="AW449" s="13">
        <f t="shared" si="253"/>
        <v>0</v>
      </c>
      <c r="AX449" s="13"/>
      <c r="AY449" s="1">
        <v>406993.93</v>
      </c>
      <c r="AZ449" s="1">
        <v>406993.93</v>
      </c>
      <c r="BA449" s="1">
        <v>406993.93</v>
      </c>
      <c r="BB449" s="1">
        <v>406993.93</v>
      </c>
      <c r="BC449" s="1">
        <v>406993.93</v>
      </c>
      <c r="BD449" s="1">
        <v>406993.93</v>
      </c>
      <c r="BE449" s="1">
        <v>406993.93</v>
      </c>
      <c r="BF449" s="1">
        <v>406993.93</v>
      </c>
      <c r="BG449" s="1">
        <v>406993.93</v>
      </c>
      <c r="BH449" s="1">
        <v>406993.93</v>
      </c>
      <c r="BI449" s="1">
        <v>406993.93</v>
      </c>
      <c r="BJ449" s="1">
        <v>406993.93</v>
      </c>
      <c r="BK449" s="1">
        <v>406993.93</v>
      </c>
      <c r="BL449" s="14">
        <f t="shared" si="226"/>
        <v>0</v>
      </c>
      <c r="BM449" s="14">
        <f t="shared" si="254"/>
        <v>0</v>
      </c>
      <c r="BN449" s="15" t="str">
        <f t="shared" si="263"/>
        <v/>
      </c>
      <c r="BO449" s="37">
        <f>IFERROR(INDEX('Wkpr - Existing Depr Rates'!$G$2:$G$709,MATCH('Wkpr - Plant Balance Detail'!A449,'Wkpr - Existing Depr Rates'!$A$2:$A$709,0),),0)</f>
        <v>0</v>
      </c>
      <c r="BP449" s="37" t="str">
        <f t="shared" si="255"/>
        <v/>
      </c>
      <c r="BQ449" s="12"/>
      <c r="BR449" s="12"/>
      <c r="BS449" s="12"/>
      <c r="BT449" s="12"/>
      <c r="BU449" s="30">
        <f>_xlfn.IFNA(IF(AND($B449="ED",$D449&gt;=310000,$D449&lt;360000),INDEX('Wkpr - Allocation_Factors'!$B$16:$F$16,1,MATCH('Wkpr - Plant Balance Detail'!BU$2,'Wkpr - Allocation_Factors'!$B$1:$F$1,0)),IF(AND($B449="GD",$C449="AN",$D449&gt;=350000,$D449&lt;358000),INDEX('Wkpr - Allocation_Factors'!$B$17:$F$17,1,MATCH('Wkpr - Plant Balance Detail'!BU$2,'Wkpr - Allocation_Factors'!$B$1:$F$1,0)),INDEX('Wkpr - Allocation_Factors'!$B$2:$F$15,MATCH(CONCATENATE('Wkpr - Plant Balance Detail'!$B449,'Wkpr - Plant Balance Detail'!$C449),'Wkpr - Allocation_Factors'!$A$2:$A$15,0),MATCH('Wkpr - Plant Balance Detail'!BU$2,'Wkpr - Allocation_Factors'!$B$1:$F$1,0)))),0)</f>
        <v>0</v>
      </c>
      <c r="BV449" s="30">
        <f>_xlfn.IFNA(IF(AND($B449="ED",$D449&gt;=310000,$D449&lt;360000),INDEX('Wkpr - Allocation_Factors'!$B$16:$F$16,1,MATCH('Wkpr - Plant Balance Detail'!BV$2,'Wkpr - Allocation_Factors'!$B$1:$F$1,0)),IF(AND($B449="GD",$C449="AN",$D449&gt;=350000,$D449&lt;358000),INDEX('Wkpr - Allocation_Factors'!$B$17:$F$17,1,MATCH('Wkpr - Plant Balance Detail'!BV$2,'Wkpr - Allocation_Factors'!$B$1:$F$1,0)),INDEX('Wkpr - Allocation_Factors'!$B$2:$F$15,MATCH(CONCATENATE('Wkpr - Plant Balance Detail'!$B449,'Wkpr - Plant Balance Detail'!$C449),'Wkpr - Allocation_Factors'!$A$2:$A$15,0),MATCH('Wkpr - Plant Balance Detail'!BV$2,'Wkpr - Allocation_Factors'!$B$1:$F$1,0)))),0)</f>
        <v>0.70530000000000004</v>
      </c>
      <c r="BW449" s="30">
        <f>_xlfn.IFNA(IF(AND($B449="ED",$D449&gt;=310000,$D449&lt;360000),INDEX('Wkpr - Allocation_Factors'!$B$16:$F$16,1,MATCH('Wkpr - Plant Balance Detail'!BW$2,'Wkpr - Allocation_Factors'!$B$1:$F$1,0)),IF(AND($B449="GD",$C449="AN",$D449&gt;=350000,$D449&lt;358000),INDEX('Wkpr - Allocation_Factors'!$B$17:$F$17,1,MATCH('Wkpr - Plant Balance Detail'!BW$2,'Wkpr - Allocation_Factors'!$B$1:$F$1,0)),INDEX('Wkpr - Allocation_Factors'!$B$2:$F$15,MATCH(CONCATENATE('Wkpr - Plant Balance Detail'!$B449,'Wkpr - Plant Balance Detail'!$C449),'Wkpr - Allocation_Factors'!$A$2:$A$15,0),MATCH('Wkpr - Plant Balance Detail'!BW$2,'Wkpr - Allocation_Factors'!$B$1:$F$1,0)))),0)</f>
        <v>0</v>
      </c>
      <c r="BX449" s="30">
        <f>_xlfn.IFNA(IF(AND($B449="ED",$D449&gt;=310000,$D449&lt;360000),INDEX('Wkpr - Allocation_Factors'!$B$16:$F$16,1,MATCH('Wkpr - Plant Balance Detail'!BX$2,'Wkpr - Allocation_Factors'!$B$1:$F$1,0)),IF(AND($B449="GD",$C449="AN",$D449&gt;=350000,$D449&lt;358000),INDEX('Wkpr - Allocation_Factors'!$B$17:$F$17,1,MATCH('Wkpr - Plant Balance Detail'!BX$2,'Wkpr - Allocation_Factors'!$B$1:$F$1,0)),INDEX('Wkpr - Allocation_Factors'!$B$2:$F$15,MATCH(CONCATENATE('Wkpr - Plant Balance Detail'!$B449,'Wkpr - Plant Balance Detail'!$C449),'Wkpr - Allocation_Factors'!$A$2:$A$15,0),MATCH('Wkpr - Plant Balance Detail'!BX$2,'Wkpr - Allocation_Factors'!$B$1:$F$1,0)))),0)</f>
        <v>0.29470000000000002</v>
      </c>
      <c r="BY449" s="30">
        <f>_xlfn.IFNA(IF(AND($B449="ED",$D449&gt;=310000,$D449&lt;360000),INDEX('Wkpr - Allocation_Factors'!$B$16:$F$16,1,MATCH('Wkpr - Plant Balance Detail'!BY$2,'Wkpr - Allocation_Factors'!$B$1:$F$1,0)),IF(AND($B449="GD",$C449="AN",$D449&gt;=350000,$D449&lt;358000),INDEX('Wkpr - Allocation_Factors'!$B$17:$F$17,1,MATCH('Wkpr - Plant Balance Detail'!BY$2,'Wkpr - Allocation_Factors'!$B$1:$F$1,0)),INDEX('Wkpr - Allocation_Factors'!$B$2:$F$15,MATCH(CONCATENATE('Wkpr - Plant Balance Detail'!$B449,'Wkpr - Plant Balance Detail'!$C449),'Wkpr - Allocation_Factors'!$A$2:$A$15,0),MATCH('Wkpr - Plant Balance Detail'!BY$2,'Wkpr - Allocation_Factors'!$B$1:$F$1,0)))),0)</f>
        <v>0</v>
      </c>
      <c r="CA449" s="1">
        <f t="shared" si="227"/>
        <v>0</v>
      </c>
      <c r="CB449" s="1">
        <f t="shared" si="228"/>
        <v>0</v>
      </c>
      <c r="CC449" s="1">
        <f t="shared" si="229"/>
        <v>0</v>
      </c>
      <c r="CD449" s="1">
        <f t="shared" si="230"/>
        <v>0</v>
      </c>
      <c r="CE449" s="1">
        <f t="shared" si="231"/>
        <v>0</v>
      </c>
      <c r="CF449" s="1"/>
      <c r="CG449" s="1">
        <f t="shared" si="232"/>
        <v>0</v>
      </c>
      <c r="CH449" s="1">
        <f t="shared" si="233"/>
        <v>0</v>
      </c>
      <c r="CI449" s="1">
        <f t="shared" si="234"/>
        <v>0</v>
      </c>
      <c r="CJ449" s="1">
        <f t="shared" si="235"/>
        <v>0</v>
      </c>
      <c r="CK449" s="1">
        <f t="shared" si="236"/>
        <v>0</v>
      </c>
      <c r="CM449" s="1">
        <f t="shared" si="237"/>
        <v>0</v>
      </c>
      <c r="CN449" s="1">
        <f t="shared" si="238"/>
        <v>0</v>
      </c>
      <c r="CO449" s="1">
        <f t="shared" si="239"/>
        <v>0</v>
      </c>
      <c r="CP449" s="1">
        <f t="shared" si="240"/>
        <v>0</v>
      </c>
      <c r="CQ449" s="1">
        <f t="shared" si="241"/>
        <v>0</v>
      </c>
      <c r="CS449" s="1">
        <f t="shared" si="256"/>
        <v>0</v>
      </c>
      <c r="CT449" s="1">
        <f t="shared" si="257"/>
        <v>0</v>
      </c>
      <c r="CU449" s="1">
        <f t="shared" si="258"/>
        <v>0</v>
      </c>
      <c r="CV449" s="1">
        <f t="shared" si="259"/>
        <v>0</v>
      </c>
      <c r="CW449" s="1">
        <f t="shared" si="260"/>
        <v>0</v>
      </c>
      <c r="CX449" s="1">
        <f t="shared" si="261"/>
        <v>0</v>
      </c>
      <c r="DA449" s="38">
        <f t="shared" si="242"/>
        <v>0</v>
      </c>
      <c r="DB449" s="38">
        <f t="shared" si="243"/>
        <v>0</v>
      </c>
      <c r="DC449" s="38">
        <f t="shared" si="244"/>
        <v>0</v>
      </c>
      <c r="DD449" s="38">
        <f t="shared" si="245"/>
        <v>0</v>
      </c>
      <c r="DE449" s="38">
        <f t="shared" si="246"/>
        <v>0</v>
      </c>
    </row>
    <row r="450" spans="1:109" x14ac:dyDescent="0.2">
      <c r="A450" t="s">
        <v>465</v>
      </c>
      <c r="B450" t="str">
        <f t="shared" si="247"/>
        <v>GD</v>
      </c>
      <c r="C450" t="str">
        <f t="shared" si="248"/>
        <v>AN</v>
      </c>
      <c r="D450">
        <f t="shared" si="249"/>
        <v>350200</v>
      </c>
      <c r="F450" s="1">
        <v>59811.72</v>
      </c>
      <c r="G450" s="1">
        <v>59811.72</v>
      </c>
      <c r="H450" s="1">
        <v>59811.72</v>
      </c>
      <c r="I450" s="1">
        <v>59811.72</v>
      </c>
      <c r="J450" s="1">
        <v>59811.72</v>
      </c>
      <c r="K450" s="1">
        <v>59811.72</v>
      </c>
      <c r="L450" s="1">
        <v>59811.72</v>
      </c>
      <c r="M450" s="1">
        <v>59811.72</v>
      </c>
      <c r="N450" s="1">
        <v>59811.72</v>
      </c>
      <c r="O450" s="1">
        <v>59811.72</v>
      </c>
      <c r="P450" s="1">
        <v>59811.72</v>
      </c>
      <c r="Q450" s="1">
        <v>59811.72</v>
      </c>
      <c r="R450" s="1">
        <v>59811.72</v>
      </c>
      <c r="S450" s="1">
        <f t="shared" si="250"/>
        <v>59811.72</v>
      </c>
      <c r="T450" s="1">
        <f t="shared" si="251"/>
        <v>657928.91999999981</v>
      </c>
      <c r="U450" s="1">
        <f t="shared" si="252"/>
        <v>59811.719999999979</v>
      </c>
      <c r="V450" s="1">
        <v>-24541.9</v>
      </c>
      <c r="W450" s="1">
        <v>-24634.11</v>
      </c>
      <c r="X450" s="1">
        <v>-24726.32</v>
      </c>
      <c r="Y450" s="1">
        <v>-24818.53</v>
      </c>
      <c r="Z450" s="1">
        <v>-24910.74</v>
      </c>
      <c r="AA450" s="1">
        <v>-25002.95</v>
      </c>
      <c r="AB450" s="1">
        <v>-25095.16</v>
      </c>
      <c r="AC450" s="1">
        <v>-25187.37</v>
      </c>
      <c r="AD450" s="1">
        <v>-25279.58</v>
      </c>
      <c r="AE450" s="1">
        <v>-25371.79</v>
      </c>
      <c r="AF450" s="1">
        <v>-25464</v>
      </c>
      <c r="AG450" s="1">
        <v>-25556.21</v>
      </c>
      <c r="AH450" s="1">
        <v>-25648.420000000002</v>
      </c>
      <c r="AI450" s="1"/>
      <c r="AJ450" s="1">
        <v>-92.210000000000008</v>
      </c>
      <c r="AK450" s="1">
        <v>-92.210000000000008</v>
      </c>
      <c r="AL450" s="1">
        <v>-92.210000000000008</v>
      </c>
      <c r="AM450" s="1">
        <v>-92.210000000000008</v>
      </c>
      <c r="AN450" s="1">
        <v>-92.210000000000008</v>
      </c>
      <c r="AO450" s="1">
        <v>-92.210000000000008</v>
      </c>
      <c r="AP450" s="1">
        <v>-92.210000000000008</v>
      </c>
      <c r="AQ450" s="1">
        <v>-92.210000000000008</v>
      </c>
      <c r="AR450" s="1">
        <v>-92.210000000000008</v>
      </c>
      <c r="AS450" s="1">
        <v>-92.210000000000008</v>
      </c>
      <c r="AT450" s="1">
        <v>-92.210000000000008</v>
      </c>
      <c r="AU450" s="1">
        <v>-92.210000000000008</v>
      </c>
      <c r="AV450" s="1">
        <v>-92.210000000000008</v>
      </c>
      <c r="AW450" s="1">
        <f t="shared" si="253"/>
        <v>1106.5200000000002</v>
      </c>
      <c r="AX450" s="1"/>
      <c r="AY450" s="1">
        <v>35269.82</v>
      </c>
      <c r="AZ450" s="1">
        <v>35177.61</v>
      </c>
      <c r="BA450" s="1">
        <v>35085.4</v>
      </c>
      <c r="BB450" s="1">
        <v>34993.19</v>
      </c>
      <c r="BC450" s="1">
        <v>34900.980000000003</v>
      </c>
      <c r="BD450" s="1">
        <v>34808.770000000004</v>
      </c>
      <c r="BE450" s="1">
        <v>34716.559999999998</v>
      </c>
      <c r="BF450" s="1">
        <v>34624.35</v>
      </c>
      <c r="BG450" s="1">
        <v>34532.14</v>
      </c>
      <c r="BH450" s="1">
        <v>34439.93</v>
      </c>
      <c r="BI450" s="1">
        <v>34347.72</v>
      </c>
      <c r="BJ450" s="1">
        <v>34255.51</v>
      </c>
      <c r="BK450" s="1">
        <v>34163.300000000003</v>
      </c>
      <c r="BL450" s="2">
        <f t="shared" si="226"/>
        <v>0</v>
      </c>
      <c r="BM450" s="2">
        <f t="shared" si="254"/>
        <v>1106.5200000000002</v>
      </c>
      <c r="BN450" s="3">
        <f t="shared" si="263"/>
        <v>1.8500053166837546E-2</v>
      </c>
      <c r="BO450" s="37">
        <f>IFERROR(INDEX('Wkpr - Existing Depr Rates'!$G$2:$G$709,MATCH('Wkpr - Plant Balance Detail'!A450,'Wkpr - Existing Depr Rates'!$A$2:$A$709,0),),0)</f>
        <v>1.8499999999999999E-2</v>
      </c>
      <c r="BP450" s="37">
        <f t="shared" si="255"/>
        <v>5.3166837547108381E-8</v>
      </c>
      <c r="BQ450" s="11">
        <v>1.3500000000000002E-2</v>
      </c>
      <c r="BR450" s="11"/>
      <c r="BS450" s="11"/>
      <c r="BU450" s="31">
        <f>_xlfn.IFNA(IF(AND($B450="ED",$D450&gt;=310000,$D450&lt;360000),INDEX('Wkpr - Allocation_Factors'!$B$16:$F$16,1,MATCH('Wkpr - Plant Balance Detail'!BU$2,'Wkpr - Allocation_Factors'!$B$1:$F$1,0)),IF(AND($B450="GD",$C450="AN",$D450&gt;=350000,$D450&lt;358000),INDEX('Wkpr - Allocation_Factors'!$B$17:$F$17,1,MATCH('Wkpr - Plant Balance Detail'!BU$2,'Wkpr - Allocation_Factors'!$B$1:$F$1,0)),INDEX('Wkpr - Allocation_Factors'!$B$2:$F$15,MATCH(CONCATENATE('Wkpr - Plant Balance Detail'!$B450,'Wkpr - Plant Balance Detail'!$C450),'Wkpr - Allocation_Factors'!$A$2:$A$15,0),MATCH('Wkpr - Plant Balance Detail'!BU$2,'Wkpr - Allocation_Factors'!$B$1:$F$1,0)))),0)</f>
        <v>0</v>
      </c>
      <c r="BV450" s="31">
        <f>_xlfn.IFNA(IF(AND($B450="ED",$D450&gt;=310000,$D450&lt;360000),INDEX('Wkpr - Allocation_Factors'!$B$16:$F$16,1,MATCH('Wkpr - Plant Balance Detail'!BV$2,'Wkpr - Allocation_Factors'!$B$1:$F$1,0)),IF(AND($B450="GD",$C450="AN",$D450&gt;=350000,$D450&lt;358000),INDEX('Wkpr - Allocation_Factors'!$B$17:$F$17,1,MATCH('Wkpr - Plant Balance Detail'!BV$2,'Wkpr - Allocation_Factors'!$B$1:$F$1,0)),INDEX('Wkpr - Allocation_Factors'!$B$2:$F$15,MATCH(CONCATENATE('Wkpr - Plant Balance Detail'!$B450,'Wkpr - Plant Balance Detail'!$C450),'Wkpr - Allocation_Factors'!$A$2:$A$15,0),MATCH('Wkpr - Plant Balance Detail'!BV$2,'Wkpr - Allocation_Factors'!$B$1:$F$1,0)))),0)</f>
        <v>0.70530000000000004</v>
      </c>
      <c r="BW450" s="31">
        <f>_xlfn.IFNA(IF(AND($B450="ED",$D450&gt;=310000,$D450&lt;360000),INDEX('Wkpr - Allocation_Factors'!$B$16:$F$16,1,MATCH('Wkpr - Plant Balance Detail'!BW$2,'Wkpr - Allocation_Factors'!$B$1:$F$1,0)),IF(AND($B450="GD",$C450="AN",$D450&gt;=350000,$D450&lt;358000),INDEX('Wkpr - Allocation_Factors'!$B$17:$F$17,1,MATCH('Wkpr - Plant Balance Detail'!BW$2,'Wkpr - Allocation_Factors'!$B$1:$F$1,0)),INDEX('Wkpr - Allocation_Factors'!$B$2:$F$15,MATCH(CONCATENATE('Wkpr - Plant Balance Detail'!$B450,'Wkpr - Plant Balance Detail'!$C450),'Wkpr - Allocation_Factors'!$A$2:$A$15,0),MATCH('Wkpr - Plant Balance Detail'!BW$2,'Wkpr - Allocation_Factors'!$B$1:$F$1,0)))),0)</f>
        <v>0</v>
      </c>
      <c r="BX450" s="31">
        <f>_xlfn.IFNA(IF(AND($B450="ED",$D450&gt;=310000,$D450&lt;360000),INDEX('Wkpr - Allocation_Factors'!$B$16:$F$16,1,MATCH('Wkpr - Plant Balance Detail'!BX$2,'Wkpr - Allocation_Factors'!$B$1:$F$1,0)),IF(AND($B450="GD",$C450="AN",$D450&gt;=350000,$D450&lt;358000),INDEX('Wkpr - Allocation_Factors'!$B$17:$F$17,1,MATCH('Wkpr - Plant Balance Detail'!BX$2,'Wkpr - Allocation_Factors'!$B$1:$F$1,0)),INDEX('Wkpr - Allocation_Factors'!$B$2:$F$15,MATCH(CONCATENATE('Wkpr - Plant Balance Detail'!$B450,'Wkpr - Plant Balance Detail'!$C450),'Wkpr - Allocation_Factors'!$A$2:$A$15,0),MATCH('Wkpr - Plant Balance Detail'!BX$2,'Wkpr - Allocation_Factors'!$B$1:$F$1,0)))),0)</f>
        <v>0.29470000000000002</v>
      </c>
      <c r="BY450" s="31">
        <f>_xlfn.IFNA(IF(AND($B450="ED",$D450&gt;=310000,$D450&lt;360000),INDEX('Wkpr - Allocation_Factors'!$B$16:$F$16,1,MATCH('Wkpr - Plant Balance Detail'!BY$2,'Wkpr - Allocation_Factors'!$B$1:$F$1,0)),IF(AND($B450="GD",$C450="AN",$D450&gt;=350000,$D450&lt;358000),INDEX('Wkpr - Allocation_Factors'!$B$17:$F$17,1,MATCH('Wkpr - Plant Balance Detail'!BY$2,'Wkpr - Allocation_Factors'!$B$1:$F$1,0)),INDEX('Wkpr - Allocation_Factors'!$B$2:$F$15,MATCH(CONCATENATE('Wkpr - Plant Balance Detail'!$B450,'Wkpr - Plant Balance Detail'!$C450),'Wkpr - Allocation_Factors'!$A$2:$A$15,0),MATCH('Wkpr - Plant Balance Detail'!BY$2,'Wkpr - Allocation_Factors'!$B$1:$F$1,0)))),0)</f>
        <v>0</v>
      </c>
      <c r="CA450" s="1">
        <f t="shared" si="227"/>
        <v>0</v>
      </c>
      <c r="CB450" s="1">
        <f t="shared" si="228"/>
        <v>780.42855600000053</v>
      </c>
      <c r="CC450" s="1">
        <f t="shared" si="229"/>
        <v>0</v>
      </c>
      <c r="CD450" s="1">
        <f t="shared" si="230"/>
        <v>326.09144400000019</v>
      </c>
      <c r="CE450" s="1">
        <f t="shared" si="231"/>
        <v>0</v>
      </c>
      <c r="CF450" s="1"/>
      <c r="CG450" s="1">
        <f t="shared" si="232"/>
        <v>0</v>
      </c>
      <c r="CH450" s="1">
        <f t="shared" si="233"/>
        <v>780.4263131460001</v>
      </c>
      <c r="CI450" s="1">
        <f t="shared" si="234"/>
        <v>0</v>
      </c>
      <c r="CJ450" s="1">
        <f t="shared" si="235"/>
        <v>326.09050685400001</v>
      </c>
      <c r="CK450" s="1">
        <f t="shared" si="236"/>
        <v>0</v>
      </c>
      <c r="CM450" s="1">
        <f t="shared" si="237"/>
        <v>0</v>
      </c>
      <c r="CN450" s="1">
        <f t="shared" si="238"/>
        <v>569.50028256600012</v>
      </c>
      <c r="CO450" s="1">
        <f t="shared" si="239"/>
        <v>0</v>
      </c>
      <c r="CP450" s="1">
        <f t="shared" si="240"/>
        <v>237.95793743400003</v>
      </c>
      <c r="CQ450" s="1">
        <f t="shared" si="241"/>
        <v>0</v>
      </c>
      <c r="CS450" s="1">
        <f t="shared" si="256"/>
        <v>0</v>
      </c>
      <c r="CT450" s="1">
        <f t="shared" si="257"/>
        <v>-210.92603057999997</v>
      </c>
      <c r="CU450" s="1">
        <f t="shared" si="258"/>
        <v>0</v>
      </c>
      <c r="CV450" s="1">
        <f t="shared" si="259"/>
        <v>-88.132569419999982</v>
      </c>
      <c r="CW450" s="1">
        <f t="shared" si="260"/>
        <v>0</v>
      </c>
      <c r="CX450" s="1">
        <f t="shared" si="261"/>
        <v>-299.05859999999996</v>
      </c>
      <c r="DA450" s="38">
        <f t="shared" si="242"/>
        <v>0</v>
      </c>
      <c r="DB450" s="38">
        <f t="shared" si="243"/>
        <v>0</v>
      </c>
      <c r="DC450" s="38">
        <f t="shared" si="244"/>
        <v>0</v>
      </c>
      <c r="DD450" s="38">
        <f t="shared" si="245"/>
        <v>0</v>
      </c>
      <c r="DE450" s="38">
        <f t="shared" si="246"/>
        <v>0</v>
      </c>
    </row>
    <row r="451" spans="1:109" x14ac:dyDescent="0.2">
      <c r="A451" t="s">
        <v>466</v>
      </c>
      <c r="B451" t="str">
        <f t="shared" si="247"/>
        <v>GD</v>
      </c>
      <c r="C451" t="str">
        <f t="shared" si="248"/>
        <v>AN</v>
      </c>
      <c r="D451">
        <f t="shared" si="249"/>
        <v>351100</v>
      </c>
      <c r="F451" s="1">
        <v>1336888.6299999999</v>
      </c>
      <c r="G451" s="1">
        <v>1345603.53</v>
      </c>
      <c r="H451" s="1">
        <v>1357195.54</v>
      </c>
      <c r="I451" s="1">
        <v>1367481.59</v>
      </c>
      <c r="J451" s="1">
        <v>1383636.98</v>
      </c>
      <c r="K451" s="1">
        <v>1437811.81</v>
      </c>
      <c r="L451" s="1">
        <v>1442776.01</v>
      </c>
      <c r="M451" s="1">
        <v>1448431.56</v>
      </c>
      <c r="N451" s="1">
        <v>1451782.43</v>
      </c>
      <c r="O451" s="1">
        <v>1465841.27</v>
      </c>
      <c r="P451" s="1">
        <v>1482172.81</v>
      </c>
      <c r="Q451" s="1">
        <v>1507987.32</v>
      </c>
      <c r="R451" s="1">
        <v>1507987.32</v>
      </c>
      <c r="S451" s="1">
        <f t="shared" si="250"/>
        <v>1422437.9750000001</v>
      </c>
      <c r="T451" s="1">
        <f t="shared" si="251"/>
        <v>15690720.850000001</v>
      </c>
      <c r="U451" s="1">
        <f t="shared" si="252"/>
        <v>1426096.5687500003</v>
      </c>
      <c r="V451" s="1">
        <v>-460402.10000000003</v>
      </c>
      <c r="W451" s="1">
        <v>-462089.9</v>
      </c>
      <c r="X451" s="1">
        <v>-463790.48</v>
      </c>
      <c r="Y451" s="1">
        <v>-465504.82</v>
      </c>
      <c r="Z451" s="1">
        <v>-467235.8</v>
      </c>
      <c r="AA451" s="1">
        <v>-469011.03</v>
      </c>
      <c r="AB451" s="1">
        <v>-470823.47000000003</v>
      </c>
      <c r="AC451" s="1">
        <v>-472642.59</v>
      </c>
      <c r="AD451" s="1">
        <v>-474467.38</v>
      </c>
      <c r="AE451" s="1">
        <v>-476303.12</v>
      </c>
      <c r="AF451" s="1">
        <v>-478157.98</v>
      </c>
      <c r="AG451" s="1">
        <v>-480039.36</v>
      </c>
      <c r="AH451" s="1">
        <v>-481936.98</v>
      </c>
      <c r="AI451" s="1"/>
      <c r="AJ451" s="1">
        <v>-1658.54</v>
      </c>
      <c r="AK451" s="1">
        <v>-1687.8</v>
      </c>
      <c r="AL451" s="1">
        <v>-1700.58</v>
      </c>
      <c r="AM451" s="1">
        <v>-1714.3400000000001</v>
      </c>
      <c r="AN451" s="1">
        <v>-1730.98</v>
      </c>
      <c r="AO451" s="1">
        <v>-1775.23</v>
      </c>
      <c r="AP451" s="1">
        <v>-1812.44</v>
      </c>
      <c r="AQ451" s="1">
        <v>-1819.1200000000001</v>
      </c>
      <c r="AR451" s="1">
        <v>-1824.79</v>
      </c>
      <c r="AS451" s="1">
        <v>-1835.74</v>
      </c>
      <c r="AT451" s="1">
        <v>-1854.8600000000001</v>
      </c>
      <c r="AU451" s="1">
        <v>-1881.38</v>
      </c>
      <c r="AV451" s="1">
        <v>-1897.6200000000001</v>
      </c>
      <c r="AW451" s="1">
        <f t="shared" si="253"/>
        <v>21534.880000000001</v>
      </c>
      <c r="AX451" s="1"/>
      <c r="AY451" s="1">
        <v>876486.53</v>
      </c>
      <c r="AZ451" s="1">
        <v>883513.63</v>
      </c>
      <c r="BA451" s="1">
        <v>893405.06</v>
      </c>
      <c r="BB451" s="1">
        <v>901976.77</v>
      </c>
      <c r="BC451" s="1">
        <v>916401.18</v>
      </c>
      <c r="BD451" s="1">
        <v>968800.78</v>
      </c>
      <c r="BE451" s="1">
        <v>971952.54</v>
      </c>
      <c r="BF451" s="1">
        <v>975788.97</v>
      </c>
      <c r="BG451" s="1">
        <v>977315.05</v>
      </c>
      <c r="BH451" s="1">
        <v>989538.15</v>
      </c>
      <c r="BI451" s="1">
        <v>1004014.83</v>
      </c>
      <c r="BJ451" s="1">
        <v>1027947.96</v>
      </c>
      <c r="BK451" s="1">
        <v>1026050.34</v>
      </c>
      <c r="BL451" s="2">
        <f t="shared" ref="BL451:BL514" si="264">IF(D451&lt;=303999,AW451,)</f>
        <v>0</v>
      </c>
      <c r="BM451" s="2">
        <f t="shared" si="254"/>
        <v>21534.880000000001</v>
      </c>
      <c r="BN451" s="3">
        <f t="shared" si="263"/>
        <v>1.5100576266637902E-2</v>
      </c>
      <c r="BO451" s="37">
        <f>IFERROR(INDEX('Wkpr - Existing Depr Rates'!$G$2:$G$709,MATCH('Wkpr - Plant Balance Detail'!A451,'Wkpr - Existing Depr Rates'!$A$2:$A$709,0),),0)</f>
        <v>1.5100560000000001E-2</v>
      </c>
      <c r="BP451" s="37">
        <f t="shared" si="255"/>
        <v>1.6266637901246606E-8</v>
      </c>
      <c r="BQ451" s="11">
        <v>1.52E-2</v>
      </c>
      <c r="BR451" s="11"/>
      <c r="BS451" s="11"/>
      <c r="BU451" s="31">
        <f>_xlfn.IFNA(IF(AND($B451="ED",$D451&gt;=310000,$D451&lt;360000),INDEX('Wkpr - Allocation_Factors'!$B$16:$F$16,1,MATCH('Wkpr - Plant Balance Detail'!BU$2,'Wkpr - Allocation_Factors'!$B$1:$F$1,0)),IF(AND($B451="GD",$C451="AN",$D451&gt;=350000,$D451&lt;358000),INDEX('Wkpr - Allocation_Factors'!$B$17:$F$17,1,MATCH('Wkpr - Plant Balance Detail'!BU$2,'Wkpr - Allocation_Factors'!$B$1:$F$1,0)),INDEX('Wkpr - Allocation_Factors'!$B$2:$F$15,MATCH(CONCATENATE('Wkpr - Plant Balance Detail'!$B451,'Wkpr - Plant Balance Detail'!$C451),'Wkpr - Allocation_Factors'!$A$2:$A$15,0),MATCH('Wkpr - Plant Balance Detail'!BU$2,'Wkpr - Allocation_Factors'!$B$1:$F$1,0)))),0)</f>
        <v>0</v>
      </c>
      <c r="BV451" s="31">
        <f>_xlfn.IFNA(IF(AND($B451="ED",$D451&gt;=310000,$D451&lt;360000),INDEX('Wkpr - Allocation_Factors'!$B$16:$F$16,1,MATCH('Wkpr - Plant Balance Detail'!BV$2,'Wkpr - Allocation_Factors'!$B$1:$F$1,0)),IF(AND($B451="GD",$C451="AN",$D451&gt;=350000,$D451&lt;358000),INDEX('Wkpr - Allocation_Factors'!$B$17:$F$17,1,MATCH('Wkpr - Plant Balance Detail'!BV$2,'Wkpr - Allocation_Factors'!$B$1:$F$1,0)),INDEX('Wkpr - Allocation_Factors'!$B$2:$F$15,MATCH(CONCATENATE('Wkpr - Plant Balance Detail'!$B451,'Wkpr - Plant Balance Detail'!$C451),'Wkpr - Allocation_Factors'!$A$2:$A$15,0),MATCH('Wkpr - Plant Balance Detail'!BV$2,'Wkpr - Allocation_Factors'!$B$1:$F$1,0)))),0)</f>
        <v>0.70530000000000004</v>
      </c>
      <c r="BW451" s="31">
        <f>_xlfn.IFNA(IF(AND($B451="ED",$D451&gt;=310000,$D451&lt;360000),INDEX('Wkpr - Allocation_Factors'!$B$16:$F$16,1,MATCH('Wkpr - Plant Balance Detail'!BW$2,'Wkpr - Allocation_Factors'!$B$1:$F$1,0)),IF(AND($B451="GD",$C451="AN",$D451&gt;=350000,$D451&lt;358000),INDEX('Wkpr - Allocation_Factors'!$B$17:$F$17,1,MATCH('Wkpr - Plant Balance Detail'!BW$2,'Wkpr - Allocation_Factors'!$B$1:$F$1,0)),INDEX('Wkpr - Allocation_Factors'!$B$2:$F$15,MATCH(CONCATENATE('Wkpr - Plant Balance Detail'!$B451,'Wkpr - Plant Balance Detail'!$C451),'Wkpr - Allocation_Factors'!$A$2:$A$15,0),MATCH('Wkpr - Plant Balance Detail'!BW$2,'Wkpr - Allocation_Factors'!$B$1:$F$1,0)))),0)</f>
        <v>0</v>
      </c>
      <c r="BX451" s="31">
        <f>_xlfn.IFNA(IF(AND($B451="ED",$D451&gt;=310000,$D451&lt;360000),INDEX('Wkpr - Allocation_Factors'!$B$16:$F$16,1,MATCH('Wkpr - Plant Balance Detail'!BX$2,'Wkpr - Allocation_Factors'!$B$1:$F$1,0)),IF(AND($B451="GD",$C451="AN",$D451&gt;=350000,$D451&lt;358000),INDEX('Wkpr - Allocation_Factors'!$B$17:$F$17,1,MATCH('Wkpr - Plant Balance Detail'!BX$2,'Wkpr - Allocation_Factors'!$B$1:$F$1,0)),INDEX('Wkpr - Allocation_Factors'!$B$2:$F$15,MATCH(CONCATENATE('Wkpr - Plant Balance Detail'!$B451,'Wkpr - Plant Balance Detail'!$C451),'Wkpr - Allocation_Factors'!$A$2:$A$15,0),MATCH('Wkpr - Plant Balance Detail'!BX$2,'Wkpr - Allocation_Factors'!$B$1:$F$1,0)))),0)</f>
        <v>0.29470000000000002</v>
      </c>
      <c r="BY451" s="31">
        <f>_xlfn.IFNA(IF(AND($B451="ED",$D451&gt;=310000,$D451&lt;360000),INDEX('Wkpr - Allocation_Factors'!$B$16:$F$16,1,MATCH('Wkpr - Plant Balance Detail'!BY$2,'Wkpr - Allocation_Factors'!$B$1:$F$1,0)),IF(AND($B451="GD",$C451="AN",$D451&gt;=350000,$D451&lt;358000),INDEX('Wkpr - Allocation_Factors'!$B$17:$F$17,1,MATCH('Wkpr - Plant Balance Detail'!BY$2,'Wkpr - Allocation_Factors'!$B$1:$F$1,0)),INDEX('Wkpr - Allocation_Factors'!$B$2:$F$15,MATCH(CONCATENATE('Wkpr - Plant Balance Detail'!$B451,'Wkpr - Plant Balance Detail'!$C451),'Wkpr - Allocation_Factors'!$A$2:$A$15,0),MATCH('Wkpr - Plant Balance Detail'!BY$2,'Wkpr - Allocation_Factors'!$B$1:$F$1,0)))),0)</f>
        <v>0</v>
      </c>
      <c r="CA451" s="1">
        <f t="shared" ref="CA451:CA514" si="265">IFERROR($R451*$BN451*BU451,0)</f>
        <v>0</v>
      </c>
      <c r="CB451" s="1">
        <f t="shared" ref="CB451:CB514" si="266">IFERROR($R451*$BN451*BV451,0)</f>
        <v>16060.723105282377</v>
      </c>
      <c r="CC451" s="1">
        <f t="shared" ref="CC451:CC514" si="267">IFERROR($R451*$BN451*BW451,0)</f>
        <v>0</v>
      </c>
      <c r="CD451" s="1">
        <f t="shared" ref="CD451:CD514" si="268">IFERROR($R451*$BN451*BX451,0)</f>
        <v>6710.7544295005191</v>
      </c>
      <c r="CE451" s="1">
        <f t="shared" ref="CE451:CE514" si="269">IFERROR($R451*$BN451*BY451,0)</f>
        <v>0</v>
      </c>
      <c r="CF451" s="1"/>
      <c r="CG451" s="1">
        <f t="shared" ref="CG451:CG514" si="270">IFERROR(IF(OR($BQ451&gt;0,$BQ451&lt;0),$R451*$BO451*BU451,0),0)</f>
        <v>0</v>
      </c>
      <c r="CH451" s="1">
        <f t="shared" ref="CH451:CH514" si="271">IFERROR(IF(OR($BQ451&gt;0,$BQ451&lt;0),$R451*$BO451*BV451,0),0)</f>
        <v>16060.705804355408</v>
      </c>
      <c r="CI451" s="1">
        <f t="shared" ref="CI451:CI514" si="272">IFERROR(IF(OR($BQ451&gt;0,$BQ451&lt;0),$R451*$BO451*BW451,0),0)</f>
        <v>0</v>
      </c>
      <c r="CJ451" s="1">
        <f t="shared" ref="CJ451:CJ514" si="273">IFERROR(IF(OR($BQ451&gt;0,$BQ451&lt;0),$R451*$BO451*BX451,0),0)</f>
        <v>6710.7472005437949</v>
      </c>
      <c r="CK451" s="1">
        <f t="shared" ref="CK451:CK514" si="274">IFERROR(IF(OR($BQ451&gt;0,$BQ451&lt;0),$R451*$BO451*BY451,0),0)</f>
        <v>0</v>
      </c>
      <c r="CM451" s="1">
        <f t="shared" ref="CM451:CM514" si="275">IF($D451&lt;&gt;397000,$R451*$BQ451*BU451,($R451-$BS451)*$BQ451*BU451)</f>
        <v>0</v>
      </c>
      <c r="CN451" s="1">
        <f t="shared" ref="CN451:CN514" si="276">IF($D451&lt;&gt;397000,$R451*$BQ451*BV451,($R451-$BS451)*$BQ451*BV451)</f>
        <v>16166.468543299201</v>
      </c>
      <c r="CO451" s="1">
        <f t="shared" ref="CO451:CO514" si="277">IF($D451&lt;&gt;397000,$R451*$BQ451*BW451,($R451-$BS451)*$BQ451*BW451)</f>
        <v>0</v>
      </c>
      <c r="CP451" s="1">
        <f t="shared" ref="CP451:CP514" si="278">IF($D451&lt;&gt;397000,$R451*$BQ451*BX451,($R451-$BS451)*$BQ451*BX451)</f>
        <v>6754.9387207008003</v>
      </c>
      <c r="CQ451" s="1">
        <f t="shared" ref="CQ451:CQ514" si="279">IF($D451&lt;&gt;397000,$R451*$BQ451*BY451,($R451-$BS451)*$BQ451*BY451)</f>
        <v>0</v>
      </c>
      <c r="CS451" s="1">
        <f t="shared" si="256"/>
        <v>0</v>
      </c>
      <c r="CT451" s="1">
        <f t="shared" si="257"/>
        <v>105.76273894379301</v>
      </c>
      <c r="CU451" s="1">
        <f t="shared" si="258"/>
        <v>0</v>
      </c>
      <c r="CV451" s="1">
        <f t="shared" si="259"/>
        <v>44.191520157005471</v>
      </c>
      <c r="CW451" s="1">
        <f t="shared" si="260"/>
        <v>0</v>
      </c>
      <c r="CX451" s="1">
        <f t="shared" si="261"/>
        <v>149.95425910079848</v>
      </c>
      <c r="DA451" s="38">
        <f t="shared" ref="DA451:DA514" si="280">IF($E451="Amortizable",($R451*$BO451*BU451),0)</f>
        <v>0</v>
      </c>
      <c r="DB451" s="38">
        <f t="shared" ref="DB451:DB514" si="281">IF($E451="Amortizable",($R451*$BO451*BV451),0)</f>
        <v>0</v>
      </c>
      <c r="DC451" s="38">
        <f t="shared" ref="DC451:DC514" si="282">IF($E451="Amortizable",($R451*$BO451*BW451),0)</f>
        <v>0</v>
      </c>
      <c r="DD451" s="38">
        <f t="shared" ref="DD451:DD514" si="283">IF($E451="Amortizable",($R451*$BO451*BX451),0)</f>
        <v>0</v>
      </c>
      <c r="DE451" s="38">
        <f t="shared" ref="DE451:DE514" si="284">IF($E451="Amortizable",($R451*$BO451*BY451),0)</f>
        <v>0</v>
      </c>
    </row>
    <row r="452" spans="1:109" x14ac:dyDescent="0.2">
      <c r="A452" t="s">
        <v>467</v>
      </c>
      <c r="B452" t="str">
        <f t="shared" ref="B452:B515" si="285">LEFT(A452,2)</f>
        <v>GD</v>
      </c>
      <c r="C452" t="str">
        <f t="shared" ref="C452:C515" si="286">RIGHT(LEFT(A452,5),2)</f>
        <v>AN</v>
      </c>
      <c r="D452">
        <f t="shared" ref="D452:D515" si="287">VALUE(RIGHT(A452,6))</f>
        <v>351200</v>
      </c>
      <c r="F452" s="1">
        <v>275254.53000000003</v>
      </c>
      <c r="G452" s="1">
        <v>275254.53000000003</v>
      </c>
      <c r="H452" s="1">
        <v>275254.53000000003</v>
      </c>
      <c r="I452" s="1">
        <v>275254.53000000003</v>
      </c>
      <c r="J452" s="1">
        <v>275254.53000000003</v>
      </c>
      <c r="K452" s="1">
        <v>275254.53000000003</v>
      </c>
      <c r="L452" s="1">
        <v>275254.53000000003</v>
      </c>
      <c r="M452" s="1">
        <v>275254.53000000003</v>
      </c>
      <c r="N452" s="1">
        <v>275254.53000000003</v>
      </c>
      <c r="O452" s="1">
        <v>275254.53000000003</v>
      </c>
      <c r="P452" s="1">
        <v>275254.53000000003</v>
      </c>
      <c r="Q452" s="1">
        <v>275254.53000000003</v>
      </c>
      <c r="R452" s="1">
        <v>275254.53000000003</v>
      </c>
      <c r="S452" s="1">
        <f t="shared" ref="S452:S515" si="288">(F452+R452)/2</f>
        <v>275254.53000000003</v>
      </c>
      <c r="T452" s="1">
        <f t="shared" ref="T452:T515" si="289">SUM(G452:Q452)</f>
        <v>3027799.830000001</v>
      </c>
      <c r="U452" s="1">
        <f t="shared" ref="U452:U515" si="290">(S452+T452)/12</f>
        <v>275254.53000000009</v>
      </c>
      <c r="V452" s="1">
        <v>-190906.57</v>
      </c>
      <c r="W452" s="1">
        <v>-191223.12</v>
      </c>
      <c r="X452" s="1">
        <v>-191539.67</v>
      </c>
      <c r="Y452" s="1">
        <v>-191856.22</v>
      </c>
      <c r="Z452" s="1">
        <v>-192172.77</v>
      </c>
      <c r="AA452" s="1">
        <v>-192489.32</v>
      </c>
      <c r="AB452" s="1">
        <v>-192805.87</v>
      </c>
      <c r="AC452" s="1">
        <v>-193122.42</v>
      </c>
      <c r="AD452" s="1">
        <v>-193438.97</v>
      </c>
      <c r="AE452" s="1">
        <v>-193755.51999999999</v>
      </c>
      <c r="AF452" s="1">
        <v>-194072.07</v>
      </c>
      <c r="AG452" s="1">
        <v>-194388.62</v>
      </c>
      <c r="AH452" s="1">
        <v>-193976.64</v>
      </c>
      <c r="AI452" s="1"/>
      <c r="AJ452" s="1">
        <v>-316.55</v>
      </c>
      <c r="AK452" s="1">
        <v>-316.55</v>
      </c>
      <c r="AL452" s="1">
        <v>-316.55</v>
      </c>
      <c r="AM452" s="1">
        <v>-316.55</v>
      </c>
      <c r="AN452" s="1">
        <v>-316.55</v>
      </c>
      <c r="AO452" s="1">
        <v>-316.55</v>
      </c>
      <c r="AP452" s="1">
        <v>-316.55</v>
      </c>
      <c r="AQ452" s="1">
        <v>-316.55</v>
      </c>
      <c r="AR452" s="1">
        <v>-316.55</v>
      </c>
      <c r="AS452" s="1">
        <v>-316.55</v>
      </c>
      <c r="AT452" s="1">
        <v>-316.55</v>
      </c>
      <c r="AU452" s="1">
        <v>-316.55</v>
      </c>
      <c r="AV452" s="1">
        <v>-316.55</v>
      </c>
      <c r="AW452" s="1">
        <f t="shared" ref="AW452:AW515" si="291">-SUM(AK452:AV452)</f>
        <v>3798.6000000000008</v>
      </c>
      <c r="AX452" s="1"/>
      <c r="AY452" s="1">
        <v>84347.96</v>
      </c>
      <c r="AZ452" s="1">
        <v>84031.41</v>
      </c>
      <c r="BA452" s="1">
        <v>83714.86</v>
      </c>
      <c r="BB452" s="1">
        <v>83398.31</v>
      </c>
      <c r="BC452" s="1">
        <v>83081.759999999995</v>
      </c>
      <c r="BD452" s="1">
        <v>82765.210000000006</v>
      </c>
      <c r="BE452" s="1">
        <v>82448.66</v>
      </c>
      <c r="BF452" s="1">
        <v>82132.11</v>
      </c>
      <c r="BG452" s="1">
        <v>81815.56</v>
      </c>
      <c r="BH452" s="1">
        <v>81499.009999999995</v>
      </c>
      <c r="BI452" s="1">
        <v>81182.460000000006</v>
      </c>
      <c r="BJ452" s="1">
        <v>80865.91</v>
      </c>
      <c r="BK452" s="1">
        <v>81277.89</v>
      </c>
      <c r="BL452" s="2">
        <f t="shared" si="264"/>
        <v>0</v>
      </c>
      <c r="BM452" s="2">
        <f t="shared" ref="BM452:BM515" si="292">AW452-BL452</f>
        <v>3798.6000000000008</v>
      </c>
      <c r="BN452" s="3">
        <f t="shared" si="263"/>
        <v>1.3800317836730969E-2</v>
      </c>
      <c r="BO452" s="37">
        <f>IFERROR(INDEX('Wkpr - Existing Depr Rates'!$G$2:$G$709,MATCH('Wkpr - Plant Balance Detail'!A452,'Wkpr - Existing Depr Rates'!$A$2:$A$709,0),),0)</f>
        <v>1.38E-2</v>
      </c>
      <c r="BP452" s="37">
        <f t="shared" ref="BP452:BP515" si="293">IFERROR(BN452-BO452,"")</f>
        <v>3.178367309689123E-7</v>
      </c>
      <c r="BQ452" s="11">
        <v>1.15E-2</v>
      </c>
      <c r="BR452" s="11"/>
      <c r="BS452" s="11"/>
      <c r="BU452" s="31">
        <f>_xlfn.IFNA(IF(AND($B452="ED",$D452&gt;=310000,$D452&lt;360000),INDEX('Wkpr - Allocation_Factors'!$B$16:$F$16,1,MATCH('Wkpr - Plant Balance Detail'!BU$2,'Wkpr - Allocation_Factors'!$B$1:$F$1,0)),IF(AND($B452="GD",$C452="AN",$D452&gt;=350000,$D452&lt;358000),INDEX('Wkpr - Allocation_Factors'!$B$17:$F$17,1,MATCH('Wkpr - Plant Balance Detail'!BU$2,'Wkpr - Allocation_Factors'!$B$1:$F$1,0)),INDEX('Wkpr - Allocation_Factors'!$B$2:$F$15,MATCH(CONCATENATE('Wkpr - Plant Balance Detail'!$B452,'Wkpr - Plant Balance Detail'!$C452),'Wkpr - Allocation_Factors'!$A$2:$A$15,0),MATCH('Wkpr - Plant Balance Detail'!BU$2,'Wkpr - Allocation_Factors'!$B$1:$F$1,0)))),0)</f>
        <v>0</v>
      </c>
      <c r="BV452" s="31">
        <f>_xlfn.IFNA(IF(AND($B452="ED",$D452&gt;=310000,$D452&lt;360000),INDEX('Wkpr - Allocation_Factors'!$B$16:$F$16,1,MATCH('Wkpr - Plant Balance Detail'!BV$2,'Wkpr - Allocation_Factors'!$B$1:$F$1,0)),IF(AND($B452="GD",$C452="AN",$D452&gt;=350000,$D452&lt;358000),INDEX('Wkpr - Allocation_Factors'!$B$17:$F$17,1,MATCH('Wkpr - Plant Balance Detail'!BV$2,'Wkpr - Allocation_Factors'!$B$1:$F$1,0)),INDEX('Wkpr - Allocation_Factors'!$B$2:$F$15,MATCH(CONCATENATE('Wkpr - Plant Balance Detail'!$B452,'Wkpr - Plant Balance Detail'!$C452),'Wkpr - Allocation_Factors'!$A$2:$A$15,0),MATCH('Wkpr - Plant Balance Detail'!BV$2,'Wkpr - Allocation_Factors'!$B$1:$F$1,0)))),0)</f>
        <v>0.70530000000000004</v>
      </c>
      <c r="BW452" s="31">
        <f>_xlfn.IFNA(IF(AND($B452="ED",$D452&gt;=310000,$D452&lt;360000),INDEX('Wkpr - Allocation_Factors'!$B$16:$F$16,1,MATCH('Wkpr - Plant Balance Detail'!BW$2,'Wkpr - Allocation_Factors'!$B$1:$F$1,0)),IF(AND($B452="GD",$C452="AN",$D452&gt;=350000,$D452&lt;358000),INDEX('Wkpr - Allocation_Factors'!$B$17:$F$17,1,MATCH('Wkpr - Plant Balance Detail'!BW$2,'Wkpr - Allocation_Factors'!$B$1:$F$1,0)),INDEX('Wkpr - Allocation_Factors'!$B$2:$F$15,MATCH(CONCATENATE('Wkpr - Plant Balance Detail'!$B452,'Wkpr - Plant Balance Detail'!$C452),'Wkpr - Allocation_Factors'!$A$2:$A$15,0),MATCH('Wkpr - Plant Balance Detail'!BW$2,'Wkpr - Allocation_Factors'!$B$1:$F$1,0)))),0)</f>
        <v>0</v>
      </c>
      <c r="BX452" s="31">
        <f>_xlfn.IFNA(IF(AND($B452="ED",$D452&gt;=310000,$D452&lt;360000),INDEX('Wkpr - Allocation_Factors'!$B$16:$F$16,1,MATCH('Wkpr - Plant Balance Detail'!BX$2,'Wkpr - Allocation_Factors'!$B$1:$F$1,0)),IF(AND($B452="GD",$C452="AN",$D452&gt;=350000,$D452&lt;358000),INDEX('Wkpr - Allocation_Factors'!$B$17:$F$17,1,MATCH('Wkpr - Plant Balance Detail'!BX$2,'Wkpr - Allocation_Factors'!$B$1:$F$1,0)),INDEX('Wkpr - Allocation_Factors'!$B$2:$F$15,MATCH(CONCATENATE('Wkpr - Plant Balance Detail'!$B452,'Wkpr - Plant Balance Detail'!$C452),'Wkpr - Allocation_Factors'!$A$2:$A$15,0),MATCH('Wkpr - Plant Balance Detail'!BX$2,'Wkpr - Allocation_Factors'!$B$1:$F$1,0)))),0)</f>
        <v>0.29470000000000002</v>
      </c>
      <c r="BY452" s="31">
        <f>_xlfn.IFNA(IF(AND($B452="ED",$D452&gt;=310000,$D452&lt;360000),INDEX('Wkpr - Allocation_Factors'!$B$16:$F$16,1,MATCH('Wkpr - Plant Balance Detail'!BY$2,'Wkpr - Allocation_Factors'!$B$1:$F$1,0)),IF(AND($B452="GD",$C452="AN",$D452&gt;=350000,$D452&lt;358000),INDEX('Wkpr - Allocation_Factors'!$B$17:$F$17,1,MATCH('Wkpr - Plant Balance Detail'!BY$2,'Wkpr - Allocation_Factors'!$B$1:$F$1,0)),INDEX('Wkpr - Allocation_Factors'!$B$2:$F$15,MATCH(CONCATENATE('Wkpr - Plant Balance Detail'!$B452,'Wkpr - Plant Balance Detail'!$C452),'Wkpr - Allocation_Factors'!$A$2:$A$15,0),MATCH('Wkpr - Plant Balance Detail'!BY$2,'Wkpr - Allocation_Factors'!$B$1:$F$1,0)))),0)</f>
        <v>0</v>
      </c>
      <c r="CA452" s="1">
        <f t="shared" si="265"/>
        <v>0</v>
      </c>
      <c r="CB452" s="1">
        <f t="shared" si="266"/>
        <v>2679.1525799999999</v>
      </c>
      <c r="CC452" s="1">
        <f t="shared" si="267"/>
        <v>0</v>
      </c>
      <c r="CD452" s="1">
        <f t="shared" si="268"/>
        <v>1119.44742</v>
      </c>
      <c r="CE452" s="1">
        <f t="shared" si="269"/>
        <v>0</v>
      </c>
      <c r="CF452" s="1"/>
      <c r="CG452" s="1">
        <f t="shared" si="270"/>
        <v>0</v>
      </c>
      <c r="CH452" s="1">
        <f t="shared" si="271"/>
        <v>2679.0908761242003</v>
      </c>
      <c r="CI452" s="1">
        <f t="shared" si="272"/>
        <v>0</v>
      </c>
      <c r="CJ452" s="1">
        <f t="shared" si="273"/>
        <v>1119.4216378758001</v>
      </c>
      <c r="CK452" s="1">
        <f t="shared" si="274"/>
        <v>0</v>
      </c>
      <c r="CM452" s="1">
        <f t="shared" si="275"/>
        <v>0</v>
      </c>
      <c r="CN452" s="1">
        <f t="shared" si="276"/>
        <v>2232.5757301035005</v>
      </c>
      <c r="CO452" s="1">
        <f t="shared" si="277"/>
        <v>0</v>
      </c>
      <c r="CP452" s="1">
        <f t="shared" si="278"/>
        <v>932.85136489650017</v>
      </c>
      <c r="CQ452" s="1">
        <f t="shared" si="279"/>
        <v>0</v>
      </c>
      <c r="CS452" s="1">
        <f t="shared" ref="CS452:CS515" si="294">CM452-CG452</f>
        <v>0</v>
      </c>
      <c r="CT452" s="1">
        <f t="shared" ref="CT452:CT515" si="295">CN452-CH452</f>
        <v>-446.51514602069983</v>
      </c>
      <c r="CU452" s="1">
        <f t="shared" ref="CU452:CU515" si="296">CO452-CI452</f>
        <v>0</v>
      </c>
      <c r="CV452" s="1">
        <f t="shared" ref="CV452:CV515" si="297">CP452-CJ452</f>
        <v>-186.57027297929994</v>
      </c>
      <c r="CW452" s="1">
        <f t="shared" ref="CW452:CW515" si="298">CQ452-CK452</f>
        <v>0</v>
      </c>
      <c r="CX452" s="1">
        <f t="shared" ref="CX452:CX515" si="299">SUM(CS452:CW452)</f>
        <v>-633.08541899999977</v>
      </c>
      <c r="DA452" s="38">
        <f t="shared" si="280"/>
        <v>0</v>
      </c>
      <c r="DB452" s="38">
        <f t="shared" si="281"/>
        <v>0</v>
      </c>
      <c r="DC452" s="38">
        <f t="shared" si="282"/>
        <v>0</v>
      </c>
      <c r="DD452" s="38">
        <f t="shared" si="283"/>
        <v>0</v>
      </c>
      <c r="DE452" s="38">
        <f t="shared" si="284"/>
        <v>0</v>
      </c>
    </row>
    <row r="453" spans="1:109" x14ac:dyDescent="0.2">
      <c r="A453" t="s">
        <v>468</v>
      </c>
      <c r="B453" t="str">
        <f t="shared" si="285"/>
        <v>GD</v>
      </c>
      <c r="C453" t="str">
        <f t="shared" si="286"/>
        <v>AN</v>
      </c>
      <c r="D453">
        <f t="shared" si="287"/>
        <v>351300</v>
      </c>
      <c r="F453" s="1">
        <v>52850.07</v>
      </c>
      <c r="G453" s="1">
        <v>52850.07</v>
      </c>
      <c r="H453" s="1">
        <v>52850.07</v>
      </c>
      <c r="I453" s="1">
        <v>52850.07</v>
      </c>
      <c r="J453" s="1">
        <v>52850.07</v>
      </c>
      <c r="K453" s="1">
        <v>52850.07</v>
      </c>
      <c r="L453" s="1">
        <v>52850.07</v>
      </c>
      <c r="M453" s="1">
        <v>52850.07</v>
      </c>
      <c r="N453" s="1">
        <v>52850.07</v>
      </c>
      <c r="O453" s="1">
        <v>52850.07</v>
      </c>
      <c r="P453" s="1">
        <v>52850.07</v>
      </c>
      <c r="Q453" s="1">
        <v>52850.07</v>
      </c>
      <c r="R453" s="1">
        <v>52850.07</v>
      </c>
      <c r="S453" s="1">
        <f t="shared" si="288"/>
        <v>52850.07</v>
      </c>
      <c r="T453" s="1">
        <f t="shared" si="289"/>
        <v>581350.7699999999</v>
      </c>
      <c r="U453" s="1">
        <f t="shared" si="290"/>
        <v>52850.069999999985</v>
      </c>
      <c r="V453" s="1">
        <v>-37458.85</v>
      </c>
      <c r="W453" s="1">
        <v>-37519.19</v>
      </c>
      <c r="X453" s="1">
        <v>-37579.53</v>
      </c>
      <c r="Y453" s="1">
        <v>-37639.870000000003</v>
      </c>
      <c r="Z453" s="1">
        <v>-37700.21</v>
      </c>
      <c r="AA453" s="1">
        <v>-37760.550000000003</v>
      </c>
      <c r="AB453" s="1">
        <v>-37820.89</v>
      </c>
      <c r="AC453" s="1">
        <v>-37881.230000000003</v>
      </c>
      <c r="AD453" s="1">
        <v>-37941.57</v>
      </c>
      <c r="AE453" s="1">
        <v>-38001.910000000003</v>
      </c>
      <c r="AF453" s="1">
        <v>-38062.25</v>
      </c>
      <c r="AG453" s="1">
        <v>-38122.590000000004</v>
      </c>
      <c r="AH453" s="1">
        <v>-38182.93</v>
      </c>
      <c r="AI453" s="1"/>
      <c r="AJ453" s="1">
        <v>-60.34</v>
      </c>
      <c r="AK453" s="1">
        <v>-60.34</v>
      </c>
      <c r="AL453" s="1">
        <v>-60.34</v>
      </c>
      <c r="AM453" s="1">
        <v>-60.34</v>
      </c>
      <c r="AN453" s="1">
        <v>-60.34</v>
      </c>
      <c r="AO453" s="1">
        <v>-60.34</v>
      </c>
      <c r="AP453" s="1">
        <v>-60.34</v>
      </c>
      <c r="AQ453" s="1">
        <v>-60.34</v>
      </c>
      <c r="AR453" s="1">
        <v>-60.34</v>
      </c>
      <c r="AS453" s="1">
        <v>-60.34</v>
      </c>
      <c r="AT453" s="1">
        <v>-60.34</v>
      </c>
      <c r="AU453" s="1">
        <v>-60.34</v>
      </c>
      <c r="AV453" s="1">
        <v>-60.34</v>
      </c>
      <c r="AW453" s="1">
        <f t="shared" si="291"/>
        <v>724.08000000000027</v>
      </c>
      <c r="AX453" s="1"/>
      <c r="AY453" s="1">
        <v>15391.220000000001</v>
      </c>
      <c r="AZ453" s="1">
        <v>15330.880000000001</v>
      </c>
      <c r="BA453" s="1">
        <v>15270.54</v>
      </c>
      <c r="BB453" s="1">
        <v>15210.2</v>
      </c>
      <c r="BC453" s="1">
        <v>15149.86</v>
      </c>
      <c r="BD453" s="1">
        <v>15089.52</v>
      </c>
      <c r="BE453" s="1">
        <v>15029.18</v>
      </c>
      <c r="BF453" s="1">
        <v>14968.84</v>
      </c>
      <c r="BG453" s="1">
        <v>14908.5</v>
      </c>
      <c r="BH453" s="1">
        <v>14848.16</v>
      </c>
      <c r="BI453" s="1">
        <v>14787.82</v>
      </c>
      <c r="BJ453" s="1">
        <v>14727.48</v>
      </c>
      <c r="BK453" s="1">
        <v>14667.14</v>
      </c>
      <c r="BL453" s="2">
        <f t="shared" si="264"/>
        <v>0</v>
      </c>
      <c r="BM453" s="2">
        <f t="shared" si="292"/>
        <v>724.08000000000027</v>
      </c>
      <c r="BN453" s="3">
        <f t="shared" si="263"/>
        <v>1.3700644105107155E-2</v>
      </c>
      <c r="BO453" s="37">
        <f>IFERROR(INDEX('Wkpr - Existing Depr Rates'!$G$2:$G$709,MATCH('Wkpr - Plant Balance Detail'!A453,'Wkpr - Existing Depr Rates'!$A$2:$A$709,0),),0)</f>
        <v>1.37E-2</v>
      </c>
      <c r="BP453" s="37">
        <f t="shared" si="293"/>
        <v>6.4410510715491587E-7</v>
      </c>
      <c r="BQ453" s="11">
        <v>1.09E-2</v>
      </c>
      <c r="BR453" s="11"/>
      <c r="BS453" s="11"/>
      <c r="BU453" s="31">
        <f>_xlfn.IFNA(IF(AND($B453="ED",$D453&gt;=310000,$D453&lt;360000),INDEX('Wkpr - Allocation_Factors'!$B$16:$F$16,1,MATCH('Wkpr - Plant Balance Detail'!BU$2,'Wkpr - Allocation_Factors'!$B$1:$F$1,0)),IF(AND($B453="GD",$C453="AN",$D453&gt;=350000,$D453&lt;358000),INDEX('Wkpr - Allocation_Factors'!$B$17:$F$17,1,MATCH('Wkpr - Plant Balance Detail'!BU$2,'Wkpr - Allocation_Factors'!$B$1:$F$1,0)),INDEX('Wkpr - Allocation_Factors'!$B$2:$F$15,MATCH(CONCATENATE('Wkpr - Plant Balance Detail'!$B453,'Wkpr - Plant Balance Detail'!$C453),'Wkpr - Allocation_Factors'!$A$2:$A$15,0),MATCH('Wkpr - Plant Balance Detail'!BU$2,'Wkpr - Allocation_Factors'!$B$1:$F$1,0)))),0)</f>
        <v>0</v>
      </c>
      <c r="BV453" s="31">
        <f>_xlfn.IFNA(IF(AND($B453="ED",$D453&gt;=310000,$D453&lt;360000),INDEX('Wkpr - Allocation_Factors'!$B$16:$F$16,1,MATCH('Wkpr - Plant Balance Detail'!BV$2,'Wkpr - Allocation_Factors'!$B$1:$F$1,0)),IF(AND($B453="GD",$C453="AN",$D453&gt;=350000,$D453&lt;358000),INDEX('Wkpr - Allocation_Factors'!$B$17:$F$17,1,MATCH('Wkpr - Plant Balance Detail'!BV$2,'Wkpr - Allocation_Factors'!$B$1:$F$1,0)),INDEX('Wkpr - Allocation_Factors'!$B$2:$F$15,MATCH(CONCATENATE('Wkpr - Plant Balance Detail'!$B453,'Wkpr - Plant Balance Detail'!$C453),'Wkpr - Allocation_Factors'!$A$2:$A$15,0),MATCH('Wkpr - Plant Balance Detail'!BV$2,'Wkpr - Allocation_Factors'!$B$1:$F$1,0)))),0)</f>
        <v>0.70530000000000004</v>
      </c>
      <c r="BW453" s="31">
        <f>_xlfn.IFNA(IF(AND($B453="ED",$D453&gt;=310000,$D453&lt;360000),INDEX('Wkpr - Allocation_Factors'!$B$16:$F$16,1,MATCH('Wkpr - Plant Balance Detail'!BW$2,'Wkpr - Allocation_Factors'!$B$1:$F$1,0)),IF(AND($B453="GD",$C453="AN",$D453&gt;=350000,$D453&lt;358000),INDEX('Wkpr - Allocation_Factors'!$B$17:$F$17,1,MATCH('Wkpr - Plant Balance Detail'!BW$2,'Wkpr - Allocation_Factors'!$B$1:$F$1,0)),INDEX('Wkpr - Allocation_Factors'!$B$2:$F$15,MATCH(CONCATENATE('Wkpr - Plant Balance Detail'!$B453,'Wkpr - Plant Balance Detail'!$C453),'Wkpr - Allocation_Factors'!$A$2:$A$15,0),MATCH('Wkpr - Plant Balance Detail'!BW$2,'Wkpr - Allocation_Factors'!$B$1:$F$1,0)))),0)</f>
        <v>0</v>
      </c>
      <c r="BX453" s="31">
        <f>_xlfn.IFNA(IF(AND($B453="ED",$D453&gt;=310000,$D453&lt;360000),INDEX('Wkpr - Allocation_Factors'!$B$16:$F$16,1,MATCH('Wkpr - Plant Balance Detail'!BX$2,'Wkpr - Allocation_Factors'!$B$1:$F$1,0)),IF(AND($B453="GD",$C453="AN",$D453&gt;=350000,$D453&lt;358000),INDEX('Wkpr - Allocation_Factors'!$B$17:$F$17,1,MATCH('Wkpr - Plant Balance Detail'!BX$2,'Wkpr - Allocation_Factors'!$B$1:$F$1,0)),INDEX('Wkpr - Allocation_Factors'!$B$2:$F$15,MATCH(CONCATENATE('Wkpr - Plant Balance Detail'!$B453,'Wkpr - Plant Balance Detail'!$C453),'Wkpr - Allocation_Factors'!$A$2:$A$15,0),MATCH('Wkpr - Plant Balance Detail'!BX$2,'Wkpr - Allocation_Factors'!$B$1:$F$1,0)))),0)</f>
        <v>0.29470000000000002</v>
      </c>
      <c r="BY453" s="31">
        <f>_xlfn.IFNA(IF(AND($B453="ED",$D453&gt;=310000,$D453&lt;360000),INDEX('Wkpr - Allocation_Factors'!$B$16:$F$16,1,MATCH('Wkpr - Plant Balance Detail'!BY$2,'Wkpr - Allocation_Factors'!$B$1:$F$1,0)),IF(AND($B453="GD",$C453="AN",$D453&gt;=350000,$D453&lt;358000),INDEX('Wkpr - Allocation_Factors'!$B$17:$F$17,1,MATCH('Wkpr - Plant Balance Detail'!BY$2,'Wkpr - Allocation_Factors'!$B$1:$F$1,0)),INDEX('Wkpr - Allocation_Factors'!$B$2:$F$15,MATCH(CONCATENATE('Wkpr - Plant Balance Detail'!$B453,'Wkpr - Plant Balance Detail'!$C453),'Wkpr - Allocation_Factors'!$A$2:$A$15,0),MATCH('Wkpr - Plant Balance Detail'!BY$2,'Wkpr - Allocation_Factors'!$B$1:$F$1,0)))),0)</f>
        <v>0</v>
      </c>
      <c r="CA453" s="1">
        <f t="shared" si="265"/>
        <v>0</v>
      </c>
      <c r="CB453" s="1">
        <f t="shared" si="266"/>
        <v>510.6936240000004</v>
      </c>
      <c r="CC453" s="1">
        <f t="shared" si="267"/>
        <v>0</v>
      </c>
      <c r="CD453" s="1">
        <f t="shared" si="268"/>
        <v>213.38637600000015</v>
      </c>
      <c r="CE453" s="1">
        <f t="shared" si="269"/>
        <v>0</v>
      </c>
      <c r="CF453" s="1"/>
      <c r="CG453" s="1">
        <f t="shared" si="270"/>
        <v>0</v>
      </c>
      <c r="CH453" s="1">
        <f t="shared" si="271"/>
        <v>510.66961488270005</v>
      </c>
      <c r="CI453" s="1">
        <f t="shared" si="272"/>
        <v>0</v>
      </c>
      <c r="CJ453" s="1">
        <f t="shared" si="273"/>
        <v>213.37634411730002</v>
      </c>
      <c r="CK453" s="1">
        <f t="shared" si="274"/>
        <v>0</v>
      </c>
      <c r="CM453" s="1">
        <f t="shared" si="275"/>
        <v>0</v>
      </c>
      <c r="CN453" s="1">
        <f t="shared" si="276"/>
        <v>406.2991826439</v>
      </c>
      <c r="CO453" s="1">
        <f t="shared" si="277"/>
        <v>0</v>
      </c>
      <c r="CP453" s="1">
        <f t="shared" si="278"/>
        <v>169.76658035610001</v>
      </c>
      <c r="CQ453" s="1">
        <f t="shared" si="279"/>
        <v>0</v>
      </c>
      <c r="CS453" s="1">
        <f t="shared" si="294"/>
        <v>0</v>
      </c>
      <c r="CT453" s="1">
        <f t="shared" si="295"/>
        <v>-104.37043223880005</v>
      </c>
      <c r="CU453" s="1">
        <f t="shared" si="296"/>
        <v>0</v>
      </c>
      <c r="CV453" s="1">
        <f t="shared" si="297"/>
        <v>-43.609763761200014</v>
      </c>
      <c r="CW453" s="1">
        <f t="shared" si="298"/>
        <v>0</v>
      </c>
      <c r="CX453" s="1">
        <f t="shared" si="299"/>
        <v>-147.98019600000006</v>
      </c>
      <c r="DA453" s="38">
        <f t="shared" si="280"/>
        <v>0</v>
      </c>
      <c r="DB453" s="38">
        <f t="shared" si="281"/>
        <v>0</v>
      </c>
      <c r="DC453" s="38">
        <f t="shared" si="282"/>
        <v>0</v>
      </c>
      <c r="DD453" s="38">
        <f t="shared" si="283"/>
        <v>0</v>
      </c>
      <c r="DE453" s="38">
        <f t="shared" si="284"/>
        <v>0</v>
      </c>
    </row>
    <row r="454" spans="1:109" x14ac:dyDescent="0.2">
      <c r="A454" t="s">
        <v>469</v>
      </c>
      <c r="B454" t="str">
        <f t="shared" si="285"/>
        <v>GD</v>
      </c>
      <c r="C454" t="str">
        <f t="shared" si="286"/>
        <v>AN</v>
      </c>
      <c r="D454">
        <f t="shared" si="287"/>
        <v>351400</v>
      </c>
      <c r="F454" s="1">
        <v>110236.38</v>
      </c>
      <c r="G454" s="1">
        <v>110236.38</v>
      </c>
      <c r="H454" s="1">
        <v>110236.38</v>
      </c>
      <c r="I454" s="1">
        <v>110236.38</v>
      </c>
      <c r="J454" s="1">
        <v>110236.38</v>
      </c>
      <c r="K454" s="1">
        <v>110236.38</v>
      </c>
      <c r="L454" s="1">
        <v>110236.38</v>
      </c>
      <c r="M454" s="1">
        <v>110236.38</v>
      </c>
      <c r="N454" s="1">
        <v>110236.38</v>
      </c>
      <c r="O454" s="1">
        <v>110236.38</v>
      </c>
      <c r="P454" s="1">
        <v>110236.38</v>
      </c>
      <c r="Q454" s="1">
        <v>110236.38</v>
      </c>
      <c r="R454" s="1">
        <v>110236.38</v>
      </c>
      <c r="S454" s="1">
        <f t="shared" si="288"/>
        <v>110236.38</v>
      </c>
      <c r="T454" s="1">
        <f t="shared" si="289"/>
        <v>1212600.1800000002</v>
      </c>
      <c r="U454" s="1">
        <f t="shared" si="290"/>
        <v>110236.38</v>
      </c>
      <c r="V454" s="1">
        <v>-55308.55</v>
      </c>
      <c r="W454" s="1">
        <v>-55455.53</v>
      </c>
      <c r="X454" s="1">
        <v>-55602.51</v>
      </c>
      <c r="Y454" s="1">
        <v>-55749.49</v>
      </c>
      <c r="Z454" s="1">
        <v>-55896.47</v>
      </c>
      <c r="AA454" s="1">
        <v>-56043.450000000004</v>
      </c>
      <c r="AB454" s="1">
        <v>-56190.43</v>
      </c>
      <c r="AC454" s="1">
        <v>-56337.41</v>
      </c>
      <c r="AD454" s="1">
        <v>-56484.39</v>
      </c>
      <c r="AE454" s="1">
        <v>-56631.37</v>
      </c>
      <c r="AF454" s="1">
        <v>-56778.35</v>
      </c>
      <c r="AG454" s="1">
        <v>-56925.33</v>
      </c>
      <c r="AH454" s="1">
        <v>-57072.31</v>
      </c>
      <c r="AI454" s="1"/>
      <c r="AJ454" s="1">
        <v>-146.97999999999999</v>
      </c>
      <c r="AK454" s="1">
        <v>-146.97999999999999</v>
      </c>
      <c r="AL454" s="1">
        <v>-146.97999999999999</v>
      </c>
      <c r="AM454" s="1">
        <v>-146.97999999999999</v>
      </c>
      <c r="AN454" s="1">
        <v>-146.97999999999999</v>
      </c>
      <c r="AO454" s="1">
        <v>-146.97999999999999</v>
      </c>
      <c r="AP454" s="1">
        <v>-146.97999999999999</v>
      </c>
      <c r="AQ454" s="1">
        <v>-146.97999999999999</v>
      </c>
      <c r="AR454" s="1">
        <v>-146.97999999999999</v>
      </c>
      <c r="AS454" s="1">
        <v>-146.97999999999999</v>
      </c>
      <c r="AT454" s="1">
        <v>-146.97999999999999</v>
      </c>
      <c r="AU454" s="1">
        <v>-146.97999999999999</v>
      </c>
      <c r="AV454" s="1">
        <v>-146.97999999999999</v>
      </c>
      <c r="AW454" s="1">
        <f t="shared" si="291"/>
        <v>1763.76</v>
      </c>
      <c r="AX454" s="1"/>
      <c r="AY454" s="1">
        <v>54927.83</v>
      </c>
      <c r="AZ454" s="1">
        <v>54780.85</v>
      </c>
      <c r="BA454" s="1">
        <v>54633.87</v>
      </c>
      <c r="BB454" s="1">
        <v>54486.89</v>
      </c>
      <c r="BC454" s="1">
        <v>54339.91</v>
      </c>
      <c r="BD454" s="1">
        <v>54192.93</v>
      </c>
      <c r="BE454" s="1">
        <v>54045.950000000004</v>
      </c>
      <c r="BF454" s="1">
        <v>53898.97</v>
      </c>
      <c r="BG454" s="1">
        <v>53751.99</v>
      </c>
      <c r="BH454" s="1">
        <v>53605.01</v>
      </c>
      <c r="BI454" s="1">
        <v>53458.03</v>
      </c>
      <c r="BJ454" s="1">
        <v>53311.05</v>
      </c>
      <c r="BK454" s="1">
        <v>53164.07</v>
      </c>
      <c r="BL454" s="2">
        <f t="shared" si="264"/>
        <v>0</v>
      </c>
      <c r="BM454" s="2">
        <f t="shared" si="292"/>
        <v>1763.76</v>
      </c>
      <c r="BN454" s="3">
        <f t="shared" si="263"/>
        <v>1.5999799703147001E-2</v>
      </c>
      <c r="BO454" s="37">
        <f>IFERROR(INDEX('Wkpr - Existing Depr Rates'!$G$2:$G$709,MATCH('Wkpr - Plant Balance Detail'!A454,'Wkpr - Existing Depr Rates'!$A$2:$A$709,0),),0)</f>
        <v>1.6E-2</v>
      </c>
      <c r="BP454" s="37">
        <f t="shared" si="293"/>
        <v>-2.0029685299932654E-7</v>
      </c>
      <c r="BQ454" s="11">
        <v>1.37E-2</v>
      </c>
      <c r="BR454" s="11"/>
      <c r="BS454" s="11"/>
      <c r="BU454" s="31">
        <f>_xlfn.IFNA(IF(AND($B454="ED",$D454&gt;=310000,$D454&lt;360000),INDEX('Wkpr - Allocation_Factors'!$B$16:$F$16,1,MATCH('Wkpr - Plant Balance Detail'!BU$2,'Wkpr - Allocation_Factors'!$B$1:$F$1,0)),IF(AND($B454="GD",$C454="AN",$D454&gt;=350000,$D454&lt;358000),INDEX('Wkpr - Allocation_Factors'!$B$17:$F$17,1,MATCH('Wkpr - Plant Balance Detail'!BU$2,'Wkpr - Allocation_Factors'!$B$1:$F$1,0)),INDEX('Wkpr - Allocation_Factors'!$B$2:$F$15,MATCH(CONCATENATE('Wkpr - Plant Balance Detail'!$B454,'Wkpr - Plant Balance Detail'!$C454),'Wkpr - Allocation_Factors'!$A$2:$A$15,0),MATCH('Wkpr - Plant Balance Detail'!BU$2,'Wkpr - Allocation_Factors'!$B$1:$F$1,0)))),0)</f>
        <v>0</v>
      </c>
      <c r="BV454" s="31">
        <f>_xlfn.IFNA(IF(AND($B454="ED",$D454&gt;=310000,$D454&lt;360000),INDEX('Wkpr - Allocation_Factors'!$B$16:$F$16,1,MATCH('Wkpr - Plant Balance Detail'!BV$2,'Wkpr - Allocation_Factors'!$B$1:$F$1,0)),IF(AND($B454="GD",$C454="AN",$D454&gt;=350000,$D454&lt;358000),INDEX('Wkpr - Allocation_Factors'!$B$17:$F$17,1,MATCH('Wkpr - Plant Balance Detail'!BV$2,'Wkpr - Allocation_Factors'!$B$1:$F$1,0)),INDEX('Wkpr - Allocation_Factors'!$B$2:$F$15,MATCH(CONCATENATE('Wkpr - Plant Balance Detail'!$B454,'Wkpr - Plant Balance Detail'!$C454),'Wkpr - Allocation_Factors'!$A$2:$A$15,0),MATCH('Wkpr - Plant Balance Detail'!BV$2,'Wkpr - Allocation_Factors'!$B$1:$F$1,0)))),0)</f>
        <v>0.70530000000000004</v>
      </c>
      <c r="BW454" s="31">
        <f>_xlfn.IFNA(IF(AND($B454="ED",$D454&gt;=310000,$D454&lt;360000),INDEX('Wkpr - Allocation_Factors'!$B$16:$F$16,1,MATCH('Wkpr - Plant Balance Detail'!BW$2,'Wkpr - Allocation_Factors'!$B$1:$F$1,0)),IF(AND($B454="GD",$C454="AN",$D454&gt;=350000,$D454&lt;358000),INDEX('Wkpr - Allocation_Factors'!$B$17:$F$17,1,MATCH('Wkpr - Plant Balance Detail'!BW$2,'Wkpr - Allocation_Factors'!$B$1:$F$1,0)),INDEX('Wkpr - Allocation_Factors'!$B$2:$F$15,MATCH(CONCATENATE('Wkpr - Plant Balance Detail'!$B454,'Wkpr - Plant Balance Detail'!$C454),'Wkpr - Allocation_Factors'!$A$2:$A$15,0),MATCH('Wkpr - Plant Balance Detail'!BW$2,'Wkpr - Allocation_Factors'!$B$1:$F$1,0)))),0)</f>
        <v>0</v>
      </c>
      <c r="BX454" s="31">
        <f>_xlfn.IFNA(IF(AND($B454="ED",$D454&gt;=310000,$D454&lt;360000),INDEX('Wkpr - Allocation_Factors'!$B$16:$F$16,1,MATCH('Wkpr - Plant Balance Detail'!BX$2,'Wkpr - Allocation_Factors'!$B$1:$F$1,0)),IF(AND($B454="GD",$C454="AN",$D454&gt;=350000,$D454&lt;358000),INDEX('Wkpr - Allocation_Factors'!$B$17:$F$17,1,MATCH('Wkpr - Plant Balance Detail'!BX$2,'Wkpr - Allocation_Factors'!$B$1:$F$1,0)),INDEX('Wkpr - Allocation_Factors'!$B$2:$F$15,MATCH(CONCATENATE('Wkpr - Plant Balance Detail'!$B454,'Wkpr - Plant Balance Detail'!$C454),'Wkpr - Allocation_Factors'!$A$2:$A$15,0),MATCH('Wkpr - Plant Balance Detail'!BX$2,'Wkpr - Allocation_Factors'!$B$1:$F$1,0)))),0)</f>
        <v>0.29470000000000002</v>
      </c>
      <c r="BY454" s="31">
        <f>_xlfn.IFNA(IF(AND($B454="ED",$D454&gt;=310000,$D454&lt;360000),INDEX('Wkpr - Allocation_Factors'!$B$16:$F$16,1,MATCH('Wkpr - Plant Balance Detail'!BY$2,'Wkpr - Allocation_Factors'!$B$1:$F$1,0)),IF(AND($B454="GD",$C454="AN",$D454&gt;=350000,$D454&lt;358000),INDEX('Wkpr - Allocation_Factors'!$B$17:$F$17,1,MATCH('Wkpr - Plant Balance Detail'!BY$2,'Wkpr - Allocation_Factors'!$B$1:$F$1,0)),INDEX('Wkpr - Allocation_Factors'!$B$2:$F$15,MATCH(CONCATENATE('Wkpr - Plant Balance Detail'!$B454,'Wkpr - Plant Balance Detail'!$C454),'Wkpr - Allocation_Factors'!$A$2:$A$15,0),MATCH('Wkpr - Plant Balance Detail'!BY$2,'Wkpr - Allocation_Factors'!$B$1:$F$1,0)))),0)</f>
        <v>0</v>
      </c>
      <c r="CA454" s="1">
        <f t="shared" si="265"/>
        <v>0</v>
      </c>
      <c r="CB454" s="1">
        <f t="shared" si="266"/>
        <v>1243.979928</v>
      </c>
      <c r="CC454" s="1">
        <f t="shared" si="267"/>
        <v>0</v>
      </c>
      <c r="CD454" s="1">
        <f t="shared" si="268"/>
        <v>519.78007200000002</v>
      </c>
      <c r="CE454" s="1">
        <f t="shared" si="269"/>
        <v>0</v>
      </c>
      <c r="CF454" s="1"/>
      <c r="CG454" s="1">
        <f t="shared" si="270"/>
        <v>0</v>
      </c>
      <c r="CH454" s="1">
        <f t="shared" si="271"/>
        <v>1243.9955010240003</v>
      </c>
      <c r="CI454" s="1">
        <f t="shared" si="272"/>
        <v>0</v>
      </c>
      <c r="CJ454" s="1">
        <f t="shared" si="273"/>
        <v>519.7865789760001</v>
      </c>
      <c r="CK454" s="1">
        <f t="shared" si="274"/>
        <v>0</v>
      </c>
      <c r="CM454" s="1">
        <f t="shared" si="275"/>
        <v>0</v>
      </c>
      <c r="CN454" s="1">
        <f t="shared" si="276"/>
        <v>1065.1711477518002</v>
      </c>
      <c r="CO454" s="1">
        <f t="shared" si="277"/>
        <v>0</v>
      </c>
      <c r="CP454" s="1">
        <f t="shared" si="278"/>
        <v>445.06725824820006</v>
      </c>
      <c r="CQ454" s="1">
        <f t="shared" si="279"/>
        <v>0</v>
      </c>
      <c r="CS454" s="1">
        <f t="shared" si="294"/>
        <v>0</v>
      </c>
      <c r="CT454" s="1">
        <f t="shared" si="295"/>
        <v>-178.82435327220014</v>
      </c>
      <c r="CU454" s="1">
        <f t="shared" si="296"/>
        <v>0</v>
      </c>
      <c r="CV454" s="1">
        <f t="shared" si="297"/>
        <v>-74.719320727800039</v>
      </c>
      <c r="CW454" s="1">
        <f t="shared" si="298"/>
        <v>0</v>
      </c>
      <c r="CX454" s="1">
        <f t="shared" si="299"/>
        <v>-253.54367400000018</v>
      </c>
      <c r="DA454" s="38">
        <f t="shared" si="280"/>
        <v>0</v>
      </c>
      <c r="DB454" s="38">
        <f t="shared" si="281"/>
        <v>0</v>
      </c>
      <c r="DC454" s="38">
        <f t="shared" si="282"/>
        <v>0</v>
      </c>
      <c r="DD454" s="38">
        <f t="shared" si="283"/>
        <v>0</v>
      </c>
      <c r="DE454" s="38">
        <f t="shared" si="284"/>
        <v>0</v>
      </c>
    </row>
    <row r="455" spans="1:109" x14ac:dyDescent="0.2">
      <c r="A455" t="s">
        <v>470</v>
      </c>
      <c r="B455" t="str">
        <f t="shared" si="285"/>
        <v>GD</v>
      </c>
      <c r="C455" t="str">
        <f t="shared" si="286"/>
        <v>AN</v>
      </c>
      <c r="D455">
        <f t="shared" si="287"/>
        <v>351410</v>
      </c>
      <c r="F455" s="1">
        <v>61655.69</v>
      </c>
      <c r="G455" s="1">
        <v>61655.69</v>
      </c>
      <c r="H455" s="1">
        <v>61655.69</v>
      </c>
      <c r="I455" s="1">
        <v>61655.69</v>
      </c>
      <c r="J455" s="1">
        <v>61655.69</v>
      </c>
      <c r="K455" s="1">
        <v>61655.69</v>
      </c>
      <c r="L455" s="1">
        <v>61655.69</v>
      </c>
      <c r="M455" s="1">
        <v>61655.69</v>
      </c>
      <c r="N455" s="1">
        <v>61655.69</v>
      </c>
      <c r="O455" s="1">
        <v>61655.69</v>
      </c>
      <c r="P455" s="1">
        <v>61655.69</v>
      </c>
      <c r="Q455" s="1">
        <v>61655.69</v>
      </c>
      <c r="R455" s="1">
        <v>61655.69</v>
      </c>
      <c r="S455" s="1">
        <f t="shared" si="288"/>
        <v>61655.69</v>
      </c>
      <c r="T455" s="1">
        <f t="shared" si="289"/>
        <v>678212.58999999985</v>
      </c>
      <c r="U455" s="1">
        <f t="shared" si="290"/>
        <v>61655.689999999981</v>
      </c>
      <c r="V455" s="1">
        <v>-43700.090000000004</v>
      </c>
      <c r="W455" s="1">
        <v>-43770.48</v>
      </c>
      <c r="X455" s="1">
        <v>-43840.87</v>
      </c>
      <c r="Y455" s="1">
        <v>-43911.26</v>
      </c>
      <c r="Z455" s="1">
        <v>-43981.65</v>
      </c>
      <c r="AA455" s="1">
        <v>-44052.04</v>
      </c>
      <c r="AB455" s="1">
        <v>-44122.43</v>
      </c>
      <c r="AC455" s="1">
        <v>-44192.82</v>
      </c>
      <c r="AD455" s="1">
        <v>-44263.21</v>
      </c>
      <c r="AE455" s="1">
        <v>-44333.599999999999</v>
      </c>
      <c r="AF455" s="1">
        <v>-44403.99</v>
      </c>
      <c r="AG455" s="1">
        <v>-44474.38</v>
      </c>
      <c r="AH455" s="1">
        <v>-44544.770000000004</v>
      </c>
      <c r="AI455" s="1"/>
      <c r="AJ455" s="1">
        <v>-70.39</v>
      </c>
      <c r="AK455" s="1">
        <v>-70.39</v>
      </c>
      <c r="AL455" s="1">
        <v>-70.39</v>
      </c>
      <c r="AM455" s="1">
        <v>-70.39</v>
      </c>
      <c r="AN455" s="1">
        <v>-70.39</v>
      </c>
      <c r="AO455" s="1">
        <v>-70.39</v>
      </c>
      <c r="AP455" s="1">
        <v>-70.39</v>
      </c>
      <c r="AQ455" s="1">
        <v>-70.39</v>
      </c>
      <c r="AR455" s="1">
        <v>-70.39</v>
      </c>
      <c r="AS455" s="1">
        <v>-70.39</v>
      </c>
      <c r="AT455" s="1">
        <v>-70.39</v>
      </c>
      <c r="AU455" s="1">
        <v>-70.39</v>
      </c>
      <c r="AV455" s="1">
        <v>-70.39</v>
      </c>
      <c r="AW455" s="1">
        <f t="shared" si="291"/>
        <v>844.68</v>
      </c>
      <c r="AX455" s="1"/>
      <c r="AY455" s="1">
        <v>17955.600000000002</v>
      </c>
      <c r="AZ455" s="1">
        <v>17885.21</v>
      </c>
      <c r="BA455" s="1">
        <v>17814.82</v>
      </c>
      <c r="BB455" s="1">
        <v>17744.43</v>
      </c>
      <c r="BC455" s="1">
        <v>17674.04</v>
      </c>
      <c r="BD455" s="1">
        <v>17603.650000000001</v>
      </c>
      <c r="BE455" s="1">
        <v>17533.260000000002</v>
      </c>
      <c r="BF455" s="1">
        <v>17462.87</v>
      </c>
      <c r="BG455" s="1">
        <v>17392.48</v>
      </c>
      <c r="BH455" s="1">
        <v>17322.09</v>
      </c>
      <c r="BI455" s="1">
        <v>17251.7</v>
      </c>
      <c r="BJ455" s="1">
        <v>17181.310000000001</v>
      </c>
      <c r="BK455" s="1">
        <v>17110.920000000002</v>
      </c>
      <c r="BL455" s="2">
        <f t="shared" si="264"/>
        <v>0</v>
      </c>
      <c r="BM455" s="2">
        <f t="shared" si="292"/>
        <v>844.68</v>
      </c>
      <c r="BN455" s="3">
        <f t="shared" si="263"/>
        <v>1.3699952104988205E-2</v>
      </c>
      <c r="BO455" s="37">
        <f>IFERROR(INDEX('Wkpr - Existing Depr Rates'!$G$2:$G$709,MATCH('Wkpr - Plant Balance Detail'!A455,'Wkpr - Existing Depr Rates'!$A$2:$A$709,0),),0)</f>
        <v>1.37E-2</v>
      </c>
      <c r="BP455" s="37">
        <f t="shared" si="293"/>
        <v>-4.7895011795126563E-8</v>
      </c>
      <c r="BQ455" s="11">
        <v>1.09E-2</v>
      </c>
      <c r="BR455" s="11"/>
      <c r="BS455" s="11"/>
      <c r="BU455" s="31">
        <f>_xlfn.IFNA(IF(AND($B455="ED",$D455&gt;=310000,$D455&lt;360000),INDEX('Wkpr - Allocation_Factors'!$B$16:$F$16,1,MATCH('Wkpr - Plant Balance Detail'!BU$2,'Wkpr - Allocation_Factors'!$B$1:$F$1,0)),IF(AND($B455="GD",$C455="AN",$D455&gt;=350000,$D455&lt;358000),INDEX('Wkpr - Allocation_Factors'!$B$17:$F$17,1,MATCH('Wkpr - Plant Balance Detail'!BU$2,'Wkpr - Allocation_Factors'!$B$1:$F$1,0)),INDEX('Wkpr - Allocation_Factors'!$B$2:$F$15,MATCH(CONCATENATE('Wkpr - Plant Balance Detail'!$B455,'Wkpr - Plant Balance Detail'!$C455),'Wkpr - Allocation_Factors'!$A$2:$A$15,0),MATCH('Wkpr - Plant Balance Detail'!BU$2,'Wkpr - Allocation_Factors'!$B$1:$F$1,0)))),0)</f>
        <v>0</v>
      </c>
      <c r="BV455" s="31">
        <f>_xlfn.IFNA(IF(AND($B455="ED",$D455&gt;=310000,$D455&lt;360000),INDEX('Wkpr - Allocation_Factors'!$B$16:$F$16,1,MATCH('Wkpr - Plant Balance Detail'!BV$2,'Wkpr - Allocation_Factors'!$B$1:$F$1,0)),IF(AND($B455="GD",$C455="AN",$D455&gt;=350000,$D455&lt;358000),INDEX('Wkpr - Allocation_Factors'!$B$17:$F$17,1,MATCH('Wkpr - Plant Balance Detail'!BV$2,'Wkpr - Allocation_Factors'!$B$1:$F$1,0)),INDEX('Wkpr - Allocation_Factors'!$B$2:$F$15,MATCH(CONCATENATE('Wkpr - Plant Balance Detail'!$B455,'Wkpr - Plant Balance Detail'!$C455),'Wkpr - Allocation_Factors'!$A$2:$A$15,0),MATCH('Wkpr - Plant Balance Detail'!BV$2,'Wkpr - Allocation_Factors'!$B$1:$F$1,0)))),0)</f>
        <v>0.70530000000000004</v>
      </c>
      <c r="BW455" s="31">
        <f>_xlfn.IFNA(IF(AND($B455="ED",$D455&gt;=310000,$D455&lt;360000),INDEX('Wkpr - Allocation_Factors'!$B$16:$F$16,1,MATCH('Wkpr - Plant Balance Detail'!BW$2,'Wkpr - Allocation_Factors'!$B$1:$F$1,0)),IF(AND($B455="GD",$C455="AN",$D455&gt;=350000,$D455&lt;358000),INDEX('Wkpr - Allocation_Factors'!$B$17:$F$17,1,MATCH('Wkpr - Plant Balance Detail'!BW$2,'Wkpr - Allocation_Factors'!$B$1:$F$1,0)),INDEX('Wkpr - Allocation_Factors'!$B$2:$F$15,MATCH(CONCATENATE('Wkpr - Plant Balance Detail'!$B455,'Wkpr - Plant Balance Detail'!$C455),'Wkpr - Allocation_Factors'!$A$2:$A$15,0),MATCH('Wkpr - Plant Balance Detail'!BW$2,'Wkpr - Allocation_Factors'!$B$1:$F$1,0)))),0)</f>
        <v>0</v>
      </c>
      <c r="BX455" s="31">
        <f>_xlfn.IFNA(IF(AND($B455="ED",$D455&gt;=310000,$D455&lt;360000),INDEX('Wkpr - Allocation_Factors'!$B$16:$F$16,1,MATCH('Wkpr - Plant Balance Detail'!BX$2,'Wkpr - Allocation_Factors'!$B$1:$F$1,0)),IF(AND($B455="GD",$C455="AN",$D455&gt;=350000,$D455&lt;358000),INDEX('Wkpr - Allocation_Factors'!$B$17:$F$17,1,MATCH('Wkpr - Plant Balance Detail'!BX$2,'Wkpr - Allocation_Factors'!$B$1:$F$1,0)),INDEX('Wkpr - Allocation_Factors'!$B$2:$F$15,MATCH(CONCATENATE('Wkpr - Plant Balance Detail'!$B455,'Wkpr - Plant Balance Detail'!$C455),'Wkpr - Allocation_Factors'!$A$2:$A$15,0),MATCH('Wkpr - Plant Balance Detail'!BX$2,'Wkpr - Allocation_Factors'!$B$1:$F$1,0)))),0)</f>
        <v>0.29470000000000002</v>
      </c>
      <c r="BY455" s="31">
        <f>_xlfn.IFNA(IF(AND($B455="ED",$D455&gt;=310000,$D455&lt;360000),INDEX('Wkpr - Allocation_Factors'!$B$16:$F$16,1,MATCH('Wkpr - Plant Balance Detail'!BY$2,'Wkpr - Allocation_Factors'!$B$1:$F$1,0)),IF(AND($B455="GD",$C455="AN",$D455&gt;=350000,$D455&lt;358000),INDEX('Wkpr - Allocation_Factors'!$B$17:$F$17,1,MATCH('Wkpr - Plant Balance Detail'!BY$2,'Wkpr - Allocation_Factors'!$B$1:$F$1,0)),INDEX('Wkpr - Allocation_Factors'!$B$2:$F$15,MATCH(CONCATENATE('Wkpr - Plant Balance Detail'!$B455,'Wkpr - Plant Balance Detail'!$C455),'Wkpr - Allocation_Factors'!$A$2:$A$15,0),MATCH('Wkpr - Plant Balance Detail'!BY$2,'Wkpr - Allocation_Factors'!$B$1:$F$1,0)))),0)</f>
        <v>0</v>
      </c>
      <c r="CA455" s="1">
        <f t="shared" si="265"/>
        <v>0</v>
      </c>
      <c r="CB455" s="1">
        <f t="shared" si="266"/>
        <v>595.7528040000002</v>
      </c>
      <c r="CC455" s="1">
        <f t="shared" si="267"/>
        <v>0</v>
      </c>
      <c r="CD455" s="1">
        <f t="shared" si="268"/>
        <v>248.92719600000009</v>
      </c>
      <c r="CE455" s="1">
        <f t="shared" si="269"/>
        <v>0</v>
      </c>
      <c r="CF455" s="1"/>
      <c r="CG455" s="1">
        <f t="shared" si="270"/>
        <v>0</v>
      </c>
      <c r="CH455" s="1">
        <f t="shared" si="271"/>
        <v>595.75488675090014</v>
      </c>
      <c r="CI455" s="1">
        <f t="shared" si="272"/>
        <v>0</v>
      </c>
      <c r="CJ455" s="1">
        <f t="shared" si="273"/>
        <v>248.92806624910006</v>
      </c>
      <c r="CK455" s="1">
        <f t="shared" si="274"/>
        <v>0</v>
      </c>
      <c r="CM455" s="1">
        <f t="shared" si="275"/>
        <v>0</v>
      </c>
      <c r="CN455" s="1">
        <f t="shared" si="276"/>
        <v>473.99476391130003</v>
      </c>
      <c r="CO455" s="1">
        <f t="shared" si="277"/>
        <v>0</v>
      </c>
      <c r="CP455" s="1">
        <f t="shared" si="278"/>
        <v>198.0522570887</v>
      </c>
      <c r="CQ455" s="1">
        <f t="shared" si="279"/>
        <v>0</v>
      </c>
      <c r="CS455" s="1">
        <f t="shared" si="294"/>
        <v>0</v>
      </c>
      <c r="CT455" s="1">
        <f t="shared" si="295"/>
        <v>-121.76012283960011</v>
      </c>
      <c r="CU455" s="1">
        <f t="shared" si="296"/>
        <v>0</v>
      </c>
      <c r="CV455" s="1">
        <f t="shared" si="297"/>
        <v>-50.875809160400053</v>
      </c>
      <c r="CW455" s="1">
        <f t="shared" si="298"/>
        <v>0</v>
      </c>
      <c r="CX455" s="1">
        <f t="shared" si="299"/>
        <v>-172.63593200000017</v>
      </c>
      <c r="DA455" s="38">
        <f t="shared" si="280"/>
        <v>0</v>
      </c>
      <c r="DB455" s="38">
        <f t="shared" si="281"/>
        <v>0</v>
      </c>
      <c r="DC455" s="38">
        <f t="shared" si="282"/>
        <v>0</v>
      </c>
      <c r="DD455" s="38">
        <f t="shared" si="283"/>
        <v>0</v>
      </c>
      <c r="DE455" s="38">
        <f t="shared" si="284"/>
        <v>0</v>
      </c>
    </row>
    <row r="456" spans="1:109" x14ac:dyDescent="0.2">
      <c r="A456" t="s">
        <v>471</v>
      </c>
      <c r="B456" t="str">
        <f t="shared" si="285"/>
        <v>GD</v>
      </c>
      <c r="C456" t="str">
        <f t="shared" si="286"/>
        <v>AN</v>
      </c>
      <c r="D456">
        <f t="shared" si="287"/>
        <v>352000</v>
      </c>
      <c r="F456" s="1">
        <v>12959685.9</v>
      </c>
      <c r="G456" s="1">
        <v>12968400.800000001</v>
      </c>
      <c r="H456" s="1">
        <v>12979992.83</v>
      </c>
      <c r="I456" s="1">
        <v>12990278.9</v>
      </c>
      <c r="J456" s="1">
        <v>13006434.289999999</v>
      </c>
      <c r="K456" s="1">
        <v>13060609.15</v>
      </c>
      <c r="L456" s="1">
        <v>13065573.359999999</v>
      </c>
      <c r="M456" s="1">
        <v>13071228.91</v>
      </c>
      <c r="N456" s="1">
        <v>13074579.779999999</v>
      </c>
      <c r="O456" s="1">
        <v>12919295.630000001</v>
      </c>
      <c r="P456" s="1">
        <v>12935627.189999999</v>
      </c>
      <c r="Q456" s="1">
        <v>12961441.720000001</v>
      </c>
      <c r="R456" s="1">
        <v>12961441.720000001</v>
      </c>
      <c r="S456" s="1">
        <f t="shared" si="288"/>
        <v>12960563.810000001</v>
      </c>
      <c r="T456" s="1">
        <f t="shared" si="289"/>
        <v>143033462.56</v>
      </c>
      <c r="U456" s="1">
        <f t="shared" si="290"/>
        <v>12999502.1975</v>
      </c>
      <c r="V456" s="1">
        <v>-5273887.05</v>
      </c>
      <c r="W456" s="1">
        <v>-5286310.92</v>
      </c>
      <c r="X456" s="1">
        <v>-5298744.53</v>
      </c>
      <c r="Y456" s="1">
        <v>-5311188.62</v>
      </c>
      <c r="Z456" s="1">
        <v>-5323645.38</v>
      </c>
      <c r="AA456" s="1">
        <v>-5336135.84</v>
      </c>
      <c r="AB456" s="1">
        <v>-5348654.6399999997</v>
      </c>
      <c r="AC456" s="1">
        <v>-5361178.5199999996</v>
      </c>
      <c r="AD456" s="1">
        <v>-5373706.7199999997</v>
      </c>
      <c r="AE456" s="1">
        <v>-5216819.12</v>
      </c>
      <c r="AF456" s="1">
        <v>-5229207.9400000004</v>
      </c>
      <c r="AG456" s="1">
        <v>-5241616.95</v>
      </c>
      <c r="AH456" s="1">
        <v>-5254038.33</v>
      </c>
      <c r="AI456" s="1"/>
      <c r="AJ456" s="1">
        <v>-12401.6</v>
      </c>
      <c r="AK456" s="1">
        <v>-12423.87</v>
      </c>
      <c r="AL456" s="1">
        <v>-12433.61</v>
      </c>
      <c r="AM456" s="1">
        <v>-12444.09</v>
      </c>
      <c r="AN456" s="1">
        <v>-12456.76</v>
      </c>
      <c r="AO456" s="1">
        <v>-12490.460000000001</v>
      </c>
      <c r="AP456" s="1">
        <v>-12518.800000000001</v>
      </c>
      <c r="AQ456" s="1">
        <v>-12523.880000000001</v>
      </c>
      <c r="AR456" s="1">
        <v>-12528.2</v>
      </c>
      <c r="AS456" s="1">
        <v>-12455.4</v>
      </c>
      <c r="AT456" s="1">
        <v>-12388.82</v>
      </c>
      <c r="AU456" s="1">
        <v>-12409.01</v>
      </c>
      <c r="AV456" s="1">
        <v>-12421.380000000001</v>
      </c>
      <c r="AW456" s="1">
        <f t="shared" si="291"/>
        <v>149494.28000000003</v>
      </c>
      <c r="AX456" s="1"/>
      <c r="AY456" s="1">
        <v>7685798.8499999996</v>
      </c>
      <c r="AZ456" s="1">
        <v>7682089.8799999999</v>
      </c>
      <c r="BA456" s="1">
        <v>7681248.2999999998</v>
      </c>
      <c r="BB456" s="1">
        <v>7679090.2800000003</v>
      </c>
      <c r="BC456" s="1">
        <v>7682788.9100000001</v>
      </c>
      <c r="BD456" s="1">
        <v>7724473.3100000005</v>
      </c>
      <c r="BE456" s="1">
        <v>7716918.7199999997</v>
      </c>
      <c r="BF456" s="1">
        <v>7710050.3899999997</v>
      </c>
      <c r="BG456" s="1">
        <v>7700873.0600000005</v>
      </c>
      <c r="BH456" s="1">
        <v>7702476.5099999998</v>
      </c>
      <c r="BI456" s="1">
        <v>7706419.25</v>
      </c>
      <c r="BJ456" s="1">
        <v>7719824.7699999996</v>
      </c>
      <c r="BK456" s="1">
        <v>7707403.3899999997</v>
      </c>
      <c r="BL456" s="2">
        <f t="shared" si="264"/>
        <v>0</v>
      </c>
      <c r="BM456" s="2">
        <f t="shared" si="292"/>
        <v>149494.28000000003</v>
      </c>
      <c r="BN456" s="3">
        <f t="shared" si="263"/>
        <v>1.1500000363763932E-2</v>
      </c>
      <c r="BO456" s="37">
        <f>IFERROR(INDEX('Wkpr - Existing Depr Rates'!$G$2:$G$709,MATCH('Wkpr - Plant Balance Detail'!A456,'Wkpr - Existing Depr Rates'!$A$2:$A$709,0),),0)</f>
        <v>1.15E-2</v>
      </c>
      <c r="BP456" s="37">
        <f t="shared" si="293"/>
        <v>3.6376393217074643E-10</v>
      </c>
      <c r="BQ456" s="11">
        <v>1.38E-2</v>
      </c>
      <c r="BR456" s="11"/>
      <c r="BS456" s="11"/>
      <c r="BU456" s="31">
        <f>_xlfn.IFNA(IF(AND($B456="ED",$D456&gt;=310000,$D456&lt;360000),INDEX('Wkpr - Allocation_Factors'!$B$16:$F$16,1,MATCH('Wkpr - Plant Balance Detail'!BU$2,'Wkpr - Allocation_Factors'!$B$1:$F$1,0)),IF(AND($B456="GD",$C456="AN",$D456&gt;=350000,$D456&lt;358000),INDEX('Wkpr - Allocation_Factors'!$B$17:$F$17,1,MATCH('Wkpr - Plant Balance Detail'!BU$2,'Wkpr - Allocation_Factors'!$B$1:$F$1,0)),INDEX('Wkpr - Allocation_Factors'!$B$2:$F$15,MATCH(CONCATENATE('Wkpr - Plant Balance Detail'!$B456,'Wkpr - Plant Balance Detail'!$C456),'Wkpr - Allocation_Factors'!$A$2:$A$15,0),MATCH('Wkpr - Plant Balance Detail'!BU$2,'Wkpr - Allocation_Factors'!$B$1:$F$1,0)))),0)</f>
        <v>0</v>
      </c>
      <c r="BV456" s="31">
        <f>_xlfn.IFNA(IF(AND($B456="ED",$D456&gt;=310000,$D456&lt;360000),INDEX('Wkpr - Allocation_Factors'!$B$16:$F$16,1,MATCH('Wkpr - Plant Balance Detail'!BV$2,'Wkpr - Allocation_Factors'!$B$1:$F$1,0)),IF(AND($B456="GD",$C456="AN",$D456&gt;=350000,$D456&lt;358000),INDEX('Wkpr - Allocation_Factors'!$B$17:$F$17,1,MATCH('Wkpr - Plant Balance Detail'!BV$2,'Wkpr - Allocation_Factors'!$B$1:$F$1,0)),INDEX('Wkpr - Allocation_Factors'!$B$2:$F$15,MATCH(CONCATENATE('Wkpr - Plant Balance Detail'!$B456,'Wkpr - Plant Balance Detail'!$C456),'Wkpr - Allocation_Factors'!$A$2:$A$15,0),MATCH('Wkpr - Plant Balance Detail'!BV$2,'Wkpr - Allocation_Factors'!$B$1:$F$1,0)))),0)</f>
        <v>0.70530000000000004</v>
      </c>
      <c r="BW456" s="31">
        <f>_xlfn.IFNA(IF(AND($B456="ED",$D456&gt;=310000,$D456&lt;360000),INDEX('Wkpr - Allocation_Factors'!$B$16:$F$16,1,MATCH('Wkpr - Plant Balance Detail'!BW$2,'Wkpr - Allocation_Factors'!$B$1:$F$1,0)),IF(AND($B456="GD",$C456="AN",$D456&gt;=350000,$D456&lt;358000),INDEX('Wkpr - Allocation_Factors'!$B$17:$F$17,1,MATCH('Wkpr - Plant Balance Detail'!BW$2,'Wkpr - Allocation_Factors'!$B$1:$F$1,0)),INDEX('Wkpr - Allocation_Factors'!$B$2:$F$15,MATCH(CONCATENATE('Wkpr - Plant Balance Detail'!$B456,'Wkpr - Plant Balance Detail'!$C456),'Wkpr - Allocation_Factors'!$A$2:$A$15,0),MATCH('Wkpr - Plant Balance Detail'!BW$2,'Wkpr - Allocation_Factors'!$B$1:$F$1,0)))),0)</f>
        <v>0</v>
      </c>
      <c r="BX456" s="31">
        <f>_xlfn.IFNA(IF(AND($B456="ED",$D456&gt;=310000,$D456&lt;360000),INDEX('Wkpr - Allocation_Factors'!$B$16:$F$16,1,MATCH('Wkpr - Plant Balance Detail'!BX$2,'Wkpr - Allocation_Factors'!$B$1:$F$1,0)),IF(AND($B456="GD",$C456="AN",$D456&gt;=350000,$D456&lt;358000),INDEX('Wkpr - Allocation_Factors'!$B$17:$F$17,1,MATCH('Wkpr - Plant Balance Detail'!BX$2,'Wkpr - Allocation_Factors'!$B$1:$F$1,0)),INDEX('Wkpr - Allocation_Factors'!$B$2:$F$15,MATCH(CONCATENATE('Wkpr - Plant Balance Detail'!$B456,'Wkpr - Plant Balance Detail'!$C456),'Wkpr - Allocation_Factors'!$A$2:$A$15,0),MATCH('Wkpr - Plant Balance Detail'!BX$2,'Wkpr - Allocation_Factors'!$B$1:$F$1,0)))),0)</f>
        <v>0.29470000000000002</v>
      </c>
      <c r="BY456" s="31">
        <f>_xlfn.IFNA(IF(AND($B456="ED",$D456&gt;=310000,$D456&lt;360000),INDEX('Wkpr - Allocation_Factors'!$B$16:$F$16,1,MATCH('Wkpr - Plant Balance Detail'!BY$2,'Wkpr - Allocation_Factors'!$B$1:$F$1,0)),IF(AND($B456="GD",$C456="AN",$D456&gt;=350000,$D456&lt;358000),INDEX('Wkpr - Allocation_Factors'!$B$17:$F$17,1,MATCH('Wkpr - Plant Balance Detail'!BY$2,'Wkpr - Allocation_Factors'!$B$1:$F$1,0)),INDEX('Wkpr - Allocation_Factors'!$B$2:$F$15,MATCH(CONCATENATE('Wkpr - Plant Balance Detail'!$B456,'Wkpr - Plant Balance Detail'!$C456),'Wkpr - Allocation_Factors'!$A$2:$A$15,0),MATCH('Wkpr - Plant Balance Detail'!BY$2,'Wkpr - Allocation_Factors'!$B$1:$F$1,0)))),0)</f>
        <v>0</v>
      </c>
      <c r="CA456" s="1">
        <f t="shared" si="265"/>
        <v>0</v>
      </c>
      <c r="CB456" s="1">
        <f t="shared" si="266"/>
        <v>105129.60904425652</v>
      </c>
      <c r="CC456" s="1">
        <f t="shared" si="267"/>
        <v>0</v>
      </c>
      <c r="CD456" s="1">
        <f t="shared" si="268"/>
        <v>43926.975450648511</v>
      </c>
      <c r="CE456" s="1">
        <f t="shared" si="269"/>
        <v>0</v>
      </c>
      <c r="CF456" s="1"/>
      <c r="CG456" s="1">
        <f t="shared" si="270"/>
        <v>0</v>
      </c>
      <c r="CH456" s="1">
        <f t="shared" si="271"/>
        <v>105129.60571883401</v>
      </c>
      <c r="CI456" s="1">
        <f t="shared" si="272"/>
        <v>0</v>
      </c>
      <c r="CJ456" s="1">
        <f t="shared" si="273"/>
        <v>43926.974061166002</v>
      </c>
      <c r="CK456" s="1">
        <f t="shared" si="274"/>
        <v>0</v>
      </c>
      <c r="CM456" s="1">
        <f t="shared" si="275"/>
        <v>0</v>
      </c>
      <c r="CN456" s="1">
        <f t="shared" si="276"/>
        <v>126155.5268626008</v>
      </c>
      <c r="CO456" s="1">
        <f t="shared" si="277"/>
        <v>0</v>
      </c>
      <c r="CP456" s="1">
        <f t="shared" si="278"/>
        <v>52712.368873399202</v>
      </c>
      <c r="CQ456" s="1">
        <f t="shared" si="279"/>
        <v>0</v>
      </c>
      <c r="CS456" s="1">
        <f t="shared" si="294"/>
        <v>0</v>
      </c>
      <c r="CT456" s="1">
        <f t="shared" si="295"/>
        <v>21025.921143766798</v>
      </c>
      <c r="CU456" s="1">
        <f t="shared" si="296"/>
        <v>0</v>
      </c>
      <c r="CV456" s="1">
        <f t="shared" si="297"/>
        <v>8785.3948122332004</v>
      </c>
      <c r="CW456" s="1">
        <f t="shared" si="298"/>
        <v>0</v>
      </c>
      <c r="CX456" s="1">
        <f t="shared" si="299"/>
        <v>29811.315955999999</v>
      </c>
      <c r="DA456" s="38">
        <f t="shared" si="280"/>
        <v>0</v>
      </c>
      <c r="DB456" s="38">
        <f t="shared" si="281"/>
        <v>0</v>
      </c>
      <c r="DC456" s="38">
        <f t="shared" si="282"/>
        <v>0</v>
      </c>
      <c r="DD456" s="38">
        <f t="shared" si="283"/>
        <v>0</v>
      </c>
      <c r="DE456" s="38">
        <f t="shared" si="284"/>
        <v>0</v>
      </c>
    </row>
    <row r="457" spans="1:109" x14ac:dyDescent="0.2">
      <c r="A457" s="12" t="s">
        <v>472</v>
      </c>
      <c r="B457" s="12" t="str">
        <f t="shared" si="285"/>
        <v>GD</v>
      </c>
      <c r="C457" s="12" t="str">
        <f t="shared" si="286"/>
        <v>AN</v>
      </c>
      <c r="D457" s="12">
        <f t="shared" si="287"/>
        <v>352100</v>
      </c>
      <c r="E457" s="12" t="s">
        <v>1141</v>
      </c>
      <c r="F457" s="13">
        <v>254354.23</v>
      </c>
      <c r="G457" s="13">
        <v>254354.23</v>
      </c>
      <c r="H457" s="13">
        <v>254354.23</v>
      </c>
      <c r="I457" s="13">
        <v>254354.23</v>
      </c>
      <c r="J457" s="13">
        <v>254354.23</v>
      </c>
      <c r="K457" s="13">
        <v>254354.23</v>
      </c>
      <c r="L457" s="13">
        <v>254354.23</v>
      </c>
      <c r="M457" s="13">
        <v>254354.23</v>
      </c>
      <c r="N457" s="13">
        <v>254354.23</v>
      </c>
      <c r="O457" s="13">
        <v>254354.23</v>
      </c>
      <c r="P457" s="13">
        <v>254354.23</v>
      </c>
      <c r="Q457" s="13">
        <v>254354.23</v>
      </c>
      <c r="R457" s="13">
        <v>254354.23</v>
      </c>
      <c r="S457" s="13">
        <f t="shared" si="288"/>
        <v>254354.23</v>
      </c>
      <c r="T457" s="13">
        <f t="shared" si="289"/>
        <v>2797896.5300000003</v>
      </c>
      <c r="U457" s="13">
        <f t="shared" si="290"/>
        <v>254354.23</v>
      </c>
      <c r="V457" s="1">
        <v>-240086.66</v>
      </c>
      <c r="W457" s="1">
        <v>-240105.61000000002</v>
      </c>
      <c r="X457" s="1">
        <v>-240124.56</v>
      </c>
      <c r="Y457" s="1">
        <v>-240143.51</v>
      </c>
      <c r="Z457" s="1">
        <v>-240162.46</v>
      </c>
      <c r="AA457" s="1">
        <v>-240181.41</v>
      </c>
      <c r="AB457" s="1">
        <v>-240200.36000000002</v>
      </c>
      <c r="AC457" s="1">
        <v>-240219.31</v>
      </c>
      <c r="AD457" s="1">
        <v>-240238.26</v>
      </c>
      <c r="AE457" s="1">
        <v>-240257.21</v>
      </c>
      <c r="AF457" s="1">
        <v>-240276.16</v>
      </c>
      <c r="AG457" s="1">
        <v>-240295.11000000002</v>
      </c>
      <c r="AH457" s="13">
        <v>-240314.06</v>
      </c>
      <c r="AI457" s="13"/>
      <c r="AJ457" s="13">
        <v>-18.95</v>
      </c>
      <c r="AK457" s="13">
        <v>-18.95</v>
      </c>
      <c r="AL457" s="13">
        <v>-18.95</v>
      </c>
      <c r="AM457" s="13">
        <v>-18.95</v>
      </c>
      <c r="AN457" s="13">
        <v>-18.95</v>
      </c>
      <c r="AO457" s="13">
        <v>-18.95</v>
      </c>
      <c r="AP457" s="13">
        <v>-18.95</v>
      </c>
      <c r="AQ457" s="13">
        <v>-18.95</v>
      </c>
      <c r="AR457" s="13">
        <v>-18.95</v>
      </c>
      <c r="AS457" s="13">
        <v>-18.95</v>
      </c>
      <c r="AT457" s="13">
        <v>-18.95</v>
      </c>
      <c r="AU457" s="13">
        <v>-18.95</v>
      </c>
      <c r="AV457" s="13">
        <v>-18.95</v>
      </c>
      <c r="AW457" s="13">
        <f t="shared" si="291"/>
        <v>227.39999999999995</v>
      </c>
      <c r="AX457" s="13"/>
      <c r="AY457" s="1">
        <v>14267.57</v>
      </c>
      <c r="AZ457" s="1">
        <v>14248.62</v>
      </c>
      <c r="BA457" s="1">
        <v>14229.67</v>
      </c>
      <c r="BB457" s="1">
        <v>14210.720000000001</v>
      </c>
      <c r="BC457" s="1">
        <v>14191.77</v>
      </c>
      <c r="BD457" s="1">
        <v>14172.82</v>
      </c>
      <c r="BE457" s="1">
        <v>14153.87</v>
      </c>
      <c r="BF457" s="1">
        <v>14134.92</v>
      </c>
      <c r="BG457" s="1">
        <v>14115.970000000001</v>
      </c>
      <c r="BH457" s="1">
        <v>14097.02</v>
      </c>
      <c r="BI457" s="1">
        <v>14078.07</v>
      </c>
      <c r="BJ457" s="1">
        <v>14059.12</v>
      </c>
      <c r="BK457" s="1">
        <v>14040.17</v>
      </c>
      <c r="BL457" s="14">
        <f t="shared" si="264"/>
        <v>0</v>
      </c>
      <c r="BM457" s="14">
        <f t="shared" si="292"/>
        <v>227.39999999999995</v>
      </c>
      <c r="BN457" s="15">
        <f t="shared" si="263"/>
        <v>8.9402877239352354E-4</v>
      </c>
      <c r="BO457" s="37">
        <f>IFERROR(INDEX('Wkpr - Existing Depr Rates'!$G$2:$G$709,MATCH('Wkpr - Plant Balance Detail'!A457,'Wkpr - Existing Depr Rates'!$A$2:$A$709,0),),0)</f>
        <v>9.1953999999999994E-3</v>
      </c>
      <c r="BP457" s="37">
        <f t="shared" si="293"/>
        <v>-8.3013712276064754E-3</v>
      </c>
      <c r="BQ457" s="12"/>
      <c r="BR457" s="12"/>
      <c r="BS457" s="12"/>
      <c r="BT457" s="12"/>
      <c r="BU457" s="30">
        <f>_xlfn.IFNA(IF(AND($B457="ED",$D457&gt;=310000,$D457&lt;360000),INDEX('Wkpr - Allocation_Factors'!$B$16:$F$16,1,MATCH('Wkpr - Plant Balance Detail'!BU$2,'Wkpr - Allocation_Factors'!$B$1:$F$1,0)),IF(AND($B457="GD",$C457="AN",$D457&gt;=350000,$D457&lt;358000),INDEX('Wkpr - Allocation_Factors'!$B$17:$F$17,1,MATCH('Wkpr - Plant Balance Detail'!BU$2,'Wkpr - Allocation_Factors'!$B$1:$F$1,0)),INDEX('Wkpr - Allocation_Factors'!$B$2:$F$15,MATCH(CONCATENATE('Wkpr - Plant Balance Detail'!$B457,'Wkpr - Plant Balance Detail'!$C457),'Wkpr - Allocation_Factors'!$A$2:$A$15,0),MATCH('Wkpr - Plant Balance Detail'!BU$2,'Wkpr - Allocation_Factors'!$B$1:$F$1,0)))),0)</f>
        <v>0</v>
      </c>
      <c r="BV457" s="30">
        <f>_xlfn.IFNA(IF(AND($B457="ED",$D457&gt;=310000,$D457&lt;360000),INDEX('Wkpr - Allocation_Factors'!$B$16:$F$16,1,MATCH('Wkpr - Plant Balance Detail'!BV$2,'Wkpr - Allocation_Factors'!$B$1:$F$1,0)),IF(AND($B457="GD",$C457="AN",$D457&gt;=350000,$D457&lt;358000),INDEX('Wkpr - Allocation_Factors'!$B$17:$F$17,1,MATCH('Wkpr - Plant Balance Detail'!BV$2,'Wkpr - Allocation_Factors'!$B$1:$F$1,0)),INDEX('Wkpr - Allocation_Factors'!$B$2:$F$15,MATCH(CONCATENATE('Wkpr - Plant Balance Detail'!$B457,'Wkpr - Plant Balance Detail'!$C457),'Wkpr - Allocation_Factors'!$A$2:$A$15,0),MATCH('Wkpr - Plant Balance Detail'!BV$2,'Wkpr - Allocation_Factors'!$B$1:$F$1,0)))),0)</f>
        <v>0.70530000000000004</v>
      </c>
      <c r="BW457" s="30">
        <f>_xlfn.IFNA(IF(AND($B457="ED",$D457&gt;=310000,$D457&lt;360000),INDEX('Wkpr - Allocation_Factors'!$B$16:$F$16,1,MATCH('Wkpr - Plant Balance Detail'!BW$2,'Wkpr - Allocation_Factors'!$B$1:$F$1,0)),IF(AND($B457="GD",$C457="AN",$D457&gt;=350000,$D457&lt;358000),INDEX('Wkpr - Allocation_Factors'!$B$17:$F$17,1,MATCH('Wkpr - Plant Balance Detail'!BW$2,'Wkpr - Allocation_Factors'!$B$1:$F$1,0)),INDEX('Wkpr - Allocation_Factors'!$B$2:$F$15,MATCH(CONCATENATE('Wkpr - Plant Balance Detail'!$B457,'Wkpr - Plant Balance Detail'!$C457),'Wkpr - Allocation_Factors'!$A$2:$A$15,0),MATCH('Wkpr - Plant Balance Detail'!BW$2,'Wkpr - Allocation_Factors'!$B$1:$F$1,0)))),0)</f>
        <v>0</v>
      </c>
      <c r="BX457" s="30">
        <f>_xlfn.IFNA(IF(AND($B457="ED",$D457&gt;=310000,$D457&lt;360000),INDEX('Wkpr - Allocation_Factors'!$B$16:$F$16,1,MATCH('Wkpr - Plant Balance Detail'!BX$2,'Wkpr - Allocation_Factors'!$B$1:$F$1,0)),IF(AND($B457="GD",$C457="AN",$D457&gt;=350000,$D457&lt;358000),INDEX('Wkpr - Allocation_Factors'!$B$17:$F$17,1,MATCH('Wkpr - Plant Balance Detail'!BX$2,'Wkpr - Allocation_Factors'!$B$1:$F$1,0)),INDEX('Wkpr - Allocation_Factors'!$B$2:$F$15,MATCH(CONCATENATE('Wkpr - Plant Balance Detail'!$B457,'Wkpr - Plant Balance Detail'!$C457),'Wkpr - Allocation_Factors'!$A$2:$A$15,0),MATCH('Wkpr - Plant Balance Detail'!BX$2,'Wkpr - Allocation_Factors'!$B$1:$F$1,0)))),0)</f>
        <v>0.29470000000000002</v>
      </c>
      <c r="BY457" s="30">
        <f>_xlfn.IFNA(IF(AND($B457="ED",$D457&gt;=310000,$D457&lt;360000),INDEX('Wkpr - Allocation_Factors'!$B$16:$F$16,1,MATCH('Wkpr - Plant Balance Detail'!BY$2,'Wkpr - Allocation_Factors'!$B$1:$F$1,0)),IF(AND($B457="GD",$C457="AN",$D457&gt;=350000,$D457&lt;358000),INDEX('Wkpr - Allocation_Factors'!$B$17:$F$17,1,MATCH('Wkpr - Plant Balance Detail'!BY$2,'Wkpr - Allocation_Factors'!$B$1:$F$1,0)),INDEX('Wkpr - Allocation_Factors'!$B$2:$F$15,MATCH(CONCATENATE('Wkpr - Plant Balance Detail'!$B457,'Wkpr - Plant Balance Detail'!$C457),'Wkpr - Allocation_Factors'!$A$2:$A$15,0),MATCH('Wkpr - Plant Balance Detail'!BY$2,'Wkpr - Allocation_Factors'!$B$1:$F$1,0)))),0)</f>
        <v>0</v>
      </c>
      <c r="CA457" s="1">
        <f t="shared" si="265"/>
        <v>0</v>
      </c>
      <c r="CB457" s="1">
        <f t="shared" si="266"/>
        <v>160.38521999999998</v>
      </c>
      <c r="CC457" s="1">
        <f t="shared" si="267"/>
        <v>0</v>
      </c>
      <c r="CD457" s="1">
        <f t="shared" si="268"/>
        <v>67.014779999999988</v>
      </c>
      <c r="CE457" s="1">
        <f t="shared" si="269"/>
        <v>0</v>
      </c>
      <c r="CF457" s="1"/>
      <c r="CG457" s="1">
        <f t="shared" si="270"/>
        <v>0</v>
      </c>
      <c r="CH457" s="1">
        <f t="shared" si="271"/>
        <v>0</v>
      </c>
      <c r="CI457" s="1">
        <f t="shared" si="272"/>
        <v>0</v>
      </c>
      <c r="CJ457" s="1">
        <f t="shared" si="273"/>
        <v>0</v>
      </c>
      <c r="CK457" s="1">
        <f t="shared" si="274"/>
        <v>0</v>
      </c>
      <c r="CM457" s="1">
        <f t="shared" si="275"/>
        <v>0</v>
      </c>
      <c r="CN457" s="1">
        <f t="shared" si="276"/>
        <v>0</v>
      </c>
      <c r="CO457" s="1">
        <f t="shared" si="277"/>
        <v>0</v>
      </c>
      <c r="CP457" s="1">
        <f t="shared" si="278"/>
        <v>0</v>
      </c>
      <c r="CQ457" s="1">
        <f t="shared" si="279"/>
        <v>0</v>
      </c>
      <c r="CS457" s="1">
        <f t="shared" si="294"/>
        <v>0</v>
      </c>
      <c r="CT457" s="1">
        <f t="shared" si="295"/>
        <v>0</v>
      </c>
      <c r="CU457" s="1">
        <f t="shared" si="296"/>
        <v>0</v>
      </c>
      <c r="CV457" s="1">
        <f t="shared" si="297"/>
        <v>0</v>
      </c>
      <c r="CW457" s="1">
        <f t="shared" si="298"/>
        <v>0</v>
      </c>
      <c r="CX457" s="1">
        <f t="shared" si="299"/>
        <v>0</v>
      </c>
      <c r="DA457" s="38">
        <f t="shared" si="280"/>
        <v>0</v>
      </c>
      <c r="DB457" s="38">
        <f t="shared" si="281"/>
        <v>1649.6183316780725</v>
      </c>
      <c r="DC457" s="38">
        <f t="shared" si="282"/>
        <v>0</v>
      </c>
      <c r="DD457" s="38">
        <f t="shared" si="283"/>
        <v>689.27055486392737</v>
      </c>
      <c r="DE457" s="38">
        <f t="shared" si="284"/>
        <v>0</v>
      </c>
    </row>
    <row r="458" spans="1:109" x14ac:dyDescent="0.2">
      <c r="A458" t="s">
        <v>473</v>
      </c>
      <c r="B458" t="str">
        <f t="shared" si="285"/>
        <v>GD</v>
      </c>
      <c r="C458" t="str">
        <f t="shared" si="286"/>
        <v>AN</v>
      </c>
      <c r="D458">
        <f t="shared" si="287"/>
        <v>352200</v>
      </c>
      <c r="F458" s="1">
        <v>203330.47</v>
      </c>
      <c r="G458" s="1">
        <v>203330.47</v>
      </c>
      <c r="H458" s="1">
        <v>203330.47</v>
      </c>
      <c r="I458" s="1">
        <v>203330.47</v>
      </c>
      <c r="J458" s="1">
        <v>203330.47</v>
      </c>
      <c r="K458" s="1">
        <v>203330.47</v>
      </c>
      <c r="L458" s="1">
        <v>203330.47</v>
      </c>
      <c r="M458" s="1">
        <v>203330.47</v>
      </c>
      <c r="N458" s="1">
        <v>203330.47</v>
      </c>
      <c r="O458" s="1">
        <v>203330.47</v>
      </c>
      <c r="P458" s="1">
        <v>203330.47</v>
      </c>
      <c r="Q458" s="1">
        <v>203330.47</v>
      </c>
      <c r="R458" s="1">
        <v>203330.47</v>
      </c>
      <c r="S458" s="1">
        <f t="shared" si="288"/>
        <v>203330.47</v>
      </c>
      <c r="T458" s="1">
        <f t="shared" si="289"/>
        <v>2236635.17</v>
      </c>
      <c r="U458" s="1">
        <f t="shared" si="290"/>
        <v>203330.47</v>
      </c>
      <c r="V458" s="1">
        <v>-73485.06</v>
      </c>
      <c r="W458" s="1">
        <v>-73884.94</v>
      </c>
      <c r="X458" s="1">
        <v>-74284.820000000007</v>
      </c>
      <c r="Y458" s="1">
        <v>-74684.7</v>
      </c>
      <c r="Z458" s="1">
        <v>-75084.58</v>
      </c>
      <c r="AA458" s="1">
        <v>-75484.460000000006</v>
      </c>
      <c r="AB458" s="1">
        <v>-75884.34</v>
      </c>
      <c r="AC458" s="1">
        <v>-76284.22</v>
      </c>
      <c r="AD458" s="1">
        <v>-76684.100000000006</v>
      </c>
      <c r="AE458" s="1">
        <v>-77083.98</v>
      </c>
      <c r="AF458" s="1">
        <v>-77483.86</v>
      </c>
      <c r="AG458" s="1">
        <v>-77883.740000000005</v>
      </c>
      <c r="AH458" s="1">
        <v>-78283.62</v>
      </c>
      <c r="AI458" s="1"/>
      <c r="AJ458" s="1">
        <v>-399.88</v>
      </c>
      <c r="AK458" s="1">
        <v>-399.88</v>
      </c>
      <c r="AL458" s="1">
        <v>-399.88</v>
      </c>
      <c r="AM458" s="1">
        <v>-399.88</v>
      </c>
      <c r="AN458" s="1">
        <v>-399.88</v>
      </c>
      <c r="AO458" s="1">
        <v>-399.88</v>
      </c>
      <c r="AP458" s="1">
        <v>-399.88</v>
      </c>
      <c r="AQ458" s="1">
        <v>-399.88</v>
      </c>
      <c r="AR458" s="1">
        <v>-399.88</v>
      </c>
      <c r="AS458" s="1">
        <v>-399.88</v>
      </c>
      <c r="AT458" s="1">
        <v>-399.88</v>
      </c>
      <c r="AU458" s="1">
        <v>-399.88</v>
      </c>
      <c r="AV458" s="1">
        <v>-399.88</v>
      </c>
      <c r="AW458" s="1">
        <f t="shared" si="291"/>
        <v>4798.5600000000004</v>
      </c>
      <c r="AX458" s="1"/>
      <c r="AY458" s="1">
        <v>129845.41</v>
      </c>
      <c r="AZ458" s="1">
        <v>129445.53</v>
      </c>
      <c r="BA458" s="1">
        <v>129045.65000000001</v>
      </c>
      <c r="BB458" s="1">
        <v>128645.77</v>
      </c>
      <c r="BC458" s="1">
        <v>128245.89</v>
      </c>
      <c r="BD458" s="1">
        <v>127846.01000000001</v>
      </c>
      <c r="BE458" s="1">
        <v>127446.13</v>
      </c>
      <c r="BF458" s="1">
        <v>127046.25</v>
      </c>
      <c r="BG458" s="1">
        <v>126646.37000000001</v>
      </c>
      <c r="BH458" s="1">
        <v>126246.49</v>
      </c>
      <c r="BI458" s="1">
        <v>125846.61</v>
      </c>
      <c r="BJ458" s="1">
        <v>125446.73</v>
      </c>
      <c r="BK458" s="1">
        <v>125046.85</v>
      </c>
      <c r="BL458" s="2">
        <f t="shared" si="264"/>
        <v>0</v>
      </c>
      <c r="BM458" s="2">
        <f t="shared" si="292"/>
        <v>4798.5600000000004</v>
      </c>
      <c r="BN458" s="3">
        <f t="shared" si="263"/>
        <v>2.3599807741554919E-2</v>
      </c>
      <c r="BO458" s="37">
        <f>IFERROR(INDEX('Wkpr - Existing Depr Rates'!$G$2:$G$709,MATCH('Wkpr - Plant Balance Detail'!A458,'Wkpr - Existing Depr Rates'!$A$2:$A$709,0),),0)</f>
        <v>2.3599999999999999E-2</v>
      </c>
      <c r="BP458" s="37">
        <f t="shared" si="293"/>
        <v>-1.9225844508086176E-7</v>
      </c>
      <c r="BQ458" s="11">
        <v>1.9599999999999999E-2</v>
      </c>
      <c r="BR458" s="11"/>
      <c r="BS458" s="11"/>
      <c r="BU458" s="31">
        <f>_xlfn.IFNA(IF(AND($B458="ED",$D458&gt;=310000,$D458&lt;360000),INDEX('Wkpr - Allocation_Factors'!$B$16:$F$16,1,MATCH('Wkpr - Plant Balance Detail'!BU$2,'Wkpr - Allocation_Factors'!$B$1:$F$1,0)),IF(AND($B458="GD",$C458="AN",$D458&gt;=350000,$D458&lt;358000),INDEX('Wkpr - Allocation_Factors'!$B$17:$F$17,1,MATCH('Wkpr - Plant Balance Detail'!BU$2,'Wkpr - Allocation_Factors'!$B$1:$F$1,0)),INDEX('Wkpr - Allocation_Factors'!$B$2:$F$15,MATCH(CONCATENATE('Wkpr - Plant Balance Detail'!$B458,'Wkpr - Plant Balance Detail'!$C458),'Wkpr - Allocation_Factors'!$A$2:$A$15,0),MATCH('Wkpr - Plant Balance Detail'!BU$2,'Wkpr - Allocation_Factors'!$B$1:$F$1,0)))),0)</f>
        <v>0</v>
      </c>
      <c r="BV458" s="31">
        <f>_xlfn.IFNA(IF(AND($B458="ED",$D458&gt;=310000,$D458&lt;360000),INDEX('Wkpr - Allocation_Factors'!$B$16:$F$16,1,MATCH('Wkpr - Plant Balance Detail'!BV$2,'Wkpr - Allocation_Factors'!$B$1:$F$1,0)),IF(AND($B458="GD",$C458="AN",$D458&gt;=350000,$D458&lt;358000),INDEX('Wkpr - Allocation_Factors'!$B$17:$F$17,1,MATCH('Wkpr - Plant Balance Detail'!BV$2,'Wkpr - Allocation_Factors'!$B$1:$F$1,0)),INDEX('Wkpr - Allocation_Factors'!$B$2:$F$15,MATCH(CONCATENATE('Wkpr - Plant Balance Detail'!$B458,'Wkpr - Plant Balance Detail'!$C458),'Wkpr - Allocation_Factors'!$A$2:$A$15,0),MATCH('Wkpr - Plant Balance Detail'!BV$2,'Wkpr - Allocation_Factors'!$B$1:$F$1,0)))),0)</f>
        <v>0.70530000000000004</v>
      </c>
      <c r="BW458" s="31">
        <f>_xlfn.IFNA(IF(AND($B458="ED",$D458&gt;=310000,$D458&lt;360000),INDEX('Wkpr - Allocation_Factors'!$B$16:$F$16,1,MATCH('Wkpr - Plant Balance Detail'!BW$2,'Wkpr - Allocation_Factors'!$B$1:$F$1,0)),IF(AND($B458="GD",$C458="AN",$D458&gt;=350000,$D458&lt;358000),INDEX('Wkpr - Allocation_Factors'!$B$17:$F$17,1,MATCH('Wkpr - Plant Balance Detail'!BW$2,'Wkpr - Allocation_Factors'!$B$1:$F$1,0)),INDEX('Wkpr - Allocation_Factors'!$B$2:$F$15,MATCH(CONCATENATE('Wkpr - Plant Balance Detail'!$B458,'Wkpr - Plant Balance Detail'!$C458),'Wkpr - Allocation_Factors'!$A$2:$A$15,0),MATCH('Wkpr - Plant Balance Detail'!BW$2,'Wkpr - Allocation_Factors'!$B$1:$F$1,0)))),0)</f>
        <v>0</v>
      </c>
      <c r="BX458" s="31">
        <f>_xlfn.IFNA(IF(AND($B458="ED",$D458&gt;=310000,$D458&lt;360000),INDEX('Wkpr - Allocation_Factors'!$B$16:$F$16,1,MATCH('Wkpr - Plant Balance Detail'!BX$2,'Wkpr - Allocation_Factors'!$B$1:$F$1,0)),IF(AND($B458="GD",$C458="AN",$D458&gt;=350000,$D458&lt;358000),INDEX('Wkpr - Allocation_Factors'!$B$17:$F$17,1,MATCH('Wkpr - Plant Balance Detail'!BX$2,'Wkpr - Allocation_Factors'!$B$1:$F$1,0)),INDEX('Wkpr - Allocation_Factors'!$B$2:$F$15,MATCH(CONCATENATE('Wkpr - Plant Balance Detail'!$B458,'Wkpr - Plant Balance Detail'!$C458),'Wkpr - Allocation_Factors'!$A$2:$A$15,0),MATCH('Wkpr - Plant Balance Detail'!BX$2,'Wkpr - Allocation_Factors'!$B$1:$F$1,0)))),0)</f>
        <v>0.29470000000000002</v>
      </c>
      <c r="BY458" s="31">
        <f>_xlfn.IFNA(IF(AND($B458="ED",$D458&gt;=310000,$D458&lt;360000),INDEX('Wkpr - Allocation_Factors'!$B$16:$F$16,1,MATCH('Wkpr - Plant Balance Detail'!BY$2,'Wkpr - Allocation_Factors'!$B$1:$F$1,0)),IF(AND($B458="GD",$C458="AN",$D458&gt;=350000,$D458&lt;358000),INDEX('Wkpr - Allocation_Factors'!$B$17:$F$17,1,MATCH('Wkpr - Plant Balance Detail'!BY$2,'Wkpr - Allocation_Factors'!$B$1:$F$1,0)),INDEX('Wkpr - Allocation_Factors'!$B$2:$F$15,MATCH(CONCATENATE('Wkpr - Plant Balance Detail'!$B458,'Wkpr - Plant Balance Detail'!$C458),'Wkpr - Allocation_Factors'!$A$2:$A$15,0),MATCH('Wkpr - Plant Balance Detail'!BY$2,'Wkpr - Allocation_Factors'!$B$1:$F$1,0)))),0)</f>
        <v>0</v>
      </c>
      <c r="CA458" s="1">
        <f t="shared" si="265"/>
        <v>0</v>
      </c>
      <c r="CB458" s="1">
        <f t="shared" si="266"/>
        <v>3384.4243680000004</v>
      </c>
      <c r="CC458" s="1">
        <f t="shared" si="267"/>
        <v>0</v>
      </c>
      <c r="CD458" s="1">
        <f t="shared" si="268"/>
        <v>1414.1356320000002</v>
      </c>
      <c r="CE458" s="1">
        <f t="shared" si="269"/>
        <v>0</v>
      </c>
      <c r="CF458" s="1"/>
      <c r="CG458" s="1">
        <f t="shared" si="270"/>
        <v>0</v>
      </c>
      <c r="CH458" s="1">
        <f t="shared" si="271"/>
        <v>3384.4519395876</v>
      </c>
      <c r="CI458" s="1">
        <f t="shared" si="272"/>
        <v>0</v>
      </c>
      <c r="CJ458" s="1">
        <f t="shared" si="273"/>
        <v>1414.1471524123999</v>
      </c>
      <c r="CK458" s="1">
        <f t="shared" si="274"/>
        <v>0</v>
      </c>
      <c r="CM458" s="1">
        <f t="shared" si="275"/>
        <v>0</v>
      </c>
      <c r="CN458" s="1">
        <f t="shared" si="276"/>
        <v>2810.8160176236001</v>
      </c>
      <c r="CO458" s="1">
        <f t="shared" si="277"/>
        <v>0</v>
      </c>
      <c r="CP458" s="1">
        <f t="shared" si="278"/>
        <v>1174.4611943764</v>
      </c>
      <c r="CQ458" s="1">
        <f t="shared" si="279"/>
        <v>0</v>
      </c>
      <c r="CS458" s="1">
        <f t="shared" si="294"/>
        <v>0</v>
      </c>
      <c r="CT458" s="1">
        <f t="shared" si="295"/>
        <v>-573.63592196399986</v>
      </c>
      <c r="CU458" s="1">
        <f t="shared" si="296"/>
        <v>0</v>
      </c>
      <c r="CV458" s="1">
        <f t="shared" si="297"/>
        <v>-239.68595803599987</v>
      </c>
      <c r="CW458" s="1">
        <f t="shared" si="298"/>
        <v>0</v>
      </c>
      <c r="CX458" s="1">
        <f t="shared" si="299"/>
        <v>-813.32187999999974</v>
      </c>
      <c r="DA458" s="38">
        <f t="shared" si="280"/>
        <v>0</v>
      </c>
      <c r="DB458" s="38">
        <f t="shared" si="281"/>
        <v>0</v>
      </c>
      <c r="DC458" s="38">
        <f t="shared" si="282"/>
        <v>0</v>
      </c>
      <c r="DD458" s="38">
        <f t="shared" si="283"/>
        <v>0</v>
      </c>
      <c r="DE458" s="38">
        <f t="shared" si="284"/>
        <v>0</v>
      </c>
    </row>
    <row r="459" spans="1:109" x14ac:dyDescent="0.2">
      <c r="A459" t="s">
        <v>474</v>
      </c>
      <c r="B459" t="str">
        <f t="shared" si="285"/>
        <v>GD</v>
      </c>
      <c r="C459" t="str">
        <f t="shared" si="286"/>
        <v>AN</v>
      </c>
      <c r="D459">
        <f t="shared" si="287"/>
        <v>352300</v>
      </c>
      <c r="F459" s="1">
        <v>5359690.41</v>
      </c>
      <c r="G459" s="1">
        <v>5359690.41</v>
      </c>
      <c r="H459" s="1">
        <v>5359690.41</v>
      </c>
      <c r="I459" s="1">
        <v>5359690.41</v>
      </c>
      <c r="J459" s="1">
        <v>5359690.41</v>
      </c>
      <c r="K459" s="1">
        <v>5359690.41</v>
      </c>
      <c r="L459" s="1">
        <v>5359690.41</v>
      </c>
      <c r="M459" s="1">
        <v>5359690.41</v>
      </c>
      <c r="N459" s="1">
        <v>5359690.41</v>
      </c>
      <c r="O459" s="1">
        <v>5359690.41</v>
      </c>
      <c r="P459" s="1">
        <v>5359690.41</v>
      </c>
      <c r="Q459" s="1">
        <v>5359690.41</v>
      </c>
      <c r="R459" s="1">
        <v>5359690.41</v>
      </c>
      <c r="S459" s="1">
        <f t="shared" si="288"/>
        <v>5359690.41</v>
      </c>
      <c r="T459" s="1">
        <f t="shared" si="289"/>
        <v>58956594.50999999</v>
      </c>
      <c r="U459" s="1">
        <f t="shared" si="290"/>
        <v>5359690.4099999992</v>
      </c>
      <c r="V459" s="1">
        <v>-3690851.55</v>
      </c>
      <c r="W459" s="1">
        <v>-3692727.44</v>
      </c>
      <c r="X459" s="1">
        <v>-3694603.33</v>
      </c>
      <c r="Y459" s="1">
        <v>-3696479.2199999997</v>
      </c>
      <c r="Z459" s="1">
        <v>-3698355.11</v>
      </c>
      <c r="AA459" s="1">
        <v>-3700231</v>
      </c>
      <c r="AB459" s="1">
        <v>-3702106.89</v>
      </c>
      <c r="AC459" s="1">
        <v>-3703982.7800000003</v>
      </c>
      <c r="AD459" s="1">
        <v>-3705858.67</v>
      </c>
      <c r="AE459" s="1">
        <v>-3707734.56</v>
      </c>
      <c r="AF459" s="1">
        <v>-3709610.45</v>
      </c>
      <c r="AG459" s="1">
        <v>-3711486.34</v>
      </c>
      <c r="AH459" s="1">
        <v>-3713362.23</v>
      </c>
      <c r="AI459" s="1"/>
      <c r="AJ459" s="1">
        <v>-1875.89</v>
      </c>
      <c r="AK459" s="1">
        <v>-1875.89</v>
      </c>
      <c r="AL459" s="1">
        <v>-1875.89</v>
      </c>
      <c r="AM459" s="1">
        <v>-1875.89</v>
      </c>
      <c r="AN459" s="1">
        <v>-1875.89</v>
      </c>
      <c r="AO459" s="1">
        <v>-1875.89</v>
      </c>
      <c r="AP459" s="1">
        <v>-1875.89</v>
      </c>
      <c r="AQ459" s="1">
        <v>-1875.89</v>
      </c>
      <c r="AR459" s="1">
        <v>-1875.89</v>
      </c>
      <c r="AS459" s="1">
        <v>-1875.89</v>
      </c>
      <c r="AT459" s="1">
        <v>-1875.89</v>
      </c>
      <c r="AU459" s="1">
        <v>-1875.89</v>
      </c>
      <c r="AV459" s="1">
        <v>-1875.89</v>
      </c>
      <c r="AW459" s="1">
        <f t="shared" si="291"/>
        <v>22510.679999999997</v>
      </c>
      <c r="AX459" s="1"/>
      <c r="AY459" s="1">
        <v>1668838.8599999999</v>
      </c>
      <c r="AZ459" s="1">
        <v>1666962.97</v>
      </c>
      <c r="BA459" s="1">
        <v>1665087.08</v>
      </c>
      <c r="BB459" s="1">
        <v>1663211.19</v>
      </c>
      <c r="BC459" s="1">
        <v>1661335.3</v>
      </c>
      <c r="BD459" s="1">
        <v>1659459.4100000001</v>
      </c>
      <c r="BE459" s="1">
        <v>1657583.52</v>
      </c>
      <c r="BF459" s="1">
        <v>1655707.63</v>
      </c>
      <c r="BG459" s="1">
        <v>1653831.74</v>
      </c>
      <c r="BH459" s="1">
        <v>1651955.85</v>
      </c>
      <c r="BI459" s="1">
        <v>1650079.96</v>
      </c>
      <c r="BJ459" s="1">
        <v>1648204.07</v>
      </c>
      <c r="BK459" s="1">
        <v>1646328.1800000002</v>
      </c>
      <c r="BL459" s="2">
        <f t="shared" si="264"/>
        <v>0</v>
      </c>
      <c r="BM459" s="2">
        <f t="shared" si="292"/>
        <v>22510.679999999997</v>
      </c>
      <c r="BN459" s="3">
        <f t="shared" si="263"/>
        <v>4.1999963203098517E-3</v>
      </c>
      <c r="BO459" s="37">
        <f>IFERROR(INDEX('Wkpr - Existing Depr Rates'!$G$2:$G$709,MATCH('Wkpr - Plant Balance Detail'!A459,'Wkpr - Existing Depr Rates'!$A$2:$A$709,0),),0)</f>
        <v>4.1999999999999997E-3</v>
      </c>
      <c r="BP459" s="37">
        <f t="shared" si="293"/>
        <v>-3.679690148070125E-9</v>
      </c>
      <c r="BQ459" s="11">
        <v>7.9000000000000008E-3</v>
      </c>
      <c r="BR459" s="11"/>
      <c r="BS459" s="11"/>
      <c r="BU459" s="31">
        <f>_xlfn.IFNA(IF(AND($B459="ED",$D459&gt;=310000,$D459&lt;360000),INDEX('Wkpr - Allocation_Factors'!$B$16:$F$16,1,MATCH('Wkpr - Plant Balance Detail'!BU$2,'Wkpr - Allocation_Factors'!$B$1:$F$1,0)),IF(AND($B459="GD",$C459="AN",$D459&gt;=350000,$D459&lt;358000),INDEX('Wkpr - Allocation_Factors'!$B$17:$F$17,1,MATCH('Wkpr - Plant Balance Detail'!BU$2,'Wkpr - Allocation_Factors'!$B$1:$F$1,0)),INDEX('Wkpr - Allocation_Factors'!$B$2:$F$15,MATCH(CONCATENATE('Wkpr - Plant Balance Detail'!$B459,'Wkpr - Plant Balance Detail'!$C459),'Wkpr - Allocation_Factors'!$A$2:$A$15,0),MATCH('Wkpr - Plant Balance Detail'!BU$2,'Wkpr - Allocation_Factors'!$B$1:$F$1,0)))),0)</f>
        <v>0</v>
      </c>
      <c r="BV459" s="31">
        <f>_xlfn.IFNA(IF(AND($B459="ED",$D459&gt;=310000,$D459&lt;360000),INDEX('Wkpr - Allocation_Factors'!$B$16:$F$16,1,MATCH('Wkpr - Plant Balance Detail'!BV$2,'Wkpr - Allocation_Factors'!$B$1:$F$1,0)),IF(AND($B459="GD",$C459="AN",$D459&gt;=350000,$D459&lt;358000),INDEX('Wkpr - Allocation_Factors'!$B$17:$F$17,1,MATCH('Wkpr - Plant Balance Detail'!BV$2,'Wkpr - Allocation_Factors'!$B$1:$F$1,0)),INDEX('Wkpr - Allocation_Factors'!$B$2:$F$15,MATCH(CONCATENATE('Wkpr - Plant Balance Detail'!$B459,'Wkpr - Plant Balance Detail'!$C459),'Wkpr - Allocation_Factors'!$A$2:$A$15,0),MATCH('Wkpr - Plant Balance Detail'!BV$2,'Wkpr - Allocation_Factors'!$B$1:$F$1,0)))),0)</f>
        <v>0.70530000000000004</v>
      </c>
      <c r="BW459" s="31">
        <f>_xlfn.IFNA(IF(AND($B459="ED",$D459&gt;=310000,$D459&lt;360000),INDEX('Wkpr - Allocation_Factors'!$B$16:$F$16,1,MATCH('Wkpr - Plant Balance Detail'!BW$2,'Wkpr - Allocation_Factors'!$B$1:$F$1,0)),IF(AND($B459="GD",$C459="AN",$D459&gt;=350000,$D459&lt;358000),INDEX('Wkpr - Allocation_Factors'!$B$17:$F$17,1,MATCH('Wkpr - Plant Balance Detail'!BW$2,'Wkpr - Allocation_Factors'!$B$1:$F$1,0)),INDEX('Wkpr - Allocation_Factors'!$B$2:$F$15,MATCH(CONCATENATE('Wkpr - Plant Balance Detail'!$B459,'Wkpr - Plant Balance Detail'!$C459),'Wkpr - Allocation_Factors'!$A$2:$A$15,0),MATCH('Wkpr - Plant Balance Detail'!BW$2,'Wkpr - Allocation_Factors'!$B$1:$F$1,0)))),0)</f>
        <v>0</v>
      </c>
      <c r="BX459" s="31">
        <f>_xlfn.IFNA(IF(AND($B459="ED",$D459&gt;=310000,$D459&lt;360000),INDEX('Wkpr - Allocation_Factors'!$B$16:$F$16,1,MATCH('Wkpr - Plant Balance Detail'!BX$2,'Wkpr - Allocation_Factors'!$B$1:$F$1,0)),IF(AND($B459="GD",$C459="AN",$D459&gt;=350000,$D459&lt;358000),INDEX('Wkpr - Allocation_Factors'!$B$17:$F$17,1,MATCH('Wkpr - Plant Balance Detail'!BX$2,'Wkpr - Allocation_Factors'!$B$1:$F$1,0)),INDEX('Wkpr - Allocation_Factors'!$B$2:$F$15,MATCH(CONCATENATE('Wkpr - Plant Balance Detail'!$B459,'Wkpr - Plant Balance Detail'!$C459),'Wkpr - Allocation_Factors'!$A$2:$A$15,0),MATCH('Wkpr - Plant Balance Detail'!BX$2,'Wkpr - Allocation_Factors'!$B$1:$F$1,0)))),0)</f>
        <v>0.29470000000000002</v>
      </c>
      <c r="BY459" s="31">
        <f>_xlfn.IFNA(IF(AND($B459="ED",$D459&gt;=310000,$D459&lt;360000),INDEX('Wkpr - Allocation_Factors'!$B$16:$F$16,1,MATCH('Wkpr - Plant Balance Detail'!BY$2,'Wkpr - Allocation_Factors'!$B$1:$F$1,0)),IF(AND($B459="GD",$C459="AN",$D459&gt;=350000,$D459&lt;358000),INDEX('Wkpr - Allocation_Factors'!$B$17:$F$17,1,MATCH('Wkpr - Plant Balance Detail'!BY$2,'Wkpr - Allocation_Factors'!$B$1:$F$1,0)),INDEX('Wkpr - Allocation_Factors'!$B$2:$F$15,MATCH(CONCATENATE('Wkpr - Plant Balance Detail'!$B459,'Wkpr - Plant Balance Detail'!$C459),'Wkpr - Allocation_Factors'!$A$2:$A$15,0),MATCH('Wkpr - Plant Balance Detail'!BY$2,'Wkpr - Allocation_Factors'!$B$1:$F$1,0)))),0)</f>
        <v>0</v>
      </c>
      <c r="CA459" s="1">
        <f t="shared" si="265"/>
        <v>0</v>
      </c>
      <c r="CB459" s="1">
        <f t="shared" si="266"/>
        <v>15876.782604000002</v>
      </c>
      <c r="CC459" s="1">
        <f t="shared" si="267"/>
        <v>0</v>
      </c>
      <c r="CD459" s="1">
        <f t="shared" si="268"/>
        <v>6633.8973960000003</v>
      </c>
      <c r="CE459" s="1">
        <f t="shared" si="269"/>
        <v>0</v>
      </c>
      <c r="CF459" s="1"/>
      <c r="CG459" s="1">
        <f t="shared" si="270"/>
        <v>0</v>
      </c>
      <c r="CH459" s="1">
        <f t="shared" si="271"/>
        <v>15876.7965139266</v>
      </c>
      <c r="CI459" s="1">
        <f t="shared" si="272"/>
        <v>0</v>
      </c>
      <c r="CJ459" s="1">
        <f t="shared" si="273"/>
        <v>6633.9032080733996</v>
      </c>
      <c r="CK459" s="1">
        <f t="shared" si="274"/>
        <v>0</v>
      </c>
      <c r="CM459" s="1">
        <f t="shared" si="275"/>
        <v>0</v>
      </c>
      <c r="CN459" s="1">
        <f t="shared" si="276"/>
        <v>29863.498204766704</v>
      </c>
      <c r="CO459" s="1">
        <f t="shared" si="277"/>
        <v>0</v>
      </c>
      <c r="CP459" s="1">
        <f t="shared" si="278"/>
        <v>12478.056034233303</v>
      </c>
      <c r="CQ459" s="1">
        <f t="shared" si="279"/>
        <v>0</v>
      </c>
      <c r="CS459" s="1">
        <f t="shared" si="294"/>
        <v>0</v>
      </c>
      <c r="CT459" s="1">
        <f t="shared" si="295"/>
        <v>13986.701690840104</v>
      </c>
      <c r="CU459" s="1">
        <f t="shared" si="296"/>
        <v>0</v>
      </c>
      <c r="CV459" s="1">
        <f t="shared" si="297"/>
        <v>5844.1528261599033</v>
      </c>
      <c r="CW459" s="1">
        <f t="shared" si="298"/>
        <v>0</v>
      </c>
      <c r="CX459" s="1">
        <f t="shared" si="299"/>
        <v>19830.854517000007</v>
      </c>
      <c r="DA459" s="38">
        <f t="shared" si="280"/>
        <v>0</v>
      </c>
      <c r="DB459" s="38">
        <f t="shared" si="281"/>
        <v>0</v>
      </c>
      <c r="DC459" s="38">
        <f t="shared" si="282"/>
        <v>0</v>
      </c>
      <c r="DD459" s="38">
        <f t="shared" si="283"/>
        <v>0</v>
      </c>
      <c r="DE459" s="38">
        <f t="shared" si="284"/>
        <v>0</v>
      </c>
    </row>
    <row r="460" spans="1:109" x14ac:dyDescent="0.2">
      <c r="A460" t="s">
        <v>475</v>
      </c>
      <c r="B460" t="str">
        <f t="shared" si="285"/>
        <v>GD</v>
      </c>
      <c r="C460" t="str">
        <f t="shared" si="286"/>
        <v>AN</v>
      </c>
      <c r="D460">
        <f t="shared" si="287"/>
        <v>353000</v>
      </c>
      <c r="F460" s="1">
        <v>1044477.12</v>
      </c>
      <c r="G460" s="1">
        <v>1044477.12</v>
      </c>
      <c r="H460" s="1">
        <v>1044477.12</v>
      </c>
      <c r="I460" s="1">
        <v>1044477.12</v>
      </c>
      <c r="J460" s="1">
        <v>1044477.12</v>
      </c>
      <c r="K460" s="1">
        <v>1044477.12</v>
      </c>
      <c r="L460" s="1">
        <v>1044477.12</v>
      </c>
      <c r="M460" s="1">
        <v>1044477.12</v>
      </c>
      <c r="N460" s="1">
        <v>1044477.12</v>
      </c>
      <c r="O460" s="1">
        <v>1044477.12</v>
      </c>
      <c r="P460" s="1">
        <v>1044477.12</v>
      </c>
      <c r="Q460" s="1">
        <v>1044477.12</v>
      </c>
      <c r="R460" s="1">
        <v>1044477.12</v>
      </c>
      <c r="S460" s="1">
        <f t="shared" si="288"/>
        <v>1044477.12</v>
      </c>
      <c r="T460" s="1">
        <f t="shared" si="289"/>
        <v>11489248.319999998</v>
      </c>
      <c r="U460" s="1">
        <f t="shared" si="290"/>
        <v>1044477.1199999998</v>
      </c>
      <c r="V460" s="1">
        <v>-545727.39</v>
      </c>
      <c r="W460" s="1">
        <v>-547041.69000000006</v>
      </c>
      <c r="X460" s="1">
        <v>-548355.99</v>
      </c>
      <c r="Y460" s="1">
        <v>-549670.29</v>
      </c>
      <c r="Z460" s="1">
        <v>-550984.59</v>
      </c>
      <c r="AA460" s="1">
        <v>-552298.89</v>
      </c>
      <c r="AB460" s="1">
        <v>-553613.19000000006</v>
      </c>
      <c r="AC460" s="1">
        <v>-554927.49</v>
      </c>
      <c r="AD460" s="1">
        <v>-556241.79</v>
      </c>
      <c r="AE460" s="1">
        <v>-557556.09</v>
      </c>
      <c r="AF460" s="1">
        <v>-558870.39</v>
      </c>
      <c r="AG460" s="1">
        <v>-560184.69000000006</v>
      </c>
      <c r="AH460" s="1">
        <v>-561498.99</v>
      </c>
      <c r="AI460" s="1"/>
      <c r="AJ460" s="1">
        <v>-1314.3</v>
      </c>
      <c r="AK460" s="1">
        <v>-1314.3</v>
      </c>
      <c r="AL460" s="1">
        <v>-1314.3</v>
      </c>
      <c r="AM460" s="1">
        <v>-1314.3</v>
      </c>
      <c r="AN460" s="1">
        <v>-1314.3</v>
      </c>
      <c r="AO460" s="1">
        <v>-1314.3</v>
      </c>
      <c r="AP460" s="1">
        <v>-1314.3</v>
      </c>
      <c r="AQ460" s="1">
        <v>-1314.3</v>
      </c>
      <c r="AR460" s="1">
        <v>-1314.3</v>
      </c>
      <c r="AS460" s="1">
        <v>-1314.3</v>
      </c>
      <c r="AT460" s="1">
        <v>-1314.3</v>
      </c>
      <c r="AU460" s="1">
        <v>-1314.3</v>
      </c>
      <c r="AV460" s="1">
        <v>-1314.3</v>
      </c>
      <c r="AW460" s="1">
        <f t="shared" si="291"/>
        <v>15771.599999999997</v>
      </c>
      <c r="AX460" s="1"/>
      <c r="AY460" s="1">
        <v>498749.73</v>
      </c>
      <c r="AZ460" s="1">
        <v>497435.43</v>
      </c>
      <c r="BA460" s="1">
        <v>496121.13</v>
      </c>
      <c r="BB460" s="1">
        <v>494806.83</v>
      </c>
      <c r="BC460" s="1">
        <v>493492.53</v>
      </c>
      <c r="BD460" s="1">
        <v>492178.23</v>
      </c>
      <c r="BE460" s="1">
        <v>490863.93</v>
      </c>
      <c r="BF460" s="1">
        <v>489549.63</v>
      </c>
      <c r="BG460" s="1">
        <v>488235.33</v>
      </c>
      <c r="BH460" s="1">
        <v>486921.03</v>
      </c>
      <c r="BI460" s="1">
        <v>485606.73</v>
      </c>
      <c r="BJ460" s="1">
        <v>484292.43</v>
      </c>
      <c r="BK460" s="1">
        <v>482978.13</v>
      </c>
      <c r="BL460" s="2">
        <f t="shared" si="264"/>
        <v>0</v>
      </c>
      <c r="BM460" s="2">
        <f t="shared" si="292"/>
        <v>15771.599999999997</v>
      </c>
      <c r="BN460" s="3">
        <f t="shared" si="263"/>
        <v>1.5099995680135148E-2</v>
      </c>
      <c r="BO460" s="37">
        <f>IFERROR(INDEX('Wkpr - Existing Depr Rates'!$G$2:$G$709,MATCH('Wkpr - Plant Balance Detail'!A460,'Wkpr - Existing Depr Rates'!$A$2:$A$709,0),),0)</f>
        <v>1.5100000000000001E-2</v>
      </c>
      <c r="BP460" s="37">
        <f t="shared" si="293"/>
        <v>-4.3198648529835237E-9</v>
      </c>
      <c r="BQ460" s="11">
        <v>1.2199999999999999E-2</v>
      </c>
      <c r="BR460" s="11"/>
      <c r="BS460" s="11"/>
      <c r="BU460" s="31">
        <f>_xlfn.IFNA(IF(AND($B460="ED",$D460&gt;=310000,$D460&lt;360000),INDEX('Wkpr - Allocation_Factors'!$B$16:$F$16,1,MATCH('Wkpr - Plant Balance Detail'!BU$2,'Wkpr - Allocation_Factors'!$B$1:$F$1,0)),IF(AND($B460="GD",$C460="AN",$D460&gt;=350000,$D460&lt;358000),INDEX('Wkpr - Allocation_Factors'!$B$17:$F$17,1,MATCH('Wkpr - Plant Balance Detail'!BU$2,'Wkpr - Allocation_Factors'!$B$1:$F$1,0)),INDEX('Wkpr - Allocation_Factors'!$B$2:$F$15,MATCH(CONCATENATE('Wkpr - Plant Balance Detail'!$B460,'Wkpr - Plant Balance Detail'!$C460),'Wkpr - Allocation_Factors'!$A$2:$A$15,0),MATCH('Wkpr - Plant Balance Detail'!BU$2,'Wkpr - Allocation_Factors'!$B$1:$F$1,0)))),0)</f>
        <v>0</v>
      </c>
      <c r="BV460" s="31">
        <f>_xlfn.IFNA(IF(AND($B460="ED",$D460&gt;=310000,$D460&lt;360000),INDEX('Wkpr - Allocation_Factors'!$B$16:$F$16,1,MATCH('Wkpr - Plant Balance Detail'!BV$2,'Wkpr - Allocation_Factors'!$B$1:$F$1,0)),IF(AND($B460="GD",$C460="AN",$D460&gt;=350000,$D460&lt;358000),INDEX('Wkpr - Allocation_Factors'!$B$17:$F$17,1,MATCH('Wkpr - Plant Balance Detail'!BV$2,'Wkpr - Allocation_Factors'!$B$1:$F$1,0)),INDEX('Wkpr - Allocation_Factors'!$B$2:$F$15,MATCH(CONCATENATE('Wkpr - Plant Balance Detail'!$B460,'Wkpr - Plant Balance Detail'!$C460),'Wkpr - Allocation_Factors'!$A$2:$A$15,0),MATCH('Wkpr - Plant Balance Detail'!BV$2,'Wkpr - Allocation_Factors'!$B$1:$F$1,0)))),0)</f>
        <v>0.70530000000000004</v>
      </c>
      <c r="BW460" s="31">
        <f>_xlfn.IFNA(IF(AND($B460="ED",$D460&gt;=310000,$D460&lt;360000),INDEX('Wkpr - Allocation_Factors'!$B$16:$F$16,1,MATCH('Wkpr - Plant Balance Detail'!BW$2,'Wkpr - Allocation_Factors'!$B$1:$F$1,0)),IF(AND($B460="GD",$C460="AN",$D460&gt;=350000,$D460&lt;358000),INDEX('Wkpr - Allocation_Factors'!$B$17:$F$17,1,MATCH('Wkpr - Plant Balance Detail'!BW$2,'Wkpr - Allocation_Factors'!$B$1:$F$1,0)),INDEX('Wkpr - Allocation_Factors'!$B$2:$F$15,MATCH(CONCATENATE('Wkpr - Plant Balance Detail'!$B460,'Wkpr - Plant Balance Detail'!$C460),'Wkpr - Allocation_Factors'!$A$2:$A$15,0),MATCH('Wkpr - Plant Balance Detail'!BW$2,'Wkpr - Allocation_Factors'!$B$1:$F$1,0)))),0)</f>
        <v>0</v>
      </c>
      <c r="BX460" s="31">
        <f>_xlfn.IFNA(IF(AND($B460="ED",$D460&gt;=310000,$D460&lt;360000),INDEX('Wkpr - Allocation_Factors'!$B$16:$F$16,1,MATCH('Wkpr - Plant Balance Detail'!BX$2,'Wkpr - Allocation_Factors'!$B$1:$F$1,0)),IF(AND($B460="GD",$C460="AN",$D460&gt;=350000,$D460&lt;358000),INDEX('Wkpr - Allocation_Factors'!$B$17:$F$17,1,MATCH('Wkpr - Plant Balance Detail'!BX$2,'Wkpr - Allocation_Factors'!$B$1:$F$1,0)),INDEX('Wkpr - Allocation_Factors'!$B$2:$F$15,MATCH(CONCATENATE('Wkpr - Plant Balance Detail'!$B460,'Wkpr - Plant Balance Detail'!$C460),'Wkpr - Allocation_Factors'!$A$2:$A$15,0),MATCH('Wkpr - Plant Balance Detail'!BX$2,'Wkpr - Allocation_Factors'!$B$1:$F$1,0)))),0)</f>
        <v>0.29470000000000002</v>
      </c>
      <c r="BY460" s="31">
        <f>_xlfn.IFNA(IF(AND($B460="ED",$D460&gt;=310000,$D460&lt;360000),INDEX('Wkpr - Allocation_Factors'!$B$16:$F$16,1,MATCH('Wkpr - Plant Balance Detail'!BY$2,'Wkpr - Allocation_Factors'!$B$1:$F$1,0)),IF(AND($B460="GD",$C460="AN",$D460&gt;=350000,$D460&lt;358000),INDEX('Wkpr - Allocation_Factors'!$B$17:$F$17,1,MATCH('Wkpr - Plant Balance Detail'!BY$2,'Wkpr - Allocation_Factors'!$B$1:$F$1,0)),INDEX('Wkpr - Allocation_Factors'!$B$2:$F$15,MATCH(CONCATENATE('Wkpr - Plant Balance Detail'!$B460,'Wkpr - Plant Balance Detail'!$C460),'Wkpr - Allocation_Factors'!$A$2:$A$15,0),MATCH('Wkpr - Plant Balance Detail'!BY$2,'Wkpr - Allocation_Factors'!$B$1:$F$1,0)))),0)</f>
        <v>0</v>
      </c>
      <c r="CA460" s="1">
        <f t="shared" si="265"/>
        <v>0</v>
      </c>
      <c r="CB460" s="1">
        <f t="shared" si="266"/>
        <v>11123.709480000001</v>
      </c>
      <c r="CC460" s="1">
        <f t="shared" si="267"/>
        <v>0</v>
      </c>
      <c r="CD460" s="1">
        <f t="shared" si="268"/>
        <v>4647.8905200000008</v>
      </c>
      <c r="CE460" s="1">
        <f t="shared" si="269"/>
        <v>0</v>
      </c>
      <c r="CF460" s="1"/>
      <c r="CG460" s="1">
        <f t="shared" si="270"/>
        <v>0</v>
      </c>
      <c r="CH460" s="1">
        <f t="shared" si="271"/>
        <v>11123.712662313601</v>
      </c>
      <c r="CI460" s="1">
        <f t="shared" si="272"/>
        <v>0</v>
      </c>
      <c r="CJ460" s="1">
        <f t="shared" si="273"/>
        <v>4647.8918496863998</v>
      </c>
      <c r="CK460" s="1">
        <f t="shared" si="274"/>
        <v>0</v>
      </c>
      <c r="CM460" s="1">
        <f t="shared" si="275"/>
        <v>0</v>
      </c>
      <c r="CN460" s="1">
        <f t="shared" si="276"/>
        <v>8987.3704953792003</v>
      </c>
      <c r="CO460" s="1">
        <f t="shared" si="277"/>
        <v>0</v>
      </c>
      <c r="CP460" s="1">
        <f t="shared" si="278"/>
        <v>3755.2503686207997</v>
      </c>
      <c r="CQ460" s="1">
        <f t="shared" si="279"/>
        <v>0</v>
      </c>
      <c r="CS460" s="1">
        <f t="shared" si="294"/>
        <v>0</v>
      </c>
      <c r="CT460" s="1">
        <f t="shared" si="295"/>
        <v>-2136.3421669344007</v>
      </c>
      <c r="CU460" s="1">
        <f t="shared" si="296"/>
        <v>0</v>
      </c>
      <c r="CV460" s="1">
        <f t="shared" si="297"/>
        <v>-892.64148106560015</v>
      </c>
      <c r="CW460" s="1">
        <f t="shared" si="298"/>
        <v>0</v>
      </c>
      <c r="CX460" s="1">
        <f t="shared" si="299"/>
        <v>-3028.9836480000008</v>
      </c>
      <c r="DA460" s="38">
        <f t="shared" si="280"/>
        <v>0</v>
      </c>
      <c r="DB460" s="38">
        <f t="shared" si="281"/>
        <v>0</v>
      </c>
      <c r="DC460" s="38">
        <f t="shared" si="282"/>
        <v>0</v>
      </c>
      <c r="DD460" s="38">
        <f t="shared" si="283"/>
        <v>0</v>
      </c>
      <c r="DE460" s="38">
        <f t="shared" si="284"/>
        <v>0</v>
      </c>
    </row>
    <row r="461" spans="1:109" x14ac:dyDescent="0.2">
      <c r="A461" t="s">
        <v>476</v>
      </c>
      <c r="B461" t="str">
        <f t="shared" si="285"/>
        <v>GD</v>
      </c>
      <c r="C461" t="str">
        <f t="shared" si="286"/>
        <v>AN</v>
      </c>
      <c r="D461">
        <f t="shared" si="287"/>
        <v>354000</v>
      </c>
      <c r="F461" s="1">
        <v>11960398.939999999</v>
      </c>
      <c r="G461" s="1">
        <v>11969113.84</v>
      </c>
      <c r="H461" s="1">
        <v>11980705.869999999</v>
      </c>
      <c r="I461" s="1">
        <v>11990991.939999999</v>
      </c>
      <c r="J461" s="1">
        <v>12007147.34</v>
      </c>
      <c r="K461" s="1">
        <v>12061322.220000001</v>
      </c>
      <c r="L461" s="1">
        <v>12066286.43</v>
      </c>
      <c r="M461" s="1">
        <v>12071941.99</v>
      </c>
      <c r="N461" s="1">
        <v>12075292.859999999</v>
      </c>
      <c r="O461" s="1">
        <v>12089351.710000001</v>
      </c>
      <c r="P461" s="1">
        <v>12105683.279999999</v>
      </c>
      <c r="Q461" s="1">
        <v>12131497.82</v>
      </c>
      <c r="R461" s="1">
        <v>12131497.82</v>
      </c>
      <c r="S461" s="1">
        <f t="shared" si="288"/>
        <v>12045948.379999999</v>
      </c>
      <c r="T461" s="1">
        <f t="shared" si="289"/>
        <v>132549335.29999998</v>
      </c>
      <c r="U461" s="1">
        <f t="shared" si="290"/>
        <v>12049606.973333331</v>
      </c>
      <c r="V461" s="1">
        <v>-2683907.2599999998</v>
      </c>
      <c r="W461" s="1">
        <v>-2702552.34</v>
      </c>
      <c r="X461" s="1">
        <v>-2721213.24</v>
      </c>
      <c r="Y461" s="1">
        <v>-2739891.19</v>
      </c>
      <c r="Z461" s="1">
        <v>-2758589.74</v>
      </c>
      <c r="AA461" s="1">
        <v>-2777343.09</v>
      </c>
      <c r="AB461" s="1">
        <v>-2796142.52</v>
      </c>
      <c r="AC461" s="1">
        <v>-2814950.2199999997</v>
      </c>
      <c r="AD461" s="1">
        <v>-2833764.94</v>
      </c>
      <c r="AE461" s="1">
        <v>-2852593.23</v>
      </c>
      <c r="AF461" s="1">
        <v>-2871445.19</v>
      </c>
      <c r="AG461" s="1">
        <v>-2890329.99</v>
      </c>
      <c r="AH461" s="1">
        <v>-2909234.91</v>
      </c>
      <c r="AI461" s="1"/>
      <c r="AJ461" s="1">
        <v>-18608.86</v>
      </c>
      <c r="AK461" s="1">
        <v>-18645.080000000002</v>
      </c>
      <c r="AL461" s="1">
        <v>-18660.900000000001</v>
      </c>
      <c r="AM461" s="1">
        <v>-18677.95</v>
      </c>
      <c r="AN461" s="1">
        <v>-18698.55</v>
      </c>
      <c r="AO461" s="1">
        <v>-18753.350000000002</v>
      </c>
      <c r="AP461" s="1">
        <v>-18799.43</v>
      </c>
      <c r="AQ461" s="1">
        <v>-18807.7</v>
      </c>
      <c r="AR461" s="1">
        <v>-18814.72</v>
      </c>
      <c r="AS461" s="1">
        <v>-18828.29</v>
      </c>
      <c r="AT461" s="1">
        <v>-18851.96</v>
      </c>
      <c r="AU461" s="1">
        <v>-18884.8</v>
      </c>
      <c r="AV461" s="1">
        <v>-18904.920000000002</v>
      </c>
      <c r="AW461" s="1">
        <f t="shared" si="291"/>
        <v>225327.65</v>
      </c>
      <c r="AX461" s="1"/>
      <c r="AY461" s="1">
        <v>9276491.6799999997</v>
      </c>
      <c r="AZ461" s="1">
        <v>9266561.5</v>
      </c>
      <c r="BA461" s="1">
        <v>9259492.6300000008</v>
      </c>
      <c r="BB461" s="1">
        <v>9251100.75</v>
      </c>
      <c r="BC461" s="1">
        <v>9248557.5999999996</v>
      </c>
      <c r="BD461" s="1">
        <v>9283979.1300000008</v>
      </c>
      <c r="BE461" s="1">
        <v>9270143.9100000001</v>
      </c>
      <c r="BF461" s="1">
        <v>9256991.7699999996</v>
      </c>
      <c r="BG461" s="1">
        <v>9241527.9199999999</v>
      </c>
      <c r="BH461" s="1">
        <v>9236758.4800000004</v>
      </c>
      <c r="BI461" s="1">
        <v>9234238.0899999999</v>
      </c>
      <c r="BJ461" s="1">
        <v>9241167.8300000001</v>
      </c>
      <c r="BK461" s="1">
        <v>9222262.9100000001</v>
      </c>
      <c r="BL461" s="2">
        <f t="shared" si="264"/>
        <v>0</v>
      </c>
      <c r="BM461" s="2">
        <f t="shared" si="292"/>
        <v>225327.65</v>
      </c>
      <c r="BN461" s="3">
        <f t="shared" si="263"/>
        <v>1.8699999966693245E-2</v>
      </c>
      <c r="BO461" s="37">
        <f>IFERROR(INDEX('Wkpr - Existing Depr Rates'!$G$2:$G$709,MATCH('Wkpr - Plant Balance Detail'!A461,'Wkpr - Existing Depr Rates'!$A$2:$A$709,0),),0)</f>
        <v>1.8700000000000001E-2</v>
      </c>
      <c r="BP461" s="37">
        <f t="shared" si="293"/>
        <v>-3.3306756658246783E-11</v>
      </c>
      <c r="BQ461" s="11">
        <v>1.6899999999999998E-2</v>
      </c>
      <c r="BR461" s="11"/>
      <c r="BS461" s="11"/>
      <c r="BU461" s="31">
        <f>_xlfn.IFNA(IF(AND($B461="ED",$D461&gt;=310000,$D461&lt;360000),INDEX('Wkpr - Allocation_Factors'!$B$16:$F$16,1,MATCH('Wkpr - Plant Balance Detail'!BU$2,'Wkpr - Allocation_Factors'!$B$1:$F$1,0)),IF(AND($B461="GD",$C461="AN",$D461&gt;=350000,$D461&lt;358000),INDEX('Wkpr - Allocation_Factors'!$B$17:$F$17,1,MATCH('Wkpr - Plant Balance Detail'!BU$2,'Wkpr - Allocation_Factors'!$B$1:$F$1,0)),INDEX('Wkpr - Allocation_Factors'!$B$2:$F$15,MATCH(CONCATENATE('Wkpr - Plant Balance Detail'!$B461,'Wkpr - Plant Balance Detail'!$C461),'Wkpr - Allocation_Factors'!$A$2:$A$15,0),MATCH('Wkpr - Plant Balance Detail'!BU$2,'Wkpr - Allocation_Factors'!$B$1:$F$1,0)))),0)</f>
        <v>0</v>
      </c>
      <c r="BV461" s="31">
        <f>_xlfn.IFNA(IF(AND($B461="ED",$D461&gt;=310000,$D461&lt;360000),INDEX('Wkpr - Allocation_Factors'!$B$16:$F$16,1,MATCH('Wkpr - Plant Balance Detail'!BV$2,'Wkpr - Allocation_Factors'!$B$1:$F$1,0)),IF(AND($B461="GD",$C461="AN",$D461&gt;=350000,$D461&lt;358000),INDEX('Wkpr - Allocation_Factors'!$B$17:$F$17,1,MATCH('Wkpr - Plant Balance Detail'!BV$2,'Wkpr - Allocation_Factors'!$B$1:$F$1,0)),INDEX('Wkpr - Allocation_Factors'!$B$2:$F$15,MATCH(CONCATENATE('Wkpr - Plant Balance Detail'!$B461,'Wkpr - Plant Balance Detail'!$C461),'Wkpr - Allocation_Factors'!$A$2:$A$15,0),MATCH('Wkpr - Plant Balance Detail'!BV$2,'Wkpr - Allocation_Factors'!$B$1:$F$1,0)))),0)</f>
        <v>0.70530000000000004</v>
      </c>
      <c r="BW461" s="31">
        <f>_xlfn.IFNA(IF(AND($B461="ED",$D461&gt;=310000,$D461&lt;360000),INDEX('Wkpr - Allocation_Factors'!$B$16:$F$16,1,MATCH('Wkpr - Plant Balance Detail'!BW$2,'Wkpr - Allocation_Factors'!$B$1:$F$1,0)),IF(AND($B461="GD",$C461="AN",$D461&gt;=350000,$D461&lt;358000),INDEX('Wkpr - Allocation_Factors'!$B$17:$F$17,1,MATCH('Wkpr - Plant Balance Detail'!BW$2,'Wkpr - Allocation_Factors'!$B$1:$F$1,0)),INDEX('Wkpr - Allocation_Factors'!$B$2:$F$15,MATCH(CONCATENATE('Wkpr - Plant Balance Detail'!$B461,'Wkpr - Plant Balance Detail'!$C461),'Wkpr - Allocation_Factors'!$A$2:$A$15,0),MATCH('Wkpr - Plant Balance Detail'!BW$2,'Wkpr - Allocation_Factors'!$B$1:$F$1,0)))),0)</f>
        <v>0</v>
      </c>
      <c r="BX461" s="31">
        <f>_xlfn.IFNA(IF(AND($B461="ED",$D461&gt;=310000,$D461&lt;360000),INDEX('Wkpr - Allocation_Factors'!$B$16:$F$16,1,MATCH('Wkpr - Plant Balance Detail'!BX$2,'Wkpr - Allocation_Factors'!$B$1:$F$1,0)),IF(AND($B461="GD",$C461="AN",$D461&gt;=350000,$D461&lt;358000),INDEX('Wkpr - Allocation_Factors'!$B$17:$F$17,1,MATCH('Wkpr - Plant Balance Detail'!BX$2,'Wkpr - Allocation_Factors'!$B$1:$F$1,0)),INDEX('Wkpr - Allocation_Factors'!$B$2:$F$15,MATCH(CONCATENATE('Wkpr - Plant Balance Detail'!$B461,'Wkpr - Plant Balance Detail'!$C461),'Wkpr - Allocation_Factors'!$A$2:$A$15,0),MATCH('Wkpr - Plant Balance Detail'!BX$2,'Wkpr - Allocation_Factors'!$B$1:$F$1,0)))),0)</f>
        <v>0.29470000000000002</v>
      </c>
      <c r="BY461" s="31">
        <f>_xlfn.IFNA(IF(AND($B461="ED",$D461&gt;=310000,$D461&lt;360000),INDEX('Wkpr - Allocation_Factors'!$B$16:$F$16,1,MATCH('Wkpr - Plant Balance Detail'!BY$2,'Wkpr - Allocation_Factors'!$B$1:$F$1,0)),IF(AND($B461="GD",$C461="AN",$D461&gt;=350000,$D461&lt;358000),INDEX('Wkpr - Allocation_Factors'!$B$17:$F$17,1,MATCH('Wkpr - Plant Balance Detail'!BY$2,'Wkpr - Allocation_Factors'!$B$1:$F$1,0)),INDEX('Wkpr - Allocation_Factors'!$B$2:$F$15,MATCH(CONCATENATE('Wkpr - Plant Balance Detail'!$B461,'Wkpr - Plant Balance Detail'!$C461),'Wkpr - Allocation_Factors'!$A$2:$A$15,0),MATCH('Wkpr - Plant Balance Detail'!BY$2,'Wkpr - Allocation_Factors'!$B$1:$F$1,0)))),0)</f>
        <v>0</v>
      </c>
      <c r="CA461" s="1">
        <f t="shared" si="265"/>
        <v>0</v>
      </c>
      <c r="CB461" s="1">
        <f t="shared" si="266"/>
        <v>160003.6589277561</v>
      </c>
      <c r="CC461" s="1">
        <f t="shared" si="267"/>
        <v>0</v>
      </c>
      <c r="CD461" s="1">
        <f t="shared" si="268"/>
        <v>66855.349902183079</v>
      </c>
      <c r="CE461" s="1">
        <f t="shared" si="269"/>
        <v>0</v>
      </c>
      <c r="CF461" s="1"/>
      <c r="CG461" s="1">
        <f t="shared" si="270"/>
        <v>0</v>
      </c>
      <c r="CH461" s="1">
        <f t="shared" si="271"/>
        <v>160003.65921274023</v>
      </c>
      <c r="CI461" s="1">
        <f t="shared" si="272"/>
        <v>0</v>
      </c>
      <c r="CJ461" s="1">
        <f t="shared" si="273"/>
        <v>66855.350021259816</v>
      </c>
      <c r="CK461" s="1">
        <f t="shared" si="274"/>
        <v>0</v>
      </c>
      <c r="CM461" s="1">
        <f t="shared" si="275"/>
        <v>0</v>
      </c>
      <c r="CN461" s="1">
        <f t="shared" si="276"/>
        <v>144602.23747033739</v>
      </c>
      <c r="CO461" s="1">
        <f t="shared" si="277"/>
        <v>0</v>
      </c>
      <c r="CP461" s="1">
        <f t="shared" si="278"/>
        <v>60420.075687662596</v>
      </c>
      <c r="CQ461" s="1">
        <f t="shared" si="279"/>
        <v>0</v>
      </c>
      <c r="CS461" s="1">
        <f t="shared" si="294"/>
        <v>0</v>
      </c>
      <c r="CT461" s="1">
        <f t="shared" si="295"/>
        <v>-15401.421742402832</v>
      </c>
      <c r="CU461" s="1">
        <f t="shared" si="296"/>
        <v>0</v>
      </c>
      <c r="CV461" s="1">
        <f t="shared" si="297"/>
        <v>-6435.2743335972191</v>
      </c>
      <c r="CW461" s="1">
        <f t="shared" si="298"/>
        <v>0</v>
      </c>
      <c r="CX461" s="1">
        <f t="shared" si="299"/>
        <v>-21836.696076000051</v>
      </c>
      <c r="DA461" s="38">
        <f t="shared" si="280"/>
        <v>0</v>
      </c>
      <c r="DB461" s="38">
        <f t="shared" si="281"/>
        <v>0</v>
      </c>
      <c r="DC461" s="38">
        <f t="shared" si="282"/>
        <v>0</v>
      </c>
      <c r="DD461" s="38">
        <f t="shared" si="283"/>
        <v>0</v>
      </c>
      <c r="DE461" s="38">
        <f t="shared" si="284"/>
        <v>0</v>
      </c>
    </row>
    <row r="462" spans="1:109" x14ac:dyDescent="0.2">
      <c r="A462" t="s">
        <v>477</v>
      </c>
      <c r="B462" t="str">
        <f t="shared" si="285"/>
        <v>GD</v>
      </c>
      <c r="C462" t="str">
        <f t="shared" si="286"/>
        <v>AN</v>
      </c>
      <c r="D462">
        <f t="shared" si="287"/>
        <v>355000</v>
      </c>
      <c r="F462" s="1">
        <v>631153.95000000007</v>
      </c>
      <c r="G462" s="1">
        <v>639868.85</v>
      </c>
      <c r="H462" s="1">
        <v>651460.88</v>
      </c>
      <c r="I462" s="1">
        <v>661746.95000000007</v>
      </c>
      <c r="J462" s="1">
        <v>677902.35</v>
      </c>
      <c r="K462" s="1">
        <v>732077.23</v>
      </c>
      <c r="L462" s="1">
        <v>737041.44000000006</v>
      </c>
      <c r="M462" s="1">
        <v>742697</v>
      </c>
      <c r="N462" s="1">
        <v>746047.87</v>
      </c>
      <c r="O462" s="1">
        <v>760106.72</v>
      </c>
      <c r="P462" s="1">
        <v>776438.29</v>
      </c>
      <c r="Q462" s="1">
        <v>802252.83000000007</v>
      </c>
      <c r="R462" s="1">
        <v>802252.83000000007</v>
      </c>
      <c r="S462" s="1">
        <f t="shared" si="288"/>
        <v>716703.39000000013</v>
      </c>
      <c r="T462" s="1">
        <f t="shared" si="289"/>
        <v>7927640.4100000001</v>
      </c>
      <c r="U462" s="1">
        <f t="shared" si="290"/>
        <v>720361.9833333334</v>
      </c>
      <c r="V462" s="1">
        <v>157025.56</v>
      </c>
      <c r="W462" s="1">
        <v>142350.54</v>
      </c>
      <c r="X462" s="1">
        <v>127441.06</v>
      </c>
      <c r="Y462" s="1">
        <v>112278.98</v>
      </c>
      <c r="Z462" s="1">
        <v>96811.61</v>
      </c>
      <c r="AA462" s="1">
        <v>80532.22</v>
      </c>
      <c r="AB462" s="1">
        <v>63570.020000000004</v>
      </c>
      <c r="AC462" s="1">
        <v>46485.21</v>
      </c>
      <c r="AD462" s="1">
        <v>29296.41</v>
      </c>
      <c r="AE462" s="1">
        <v>11906.6</v>
      </c>
      <c r="AF462" s="1">
        <v>-5834.09</v>
      </c>
      <c r="AG462" s="1">
        <v>-24061.39</v>
      </c>
      <c r="AH462" s="1">
        <v>-42586.74</v>
      </c>
      <c r="AI462" s="1"/>
      <c r="AJ462" s="1">
        <v>-14138.31</v>
      </c>
      <c r="AK462" s="1">
        <v>-14675.02</v>
      </c>
      <c r="AL462" s="1">
        <v>-14909.48</v>
      </c>
      <c r="AM462" s="1">
        <v>-15162.08</v>
      </c>
      <c r="AN462" s="1">
        <v>-15467.37</v>
      </c>
      <c r="AO462" s="1">
        <v>-16279.390000000001</v>
      </c>
      <c r="AP462" s="1">
        <v>-16962.2</v>
      </c>
      <c r="AQ462" s="1">
        <v>-17084.810000000001</v>
      </c>
      <c r="AR462" s="1">
        <v>-17188.8</v>
      </c>
      <c r="AS462" s="1">
        <v>-17389.810000000001</v>
      </c>
      <c r="AT462" s="1">
        <v>-17740.689999999999</v>
      </c>
      <c r="AU462" s="1">
        <v>-18227.3</v>
      </c>
      <c r="AV462" s="1">
        <v>-18525.350000000002</v>
      </c>
      <c r="AW462" s="1">
        <f t="shared" si="291"/>
        <v>199612.30000000002</v>
      </c>
      <c r="AX462" s="1"/>
      <c r="AY462" s="1">
        <v>788179.51</v>
      </c>
      <c r="AZ462" s="1">
        <v>782219.39</v>
      </c>
      <c r="BA462" s="1">
        <v>778901.94000000006</v>
      </c>
      <c r="BB462" s="1">
        <v>774025.93</v>
      </c>
      <c r="BC462" s="1">
        <v>774713.96</v>
      </c>
      <c r="BD462" s="1">
        <v>812609.45000000007</v>
      </c>
      <c r="BE462" s="1">
        <v>800611.46</v>
      </c>
      <c r="BF462" s="1">
        <v>789182.21</v>
      </c>
      <c r="BG462" s="1">
        <v>775344.28</v>
      </c>
      <c r="BH462" s="1">
        <v>772013.32000000007</v>
      </c>
      <c r="BI462" s="1">
        <v>770604.20000000007</v>
      </c>
      <c r="BJ462" s="1">
        <v>778191.44000000006</v>
      </c>
      <c r="BK462" s="1">
        <v>759666.09</v>
      </c>
      <c r="BL462" s="2">
        <f t="shared" si="264"/>
        <v>0</v>
      </c>
      <c r="BM462" s="2">
        <f t="shared" si="292"/>
        <v>199612.30000000002</v>
      </c>
      <c r="BN462" s="3">
        <f t="shared" si="263"/>
        <v>0.27709999225158072</v>
      </c>
      <c r="BO462" s="37">
        <f>IFERROR(INDEX('Wkpr - Existing Depr Rates'!$G$2:$G$709,MATCH('Wkpr - Plant Balance Detail'!A462,'Wkpr - Existing Depr Rates'!$A$2:$A$709,0),),0)</f>
        <v>0.27710000000000001</v>
      </c>
      <c r="BP462" s="37">
        <f t="shared" si="293"/>
        <v>-7.7484192950727504E-9</v>
      </c>
      <c r="BQ462" s="11">
        <v>3.8100000000000002E-2</v>
      </c>
      <c r="BR462" s="11"/>
      <c r="BS462" s="11"/>
      <c r="BU462" s="31">
        <f>_xlfn.IFNA(IF(AND($B462="ED",$D462&gt;=310000,$D462&lt;360000),INDEX('Wkpr - Allocation_Factors'!$B$16:$F$16,1,MATCH('Wkpr - Plant Balance Detail'!BU$2,'Wkpr - Allocation_Factors'!$B$1:$F$1,0)),IF(AND($B462="GD",$C462="AN",$D462&gt;=350000,$D462&lt;358000),INDEX('Wkpr - Allocation_Factors'!$B$17:$F$17,1,MATCH('Wkpr - Plant Balance Detail'!BU$2,'Wkpr - Allocation_Factors'!$B$1:$F$1,0)),INDEX('Wkpr - Allocation_Factors'!$B$2:$F$15,MATCH(CONCATENATE('Wkpr - Plant Balance Detail'!$B462,'Wkpr - Plant Balance Detail'!$C462),'Wkpr - Allocation_Factors'!$A$2:$A$15,0),MATCH('Wkpr - Plant Balance Detail'!BU$2,'Wkpr - Allocation_Factors'!$B$1:$F$1,0)))),0)</f>
        <v>0</v>
      </c>
      <c r="BV462" s="31">
        <f>_xlfn.IFNA(IF(AND($B462="ED",$D462&gt;=310000,$D462&lt;360000),INDEX('Wkpr - Allocation_Factors'!$B$16:$F$16,1,MATCH('Wkpr - Plant Balance Detail'!BV$2,'Wkpr - Allocation_Factors'!$B$1:$F$1,0)),IF(AND($B462="GD",$C462="AN",$D462&gt;=350000,$D462&lt;358000),INDEX('Wkpr - Allocation_Factors'!$B$17:$F$17,1,MATCH('Wkpr - Plant Balance Detail'!BV$2,'Wkpr - Allocation_Factors'!$B$1:$F$1,0)),INDEX('Wkpr - Allocation_Factors'!$B$2:$F$15,MATCH(CONCATENATE('Wkpr - Plant Balance Detail'!$B462,'Wkpr - Plant Balance Detail'!$C462),'Wkpr - Allocation_Factors'!$A$2:$A$15,0),MATCH('Wkpr - Plant Balance Detail'!BV$2,'Wkpr - Allocation_Factors'!$B$1:$F$1,0)))),0)</f>
        <v>0.70530000000000004</v>
      </c>
      <c r="BW462" s="31">
        <f>_xlfn.IFNA(IF(AND($B462="ED",$D462&gt;=310000,$D462&lt;360000),INDEX('Wkpr - Allocation_Factors'!$B$16:$F$16,1,MATCH('Wkpr - Plant Balance Detail'!BW$2,'Wkpr - Allocation_Factors'!$B$1:$F$1,0)),IF(AND($B462="GD",$C462="AN",$D462&gt;=350000,$D462&lt;358000),INDEX('Wkpr - Allocation_Factors'!$B$17:$F$17,1,MATCH('Wkpr - Plant Balance Detail'!BW$2,'Wkpr - Allocation_Factors'!$B$1:$F$1,0)),INDEX('Wkpr - Allocation_Factors'!$B$2:$F$15,MATCH(CONCATENATE('Wkpr - Plant Balance Detail'!$B462,'Wkpr - Plant Balance Detail'!$C462),'Wkpr - Allocation_Factors'!$A$2:$A$15,0),MATCH('Wkpr - Plant Balance Detail'!BW$2,'Wkpr - Allocation_Factors'!$B$1:$F$1,0)))),0)</f>
        <v>0</v>
      </c>
      <c r="BX462" s="31">
        <f>_xlfn.IFNA(IF(AND($B462="ED",$D462&gt;=310000,$D462&lt;360000),INDEX('Wkpr - Allocation_Factors'!$B$16:$F$16,1,MATCH('Wkpr - Plant Balance Detail'!BX$2,'Wkpr - Allocation_Factors'!$B$1:$F$1,0)),IF(AND($B462="GD",$C462="AN",$D462&gt;=350000,$D462&lt;358000),INDEX('Wkpr - Allocation_Factors'!$B$17:$F$17,1,MATCH('Wkpr - Plant Balance Detail'!BX$2,'Wkpr - Allocation_Factors'!$B$1:$F$1,0)),INDEX('Wkpr - Allocation_Factors'!$B$2:$F$15,MATCH(CONCATENATE('Wkpr - Plant Balance Detail'!$B462,'Wkpr - Plant Balance Detail'!$C462),'Wkpr - Allocation_Factors'!$A$2:$A$15,0),MATCH('Wkpr - Plant Balance Detail'!BX$2,'Wkpr - Allocation_Factors'!$B$1:$F$1,0)))),0)</f>
        <v>0.29470000000000002</v>
      </c>
      <c r="BY462" s="31">
        <f>_xlfn.IFNA(IF(AND($B462="ED",$D462&gt;=310000,$D462&lt;360000),INDEX('Wkpr - Allocation_Factors'!$B$16:$F$16,1,MATCH('Wkpr - Plant Balance Detail'!BY$2,'Wkpr - Allocation_Factors'!$B$1:$F$1,0)),IF(AND($B462="GD",$C462="AN",$D462&gt;=350000,$D462&lt;358000),INDEX('Wkpr - Allocation_Factors'!$B$17:$F$17,1,MATCH('Wkpr - Plant Balance Detail'!BY$2,'Wkpr - Allocation_Factors'!$B$1:$F$1,0)),INDEX('Wkpr - Allocation_Factors'!$B$2:$F$15,MATCH(CONCATENATE('Wkpr - Plant Balance Detail'!$B462,'Wkpr - Plant Balance Detail'!$C462),'Wkpr - Allocation_Factors'!$A$2:$A$15,0),MATCH('Wkpr - Plant Balance Detail'!BY$2,'Wkpr - Allocation_Factors'!$B$1:$F$1,0)))),0)</f>
        <v>0</v>
      </c>
      <c r="CA462" s="1">
        <f t="shared" si="265"/>
        <v>0</v>
      </c>
      <c r="CB462" s="1">
        <f t="shared" si="266"/>
        <v>156791.18962454321</v>
      </c>
      <c r="CC462" s="1">
        <f t="shared" si="267"/>
        <v>0</v>
      </c>
      <c r="CD462" s="1">
        <f t="shared" si="268"/>
        <v>65513.063352265533</v>
      </c>
      <c r="CE462" s="1">
        <f t="shared" si="269"/>
        <v>0</v>
      </c>
      <c r="CF462" s="1"/>
      <c r="CG462" s="1">
        <f t="shared" si="270"/>
        <v>0</v>
      </c>
      <c r="CH462" s="1">
        <f t="shared" si="271"/>
        <v>156791.19400882293</v>
      </c>
      <c r="CI462" s="1">
        <f t="shared" si="272"/>
        <v>0</v>
      </c>
      <c r="CJ462" s="1">
        <f t="shared" si="273"/>
        <v>65513.06518417711</v>
      </c>
      <c r="CK462" s="1">
        <f t="shared" si="274"/>
        <v>0</v>
      </c>
      <c r="CM462" s="1">
        <f t="shared" si="275"/>
        <v>0</v>
      </c>
      <c r="CN462" s="1">
        <f t="shared" si="276"/>
        <v>21558.081890061905</v>
      </c>
      <c r="CO462" s="1">
        <f t="shared" si="277"/>
        <v>0</v>
      </c>
      <c r="CP462" s="1">
        <f t="shared" si="278"/>
        <v>9007.750932938101</v>
      </c>
      <c r="CQ462" s="1">
        <f t="shared" si="279"/>
        <v>0</v>
      </c>
      <c r="CS462" s="1">
        <f t="shared" si="294"/>
        <v>0</v>
      </c>
      <c r="CT462" s="1">
        <f t="shared" si="295"/>
        <v>-135233.11211876103</v>
      </c>
      <c r="CU462" s="1">
        <f t="shared" si="296"/>
        <v>0</v>
      </c>
      <c r="CV462" s="1">
        <f t="shared" si="297"/>
        <v>-56505.314251239011</v>
      </c>
      <c r="CW462" s="1">
        <f t="shared" si="298"/>
        <v>0</v>
      </c>
      <c r="CX462" s="1">
        <f t="shared" si="299"/>
        <v>-191738.42637000003</v>
      </c>
      <c r="DA462" s="38">
        <f t="shared" si="280"/>
        <v>0</v>
      </c>
      <c r="DB462" s="38">
        <f t="shared" si="281"/>
        <v>0</v>
      </c>
      <c r="DC462" s="38">
        <f t="shared" si="282"/>
        <v>0</v>
      </c>
      <c r="DD462" s="38">
        <f t="shared" si="283"/>
        <v>0</v>
      </c>
      <c r="DE462" s="38">
        <f t="shared" si="284"/>
        <v>0</v>
      </c>
    </row>
    <row r="463" spans="1:109" x14ac:dyDescent="0.2">
      <c r="A463" t="s">
        <v>478</v>
      </c>
      <c r="B463" t="str">
        <f t="shared" si="285"/>
        <v>GD</v>
      </c>
      <c r="C463" t="str">
        <f t="shared" si="286"/>
        <v>AN</v>
      </c>
      <c r="D463">
        <f t="shared" si="287"/>
        <v>356000</v>
      </c>
      <c r="F463" s="1">
        <v>403712.62</v>
      </c>
      <c r="G463" s="1">
        <v>403712.62</v>
      </c>
      <c r="H463" s="1">
        <v>403712.62</v>
      </c>
      <c r="I463" s="1">
        <v>403712.62</v>
      </c>
      <c r="J463" s="1">
        <v>403712.62</v>
      </c>
      <c r="K463" s="1">
        <v>403712.62</v>
      </c>
      <c r="L463" s="1">
        <v>403712.62</v>
      </c>
      <c r="M463" s="1">
        <v>403712.62</v>
      </c>
      <c r="N463" s="1">
        <v>403712.62</v>
      </c>
      <c r="O463" s="1">
        <v>403712.62</v>
      </c>
      <c r="P463" s="1">
        <v>403712.62</v>
      </c>
      <c r="Q463" s="1">
        <v>403712.62</v>
      </c>
      <c r="R463" s="1">
        <v>403712.62</v>
      </c>
      <c r="S463" s="1">
        <f t="shared" si="288"/>
        <v>403712.62</v>
      </c>
      <c r="T463" s="1">
        <f t="shared" si="289"/>
        <v>4440838.82</v>
      </c>
      <c r="U463" s="1">
        <f t="shared" si="290"/>
        <v>403712.62000000005</v>
      </c>
      <c r="V463" s="1">
        <v>-380885.54</v>
      </c>
      <c r="W463" s="1">
        <v>-381343.08</v>
      </c>
      <c r="X463" s="1">
        <v>-381800.62</v>
      </c>
      <c r="Y463" s="1">
        <v>-382258.16000000003</v>
      </c>
      <c r="Z463" s="1">
        <v>-382715.7</v>
      </c>
      <c r="AA463" s="1">
        <v>-383173.24</v>
      </c>
      <c r="AB463" s="1">
        <v>-383630.78</v>
      </c>
      <c r="AC463" s="1">
        <v>-384088.32000000001</v>
      </c>
      <c r="AD463" s="1">
        <v>-384545.86</v>
      </c>
      <c r="AE463" s="1">
        <v>-385003.4</v>
      </c>
      <c r="AF463" s="1">
        <v>-385460.94</v>
      </c>
      <c r="AG463" s="1">
        <v>-385918.48</v>
      </c>
      <c r="AH463" s="1">
        <v>-386376.02</v>
      </c>
      <c r="AI463" s="1"/>
      <c r="AJ463" s="1">
        <v>-457.54</v>
      </c>
      <c r="AK463" s="1">
        <v>-457.54</v>
      </c>
      <c r="AL463" s="1">
        <v>-457.54</v>
      </c>
      <c r="AM463" s="1">
        <v>-457.54</v>
      </c>
      <c r="AN463" s="1">
        <v>-457.54</v>
      </c>
      <c r="AO463" s="1">
        <v>-457.54</v>
      </c>
      <c r="AP463" s="1">
        <v>-457.54</v>
      </c>
      <c r="AQ463" s="1">
        <v>-457.54</v>
      </c>
      <c r="AR463" s="1">
        <v>-457.54</v>
      </c>
      <c r="AS463" s="1">
        <v>-457.54</v>
      </c>
      <c r="AT463" s="1">
        <v>-457.54</v>
      </c>
      <c r="AU463" s="1">
        <v>-457.54</v>
      </c>
      <c r="AV463" s="1">
        <v>-457.54</v>
      </c>
      <c r="AW463" s="1">
        <f t="shared" si="291"/>
        <v>5490.4800000000005</v>
      </c>
      <c r="AX463" s="1"/>
      <c r="AY463" s="1">
        <v>22827.08</v>
      </c>
      <c r="AZ463" s="1">
        <v>22369.54</v>
      </c>
      <c r="BA463" s="1">
        <v>21912</v>
      </c>
      <c r="BB463" s="1">
        <v>21454.46</v>
      </c>
      <c r="BC463" s="1">
        <v>20996.920000000002</v>
      </c>
      <c r="BD463" s="1">
        <v>20539.38</v>
      </c>
      <c r="BE463" s="1">
        <v>20081.84</v>
      </c>
      <c r="BF463" s="1">
        <v>19624.3</v>
      </c>
      <c r="BG463" s="1">
        <v>19166.760000000002</v>
      </c>
      <c r="BH463" s="1">
        <v>18709.22</v>
      </c>
      <c r="BI463" s="1">
        <v>18251.68</v>
      </c>
      <c r="BJ463" s="1">
        <v>17794.14</v>
      </c>
      <c r="BK463" s="1">
        <v>17336.599999999999</v>
      </c>
      <c r="BL463" s="2">
        <f t="shared" si="264"/>
        <v>0</v>
      </c>
      <c r="BM463" s="2">
        <f t="shared" si="292"/>
        <v>5490.4800000000005</v>
      </c>
      <c r="BN463" s="3">
        <f t="shared" si="263"/>
        <v>1.3599971187425352E-2</v>
      </c>
      <c r="BO463" s="37">
        <f>IFERROR(INDEX('Wkpr - Existing Depr Rates'!$G$2:$G$709,MATCH('Wkpr - Plant Balance Detail'!A463,'Wkpr - Existing Depr Rates'!$A$2:$A$709,0),),0)</f>
        <v>1.3599999999999999E-2</v>
      </c>
      <c r="BP463" s="37">
        <f t="shared" si="293"/>
        <v>-2.8812574647332778E-8</v>
      </c>
      <c r="BQ463" s="11">
        <v>3.5999999999999999E-3</v>
      </c>
      <c r="BR463" s="11"/>
      <c r="BS463" s="11"/>
      <c r="BU463" s="31">
        <f>_xlfn.IFNA(IF(AND($B463="ED",$D463&gt;=310000,$D463&lt;360000),INDEX('Wkpr - Allocation_Factors'!$B$16:$F$16,1,MATCH('Wkpr - Plant Balance Detail'!BU$2,'Wkpr - Allocation_Factors'!$B$1:$F$1,0)),IF(AND($B463="GD",$C463="AN",$D463&gt;=350000,$D463&lt;358000),INDEX('Wkpr - Allocation_Factors'!$B$17:$F$17,1,MATCH('Wkpr - Plant Balance Detail'!BU$2,'Wkpr - Allocation_Factors'!$B$1:$F$1,0)),INDEX('Wkpr - Allocation_Factors'!$B$2:$F$15,MATCH(CONCATENATE('Wkpr - Plant Balance Detail'!$B463,'Wkpr - Plant Balance Detail'!$C463),'Wkpr - Allocation_Factors'!$A$2:$A$15,0),MATCH('Wkpr - Plant Balance Detail'!BU$2,'Wkpr - Allocation_Factors'!$B$1:$F$1,0)))),0)</f>
        <v>0</v>
      </c>
      <c r="BV463" s="31">
        <f>_xlfn.IFNA(IF(AND($B463="ED",$D463&gt;=310000,$D463&lt;360000),INDEX('Wkpr - Allocation_Factors'!$B$16:$F$16,1,MATCH('Wkpr - Plant Balance Detail'!BV$2,'Wkpr - Allocation_Factors'!$B$1:$F$1,0)),IF(AND($B463="GD",$C463="AN",$D463&gt;=350000,$D463&lt;358000),INDEX('Wkpr - Allocation_Factors'!$B$17:$F$17,1,MATCH('Wkpr - Plant Balance Detail'!BV$2,'Wkpr - Allocation_Factors'!$B$1:$F$1,0)),INDEX('Wkpr - Allocation_Factors'!$B$2:$F$15,MATCH(CONCATENATE('Wkpr - Plant Balance Detail'!$B463,'Wkpr - Plant Balance Detail'!$C463),'Wkpr - Allocation_Factors'!$A$2:$A$15,0),MATCH('Wkpr - Plant Balance Detail'!BV$2,'Wkpr - Allocation_Factors'!$B$1:$F$1,0)))),0)</f>
        <v>0.70530000000000004</v>
      </c>
      <c r="BW463" s="31">
        <f>_xlfn.IFNA(IF(AND($B463="ED",$D463&gt;=310000,$D463&lt;360000),INDEX('Wkpr - Allocation_Factors'!$B$16:$F$16,1,MATCH('Wkpr - Plant Balance Detail'!BW$2,'Wkpr - Allocation_Factors'!$B$1:$F$1,0)),IF(AND($B463="GD",$C463="AN",$D463&gt;=350000,$D463&lt;358000),INDEX('Wkpr - Allocation_Factors'!$B$17:$F$17,1,MATCH('Wkpr - Plant Balance Detail'!BW$2,'Wkpr - Allocation_Factors'!$B$1:$F$1,0)),INDEX('Wkpr - Allocation_Factors'!$B$2:$F$15,MATCH(CONCATENATE('Wkpr - Plant Balance Detail'!$B463,'Wkpr - Plant Balance Detail'!$C463),'Wkpr - Allocation_Factors'!$A$2:$A$15,0),MATCH('Wkpr - Plant Balance Detail'!BW$2,'Wkpr - Allocation_Factors'!$B$1:$F$1,0)))),0)</f>
        <v>0</v>
      </c>
      <c r="BX463" s="31">
        <f>_xlfn.IFNA(IF(AND($B463="ED",$D463&gt;=310000,$D463&lt;360000),INDEX('Wkpr - Allocation_Factors'!$B$16:$F$16,1,MATCH('Wkpr - Plant Balance Detail'!BX$2,'Wkpr - Allocation_Factors'!$B$1:$F$1,0)),IF(AND($B463="GD",$C463="AN",$D463&gt;=350000,$D463&lt;358000),INDEX('Wkpr - Allocation_Factors'!$B$17:$F$17,1,MATCH('Wkpr - Plant Balance Detail'!BX$2,'Wkpr - Allocation_Factors'!$B$1:$F$1,0)),INDEX('Wkpr - Allocation_Factors'!$B$2:$F$15,MATCH(CONCATENATE('Wkpr - Plant Balance Detail'!$B463,'Wkpr - Plant Balance Detail'!$C463),'Wkpr - Allocation_Factors'!$A$2:$A$15,0),MATCH('Wkpr - Plant Balance Detail'!BX$2,'Wkpr - Allocation_Factors'!$B$1:$F$1,0)))),0)</f>
        <v>0.29470000000000002</v>
      </c>
      <c r="BY463" s="31">
        <f>_xlfn.IFNA(IF(AND($B463="ED",$D463&gt;=310000,$D463&lt;360000),INDEX('Wkpr - Allocation_Factors'!$B$16:$F$16,1,MATCH('Wkpr - Plant Balance Detail'!BY$2,'Wkpr - Allocation_Factors'!$B$1:$F$1,0)),IF(AND($B463="GD",$C463="AN",$D463&gt;=350000,$D463&lt;358000),INDEX('Wkpr - Allocation_Factors'!$B$17:$F$17,1,MATCH('Wkpr - Plant Balance Detail'!BY$2,'Wkpr - Allocation_Factors'!$B$1:$F$1,0)),INDEX('Wkpr - Allocation_Factors'!$B$2:$F$15,MATCH(CONCATENATE('Wkpr - Plant Balance Detail'!$B463,'Wkpr - Plant Balance Detail'!$C463),'Wkpr - Allocation_Factors'!$A$2:$A$15,0),MATCH('Wkpr - Plant Balance Detail'!BY$2,'Wkpr - Allocation_Factors'!$B$1:$F$1,0)))),0)</f>
        <v>0</v>
      </c>
      <c r="CA463" s="1">
        <f t="shared" si="265"/>
        <v>0</v>
      </c>
      <c r="CB463" s="1">
        <f t="shared" si="266"/>
        <v>3872.4355439999999</v>
      </c>
      <c r="CC463" s="1">
        <f t="shared" si="267"/>
        <v>0</v>
      </c>
      <c r="CD463" s="1">
        <f t="shared" si="268"/>
        <v>1618.0444559999999</v>
      </c>
      <c r="CE463" s="1">
        <f t="shared" si="269"/>
        <v>0</v>
      </c>
      <c r="CF463" s="1"/>
      <c r="CG463" s="1">
        <f t="shared" si="270"/>
        <v>0</v>
      </c>
      <c r="CH463" s="1">
        <f t="shared" si="271"/>
        <v>3872.4437480495999</v>
      </c>
      <c r="CI463" s="1">
        <f t="shared" si="272"/>
        <v>0</v>
      </c>
      <c r="CJ463" s="1">
        <f t="shared" si="273"/>
        <v>1618.0478839503999</v>
      </c>
      <c r="CK463" s="1">
        <f t="shared" si="274"/>
        <v>0</v>
      </c>
      <c r="CM463" s="1">
        <f t="shared" si="275"/>
        <v>0</v>
      </c>
      <c r="CN463" s="1">
        <f t="shared" si="276"/>
        <v>1025.0586391896002</v>
      </c>
      <c r="CO463" s="1">
        <f t="shared" si="277"/>
        <v>0</v>
      </c>
      <c r="CP463" s="1">
        <f t="shared" si="278"/>
        <v>428.30679281040005</v>
      </c>
      <c r="CQ463" s="1">
        <f t="shared" si="279"/>
        <v>0</v>
      </c>
      <c r="CS463" s="1">
        <f t="shared" si="294"/>
        <v>0</v>
      </c>
      <c r="CT463" s="1">
        <f t="shared" si="295"/>
        <v>-2847.3851088599995</v>
      </c>
      <c r="CU463" s="1">
        <f t="shared" si="296"/>
        <v>0</v>
      </c>
      <c r="CV463" s="1">
        <f t="shared" si="297"/>
        <v>-1189.7410911399998</v>
      </c>
      <c r="CW463" s="1">
        <f t="shared" si="298"/>
        <v>0</v>
      </c>
      <c r="CX463" s="1">
        <f t="shared" si="299"/>
        <v>-4037.1261999999992</v>
      </c>
      <c r="DA463" s="38">
        <f t="shared" si="280"/>
        <v>0</v>
      </c>
      <c r="DB463" s="38">
        <f t="shared" si="281"/>
        <v>0</v>
      </c>
      <c r="DC463" s="38">
        <f t="shared" si="282"/>
        <v>0</v>
      </c>
      <c r="DD463" s="38">
        <f t="shared" si="283"/>
        <v>0</v>
      </c>
      <c r="DE463" s="38">
        <f t="shared" si="284"/>
        <v>0</v>
      </c>
    </row>
    <row r="464" spans="1:109" x14ac:dyDescent="0.2">
      <c r="A464" t="s">
        <v>479</v>
      </c>
      <c r="B464" t="str">
        <f t="shared" si="285"/>
        <v>GD</v>
      </c>
      <c r="C464" t="str">
        <f t="shared" si="286"/>
        <v>AN</v>
      </c>
      <c r="D464">
        <f t="shared" si="287"/>
        <v>357000</v>
      </c>
      <c r="F464" s="1">
        <v>1940893.08</v>
      </c>
      <c r="G464" s="1">
        <v>1949608</v>
      </c>
      <c r="H464" s="1">
        <v>1961200.05</v>
      </c>
      <c r="I464" s="1">
        <v>1971486.1400000001</v>
      </c>
      <c r="J464" s="1">
        <v>1987641.56</v>
      </c>
      <c r="K464" s="1">
        <v>2041816.53</v>
      </c>
      <c r="L464" s="1">
        <v>2046780.75</v>
      </c>
      <c r="M464" s="1">
        <v>2052436.31</v>
      </c>
      <c r="N464" s="1">
        <v>2055787.19</v>
      </c>
      <c r="O464" s="1">
        <v>2069846.07</v>
      </c>
      <c r="P464" s="1">
        <v>2086177.66</v>
      </c>
      <c r="Q464" s="1">
        <v>2111992.2400000002</v>
      </c>
      <c r="R464" s="1">
        <v>2097315.2400000002</v>
      </c>
      <c r="S464" s="1">
        <f t="shared" si="288"/>
        <v>2019104.1600000001</v>
      </c>
      <c r="T464" s="1">
        <f t="shared" si="289"/>
        <v>22334772.5</v>
      </c>
      <c r="U464" s="1">
        <f t="shared" si="290"/>
        <v>2029489.7216666667</v>
      </c>
      <c r="V464" s="1">
        <v>-790690.51</v>
      </c>
      <c r="W464" s="1">
        <v>-794256.8</v>
      </c>
      <c r="X464" s="1">
        <v>-797841.71</v>
      </c>
      <c r="Y464" s="1">
        <v>-801446.67</v>
      </c>
      <c r="Z464" s="1">
        <v>-805075.87</v>
      </c>
      <c r="AA464" s="1">
        <v>-808769.54</v>
      </c>
      <c r="AB464" s="1">
        <v>-812517.42</v>
      </c>
      <c r="AC464" s="1">
        <v>-816275.04</v>
      </c>
      <c r="AD464" s="1">
        <v>-820040.91</v>
      </c>
      <c r="AE464" s="1">
        <v>-823822.74</v>
      </c>
      <c r="AF464" s="1">
        <v>-827632.43</v>
      </c>
      <c r="AG464" s="1">
        <v>-831480.75</v>
      </c>
      <c r="AH464" s="1">
        <v>-820662.28</v>
      </c>
      <c r="AI464" s="1"/>
      <c r="AJ464" s="1">
        <v>-3523.6800000000003</v>
      </c>
      <c r="AK464" s="1">
        <v>-3566.29</v>
      </c>
      <c r="AL464" s="1">
        <v>-3584.91</v>
      </c>
      <c r="AM464" s="1">
        <v>-3604.96</v>
      </c>
      <c r="AN464" s="1">
        <v>-3629.2000000000003</v>
      </c>
      <c r="AO464" s="1">
        <v>-3693.67</v>
      </c>
      <c r="AP464" s="1">
        <v>-3747.88</v>
      </c>
      <c r="AQ464" s="1">
        <v>-3757.62</v>
      </c>
      <c r="AR464" s="1">
        <v>-3765.87</v>
      </c>
      <c r="AS464" s="1">
        <v>-3781.83</v>
      </c>
      <c r="AT464" s="1">
        <v>-3809.69</v>
      </c>
      <c r="AU464" s="1">
        <v>-3848.32</v>
      </c>
      <c r="AV464" s="1">
        <v>-3858.53</v>
      </c>
      <c r="AW464" s="1">
        <f t="shared" si="291"/>
        <v>44648.77</v>
      </c>
      <c r="AX464" s="1"/>
      <c r="AY464" s="1">
        <v>1150202.57</v>
      </c>
      <c r="AZ464" s="1">
        <v>1155351.2</v>
      </c>
      <c r="BA464" s="1">
        <v>1163358.3400000001</v>
      </c>
      <c r="BB464" s="1">
        <v>1170039.47</v>
      </c>
      <c r="BC464" s="1">
        <v>1182565.69</v>
      </c>
      <c r="BD464" s="1">
        <v>1233046.99</v>
      </c>
      <c r="BE464" s="1">
        <v>1234263.33</v>
      </c>
      <c r="BF464" s="1">
        <v>1236161.27</v>
      </c>
      <c r="BG464" s="1">
        <v>1235746.28</v>
      </c>
      <c r="BH464" s="1">
        <v>1246023.33</v>
      </c>
      <c r="BI464" s="1">
        <v>1258545.23</v>
      </c>
      <c r="BJ464" s="1">
        <v>1280511.49</v>
      </c>
      <c r="BK464" s="1">
        <v>1276652.96</v>
      </c>
      <c r="BL464" s="2">
        <f t="shared" si="264"/>
        <v>0</v>
      </c>
      <c r="BM464" s="2">
        <f t="shared" si="292"/>
        <v>44648.77</v>
      </c>
      <c r="BN464" s="3">
        <f t="shared" si="263"/>
        <v>2.1999998089831829E-2</v>
      </c>
      <c r="BO464" s="37">
        <f>IFERROR(INDEX('Wkpr - Existing Depr Rates'!$G$2:$G$709,MATCH('Wkpr - Plant Balance Detail'!A464,'Wkpr - Existing Depr Rates'!$A$2:$A$709,0),),0)</f>
        <v>2.1999999999999999E-2</v>
      </c>
      <c r="BP464" s="37">
        <f t="shared" si="293"/>
        <v>-1.9101681694722039E-9</v>
      </c>
      <c r="BQ464" s="11">
        <v>1.7899999999999999E-2</v>
      </c>
      <c r="BR464" s="11"/>
      <c r="BS464" s="11"/>
      <c r="BU464" s="31">
        <f>_xlfn.IFNA(IF(AND($B464="ED",$D464&gt;=310000,$D464&lt;360000),INDEX('Wkpr - Allocation_Factors'!$B$16:$F$16,1,MATCH('Wkpr - Plant Balance Detail'!BU$2,'Wkpr - Allocation_Factors'!$B$1:$F$1,0)),IF(AND($B464="GD",$C464="AN",$D464&gt;=350000,$D464&lt;358000),INDEX('Wkpr - Allocation_Factors'!$B$17:$F$17,1,MATCH('Wkpr - Plant Balance Detail'!BU$2,'Wkpr - Allocation_Factors'!$B$1:$F$1,0)),INDEX('Wkpr - Allocation_Factors'!$B$2:$F$15,MATCH(CONCATENATE('Wkpr - Plant Balance Detail'!$B464,'Wkpr - Plant Balance Detail'!$C464),'Wkpr - Allocation_Factors'!$A$2:$A$15,0),MATCH('Wkpr - Plant Balance Detail'!BU$2,'Wkpr - Allocation_Factors'!$B$1:$F$1,0)))),0)</f>
        <v>0</v>
      </c>
      <c r="BV464" s="31">
        <f>_xlfn.IFNA(IF(AND($B464="ED",$D464&gt;=310000,$D464&lt;360000),INDEX('Wkpr - Allocation_Factors'!$B$16:$F$16,1,MATCH('Wkpr - Plant Balance Detail'!BV$2,'Wkpr - Allocation_Factors'!$B$1:$F$1,0)),IF(AND($B464="GD",$C464="AN",$D464&gt;=350000,$D464&lt;358000),INDEX('Wkpr - Allocation_Factors'!$B$17:$F$17,1,MATCH('Wkpr - Plant Balance Detail'!BV$2,'Wkpr - Allocation_Factors'!$B$1:$F$1,0)),INDEX('Wkpr - Allocation_Factors'!$B$2:$F$15,MATCH(CONCATENATE('Wkpr - Plant Balance Detail'!$B464,'Wkpr - Plant Balance Detail'!$C464),'Wkpr - Allocation_Factors'!$A$2:$A$15,0),MATCH('Wkpr - Plant Balance Detail'!BV$2,'Wkpr - Allocation_Factors'!$B$1:$F$1,0)))),0)</f>
        <v>0.70530000000000004</v>
      </c>
      <c r="BW464" s="31">
        <f>_xlfn.IFNA(IF(AND($B464="ED",$D464&gt;=310000,$D464&lt;360000),INDEX('Wkpr - Allocation_Factors'!$B$16:$F$16,1,MATCH('Wkpr - Plant Balance Detail'!BW$2,'Wkpr - Allocation_Factors'!$B$1:$F$1,0)),IF(AND($B464="GD",$C464="AN",$D464&gt;=350000,$D464&lt;358000),INDEX('Wkpr - Allocation_Factors'!$B$17:$F$17,1,MATCH('Wkpr - Plant Balance Detail'!BW$2,'Wkpr - Allocation_Factors'!$B$1:$F$1,0)),INDEX('Wkpr - Allocation_Factors'!$B$2:$F$15,MATCH(CONCATENATE('Wkpr - Plant Balance Detail'!$B464,'Wkpr - Plant Balance Detail'!$C464),'Wkpr - Allocation_Factors'!$A$2:$A$15,0),MATCH('Wkpr - Plant Balance Detail'!BW$2,'Wkpr - Allocation_Factors'!$B$1:$F$1,0)))),0)</f>
        <v>0</v>
      </c>
      <c r="BX464" s="31">
        <f>_xlfn.IFNA(IF(AND($B464="ED",$D464&gt;=310000,$D464&lt;360000),INDEX('Wkpr - Allocation_Factors'!$B$16:$F$16,1,MATCH('Wkpr - Plant Balance Detail'!BX$2,'Wkpr - Allocation_Factors'!$B$1:$F$1,0)),IF(AND($B464="GD",$C464="AN",$D464&gt;=350000,$D464&lt;358000),INDEX('Wkpr - Allocation_Factors'!$B$17:$F$17,1,MATCH('Wkpr - Plant Balance Detail'!BX$2,'Wkpr - Allocation_Factors'!$B$1:$F$1,0)),INDEX('Wkpr - Allocation_Factors'!$B$2:$F$15,MATCH(CONCATENATE('Wkpr - Plant Balance Detail'!$B464,'Wkpr - Plant Balance Detail'!$C464),'Wkpr - Allocation_Factors'!$A$2:$A$15,0),MATCH('Wkpr - Plant Balance Detail'!BX$2,'Wkpr - Allocation_Factors'!$B$1:$F$1,0)))),0)</f>
        <v>0.29470000000000002</v>
      </c>
      <c r="BY464" s="31">
        <f>_xlfn.IFNA(IF(AND($B464="ED",$D464&gt;=310000,$D464&lt;360000),INDEX('Wkpr - Allocation_Factors'!$B$16:$F$16,1,MATCH('Wkpr - Plant Balance Detail'!BY$2,'Wkpr - Allocation_Factors'!$B$1:$F$1,0)),IF(AND($B464="GD",$C464="AN",$D464&gt;=350000,$D464&lt;358000),INDEX('Wkpr - Allocation_Factors'!$B$17:$F$17,1,MATCH('Wkpr - Plant Balance Detail'!BY$2,'Wkpr - Allocation_Factors'!$B$1:$F$1,0)),INDEX('Wkpr - Allocation_Factors'!$B$2:$F$15,MATCH(CONCATENATE('Wkpr - Plant Balance Detail'!$B464,'Wkpr - Plant Balance Detail'!$C464),'Wkpr - Allocation_Factors'!$A$2:$A$15,0),MATCH('Wkpr - Plant Balance Detail'!BY$2,'Wkpr - Allocation_Factors'!$B$1:$F$1,0)))),0)</f>
        <v>0</v>
      </c>
      <c r="CA464" s="1">
        <f t="shared" si="265"/>
        <v>0</v>
      </c>
      <c r="CB464" s="1">
        <f t="shared" si="266"/>
        <v>32543.198827393644</v>
      </c>
      <c r="CC464" s="1">
        <f t="shared" si="267"/>
        <v>0</v>
      </c>
      <c r="CD464" s="1">
        <f t="shared" si="268"/>
        <v>13597.732446381549</v>
      </c>
      <c r="CE464" s="1">
        <f t="shared" si="269"/>
        <v>0</v>
      </c>
      <c r="CF464" s="1"/>
      <c r="CG464" s="1">
        <f t="shared" si="270"/>
        <v>0</v>
      </c>
      <c r="CH464" s="1">
        <f t="shared" si="271"/>
        <v>32543.201652984004</v>
      </c>
      <c r="CI464" s="1">
        <f t="shared" si="272"/>
        <v>0</v>
      </c>
      <c r="CJ464" s="1">
        <f t="shared" si="273"/>
        <v>13597.733627016003</v>
      </c>
      <c r="CK464" s="1">
        <f t="shared" si="274"/>
        <v>0</v>
      </c>
      <c r="CM464" s="1">
        <f t="shared" si="275"/>
        <v>0</v>
      </c>
      <c r="CN464" s="1">
        <f t="shared" si="276"/>
        <v>26478.332254018802</v>
      </c>
      <c r="CO464" s="1">
        <f t="shared" si="277"/>
        <v>0</v>
      </c>
      <c r="CP464" s="1">
        <f t="shared" si="278"/>
        <v>11063.610541981201</v>
      </c>
      <c r="CQ464" s="1">
        <f t="shared" si="279"/>
        <v>0</v>
      </c>
      <c r="CS464" s="1">
        <f t="shared" si="294"/>
        <v>0</v>
      </c>
      <c r="CT464" s="1">
        <f t="shared" si="295"/>
        <v>-6064.869398965202</v>
      </c>
      <c r="CU464" s="1">
        <f t="shared" si="296"/>
        <v>0</v>
      </c>
      <c r="CV464" s="1">
        <f t="shared" si="297"/>
        <v>-2534.123085034802</v>
      </c>
      <c r="CW464" s="1">
        <f t="shared" si="298"/>
        <v>0</v>
      </c>
      <c r="CX464" s="1">
        <f t="shared" si="299"/>
        <v>-8598.992484000004</v>
      </c>
      <c r="DA464" s="38">
        <f t="shared" si="280"/>
        <v>0</v>
      </c>
      <c r="DB464" s="38">
        <f t="shared" si="281"/>
        <v>0</v>
      </c>
      <c r="DC464" s="38">
        <f t="shared" si="282"/>
        <v>0</v>
      </c>
      <c r="DD464" s="38">
        <f t="shared" si="283"/>
        <v>0</v>
      </c>
      <c r="DE464" s="38">
        <f t="shared" si="284"/>
        <v>0</v>
      </c>
    </row>
    <row r="465" spans="1:109" x14ac:dyDescent="0.2">
      <c r="A465" t="s">
        <v>480</v>
      </c>
      <c r="B465" t="str">
        <f t="shared" si="285"/>
        <v>GD</v>
      </c>
      <c r="C465" t="str">
        <f t="shared" si="286"/>
        <v>AN</v>
      </c>
      <c r="D465">
        <f t="shared" si="287"/>
        <v>375000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f t="shared" si="288"/>
        <v>0</v>
      </c>
      <c r="T465" s="1">
        <f t="shared" si="289"/>
        <v>0</v>
      </c>
      <c r="U465" s="1">
        <f t="shared" si="290"/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/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f t="shared" si="291"/>
        <v>0</v>
      </c>
      <c r="AX465" s="1"/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2">
        <f t="shared" si="264"/>
        <v>0</v>
      </c>
      <c r="BM465" s="2">
        <f t="shared" si="292"/>
        <v>0</v>
      </c>
      <c r="BN465" s="3" t="str">
        <f t="shared" si="263"/>
        <v/>
      </c>
      <c r="BO465" s="37">
        <f>IFERROR(INDEX('Wkpr - Existing Depr Rates'!$G$2:$G$709,MATCH('Wkpr - Plant Balance Detail'!A465,'Wkpr - Existing Depr Rates'!$A$2:$A$709,0),),0)</f>
        <v>1.83E-2</v>
      </c>
      <c r="BP465" s="37" t="str">
        <f t="shared" si="293"/>
        <v/>
      </c>
      <c r="BQ465" s="11">
        <v>1.8799999999999997E-2</v>
      </c>
      <c r="BR465" s="11"/>
      <c r="BS465" s="11"/>
      <c r="BU465" s="31">
        <f>_xlfn.IFNA(IF(AND($B465="ED",$D465&gt;=310000,$D465&lt;360000),INDEX('Wkpr - Allocation_Factors'!$B$16:$F$16,1,MATCH('Wkpr - Plant Balance Detail'!BU$2,'Wkpr - Allocation_Factors'!$B$1:$F$1,0)),IF(AND($B465="GD",$C465="AN",$D465&gt;=350000,$D465&lt;358000),INDEX('Wkpr - Allocation_Factors'!$B$17:$F$17,1,MATCH('Wkpr - Plant Balance Detail'!BU$2,'Wkpr - Allocation_Factors'!$B$1:$F$1,0)),INDEX('Wkpr - Allocation_Factors'!$B$2:$F$15,MATCH(CONCATENATE('Wkpr - Plant Balance Detail'!$B465,'Wkpr - Plant Balance Detail'!$C465),'Wkpr - Allocation_Factors'!$A$2:$A$15,0),MATCH('Wkpr - Plant Balance Detail'!BU$2,'Wkpr - Allocation_Factors'!$B$1:$F$1,0)))),0)</f>
        <v>0</v>
      </c>
      <c r="BV465" s="31">
        <f>_xlfn.IFNA(IF(AND($B465="ED",$D465&gt;=310000,$D465&lt;360000),INDEX('Wkpr - Allocation_Factors'!$B$16:$F$16,1,MATCH('Wkpr - Plant Balance Detail'!BV$2,'Wkpr - Allocation_Factors'!$B$1:$F$1,0)),IF(AND($B465="GD",$C465="AN",$D465&gt;=350000,$D465&lt;358000),INDEX('Wkpr - Allocation_Factors'!$B$17:$F$17,1,MATCH('Wkpr - Plant Balance Detail'!BV$2,'Wkpr - Allocation_Factors'!$B$1:$F$1,0)),INDEX('Wkpr - Allocation_Factors'!$B$2:$F$15,MATCH(CONCATENATE('Wkpr - Plant Balance Detail'!$B465,'Wkpr - Plant Balance Detail'!$C465),'Wkpr - Allocation_Factors'!$A$2:$A$15,0),MATCH('Wkpr - Plant Balance Detail'!BV$2,'Wkpr - Allocation_Factors'!$B$1:$F$1,0)))),0)</f>
        <v>0.70286999999999999</v>
      </c>
      <c r="BW465" s="31">
        <f>_xlfn.IFNA(IF(AND($B465="ED",$D465&gt;=310000,$D465&lt;360000),INDEX('Wkpr - Allocation_Factors'!$B$16:$F$16,1,MATCH('Wkpr - Plant Balance Detail'!BW$2,'Wkpr - Allocation_Factors'!$B$1:$F$1,0)),IF(AND($B465="GD",$C465="AN",$D465&gt;=350000,$D465&lt;358000),INDEX('Wkpr - Allocation_Factors'!$B$17:$F$17,1,MATCH('Wkpr - Plant Balance Detail'!BW$2,'Wkpr - Allocation_Factors'!$B$1:$F$1,0)),INDEX('Wkpr - Allocation_Factors'!$B$2:$F$15,MATCH(CONCATENATE('Wkpr - Plant Balance Detail'!$B465,'Wkpr - Plant Balance Detail'!$C465),'Wkpr - Allocation_Factors'!$A$2:$A$15,0),MATCH('Wkpr - Plant Balance Detail'!BW$2,'Wkpr - Allocation_Factors'!$B$1:$F$1,0)))),0)</f>
        <v>0</v>
      </c>
      <c r="BX465" s="31">
        <f>_xlfn.IFNA(IF(AND($B465="ED",$D465&gt;=310000,$D465&lt;360000),INDEX('Wkpr - Allocation_Factors'!$B$16:$F$16,1,MATCH('Wkpr - Plant Balance Detail'!BX$2,'Wkpr - Allocation_Factors'!$B$1:$F$1,0)),IF(AND($B465="GD",$C465="AN",$D465&gt;=350000,$D465&lt;358000),INDEX('Wkpr - Allocation_Factors'!$B$17:$F$17,1,MATCH('Wkpr - Plant Balance Detail'!BX$2,'Wkpr - Allocation_Factors'!$B$1:$F$1,0)),INDEX('Wkpr - Allocation_Factors'!$B$2:$F$15,MATCH(CONCATENATE('Wkpr - Plant Balance Detail'!$B465,'Wkpr - Plant Balance Detail'!$C465),'Wkpr - Allocation_Factors'!$A$2:$A$15,0),MATCH('Wkpr - Plant Balance Detail'!BX$2,'Wkpr - Allocation_Factors'!$B$1:$F$1,0)))),0)</f>
        <v>0.29713000000000001</v>
      </c>
      <c r="BY465" s="31">
        <f>_xlfn.IFNA(IF(AND($B465="ED",$D465&gt;=310000,$D465&lt;360000),INDEX('Wkpr - Allocation_Factors'!$B$16:$F$16,1,MATCH('Wkpr - Plant Balance Detail'!BY$2,'Wkpr - Allocation_Factors'!$B$1:$F$1,0)),IF(AND($B465="GD",$C465="AN",$D465&gt;=350000,$D465&lt;358000),INDEX('Wkpr - Allocation_Factors'!$B$17:$F$17,1,MATCH('Wkpr - Plant Balance Detail'!BY$2,'Wkpr - Allocation_Factors'!$B$1:$F$1,0)),INDEX('Wkpr - Allocation_Factors'!$B$2:$F$15,MATCH(CONCATENATE('Wkpr - Plant Balance Detail'!$B465,'Wkpr - Plant Balance Detail'!$C465),'Wkpr - Allocation_Factors'!$A$2:$A$15,0),MATCH('Wkpr - Plant Balance Detail'!BY$2,'Wkpr - Allocation_Factors'!$B$1:$F$1,0)))),0)</f>
        <v>0</v>
      </c>
      <c r="CA465" s="1">
        <f t="shared" si="265"/>
        <v>0</v>
      </c>
      <c r="CB465" s="1">
        <f t="shared" si="266"/>
        <v>0</v>
      </c>
      <c r="CC465" s="1">
        <f t="shared" si="267"/>
        <v>0</v>
      </c>
      <c r="CD465" s="1">
        <f t="shared" si="268"/>
        <v>0</v>
      </c>
      <c r="CE465" s="1">
        <f t="shared" si="269"/>
        <v>0</v>
      </c>
      <c r="CF465" s="1"/>
      <c r="CG465" s="1">
        <f t="shared" si="270"/>
        <v>0</v>
      </c>
      <c r="CH465" s="1">
        <f t="shared" si="271"/>
        <v>0</v>
      </c>
      <c r="CI465" s="1">
        <f t="shared" si="272"/>
        <v>0</v>
      </c>
      <c r="CJ465" s="1">
        <f t="shared" si="273"/>
        <v>0</v>
      </c>
      <c r="CK465" s="1">
        <f t="shared" si="274"/>
        <v>0</v>
      </c>
      <c r="CM465" s="1">
        <f t="shared" si="275"/>
        <v>0</v>
      </c>
      <c r="CN465" s="1">
        <f t="shared" si="276"/>
        <v>0</v>
      </c>
      <c r="CO465" s="1">
        <f t="shared" si="277"/>
        <v>0</v>
      </c>
      <c r="CP465" s="1">
        <f t="shared" si="278"/>
        <v>0</v>
      </c>
      <c r="CQ465" s="1">
        <f t="shared" si="279"/>
        <v>0</v>
      </c>
      <c r="CS465" s="1">
        <f t="shared" si="294"/>
        <v>0</v>
      </c>
      <c r="CT465" s="1">
        <f t="shared" si="295"/>
        <v>0</v>
      </c>
      <c r="CU465" s="1">
        <f t="shared" si="296"/>
        <v>0</v>
      </c>
      <c r="CV465" s="1">
        <f t="shared" si="297"/>
        <v>0</v>
      </c>
      <c r="CW465" s="1">
        <f t="shared" si="298"/>
        <v>0</v>
      </c>
      <c r="CX465" s="1">
        <f t="shared" si="299"/>
        <v>0</v>
      </c>
      <c r="DA465" s="38">
        <f t="shared" si="280"/>
        <v>0</v>
      </c>
      <c r="DB465" s="38">
        <f t="shared" si="281"/>
        <v>0</v>
      </c>
      <c r="DC465" s="38">
        <f t="shared" si="282"/>
        <v>0</v>
      </c>
      <c r="DD465" s="38">
        <f t="shared" si="283"/>
        <v>0</v>
      </c>
      <c r="DE465" s="38">
        <f t="shared" si="284"/>
        <v>0</v>
      </c>
    </row>
    <row r="466" spans="1:109" x14ac:dyDescent="0.2">
      <c r="A466" t="s">
        <v>481</v>
      </c>
      <c r="B466" t="str">
        <f t="shared" si="285"/>
        <v>GD</v>
      </c>
      <c r="C466" t="str">
        <f t="shared" si="286"/>
        <v>AN</v>
      </c>
      <c r="D466">
        <f t="shared" si="287"/>
        <v>376000</v>
      </c>
      <c r="F466" s="1">
        <v>2512520.79</v>
      </c>
      <c r="G466" s="1">
        <v>2512520.79</v>
      </c>
      <c r="H466" s="1">
        <v>2512520.79</v>
      </c>
      <c r="I466" s="1">
        <v>2512520.79</v>
      </c>
      <c r="J466" s="1">
        <v>2512520.79</v>
      </c>
      <c r="K466" s="1">
        <v>2512520.79</v>
      </c>
      <c r="L466" s="1">
        <v>2512520.79</v>
      </c>
      <c r="M466" s="1">
        <v>2512520.79</v>
      </c>
      <c r="N466" s="1">
        <v>2512520.79</v>
      </c>
      <c r="O466" s="1">
        <v>2512520.79</v>
      </c>
      <c r="P466" s="1">
        <v>2512520.79</v>
      </c>
      <c r="Q466" s="1">
        <v>2512520.79</v>
      </c>
      <c r="R466" s="1">
        <v>2512520.79</v>
      </c>
      <c r="S466" s="1">
        <f t="shared" si="288"/>
        <v>2512520.79</v>
      </c>
      <c r="T466" s="1">
        <f t="shared" si="289"/>
        <v>27637728.689999994</v>
      </c>
      <c r="U466" s="1">
        <f t="shared" si="290"/>
        <v>2512520.7899999996</v>
      </c>
      <c r="V466" s="1">
        <v>-1600999.23</v>
      </c>
      <c r="W466" s="1">
        <v>-1606003.33</v>
      </c>
      <c r="X466" s="1">
        <v>-1611007.4300000002</v>
      </c>
      <c r="Y466" s="1">
        <v>-1616011.53</v>
      </c>
      <c r="Z466" s="1">
        <v>-1621015.63</v>
      </c>
      <c r="AA466" s="1">
        <v>-1626019.73</v>
      </c>
      <c r="AB466" s="1">
        <v>-1631023.83</v>
      </c>
      <c r="AC466" s="1">
        <v>-1636027.9300000002</v>
      </c>
      <c r="AD466" s="1">
        <v>-1641032.03</v>
      </c>
      <c r="AE466" s="1">
        <v>-1646036.13</v>
      </c>
      <c r="AF466" s="1">
        <v>-1651040.23</v>
      </c>
      <c r="AG466" s="1">
        <v>-1656044.33</v>
      </c>
      <c r="AH466" s="1">
        <v>-1661048.4300000002</v>
      </c>
      <c r="AI466" s="1"/>
      <c r="AJ466" s="1">
        <v>-5004.1000000000004</v>
      </c>
      <c r="AK466" s="1">
        <v>-5004.1000000000004</v>
      </c>
      <c r="AL466" s="1">
        <v>-5004.1000000000004</v>
      </c>
      <c r="AM466" s="1">
        <v>-5004.1000000000004</v>
      </c>
      <c r="AN466" s="1">
        <v>-5004.1000000000004</v>
      </c>
      <c r="AO466" s="1">
        <v>-5004.1000000000004</v>
      </c>
      <c r="AP466" s="1">
        <v>-5004.1000000000004</v>
      </c>
      <c r="AQ466" s="1">
        <v>-5004.1000000000004</v>
      </c>
      <c r="AR466" s="1">
        <v>-5004.1000000000004</v>
      </c>
      <c r="AS466" s="1">
        <v>-5004.1000000000004</v>
      </c>
      <c r="AT466" s="1">
        <v>-5004.1000000000004</v>
      </c>
      <c r="AU466" s="1">
        <v>-5004.1000000000004</v>
      </c>
      <c r="AV466" s="1">
        <v>-5004.1000000000004</v>
      </c>
      <c r="AW466" s="1">
        <f t="shared" si="291"/>
        <v>60049.19999999999</v>
      </c>
      <c r="AX466" s="1"/>
      <c r="AY466" s="1">
        <v>911521.56</v>
      </c>
      <c r="AZ466" s="1">
        <v>906517.46</v>
      </c>
      <c r="BA466" s="1">
        <v>901513.36</v>
      </c>
      <c r="BB466" s="1">
        <v>896509.26</v>
      </c>
      <c r="BC466" s="1">
        <v>891505.16</v>
      </c>
      <c r="BD466" s="1">
        <v>886501.06</v>
      </c>
      <c r="BE466" s="1">
        <v>881496.96</v>
      </c>
      <c r="BF466" s="1">
        <v>876492.86</v>
      </c>
      <c r="BG466" s="1">
        <v>871488.76</v>
      </c>
      <c r="BH466" s="1">
        <v>866484.66</v>
      </c>
      <c r="BI466" s="1">
        <v>861480.56</v>
      </c>
      <c r="BJ466" s="1">
        <v>856476.46</v>
      </c>
      <c r="BK466" s="1">
        <v>851472.36</v>
      </c>
      <c r="BL466" s="2">
        <f t="shared" si="264"/>
        <v>0</v>
      </c>
      <c r="BM466" s="2">
        <f t="shared" si="292"/>
        <v>60049.19999999999</v>
      </c>
      <c r="BN466" s="3">
        <f t="shared" si="263"/>
        <v>2.3899981341049918E-2</v>
      </c>
      <c r="BO466" s="37">
        <f>IFERROR(INDEX('Wkpr - Existing Depr Rates'!$G$2:$G$709,MATCH('Wkpr - Plant Balance Detail'!A466,'Wkpr - Existing Depr Rates'!$A$2:$A$709,0),),0)</f>
        <v>2.3899999999999998E-2</v>
      </c>
      <c r="BP466" s="37">
        <f t="shared" si="293"/>
        <v>-1.8658950079464276E-8</v>
      </c>
      <c r="BQ466" s="11">
        <v>2.2799999999999997E-2</v>
      </c>
      <c r="BR466" s="11"/>
      <c r="BS466" s="11"/>
      <c r="BU466" s="31">
        <f>_xlfn.IFNA(IF(AND($B466="ED",$D466&gt;=310000,$D466&lt;360000),INDEX('Wkpr - Allocation_Factors'!$B$16:$F$16,1,MATCH('Wkpr - Plant Balance Detail'!BU$2,'Wkpr - Allocation_Factors'!$B$1:$F$1,0)),IF(AND($B466="GD",$C466="AN",$D466&gt;=350000,$D466&lt;358000),INDEX('Wkpr - Allocation_Factors'!$B$17:$F$17,1,MATCH('Wkpr - Plant Balance Detail'!BU$2,'Wkpr - Allocation_Factors'!$B$1:$F$1,0)),INDEX('Wkpr - Allocation_Factors'!$B$2:$F$15,MATCH(CONCATENATE('Wkpr - Plant Balance Detail'!$B466,'Wkpr - Plant Balance Detail'!$C466),'Wkpr - Allocation_Factors'!$A$2:$A$15,0),MATCH('Wkpr - Plant Balance Detail'!BU$2,'Wkpr - Allocation_Factors'!$B$1:$F$1,0)))),0)</f>
        <v>0</v>
      </c>
      <c r="BV466" s="31">
        <f>_xlfn.IFNA(IF(AND($B466="ED",$D466&gt;=310000,$D466&lt;360000),INDEX('Wkpr - Allocation_Factors'!$B$16:$F$16,1,MATCH('Wkpr - Plant Balance Detail'!BV$2,'Wkpr - Allocation_Factors'!$B$1:$F$1,0)),IF(AND($B466="GD",$C466="AN",$D466&gt;=350000,$D466&lt;358000),INDEX('Wkpr - Allocation_Factors'!$B$17:$F$17,1,MATCH('Wkpr - Plant Balance Detail'!BV$2,'Wkpr - Allocation_Factors'!$B$1:$F$1,0)),INDEX('Wkpr - Allocation_Factors'!$B$2:$F$15,MATCH(CONCATENATE('Wkpr - Plant Balance Detail'!$B466,'Wkpr - Plant Balance Detail'!$C466),'Wkpr - Allocation_Factors'!$A$2:$A$15,0),MATCH('Wkpr - Plant Balance Detail'!BV$2,'Wkpr - Allocation_Factors'!$B$1:$F$1,0)))),0)</f>
        <v>0.70286999999999999</v>
      </c>
      <c r="BW466" s="31">
        <f>_xlfn.IFNA(IF(AND($B466="ED",$D466&gt;=310000,$D466&lt;360000),INDEX('Wkpr - Allocation_Factors'!$B$16:$F$16,1,MATCH('Wkpr - Plant Balance Detail'!BW$2,'Wkpr - Allocation_Factors'!$B$1:$F$1,0)),IF(AND($B466="GD",$C466="AN",$D466&gt;=350000,$D466&lt;358000),INDEX('Wkpr - Allocation_Factors'!$B$17:$F$17,1,MATCH('Wkpr - Plant Balance Detail'!BW$2,'Wkpr - Allocation_Factors'!$B$1:$F$1,0)),INDEX('Wkpr - Allocation_Factors'!$B$2:$F$15,MATCH(CONCATENATE('Wkpr - Plant Balance Detail'!$B466,'Wkpr - Plant Balance Detail'!$C466),'Wkpr - Allocation_Factors'!$A$2:$A$15,0),MATCH('Wkpr - Plant Balance Detail'!BW$2,'Wkpr - Allocation_Factors'!$B$1:$F$1,0)))),0)</f>
        <v>0</v>
      </c>
      <c r="BX466" s="31">
        <f>_xlfn.IFNA(IF(AND($B466="ED",$D466&gt;=310000,$D466&lt;360000),INDEX('Wkpr - Allocation_Factors'!$B$16:$F$16,1,MATCH('Wkpr - Plant Balance Detail'!BX$2,'Wkpr - Allocation_Factors'!$B$1:$F$1,0)),IF(AND($B466="GD",$C466="AN",$D466&gt;=350000,$D466&lt;358000),INDEX('Wkpr - Allocation_Factors'!$B$17:$F$17,1,MATCH('Wkpr - Plant Balance Detail'!BX$2,'Wkpr - Allocation_Factors'!$B$1:$F$1,0)),INDEX('Wkpr - Allocation_Factors'!$B$2:$F$15,MATCH(CONCATENATE('Wkpr - Plant Balance Detail'!$B466,'Wkpr - Plant Balance Detail'!$C466),'Wkpr - Allocation_Factors'!$A$2:$A$15,0),MATCH('Wkpr - Plant Balance Detail'!BX$2,'Wkpr - Allocation_Factors'!$B$1:$F$1,0)))),0)</f>
        <v>0.29713000000000001</v>
      </c>
      <c r="BY466" s="31">
        <f>_xlfn.IFNA(IF(AND($B466="ED",$D466&gt;=310000,$D466&lt;360000),INDEX('Wkpr - Allocation_Factors'!$B$16:$F$16,1,MATCH('Wkpr - Plant Balance Detail'!BY$2,'Wkpr - Allocation_Factors'!$B$1:$F$1,0)),IF(AND($B466="GD",$C466="AN",$D466&gt;=350000,$D466&lt;358000),INDEX('Wkpr - Allocation_Factors'!$B$17:$F$17,1,MATCH('Wkpr - Plant Balance Detail'!BY$2,'Wkpr - Allocation_Factors'!$B$1:$F$1,0)),INDEX('Wkpr - Allocation_Factors'!$B$2:$F$15,MATCH(CONCATENATE('Wkpr - Plant Balance Detail'!$B466,'Wkpr - Plant Balance Detail'!$C466),'Wkpr - Allocation_Factors'!$A$2:$A$15,0),MATCH('Wkpr - Plant Balance Detail'!BY$2,'Wkpr - Allocation_Factors'!$B$1:$F$1,0)))),0)</f>
        <v>0</v>
      </c>
      <c r="CA466" s="1">
        <f t="shared" si="265"/>
        <v>0</v>
      </c>
      <c r="CB466" s="1">
        <f t="shared" si="266"/>
        <v>42206.781203999999</v>
      </c>
      <c r="CC466" s="1">
        <f t="shared" si="267"/>
        <v>0</v>
      </c>
      <c r="CD466" s="1">
        <f t="shared" si="268"/>
        <v>17842.418795999998</v>
      </c>
      <c r="CE466" s="1">
        <f t="shared" si="269"/>
        <v>0</v>
      </c>
      <c r="CF466" s="1"/>
      <c r="CG466" s="1">
        <f t="shared" si="270"/>
        <v>0</v>
      </c>
      <c r="CH466" s="1">
        <f t="shared" si="271"/>
        <v>42206.814155248467</v>
      </c>
      <c r="CI466" s="1">
        <f t="shared" si="272"/>
        <v>0</v>
      </c>
      <c r="CJ466" s="1">
        <f t="shared" si="273"/>
        <v>17842.432725751529</v>
      </c>
      <c r="CK466" s="1">
        <f t="shared" si="274"/>
        <v>0</v>
      </c>
      <c r="CM466" s="1">
        <f t="shared" si="275"/>
        <v>0</v>
      </c>
      <c r="CN466" s="1">
        <f t="shared" si="276"/>
        <v>40264.241118814432</v>
      </c>
      <c r="CO466" s="1">
        <f t="shared" si="277"/>
        <v>0</v>
      </c>
      <c r="CP466" s="1">
        <f t="shared" si="278"/>
        <v>17021.232893185559</v>
      </c>
      <c r="CQ466" s="1">
        <f t="shared" si="279"/>
        <v>0</v>
      </c>
      <c r="CS466" s="1">
        <f t="shared" si="294"/>
        <v>0</v>
      </c>
      <c r="CT466" s="1">
        <f t="shared" si="295"/>
        <v>-1942.5730364340343</v>
      </c>
      <c r="CU466" s="1">
        <f t="shared" si="296"/>
        <v>0</v>
      </c>
      <c r="CV466" s="1">
        <f t="shared" si="297"/>
        <v>-821.1998325659697</v>
      </c>
      <c r="CW466" s="1">
        <f t="shared" si="298"/>
        <v>0</v>
      </c>
      <c r="CX466" s="1">
        <f t="shared" si="299"/>
        <v>-2763.772869000004</v>
      </c>
      <c r="DA466" s="38">
        <f t="shared" si="280"/>
        <v>0</v>
      </c>
      <c r="DB466" s="38">
        <f t="shared" si="281"/>
        <v>0</v>
      </c>
      <c r="DC466" s="38">
        <f t="shared" si="282"/>
        <v>0</v>
      </c>
      <c r="DD466" s="38">
        <f t="shared" si="283"/>
        <v>0</v>
      </c>
      <c r="DE466" s="38">
        <f t="shared" si="284"/>
        <v>0</v>
      </c>
    </row>
    <row r="467" spans="1:109" x14ac:dyDescent="0.2">
      <c r="A467" t="s">
        <v>482</v>
      </c>
      <c r="B467" t="str">
        <f t="shared" si="285"/>
        <v>GD</v>
      </c>
      <c r="C467" t="str">
        <f t="shared" si="286"/>
        <v>AN</v>
      </c>
      <c r="D467">
        <f t="shared" si="287"/>
        <v>378000</v>
      </c>
      <c r="F467" s="1">
        <v>127100.42</v>
      </c>
      <c r="G467" s="1">
        <v>127100.42</v>
      </c>
      <c r="H467" s="1">
        <v>127100.42</v>
      </c>
      <c r="I467" s="1">
        <v>127100.42</v>
      </c>
      <c r="J467" s="1">
        <v>127100.42</v>
      </c>
      <c r="K467" s="1">
        <v>127100.42</v>
      </c>
      <c r="L467" s="1">
        <v>127100.42</v>
      </c>
      <c r="M467" s="1">
        <v>127100.42</v>
      </c>
      <c r="N467" s="1">
        <v>127100.42</v>
      </c>
      <c r="O467" s="1">
        <v>127100.42</v>
      </c>
      <c r="P467" s="1">
        <v>127100.42</v>
      </c>
      <c r="Q467" s="1">
        <v>127100.42</v>
      </c>
      <c r="R467" s="1">
        <v>127100.42</v>
      </c>
      <c r="S467" s="1">
        <f t="shared" si="288"/>
        <v>127100.42</v>
      </c>
      <c r="T467" s="1">
        <f t="shared" si="289"/>
        <v>1398104.6199999999</v>
      </c>
      <c r="U467" s="1">
        <f t="shared" si="290"/>
        <v>127100.41999999998</v>
      </c>
      <c r="V467" s="1">
        <v>27851.75</v>
      </c>
      <c r="W467" s="1">
        <v>27472.560000000001</v>
      </c>
      <c r="X467" s="1">
        <v>27093.37</v>
      </c>
      <c r="Y467" s="1">
        <v>26714.18</v>
      </c>
      <c r="Z467" s="1">
        <v>26334.99</v>
      </c>
      <c r="AA467" s="1">
        <v>25955.8</v>
      </c>
      <c r="AB467" s="1">
        <v>25576.61</v>
      </c>
      <c r="AC467" s="1">
        <v>25197.420000000002</v>
      </c>
      <c r="AD467" s="1">
        <v>24818.23</v>
      </c>
      <c r="AE467" s="1">
        <v>24439.040000000001</v>
      </c>
      <c r="AF467" s="1">
        <v>24059.850000000002</v>
      </c>
      <c r="AG467" s="1">
        <v>23680.66</v>
      </c>
      <c r="AH467" s="1">
        <v>-10806.73</v>
      </c>
      <c r="AI467" s="1"/>
      <c r="AJ467" s="1">
        <v>-379.19</v>
      </c>
      <c r="AK467" s="1">
        <v>-379.19</v>
      </c>
      <c r="AL467" s="1">
        <v>-379.19</v>
      </c>
      <c r="AM467" s="1">
        <v>-379.19</v>
      </c>
      <c r="AN467" s="1">
        <v>-379.19</v>
      </c>
      <c r="AO467" s="1">
        <v>-379.19</v>
      </c>
      <c r="AP467" s="1">
        <v>-379.19</v>
      </c>
      <c r="AQ467" s="1">
        <v>-379.19</v>
      </c>
      <c r="AR467" s="1">
        <v>-379.19</v>
      </c>
      <c r="AS467" s="1">
        <v>-379.19</v>
      </c>
      <c r="AT467" s="1">
        <v>-379.19</v>
      </c>
      <c r="AU467" s="1">
        <v>-379.19</v>
      </c>
      <c r="AV467" s="1">
        <v>-34487.39</v>
      </c>
      <c r="AW467" s="1">
        <f t="shared" si="291"/>
        <v>38658.479999999996</v>
      </c>
      <c r="AX467" s="1"/>
      <c r="AY467" s="1">
        <v>154952.17000000001</v>
      </c>
      <c r="AZ467" s="1">
        <v>154572.98000000001</v>
      </c>
      <c r="BA467" s="1">
        <v>154193.79</v>
      </c>
      <c r="BB467" s="1">
        <v>153814.6</v>
      </c>
      <c r="BC467" s="1">
        <v>153435.41</v>
      </c>
      <c r="BD467" s="1">
        <v>153056.22</v>
      </c>
      <c r="BE467" s="1">
        <v>152677.03</v>
      </c>
      <c r="BF467" s="1">
        <v>152297.84</v>
      </c>
      <c r="BG467" s="1">
        <v>151918.65</v>
      </c>
      <c r="BH467" s="1">
        <v>151539.46</v>
      </c>
      <c r="BI467" s="1">
        <v>151160.26999999999</v>
      </c>
      <c r="BJ467" s="1">
        <v>150781.08000000002</v>
      </c>
      <c r="BK467" s="1">
        <v>116293.69</v>
      </c>
      <c r="BL467" s="2">
        <f t="shared" si="264"/>
        <v>0</v>
      </c>
      <c r="BM467" s="2">
        <f t="shared" si="292"/>
        <v>38658.479999999996</v>
      </c>
      <c r="BN467" s="3">
        <f t="shared" si="263"/>
        <v>0.30415698075584646</v>
      </c>
      <c r="BO467" s="37">
        <f>IFERROR(INDEX('Wkpr - Existing Depr Rates'!$G$2:$G$709,MATCH('Wkpr - Plant Balance Detail'!A467,'Wkpr - Existing Depr Rates'!$A$2:$A$709,0),),0)</f>
        <v>3.5799999999999998E-2</v>
      </c>
      <c r="BP467" s="37">
        <f t="shared" si="293"/>
        <v>0.26835698075584646</v>
      </c>
      <c r="BQ467" s="11">
        <v>3.3700000000000001E-2</v>
      </c>
      <c r="BR467" s="11"/>
      <c r="BS467" s="11"/>
      <c r="BU467" s="31">
        <f>_xlfn.IFNA(IF(AND($B467="ED",$D467&gt;=310000,$D467&lt;360000),INDEX('Wkpr - Allocation_Factors'!$B$16:$F$16,1,MATCH('Wkpr - Plant Balance Detail'!BU$2,'Wkpr - Allocation_Factors'!$B$1:$F$1,0)),IF(AND($B467="GD",$C467="AN",$D467&gt;=350000,$D467&lt;358000),INDEX('Wkpr - Allocation_Factors'!$B$17:$F$17,1,MATCH('Wkpr - Plant Balance Detail'!BU$2,'Wkpr - Allocation_Factors'!$B$1:$F$1,0)),INDEX('Wkpr - Allocation_Factors'!$B$2:$F$15,MATCH(CONCATENATE('Wkpr - Plant Balance Detail'!$B467,'Wkpr - Plant Balance Detail'!$C467),'Wkpr - Allocation_Factors'!$A$2:$A$15,0),MATCH('Wkpr - Plant Balance Detail'!BU$2,'Wkpr - Allocation_Factors'!$B$1:$F$1,0)))),0)</f>
        <v>0</v>
      </c>
      <c r="BV467" s="31">
        <f>_xlfn.IFNA(IF(AND($B467="ED",$D467&gt;=310000,$D467&lt;360000),INDEX('Wkpr - Allocation_Factors'!$B$16:$F$16,1,MATCH('Wkpr - Plant Balance Detail'!BV$2,'Wkpr - Allocation_Factors'!$B$1:$F$1,0)),IF(AND($B467="GD",$C467="AN",$D467&gt;=350000,$D467&lt;358000),INDEX('Wkpr - Allocation_Factors'!$B$17:$F$17,1,MATCH('Wkpr - Plant Balance Detail'!BV$2,'Wkpr - Allocation_Factors'!$B$1:$F$1,0)),INDEX('Wkpr - Allocation_Factors'!$B$2:$F$15,MATCH(CONCATENATE('Wkpr - Plant Balance Detail'!$B467,'Wkpr - Plant Balance Detail'!$C467),'Wkpr - Allocation_Factors'!$A$2:$A$15,0),MATCH('Wkpr - Plant Balance Detail'!BV$2,'Wkpr - Allocation_Factors'!$B$1:$F$1,0)))),0)</f>
        <v>0.70286999999999999</v>
      </c>
      <c r="BW467" s="31">
        <f>_xlfn.IFNA(IF(AND($B467="ED",$D467&gt;=310000,$D467&lt;360000),INDEX('Wkpr - Allocation_Factors'!$B$16:$F$16,1,MATCH('Wkpr - Plant Balance Detail'!BW$2,'Wkpr - Allocation_Factors'!$B$1:$F$1,0)),IF(AND($B467="GD",$C467="AN",$D467&gt;=350000,$D467&lt;358000),INDEX('Wkpr - Allocation_Factors'!$B$17:$F$17,1,MATCH('Wkpr - Plant Balance Detail'!BW$2,'Wkpr - Allocation_Factors'!$B$1:$F$1,0)),INDEX('Wkpr - Allocation_Factors'!$B$2:$F$15,MATCH(CONCATENATE('Wkpr - Plant Balance Detail'!$B467,'Wkpr - Plant Balance Detail'!$C467),'Wkpr - Allocation_Factors'!$A$2:$A$15,0),MATCH('Wkpr - Plant Balance Detail'!BW$2,'Wkpr - Allocation_Factors'!$B$1:$F$1,0)))),0)</f>
        <v>0</v>
      </c>
      <c r="BX467" s="31">
        <f>_xlfn.IFNA(IF(AND($B467="ED",$D467&gt;=310000,$D467&lt;360000),INDEX('Wkpr - Allocation_Factors'!$B$16:$F$16,1,MATCH('Wkpr - Plant Balance Detail'!BX$2,'Wkpr - Allocation_Factors'!$B$1:$F$1,0)),IF(AND($B467="GD",$C467="AN",$D467&gt;=350000,$D467&lt;358000),INDEX('Wkpr - Allocation_Factors'!$B$17:$F$17,1,MATCH('Wkpr - Plant Balance Detail'!BX$2,'Wkpr - Allocation_Factors'!$B$1:$F$1,0)),INDEX('Wkpr - Allocation_Factors'!$B$2:$F$15,MATCH(CONCATENATE('Wkpr - Plant Balance Detail'!$B467,'Wkpr - Plant Balance Detail'!$C467),'Wkpr - Allocation_Factors'!$A$2:$A$15,0),MATCH('Wkpr - Plant Balance Detail'!BX$2,'Wkpr - Allocation_Factors'!$B$1:$F$1,0)))),0)</f>
        <v>0.29713000000000001</v>
      </c>
      <c r="BY467" s="31">
        <f>_xlfn.IFNA(IF(AND($B467="ED",$D467&gt;=310000,$D467&lt;360000),INDEX('Wkpr - Allocation_Factors'!$B$16:$F$16,1,MATCH('Wkpr - Plant Balance Detail'!BY$2,'Wkpr - Allocation_Factors'!$B$1:$F$1,0)),IF(AND($B467="GD",$C467="AN",$D467&gt;=350000,$D467&lt;358000),INDEX('Wkpr - Allocation_Factors'!$B$17:$F$17,1,MATCH('Wkpr - Plant Balance Detail'!BY$2,'Wkpr - Allocation_Factors'!$B$1:$F$1,0)),INDEX('Wkpr - Allocation_Factors'!$B$2:$F$15,MATCH(CONCATENATE('Wkpr - Plant Balance Detail'!$B467,'Wkpr - Plant Balance Detail'!$C467),'Wkpr - Allocation_Factors'!$A$2:$A$15,0),MATCH('Wkpr - Plant Balance Detail'!BY$2,'Wkpr - Allocation_Factors'!$B$1:$F$1,0)))),0)</f>
        <v>0</v>
      </c>
      <c r="CA467" s="1">
        <f t="shared" si="265"/>
        <v>0</v>
      </c>
      <c r="CB467" s="1">
        <f t="shared" si="266"/>
        <v>27171.885837600003</v>
      </c>
      <c r="CC467" s="1">
        <f t="shared" si="267"/>
        <v>0</v>
      </c>
      <c r="CD467" s="1">
        <f t="shared" si="268"/>
        <v>11486.594162400001</v>
      </c>
      <c r="CE467" s="1">
        <f t="shared" si="269"/>
        <v>0</v>
      </c>
      <c r="CF467" s="1"/>
      <c r="CG467" s="1">
        <f t="shared" si="270"/>
        <v>0</v>
      </c>
      <c r="CH467" s="1">
        <f t="shared" si="271"/>
        <v>3198.1955849533201</v>
      </c>
      <c r="CI467" s="1">
        <f t="shared" si="272"/>
        <v>0</v>
      </c>
      <c r="CJ467" s="1">
        <f t="shared" si="273"/>
        <v>1351.99945104668</v>
      </c>
      <c r="CK467" s="1">
        <f t="shared" si="274"/>
        <v>0</v>
      </c>
      <c r="CM467" s="1">
        <f t="shared" si="275"/>
        <v>0</v>
      </c>
      <c r="CN467" s="1">
        <f t="shared" si="276"/>
        <v>3010.5919333219799</v>
      </c>
      <c r="CO467" s="1">
        <f t="shared" si="277"/>
        <v>0</v>
      </c>
      <c r="CP467" s="1">
        <f t="shared" si="278"/>
        <v>1272.69222067802</v>
      </c>
      <c r="CQ467" s="1">
        <f t="shared" si="279"/>
        <v>0</v>
      </c>
      <c r="CS467" s="1">
        <f t="shared" si="294"/>
        <v>0</v>
      </c>
      <c r="CT467" s="1">
        <f t="shared" si="295"/>
        <v>-187.6036516313402</v>
      </c>
      <c r="CU467" s="1">
        <f t="shared" si="296"/>
        <v>0</v>
      </c>
      <c r="CV467" s="1">
        <f t="shared" si="297"/>
        <v>-79.30723036865993</v>
      </c>
      <c r="CW467" s="1">
        <f t="shared" si="298"/>
        <v>0</v>
      </c>
      <c r="CX467" s="1">
        <f t="shared" si="299"/>
        <v>-266.91088200000013</v>
      </c>
      <c r="DA467" s="38">
        <f t="shared" si="280"/>
        <v>0</v>
      </c>
      <c r="DB467" s="38">
        <f t="shared" si="281"/>
        <v>0</v>
      </c>
      <c r="DC467" s="38">
        <f t="shared" si="282"/>
        <v>0</v>
      </c>
      <c r="DD467" s="38">
        <f t="shared" si="283"/>
        <v>0</v>
      </c>
      <c r="DE467" s="38">
        <f t="shared" si="284"/>
        <v>0</v>
      </c>
    </row>
    <row r="468" spans="1:109" x14ac:dyDescent="0.2">
      <c r="A468" t="s">
        <v>483</v>
      </c>
      <c r="B468" t="str">
        <f t="shared" si="285"/>
        <v>GD</v>
      </c>
      <c r="C468" t="str">
        <f t="shared" si="286"/>
        <v>AN</v>
      </c>
      <c r="D468">
        <f t="shared" si="287"/>
        <v>379000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f t="shared" si="288"/>
        <v>0</v>
      </c>
      <c r="T468" s="1">
        <f t="shared" si="289"/>
        <v>0</v>
      </c>
      <c r="U468" s="1">
        <f t="shared" si="290"/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/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f t="shared" si="291"/>
        <v>0</v>
      </c>
      <c r="AX468" s="1"/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2">
        <f t="shared" si="264"/>
        <v>0</v>
      </c>
      <c r="BM468" s="2">
        <f t="shared" si="292"/>
        <v>0</v>
      </c>
      <c r="BN468" s="3" t="str">
        <f t="shared" si="263"/>
        <v/>
      </c>
      <c r="BO468" s="37">
        <f>IFERROR(INDEX('Wkpr - Existing Depr Rates'!$G$2:$G$709,MATCH('Wkpr - Plant Balance Detail'!A468,'Wkpr - Existing Depr Rates'!$A$2:$A$709,0),),0)</f>
        <v>2.8700000000000003E-2</v>
      </c>
      <c r="BP468" s="37" t="str">
        <f t="shared" si="293"/>
        <v/>
      </c>
      <c r="BQ468" s="11">
        <v>2.6600000000000002E-2</v>
      </c>
      <c r="BR468" s="11"/>
      <c r="BS468" s="11"/>
      <c r="BU468" s="31">
        <f>_xlfn.IFNA(IF(AND($B468="ED",$D468&gt;=310000,$D468&lt;360000),INDEX('Wkpr - Allocation_Factors'!$B$16:$F$16,1,MATCH('Wkpr - Plant Balance Detail'!BU$2,'Wkpr - Allocation_Factors'!$B$1:$F$1,0)),IF(AND($B468="GD",$C468="AN",$D468&gt;=350000,$D468&lt;358000),INDEX('Wkpr - Allocation_Factors'!$B$17:$F$17,1,MATCH('Wkpr - Plant Balance Detail'!BU$2,'Wkpr - Allocation_Factors'!$B$1:$F$1,0)),INDEX('Wkpr - Allocation_Factors'!$B$2:$F$15,MATCH(CONCATENATE('Wkpr - Plant Balance Detail'!$B468,'Wkpr - Plant Balance Detail'!$C468),'Wkpr - Allocation_Factors'!$A$2:$A$15,0),MATCH('Wkpr - Plant Balance Detail'!BU$2,'Wkpr - Allocation_Factors'!$B$1:$F$1,0)))),0)</f>
        <v>0</v>
      </c>
      <c r="BV468" s="31">
        <f>_xlfn.IFNA(IF(AND($B468="ED",$D468&gt;=310000,$D468&lt;360000),INDEX('Wkpr - Allocation_Factors'!$B$16:$F$16,1,MATCH('Wkpr - Plant Balance Detail'!BV$2,'Wkpr - Allocation_Factors'!$B$1:$F$1,0)),IF(AND($B468="GD",$C468="AN",$D468&gt;=350000,$D468&lt;358000),INDEX('Wkpr - Allocation_Factors'!$B$17:$F$17,1,MATCH('Wkpr - Plant Balance Detail'!BV$2,'Wkpr - Allocation_Factors'!$B$1:$F$1,0)),INDEX('Wkpr - Allocation_Factors'!$B$2:$F$15,MATCH(CONCATENATE('Wkpr - Plant Balance Detail'!$B468,'Wkpr - Plant Balance Detail'!$C468),'Wkpr - Allocation_Factors'!$A$2:$A$15,0),MATCH('Wkpr - Plant Balance Detail'!BV$2,'Wkpr - Allocation_Factors'!$B$1:$F$1,0)))),0)</f>
        <v>0.70286999999999999</v>
      </c>
      <c r="BW468" s="31">
        <f>_xlfn.IFNA(IF(AND($B468="ED",$D468&gt;=310000,$D468&lt;360000),INDEX('Wkpr - Allocation_Factors'!$B$16:$F$16,1,MATCH('Wkpr - Plant Balance Detail'!BW$2,'Wkpr - Allocation_Factors'!$B$1:$F$1,0)),IF(AND($B468="GD",$C468="AN",$D468&gt;=350000,$D468&lt;358000),INDEX('Wkpr - Allocation_Factors'!$B$17:$F$17,1,MATCH('Wkpr - Plant Balance Detail'!BW$2,'Wkpr - Allocation_Factors'!$B$1:$F$1,0)),INDEX('Wkpr - Allocation_Factors'!$B$2:$F$15,MATCH(CONCATENATE('Wkpr - Plant Balance Detail'!$B468,'Wkpr - Plant Balance Detail'!$C468),'Wkpr - Allocation_Factors'!$A$2:$A$15,0),MATCH('Wkpr - Plant Balance Detail'!BW$2,'Wkpr - Allocation_Factors'!$B$1:$F$1,0)))),0)</f>
        <v>0</v>
      </c>
      <c r="BX468" s="31">
        <f>_xlfn.IFNA(IF(AND($B468="ED",$D468&gt;=310000,$D468&lt;360000),INDEX('Wkpr - Allocation_Factors'!$B$16:$F$16,1,MATCH('Wkpr - Plant Balance Detail'!BX$2,'Wkpr - Allocation_Factors'!$B$1:$F$1,0)),IF(AND($B468="GD",$C468="AN",$D468&gt;=350000,$D468&lt;358000),INDEX('Wkpr - Allocation_Factors'!$B$17:$F$17,1,MATCH('Wkpr - Plant Balance Detail'!BX$2,'Wkpr - Allocation_Factors'!$B$1:$F$1,0)),INDEX('Wkpr - Allocation_Factors'!$B$2:$F$15,MATCH(CONCATENATE('Wkpr - Plant Balance Detail'!$B468,'Wkpr - Plant Balance Detail'!$C468),'Wkpr - Allocation_Factors'!$A$2:$A$15,0),MATCH('Wkpr - Plant Balance Detail'!BX$2,'Wkpr - Allocation_Factors'!$B$1:$F$1,0)))),0)</f>
        <v>0.29713000000000001</v>
      </c>
      <c r="BY468" s="31">
        <f>_xlfn.IFNA(IF(AND($B468="ED",$D468&gt;=310000,$D468&lt;360000),INDEX('Wkpr - Allocation_Factors'!$B$16:$F$16,1,MATCH('Wkpr - Plant Balance Detail'!BY$2,'Wkpr - Allocation_Factors'!$B$1:$F$1,0)),IF(AND($B468="GD",$C468="AN",$D468&gt;=350000,$D468&lt;358000),INDEX('Wkpr - Allocation_Factors'!$B$17:$F$17,1,MATCH('Wkpr - Plant Balance Detail'!BY$2,'Wkpr - Allocation_Factors'!$B$1:$F$1,0)),INDEX('Wkpr - Allocation_Factors'!$B$2:$F$15,MATCH(CONCATENATE('Wkpr - Plant Balance Detail'!$B468,'Wkpr - Plant Balance Detail'!$C468),'Wkpr - Allocation_Factors'!$A$2:$A$15,0),MATCH('Wkpr - Plant Balance Detail'!BY$2,'Wkpr - Allocation_Factors'!$B$1:$F$1,0)))),0)</f>
        <v>0</v>
      </c>
      <c r="CA468" s="1">
        <f t="shared" si="265"/>
        <v>0</v>
      </c>
      <c r="CB468" s="1">
        <f t="shared" si="266"/>
        <v>0</v>
      </c>
      <c r="CC468" s="1">
        <f t="shared" si="267"/>
        <v>0</v>
      </c>
      <c r="CD468" s="1">
        <f t="shared" si="268"/>
        <v>0</v>
      </c>
      <c r="CE468" s="1">
        <f t="shared" si="269"/>
        <v>0</v>
      </c>
      <c r="CF468" s="1"/>
      <c r="CG468" s="1">
        <f t="shared" si="270"/>
        <v>0</v>
      </c>
      <c r="CH468" s="1">
        <f t="shared" si="271"/>
        <v>0</v>
      </c>
      <c r="CI468" s="1">
        <f t="shared" si="272"/>
        <v>0</v>
      </c>
      <c r="CJ468" s="1">
        <f t="shared" si="273"/>
        <v>0</v>
      </c>
      <c r="CK468" s="1">
        <f t="shared" si="274"/>
        <v>0</v>
      </c>
      <c r="CM468" s="1">
        <f t="shared" si="275"/>
        <v>0</v>
      </c>
      <c r="CN468" s="1">
        <f t="shared" si="276"/>
        <v>0</v>
      </c>
      <c r="CO468" s="1">
        <f t="shared" si="277"/>
        <v>0</v>
      </c>
      <c r="CP468" s="1">
        <f t="shared" si="278"/>
        <v>0</v>
      </c>
      <c r="CQ468" s="1">
        <f t="shared" si="279"/>
        <v>0</v>
      </c>
      <c r="CS468" s="1">
        <f t="shared" si="294"/>
        <v>0</v>
      </c>
      <c r="CT468" s="1">
        <f t="shared" si="295"/>
        <v>0</v>
      </c>
      <c r="CU468" s="1">
        <f t="shared" si="296"/>
        <v>0</v>
      </c>
      <c r="CV468" s="1">
        <f t="shared" si="297"/>
        <v>0</v>
      </c>
      <c r="CW468" s="1">
        <f t="shared" si="298"/>
        <v>0</v>
      </c>
      <c r="CX468" s="1">
        <f t="shared" si="299"/>
        <v>0</v>
      </c>
      <c r="DA468" s="38">
        <f t="shared" si="280"/>
        <v>0</v>
      </c>
      <c r="DB468" s="38">
        <f t="shared" si="281"/>
        <v>0</v>
      </c>
      <c r="DC468" s="38">
        <f t="shared" si="282"/>
        <v>0</v>
      </c>
      <c r="DD468" s="38">
        <f t="shared" si="283"/>
        <v>0</v>
      </c>
      <c r="DE468" s="38">
        <f t="shared" si="284"/>
        <v>0</v>
      </c>
    </row>
    <row r="469" spans="1:109" x14ac:dyDescent="0.2">
      <c r="A469" t="s">
        <v>484</v>
      </c>
      <c r="B469" t="str">
        <f t="shared" si="285"/>
        <v>GD</v>
      </c>
      <c r="C469" t="str">
        <f t="shared" si="286"/>
        <v>AN</v>
      </c>
      <c r="D469">
        <f t="shared" si="287"/>
        <v>391100</v>
      </c>
      <c r="F469" s="1">
        <v>6649.51</v>
      </c>
      <c r="G469" s="1">
        <v>6649.51</v>
      </c>
      <c r="H469" s="1">
        <v>6649.51</v>
      </c>
      <c r="I469" s="1">
        <v>6649.51</v>
      </c>
      <c r="J469" s="1">
        <v>6649.51</v>
      </c>
      <c r="K469" s="1">
        <v>6649.51</v>
      </c>
      <c r="L469" s="1">
        <v>6649.51</v>
      </c>
      <c r="M469" s="1">
        <v>6649.51</v>
      </c>
      <c r="N469" s="1">
        <v>6649.51</v>
      </c>
      <c r="O469" s="1">
        <v>6649.51</v>
      </c>
      <c r="P469" s="1">
        <v>6649.51</v>
      </c>
      <c r="Q469" s="1">
        <v>6649.51</v>
      </c>
      <c r="R469" s="1">
        <v>6649.51</v>
      </c>
      <c r="S469" s="1">
        <f t="shared" si="288"/>
        <v>6649.51</v>
      </c>
      <c r="T469" s="1">
        <f t="shared" si="289"/>
        <v>73144.61</v>
      </c>
      <c r="U469" s="1">
        <f t="shared" si="290"/>
        <v>6649.5099999999993</v>
      </c>
      <c r="V469" s="1">
        <v>-4766.9800000000005</v>
      </c>
      <c r="W469" s="1">
        <v>-4876.8599999999997</v>
      </c>
      <c r="X469" s="1">
        <v>-4986.74</v>
      </c>
      <c r="Y469" s="1">
        <v>-5096.62</v>
      </c>
      <c r="Z469" s="1">
        <v>-5206.5</v>
      </c>
      <c r="AA469" s="1">
        <v>-5316.38</v>
      </c>
      <c r="AB469" s="1">
        <v>-5426.26</v>
      </c>
      <c r="AC469" s="1">
        <v>-5536.14</v>
      </c>
      <c r="AD469" s="1">
        <v>-5646.02</v>
      </c>
      <c r="AE469" s="1">
        <v>-5755.9000000000005</v>
      </c>
      <c r="AF469" s="1">
        <v>-5865.78</v>
      </c>
      <c r="AG469" s="1">
        <v>-5975.66</v>
      </c>
      <c r="AH469" s="1">
        <v>-6085.54</v>
      </c>
      <c r="AI469" s="1"/>
      <c r="AJ469" s="1">
        <v>-109.88</v>
      </c>
      <c r="AK469" s="1">
        <v>-109.88</v>
      </c>
      <c r="AL469" s="1">
        <v>-109.88</v>
      </c>
      <c r="AM469" s="1">
        <v>-109.88</v>
      </c>
      <c r="AN469" s="1">
        <v>-109.88</v>
      </c>
      <c r="AO469" s="1">
        <v>-109.88</v>
      </c>
      <c r="AP469" s="1">
        <v>-109.88</v>
      </c>
      <c r="AQ469" s="1">
        <v>-109.88</v>
      </c>
      <c r="AR469" s="1">
        <v>-109.88</v>
      </c>
      <c r="AS469" s="1">
        <v>-109.88</v>
      </c>
      <c r="AT469" s="1">
        <v>-109.88</v>
      </c>
      <c r="AU469" s="1">
        <v>-109.88</v>
      </c>
      <c r="AV469" s="1">
        <v>-109.88</v>
      </c>
      <c r="AW469" s="1">
        <f t="shared" si="291"/>
        <v>1318.56</v>
      </c>
      <c r="AX469" s="1"/>
      <c r="AY469" s="1">
        <v>1882.53</v>
      </c>
      <c r="AZ469" s="1">
        <v>1772.65</v>
      </c>
      <c r="BA469" s="1">
        <v>1662.77</v>
      </c>
      <c r="BB469" s="1">
        <v>1552.89</v>
      </c>
      <c r="BC469" s="1">
        <v>1443.01</v>
      </c>
      <c r="BD469" s="1">
        <v>1333.13</v>
      </c>
      <c r="BE469" s="1">
        <v>1223.25</v>
      </c>
      <c r="BF469" s="1">
        <v>1113.3700000000001</v>
      </c>
      <c r="BG469" s="1">
        <v>1003.49</v>
      </c>
      <c r="BH469" s="1">
        <v>893.61</v>
      </c>
      <c r="BI469" s="1">
        <v>783.73</v>
      </c>
      <c r="BJ469" s="1">
        <v>673.85</v>
      </c>
      <c r="BK469" s="1">
        <v>563.97</v>
      </c>
      <c r="BL469" s="2">
        <f t="shared" si="264"/>
        <v>0</v>
      </c>
      <c r="BM469" s="2">
        <f t="shared" si="292"/>
        <v>1318.56</v>
      </c>
      <c r="BN469" s="3">
        <f t="shared" si="263"/>
        <v>0.19829431040783457</v>
      </c>
      <c r="BO469" s="37">
        <f>IFERROR(INDEX('Wkpr - Existing Depr Rates'!$G$2:$G$709,MATCH('Wkpr - Plant Balance Detail'!A469,'Wkpr - Existing Depr Rates'!$A$2:$A$709,0),),0)</f>
        <v>0.1983</v>
      </c>
      <c r="BP469" s="37">
        <f t="shared" si="293"/>
        <v>-5.6895921654309678E-6</v>
      </c>
      <c r="BQ469" s="11">
        <v>0.2</v>
      </c>
      <c r="BR469" s="11"/>
      <c r="BS469" s="11"/>
      <c r="BU469" s="31">
        <f>_xlfn.IFNA(IF(AND($B469="ED",$D469&gt;=310000,$D469&lt;360000),INDEX('Wkpr - Allocation_Factors'!$B$16:$F$16,1,MATCH('Wkpr - Plant Balance Detail'!BU$2,'Wkpr - Allocation_Factors'!$B$1:$F$1,0)),IF(AND($B469="GD",$C469="AN",$D469&gt;=350000,$D469&lt;358000),INDEX('Wkpr - Allocation_Factors'!$B$17:$F$17,1,MATCH('Wkpr - Plant Balance Detail'!BU$2,'Wkpr - Allocation_Factors'!$B$1:$F$1,0)),INDEX('Wkpr - Allocation_Factors'!$B$2:$F$15,MATCH(CONCATENATE('Wkpr - Plant Balance Detail'!$B469,'Wkpr - Plant Balance Detail'!$C469),'Wkpr - Allocation_Factors'!$A$2:$A$15,0),MATCH('Wkpr - Plant Balance Detail'!BU$2,'Wkpr - Allocation_Factors'!$B$1:$F$1,0)))),0)</f>
        <v>0</v>
      </c>
      <c r="BV469" s="31">
        <f>_xlfn.IFNA(IF(AND($B469="ED",$D469&gt;=310000,$D469&lt;360000),INDEX('Wkpr - Allocation_Factors'!$B$16:$F$16,1,MATCH('Wkpr - Plant Balance Detail'!BV$2,'Wkpr - Allocation_Factors'!$B$1:$F$1,0)),IF(AND($B469="GD",$C469="AN",$D469&gt;=350000,$D469&lt;358000),INDEX('Wkpr - Allocation_Factors'!$B$17:$F$17,1,MATCH('Wkpr - Plant Balance Detail'!BV$2,'Wkpr - Allocation_Factors'!$B$1:$F$1,0)),INDEX('Wkpr - Allocation_Factors'!$B$2:$F$15,MATCH(CONCATENATE('Wkpr - Plant Balance Detail'!$B469,'Wkpr - Plant Balance Detail'!$C469),'Wkpr - Allocation_Factors'!$A$2:$A$15,0),MATCH('Wkpr - Plant Balance Detail'!BV$2,'Wkpr - Allocation_Factors'!$B$1:$F$1,0)))),0)</f>
        <v>0.70286999999999999</v>
      </c>
      <c r="BW469" s="31">
        <f>_xlfn.IFNA(IF(AND($B469="ED",$D469&gt;=310000,$D469&lt;360000),INDEX('Wkpr - Allocation_Factors'!$B$16:$F$16,1,MATCH('Wkpr - Plant Balance Detail'!BW$2,'Wkpr - Allocation_Factors'!$B$1:$F$1,0)),IF(AND($B469="GD",$C469="AN",$D469&gt;=350000,$D469&lt;358000),INDEX('Wkpr - Allocation_Factors'!$B$17:$F$17,1,MATCH('Wkpr - Plant Balance Detail'!BW$2,'Wkpr - Allocation_Factors'!$B$1:$F$1,0)),INDEX('Wkpr - Allocation_Factors'!$B$2:$F$15,MATCH(CONCATENATE('Wkpr - Plant Balance Detail'!$B469,'Wkpr - Plant Balance Detail'!$C469),'Wkpr - Allocation_Factors'!$A$2:$A$15,0),MATCH('Wkpr - Plant Balance Detail'!BW$2,'Wkpr - Allocation_Factors'!$B$1:$F$1,0)))),0)</f>
        <v>0</v>
      </c>
      <c r="BX469" s="31">
        <f>_xlfn.IFNA(IF(AND($B469="ED",$D469&gt;=310000,$D469&lt;360000),INDEX('Wkpr - Allocation_Factors'!$B$16:$F$16,1,MATCH('Wkpr - Plant Balance Detail'!BX$2,'Wkpr - Allocation_Factors'!$B$1:$F$1,0)),IF(AND($B469="GD",$C469="AN",$D469&gt;=350000,$D469&lt;358000),INDEX('Wkpr - Allocation_Factors'!$B$17:$F$17,1,MATCH('Wkpr - Plant Balance Detail'!BX$2,'Wkpr - Allocation_Factors'!$B$1:$F$1,0)),INDEX('Wkpr - Allocation_Factors'!$B$2:$F$15,MATCH(CONCATENATE('Wkpr - Plant Balance Detail'!$B469,'Wkpr - Plant Balance Detail'!$C469),'Wkpr - Allocation_Factors'!$A$2:$A$15,0),MATCH('Wkpr - Plant Balance Detail'!BX$2,'Wkpr - Allocation_Factors'!$B$1:$F$1,0)))),0)</f>
        <v>0.29713000000000001</v>
      </c>
      <c r="BY469" s="31">
        <f>_xlfn.IFNA(IF(AND($B469="ED",$D469&gt;=310000,$D469&lt;360000),INDEX('Wkpr - Allocation_Factors'!$B$16:$F$16,1,MATCH('Wkpr - Plant Balance Detail'!BY$2,'Wkpr - Allocation_Factors'!$B$1:$F$1,0)),IF(AND($B469="GD",$C469="AN",$D469&gt;=350000,$D469&lt;358000),INDEX('Wkpr - Allocation_Factors'!$B$17:$F$17,1,MATCH('Wkpr - Plant Balance Detail'!BY$2,'Wkpr - Allocation_Factors'!$B$1:$F$1,0)),INDEX('Wkpr - Allocation_Factors'!$B$2:$F$15,MATCH(CONCATENATE('Wkpr - Plant Balance Detail'!$B469,'Wkpr - Plant Balance Detail'!$C469),'Wkpr - Allocation_Factors'!$A$2:$A$15,0),MATCH('Wkpr - Plant Balance Detail'!BY$2,'Wkpr - Allocation_Factors'!$B$1:$F$1,0)))),0)</f>
        <v>0</v>
      </c>
      <c r="CA469" s="1">
        <f t="shared" si="265"/>
        <v>0</v>
      </c>
      <c r="CB469" s="1">
        <f t="shared" si="266"/>
        <v>926.77626720000012</v>
      </c>
      <c r="CC469" s="1">
        <f t="shared" si="267"/>
        <v>0</v>
      </c>
      <c r="CD469" s="1">
        <f t="shared" si="268"/>
        <v>391.78373280000005</v>
      </c>
      <c r="CE469" s="1">
        <f t="shared" si="269"/>
        <v>0</v>
      </c>
      <c r="CF469" s="1"/>
      <c r="CG469" s="1">
        <f t="shared" si="270"/>
        <v>0</v>
      </c>
      <c r="CH469" s="1">
        <f t="shared" si="271"/>
        <v>926.80285888071</v>
      </c>
      <c r="CI469" s="1">
        <f t="shared" si="272"/>
        <v>0</v>
      </c>
      <c r="CJ469" s="1">
        <f t="shared" si="273"/>
        <v>391.79497411929003</v>
      </c>
      <c r="CK469" s="1">
        <f t="shared" si="274"/>
        <v>0</v>
      </c>
      <c r="CM469" s="1">
        <f t="shared" si="275"/>
        <v>0</v>
      </c>
      <c r="CN469" s="1">
        <f t="shared" si="276"/>
        <v>934.74821873999997</v>
      </c>
      <c r="CO469" s="1">
        <f t="shared" si="277"/>
        <v>0</v>
      </c>
      <c r="CP469" s="1">
        <f t="shared" si="278"/>
        <v>395.15378126000002</v>
      </c>
      <c r="CQ469" s="1">
        <f t="shared" si="279"/>
        <v>0</v>
      </c>
      <c r="CS469" s="1">
        <f t="shared" si="294"/>
        <v>0</v>
      </c>
      <c r="CT469" s="1">
        <f t="shared" si="295"/>
        <v>7.9453598592899652</v>
      </c>
      <c r="CU469" s="1">
        <f t="shared" si="296"/>
        <v>0</v>
      </c>
      <c r="CV469" s="1">
        <f t="shared" si="297"/>
        <v>3.3588071407099847</v>
      </c>
      <c r="CW469" s="1">
        <f t="shared" si="298"/>
        <v>0</v>
      </c>
      <c r="CX469" s="1">
        <f t="shared" si="299"/>
        <v>11.30416699999995</v>
      </c>
      <c r="DA469" s="38">
        <f t="shared" si="280"/>
        <v>0</v>
      </c>
      <c r="DB469" s="38">
        <f t="shared" si="281"/>
        <v>0</v>
      </c>
      <c r="DC469" s="38">
        <f t="shared" si="282"/>
        <v>0</v>
      </c>
      <c r="DD469" s="38">
        <f t="shared" si="283"/>
        <v>0</v>
      </c>
      <c r="DE469" s="38">
        <f t="shared" si="284"/>
        <v>0</v>
      </c>
    </row>
    <row r="470" spans="1:109" x14ac:dyDescent="0.2">
      <c r="A470" t="s">
        <v>485</v>
      </c>
      <c r="B470" t="str">
        <f t="shared" si="285"/>
        <v>GD</v>
      </c>
      <c r="C470" t="str">
        <f t="shared" si="286"/>
        <v>AN</v>
      </c>
      <c r="D470">
        <f t="shared" si="287"/>
        <v>392000</v>
      </c>
      <c r="E470" t="s">
        <v>683</v>
      </c>
      <c r="F470" s="1">
        <v>90057.35</v>
      </c>
      <c r="G470" s="1">
        <v>90057.35</v>
      </c>
      <c r="H470" s="1">
        <v>90057.35</v>
      </c>
      <c r="I470" s="1">
        <v>90057.35</v>
      </c>
      <c r="J470" s="1">
        <v>90057.35</v>
      </c>
      <c r="K470" s="1">
        <v>90057.35</v>
      </c>
      <c r="L470" s="1">
        <v>90057.35</v>
      </c>
      <c r="M470" s="1">
        <v>90057.35</v>
      </c>
      <c r="N470" s="1">
        <v>89557.35</v>
      </c>
      <c r="O470" s="1">
        <v>89557.35</v>
      </c>
      <c r="P470" s="1">
        <v>89557.35</v>
      </c>
      <c r="Q470" s="1">
        <v>89557.35</v>
      </c>
      <c r="R470" s="1">
        <v>89557.35</v>
      </c>
      <c r="S470" s="1">
        <f t="shared" si="288"/>
        <v>89807.35</v>
      </c>
      <c r="T470" s="1">
        <f t="shared" si="289"/>
        <v>988630.84999999986</v>
      </c>
      <c r="U470" s="1">
        <f t="shared" si="290"/>
        <v>89869.849999999991</v>
      </c>
      <c r="V470" s="1">
        <v>-59416.21</v>
      </c>
      <c r="W470" s="1">
        <v>-59751.67</v>
      </c>
      <c r="X470" s="1">
        <v>-60087.130000000005</v>
      </c>
      <c r="Y470" s="1">
        <v>-60422.590000000004</v>
      </c>
      <c r="Z470" s="1">
        <v>-60758.05</v>
      </c>
      <c r="AA470" s="1">
        <v>-61093.51</v>
      </c>
      <c r="AB470" s="1">
        <v>-61428.97</v>
      </c>
      <c r="AC470" s="1">
        <v>-61764.43</v>
      </c>
      <c r="AD470" s="1">
        <v>-61598.96</v>
      </c>
      <c r="AE470" s="1">
        <v>-61932.56</v>
      </c>
      <c r="AF470" s="1">
        <v>-62266.16</v>
      </c>
      <c r="AG470" s="1">
        <v>-62599.76</v>
      </c>
      <c r="AH470" s="1">
        <v>-62933.36</v>
      </c>
      <c r="AI470" s="1"/>
      <c r="AJ470" s="1">
        <v>-335.46</v>
      </c>
      <c r="AK470" s="1">
        <v>-335.46</v>
      </c>
      <c r="AL470" s="1">
        <v>-335.46</v>
      </c>
      <c r="AM470" s="1">
        <v>-335.46</v>
      </c>
      <c r="AN470" s="1">
        <v>-335.46</v>
      </c>
      <c r="AO470" s="1">
        <v>-335.46</v>
      </c>
      <c r="AP470" s="1">
        <v>-335.46</v>
      </c>
      <c r="AQ470" s="1">
        <v>-335.46</v>
      </c>
      <c r="AR470" s="1">
        <v>-334.53000000000003</v>
      </c>
      <c r="AS470" s="1">
        <v>-333.6</v>
      </c>
      <c r="AT470" s="1">
        <v>-333.6</v>
      </c>
      <c r="AU470" s="1">
        <v>-333.6</v>
      </c>
      <c r="AV470" s="1">
        <v>-333.6</v>
      </c>
      <c r="AW470" s="1">
        <f t="shared" si="291"/>
        <v>4017.1499999999996</v>
      </c>
      <c r="AX470" s="1"/>
      <c r="AY470" s="1">
        <v>30641.14</v>
      </c>
      <c r="AZ470" s="1">
        <v>30305.68</v>
      </c>
      <c r="BA470" s="1">
        <v>29970.22</v>
      </c>
      <c r="BB470" s="1">
        <v>29634.760000000002</v>
      </c>
      <c r="BC470" s="1">
        <v>29299.3</v>
      </c>
      <c r="BD470" s="1">
        <v>28963.84</v>
      </c>
      <c r="BE470" s="1">
        <v>28628.38</v>
      </c>
      <c r="BF470" s="1">
        <v>28292.920000000002</v>
      </c>
      <c r="BG470" s="1">
        <v>27958.39</v>
      </c>
      <c r="BH470" s="1">
        <v>27624.79</v>
      </c>
      <c r="BI470" s="1">
        <v>27291.190000000002</v>
      </c>
      <c r="BJ470" s="1">
        <v>26957.59</v>
      </c>
      <c r="BK470" s="1">
        <v>26623.99</v>
      </c>
      <c r="BL470" s="2">
        <f t="shared" si="264"/>
        <v>0</v>
      </c>
      <c r="BM470" s="2">
        <f t="shared" si="292"/>
        <v>4017.1499999999996</v>
      </c>
      <c r="BN470" s="3">
        <f t="shared" si="263"/>
        <v>4.4699640647002305E-2</v>
      </c>
      <c r="BO470" s="37">
        <f>IFERROR(INDEX('Wkpr - Existing Depr Rates'!$G$2:$G$709,MATCH('Wkpr - Plant Balance Detail'!A470,'Wkpr - Existing Depr Rates'!$A$2:$A$709,0),),0)</f>
        <v>4.4699999999999997E-2</v>
      </c>
      <c r="BP470" s="37">
        <f t="shared" si="293"/>
        <v>-3.5935299769196405E-7</v>
      </c>
      <c r="BQ470" s="11">
        <v>7.3300000000000004E-2</v>
      </c>
      <c r="BR470" s="11"/>
      <c r="BS470" s="11"/>
      <c r="BU470" s="31">
        <f>_xlfn.IFNA(IF(AND($B470="ED",$D470&gt;=310000,$D470&lt;360000),INDEX('Wkpr - Allocation_Factors'!$B$16:$F$16,1,MATCH('Wkpr - Plant Balance Detail'!BU$2,'Wkpr - Allocation_Factors'!$B$1:$F$1,0)),IF(AND($B470="GD",$C470="AN",$D470&gt;=350000,$D470&lt;358000),INDEX('Wkpr - Allocation_Factors'!$B$17:$F$17,1,MATCH('Wkpr - Plant Balance Detail'!BU$2,'Wkpr - Allocation_Factors'!$B$1:$F$1,0)),INDEX('Wkpr - Allocation_Factors'!$B$2:$F$15,MATCH(CONCATENATE('Wkpr - Plant Balance Detail'!$B470,'Wkpr - Plant Balance Detail'!$C470),'Wkpr - Allocation_Factors'!$A$2:$A$15,0),MATCH('Wkpr - Plant Balance Detail'!BU$2,'Wkpr - Allocation_Factors'!$B$1:$F$1,0)))),0)</f>
        <v>0</v>
      </c>
      <c r="BV470" s="31">
        <f>_xlfn.IFNA(IF(AND($B470="ED",$D470&gt;=310000,$D470&lt;360000),INDEX('Wkpr - Allocation_Factors'!$B$16:$F$16,1,MATCH('Wkpr - Plant Balance Detail'!BV$2,'Wkpr - Allocation_Factors'!$B$1:$F$1,0)),IF(AND($B470="GD",$C470="AN",$D470&gt;=350000,$D470&lt;358000),INDEX('Wkpr - Allocation_Factors'!$B$17:$F$17,1,MATCH('Wkpr - Plant Balance Detail'!BV$2,'Wkpr - Allocation_Factors'!$B$1:$F$1,0)),INDEX('Wkpr - Allocation_Factors'!$B$2:$F$15,MATCH(CONCATENATE('Wkpr - Plant Balance Detail'!$B470,'Wkpr - Plant Balance Detail'!$C470),'Wkpr - Allocation_Factors'!$A$2:$A$15,0),MATCH('Wkpr - Plant Balance Detail'!BV$2,'Wkpr - Allocation_Factors'!$B$1:$F$1,0)))),0)</f>
        <v>0.70286999999999999</v>
      </c>
      <c r="BW470" s="31">
        <f>_xlfn.IFNA(IF(AND($B470="ED",$D470&gt;=310000,$D470&lt;360000),INDEX('Wkpr - Allocation_Factors'!$B$16:$F$16,1,MATCH('Wkpr - Plant Balance Detail'!BW$2,'Wkpr - Allocation_Factors'!$B$1:$F$1,0)),IF(AND($B470="GD",$C470="AN",$D470&gt;=350000,$D470&lt;358000),INDEX('Wkpr - Allocation_Factors'!$B$17:$F$17,1,MATCH('Wkpr - Plant Balance Detail'!BW$2,'Wkpr - Allocation_Factors'!$B$1:$F$1,0)),INDEX('Wkpr - Allocation_Factors'!$B$2:$F$15,MATCH(CONCATENATE('Wkpr - Plant Balance Detail'!$B470,'Wkpr - Plant Balance Detail'!$C470),'Wkpr - Allocation_Factors'!$A$2:$A$15,0),MATCH('Wkpr - Plant Balance Detail'!BW$2,'Wkpr - Allocation_Factors'!$B$1:$F$1,0)))),0)</f>
        <v>0</v>
      </c>
      <c r="BX470" s="31">
        <f>_xlfn.IFNA(IF(AND($B470="ED",$D470&gt;=310000,$D470&lt;360000),INDEX('Wkpr - Allocation_Factors'!$B$16:$F$16,1,MATCH('Wkpr - Plant Balance Detail'!BX$2,'Wkpr - Allocation_Factors'!$B$1:$F$1,0)),IF(AND($B470="GD",$C470="AN",$D470&gt;=350000,$D470&lt;358000),INDEX('Wkpr - Allocation_Factors'!$B$17:$F$17,1,MATCH('Wkpr - Plant Balance Detail'!BX$2,'Wkpr - Allocation_Factors'!$B$1:$F$1,0)),INDEX('Wkpr - Allocation_Factors'!$B$2:$F$15,MATCH(CONCATENATE('Wkpr - Plant Balance Detail'!$B470,'Wkpr - Plant Balance Detail'!$C470),'Wkpr - Allocation_Factors'!$A$2:$A$15,0),MATCH('Wkpr - Plant Balance Detail'!BX$2,'Wkpr - Allocation_Factors'!$B$1:$F$1,0)))),0)</f>
        <v>0.29713000000000001</v>
      </c>
      <c r="BY470" s="31">
        <f>_xlfn.IFNA(IF(AND($B470="ED",$D470&gt;=310000,$D470&lt;360000),INDEX('Wkpr - Allocation_Factors'!$B$16:$F$16,1,MATCH('Wkpr - Plant Balance Detail'!BY$2,'Wkpr - Allocation_Factors'!$B$1:$F$1,0)),IF(AND($B470="GD",$C470="AN",$D470&gt;=350000,$D470&lt;358000),INDEX('Wkpr - Allocation_Factors'!$B$17:$F$17,1,MATCH('Wkpr - Plant Balance Detail'!BY$2,'Wkpr - Allocation_Factors'!$B$1:$F$1,0)),INDEX('Wkpr - Allocation_Factors'!$B$2:$F$15,MATCH(CONCATENATE('Wkpr - Plant Balance Detail'!$B470,'Wkpr - Plant Balance Detail'!$C470),'Wkpr - Allocation_Factors'!$A$2:$A$15,0),MATCH('Wkpr - Plant Balance Detail'!BY$2,'Wkpr - Allocation_Factors'!$B$1:$F$1,0)))),0)</f>
        <v>0</v>
      </c>
      <c r="CA470" s="1">
        <f t="shared" si="265"/>
        <v>0</v>
      </c>
      <c r="CB470" s="1">
        <f t="shared" si="266"/>
        <v>2813.7160841182631</v>
      </c>
      <c r="CC470" s="1">
        <f t="shared" si="267"/>
        <v>0</v>
      </c>
      <c r="CD470" s="1">
        <f t="shared" si="268"/>
        <v>1189.4652781795489</v>
      </c>
      <c r="CE470" s="1">
        <f t="shared" si="269"/>
        <v>0</v>
      </c>
      <c r="CF470" s="1"/>
      <c r="CG470" s="1">
        <f t="shared" si="270"/>
        <v>0</v>
      </c>
      <c r="CH470" s="1">
        <f t="shared" si="271"/>
        <v>2813.7387043741501</v>
      </c>
      <c r="CI470" s="1">
        <f t="shared" si="272"/>
        <v>0</v>
      </c>
      <c r="CJ470" s="1">
        <f t="shared" si="273"/>
        <v>1189.47484062585</v>
      </c>
      <c r="CK470" s="1">
        <f t="shared" si="274"/>
        <v>0</v>
      </c>
      <c r="CM470" s="1">
        <f t="shared" si="275"/>
        <v>0</v>
      </c>
      <c r="CN470" s="1">
        <f t="shared" si="276"/>
        <v>4614.0278977768503</v>
      </c>
      <c r="CO470" s="1">
        <f t="shared" si="277"/>
        <v>0</v>
      </c>
      <c r="CP470" s="1">
        <f t="shared" si="278"/>
        <v>1950.5258572231503</v>
      </c>
      <c r="CQ470" s="1">
        <f t="shared" si="279"/>
        <v>0</v>
      </c>
      <c r="CS470" s="1">
        <f t="shared" si="294"/>
        <v>0</v>
      </c>
      <c r="CT470" s="1">
        <f t="shared" si="295"/>
        <v>1800.2891934027002</v>
      </c>
      <c r="CU470" s="1">
        <f t="shared" si="296"/>
        <v>0</v>
      </c>
      <c r="CV470" s="1">
        <f t="shared" si="297"/>
        <v>761.0510165973003</v>
      </c>
      <c r="CW470" s="1">
        <f t="shared" si="298"/>
        <v>0</v>
      </c>
      <c r="CX470" s="1">
        <f t="shared" si="299"/>
        <v>2561.3402100000003</v>
      </c>
      <c r="DA470" s="38">
        <f t="shared" si="280"/>
        <v>0</v>
      </c>
      <c r="DB470" s="38">
        <f t="shared" si="281"/>
        <v>0</v>
      </c>
      <c r="DC470" s="38">
        <f t="shared" si="282"/>
        <v>0</v>
      </c>
      <c r="DD470" s="38">
        <f t="shared" si="283"/>
        <v>0</v>
      </c>
      <c r="DE470" s="38">
        <f t="shared" si="284"/>
        <v>0</v>
      </c>
    </row>
    <row r="471" spans="1:109" x14ac:dyDescent="0.2">
      <c r="A471" t="s">
        <v>486</v>
      </c>
      <c r="B471" t="str">
        <f t="shared" si="285"/>
        <v>GD</v>
      </c>
      <c r="C471" t="str">
        <f t="shared" si="286"/>
        <v>AN</v>
      </c>
      <c r="D471">
        <f t="shared" si="287"/>
        <v>392045</v>
      </c>
      <c r="E471" t="s">
        <v>683</v>
      </c>
      <c r="F471" s="1">
        <v>8716.69</v>
      </c>
      <c r="G471" s="1">
        <v>8716.69</v>
      </c>
      <c r="H471" s="1">
        <v>8716.69</v>
      </c>
      <c r="I471" s="1">
        <v>8716.69</v>
      </c>
      <c r="J471" s="1">
        <v>8716.69</v>
      </c>
      <c r="K471" s="1">
        <v>8716.69</v>
      </c>
      <c r="L471" s="1">
        <v>8716.69</v>
      </c>
      <c r="M471" s="1">
        <v>8716.69</v>
      </c>
      <c r="N471" s="1">
        <v>8716.69</v>
      </c>
      <c r="O471" s="1">
        <v>8716.69</v>
      </c>
      <c r="P471" s="1">
        <v>8716.69</v>
      </c>
      <c r="Q471" s="1">
        <v>8716.69</v>
      </c>
      <c r="R471" s="1">
        <v>8716.69</v>
      </c>
      <c r="S471" s="1">
        <f t="shared" si="288"/>
        <v>8716.69</v>
      </c>
      <c r="T471" s="1">
        <f t="shared" si="289"/>
        <v>95883.590000000011</v>
      </c>
      <c r="U471" s="1">
        <f t="shared" si="290"/>
        <v>8716.69</v>
      </c>
      <c r="V471" s="1">
        <v>-7845.02</v>
      </c>
      <c r="W471" s="1">
        <v>-7845.02</v>
      </c>
      <c r="X471" s="1">
        <v>-7845.02</v>
      </c>
      <c r="Y471" s="1">
        <v>-7845.02</v>
      </c>
      <c r="Z471" s="1">
        <v>-7845.02</v>
      </c>
      <c r="AA471" s="1">
        <v>-7845.02</v>
      </c>
      <c r="AB471" s="1">
        <v>-7845.02</v>
      </c>
      <c r="AC471" s="1">
        <v>-7845.02</v>
      </c>
      <c r="AD471" s="1">
        <v>-7845.02</v>
      </c>
      <c r="AE471" s="1">
        <v>-7845.02</v>
      </c>
      <c r="AF471" s="1">
        <v>-7845.02</v>
      </c>
      <c r="AG471" s="1">
        <v>-7845.02</v>
      </c>
      <c r="AH471" s="1">
        <v>-7845.02</v>
      </c>
      <c r="AI471" s="1"/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f t="shared" si="291"/>
        <v>0</v>
      </c>
      <c r="AX471" s="1"/>
      <c r="AY471" s="1">
        <v>871.67000000000007</v>
      </c>
      <c r="AZ471" s="1">
        <v>871.67000000000007</v>
      </c>
      <c r="BA471" s="1">
        <v>871.67000000000007</v>
      </c>
      <c r="BB471" s="1">
        <v>871.67000000000007</v>
      </c>
      <c r="BC471" s="1">
        <v>871.67000000000007</v>
      </c>
      <c r="BD471" s="1">
        <v>871.67000000000007</v>
      </c>
      <c r="BE471" s="1">
        <v>871.67000000000007</v>
      </c>
      <c r="BF471" s="1">
        <v>871.67000000000007</v>
      </c>
      <c r="BG471" s="1">
        <v>871.67000000000007</v>
      </c>
      <c r="BH471" s="1">
        <v>871.67000000000007</v>
      </c>
      <c r="BI471" s="1">
        <v>871.67000000000007</v>
      </c>
      <c r="BJ471" s="1">
        <v>871.67000000000007</v>
      </c>
      <c r="BK471" s="1">
        <v>871.67000000000007</v>
      </c>
      <c r="BL471" s="2">
        <f t="shared" si="264"/>
        <v>0</v>
      </c>
      <c r="BM471" s="2">
        <f t="shared" si="292"/>
        <v>0</v>
      </c>
      <c r="BN471" s="3" t="str">
        <f t="shared" si="263"/>
        <v/>
      </c>
      <c r="BO471" s="37">
        <f>IFERROR(INDEX('Wkpr - Existing Depr Rates'!$G$2:$G$709,MATCH('Wkpr - Plant Balance Detail'!A471,'Wkpr - Existing Depr Rates'!$A$2:$A$709,0),),0)</f>
        <v>0.16250000000000001</v>
      </c>
      <c r="BP471" s="37" t="str">
        <f t="shared" si="293"/>
        <v/>
      </c>
      <c r="BQ471" s="11">
        <v>5.7800000000000004E-2</v>
      </c>
      <c r="BR471" s="11"/>
      <c r="BS471" s="11"/>
      <c r="BU471" s="31">
        <f>_xlfn.IFNA(IF(AND($B471="ED",$D471&gt;=310000,$D471&lt;360000),INDEX('Wkpr - Allocation_Factors'!$B$16:$F$16,1,MATCH('Wkpr - Plant Balance Detail'!BU$2,'Wkpr - Allocation_Factors'!$B$1:$F$1,0)),IF(AND($B471="GD",$C471="AN",$D471&gt;=350000,$D471&lt;358000),INDEX('Wkpr - Allocation_Factors'!$B$17:$F$17,1,MATCH('Wkpr - Plant Balance Detail'!BU$2,'Wkpr - Allocation_Factors'!$B$1:$F$1,0)),INDEX('Wkpr - Allocation_Factors'!$B$2:$F$15,MATCH(CONCATENATE('Wkpr - Plant Balance Detail'!$B471,'Wkpr - Plant Balance Detail'!$C471),'Wkpr - Allocation_Factors'!$A$2:$A$15,0),MATCH('Wkpr - Plant Balance Detail'!BU$2,'Wkpr - Allocation_Factors'!$B$1:$F$1,0)))),0)</f>
        <v>0</v>
      </c>
      <c r="BV471" s="31">
        <f>_xlfn.IFNA(IF(AND($B471="ED",$D471&gt;=310000,$D471&lt;360000),INDEX('Wkpr - Allocation_Factors'!$B$16:$F$16,1,MATCH('Wkpr - Plant Balance Detail'!BV$2,'Wkpr - Allocation_Factors'!$B$1:$F$1,0)),IF(AND($B471="GD",$C471="AN",$D471&gt;=350000,$D471&lt;358000),INDEX('Wkpr - Allocation_Factors'!$B$17:$F$17,1,MATCH('Wkpr - Plant Balance Detail'!BV$2,'Wkpr - Allocation_Factors'!$B$1:$F$1,0)),INDEX('Wkpr - Allocation_Factors'!$B$2:$F$15,MATCH(CONCATENATE('Wkpr - Plant Balance Detail'!$B471,'Wkpr - Plant Balance Detail'!$C471),'Wkpr - Allocation_Factors'!$A$2:$A$15,0),MATCH('Wkpr - Plant Balance Detail'!BV$2,'Wkpr - Allocation_Factors'!$B$1:$F$1,0)))),0)</f>
        <v>0.70286999999999999</v>
      </c>
      <c r="BW471" s="31">
        <f>_xlfn.IFNA(IF(AND($B471="ED",$D471&gt;=310000,$D471&lt;360000),INDEX('Wkpr - Allocation_Factors'!$B$16:$F$16,1,MATCH('Wkpr - Plant Balance Detail'!BW$2,'Wkpr - Allocation_Factors'!$B$1:$F$1,0)),IF(AND($B471="GD",$C471="AN",$D471&gt;=350000,$D471&lt;358000),INDEX('Wkpr - Allocation_Factors'!$B$17:$F$17,1,MATCH('Wkpr - Plant Balance Detail'!BW$2,'Wkpr - Allocation_Factors'!$B$1:$F$1,0)),INDEX('Wkpr - Allocation_Factors'!$B$2:$F$15,MATCH(CONCATENATE('Wkpr - Plant Balance Detail'!$B471,'Wkpr - Plant Balance Detail'!$C471),'Wkpr - Allocation_Factors'!$A$2:$A$15,0),MATCH('Wkpr - Plant Balance Detail'!BW$2,'Wkpr - Allocation_Factors'!$B$1:$F$1,0)))),0)</f>
        <v>0</v>
      </c>
      <c r="BX471" s="31">
        <f>_xlfn.IFNA(IF(AND($B471="ED",$D471&gt;=310000,$D471&lt;360000),INDEX('Wkpr - Allocation_Factors'!$B$16:$F$16,1,MATCH('Wkpr - Plant Balance Detail'!BX$2,'Wkpr - Allocation_Factors'!$B$1:$F$1,0)),IF(AND($B471="GD",$C471="AN",$D471&gt;=350000,$D471&lt;358000),INDEX('Wkpr - Allocation_Factors'!$B$17:$F$17,1,MATCH('Wkpr - Plant Balance Detail'!BX$2,'Wkpr - Allocation_Factors'!$B$1:$F$1,0)),INDEX('Wkpr - Allocation_Factors'!$B$2:$F$15,MATCH(CONCATENATE('Wkpr - Plant Balance Detail'!$B471,'Wkpr - Plant Balance Detail'!$C471),'Wkpr - Allocation_Factors'!$A$2:$A$15,0),MATCH('Wkpr - Plant Balance Detail'!BX$2,'Wkpr - Allocation_Factors'!$B$1:$F$1,0)))),0)</f>
        <v>0.29713000000000001</v>
      </c>
      <c r="BY471" s="31">
        <f>_xlfn.IFNA(IF(AND($B471="ED",$D471&gt;=310000,$D471&lt;360000),INDEX('Wkpr - Allocation_Factors'!$B$16:$F$16,1,MATCH('Wkpr - Plant Balance Detail'!BY$2,'Wkpr - Allocation_Factors'!$B$1:$F$1,0)),IF(AND($B471="GD",$C471="AN",$D471&gt;=350000,$D471&lt;358000),INDEX('Wkpr - Allocation_Factors'!$B$17:$F$17,1,MATCH('Wkpr - Plant Balance Detail'!BY$2,'Wkpr - Allocation_Factors'!$B$1:$F$1,0)),INDEX('Wkpr - Allocation_Factors'!$B$2:$F$15,MATCH(CONCATENATE('Wkpr - Plant Balance Detail'!$B471,'Wkpr - Plant Balance Detail'!$C471),'Wkpr - Allocation_Factors'!$A$2:$A$15,0),MATCH('Wkpr - Plant Balance Detail'!BY$2,'Wkpr - Allocation_Factors'!$B$1:$F$1,0)))),0)</f>
        <v>0</v>
      </c>
      <c r="CA471" s="1">
        <f t="shared" si="265"/>
        <v>0</v>
      </c>
      <c r="CB471" s="1">
        <f t="shared" si="266"/>
        <v>0</v>
      </c>
      <c r="CC471" s="1">
        <f t="shared" si="267"/>
        <v>0</v>
      </c>
      <c r="CD471" s="1">
        <f t="shared" si="268"/>
        <v>0</v>
      </c>
      <c r="CE471" s="1">
        <f t="shared" si="269"/>
        <v>0</v>
      </c>
      <c r="CF471" s="1"/>
      <c r="CG471" s="1">
        <f t="shared" si="270"/>
        <v>0</v>
      </c>
      <c r="CH471" s="1">
        <f t="shared" si="271"/>
        <v>995.58873379875013</v>
      </c>
      <c r="CI471" s="1">
        <f t="shared" si="272"/>
        <v>0</v>
      </c>
      <c r="CJ471" s="1">
        <f t="shared" si="273"/>
        <v>420.87339120125006</v>
      </c>
      <c r="CK471" s="1">
        <f t="shared" si="274"/>
        <v>0</v>
      </c>
      <c r="CM471" s="1">
        <f t="shared" si="275"/>
        <v>0</v>
      </c>
      <c r="CN471" s="1">
        <f t="shared" si="276"/>
        <v>354.12325423734001</v>
      </c>
      <c r="CO471" s="1">
        <f t="shared" si="277"/>
        <v>0</v>
      </c>
      <c r="CP471" s="1">
        <f t="shared" si="278"/>
        <v>149.70142776266002</v>
      </c>
      <c r="CQ471" s="1">
        <f t="shared" si="279"/>
        <v>0</v>
      </c>
      <c r="CS471" s="1">
        <f t="shared" si="294"/>
        <v>0</v>
      </c>
      <c r="CT471" s="1">
        <f t="shared" si="295"/>
        <v>-641.46547956141012</v>
      </c>
      <c r="CU471" s="1">
        <f t="shared" si="296"/>
        <v>0</v>
      </c>
      <c r="CV471" s="1">
        <f t="shared" si="297"/>
        <v>-271.17196343859007</v>
      </c>
      <c r="CW471" s="1">
        <f t="shared" si="298"/>
        <v>0</v>
      </c>
      <c r="CX471" s="1">
        <f t="shared" si="299"/>
        <v>-912.63744300000019</v>
      </c>
      <c r="DA471" s="38">
        <f t="shared" si="280"/>
        <v>0</v>
      </c>
      <c r="DB471" s="38">
        <f t="shared" si="281"/>
        <v>0</v>
      </c>
      <c r="DC471" s="38">
        <f t="shared" si="282"/>
        <v>0</v>
      </c>
      <c r="DD471" s="38">
        <f t="shared" si="283"/>
        <v>0</v>
      </c>
      <c r="DE471" s="38">
        <f t="shared" si="284"/>
        <v>0</v>
      </c>
    </row>
    <row r="472" spans="1:109" x14ac:dyDescent="0.2">
      <c r="A472" t="s">
        <v>487</v>
      </c>
      <c r="B472" t="str">
        <f t="shared" si="285"/>
        <v>GD</v>
      </c>
      <c r="C472" t="str">
        <f t="shared" si="286"/>
        <v>AN</v>
      </c>
      <c r="D472">
        <f t="shared" si="287"/>
        <v>392046</v>
      </c>
      <c r="E472" t="s">
        <v>683</v>
      </c>
      <c r="F472" s="1">
        <v>85486.540000000008</v>
      </c>
      <c r="G472" s="1">
        <v>85486.540000000008</v>
      </c>
      <c r="H472" s="1">
        <v>85486.540000000008</v>
      </c>
      <c r="I472" s="1">
        <v>85486.540000000008</v>
      </c>
      <c r="J472" s="1">
        <v>85486.540000000008</v>
      </c>
      <c r="K472" s="1">
        <v>85486.540000000008</v>
      </c>
      <c r="L472" s="1">
        <v>85486.540000000008</v>
      </c>
      <c r="M472" s="1">
        <v>85486.540000000008</v>
      </c>
      <c r="N472" s="1">
        <v>85486.540000000008</v>
      </c>
      <c r="O472" s="1">
        <v>85486.540000000008</v>
      </c>
      <c r="P472" s="1">
        <v>85486.540000000008</v>
      </c>
      <c r="Q472" s="1">
        <v>85486.540000000008</v>
      </c>
      <c r="R472" s="1">
        <v>85486.540000000008</v>
      </c>
      <c r="S472" s="1">
        <f t="shared" si="288"/>
        <v>85486.540000000008</v>
      </c>
      <c r="T472" s="1">
        <f t="shared" si="289"/>
        <v>940351.94000000029</v>
      </c>
      <c r="U472" s="1">
        <f t="shared" si="290"/>
        <v>85486.540000000023</v>
      </c>
      <c r="V472" s="1">
        <v>-15399.6</v>
      </c>
      <c r="W472" s="1">
        <v>-16557.23</v>
      </c>
      <c r="X472" s="1">
        <v>-17714.86</v>
      </c>
      <c r="Y472" s="1">
        <v>-18872.490000000002</v>
      </c>
      <c r="Z472" s="1">
        <v>-20030.12</v>
      </c>
      <c r="AA472" s="1">
        <v>-21187.75</v>
      </c>
      <c r="AB472" s="1">
        <v>-22345.38</v>
      </c>
      <c r="AC472" s="1">
        <v>-23503.010000000002</v>
      </c>
      <c r="AD472" s="1">
        <v>-24660.639999999999</v>
      </c>
      <c r="AE472" s="1">
        <v>-25818.27</v>
      </c>
      <c r="AF472" s="1">
        <v>-26975.9</v>
      </c>
      <c r="AG472" s="1">
        <v>-28133.53</v>
      </c>
      <c r="AH472" s="1">
        <v>-29291.16</v>
      </c>
      <c r="AI472" s="1"/>
      <c r="AJ472" s="1">
        <v>-924.57</v>
      </c>
      <c r="AK472" s="1">
        <v>-1157.6300000000001</v>
      </c>
      <c r="AL472" s="1">
        <v>-1157.6300000000001</v>
      </c>
      <c r="AM472" s="1">
        <v>-1157.6300000000001</v>
      </c>
      <c r="AN472" s="1">
        <v>-1157.6300000000001</v>
      </c>
      <c r="AO472" s="1">
        <v>-1157.6300000000001</v>
      </c>
      <c r="AP472" s="1">
        <v>-1157.6300000000001</v>
      </c>
      <c r="AQ472" s="1">
        <v>-1157.6300000000001</v>
      </c>
      <c r="AR472" s="1">
        <v>-1157.6300000000001</v>
      </c>
      <c r="AS472" s="1">
        <v>-1157.6300000000001</v>
      </c>
      <c r="AT472" s="1">
        <v>-1157.6300000000001</v>
      </c>
      <c r="AU472" s="1">
        <v>-1157.6300000000001</v>
      </c>
      <c r="AV472" s="1">
        <v>-1157.6300000000001</v>
      </c>
      <c r="AW472" s="1">
        <f t="shared" si="291"/>
        <v>13891.560000000005</v>
      </c>
      <c r="AX472" s="1"/>
      <c r="AY472" s="1">
        <v>70086.94</v>
      </c>
      <c r="AZ472" s="1">
        <v>68929.31</v>
      </c>
      <c r="BA472" s="1">
        <v>67771.680000000008</v>
      </c>
      <c r="BB472" s="1">
        <v>66614.05</v>
      </c>
      <c r="BC472" s="1">
        <v>65456.42</v>
      </c>
      <c r="BD472" s="1">
        <v>64298.79</v>
      </c>
      <c r="BE472" s="1">
        <v>63141.16</v>
      </c>
      <c r="BF472" s="1">
        <v>61983.53</v>
      </c>
      <c r="BG472" s="1">
        <v>60825.9</v>
      </c>
      <c r="BH472" s="1">
        <v>59668.270000000004</v>
      </c>
      <c r="BI472" s="1">
        <v>58510.64</v>
      </c>
      <c r="BJ472" s="1">
        <v>57353.01</v>
      </c>
      <c r="BK472" s="1">
        <v>56195.380000000005</v>
      </c>
      <c r="BL472" s="2">
        <f t="shared" si="264"/>
        <v>0</v>
      </c>
      <c r="BM472" s="2">
        <f t="shared" si="292"/>
        <v>13891.560000000005</v>
      </c>
      <c r="BN472" s="3">
        <f t="shared" si="263"/>
        <v>0.16249996783119308</v>
      </c>
      <c r="BO472" s="37">
        <f>IFERROR(INDEX('Wkpr - Existing Depr Rates'!$G$2:$G$709,MATCH('Wkpr - Plant Balance Detail'!A472,'Wkpr - Existing Depr Rates'!$A$2:$A$709,0),),0)</f>
        <v>0.16250000000000001</v>
      </c>
      <c r="BP472" s="37">
        <f t="shared" si="293"/>
        <v>-3.2168806923804638E-8</v>
      </c>
      <c r="BQ472" s="11">
        <v>5.7800000000000004E-2</v>
      </c>
      <c r="BR472" s="11"/>
      <c r="BS472" s="11"/>
      <c r="BU472" s="31">
        <f>_xlfn.IFNA(IF(AND($B472="ED",$D472&gt;=310000,$D472&lt;360000),INDEX('Wkpr - Allocation_Factors'!$B$16:$F$16,1,MATCH('Wkpr - Plant Balance Detail'!BU$2,'Wkpr - Allocation_Factors'!$B$1:$F$1,0)),IF(AND($B472="GD",$C472="AN",$D472&gt;=350000,$D472&lt;358000),INDEX('Wkpr - Allocation_Factors'!$B$17:$F$17,1,MATCH('Wkpr - Plant Balance Detail'!BU$2,'Wkpr - Allocation_Factors'!$B$1:$F$1,0)),INDEX('Wkpr - Allocation_Factors'!$B$2:$F$15,MATCH(CONCATENATE('Wkpr - Plant Balance Detail'!$B472,'Wkpr - Plant Balance Detail'!$C472),'Wkpr - Allocation_Factors'!$A$2:$A$15,0),MATCH('Wkpr - Plant Balance Detail'!BU$2,'Wkpr - Allocation_Factors'!$B$1:$F$1,0)))),0)</f>
        <v>0</v>
      </c>
      <c r="BV472" s="31">
        <f>_xlfn.IFNA(IF(AND($B472="ED",$D472&gt;=310000,$D472&lt;360000),INDEX('Wkpr - Allocation_Factors'!$B$16:$F$16,1,MATCH('Wkpr - Plant Balance Detail'!BV$2,'Wkpr - Allocation_Factors'!$B$1:$F$1,0)),IF(AND($B472="GD",$C472="AN",$D472&gt;=350000,$D472&lt;358000),INDEX('Wkpr - Allocation_Factors'!$B$17:$F$17,1,MATCH('Wkpr - Plant Balance Detail'!BV$2,'Wkpr - Allocation_Factors'!$B$1:$F$1,0)),INDEX('Wkpr - Allocation_Factors'!$B$2:$F$15,MATCH(CONCATENATE('Wkpr - Plant Balance Detail'!$B472,'Wkpr - Plant Balance Detail'!$C472),'Wkpr - Allocation_Factors'!$A$2:$A$15,0),MATCH('Wkpr - Plant Balance Detail'!BV$2,'Wkpr - Allocation_Factors'!$B$1:$F$1,0)))),0)</f>
        <v>0.70286999999999999</v>
      </c>
      <c r="BW472" s="31">
        <f>_xlfn.IFNA(IF(AND($B472="ED",$D472&gt;=310000,$D472&lt;360000),INDEX('Wkpr - Allocation_Factors'!$B$16:$F$16,1,MATCH('Wkpr - Plant Balance Detail'!BW$2,'Wkpr - Allocation_Factors'!$B$1:$F$1,0)),IF(AND($B472="GD",$C472="AN",$D472&gt;=350000,$D472&lt;358000),INDEX('Wkpr - Allocation_Factors'!$B$17:$F$17,1,MATCH('Wkpr - Plant Balance Detail'!BW$2,'Wkpr - Allocation_Factors'!$B$1:$F$1,0)),INDEX('Wkpr - Allocation_Factors'!$B$2:$F$15,MATCH(CONCATENATE('Wkpr - Plant Balance Detail'!$B472,'Wkpr - Plant Balance Detail'!$C472),'Wkpr - Allocation_Factors'!$A$2:$A$15,0),MATCH('Wkpr - Plant Balance Detail'!BW$2,'Wkpr - Allocation_Factors'!$B$1:$F$1,0)))),0)</f>
        <v>0</v>
      </c>
      <c r="BX472" s="31">
        <f>_xlfn.IFNA(IF(AND($B472="ED",$D472&gt;=310000,$D472&lt;360000),INDEX('Wkpr - Allocation_Factors'!$B$16:$F$16,1,MATCH('Wkpr - Plant Balance Detail'!BX$2,'Wkpr - Allocation_Factors'!$B$1:$F$1,0)),IF(AND($B472="GD",$C472="AN",$D472&gt;=350000,$D472&lt;358000),INDEX('Wkpr - Allocation_Factors'!$B$17:$F$17,1,MATCH('Wkpr - Plant Balance Detail'!BX$2,'Wkpr - Allocation_Factors'!$B$1:$F$1,0)),INDEX('Wkpr - Allocation_Factors'!$B$2:$F$15,MATCH(CONCATENATE('Wkpr - Plant Balance Detail'!$B472,'Wkpr - Plant Balance Detail'!$C472),'Wkpr - Allocation_Factors'!$A$2:$A$15,0),MATCH('Wkpr - Plant Balance Detail'!BX$2,'Wkpr - Allocation_Factors'!$B$1:$F$1,0)))),0)</f>
        <v>0.29713000000000001</v>
      </c>
      <c r="BY472" s="31">
        <f>_xlfn.IFNA(IF(AND($B472="ED",$D472&gt;=310000,$D472&lt;360000),INDEX('Wkpr - Allocation_Factors'!$B$16:$F$16,1,MATCH('Wkpr - Plant Balance Detail'!BY$2,'Wkpr - Allocation_Factors'!$B$1:$F$1,0)),IF(AND($B472="GD",$C472="AN",$D472&gt;=350000,$D472&lt;358000),INDEX('Wkpr - Allocation_Factors'!$B$17:$F$17,1,MATCH('Wkpr - Plant Balance Detail'!BY$2,'Wkpr - Allocation_Factors'!$B$1:$F$1,0)),INDEX('Wkpr - Allocation_Factors'!$B$2:$F$15,MATCH(CONCATENATE('Wkpr - Plant Balance Detail'!$B472,'Wkpr - Plant Balance Detail'!$C472),'Wkpr - Allocation_Factors'!$A$2:$A$15,0),MATCH('Wkpr - Plant Balance Detail'!BY$2,'Wkpr - Allocation_Factors'!$B$1:$F$1,0)))),0)</f>
        <v>0</v>
      </c>
      <c r="CA472" s="1">
        <f t="shared" si="265"/>
        <v>0</v>
      </c>
      <c r="CB472" s="1">
        <f t="shared" si="266"/>
        <v>9763.9607772000018</v>
      </c>
      <c r="CC472" s="1">
        <f t="shared" si="267"/>
        <v>0</v>
      </c>
      <c r="CD472" s="1">
        <f t="shared" si="268"/>
        <v>4127.5992228000005</v>
      </c>
      <c r="CE472" s="1">
        <f t="shared" si="269"/>
        <v>0</v>
      </c>
      <c r="CF472" s="1"/>
      <c r="CG472" s="1">
        <f t="shared" si="270"/>
        <v>0</v>
      </c>
      <c r="CH472" s="1">
        <f t="shared" si="271"/>
        <v>9763.9627100925009</v>
      </c>
      <c r="CI472" s="1">
        <f t="shared" si="272"/>
        <v>0</v>
      </c>
      <c r="CJ472" s="1">
        <f t="shared" si="273"/>
        <v>4127.6000399075001</v>
      </c>
      <c r="CK472" s="1">
        <f t="shared" si="274"/>
        <v>0</v>
      </c>
      <c r="CM472" s="1">
        <f t="shared" si="275"/>
        <v>0</v>
      </c>
      <c r="CN472" s="1">
        <f t="shared" si="276"/>
        <v>3472.9664285744407</v>
      </c>
      <c r="CO472" s="1">
        <f t="shared" si="277"/>
        <v>0</v>
      </c>
      <c r="CP472" s="1">
        <f t="shared" si="278"/>
        <v>1468.1555834255603</v>
      </c>
      <c r="CQ472" s="1">
        <f t="shared" si="279"/>
        <v>0</v>
      </c>
      <c r="CS472" s="1">
        <f t="shared" si="294"/>
        <v>0</v>
      </c>
      <c r="CT472" s="1">
        <f t="shared" si="295"/>
        <v>-6290.9962815180606</v>
      </c>
      <c r="CU472" s="1">
        <f t="shared" si="296"/>
        <v>0</v>
      </c>
      <c r="CV472" s="1">
        <f t="shared" si="297"/>
        <v>-2659.4444564819396</v>
      </c>
      <c r="CW472" s="1">
        <f t="shared" si="298"/>
        <v>0</v>
      </c>
      <c r="CX472" s="1">
        <f t="shared" si="299"/>
        <v>-8950.4407380000011</v>
      </c>
      <c r="DA472" s="38">
        <f t="shared" si="280"/>
        <v>0</v>
      </c>
      <c r="DB472" s="38">
        <f t="shared" si="281"/>
        <v>0</v>
      </c>
      <c r="DC472" s="38">
        <f t="shared" si="282"/>
        <v>0</v>
      </c>
      <c r="DD472" s="38">
        <f t="shared" si="283"/>
        <v>0</v>
      </c>
      <c r="DE472" s="38">
        <f t="shared" si="284"/>
        <v>0</v>
      </c>
    </row>
    <row r="473" spans="1:109" x14ac:dyDescent="0.2">
      <c r="A473" t="s">
        <v>488</v>
      </c>
      <c r="B473" t="str">
        <f t="shared" si="285"/>
        <v>GD</v>
      </c>
      <c r="C473" t="str">
        <f t="shared" si="286"/>
        <v>AN</v>
      </c>
      <c r="D473">
        <f t="shared" si="287"/>
        <v>392047</v>
      </c>
      <c r="E473" t="s">
        <v>683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f t="shared" si="288"/>
        <v>0</v>
      </c>
      <c r="T473" s="1">
        <f t="shared" si="289"/>
        <v>0</v>
      </c>
      <c r="U473" s="1">
        <f t="shared" si="290"/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/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f t="shared" si="291"/>
        <v>0</v>
      </c>
      <c r="AX473" s="1"/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2">
        <f t="shared" si="264"/>
        <v>0</v>
      </c>
      <c r="BM473" s="2">
        <f t="shared" si="292"/>
        <v>0</v>
      </c>
      <c r="BN473" s="3" t="str">
        <f t="shared" si="263"/>
        <v/>
      </c>
      <c r="BO473" s="37">
        <f>IFERROR(INDEX('Wkpr - Existing Depr Rates'!$G$2:$G$709,MATCH('Wkpr - Plant Balance Detail'!A473,'Wkpr - Existing Depr Rates'!$A$2:$A$709,0),),0)</f>
        <v>0.16250000000000001</v>
      </c>
      <c r="BP473" s="37" t="str">
        <f t="shared" si="293"/>
        <v/>
      </c>
      <c r="BQ473" s="11">
        <v>5.7800000000000004E-2</v>
      </c>
      <c r="BR473" s="11"/>
      <c r="BS473" s="11"/>
      <c r="BU473" s="31">
        <f>_xlfn.IFNA(IF(AND($B473="ED",$D473&gt;=310000,$D473&lt;360000),INDEX('Wkpr - Allocation_Factors'!$B$16:$F$16,1,MATCH('Wkpr - Plant Balance Detail'!BU$2,'Wkpr - Allocation_Factors'!$B$1:$F$1,0)),IF(AND($B473="GD",$C473="AN",$D473&gt;=350000,$D473&lt;358000),INDEX('Wkpr - Allocation_Factors'!$B$17:$F$17,1,MATCH('Wkpr - Plant Balance Detail'!BU$2,'Wkpr - Allocation_Factors'!$B$1:$F$1,0)),INDEX('Wkpr - Allocation_Factors'!$B$2:$F$15,MATCH(CONCATENATE('Wkpr - Plant Balance Detail'!$B473,'Wkpr - Plant Balance Detail'!$C473),'Wkpr - Allocation_Factors'!$A$2:$A$15,0),MATCH('Wkpr - Plant Balance Detail'!BU$2,'Wkpr - Allocation_Factors'!$B$1:$F$1,0)))),0)</f>
        <v>0</v>
      </c>
      <c r="BV473" s="31">
        <f>_xlfn.IFNA(IF(AND($B473="ED",$D473&gt;=310000,$D473&lt;360000),INDEX('Wkpr - Allocation_Factors'!$B$16:$F$16,1,MATCH('Wkpr - Plant Balance Detail'!BV$2,'Wkpr - Allocation_Factors'!$B$1:$F$1,0)),IF(AND($B473="GD",$C473="AN",$D473&gt;=350000,$D473&lt;358000),INDEX('Wkpr - Allocation_Factors'!$B$17:$F$17,1,MATCH('Wkpr - Plant Balance Detail'!BV$2,'Wkpr - Allocation_Factors'!$B$1:$F$1,0)),INDEX('Wkpr - Allocation_Factors'!$B$2:$F$15,MATCH(CONCATENATE('Wkpr - Plant Balance Detail'!$B473,'Wkpr - Plant Balance Detail'!$C473),'Wkpr - Allocation_Factors'!$A$2:$A$15,0),MATCH('Wkpr - Plant Balance Detail'!BV$2,'Wkpr - Allocation_Factors'!$B$1:$F$1,0)))),0)</f>
        <v>0.70286999999999999</v>
      </c>
      <c r="BW473" s="31">
        <f>_xlfn.IFNA(IF(AND($B473="ED",$D473&gt;=310000,$D473&lt;360000),INDEX('Wkpr - Allocation_Factors'!$B$16:$F$16,1,MATCH('Wkpr - Plant Balance Detail'!BW$2,'Wkpr - Allocation_Factors'!$B$1:$F$1,0)),IF(AND($B473="GD",$C473="AN",$D473&gt;=350000,$D473&lt;358000),INDEX('Wkpr - Allocation_Factors'!$B$17:$F$17,1,MATCH('Wkpr - Plant Balance Detail'!BW$2,'Wkpr - Allocation_Factors'!$B$1:$F$1,0)),INDEX('Wkpr - Allocation_Factors'!$B$2:$F$15,MATCH(CONCATENATE('Wkpr - Plant Balance Detail'!$B473,'Wkpr - Plant Balance Detail'!$C473),'Wkpr - Allocation_Factors'!$A$2:$A$15,0),MATCH('Wkpr - Plant Balance Detail'!BW$2,'Wkpr - Allocation_Factors'!$B$1:$F$1,0)))),0)</f>
        <v>0</v>
      </c>
      <c r="BX473" s="31">
        <f>_xlfn.IFNA(IF(AND($B473="ED",$D473&gt;=310000,$D473&lt;360000),INDEX('Wkpr - Allocation_Factors'!$B$16:$F$16,1,MATCH('Wkpr - Plant Balance Detail'!BX$2,'Wkpr - Allocation_Factors'!$B$1:$F$1,0)),IF(AND($B473="GD",$C473="AN",$D473&gt;=350000,$D473&lt;358000),INDEX('Wkpr - Allocation_Factors'!$B$17:$F$17,1,MATCH('Wkpr - Plant Balance Detail'!BX$2,'Wkpr - Allocation_Factors'!$B$1:$F$1,0)),INDEX('Wkpr - Allocation_Factors'!$B$2:$F$15,MATCH(CONCATENATE('Wkpr - Plant Balance Detail'!$B473,'Wkpr - Plant Balance Detail'!$C473),'Wkpr - Allocation_Factors'!$A$2:$A$15,0),MATCH('Wkpr - Plant Balance Detail'!BX$2,'Wkpr - Allocation_Factors'!$B$1:$F$1,0)))),0)</f>
        <v>0.29713000000000001</v>
      </c>
      <c r="BY473" s="31">
        <f>_xlfn.IFNA(IF(AND($B473="ED",$D473&gt;=310000,$D473&lt;360000),INDEX('Wkpr - Allocation_Factors'!$B$16:$F$16,1,MATCH('Wkpr - Plant Balance Detail'!BY$2,'Wkpr - Allocation_Factors'!$B$1:$F$1,0)),IF(AND($B473="GD",$C473="AN",$D473&gt;=350000,$D473&lt;358000),INDEX('Wkpr - Allocation_Factors'!$B$17:$F$17,1,MATCH('Wkpr - Plant Balance Detail'!BY$2,'Wkpr - Allocation_Factors'!$B$1:$F$1,0)),INDEX('Wkpr - Allocation_Factors'!$B$2:$F$15,MATCH(CONCATENATE('Wkpr - Plant Balance Detail'!$B473,'Wkpr - Plant Balance Detail'!$C473),'Wkpr - Allocation_Factors'!$A$2:$A$15,0),MATCH('Wkpr - Plant Balance Detail'!BY$2,'Wkpr - Allocation_Factors'!$B$1:$F$1,0)))),0)</f>
        <v>0</v>
      </c>
      <c r="CA473" s="1">
        <f t="shared" si="265"/>
        <v>0</v>
      </c>
      <c r="CB473" s="1">
        <f t="shared" si="266"/>
        <v>0</v>
      </c>
      <c r="CC473" s="1">
        <f t="shared" si="267"/>
        <v>0</v>
      </c>
      <c r="CD473" s="1">
        <f t="shared" si="268"/>
        <v>0</v>
      </c>
      <c r="CE473" s="1">
        <f t="shared" si="269"/>
        <v>0</v>
      </c>
      <c r="CF473" s="1"/>
      <c r="CG473" s="1">
        <f t="shared" si="270"/>
        <v>0</v>
      </c>
      <c r="CH473" s="1">
        <f t="shared" si="271"/>
        <v>0</v>
      </c>
      <c r="CI473" s="1">
        <f t="shared" si="272"/>
        <v>0</v>
      </c>
      <c r="CJ473" s="1">
        <f t="shared" si="273"/>
        <v>0</v>
      </c>
      <c r="CK473" s="1">
        <f t="shared" si="274"/>
        <v>0</v>
      </c>
      <c r="CM473" s="1">
        <f t="shared" si="275"/>
        <v>0</v>
      </c>
      <c r="CN473" s="1">
        <f t="shared" si="276"/>
        <v>0</v>
      </c>
      <c r="CO473" s="1">
        <f t="shared" si="277"/>
        <v>0</v>
      </c>
      <c r="CP473" s="1">
        <f t="shared" si="278"/>
        <v>0</v>
      </c>
      <c r="CQ473" s="1">
        <f t="shared" si="279"/>
        <v>0</v>
      </c>
      <c r="CS473" s="1">
        <f t="shared" si="294"/>
        <v>0</v>
      </c>
      <c r="CT473" s="1">
        <f t="shared" si="295"/>
        <v>0</v>
      </c>
      <c r="CU473" s="1">
        <f t="shared" si="296"/>
        <v>0</v>
      </c>
      <c r="CV473" s="1">
        <f t="shared" si="297"/>
        <v>0</v>
      </c>
      <c r="CW473" s="1">
        <f t="shared" si="298"/>
        <v>0</v>
      </c>
      <c r="CX473" s="1">
        <f t="shared" si="299"/>
        <v>0</v>
      </c>
      <c r="DA473" s="38">
        <f t="shared" si="280"/>
        <v>0</v>
      </c>
      <c r="DB473" s="38">
        <f t="shared" si="281"/>
        <v>0</v>
      </c>
      <c r="DC473" s="38">
        <f t="shared" si="282"/>
        <v>0</v>
      </c>
      <c r="DD473" s="38">
        <f t="shared" si="283"/>
        <v>0</v>
      </c>
      <c r="DE473" s="38">
        <f t="shared" si="284"/>
        <v>0</v>
      </c>
    </row>
    <row r="474" spans="1:109" x14ac:dyDescent="0.2">
      <c r="A474" t="s">
        <v>489</v>
      </c>
      <c r="B474" t="str">
        <f t="shared" si="285"/>
        <v>GD</v>
      </c>
      <c r="C474" t="str">
        <f t="shared" si="286"/>
        <v>AN</v>
      </c>
      <c r="D474">
        <f t="shared" si="287"/>
        <v>392048</v>
      </c>
      <c r="E474" t="s">
        <v>683</v>
      </c>
      <c r="F474" s="1">
        <v>392912.64000000001</v>
      </c>
      <c r="G474" s="1">
        <v>392912.64000000001</v>
      </c>
      <c r="H474" s="1">
        <v>392912.64000000001</v>
      </c>
      <c r="I474" s="1">
        <v>392912.64000000001</v>
      </c>
      <c r="J474" s="1">
        <v>392912.64000000001</v>
      </c>
      <c r="K474" s="1">
        <v>392912.64000000001</v>
      </c>
      <c r="L474" s="1">
        <v>392912.64000000001</v>
      </c>
      <c r="M474" s="1">
        <v>392912.64000000001</v>
      </c>
      <c r="N474" s="1">
        <v>392912.64000000001</v>
      </c>
      <c r="O474" s="1">
        <v>392912.64000000001</v>
      </c>
      <c r="P474" s="1">
        <v>392912.64000000001</v>
      </c>
      <c r="Q474" s="1">
        <v>392912.64000000001</v>
      </c>
      <c r="R474" s="1">
        <v>392912.64000000001</v>
      </c>
      <c r="S474" s="1">
        <f t="shared" si="288"/>
        <v>392912.64000000001</v>
      </c>
      <c r="T474" s="1">
        <f t="shared" si="289"/>
        <v>4322039.040000001</v>
      </c>
      <c r="U474" s="1">
        <f t="shared" si="290"/>
        <v>392912.64000000007</v>
      </c>
      <c r="V474" s="1">
        <v>-201980.32</v>
      </c>
      <c r="W474" s="1">
        <v>-207301.01</v>
      </c>
      <c r="X474" s="1">
        <v>-212621.7</v>
      </c>
      <c r="Y474" s="1">
        <v>-217942.39</v>
      </c>
      <c r="Z474" s="1">
        <v>-223263.08000000002</v>
      </c>
      <c r="AA474" s="1">
        <v>-228583.77000000002</v>
      </c>
      <c r="AB474" s="1">
        <v>-233904.46</v>
      </c>
      <c r="AC474" s="1">
        <v>-239225.15</v>
      </c>
      <c r="AD474" s="1">
        <v>-244545.84</v>
      </c>
      <c r="AE474" s="1">
        <v>-249866.53</v>
      </c>
      <c r="AF474" s="1">
        <v>-255187.22</v>
      </c>
      <c r="AG474" s="1">
        <v>-260507.91</v>
      </c>
      <c r="AH474" s="1">
        <v>-265828.59999999998</v>
      </c>
      <c r="AI474" s="1"/>
      <c r="AJ474" s="1">
        <v>-5320.6900000000005</v>
      </c>
      <c r="AK474" s="1">
        <v>-5320.6900000000005</v>
      </c>
      <c r="AL474" s="1">
        <v>-5320.6900000000005</v>
      </c>
      <c r="AM474" s="1">
        <v>-5320.6900000000005</v>
      </c>
      <c r="AN474" s="1">
        <v>-5320.6900000000005</v>
      </c>
      <c r="AO474" s="1">
        <v>-5320.6900000000005</v>
      </c>
      <c r="AP474" s="1">
        <v>-5320.6900000000005</v>
      </c>
      <c r="AQ474" s="1">
        <v>-5320.6900000000005</v>
      </c>
      <c r="AR474" s="1">
        <v>-5320.6900000000005</v>
      </c>
      <c r="AS474" s="1">
        <v>-5320.6900000000005</v>
      </c>
      <c r="AT474" s="1">
        <v>-5320.6900000000005</v>
      </c>
      <c r="AU474" s="1">
        <v>-5320.6900000000005</v>
      </c>
      <c r="AV474" s="1">
        <v>-5320.6900000000005</v>
      </c>
      <c r="AW474" s="1">
        <f t="shared" si="291"/>
        <v>63848.280000000021</v>
      </c>
      <c r="AX474" s="1"/>
      <c r="AY474" s="1">
        <v>190932.32</v>
      </c>
      <c r="AZ474" s="1">
        <v>185611.63</v>
      </c>
      <c r="BA474" s="1">
        <v>180290.94</v>
      </c>
      <c r="BB474" s="1">
        <v>174970.25</v>
      </c>
      <c r="BC474" s="1">
        <v>169649.56</v>
      </c>
      <c r="BD474" s="1">
        <v>164328.87</v>
      </c>
      <c r="BE474" s="1">
        <v>159008.18</v>
      </c>
      <c r="BF474" s="1">
        <v>153687.49</v>
      </c>
      <c r="BG474" s="1">
        <v>148366.80000000002</v>
      </c>
      <c r="BH474" s="1">
        <v>143046.11000000002</v>
      </c>
      <c r="BI474" s="1">
        <v>137725.42000000001</v>
      </c>
      <c r="BJ474" s="1">
        <v>132404.73000000001</v>
      </c>
      <c r="BK474" s="1">
        <v>127084.04000000001</v>
      </c>
      <c r="BL474" s="2">
        <f t="shared" si="264"/>
        <v>0</v>
      </c>
      <c r="BM474" s="2">
        <f t="shared" si="292"/>
        <v>63848.280000000021</v>
      </c>
      <c r="BN474" s="3">
        <f t="shared" si="263"/>
        <v>0.16249993891771974</v>
      </c>
      <c r="BO474" s="37">
        <f>IFERROR(INDEX('Wkpr - Existing Depr Rates'!$G$2:$G$709,MATCH('Wkpr - Plant Balance Detail'!A474,'Wkpr - Existing Depr Rates'!$A$2:$A$709,0),),0)</f>
        <v>0.16250000000000001</v>
      </c>
      <c r="BP474" s="37">
        <f t="shared" si="293"/>
        <v>-6.1082280261581801E-8</v>
      </c>
      <c r="BQ474" s="11">
        <v>5.7800000000000004E-2</v>
      </c>
      <c r="BR474" s="11"/>
      <c r="BS474" s="11"/>
      <c r="BU474" s="31">
        <f>_xlfn.IFNA(IF(AND($B474="ED",$D474&gt;=310000,$D474&lt;360000),INDEX('Wkpr - Allocation_Factors'!$B$16:$F$16,1,MATCH('Wkpr - Plant Balance Detail'!BU$2,'Wkpr - Allocation_Factors'!$B$1:$F$1,0)),IF(AND($B474="GD",$C474="AN",$D474&gt;=350000,$D474&lt;358000),INDEX('Wkpr - Allocation_Factors'!$B$17:$F$17,1,MATCH('Wkpr - Plant Balance Detail'!BU$2,'Wkpr - Allocation_Factors'!$B$1:$F$1,0)),INDEX('Wkpr - Allocation_Factors'!$B$2:$F$15,MATCH(CONCATENATE('Wkpr - Plant Balance Detail'!$B474,'Wkpr - Plant Balance Detail'!$C474),'Wkpr - Allocation_Factors'!$A$2:$A$15,0),MATCH('Wkpr - Plant Balance Detail'!BU$2,'Wkpr - Allocation_Factors'!$B$1:$F$1,0)))),0)</f>
        <v>0</v>
      </c>
      <c r="BV474" s="31">
        <f>_xlfn.IFNA(IF(AND($B474="ED",$D474&gt;=310000,$D474&lt;360000),INDEX('Wkpr - Allocation_Factors'!$B$16:$F$16,1,MATCH('Wkpr - Plant Balance Detail'!BV$2,'Wkpr - Allocation_Factors'!$B$1:$F$1,0)),IF(AND($B474="GD",$C474="AN",$D474&gt;=350000,$D474&lt;358000),INDEX('Wkpr - Allocation_Factors'!$B$17:$F$17,1,MATCH('Wkpr - Plant Balance Detail'!BV$2,'Wkpr - Allocation_Factors'!$B$1:$F$1,0)),INDEX('Wkpr - Allocation_Factors'!$B$2:$F$15,MATCH(CONCATENATE('Wkpr - Plant Balance Detail'!$B474,'Wkpr - Plant Balance Detail'!$C474),'Wkpr - Allocation_Factors'!$A$2:$A$15,0),MATCH('Wkpr - Plant Balance Detail'!BV$2,'Wkpr - Allocation_Factors'!$B$1:$F$1,0)))),0)</f>
        <v>0.70286999999999999</v>
      </c>
      <c r="BW474" s="31">
        <f>_xlfn.IFNA(IF(AND($B474="ED",$D474&gt;=310000,$D474&lt;360000),INDEX('Wkpr - Allocation_Factors'!$B$16:$F$16,1,MATCH('Wkpr - Plant Balance Detail'!BW$2,'Wkpr - Allocation_Factors'!$B$1:$F$1,0)),IF(AND($B474="GD",$C474="AN",$D474&gt;=350000,$D474&lt;358000),INDEX('Wkpr - Allocation_Factors'!$B$17:$F$17,1,MATCH('Wkpr - Plant Balance Detail'!BW$2,'Wkpr - Allocation_Factors'!$B$1:$F$1,0)),INDEX('Wkpr - Allocation_Factors'!$B$2:$F$15,MATCH(CONCATENATE('Wkpr - Plant Balance Detail'!$B474,'Wkpr - Plant Balance Detail'!$C474),'Wkpr - Allocation_Factors'!$A$2:$A$15,0),MATCH('Wkpr - Plant Balance Detail'!BW$2,'Wkpr - Allocation_Factors'!$B$1:$F$1,0)))),0)</f>
        <v>0</v>
      </c>
      <c r="BX474" s="31">
        <f>_xlfn.IFNA(IF(AND($B474="ED",$D474&gt;=310000,$D474&lt;360000),INDEX('Wkpr - Allocation_Factors'!$B$16:$F$16,1,MATCH('Wkpr - Plant Balance Detail'!BX$2,'Wkpr - Allocation_Factors'!$B$1:$F$1,0)),IF(AND($B474="GD",$C474="AN",$D474&gt;=350000,$D474&lt;358000),INDEX('Wkpr - Allocation_Factors'!$B$17:$F$17,1,MATCH('Wkpr - Plant Balance Detail'!BX$2,'Wkpr - Allocation_Factors'!$B$1:$F$1,0)),INDEX('Wkpr - Allocation_Factors'!$B$2:$F$15,MATCH(CONCATENATE('Wkpr - Plant Balance Detail'!$B474,'Wkpr - Plant Balance Detail'!$C474),'Wkpr - Allocation_Factors'!$A$2:$A$15,0),MATCH('Wkpr - Plant Balance Detail'!BX$2,'Wkpr - Allocation_Factors'!$B$1:$F$1,0)))),0)</f>
        <v>0.29713000000000001</v>
      </c>
      <c r="BY474" s="31">
        <f>_xlfn.IFNA(IF(AND($B474="ED",$D474&gt;=310000,$D474&lt;360000),INDEX('Wkpr - Allocation_Factors'!$B$16:$F$16,1,MATCH('Wkpr - Plant Balance Detail'!BY$2,'Wkpr - Allocation_Factors'!$B$1:$F$1,0)),IF(AND($B474="GD",$C474="AN",$D474&gt;=350000,$D474&lt;358000),INDEX('Wkpr - Allocation_Factors'!$B$17:$F$17,1,MATCH('Wkpr - Plant Balance Detail'!BY$2,'Wkpr - Allocation_Factors'!$B$1:$F$1,0)),INDEX('Wkpr - Allocation_Factors'!$B$2:$F$15,MATCH(CONCATENATE('Wkpr - Plant Balance Detail'!$B474,'Wkpr - Plant Balance Detail'!$C474),'Wkpr - Allocation_Factors'!$A$2:$A$15,0),MATCH('Wkpr - Plant Balance Detail'!BY$2,'Wkpr - Allocation_Factors'!$B$1:$F$1,0)))),0)</f>
        <v>0</v>
      </c>
      <c r="CA474" s="1">
        <f t="shared" si="265"/>
        <v>0</v>
      </c>
      <c r="CB474" s="1">
        <f t="shared" si="266"/>
        <v>44877.040563600007</v>
      </c>
      <c r="CC474" s="1">
        <f t="shared" si="267"/>
        <v>0</v>
      </c>
      <c r="CD474" s="1">
        <f t="shared" si="268"/>
        <v>18971.239436400003</v>
      </c>
      <c r="CE474" s="1">
        <f t="shared" si="269"/>
        <v>0</v>
      </c>
      <c r="CF474" s="1"/>
      <c r="CG474" s="1">
        <f t="shared" si="270"/>
        <v>0</v>
      </c>
      <c r="CH474" s="1">
        <f t="shared" si="271"/>
        <v>44877.057432480004</v>
      </c>
      <c r="CI474" s="1">
        <f t="shared" si="272"/>
        <v>0</v>
      </c>
      <c r="CJ474" s="1">
        <f t="shared" si="273"/>
        <v>18971.24656752</v>
      </c>
      <c r="CK474" s="1">
        <f t="shared" si="274"/>
        <v>0</v>
      </c>
      <c r="CM474" s="1">
        <f t="shared" si="275"/>
        <v>0</v>
      </c>
      <c r="CN474" s="1">
        <f t="shared" si="276"/>
        <v>15962.424120599042</v>
      </c>
      <c r="CO474" s="1">
        <f t="shared" si="277"/>
        <v>0</v>
      </c>
      <c r="CP474" s="1">
        <f t="shared" si="278"/>
        <v>6747.9264714009605</v>
      </c>
      <c r="CQ474" s="1">
        <f t="shared" si="279"/>
        <v>0</v>
      </c>
      <c r="CS474" s="1">
        <f t="shared" si="294"/>
        <v>0</v>
      </c>
      <c r="CT474" s="1">
        <f t="shared" si="295"/>
        <v>-28914.633311880963</v>
      </c>
      <c r="CU474" s="1">
        <f t="shared" si="296"/>
        <v>0</v>
      </c>
      <c r="CV474" s="1">
        <f t="shared" si="297"/>
        <v>-12223.32009611904</v>
      </c>
      <c r="CW474" s="1">
        <f t="shared" si="298"/>
        <v>0</v>
      </c>
      <c r="CX474" s="1">
        <f t="shared" si="299"/>
        <v>-41137.953408000001</v>
      </c>
      <c r="DA474" s="38">
        <f t="shared" si="280"/>
        <v>0</v>
      </c>
      <c r="DB474" s="38">
        <f t="shared" si="281"/>
        <v>0</v>
      </c>
      <c r="DC474" s="38">
        <f t="shared" si="282"/>
        <v>0</v>
      </c>
      <c r="DD474" s="38">
        <f t="shared" si="283"/>
        <v>0</v>
      </c>
      <c r="DE474" s="38">
        <f t="shared" si="284"/>
        <v>0</v>
      </c>
    </row>
    <row r="475" spans="1:109" x14ac:dyDescent="0.2">
      <c r="A475" t="s">
        <v>490</v>
      </c>
      <c r="B475" t="str">
        <f t="shared" si="285"/>
        <v>GD</v>
      </c>
      <c r="C475" t="str">
        <f t="shared" si="286"/>
        <v>AN</v>
      </c>
      <c r="D475">
        <f t="shared" si="287"/>
        <v>392055</v>
      </c>
      <c r="E475" t="s">
        <v>683</v>
      </c>
      <c r="F475" s="1">
        <v>55341.73</v>
      </c>
      <c r="G475" s="1">
        <v>55341.73</v>
      </c>
      <c r="H475" s="1">
        <v>55341.73</v>
      </c>
      <c r="I475" s="1">
        <v>55341.73</v>
      </c>
      <c r="J475" s="1">
        <v>55341.73</v>
      </c>
      <c r="K475" s="1">
        <v>55341.73</v>
      </c>
      <c r="L475" s="1">
        <v>55341.73</v>
      </c>
      <c r="M475" s="1">
        <v>55341.73</v>
      </c>
      <c r="N475" s="1">
        <v>55341.73</v>
      </c>
      <c r="O475" s="1">
        <v>55341.73</v>
      </c>
      <c r="P475" s="1">
        <v>55341.73</v>
      </c>
      <c r="Q475" s="1">
        <v>55341.73</v>
      </c>
      <c r="R475" s="1">
        <v>55341.73</v>
      </c>
      <c r="S475" s="1">
        <f t="shared" si="288"/>
        <v>55341.73</v>
      </c>
      <c r="T475" s="1">
        <f t="shared" si="289"/>
        <v>608759.02999999991</v>
      </c>
      <c r="U475" s="1">
        <f t="shared" si="290"/>
        <v>55341.729999999989</v>
      </c>
      <c r="V475" s="1">
        <v>-46548.24</v>
      </c>
      <c r="W475" s="1">
        <v>-47136.71</v>
      </c>
      <c r="X475" s="1">
        <v>-47725.18</v>
      </c>
      <c r="Y475" s="1">
        <v>-48313.65</v>
      </c>
      <c r="Z475" s="1">
        <v>-48902.12</v>
      </c>
      <c r="AA475" s="1">
        <v>-49490.590000000004</v>
      </c>
      <c r="AB475" s="1">
        <v>-49807.56</v>
      </c>
      <c r="AC475" s="1">
        <v>-49807.56</v>
      </c>
      <c r="AD475" s="1">
        <v>-49807.56</v>
      </c>
      <c r="AE475" s="1">
        <v>-49807.56</v>
      </c>
      <c r="AF475" s="1">
        <v>-49807.56</v>
      </c>
      <c r="AG475" s="1">
        <v>-49807.56</v>
      </c>
      <c r="AH475" s="1">
        <v>-49807.56</v>
      </c>
      <c r="AI475" s="1"/>
      <c r="AJ475" s="1">
        <v>-588.47</v>
      </c>
      <c r="AK475" s="1">
        <v>-588.47</v>
      </c>
      <c r="AL475" s="1">
        <v>-588.47</v>
      </c>
      <c r="AM475" s="1">
        <v>-588.47</v>
      </c>
      <c r="AN475" s="1">
        <v>-588.47</v>
      </c>
      <c r="AO475" s="1">
        <v>-588.47</v>
      </c>
      <c r="AP475" s="1">
        <v>-316.97000000000003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f t="shared" si="291"/>
        <v>3259.3200000000006</v>
      </c>
      <c r="AX475" s="1"/>
      <c r="AY475" s="1">
        <v>8793.49</v>
      </c>
      <c r="AZ475" s="1">
        <v>8205.02</v>
      </c>
      <c r="BA475" s="1">
        <v>7616.55</v>
      </c>
      <c r="BB475" s="1">
        <v>7028.08</v>
      </c>
      <c r="BC475" s="1">
        <v>6439.6100000000006</v>
      </c>
      <c r="BD475" s="1">
        <v>5851.14</v>
      </c>
      <c r="BE475" s="1">
        <v>5534.17</v>
      </c>
      <c r="BF475" s="1">
        <v>5534.17</v>
      </c>
      <c r="BG475" s="1">
        <v>5534.17</v>
      </c>
      <c r="BH475" s="1">
        <v>5534.17</v>
      </c>
      <c r="BI475" s="1">
        <v>5534.17</v>
      </c>
      <c r="BJ475" s="1">
        <v>5534.17</v>
      </c>
      <c r="BK475" s="1">
        <v>5534.17</v>
      </c>
      <c r="BL475" s="2">
        <f t="shared" si="264"/>
        <v>0</v>
      </c>
      <c r="BM475" s="2">
        <f t="shared" si="292"/>
        <v>3259.3200000000006</v>
      </c>
      <c r="BN475" s="3">
        <f t="shared" ref="BN475:BN506" si="300">IF(U475=0,"",IF((BM475/U475)=0,"",BM475/U475))</f>
        <v>5.8894436440638943E-2</v>
      </c>
      <c r="BO475" s="37">
        <f>IFERROR(INDEX('Wkpr - Existing Depr Rates'!$G$2:$G$709,MATCH('Wkpr - Plant Balance Detail'!A475,'Wkpr - Existing Depr Rates'!$A$2:$A$709,0),),0)</f>
        <v>0.12759999999999999</v>
      </c>
      <c r="BP475" s="37">
        <f t="shared" si="293"/>
        <v>-6.8705563559361055E-2</v>
      </c>
      <c r="BQ475" s="11">
        <v>4.9200000000000001E-2</v>
      </c>
      <c r="BR475" s="11"/>
      <c r="BS475" s="11"/>
      <c r="BU475" s="31">
        <f>_xlfn.IFNA(IF(AND($B475="ED",$D475&gt;=310000,$D475&lt;360000),INDEX('Wkpr - Allocation_Factors'!$B$16:$F$16,1,MATCH('Wkpr - Plant Balance Detail'!BU$2,'Wkpr - Allocation_Factors'!$B$1:$F$1,0)),IF(AND($B475="GD",$C475="AN",$D475&gt;=350000,$D475&lt;358000),INDEX('Wkpr - Allocation_Factors'!$B$17:$F$17,1,MATCH('Wkpr - Plant Balance Detail'!BU$2,'Wkpr - Allocation_Factors'!$B$1:$F$1,0)),INDEX('Wkpr - Allocation_Factors'!$B$2:$F$15,MATCH(CONCATENATE('Wkpr - Plant Balance Detail'!$B475,'Wkpr - Plant Balance Detail'!$C475),'Wkpr - Allocation_Factors'!$A$2:$A$15,0),MATCH('Wkpr - Plant Balance Detail'!BU$2,'Wkpr - Allocation_Factors'!$B$1:$F$1,0)))),0)</f>
        <v>0</v>
      </c>
      <c r="BV475" s="31">
        <f>_xlfn.IFNA(IF(AND($B475="ED",$D475&gt;=310000,$D475&lt;360000),INDEX('Wkpr - Allocation_Factors'!$B$16:$F$16,1,MATCH('Wkpr - Plant Balance Detail'!BV$2,'Wkpr - Allocation_Factors'!$B$1:$F$1,0)),IF(AND($B475="GD",$C475="AN",$D475&gt;=350000,$D475&lt;358000),INDEX('Wkpr - Allocation_Factors'!$B$17:$F$17,1,MATCH('Wkpr - Plant Balance Detail'!BV$2,'Wkpr - Allocation_Factors'!$B$1:$F$1,0)),INDEX('Wkpr - Allocation_Factors'!$B$2:$F$15,MATCH(CONCATENATE('Wkpr - Plant Balance Detail'!$B475,'Wkpr - Plant Balance Detail'!$C475),'Wkpr - Allocation_Factors'!$A$2:$A$15,0),MATCH('Wkpr - Plant Balance Detail'!BV$2,'Wkpr - Allocation_Factors'!$B$1:$F$1,0)))),0)</f>
        <v>0.70286999999999999</v>
      </c>
      <c r="BW475" s="31">
        <f>_xlfn.IFNA(IF(AND($B475="ED",$D475&gt;=310000,$D475&lt;360000),INDEX('Wkpr - Allocation_Factors'!$B$16:$F$16,1,MATCH('Wkpr - Plant Balance Detail'!BW$2,'Wkpr - Allocation_Factors'!$B$1:$F$1,0)),IF(AND($B475="GD",$C475="AN",$D475&gt;=350000,$D475&lt;358000),INDEX('Wkpr - Allocation_Factors'!$B$17:$F$17,1,MATCH('Wkpr - Plant Balance Detail'!BW$2,'Wkpr - Allocation_Factors'!$B$1:$F$1,0)),INDEX('Wkpr - Allocation_Factors'!$B$2:$F$15,MATCH(CONCATENATE('Wkpr - Plant Balance Detail'!$B475,'Wkpr - Plant Balance Detail'!$C475),'Wkpr - Allocation_Factors'!$A$2:$A$15,0),MATCH('Wkpr - Plant Balance Detail'!BW$2,'Wkpr - Allocation_Factors'!$B$1:$F$1,0)))),0)</f>
        <v>0</v>
      </c>
      <c r="BX475" s="31">
        <f>_xlfn.IFNA(IF(AND($B475="ED",$D475&gt;=310000,$D475&lt;360000),INDEX('Wkpr - Allocation_Factors'!$B$16:$F$16,1,MATCH('Wkpr - Plant Balance Detail'!BX$2,'Wkpr - Allocation_Factors'!$B$1:$F$1,0)),IF(AND($B475="GD",$C475="AN",$D475&gt;=350000,$D475&lt;358000),INDEX('Wkpr - Allocation_Factors'!$B$17:$F$17,1,MATCH('Wkpr - Plant Balance Detail'!BX$2,'Wkpr - Allocation_Factors'!$B$1:$F$1,0)),INDEX('Wkpr - Allocation_Factors'!$B$2:$F$15,MATCH(CONCATENATE('Wkpr - Plant Balance Detail'!$B475,'Wkpr - Plant Balance Detail'!$C475),'Wkpr - Allocation_Factors'!$A$2:$A$15,0),MATCH('Wkpr - Plant Balance Detail'!BX$2,'Wkpr - Allocation_Factors'!$B$1:$F$1,0)))),0)</f>
        <v>0.29713000000000001</v>
      </c>
      <c r="BY475" s="31">
        <f>_xlfn.IFNA(IF(AND($B475="ED",$D475&gt;=310000,$D475&lt;360000),INDEX('Wkpr - Allocation_Factors'!$B$16:$F$16,1,MATCH('Wkpr - Plant Balance Detail'!BY$2,'Wkpr - Allocation_Factors'!$B$1:$F$1,0)),IF(AND($B475="GD",$C475="AN",$D475&gt;=350000,$D475&lt;358000),INDEX('Wkpr - Allocation_Factors'!$B$17:$F$17,1,MATCH('Wkpr - Plant Balance Detail'!BY$2,'Wkpr - Allocation_Factors'!$B$1:$F$1,0)),INDEX('Wkpr - Allocation_Factors'!$B$2:$F$15,MATCH(CONCATENATE('Wkpr - Plant Balance Detail'!$B475,'Wkpr - Plant Balance Detail'!$C475),'Wkpr - Allocation_Factors'!$A$2:$A$15,0),MATCH('Wkpr - Plant Balance Detail'!BY$2,'Wkpr - Allocation_Factors'!$B$1:$F$1,0)))),0)</f>
        <v>0</v>
      </c>
      <c r="CA475" s="1">
        <f t="shared" si="265"/>
        <v>0</v>
      </c>
      <c r="CB475" s="1">
        <f t="shared" si="266"/>
        <v>2290.8782484000012</v>
      </c>
      <c r="CC475" s="1">
        <f t="shared" si="267"/>
        <v>0</v>
      </c>
      <c r="CD475" s="1">
        <f t="shared" si="268"/>
        <v>968.44175160000043</v>
      </c>
      <c r="CE475" s="1">
        <f t="shared" si="269"/>
        <v>0</v>
      </c>
      <c r="CF475" s="1"/>
      <c r="CG475" s="1">
        <f t="shared" si="270"/>
        <v>0</v>
      </c>
      <c r="CH475" s="1">
        <f t="shared" si="271"/>
        <v>4963.3901292267601</v>
      </c>
      <c r="CI475" s="1">
        <f t="shared" si="272"/>
        <v>0</v>
      </c>
      <c r="CJ475" s="1">
        <f t="shared" si="273"/>
        <v>2098.2146187732401</v>
      </c>
      <c r="CK475" s="1">
        <f t="shared" si="274"/>
        <v>0</v>
      </c>
      <c r="CM475" s="1">
        <f t="shared" si="275"/>
        <v>0</v>
      </c>
      <c r="CN475" s="1">
        <f t="shared" si="276"/>
        <v>1913.7836548429202</v>
      </c>
      <c r="CO475" s="1">
        <f t="shared" si="277"/>
        <v>0</v>
      </c>
      <c r="CP475" s="1">
        <f t="shared" si="278"/>
        <v>809.02946115708005</v>
      </c>
      <c r="CQ475" s="1">
        <f t="shared" si="279"/>
        <v>0</v>
      </c>
      <c r="CS475" s="1">
        <f t="shared" si="294"/>
        <v>0</v>
      </c>
      <c r="CT475" s="1">
        <f t="shared" si="295"/>
        <v>-3049.6064743838397</v>
      </c>
      <c r="CU475" s="1">
        <f t="shared" si="296"/>
        <v>0</v>
      </c>
      <c r="CV475" s="1">
        <f t="shared" si="297"/>
        <v>-1289.18515761616</v>
      </c>
      <c r="CW475" s="1">
        <f t="shared" si="298"/>
        <v>0</v>
      </c>
      <c r="CX475" s="1">
        <f t="shared" si="299"/>
        <v>-4338.7916319999995</v>
      </c>
      <c r="DA475" s="38">
        <f t="shared" si="280"/>
        <v>0</v>
      </c>
      <c r="DB475" s="38">
        <f t="shared" si="281"/>
        <v>0</v>
      </c>
      <c r="DC475" s="38">
        <f t="shared" si="282"/>
        <v>0</v>
      </c>
      <c r="DD475" s="38">
        <f t="shared" si="283"/>
        <v>0</v>
      </c>
      <c r="DE475" s="38">
        <f t="shared" si="284"/>
        <v>0</v>
      </c>
    </row>
    <row r="476" spans="1:109" x14ac:dyDescent="0.2">
      <c r="A476" t="s">
        <v>491</v>
      </c>
      <c r="B476" t="str">
        <f t="shared" si="285"/>
        <v>GD</v>
      </c>
      <c r="C476" t="str">
        <f t="shared" si="286"/>
        <v>AN</v>
      </c>
      <c r="D476">
        <f t="shared" si="287"/>
        <v>392056</v>
      </c>
      <c r="E476" t="s">
        <v>683</v>
      </c>
      <c r="F476" s="1">
        <v>562961.07999999996</v>
      </c>
      <c r="G476" s="1">
        <v>562961.07999999996</v>
      </c>
      <c r="H476" s="1">
        <v>562961.07999999996</v>
      </c>
      <c r="I476" s="1">
        <v>562961.07999999996</v>
      </c>
      <c r="J476" s="1">
        <v>562961.07999999996</v>
      </c>
      <c r="K476" s="1">
        <v>562961.07999999996</v>
      </c>
      <c r="L476" s="1">
        <v>562961.07999999996</v>
      </c>
      <c r="M476" s="1">
        <v>562961.07999999996</v>
      </c>
      <c r="N476" s="1">
        <v>562961.07999999996</v>
      </c>
      <c r="O476" s="1">
        <v>562961.07999999996</v>
      </c>
      <c r="P476" s="1">
        <v>562961.07999999996</v>
      </c>
      <c r="Q476" s="1">
        <v>562961.07999999996</v>
      </c>
      <c r="R476" s="1">
        <v>671325.64</v>
      </c>
      <c r="S476" s="1">
        <f t="shared" si="288"/>
        <v>617143.36</v>
      </c>
      <c r="T476" s="1">
        <f t="shared" si="289"/>
        <v>6192571.8799999999</v>
      </c>
      <c r="U476" s="1">
        <f t="shared" si="290"/>
        <v>567476.27</v>
      </c>
      <c r="V476" s="1">
        <v>-506664.97000000003</v>
      </c>
      <c r="W476" s="1">
        <v>-506664.97000000003</v>
      </c>
      <c r="X476" s="1">
        <v>-506664.97000000003</v>
      </c>
      <c r="Y476" s="1">
        <v>-506664.97000000003</v>
      </c>
      <c r="Z476" s="1">
        <v>-506664.97000000003</v>
      </c>
      <c r="AA476" s="1">
        <v>-506664.97000000003</v>
      </c>
      <c r="AB476" s="1">
        <v>-506664.97000000003</v>
      </c>
      <c r="AC476" s="1">
        <v>-506664.97000000003</v>
      </c>
      <c r="AD476" s="1">
        <v>-506664.97000000003</v>
      </c>
      <c r="AE476" s="1">
        <v>-506664.97000000003</v>
      </c>
      <c r="AF476" s="1">
        <v>-506664.97000000003</v>
      </c>
      <c r="AG476" s="1">
        <v>-506664.97000000003</v>
      </c>
      <c r="AH476" s="1">
        <v>-513227.26</v>
      </c>
      <c r="AI476" s="1"/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-6562.29</v>
      </c>
      <c r="AW476" s="1">
        <f t="shared" si="291"/>
        <v>6562.29</v>
      </c>
      <c r="AX476" s="1"/>
      <c r="AY476" s="1">
        <v>56296.11</v>
      </c>
      <c r="AZ476" s="1">
        <v>56296.11</v>
      </c>
      <c r="BA476" s="1">
        <v>56296.11</v>
      </c>
      <c r="BB476" s="1">
        <v>56296.11</v>
      </c>
      <c r="BC476" s="1">
        <v>56296.11</v>
      </c>
      <c r="BD476" s="1">
        <v>56296.11</v>
      </c>
      <c r="BE476" s="1">
        <v>56296.11</v>
      </c>
      <c r="BF476" s="1">
        <v>56296.11</v>
      </c>
      <c r="BG476" s="1">
        <v>56296.11</v>
      </c>
      <c r="BH476" s="1">
        <v>56296.11</v>
      </c>
      <c r="BI476" s="1">
        <v>56296.11</v>
      </c>
      <c r="BJ476" s="1">
        <v>56296.11</v>
      </c>
      <c r="BK476" s="1">
        <v>158098.38</v>
      </c>
      <c r="BL476" s="2">
        <f t="shared" si="264"/>
        <v>0</v>
      </c>
      <c r="BM476" s="2">
        <f t="shared" si="292"/>
        <v>6562.29</v>
      </c>
      <c r="BN476" s="3">
        <f t="shared" si="300"/>
        <v>1.1563990155923172E-2</v>
      </c>
      <c r="BO476" s="37">
        <f>IFERROR(INDEX('Wkpr - Existing Depr Rates'!$G$2:$G$709,MATCH('Wkpr - Plant Balance Detail'!A476,'Wkpr - Existing Depr Rates'!$A$2:$A$709,0),),0)</f>
        <v>0.12759999999999999</v>
      </c>
      <c r="BP476" s="37">
        <f t="shared" si="293"/>
        <v>-0.11603600984407682</v>
      </c>
      <c r="BQ476" s="11">
        <v>4.9200000000000001E-2</v>
      </c>
      <c r="BR476" s="11"/>
      <c r="BS476" s="11"/>
      <c r="BU476" s="31">
        <f>_xlfn.IFNA(IF(AND($B476="ED",$D476&gt;=310000,$D476&lt;360000),INDEX('Wkpr - Allocation_Factors'!$B$16:$F$16,1,MATCH('Wkpr - Plant Balance Detail'!BU$2,'Wkpr - Allocation_Factors'!$B$1:$F$1,0)),IF(AND($B476="GD",$C476="AN",$D476&gt;=350000,$D476&lt;358000),INDEX('Wkpr - Allocation_Factors'!$B$17:$F$17,1,MATCH('Wkpr - Plant Balance Detail'!BU$2,'Wkpr - Allocation_Factors'!$B$1:$F$1,0)),INDEX('Wkpr - Allocation_Factors'!$B$2:$F$15,MATCH(CONCATENATE('Wkpr - Plant Balance Detail'!$B476,'Wkpr - Plant Balance Detail'!$C476),'Wkpr - Allocation_Factors'!$A$2:$A$15,0),MATCH('Wkpr - Plant Balance Detail'!BU$2,'Wkpr - Allocation_Factors'!$B$1:$F$1,0)))),0)</f>
        <v>0</v>
      </c>
      <c r="BV476" s="31">
        <f>_xlfn.IFNA(IF(AND($B476="ED",$D476&gt;=310000,$D476&lt;360000),INDEX('Wkpr - Allocation_Factors'!$B$16:$F$16,1,MATCH('Wkpr - Plant Balance Detail'!BV$2,'Wkpr - Allocation_Factors'!$B$1:$F$1,0)),IF(AND($B476="GD",$C476="AN",$D476&gt;=350000,$D476&lt;358000),INDEX('Wkpr - Allocation_Factors'!$B$17:$F$17,1,MATCH('Wkpr - Plant Balance Detail'!BV$2,'Wkpr - Allocation_Factors'!$B$1:$F$1,0)),INDEX('Wkpr - Allocation_Factors'!$B$2:$F$15,MATCH(CONCATENATE('Wkpr - Plant Balance Detail'!$B476,'Wkpr - Plant Balance Detail'!$C476),'Wkpr - Allocation_Factors'!$A$2:$A$15,0),MATCH('Wkpr - Plant Balance Detail'!BV$2,'Wkpr - Allocation_Factors'!$B$1:$F$1,0)))),0)</f>
        <v>0.70286999999999999</v>
      </c>
      <c r="BW476" s="31">
        <f>_xlfn.IFNA(IF(AND($B476="ED",$D476&gt;=310000,$D476&lt;360000),INDEX('Wkpr - Allocation_Factors'!$B$16:$F$16,1,MATCH('Wkpr - Plant Balance Detail'!BW$2,'Wkpr - Allocation_Factors'!$B$1:$F$1,0)),IF(AND($B476="GD",$C476="AN",$D476&gt;=350000,$D476&lt;358000),INDEX('Wkpr - Allocation_Factors'!$B$17:$F$17,1,MATCH('Wkpr - Plant Balance Detail'!BW$2,'Wkpr - Allocation_Factors'!$B$1:$F$1,0)),INDEX('Wkpr - Allocation_Factors'!$B$2:$F$15,MATCH(CONCATENATE('Wkpr - Plant Balance Detail'!$B476,'Wkpr - Plant Balance Detail'!$C476),'Wkpr - Allocation_Factors'!$A$2:$A$15,0),MATCH('Wkpr - Plant Balance Detail'!BW$2,'Wkpr - Allocation_Factors'!$B$1:$F$1,0)))),0)</f>
        <v>0</v>
      </c>
      <c r="BX476" s="31">
        <f>_xlfn.IFNA(IF(AND($B476="ED",$D476&gt;=310000,$D476&lt;360000),INDEX('Wkpr - Allocation_Factors'!$B$16:$F$16,1,MATCH('Wkpr - Plant Balance Detail'!BX$2,'Wkpr - Allocation_Factors'!$B$1:$F$1,0)),IF(AND($B476="GD",$C476="AN",$D476&gt;=350000,$D476&lt;358000),INDEX('Wkpr - Allocation_Factors'!$B$17:$F$17,1,MATCH('Wkpr - Plant Balance Detail'!BX$2,'Wkpr - Allocation_Factors'!$B$1:$F$1,0)),INDEX('Wkpr - Allocation_Factors'!$B$2:$F$15,MATCH(CONCATENATE('Wkpr - Plant Balance Detail'!$B476,'Wkpr - Plant Balance Detail'!$C476),'Wkpr - Allocation_Factors'!$A$2:$A$15,0),MATCH('Wkpr - Plant Balance Detail'!BX$2,'Wkpr - Allocation_Factors'!$B$1:$F$1,0)))),0)</f>
        <v>0.29713000000000001</v>
      </c>
      <c r="BY476" s="31">
        <f>_xlfn.IFNA(IF(AND($B476="ED",$D476&gt;=310000,$D476&lt;360000),INDEX('Wkpr - Allocation_Factors'!$B$16:$F$16,1,MATCH('Wkpr - Plant Balance Detail'!BY$2,'Wkpr - Allocation_Factors'!$B$1:$F$1,0)),IF(AND($B476="GD",$C476="AN",$D476&gt;=350000,$D476&lt;358000),INDEX('Wkpr - Allocation_Factors'!$B$17:$F$17,1,MATCH('Wkpr - Plant Balance Detail'!BY$2,'Wkpr - Allocation_Factors'!$B$1:$F$1,0)),INDEX('Wkpr - Allocation_Factors'!$B$2:$F$15,MATCH(CONCATENATE('Wkpr - Plant Balance Detail'!$B476,'Wkpr - Plant Balance Detail'!$C476),'Wkpr - Allocation_Factors'!$A$2:$A$15,0),MATCH('Wkpr - Plant Balance Detail'!BY$2,'Wkpr - Allocation_Factors'!$B$1:$F$1,0)))),0)</f>
        <v>0</v>
      </c>
      <c r="CA476" s="1">
        <f t="shared" si="265"/>
        <v>0</v>
      </c>
      <c r="CB476" s="1">
        <f t="shared" si="266"/>
        <v>5456.5225575403038</v>
      </c>
      <c r="CC476" s="1">
        <f t="shared" si="267"/>
        <v>0</v>
      </c>
      <c r="CD476" s="1">
        <f t="shared" si="268"/>
        <v>2306.6805348385196</v>
      </c>
      <c r="CE476" s="1">
        <f t="shared" si="269"/>
        <v>0</v>
      </c>
      <c r="CF476" s="1"/>
      <c r="CG476" s="1">
        <f t="shared" si="270"/>
        <v>0</v>
      </c>
      <c r="CH476" s="1">
        <f t="shared" si="271"/>
        <v>60208.65367007567</v>
      </c>
      <c r="CI476" s="1">
        <f t="shared" si="272"/>
        <v>0</v>
      </c>
      <c r="CJ476" s="1">
        <f t="shared" si="273"/>
        <v>25452.497993924317</v>
      </c>
      <c r="CK476" s="1">
        <f t="shared" si="274"/>
        <v>0</v>
      </c>
      <c r="CM476" s="1">
        <f t="shared" si="275"/>
        <v>0</v>
      </c>
      <c r="CN476" s="1">
        <f t="shared" si="276"/>
        <v>23215.248907270561</v>
      </c>
      <c r="CO476" s="1">
        <f t="shared" si="277"/>
        <v>0</v>
      </c>
      <c r="CP476" s="1">
        <f t="shared" si="278"/>
        <v>9813.9725807294417</v>
      </c>
      <c r="CQ476" s="1">
        <f t="shared" si="279"/>
        <v>0</v>
      </c>
      <c r="CS476" s="1">
        <f t="shared" si="294"/>
        <v>0</v>
      </c>
      <c r="CT476" s="1">
        <f t="shared" si="295"/>
        <v>-36993.404762805105</v>
      </c>
      <c r="CU476" s="1">
        <f t="shared" si="296"/>
        <v>0</v>
      </c>
      <c r="CV476" s="1">
        <f t="shared" si="297"/>
        <v>-15638.525413194875</v>
      </c>
      <c r="CW476" s="1">
        <f t="shared" si="298"/>
        <v>0</v>
      </c>
      <c r="CX476" s="1">
        <f t="shared" si="299"/>
        <v>-52631.93017599998</v>
      </c>
      <c r="DA476" s="38">
        <f t="shared" si="280"/>
        <v>0</v>
      </c>
      <c r="DB476" s="38">
        <f t="shared" si="281"/>
        <v>0</v>
      </c>
      <c r="DC476" s="38">
        <f t="shared" si="282"/>
        <v>0</v>
      </c>
      <c r="DD476" s="38">
        <f t="shared" si="283"/>
        <v>0</v>
      </c>
      <c r="DE476" s="38">
        <f t="shared" si="284"/>
        <v>0</v>
      </c>
    </row>
    <row r="477" spans="1:109" x14ac:dyDescent="0.2">
      <c r="A477" t="s">
        <v>492</v>
      </c>
      <c r="B477" t="str">
        <f t="shared" si="285"/>
        <v>GD</v>
      </c>
      <c r="C477" t="str">
        <f t="shared" si="286"/>
        <v>AN</v>
      </c>
      <c r="D477">
        <f t="shared" si="287"/>
        <v>392057</v>
      </c>
      <c r="E477" t="s">
        <v>683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f t="shared" si="288"/>
        <v>0</v>
      </c>
      <c r="T477" s="1">
        <f t="shared" si="289"/>
        <v>0</v>
      </c>
      <c r="U477" s="1">
        <f t="shared" si="290"/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/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f t="shared" si="291"/>
        <v>0</v>
      </c>
      <c r="AX477" s="1"/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2">
        <f t="shared" si="264"/>
        <v>0</v>
      </c>
      <c r="BM477" s="2">
        <f t="shared" si="292"/>
        <v>0</v>
      </c>
      <c r="BN477" s="3" t="str">
        <f t="shared" si="300"/>
        <v/>
      </c>
      <c r="BO477" s="37">
        <f>IFERROR(INDEX('Wkpr - Existing Depr Rates'!$G$2:$G$709,MATCH('Wkpr - Plant Balance Detail'!A477,'Wkpr - Existing Depr Rates'!$A$2:$A$709,0),),0)</f>
        <v>0.12759999999999999</v>
      </c>
      <c r="BP477" s="37" t="str">
        <f t="shared" si="293"/>
        <v/>
      </c>
      <c r="BQ477" s="11">
        <v>4.9200000000000001E-2</v>
      </c>
      <c r="BR477" s="11"/>
      <c r="BS477" s="11"/>
      <c r="BU477" s="31">
        <f>_xlfn.IFNA(IF(AND($B477="ED",$D477&gt;=310000,$D477&lt;360000),INDEX('Wkpr - Allocation_Factors'!$B$16:$F$16,1,MATCH('Wkpr - Plant Balance Detail'!BU$2,'Wkpr - Allocation_Factors'!$B$1:$F$1,0)),IF(AND($B477="GD",$C477="AN",$D477&gt;=350000,$D477&lt;358000),INDEX('Wkpr - Allocation_Factors'!$B$17:$F$17,1,MATCH('Wkpr - Plant Balance Detail'!BU$2,'Wkpr - Allocation_Factors'!$B$1:$F$1,0)),INDEX('Wkpr - Allocation_Factors'!$B$2:$F$15,MATCH(CONCATENATE('Wkpr - Plant Balance Detail'!$B477,'Wkpr - Plant Balance Detail'!$C477),'Wkpr - Allocation_Factors'!$A$2:$A$15,0),MATCH('Wkpr - Plant Balance Detail'!BU$2,'Wkpr - Allocation_Factors'!$B$1:$F$1,0)))),0)</f>
        <v>0</v>
      </c>
      <c r="BV477" s="31">
        <f>_xlfn.IFNA(IF(AND($B477="ED",$D477&gt;=310000,$D477&lt;360000),INDEX('Wkpr - Allocation_Factors'!$B$16:$F$16,1,MATCH('Wkpr - Plant Balance Detail'!BV$2,'Wkpr - Allocation_Factors'!$B$1:$F$1,0)),IF(AND($B477="GD",$C477="AN",$D477&gt;=350000,$D477&lt;358000),INDEX('Wkpr - Allocation_Factors'!$B$17:$F$17,1,MATCH('Wkpr - Plant Balance Detail'!BV$2,'Wkpr - Allocation_Factors'!$B$1:$F$1,0)),INDEX('Wkpr - Allocation_Factors'!$B$2:$F$15,MATCH(CONCATENATE('Wkpr - Plant Balance Detail'!$B477,'Wkpr - Plant Balance Detail'!$C477),'Wkpr - Allocation_Factors'!$A$2:$A$15,0),MATCH('Wkpr - Plant Balance Detail'!BV$2,'Wkpr - Allocation_Factors'!$B$1:$F$1,0)))),0)</f>
        <v>0.70286999999999999</v>
      </c>
      <c r="BW477" s="31">
        <f>_xlfn.IFNA(IF(AND($B477="ED",$D477&gt;=310000,$D477&lt;360000),INDEX('Wkpr - Allocation_Factors'!$B$16:$F$16,1,MATCH('Wkpr - Plant Balance Detail'!BW$2,'Wkpr - Allocation_Factors'!$B$1:$F$1,0)),IF(AND($B477="GD",$C477="AN",$D477&gt;=350000,$D477&lt;358000),INDEX('Wkpr - Allocation_Factors'!$B$17:$F$17,1,MATCH('Wkpr - Plant Balance Detail'!BW$2,'Wkpr - Allocation_Factors'!$B$1:$F$1,0)),INDEX('Wkpr - Allocation_Factors'!$B$2:$F$15,MATCH(CONCATENATE('Wkpr - Plant Balance Detail'!$B477,'Wkpr - Plant Balance Detail'!$C477),'Wkpr - Allocation_Factors'!$A$2:$A$15,0),MATCH('Wkpr - Plant Balance Detail'!BW$2,'Wkpr - Allocation_Factors'!$B$1:$F$1,0)))),0)</f>
        <v>0</v>
      </c>
      <c r="BX477" s="31">
        <f>_xlfn.IFNA(IF(AND($B477="ED",$D477&gt;=310000,$D477&lt;360000),INDEX('Wkpr - Allocation_Factors'!$B$16:$F$16,1,MATCH('Wkpr - Plant Balance Detail'!BX$2,'Wkpr - Allocation_Factors'!$B$1:$F$1,0)),IF(AND($B477="GD",$C477="AN",$D477&gt;=350000,$D477&lt;358000),INDEX('Wkpr - Allocation_Factors'!$B$17:$F$17,1,MATCH('Wkpr - Plant Balance Detail'!BX$2,'Wkpr - Allocation_Factors'!$B$1:$F$1,0)),INDEX('Wkpr - Allocation_Factors'!$B$2:$F$15,MATCH(CONCATENATE('Wkpr - Plant Balance Detail'!$B477,'Wkpr - Plant Balance Detail'!$C477),'Wkpr - Allocation_Factors'!$A$2:$A$15,0),MATCH('Wkpr - Plant Balance Detail'!BX$2,'Wkpr - Allocation_Factors'!$B$1:$F$1,0)))),0)</f>
        <v>0.29713000000000001</v>
      </c>
      <c r="BY477" s="31">
        <f>_xlfn.IFNA(IF(AND($B477="ED",$D477&gt;=310000,$D477&lt;360000),INDEX('Wkpr - Allocation_Factors'!$B$16:$F$16,1,MATCH('Wkpr - Plant Balance Detail'!BY$2,'Wkpr - Allocation_Factors'!$B$1:$F$1,0)),IF(AND($B477="GD",$C477="AN",$D477&gt;=350000,$D477&lt;358000),INDEX('Wkpr - Allocation_Factors'!$B$17:$F$17,1,MATCH('Wkpr - Plant Balance Detail'!BY$2,'Wkpr - Allocation_Factors'!$B$1:$F$1,0)),INDEX('Wkpr - Allocation_Factors'!$B$2:$F$15,MATCH(CONCATENATE('Wkpr - Plant Balance Detail'!$B477,'Wkpr - Plant Balance Detail'!$C477),'Wkpr - Allocation_Factors'!$A$2:$A$15,0),MATCH('Wkpr - Plant Balance Detail'!BY$2,'Wkpr - Allocation_Factors'!$B$1:$F$1,0)))),0)</f>
        <v>0</v>
      </c>
      <c r="CA477" s="1">
        <f t="shared" si="265"/>
        <v>0</v>
      </c>
      <c r="CB477" s="1">
        <f t="shared" si="266"/>
        <v>0</v>
      </c>
      <c r="CC477" s="1">
        <f t="shared" si="267"/>
        <v>0</v>
      </c>
      <c r="CD477" s="1">
        <f t="shared" si="268"/>
        <v>0</v>
      </c>
      <c r="CE477" s="1">
        <f t="shared" si="269"/>
        <v>0</v>
      </c>
      <c r="CF477" s="1"/>
      <c r="CG477" s="1">
        <f t="shared" si="270"/>
        <v>0</v>
      </c>
      <c r="CH477" s="1">
        <f t="shared" si="271"/>
        <v>0</v>
      </c>
      <c r="CI477" s="1">
        <f t="shared" si="272"/>
        <v>0</v>
      </c>
      <c r="CJ477" s="1">
        <f t="shared" si="273"/>
        <v>0</v>
      </c>
      <c r="CK477" s="1">
        <f t="shared" si="274"/>
        <v>0</v>
      </c>
      <c r="CM477" s="1">
        <f t="shared" si="275"/>
        <v>0</v>
      </c>
      <c r="CN477" s="1">
        <f t="shared" si="276"/>
        <v>0</v>
      </c>
      <c r="CO477" s="1">
        <f t="shared" si="277"/>
        <v>0</v>
      </c>
      <c r="CP477" s="1">
        <f t="shared" si="278"/>
        <v>0</v>
      </c>
      <c r="CQ477" s="1">
        <f t="shared" si="279"/>
        <v>0</v>
      </c>
      <c r="CS477" s="1">
        <f t="shared" si="294"/>
        <v>0</v>
      </c>
      <c r="CT477" s="1">
        <f t="shared" si="295"/>
        <v>0</v>
      </c>
      <c r="CU477" s="1">
        <f t="shared" si="296"/>
        <v>0</v>
      </c>
      <c r="CV477" s="1">
        <f t="shared" si="297"/>
        <v>0</v>
      </c>
      <c r="CW477" s="1">
        <f t="shared" si="298"/>
        <v>0</v>
      </c>
      <c r="CX477" s="1">
        <f t="shared" si="299"/>
        <v>0</v>
      </c>
      <c r="DA477" s="38">
        <f t="shared" si="280"/>
        <v>0</v>
      </c>
      <c r="DB477" s="38">
        <f t="shared" si="281"/>
        <v>0</v>
      </c>
      <c r="DC477" s="38">
        <f t="shared" si="282"/>
        <v>0</v>
      </c>
      <c r="DD477" s="38">
        <f t="shared" si="283"/>
        <v>0</v>
      </c>
      <c r="DE477" s="38">
        <f t="shared" si="284"/>
        <v>0</v>
      </c>
    </row>
    <row r="478" spans="1:109" x14ac:dyDescent="0.2">
      <c r="A478" t="s">
        <v>493</v>
      </c>
      <c r="B478" t="str">
        <f t="shared" si="285"/>
        <v>GD</v>
      </c>
      <c r="C478" t="str">
        <f t="shared" si="286"/>
        <v>AN</v>
      </c>
      <c r="D478">
        <f t="shared" si="287"/>
        <v>392058</v>
      </c>
      <c r="E478" t="s">
        <v>683</v>
      </c>
      <c r="F478" s="1">
        <v>186096.7</v>
      </c>
      <c r="G478" s="1">
        <v>391212.7</v>
      </c>
      <c r="H478" s="1">
        <v>391212.7</v>
      </c>
      <c r="I478" s="1">
        <v>391212.7</v>
      </c>
      <c r="J478" s="1">
        <v>391212.7</v>
      </c>
      <c r="K478" s="1">
        <v>391212.7</v>
      </c>
      <c r="L478" s="1">
        <v>391212.7</v>
      </c>
      <c r="M478" s="1">
        <v>391212.7</v>
      </c>
      <c r="N478" s="1">
        <v>391212.7</v>
      </c>
      <c r="O478" s="1">
        <v>391212.7</v>
      </c>
      <c r="P478" s="1">
        <v>391212.7</v>
      </c>
      <c r="Q478" s="1">
        <v>391212.7</v>
      </c>
      <c r="R478" s="1">
        <v>391212.7</v>
      </c>
      <c r="S478" s="1">
        <f t="shared" si="288"/>
        <v>288654.7</v>
      </c>
      <c r="T478" s="1">
        <f t="shared" si="289"/>
        <v>4303339.7000000011</v>
      </c>
      <c r="U478" s="1">
        <f t="shared" si="290"/>
        <v>382666.20000000013</v>
      </c>
      <c r="V478" s="1">
        <v>-30743.61</v>
      </c>
      <c r="W478" s="1">
        <v>-118266.41</v>
      </c>
      <c r="X478" s="1">
        <v>-120466.98</v>
      </c>
      <c r="Y478" s="1">
        <v>-122667.55</v>
      </c>
      <c r="Z478" s="1">
        <v>-124868.12</v>
      </c>
      <c r="AA478" s="1">
        <v>-127068.69</v>
      </c>
      <c r="AB478" s="1">
        <v>-129269.26000000001</v>
      </c>
      <c r="AC478" s="1">
        <v>-131469.83000000002</v>
      </c>
      <c r="AD478" s="1">
        <v>-133670.39999999999</v>
      </c>
      <c r="AE478" s="1">
        <v>-135870.97</v>
      </c>
      <c r="AF478" s="1">
        <v>-138071.54</v>
      </c>
      <c r="AG478" s="1">
        <v>-140272.11000000002</v>
      </c>
      <c r="AH478" s="1">
        <v>-142472.68</v>
      </c>
      <c r="AI478" s="1"/>
      <c r="AJ478" s="1">
        <v>-1046.79</v>
      </c>
      <c r="AK478" s="1">
        <v>-1623.68</v>
      </c>
      <c r="AL478" s="1">
        <v>-2200.5700000000002</v>
      </c>
      <c r="AM478" s="1">
        <v>-2200.5700000000002</v>
      </c>
      <c r="AN478" s="1">
        <v>-2200.5700000000002</v>
      </c>
      <c r="AO478" s="1">
        <v>-2200.5700000000002</v>
      </c>
      <c r="AP478" s="1">
        <v>-2200.5700000000002</v>
      </c>
      <c r="AQ478" s="1">
        <v>-2200.5700000000002</v>
      </c>
      <c r="AR478" s="1">
        <v>-2200.5700000000002</v>
      </c>
      <c r="AS478" s="1">
        <v>-2200.5700000000002</v>
      </c>
      <c r="AT478" s="1">
        <v>-2200.5700000000002</v>
      </c>
      <c r="AU478" s="1">
        <v>-2200.5700000000002</v>
      </c>
      <c r="AV478" s="1">
        <v>-2200.5700000000002</v>
      </c>
      <c r="AW478" s="1">
        <f t="shared" si="291"/>
        <v>25829.949999999997</v>
      </c>
      <c r="AX478" s="1"/>
      <c r="AY478" s="1">
        <v>155353.09</v>
      </c>
      <c r="AZ478" s="1">
        <v>272946.28999999998</v>
      </c>
      <c r="BA478" s="1">
        <v>270745.72000000003</v>
      </c>
      <c r="BB478" s="1">
        <v>268545.15000000002</v>
      </c>
      <c r="BC478" s="1">
        <v>266344.58</v>
      </c>
      <c r="BD478" s="1">
        <v>264144.01</v>
      </c>
      <c r="BE478" s="1">
        <v>261943.44</v>
      </c>
      <c r="BF478" s="1">
        <v>259742.87</v>
      </c>
      <c r="BG478" s="1">
        <v>257542.30000000002</v>
      </c>
      <c r="BH478" s="1">
        <v>255341.73</v>
      </c>
      <c r="BI478" s="1">
        <v>253141.16</v>
      </c>
      <c r="BJ478" s="1">
        <v>250940.59</v>
      </c>
      <c r="BK478" s="1">
        <v>248740.02000000002</v>
      </c>
      <c r="BL478" s="2">
        <f t="shared" si="264"/>
        <v>0</v>
      </c>
      <c r="BM478" s="2">
        <f t="shared" si="292"/>
        <v>25829.949999999997</v>
      </c>
      <c r="BN478" s="3">
        <f t="shared" si="300"/>
        <v>6.749995165499327E-2</v>
      </c>
      <c r="BO478" s="37">
        <f>IFERROR(INDEX('Wkpr - Existing Depr Rates'!$G$2:$G$709,MATCH('Wkpr - Plant Balance Detail'!A478,'Wkpr - Existing Depr Rates'!$A$2:$A$709,0),),0)</f>
        <v>6.7500000000000004E-2</v>
      </c>
      <c r="BP478" s="37">
        <f t="shared" si="293"/>
        <v>-4.8345006734007434E-8</v>
      </c>
      <c r="BQ478" s="11">
        <v>5.74E-2</v>
      </c>
      <c r="BR478" s="11"/>
      <c r="BS478" s="11"/>
      <c r="BU478" s="31">
        <f>_xlfn.IFNA(IF(AND($B478="ED",$D478&gt;=310000,$D478&lt;360000),INDEX('Wkpr - Allocation_Factors'!$B$16:$F$16,1,MATCH('Wkpr - Plant Balance Detail'!BU$2,'Wkpr - Allocation_Factors'!$B$1:$F$1,0)),IF(AND($B478="GD",$C478="AN",$D478&gt;=350000,$D478&lt;358000),INDEX('Wkpr - Allocation_Factors'!$B$17:$F$17,1,MATCH('Wkpr - Plant Balance Detail'!BU$2,'Wkpr - Allocation_Factors'!$B$1:$F$1,0)),INDEX('Wkpr - Allocation_Factors'!$B$2:$F$15,MATCH(CONCATENATE('Wkpr - Plant Balance Detail'!$B478,'Wkpr - Plant Balance Detail'!$C478),'Wkpr - Allocation_Factors'!$A$2:$A$15,0),MATCH('Wkpr - Plant Balance Detail'!BU$2,'Wkpr - Allocation_Factors'!$B$1:$F$1,0)))),0)</f>
        <v>0</v>
      </c>
      <c r="BV478" s="31">
        <f>_xlfn.IFNA(IF(AND($B478="ED",$D478&gt;=310000,$D478&lt;360000),INDEX('Wkpr - Allocation_Factors'!$B$16:$F$16,1,MATCH('Wkpr - Plant Balance Detail'!BV$2,'Wkpr - Allocation_Factors'!$B$1:$F$1,0)),IF(AND($B478="GD",$C478="AN",$D478&gt;=350000,$D478&lt;358000),INDEX('Wkpr - Allocation_Factors'!$B$17:$F$17,1,MATCH('Wkpr - Plant Balance Detail'!BV$2,'Wkpr - Allocation_Factors'!$B$1:$F$1,0)),INDEX('Wkpr - Allocation_Factors'!$B$2:$F$15,MATCH(CONCATENATE('Wkpr - Plant Balance Detail'!$B478,'Wkpr - Plant Balance Detail'!$C478),'Wkpr - Allocation_Factors'!$A$2:$A$15,0),MATCH('Wkpr - Plant Balance Detail'!BV$2,'Wkpr - Allocation_Factors'!$B$1:$F$1,0)))),0)</f>
        <v>0.70286999999999999</v>
      </c>
      <c r="BW478" s="31">
        <f>_xlfn.IFNA(IF(AND($B478="ED",$D478&gt;=310000,$D478&lt;360000),INDEX('Wkpr - Allocation_Factors'!$B$16:$F$16,1,MATCH('Wkpr - Plant Balance Detail'!BW$2,'Wkpr - Allocation_Factors'!$B$1:$F$1,0)),IF(AND($B478="GD",$C478="AN",$D478&gt;=350000,$D478&lt;358000),INDEX('Wkpr - Allocation_Factors'!$B$17:$F$17,1,MATCH('Wkpr - Plant Balance Detail'!BW$2,'Wkpr - Allocation_Factors'!$B$1:$F$1,0)),INDEX('Wkpr - Allocation_Factors'!$B$2:$F$15,MATCH(CONCATENATE('Wkpr - Plant Balance Detail'!$B478,'Wkpr - Plant Balance Detail'!$C478),'Wkpr - Allocation_Factors'!$A$2:$A$15,0),MATCH('Wkpr - Plant Balance Detail'!BW$2,'Wkpr - Allocation_Factors'!$B$1:$F$1,0)))),0)</f>
        <v>0</v>
      </c>
      <c r="BX478" s="31">
        <f>_xlfn.IFNA(IF(AND($B478="ED",$D478&gt;=310000,$D478&lt;360000),INDEX('Wkpr - Allocation_Factors'!$B$16:$F$16,1,MATCH('Wkpr - Plant Balance Detail'!BX$2,'Wkpr - Allocation_Factors'!$B$1:$F$1,0)),IF(AND($B478="GD",$C478="AN",$D478&gt;=350000,$D478&lt;358000),INDEX('Wkpr - Allocation_Factors'!$B$17:$F$17,1,MATCH('Wkpr - Plant Balance Detail'!BX$2,'Wkpr - Allocation_Factors'!$B$1:$F$1,0)),INDEX('Wkpr - Allocation_Factors'!$B$2:$F$15,MATCH(CONCATENATE('Wkpr - Plant Balance Detail'!$B478,'Wkpr - Plant Balance Detail'!$C478),'Wkpr - Allocation_Factors'!$A$2:$A$15,0),MATCH('Wkpr - Plant Balance Detail'!BX$2,'Wkpr - Allocation_Factors'!$B$1:$F$1,0)))),0)</f>
        <v>0.29713000000000001</v>
      </c>
      <c r="BY478" s="31">
        <f>_xlfn.IFNA(IF(AND($B478="ED",$D478&gt;=310000,$D478&lt;360000),INDEX('Wkpr - Allocation_Factors'!$B$16:$F$16,1,MATCH('Wkpr - Plant Balance Detail'!BY$2,'Wkpr - Allocation_Factors'!$B$1:$F$1,0)),IF(AND($B478="GD",$C478="AN",$D478&gt;=350000,$D478&lt;358000),INDEX('Wkpr - Allocation_Factors'!$B$17:$F$17,1,MATCH('Wkpr - Plant Balance Detail'!BY$2,'Wkpr - Allocation_Factors'!$B$1:$F$1,0)),INDEX('Wkpr - Allocation_Factors'!$B$2:$F$15,MATCH(CONCATENATE('Wkpr - Plant Balance Detail'!$B478,'Wkpr - Plant Balance Detail'!$C478),'Wkpr - Allocation_Factors'!$A$2:$A$15,0),MATCH('Wkpr - Plant Balance Detail'!BY$2,'Wkpr - Allocation_Factors'!$B$1:$F$1,0)))),0)</f>
        <v>0</v>
      </c>
      <c r="CA478" s="1">
        <f t="shared" si="265"/>
        <v>0</v>
      </c>
      <c r="CB478" s="1">
        <f t="shared" si="266"/>
        <v>18560.574461800243</v>
      </c>
      <c r="CC478" s="1">
        <f t="shared" si="267"/>
        <v>0</v>
      </c>
      <c r="CD478" s="1">
        <f t="shared" si="268"/>
        <v>7846.2638750191445</v>
      </c>
      <c r="CE478" s="1">
        <f t="shared" si="269"/>
        <v>0</v>
      </c>
      <c r="CF478" s="1"/>
      <c r="CG478" s="1">
        <f t="shared" si="270"/>
        <v>0</v>
      </c>
      <c r="CH478" s="1">
        <f t="shared" si="271"/>
        <v>18560.587755307501</v>
      </c>
      <c r="CI478" s="1">
        <f t="shared" si="272"/>
        <v>0</v>
      </c>
      <c r="CJ478" s="1">
        <f t="shared" si="273"/>
        <v>7846.2694946925003</v>
      </c>
      <c r="CK478" s="1">
        <f t="shared" si="274"/>
        <v>0</v>
      </c>
      <c r="CM478" s="1">
        <f t="shared" si="275"/>
        <v>0</v>
      </c>
      <c r="CN478" s="1">
        <f t="shared" si="276"/>
        <v>15783.373883772601</v>
      </c>
      <c r="CO478" s="1">
        <f t="shared" si="277"/>
        <v>0</v>
      </c>
      <c r="CP478" s="1">
        <f t="shared" si="278"/>
        <v>6672.2350962274004</v>
      </c>
      <c r="CQ478" s="1">
        <f t="shared" si="279"/>
        <v>0</v>
      </c>
      <c r="CS478" s="1">
        <f t="shared" si="294"/>
        <v>0</v>
      </c>
      <c r="CT478" s="1">
        <f t="shared" si="295"/>
        <v>-2777.2138715348992</v>
      </c>
      <c r="CU478" s="1">
        <f t="shared" si="296"/>
        <v>0</v>
      </c>
      <c r="CV478" s="1">
        <f t="shared" si="297"/>
        <v>-1174.0343984650999</v>
      </c>
      <c r="CW478" s="1">
        <f t="shared" si="298"/>
        <v>0</v>
      </c>
      <c r="CX478" s="1">
        <f t="shared" si="299"/>
        <v>-3951.2482699999991</v>
      </c>
      <c r="DA478" s="38">
        <f t="shared" si="280"/>
        <v>0</v>
      </c>
      <c r="DB478" s="38">
        <f t="shared" si="281"/>
        <v>0</v>
      </c>
      <c r="DC478" s="38">
        <f t="shared" si="282"/>
        <v>0</v>
      </c>
      <c r="DD478" s="38">
        <f t="shared" si="283"/>
        <v>0</v>
      </c>
      <c r="DE478" s="38">
        <f t="shared" si="284"/>
        <v>0</v>
      </c>
    </row>
    <row r="479" spans="1:109" x14ac:dyDescent="0.2">
      <c r="A479" t="s">
        <v>494</v>
      </c>
      <c r="B479" t="str">
        <f t="shared" si="285"/>
        <v>GD</v>
      </c>
      <c r="C479" t="str">
        <f t="shared" si="286"/>
        <v>AN</v>
      </c>
      <c r="D479">
        <f t="shared" si="287"/>
        <v>392200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f t="shared" si="288"/>
        <v>0</v>
      </c>
      <c r="T479" s="1">
        <f t="shared" si="289"/>
        <v>0</v>
      </c>
      <c r="U479" s="1">
        <f t="shared" si="290"/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/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f t="shared" si="291"/>
        <v>0</v>
      </c>
      <c r="AX479" s="1"/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2">
        <f t="shared" si="264"/>
        <v>0</v>
      </c>
      <c r="BM479" s="2">
        <f t="shared" si="292"/>
        <v>0</v>
      </c>
      <c r="BN479" s="3" t="str">
        <f t="shared" si="300"/>
        <v/>
      </c>
      <c r="BO479" s="37">
        <f>IFERROR(INDEX('Wkpr - Existing Depr Rates'!$G$2:$G$709,MATCH('Wkpr - Plant Balance Detail'!A479,'Wkpr - Existing Depr Rates'!$A$2:$A$709,0),),0)</f>
        <v>0.2</v>
      </c>
      <c r="BP479" s="37" t="str">
        <f t="shared" si="293"/>
        <v/>
      </c>
      <c r="BU479" s="31">
        <f>_xlfn.IFNA(IF(AND($B479="ED",$D479&gt;=310000,$D479&lt;360000),INDEX('Wkpr - Allocation_Factors'!$B$16:$F$16,1,MATCH('Wkpr - Plant Balance Detail'!BU$2,'Wkpr - Allocation_Factors'!$B$1:$F$1,0)),IF(AND($B479="GD",$C479="AN",$D479&gt;=350000,$D479&lt;358000),INDEX('Wkpr - Allocation_Factors'!$B$17:$F$17,1,MATCH('Wkpr - Plant Balance Detail'!BU$2,'Wkpr - Allocation_Factors'!$B$1:$F$1,0)),INDEX('Wkpr - Allocation_Factors'!$B$2:$F$15,MATCH(CONCATENATE('Wkpr - Plant Balance Detail'!$B479,'Wkpr - Plant Balance Detail'!$C479),'Wkpr - Allocation_Factors'!$A$2:$A$15,0),MATCH('Wkpr - Plant Balance Detail'!BU$2,'Wkpr - Allocation_Factors'!$B$1:$F$1,0)))),0)</f>
        <v>0</v>
      </c>
      <c r="BV479" s="31">
        <f>_xlfn.IFNA(IF(AND($B479="ED",$D479&gt;=310000,$D479&lt;360000),INDEX('Wkpr - Allocation_Factors'!$B$16:$F$16,1,MATCH('Wkpr - Plant Balance Detail'!BV$2,'Wkpr - Allocation_Factors'!$B$1:$F$1,0)),IF(AND($B479="GD",$C479="AN",$D479&gt;=350000,$D479&lt;358000),INDEX('Wkpr - Allocation_Factors'!$B$17:$F$17,1,MATCH('Wkpr - Plant Balance Detail'!BV$2,'Wkpr - Allocation_Factors'!$B$1:$F$1,0)),INDEX('Wkpr - Allocation_Factors'!$B$2:$F$15,MATCH(CONCATENATE('Wkpr - Plant Balance Detail'!$B479,'Wkpr - Plant Balance Detail'!$C479),'Wkpr - Allocation_Factors'!$A$2:$A$15,0),MATCH('Wkpr - Plant Balance Detail'!BV$2,'Wkpr - Allocation_Factors'!$B$1:$F$1,0)))),0)</f>
        <v>0.70286999999999999</v>
      </c>
      <c r="BW479" s="31">
        <f>_xlfn.IFNA(IF(AND($B479="ED",$D479&gt;=310000,$D479&lt;360000),INDEX('Wkpr - Allocation_Factors'!$B$16:$F$16,1,MATCH('Wkpr - Plant Balance Detail'!BW$2,'Wkpr - Allocation_Factors'!$B$1:$F$1,0)),IF(AND($B479="GD",$C479="AN",$D479&gt;=350000,$D479&lt;358000),INDEX('Wkpr - Allocation_Factors'!$B$17:$F$17,1,MATCH('Wkpr - Plant Balance Detail'!BW$2,'Wkpr - Allocation_Factors'!$B$1:$F$1,0)),INDEX('Wkpr - Allocation_Factors'!$B$2:$F$15,MATCH(CONCATENATE('Wkpr - Plant Balance Detail'!$B479,'Wkpr - Plant Balance Detail'!$C479),'Wkpr - Allocation_Factors'!$A$2:$A$15,0),MATCH('Wkpr - Plant Balance Detail'!BW$2,'Wkpr - Allocation_Factors'!$B$1:$F$1,0)))),0)</f>
        <v>0</v>
      </c>
      <c r="BX479" s="31">
        <f>_xlfn.IFNA(IF(AND($B479="ED",$D479&gt;=310000,$D479&lt;360000),INDEX('Wkpr - Allocation_Factors'!$B$16:$F$16,1,MATCH('Wkpr - Plant Balance Detail'!BX$2,'Wkpr - Allocation_Factors'!$B$1:$F$1,0)),IF(AND($B479="GD",$C479="AN",$D479&gt;=350000,$D479&lt;358000),INDEX('Wkpr - Allocation_Factors'!$B$17:$F$17,1,MATCH('Wkpr - Plant Balance Detail'!BX$2,'Wkpr - Allocation_Factors'!$B$1:$F$1,0)),INDEX('Wkpr - Allocation_Factors'!$B$2:$F$15,MATCH(CONCATENATE('Wkpr - Plant Balance Detail'!$B479,'Wkpr - Plant Balance Detail'!$C479),'Wkpr - Allocation_Factors'!$A$2:$A$15,0),MATCH('Wkpr - Plant Balance Detail'!BX$2,'Wkpr - Allocation_Factors'!$B$1:$F$1,0)))),0)</f>
        <v>0.29713000000000001</v>
      </c>
      <c r="BY479" s="31">
        <f>_xlfn.IFNA(IF(AND($B479="ED",$D479&gt;=310000,$D479&lt;360000),INDEX('Wkpr - Allocation_Factors'!$B$16:$F$16,1,MATCH('Wkpr - Plant Balance Detail'!BY$2,'Wkpr - Allocation_Factors'!$B$1:$F$1,0)),IF(AND($B479="GD",$C479="AN",$D479&gt;=350000,$D479&lt;358000),INDEX('Wkpr - Allocation_Factors'!$B$17:$F$17,1,MATCH('Wkpr - Plant Balance Detail'!BY$2,'Wkpr - Allocation_Factors'!$B$1:$F$1,0)),INDEX('Wkpr - Allocation_Factors'!$B$2:$F$15,MATCH(CONCATENATE('Wkpr - Plant Balance Detail'!$B479,'Wkpr - Plant Balance Detail'!$C479),'Wkpr - Allocation_Factors'!$A$2:$A$15,0),MATCH('Wkpr - Plant Balance Detail'!BY$2,'Wkpr - Allocation_Factors'!$B$1:$F$1,0)))),0)</f>
        <v>0</v>
      </c>
      <c r="CA479" s="1">
        <f t="shared" si="265"/>
        <v>0</v>
      </c>
      <c r="CB479" s="1">
        <f t="shared" si="266"/>
        <v>0</v>
      </c>
      <c r="CC479" s="1">
        <f t="shared" si="267"/>
        <v>0</v>
      </c>
      <c r="CD479" s="1">
        <f t="shared" si="268"/>
        <v>0</v>
      </c>
      <c r="CE479" s="1">
        <f t="shared" si="269"/>
        <v>0</v>
      </c>
      <c r="CF479" s="1"/>
      <c r="CG479" s="1">
        <f t="shared" si="270"/>
        <v>0</v>
      </c>
      <c r="CH479" s="1">
        <f t="shared" si="271"/>
        <v>0</v>
      </c>
      <c r="CI479" s="1">
        <f t="shared" si="272"/>
        <v>0</v>
      </c>
      <c r="CJ479" s="1">
        <f t="shared" si="273"/>
        <v>0</v>
      </c>
      <c r="CK479" s="1">
        <f t="shared" si="274"/>
        <v>0</v>
      </c>
      <c r="CM479" s="1">
        <f t="shared" si="275"/>
        <v>0</v>
      </c>
      <c r="CN479" s="1">
        <f t="shared" si="276"/>
        <v>0</v>
      </c>
      <c r="CO479" s="1">
        <f t="shared" si="277"/>
        <v>0</v>
      </c>
      <c r="CP479" s="1">
        <f t="shared" si="278"/>
        <v>0</v>
      </c>
      <c r="CQ479" s="1">
        <f t="shared" si="279"/>
        <v>0</v>
      </c>
      <c r="CS479" s="1">
        <f t="shared" si="294"/>
        <v>0</v>
      </c>
      <c r="CT479" s="1">
        <f t="shared" si="295"/>
        <v>0</v>
      </c>
      <c r="CU479" s="1">
        <f t="shared" si="296"/>
        <v>0</v>
      </c>
      <c r="CV479" s="1">
        <f t="shared" si="297"/>
        <v>0</v>
      </c>
      <c r="CW479" s="1">
        <f t="shared" si="298"/>
        <v>0</v>
      </c>
      <c r="CX479" s="1">
        <f t="shared" si="299"/>
        <v>0</v>
      </c>
      <c r="DA479" s="38">
        <f t="shared" si="280"/>
        <v>0</v>
      </c>
      <c r="DB479" s="38">
        <f t="shared" si="281"/>
        <v>0</v>
      </c>
      <c r="DC479" s="38">
        <f t="shared" si="282"/>
        <v>0</v>
      </c>
      <c r="DD479" s="38">
        <f t="shared" si="283"/>
        <v>0</v>
      </c>
      <c r="DE479" s="38">
        <f t="shared" si="284"/>
        <v>0</v>
      </c>
    </row>
    <row r="480" spans="1:109" x14ac:dyDescent="0.2">
      <c r="A480" t="s">
        <v>495</v>
      </c>
      <c r="B480" t="str">
        <f t="shared" si="285"/>
        <v>GD</v>
      </c>
      <c r="C480" t="str">
        <f t="shared" si="286"/>
        <v>AN</v>
      </c>
      <c r="D480">
        <f t="shared" si="287"/>
        <v>394000</v>
      </c>
      <c r="F480" s="1">
        <v>361979.03</v>
      </c>
      <c r="G480" s="1">
        <v>361979.03</v>
      </c>
      <c r="H480" s="1">
        <v>361979.03</v>
      </c>
      <c r="I480" s="1">
        <v>361979.03</v>
      </c>
      <c r="J480" s="1">
        <v>361979.03</v>
      </c>
      <c r="K480" s="1">
        <v>361979.03</v>
      </c>
      <c r="L480" s="1">
        <v>361979.03</v>
      </c>
      <c r="M480" s="1">
        <v>342798.04</v>
      </c>
      <c r="N480" s="1">
        <v>342798.04</v>
      </c>
      <c r="O480" s="1">
        <v>342798.04</v>
      </c>
      <c r="P480" s="1">
        <v>342798.04</v>
      </c>
      <c r="Q480" s="1">
        <v>344067.5</v>
      </c>
      <c r="R480" s="1">
        <v>344067.5</v>
      </c>
      <c r="S480" s="1">
        <f t="shared" si="288"/>
        <v>353023.26500000001</v>
      </c>
      <c r="T480" s="1">
        <f t="shared" si="289"/>
        <v>3887133.8400000003</v>
      </c>
      <c r="U480" s="1">
        <f t="shared" si="290"/>
        <v>353346.42541666672</v>
      </c>
      <c r="V480" s="1">
        <v>-261467.01</v>
      </c>
      <c r="W480" s="1">
        <v>-262673.61</v>
      </c>
      <c r="X480" s="1">
        <v>-263880.21000000002</v>
      </c>
      <c r="Y480" s="1">
        <v>-265086.81</v>
      </c>
      <c r="Z480" s="1">
        <v>-266293.41000000003</v>
      </c>
      <c r="AA480" s="1">
        <v>-267500.01</v>
      </c>
      <c r="AB480" s="1">
        <v>-268706.61</v>
      </c>
      <c r="AC480" s="1">
        <v>-247061.2</v>
      </c>
      <c r="AD480" s="1">
        <v>-248203.86000000002</v>
      </c>
      <c r="AE480" s="1">
        <v>-249346.52000000002</v>
      </c>
      <c r="AF480" s="1">
        <v>-250489.18</v>
      </c>
      <c r="AG480" s="1">
        <v>-251633.96</v>
      </c>
      <c r="AH480" s="1">
        <v>-252780.85</v>
      </c>
      <c r="AI480" s="1"/>
      <c r="AJ480" s="1">
        <v>-1220.68</v>
      </c>
      <c r="AK480" s="1">
        <v>-1206.6000000000001</v>
      </c>
      <c r="AL480" s="1">
        <v>-1206.6000000000001</v>
      </c>
      <c r="AM480" s="1">
        <v>-1206.6000000000001</v>
      </c>
      <c r="AN480" s="1">
        <v>-1206.6000000000001</v>
      </c>
      <c r="AO480" s="1">
        <v>-1206.6000000000001</v>
      </c>
      <c r="AP480" s="1">
        <v>-1206.6000000000001</v>
      </c>
      <c r="AQ480" s="1">
        <v>-1174.6300000000001</v>
      </c>
      <c r="AR480" s="1">
        <v>-1142.6600000000001</v>
      </c>
      <c r="AS480" s="1">
        <v>-1142.6600000000001</v>
      </c>
      <c r="AT480" s="1">
        <v>-1142.6600000000001</v>
      </c>
      <c r="AU480" s="1">
        <v>-1144.78</v>
      </c>
      <c r="AV480" s="1">
        <v>-1146.8900000000001</v>
      </c>
      <c r="AW480" s="1">
        <f t="shared" si="291"/>
        <v>14133.880000000001</v>
      </c>
      <c r="AX480" s="1"/>
      <c r="AY480" s="1">
        <v>100512.02</v>
      </c>
      <c r="AZ480" s="1">
        <v>99305.42</v>
      </c>
      <c r="BA480" s="1">
        <v>98098.82</v>
      </c>
      <c r="BB480" s="1">
        <v>96892.22</v>
      </c>
      <c r="BC480" s="1">
        <v>95685.62</v>
      </c>
      <c r="BD480" s="1">
        <v>94479.02</v>
      </c>
      <c r="BE480" s="1">
        <v>93272.42</v>
      </c>
      <c r="BF480" s="1">
        <v>95736.84</v>
      </c>
      <c r="BG480" s="1">
        <v>94594.180000000008</v>
      </c>
      <c r="BH480" s="1">
        <v>93451.520000000004</v>
      </c>
      <c r="BI480" s="1">
        <v>92308.86</v>
      </c>
      <c r="BJ480" s="1">
        <v>92433.540000000008</v>
      </c>
      <c r="BK480" s="1">
        <v>91286.650000000009</v>
      </c>
      <c r="BL480" s="2">
        <f t="shared" si="264"/>
        <v>0</v>
      </c>
      <c r="BM480" s="2">
        <f t="shared" si="292"/>
        <v>14133.880000000001</v>
      </c>
      <c r="BN480" s="3">
        <f t="shared" si="300"/>
        <v>4.0000065044759697E-2</v>
      </c>
      <c r="BO480" s="37">
        <f>IFERROR(INDEX('Wkpr - Existing Depr Rates'!$G$2:$G$709,MATCH('Wkpr - Plant Balance Detail'!A480,'Wkpr - Existing Depr Rates'!$A$2:$A$709,0),),0)</f>
        <v>0.04</v>
      </c>
      <c r="BP480" s="37">
        <f t="shared" si="293"/>
        <v>6.5044759696430976E-8</v>
      </c>
      <c r="BQ480" s="11">
        <v>0.05</v>
      </c>
      <c r="BR480" s="11"/>
      <c r="BS480" s="11"/>
      <c r="BU480" s="31">
        <f>_xlfn.IFNA(IF(AND($B480="ED",$D480&gt;=310000,$D480&lt;360000),INDEX('Wkpr - Allocation_Factors'!$B$16:$F$16,1,MATCH('Wkpr - Plant Balance Detail'!BU$2,'Wkpr - Allocation_Factors'!$B$1:$F$1,0)),IF(AND($B480="GD",$C480="AN",$D480&gt;=350000,$D480&lt;358000),INDEX('Wkpr - Allocation_Factors'!$B$17:$F$17,1,MATCH('Wkpr - Plant Balance Detail'!BU$2,'Wkpr - Allocation_Factors'!$B$1:$F$1,0)),INDEX('Wkpr - Allocation_Factors'!$B$2:$F$15,MATCH(CONCATENATE('Wkpr - Plant Balance Detail'!$B480,'Wkpr - Plant Balance Detail'!$C480),'Wkpr - Allocation_Factors'!$A$2:$A$15,0),MATCH('Wkpr - Plant Balance Detail'!BU$2,'Wkpr - Allocation_Factors'!$B$1:$F$1,0)))),0)</f>
        <v>0</v>
      </c>
      <c r="BV480" s="31">
        <f>_xlfn.IFNA(IF(AND($B480="ED",$D480&gt;=310000,$D480&lt;360000),INDEX('Wkpr - Allocation_Factors'!$B$16:$F$16,1,MATCH('Wkpr - Plant Balance Detail'!BV$2,'Wkpr - Allocation_Factors'!$B$1:$F$1,0)),IF(AND($B480="GD",$C480="AN",$D480&gt;=350000,$D480&lt;358000),INDEX('Wkpr - Allocation_Factors'!$B$17:$F$17,1,MATCH('Wkpr - Plant Balance Detail'!BV$2,'Wkpr - Allocation_Factors'!$B$1:$F$1,0)),INDEX('Wkpr - Allocation_Factors'!$B$2:$F$15,MATCH(CONCATENATE('Wkpr - Plant Balance Detail'!$B480,'Wkpr - Plant Balance Detail'!$C480),'Wkpr - Allocation_Factors'!$A$2:$A$15,0),MATCH('Wkpr - Plant Balance Detail'!BV$2,'Wkpr - Allocation_Factors'!$B$1:$F$1,0)))),0)</f>
        <v>0.70286999999999999</v>
      </c>
      <c r="BW480" s="31">
        <f>_xlfn.IFNA(IF(AND($B480="ED",$D480&gt;=310000,$D480&lt;360000),INDEX('Wkpr - Allocation_Factors'!$B$16:$F$16,1,MATCH('Wkpr - Plant Balance Detail'!BW$2,'Wkpr - Allocation_Factors'!$B$1:$F$1,0)),IF(AND($B480="GD",$C480="AN",$D480&gt;=350000,$D480&lt;358000),INDEX('Wkpr - Allocation_Factors'!$B$17:$F$17,1,MATCH('Wkpr - Plant Balance Detail'!BW$2,'Wkpr - Allocation_Factors'!$B$1:$F$1,0)),INDEX('Wkpr - Allocation_Factors'!$B$2:$F$15,MATCH(CONCATENATE('Wkpr - Plant Balance Detail'!$B480,'Wkpr - Plant Balance Detail'!$C480),'Wkpr - Allocation_Factors'!$A$2:$A$15,0),MATCH('Wkpr - Plant Balance Detail'!BW$2,'Wkpr - Allocation_Factors'!$B$1:$F$1,0)))),0)</f>
        <v>0</v>
      </c>
      <c r="BX480" s="31">
        <f>_xlfn.IFNA(IF(AND($B480="ED",$D480&gt;=310000,$D480&lt;360000),INDEX('Wkpr - Allocation_Factors'!$B$16:$F$16,1,MATCH('Wkpr - Plant Balance Detail'!BX$2,'Wkpr - Allocation_Factors'!$B$1:$F$1,0)),IF(AND($B480="GD",$C480="AN",$D480&gt;=350000,$D480&lt;358000),INDEX('Wkpr - Allocation_Factors'!$B$17:$F$17,1,MATCH('Wkpr - Plant Balance Detail'!BX$2,'Wkpr - Allocation_Factors'!$B$1:$F$1,0)),INDEX('Wkpr - Allocation_Factors'!$B$2:$F$15,MATCH(CONCATENATE('Wkpr - Plant Balance Detail'!$B480,'Wkpr - Plant Balance Detail'!$C480),'Wkpr - Allocation_Factors'!$A$2:$A$15,0),MATCH('Wkpr - Plant Balance Detail'!BX$2,'Wkpr - Allocation_Factors'!$B$1:$F$1,0)))),0)</f>
        <v>0.29713000000000001</v>
      </c>
      <c r="BY480" s="31">
        <f>_xlfn.IFNA(IF(AND($B480="ED",$D480&gt;=310000,$D480&lt;360000),INDEX('Wkpr - Allocation_Factors'!$B$16:$F$16,1,MATCH('Wkpr - Plant Balance Detail'!BY$2,'Wkpr - Allocation_Factors'!$B$1:$F$1,0)),IF(AND($B480="GD",$C480="AN",$D480&gt;=350000,$D480&lt;358000),INDEX('Wkpr - Allocation_Factors'!$B$17:$F$17,1,MATCH('Wkpr - Plant Balance Detail'!BY$2,'Wkpr - Allocation_Factors'!$B$1:$F$1,0)),INDEX('Wkpr - Allocation_Factors'!$B$2:$F$15,MATCH(CONCATENATE('Wkpr - Plant Balance Detail'!$B480,'Wkpr - Plant Balance Detail'!$C480),'Wkpr - Allocation_Factors'!$A$2:$A$15,0),MATCH('Wkpr - Plant Balance Detail'!BY$2,'Wkpr - Allocation_Factors'!$B$1:$F$1,0)))),0)</f>
        <v>0</v>
      </c>
      <c r="CA480" s="1">
        <f t="shared" si="265"/>
        <v>0</v>
      </c>
      <c r="CB480" s="1">
        <f t="shared" si="266"/>
        <v>9673.4046790814918</v>
      </c>
      <c r="CC480" s="1">
        <f t="shared" si="267"/>
        <v>0</v>
      </c>
      <c r="CD480" s="1">
        <f t="shared" si="268"/>
        <v>4089.3177007063664</v>
      </c>
      <c r="CE480" s="1">
        <f t="shared" si="269"/>
        <v>0</v>
      </c>
      <c r="CF480" s="1"/>
      <c r="CG480" s="1">
        <f t="shared" si="270"/>
        <v>0</v>
      </c>
      <c r="CH480" s="1">
        <f t="shared" si="271"/>
        <v>9673.3889490000001</v>
      </c>
      <c r="CI480" s="1">
        <f t="shared" si="272"/>
        <v>0</v>
      </c>
      <c r="CJ480" s="1">
        <f t="shared" si="273"/>
        <v>4089.3110510000001</v>
      </c>
      <c r="CK480" s="1">
        <f t="shared" si="274"/>
        <v>0</v>
      </c>
      <c r="CM480" s="1">
        <f t="shared" si="275"/>
        <v>0</v>
      </c>
      <c r="CN480" s="1">
        <f t="shared" si="276"/>
        <v>12091.73618625</v>
      </c>
      <c r="CO480" s="1">
        <f t="shared" si="277"/>
        <v>0</v>
      </c>
      <c r="CP480" s="1">
        <f t="shared" si="278"/>
        <v>5111.6388137499998</v>
      </c>
      <c r="CQ480" s="1">
        <f t="shared" si="279"/>
        <v>0</v>
      </c>
      <c r="CS480" s="1">
        <f t="shared" si="294"/>
        <v>0</v>
      </c>
      <c r="CT480" s="1">
        <f t="shared" si="295"/>
        <v>2418.34723725</v>
      </c>
      <c r="CU480" s="1">
        <f t="shared" si="296"/>
        <v>0</v>
      </c>
      <c r="CV480" s="1">
        <f t="shared" si="297"/>
        <v>1022.3277627499997</v>
      </c>
      <c r="CW480" s="1">
        <f t="shared" si="298"/>
        <v>0</v>
      </c>
      <c r="CX480" s="1">
        <f t="shared" si="299"/>
        <v>3440.6749999999997</v>
      </c>
      <c r="DA480" s="38">
        <f t="shared" si="280"/>
        <v>0</v>
      </c>
      <c r="DB480" s="38">
        <f t="shared" si="281"/>
        <v>0</v>
      </c>
      <c r="DC480" s="38">
        <f t="shared" si="282"/>
        <v>0</v>
      </c>
      <c r="DD480" s="38">
        <f t="shared" si="283"/>
        <v>0</v>
      </c>
      <c r="DE480" s="38">
        <f t="shared" si="284"/>
        <v>0</v>
      </c>
    </row>
    <row r="481" spans="1:109" x14ac:dyDescent="0.2">
      <c r="A481" t="s">
        <v>496</v>
      </c>
      <c r="B481" t="str">
        <f t="shared" si="285"/>
        <v>GD</v>
      </c>
      <c r="C481" t="str">
        <f t="shared" si="286"/>
        <v>AN</v>
      </c>
      <c r="D481">
        <f t="shared" si="287"/>
        <v>395000</v>
      </c>
      <c r="F481" s="1">
        <v>120039.41</v>
      </c>
      <c r="G481" s="1">
        <v>120039.41</v>
      </c>
      <c r="H481" s="1">
        <v>120039.41</v>
      </c>
      <c r="I481" s="1">
        <v>120039.41</v>
      </c>
      <c r="J481" s="1">
        <v>120039.41</v>
      </c>
      <c r="K481" s="1">
        <v>120039.41</v>
      </c>
      <c r="L481" s="1">
        <v>120039.41</v>
      </c>
      <c r="M481" s="1">
        <v>120039.41</v>
      </c>
      <c r="N481" s="1">
        <v>120039.41</v>
      </c>
      <c r="O481" s="1">
        <v>120039.41</v>
      </c>
      <c r="P481" s="1">
        <v>120039.41</v>
      </c>
      <c r="Q481" s="1">
        <v>120039.41</v>
      </c>
      <c r="R481" s="1">
        <v>120039.41</v>
      </c>
      <c r="S481" s="1">
        <f t="shared" si="288"/>
        <v>120039.41</v>
      </c>
      <c r="T481" s="1">
        <f t="shared" si="289"/>
        <v>1320433.51</v>
      </c>
      <c r="U481" s="1">
        <f t="shared" si="290"/>
        <v>120039.40999999999</v>
      </c>
      <c r="V481" s="1">
        <v>-27808.83</v>
      </c>
      <c r="W481" s="1">
        <v>-29483.38</v>
      </c>
      <c r="X481" s="1">
        <v>-31157.93</v>
      </c>
      <c r="Y481" s="1">
        <v>-32832.480000000003</v>
      </c>
      <c r="Z481" s="1">
        <v>-34507.03</v>
      </c>
      <c r="AA481" s="1">
        <v>-36181.58</v>
      </c>
      <c r="AB481" s="1">
        <v>-37856.129999999997</v>
      </c>
      <c r="AC481" s="1">
        <v>-39530.68</v>
      </c>
      <c r="AD481" s="1">
        <v>-41205.230000000003</v>
      </c>
      <c r="AE481" s="1">
        <v>-42879.78</v>
      </c>
      <c r="AF481" s="1">
        <v>-44554.33</v>
      </c>
      <c r="AG481" s="1">
        <v>-46228.88</v>
      </c>
      <c r="AH481" s="1">
        <v>-47903.43</v>
      </c>
      <c r="AI481" s="1"/>
      <c r="AJ481" s="1">
        <v>-1845.16</v>
      </c>
      <c r="AK481" s="1">
        <v>-1674.55</v>
      </c>
      <c r="AL481" s="1">
        <v>-1674.55</v>
      </c>
      <c r="AM481" s="1">
        <v>-1674.55</v>
      </c>
      <c r="AN481" s="1">
        <v>-1674.55</v>
      </c>
      <c r="AO481" s="1">
        <v>-1674.55</v>
      </c>
      <c r="AP481" s="1">
        <v>-1674.55</v>
      </c>
      <c r="AQ481" s="1">
        <v>-1674.55</v>
      </c>
      <c r="AR481" s="1">
        <v>-1674.55</v>
      </c>
      <c r="AS481" s="1">
        <v>-1674.55</v>
      </c>
      <c r="AT481" s="1">
        <v>-1674.55</v>
      </c>
      <c r="AU481" s="1">
        <v>-1674.55</v>
      </c>
      <c r="AV481" s="1">
        <v>-1674.55</v>
      </c>
      <c r="AW481" s="1">
        <f t="shared" si="291"/>
        <v>20094.599999999995</v>
      </c>
      <c r="AX481" s="1"/>
      <c r="AY481" s="1">
        <v>92230.58</v>
      </c>
      <c r="AZ481" s="1">
        <v>90556.03</v>
      </c>
      <c r="BA481" s="1">
        <v>88881.48</v>
      </c>
      <c r="BB481" s="1">
        <v>87206.930000000008</v>
      </c>
      <c r="BC481" s="1">
        <v>85532.38</v>
      </c>
      <c r="BD481" s="1">
        <v>83857.83</v>
      </c>
      <c r="BE481" s="1">
        <v>82183.28</v>
      </c>
      <c r="BF481" s="1">
        <v>80508.73</v>
      </c>
      <c r="BG481" s="1">
        <v>78834.180000000008</v>
      </c>
      <c r="BH481" s="1">
        <v>77159.63</v>
      </c>
      <c r="BI481" s="1">
        <v>75485.08</v>
      </c>
      <c r="BJ481" s="1">
        <v>73810.53</v>
      </c>
      <c r="BK481" s="1">
        <v>72135.98</v>
      </c>
      <c r="BL481" s="2">
        <f t="shared" si="264"/>
        <v>0</v>
      </c>
      <c r="BM481" s="2">
        <f t="shared" si="292"/>
        <v>20094.599999999995</v>
      </c>
      <c r="BN481" s="3">
        <f t="shared" si="300"/>
        <v>0.16740002304243246</v>
      </c>
      <c r="BO481" s="37">
        <f>IFERROR(INDEX('Wkpr - Existing Depr Rates'!$G$2:$G$709,MATCH('Wkpr - Plant Balance Detail'!A481,'Wkpr - Existing Depr Rates'!$A$2:$A$709,0),),0)</f>
        <v>0.16739999999999999</v>
      </c>
      <c r="BP481" s="37">
        <f t="shared" si="293"/>
        <v>2.3042432462094808E-8</v>
      </c>
      <c r="BQ481" s="11">
        <v>6.6699999999999995E-2</v>
      </c>
      <c r="BR481" s="11"/>
      <c r="BS481" s="11"/>
      <c r="BU481" s="31">
        <f>_xlfn.IFNA(IF(AND($B481="ED",$D481&gt;=310000,$D481&lt;360000),INDEX('Wkpr - Allocation_Factors'!$B$16:$F$16,1,MATCH('Wkpr - Plant Balance Detail'!BU$2,'Wkpr - Allocation_Factors'!$B$1:$F$1,0)),IF(AND($B481="GD",$C481="AN",$D481&gt;=350000,$D481&lt;358000),INDEX('Wkpr - Allocation_Factors'!$B$17:$F$17,1,MATCH('Wkpr - Plant Balance Detail'!BU$2,'Wkpr - Allocation_Factors'!$B$1:$F$1,0)),INDEX('Wkpr - Allocation_Factors'!$B$2:$F$15,MATCH(CONCATENATE('Wkpr - Plant Balance Detail'!$B481,'Wkpr - Plant Balance Detail'!$C481),'Wkpr - Allocation_Factors'!$A$2:$A$15,0),MATCH('Wkpr - Plant Balance Detail'!BU$2,'Wkpr - Allocation_Factors'!$B$1:$F$1,0)))),0)</f>
        <v>0</v>
      </c>
      <c r="BV481" s="31">
        <f>_xlfn.IFNA(IF(AND($B481="ED",$D481&gt;=310000,$D481&lt;360000),INDEX('Wkpr - Allocation_Factors'!$B$16:$F$16,1,MATCH('Wkpr - Plant Balance Detail'!BV$2,'Wkpr - Allocation_Factors'!$B$1:$F$1,0)),IF(AND($B481="GD",$C481="AN",$D481&gt;=350000,$D481&lt;358000),INDEX('Wkpr - Allocation_Factors'!$B$17:$F$17,1,MATCH('Wkpr - Plant Balance Detail'!BV$2,'Wkpr - Allocation_Factors'!$B$1:$F$1,0)),INDEX('Wkpr - Allocation_Factors'!$B$2:$F$15,MATCH(CONCATENATE('Wkpr - Plant Balance Detail'!$B481,'Wkpr - Plant Balance Detail'!$C481),'Wkpr - Allocation_Factors'!$A$2:$A$15,0),MATCH('Wkpr - Plant Balance Detail'!BV$2,'Wkpr - Allocation_Factors'!$B$1:$F$1,0)))),0)</f>
        <v>0.70286999999999999</v>
      </c>
      <c r="BW481" s="31">
        <f>_xlfn.IFNA(IF(AND($B481="ED",$D481&gt;=310000,$D481&lt;360000),INDEX('Wkpr - Allocation_Factors'!$B$16:$F$16,1,MATCH('Wkpr - Plant Balance Detail'!BW$2,'Wkpr - Allocation_Factors'!$B$1:$F$1,0)),IF(AND($B481="GD",$C481="AN",$D481&gt;=350000,$D481&lt;358000),INDEX('Wkpr - Allocation_Factors'!$B$17:$F$17,1,MATCH('Wkpr - Plant Balance Detail'!BW$2,'Wkpr - Allocation_Factors'!$B$1:$F$1,0)),INDEX('Wkpr - Allocation_Factors'!$B$2:$F$15,MATCH(CONCATENATE('Wkpr - Plant Balance Detail'!$B481,'Wkpr - Plant Balance Detail'!$C481),'Wkpr - Allocation_Factors'!$A$2:$A$15,0),MATCH('Wkpr - Plant Balance Detail'!BW$2,'Wkpr - Allocation_Factors'!$B$1:$F$1,0)))),0)</f>
        <v>0</v>
      </c>
      <c r="BX481" s="31">
        <f>_xlfn.IFNA(IF(AND($B481="ED",$D481&gt;=310000,$D481&lt;360000),INDEX('Wkpr - Allocation_Factors'!$B$16:$F$16,1,MATCH('Wkpr - Plant Balance Detail'!BX$2,'Wkpr - Allocation_Factors'!$B$1:$F$1,0)),IF(AND($B481="GD",$C481="AN",$D481&gt;=350000,$D481&lt;358000),INDEX('Wkpr - Allocation_Factors'!$B$17:$F$17,1,MATCH('Wkpr - Plant Balance Detail'!BX$2,'Wkpr - Allocation_Factors'!$B$1:$F$1,0)),INDEX('Wkpr - Allocation_Factors'!$B$2:$F$15,MATCH(CONCATENATE('Wkpr - Plant Balance Detail'!$B481,'Wkpr - Plant Balance Detail'!$C481),'Wkpr - Allocation_Factors'!$A$2:$A$15,0),MATCH('Wkpr - Plant Balance Detail'!BX$2,'Wkpr - Allocation_Factors'!$B$1:$F$1,0)))),0)</f>
        <v>0.29713000000000001</v>
      </c>
      <c r="BY481" s="31">
        <f>_xlfn.IFNA(IF(AND($B481="ED",$D481&gt;=310000,$D481&lt;360000),INDEX('Wkpr - Allocation_Factors'!$B$16:$F$16,1,MATCH('Wkpr - Plant Balance Detail'!BY$2,'Wkpr - Allocation_Factors'!$B$1:$F$1,0)),IF(AND($B481="GD",$C481="AN",$D481&gt;=350000,$D481&lt;358000),INDEX('Wkpr - Allocation_Factors'!$B$17:$F$17,1,MATCH('Wkpr - Plant Balance Detail'!BY$2,'Wkpr - Allocation_Factors'!$B$1:$F$1,0)),INDEX('Wkpr - Allocation_Factors'!$B$2:$F$15,MATCH(CONCATENATE('Wkpr - Plant Balance Detail'!$B481,'Wkpr - Plant Balance Detail'!$C481),'Wkpr - Allocation_Factors'!$A$2:$A$15,0),MATCH('Wkpr - Plant Balance Detail'!BY$2,'Wkpr - Allocation_Factors'!$B$1:$F$1,0)))),0)</f>
        <v>0</v>
      </c>
      <c r="CA481" s="1">
        <f t="shared" si="265"/>
        <v>0</v>
      </c>
      <c r="CB481" s="1">
        <f t="shared" si="266"/>
        <v>14123.891501999999</v>
      </c>
      <c r="CC481" s="1">
        <f t="shared" si="267"/>
        <v>0</v>
      </c>
      <c r="CD481" s="1">
        <f t="shared" si="268"/>
        <v>5970.708498</v>
      </c>
      <c r="CE481" s="1">
        <f t="shared" si="269"/>
        <v>0</v>
      </c>
      <c r="CF481" s="1"/>
      <c r="CG481" s="1">
        <f t="shared" si="270"/>
        <v>0</v>
      </c>
      <c r="CH481" s="1">
        <f t="shared" si="271"/>
        <v>14123.889557861581</v>
      </c>
      <c r="CI481" s="1">
        <f t="shared" si="272"/>
        <v>0</v>
      </c>
      <c r="CJ481" s="1">
        <f t="shared" si="273"/>
        <v>5970.7076761384205</v>
      </c>
      <c r="CK481" s="1">
        <f t="shared" si="274"/>
        <v>0</v>
      </c>
      <c r="CM481" s="1">
        <f t="shared" si="275"/>
        <v>0</v>
      </c>
      <c r="CN481" s="1">
        <f t="shared" si="276"/>
        <v>5627.6190771168895</v>
      </c>
      <c r="CO481" s="1">
        <f t="shared" si="277"/>
        <v>0</v>
      </c>
      <c r="CP481" s="1">
        <f t="shared" si="278"/>
        <v>2379.0095698831101</v>
      </c>
      <c r="CQ481" s="1">
        <f t="shared" si="279"/>
        <v>0</v>
      </c>
      <c r="CS481" s="1">
        <f t="shared" si="294"/>
        <v>0</v>
      </c>
      <c r="CT481" s="1">
        <f t="shared" si="295"/>
        <v>-8496.2704807446917</v>
      </c>
      <c r="CU481" s="1">
        <f t="shared" si="296"/>
        <v>0</v>
      </c>
      <c r="CV481" s="1">
        <f t="shared" si="297"/>
        <v>-3591.6981062553104</v>
      </c>
      <c r="CW481" s="1">
        <f t="shared" si="298"/>
        <v>0</v>
      </c>
      <c r="CX481" s="1">
        <f t="shared" si="299"/>
        <v>-12087.968587000003</v>
      </c>
      <c r="DA481" s="38">
        <f t="shared" si="280"/>
        <v>0</v>
      </c>
      <c r="DB481" s="38">
        <f t="shared" si="281"/>
        <v>0</v>
      </c>
      <c r="DC481" s="38">
        <f t="shared" si="282"/>
        <v>0</v>
      </c>
      <c r="DD481" s="38">
        <f t="shared" si="283"/>
        <v>0</v>
      </c>
      <c r="DE481" s="38">
        <f t="shared" si="284"/>
        <v>0</v>
      </c>
    </row>
    <row r="482" spans="1:109" x14ac:dyDescent="0.2">
      <c r="A482" t="s">
        <v>497</v>
      </c>
      <c r="B482" t="str">
        <f t="shared" si="285"/>
        <v>GD</v>
      </c>
      <c r="C482" t="str">
        <f t="shared" si="286"/>
        <v>AN</v>
      </c>
      <c r="D482">
        <f t="shared" si="287"/>
        <v>396000</v>
      </c>
      <c r="E482" t="s">
        <v>683</v>
      </c>
      <c r="F482" s="1">
        <v>54550.380000000005</v>
      </c>
      <c r="G482" s="1">
        <v>54550.380000000005</v>
      </c>
      <c r="H482" s="1">
        <v>54550.380000000005</v>
      </c>
      <c r="I482" s="1">
        <v>54550.380000000005</v>
      </c>
      <c r="J482" s="1">
        <v>54550.380000000005</v>
      </c>
      <c r="K482" s="1">
        <v>54550.380000000005</v>
      </c>
      <c r="L482" s="1">
        <v>54550.380000000005</v>
      </c>
      <c r="M482" s="1">
        <v>54550.380000000005</v>
      </c>
      <c r="N482" s="1">
        <v>54550.380000000005</v>
      </c>
      <c r="O482" s="1">
        <v>54550.380000000005</v>
      </c>
      <c r="P482" s="1">
        <v>54550.380000000005</v>
      </c>
      <c r="Q482" s="1">
        <v>54550.380000000005</v>
      </c>
      <c r="R482" s="1">
        <v>54550.380000000005</v>
      </c>
      <c r="S482" s="1">
        <f t="shared" si="288"/>
        <v>54550.380000000005</v>
      </c>
      <c r="T482" s="1">
        <f t="shared" si="289"/>
        <v>600054.18000000005</v>
      </c>
      <c r="U482" s="1">
        <f t="shared" si="290"/>
        <v>54550.380000000005</v>
      </c>
      <c r="V482" s="1">
        <v>-54550.380000000005</v>
      </c>
      <c r="W482" s="1">
        <v>-54550.380000000005</v>
      </c>
      <c r="X482" s="1">
        <v>-54550.380000000005</v>
      </c>
      <c r="Y482" s="1">
        <v>-54550.380000000005</v>
      </c>
      <c r="Z482" s="1">
        <v>-54550.380000000005</v>
      </c>
      <c r="AA482" s="1">
        <v>-54550.380000000005</v>
      </c>
      <c r="AB482" s="1">
        <v>-54550.380000000005</v>
      </c>
      <c r="AC482" s="1">
        <v>-54550.380000000005</v>
      </c>
      <c r="AD482" s="1">
        <v>-54550.380000000005</v>
      </c>
      <c r="AE482" s="1">
        <v>-54550.380000000005</v>
      </c>
      <c r="AF482" s="1">
        <v>-54550.380000000005</v>
      </c>
      <c r="AG482" s="1">
        <v>-54550.380000000005</v>
      </c>
      <c r="AH482" s="1">
        <v>-54550.380000000005</v>
      </c>
      <c r="AI482" s="1"/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f t="shared" si="291"/>
        <v>0</v>
      </c>
      <c r="AX482" s="1"/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2">
        <f t="shared" si="264"/>
        <v>0</v>
      </c>
      <c r="BM482" s="2">
        <f t="shared" si="292"/>
        <v>0</v>
      </c>
      <c r="BN482" s="3" t="str">
        <f t="shared" si="300"/>
        <v/>
      </c>
      <c r="BO482" s="37">
        <f>IFERROR(INDEX('Wkpr - Existing Depr Rates'!$G$2:$G$709,MATCH('Wkpr - Plant Balance Detail'!A482,'Wkpr - Existing Depr Rates'!$A$2:$A$709,0),),0)</f>
        <v>5.6500000000000002E-2</v>
      </c>
      <c r="BP482" s="37" t="str">
        <f t="shared" si="293"/>
        <v/>
      </c>
      <c r="BQ482" s="11">
        <v>7.46E-2</v>
      </c>
      <c r="BR482" s="11"/>
      <c r="BS482" s="11"/>
      <c r="BU482" s="31">
        <f>_xlfn.IFNA(IF(AND($B482="ED",$D482&gt;=310000,$D482&lt;360000),INDEX('Wkpr - Allocation_Factors'!$B$16:$F$16,1,MATCH('Wkpr - Plant Balance Detail'!BU$2,'Wkpr - Allocation_Factors'!$B$1:$F$1,0)),IF(AND($B482="GD",$C482="AN",$D482&gt;=350000,$D482&lt;358000),INDEX('Wkpr - Allocation_Factors'!$B$17:$F$17,1,MATCH('Wkpr - Plant Balance Detail'!BU$2,'Wkpr - Allocation_Factors'!$B$1:$F$1,0)),INDEX('Wkpr - Allocation_Factors'!$B$2:$F$15,MATCH(CONCATENATE('Wkpr - Plant Balance Detail'!$B482,'Wkpr - Plant Balance Detail'!$C482),'Wkpr - Allocation_Factors'!$A$2:$A$15,0),MATCH('Wkpr - Plant Balance Detail'!BU$2,'Wkpr - Allocation_Factors'!$B$1:$F$1,0)))),0)</f>
        <v>0</v>
      </c>
      <c r="BV482" s="31">
        <f>_xlfn.IFNA(IF(AND($B482="ED",$D482&gt;=310000,$D482&lt;360000),INDEX('Wkpr - Allocation_Factors'!$B$16:$F$16,1,MATCH('Wkpr - Plant Balance Detail'!BV$2,'Wkpr - Allocation_Factors'!$B$1:$F$1,0)),IF(AND($B482="GD",$C482="AN",$D482&gt;=350000,$D482&lt;358000),INDEX('Wkpr - Allocation_Factors'!$B$17:$F$17,1,MATCH('Wkpr - Plant Balance Detail'!BV$2,'Wkpr - Allocation_Factors'!$B$1:$F$1,0)),INDEX('Wkpr - Allocation_Factors'!$B$2:$F$15,MATCH(CONCATENATE('Wkpr - Plant Balance Detail'!$B482,'Wkpr - Plant Balance Detail'!$C482),'Wkpr - Allocation_Factors'!$A$2:$A$15,0),MATCH('Wkpr - Plant Balance Detail'!BV$2,'Wkpr - Allocation_Factors'!$B$1:$F$1,0)))),0)</f>
        <v>0.70286999999999999</v>
      </c>
      <c r="BW482" s="31">
        <f>_xlfn.IFNA(IF(AND($B482="ED",$D482&gt;=310000,$D482&lt;360000),INDEX('Wkpr - Allocation_Factors'!$B$16:$F$16,1,MATCH('Wkpr - Plant Balance Detail'!BW$2,'Wkpr - Allocation_Factors'!$B$1:$F$1,0)),IF(AND($B482="GD",$C482="AN",$D482&gt;=350000,$D482&lt;358000),INDEX('Wkpr - Allocation_Factors'!$B$17:$F$17,1,MATCH('Wkpr - Plant Balance Detail'!BW$2,'Wkpr - Allocation_Factors'!$B$1:$F$1,0)),INDEX('Wkpr - Allocation_Factors'!$B$2:$F$15,MATCH(CONCATENATE('Wkpr - Plant Balance Detail'!$B482,'Wkpr - Plant Balance Detail'!$C482),'Wkpr - Allocation_Factors'!$A$2:$A$15,0),MATCH('Wkpr - Plant Balance Detail'!BW$2,'Wkpr - Allocation_Factors'!$B$1:$F$1,0)))),0)</f>
        <v>0</v>
      </c>
      <c r="BX482" s="31">
        <f>_xlfn.IFNA(IF(AND($B482="ED",$D482&gt;=310000,$D482&lt;360000),INDEX('Wkpr - Allocation_Factors'!$B$16:$F$16,1,MATCH('Wkpr - Plant Balance Detail'!BX$2,'Wkpr - Allocation_Factors'!$B$1:$F$1,0)),IF(AND($B482="GD",$C482="AN",$D482&gt;=350000,$D482&lt;358000),INDEX('Wkpr - Allocation_Factors'!$B$17:$F$17,1,MATCH('Wkpr - Plant Balance Detail'!BX$2,'Wkpr - Allocation_Factors'!$B$1:$F$1,0)),INDEX('Wkpr - Allocation_Factors'!$B$2:$F$15,MATCH(CONCATENATE('Wkpr - Plant Balance Detail'!$B482,'Wkpr - Plant Balance Detail'!$C482),'Wkpr - Allocation_Factors'!$A$2:$A$15,0),MATCH('Wkpr - Plant Balance Detail'!BX$2,'Wkpr - Allocation_Factors'!$B$1:$F$1,0)))),0)</f>
        <v>0.29713000000000001</v>
      </c>
      <c r="BY482" s="31">
        <f>_xlfn.IFNA(IF(AND($B482="ED",$D482&gt;=310000,$D482&lt;360000),INDEX('Wkpr - Allocation_Factors'!$B$16:$F$16,1,MATCH('Wkpr - Plant Balance Detail'!BY$2,'Wkpr - Allocation_Factors'!$B$1:$F$1,0)),IF(AND($B482="GD",$C482="AN",$D482&gt;=350000,$D482&lt;358000),INDEX('Wkpr - Allocation_Factors'!$B$17:$F$17,1,MATCH('Wkpr - Plant Balance Detail'!BY$2,'Wkpr - Allocation_Factors'!$B$1:$F$1,0)),INDEX('Wkpr - Allocation_Factors'!$B$2:$F$15,MATCH(CONCATENATE('Wkpr - Plant Balance Detail'!$B482,'Wkpr - Plant Balance Detail'!$C482),'Wkpr - Allocation_Factors'!$A$2:$A$15,0),MATCH('Wkpr - Plant Balance Detail'!BY$2,'Wkpr - Allocation_Factors'!$B$1:$F$1,0)))),0)</f>
        <v>0</v>
      </c>
      <c r="CA482" s="1">
        <f t="shared" si="265"/>
        <v>0</v>
      </c>
      <c r="CB482" s="1">
        <f t="shared" si="266"/>
        <v>0</v>
      </c>
      <c r="CC482" s="1">
        <f t="shared" si="267"/>
        <v>0</v>
      </c>
      <c r="CD482" s="1">
        <f t="shared" si="268"/>
        <v>0</v>
      </c>
      <c r="CE482" s="1">
        <f t="shared" si="269"/>
        <v>0</v>
      </c>
      <c r="CF482" s="1"/>
      <c r="CG482" s="1">
        <f t="shared" si="270"/>
        <v>0</v>
      </c>
      <c r="CH482" s="1">
        <f t="shared" si="271"/>
        <v>2166.3131458689004</v>
      </c>
      <c r="CI482" s="1">
        <f t="shared" si="272"/>
        <v>0</v>
      </c>
      <c r="CJ482" s="1">
        <f t="shared" si="273"/>
        <v>915.78332413110013</v>
      </c>
      <c r="CK482" s="1">
        <f t="shared" si="274"/>
        <v>0</v>
      </c>
      <c r="CM482" s="1">
        <f t="shared" si="275"/>
        <v>0</v>
      </c>
      <c r="CN482" s="1">
        <f t="shared" si="276"/>
        <v>2860.3001890587602</v>
      </c>
      <c r="CO482" s="1">
        <f t="shared" si="277"/>
        <v>0</v>
      </c>
      <c r="CP482" s="1">
        <f t="shared" si="278"/>
        <v>1209.1581589412401</v>
      </c>
      <c r="CQ482" s="1">
        <f t="shared" si="279"/>
        <v>0</v>
      </c>
      <c r="CS482" s="1">
        <f t="shared" si="294"/>
        <v>0</v>
      </c>
      <c r="CT482" s="1">
        <f t="shared" si="295"/>
        <v>693.98704318985983</v>
      </c>
      <c r="CU482" s="1">
        <f t="shared" si="296"/>
        <v>0</v>
      </c>
      <c r="CV482" s="1">
        <f t="shared" si="297"/>
        <v>293.37483481013999</v>
      </c>
      <c r="CW482" s="1">
        <f t="shared" si="298"/>
        <v>0</v>
      </c>
      <c r="CX482" s="1">
        <f t="shared" si="299"/>
        <v>987.36187799999982</v>
      </c>
      <c r="DA482" s="38">
        <f t="shared" si="280"/>
        <v>0</v>
      </c>
      <c r="DB482" s="38">
        <f t="shared" si="281"/>
        <v>0</v>
      </c>
      <c r="DC482" s="38">
        <f t="shared" si="282"/>
        <v>0</v>
      </c>
      <c r="DD482" s="38">
        <f t="shared" si="283"/>
        <v>0</v>
      </c>
      <c r="DE482" s="38">
        <f t="shared" si="284"/>
        <v>0</v>
      </c>
    </row>
    <row r="483" spans="1:109" x14ac:dyDescent="0.2">
      <c r="A483" t="s">
        <v>498</v>
      </c>
      <c r="B483" t="str">
        <f t="shared" si="285"/>
        <v>GD</v>
      </c>
      <c r="C483" t="str">
        <f t="shared" si="286"/>
        <v>AN</v>
      </c>
      <c r="D483">
        <f t="shared" si="287"/>
        <v>396058</v>
      </c>
      <c r="E483" t="s">
        <v>683</v>
      </c>
      <c r="F483" s="1">
        <v>311546.75</v>
      </c>
      <c r="G483" s="1">
        <v>311546.75</v>
      </c>
      <c r="H483" s="1">
        <v>311546.75</v>
      </c>
      <c r="I483" s="1">
        <v>311546.75</v>
      </c>
      <c r="J483" s="1">
        <v>311546.75</v>
      </c>
      <c r="K483" s="1">
        <v>311546.75</v>
      </c>
      <c r="L483" s="1">
        <v>311546.75</v>
      </c>
      <c r="M483" s="1">
        <v>311546.75</v>
      </c>
      <c r="N483" s="1">
        <v>311546.75</v>
      </c>
      <c r="O483" s="1">
        <v>311546.75</v>
      </c>
      <c r="P483" s="1">
        <v>311546.75</v>
      </c>
      <c r="Q483" s="1">
        <v>311546.75</v>
      </c>
      <c r="R483" s="1">
        <v>311546.75</v>
      </c>
      <c r="S483" s="1">
        <f t="shared" si="288"/>
        <v>311546.75</v>
      </c>
      <c r="T483" s="1">
        <f t="shared" si="289"/>
        <v>3427014.25</v>
      </c>
      <c r="U483" s="1">
        <f t="shared" si="290"/>
        <v>311546.75</v>
      </c>
      <c r="V483" s="1">
        <v>-164785.07</v>
      </c>
      <c r="W483" s="1">
        <v>-167692.84</v>
      </c>
      <c r="X483" s="1">
        <v>-170600.61000000002</v>
      </c>
      <c r="Y483" s="1">
        <v>-173508.38</v>
      </c>
      <c r="Z483" s="1">
        <v>-176416.15</v>
      </c>
      <c r="AA483" s="1">
        <v>-179323.92</v>
      </c>
      <c r="AB483" s="1">
        <v>-182231.69</v>
      </c>
      <c r="AC483" s="1">
        <v>-185139.46</v>
      </c>
      <c r="AD483" s="1">
        <v>-188047.23</v>
      </c>
      <c r="AE483" s="1">
        <v>-190955</v>
      </c>
      <c r="AF483" s="1">
        <v>-193862.77</v>
      </c>
      <c r="AG483" s="1">
        <v>-196770.54</v>
      </c>
      <c r="AH483" s="1">
        <v>-199678.31</v>
      </c>
      <c r="AI483" s="1"/>
      <c r="AJ483" s="1">
        <v>-2907.77</v>
      </c>
      <c r="AK483" s="1">
        <v>-2907.77</v>
      </c>
      <c r="AL483" s="1">
        <v>-2907.77</v>
      </c>
      <c r="AM483" s="1">
        <v>-2907.77</v>
      </c>
      <c r="AN483" s="1">
        <v>-2907.77</v>
      </c>
      <c r="AO483" s="1">
        <v>-2907.77</v>
      </c>
      <c r="AP483" s="1">
        <v>-2907.77</v>
      </c>
      <c r="AQ483" s="1">
        <v>-2907.77</v>
      </c>
      <c r="AR483" s="1">
        <v>-2907.77</v>
      </c>
      <c r="AS483" s="1">
        <v>-2907.77</v>
      </c>
      <c r="AT483" s="1">
        <v>-2907.77</v>
      </c>
      <c r="AU483" s="1">
        <v>-2907.77</v>
      </c>
      <c r="AV483" s="1">
        <v>-2907.77</v>
      </c>
      <c r="AW483" s="1">
        <f t="shared" si="291"/>
        <v>34893.24</v>
      </c>
      <c r="AX483" s="1"/>
      <c r="AY483" s="1">
        <v>146761.68</v>
      </c>
      <c r="AZ483" s="1">
        <v>143853.91</v>
      </c>
      <c r="BA483" s="1">
        <v>140946.14000000001</v>
      </c>
      <c r="BB483" s="1">
        <v>138038.37</v>
      </c>
      <c r="BC483" s="1">
        <v>135130.6</v>
      </c>
      <c r="BD483" s="1">
        <v>132222.83000000002</v>
      </c>
      <c r="BE483" s="1">
        <v>129315.06</v>
      </c>
      <c r="BF483" s="1">
        <v>126407.29000000001</v>
      </c>
      <c r="BG483" s="1">
        <v>123499.52</v>
      </c>
      <c r="BH483" s="1">
        <v>120591.75</v>
      </c>
      <c r="BI483" s="1">
        <v>117683.98</v>
      </c>
      <c r="BJ483" s="1">
        <v>114776.21</v>
      </c>
      <c r="BK483" s="1">
        <v>111868.44</v>
      </c>
      <c r="BL483" s="2">
        <f t="shared" si="264"/>
        <v>0</v>
      </c>
      <c r="BM483" s="2">
        <f t="shared" si="292"/>
        <v>34893.24</v>
      </c>
      <c r="BN483" s="3">
        <f t="shared" si="300"/>
        <v>0.11200001283916458</v>
      </c>
      <c r="BO483" s="37">
        <f>IFERROR(INDEX('Wkpr - Existing Depr Rates'!$G$2:$G$709,MATCH('Wkpr - Plant Balance Detail'!A483,'Wkpr - Existing Depr Rates'!$A$2:$A$709,0),),0)</f>
        <v>0.112</v>
      </c>
      <c r="BP483" s="37">
        <f t="shared" si="293"/>
        <v>1.2839164578726248E-8</v>
      </c>
      <c r="BQ483" s="11">
        <v>2.1099999999999997E-2</v>
      </c>
      <c r="BR483" s="11"/>
      <c r="BS483" s="11"/>
      <c r="BU483" s="31">
        <f>_xlfn.IFNA(IF(AND($B483="ED",$D483&gt;=310000,$D483&lt;360000),INDEX('Wkpr - Allocation_Factors'!$B$16:$F$16,1,MATCH('Wkpr - Plant Balance Detail'!BU$2,'Wkpr - Allocation_Factors'!$B$1:$F$1,0)),IF(AND($B483="GD",$C483="AN",$D483&gt;=350000,$D483&lt;358000),INDEX('Wkpr - Allocation_Factors'!$B$17:$F$17,1,MATCH('Wkpr - Plant Balance Detail'!BU$2,'Wkpr - Allocation_Factors'!$B$1:$F$1,0)),INDEX('Wkpr - Allocation_Factors'!$B$2:$F$15,MATCH(CONCATENATE('Wkpr - Plant Balance Detail'!$B483,'Wkpr - Plant Balance Detail'!$C483),'Wkpr - Allocation_Factors'!$A$2:$A$15,0),MATCH('Wkpr - Plant Balance Detail'!BU$2,'Wkpr - Allocation_Factors'!$B$1:$F$1,0)))),0)</f>
        <v>0</v>
      </c>
      <c r="BV483" s="31">
        <f>_xlfn.IFNA(IF(AND($B483="ED",$D483&gt;=310000,$D483&lt;360000),INDEX('Wkpr - Allocation_Factors'!$B$16:$F$16,1,MATCH('Wkpr - Plant Balance Detail'!BV$2,'Wkpr - Allocation_Factors'!$B$1:$F$1,0)),IF(AND($B483="GD",$C483="AN",$D483&gt;=350000,$D483&lt;358000),INDEX('Wkpr - Allocation_Factors'!$B$17:$F$17,1,MATCH('Wkpr - Plant Balance Detail'!BV$2,'Wkpr - Allocation_Factors'!$B$1:$F$1,0)),INDEX('Wkpr - Allocation_Factors'!$B$2:$F$15,MATCH(CONCATENATE('Wkpr - Plant Balance Detail'!$B483,'Wkpr - Plant Balance Detail'!$C483),'Wkpr - Allocation_Factors'!$A$2:$A$15,0),MATCH('Wkpr - Plant Balance Detail'!BV$2,'Wkpr - Allocation_Factors'!$B$1:$F$1,0)))),0)</f>
        <v>0.70286999999999999</v>
      </c>
      <c r="BW483" s="31">
        <f>_xlfn.IFNA(IF(AND($B483="ED",$D483&gt;=310000,$D483&lt;360000),INDEX('Wkpr - Allocation_Factors'!$B$16:$F$16,1,MATCH('Wkpr - Plant Balance Detail'!BW$2,'Wkpr - Allocation_Factors'!$B$1:$F$1,0)),IF(AND($B483="GD",$C483="AN",$D483&gt;=350000,$D483&lt;358000),INDEX('Wkpr - Allocation_Factors'!$B$17:$F$17,1,MATCH('Wkpr - Plant Balance Detail'!BW$2,'Wkpr - Allocation_Factors'!$B$1:$F$1,0)),INDEX('Wkpr - Allocation_Factors'!$B$2:$F$15,MATCH(CONCATENATE('Wkpr - Plant Balance Detail'!$B483,'Wkpr - Plant Balance Detail'!$C483),'Wkpr - Allocation_Factors'!$A$2:$A$15,0),MATCH('Wkpr - Plant Balance Detail'!BW$2,'Wkpr - Allocation_Factors'!$B$1:$F$1,0)))),0)</f>
        <v>0</v>
      </c>
      <c r="BX483" s="31">
        <f>_xlfn.IFNA(IF(AND($B483="ED",$D483&gt;=310000,$D483&lt;360000),INDEX('Wkpr - Allocation_Factors'!$B$16:$F$16,1,MATCH('Wkpr - Plant Balance Detail'!BX$2,'Wkpr - Allocation_Factors'!$B$1:$F$1,0)),IF(AND($B483="GD",$C483="AN",$D483&gt;=350000,$D483&lt;358000),INDEX('Wkpr - Allocation_Factors'!$B$17:$F$17,1,MATCH('Wkpr - Plant Balance Detail'!BX$2,'Wkpr - Allocation_Factors'!$B$1:$F$1,0)),INDEX('Wkpr - Allocation_Factors'!$B$2:$F$15,MATCH(CONCATENATE('Wkpr - Plant Balance Detail'!$B483,'Wkpr - Plant Balance Detail'!$C483),'Wkpr - Allocation_Factors'!$A$2:$A$15,0),MATCH('Wkpr - Plant Balance Detail'!BX$2,'Wkpr - Allocation_Factors'!$B$1:$F$1,0)))),0)</f>
        <v>0.29713000000000001</v>
      </c>
      <c r="BY483" s="31">
        <f>_xlfn.IFNA(IF(AND($B483="ED",$D483&gt;=310000,$D483&lt;360000),INDEX('Wkpr - Allocation_Factors'!$B$16:$F$16,1,MATCH('Wkpr - Plant Balance Detail'!BY$2,'Wkpr - Allocation_Factors'!$B$1:$F$1,0)),IF(AND($B483="GD",$C483="AN",$D483&gt;=350000,$D483&lt;358000),INDEX('Wkpr - Allocation_Factors'!$B$17:$F$17,1,MATCH('Wkpr - Plant Balance Detail'!BY$2,'Wkpr - Allocation_Factors'!$B$1:$F$1,0)),INDEX('Wkpr - Allocation_Factors'!$B$2:$F$15,MATCH(CONCATENATE('Wkpr - Plant Balance Detail'!$B483,'Wkpr - Plant Balance Detail'!$C483),'Wkpr - Allocation_Factors'!$A$2:$A$15,0),MATCH('Wkpr - Plant Balance Detail'!BY$2,'Wkpr - Allocation_Factors'!$B$1:$F$1,0)))),0)</f>
        <v>0</v>
      </c>
      <c r="CA483" s="1">
        <f t="shared" si="265"/>
        <v>0</v>
      </c>
      <c r="CB483" s="1">
        <f t="shared" si="266"/>
        <v>24525.411598799998</v>
      </c>
      <c r="CC483" s="1">
        <f t="shared" si="267"/>
        <v>0</v>
      </c>
      <c r="CD483" s="1">
        <f t="shared" si="268"/>
        <v>10367.8284012</v>
      </c>
      <c r="CE483" s="1">
        <f t="shared" si="269"/>
        <v>0</v>
      </c>
      <c r="CF483" s="1"/>
      <c r="CG483" s="1">
        <f t="shared" si="270"/>
        <v>0</v>
      </c>
      <c r="CH483" s="1">
        <f t="shared" si="271"/>
        <v>24525.408787319997</v>
      </c>
      <c r="CI483" s="1">
        <f t="shared" si="272"/>
        <v>0</v>
      </c>
      <c r="CJ483" s="1">
        <f t="shared" si="273"/>
        <v>10367.82721268</v>
      </c>
      <c r="CK483" s="1">
        <f t="shared" si="274"/>
        <v>0</v>
      </c>
      <c r="CM483" s="1">
        <f t="shared" si="275"/>
        <v>0</v>
      </c>
      <c r="CN483" s="1">
        <f t="shared" si="276"/>
        <v>4620.411834039749</v>
      </c>
      <c r="CO483" s="1">
        <f t="shared" si="277"/>
        <v>0</v>
      </c>
      <c r="CP483" s="1">
        <f t="shared" si="278"/>
        <v>1953.2245909602498</v>
      </c>
      <c r="CQ483" s="1">
        <f t="shared" si="279"/>
        <v>0</v>
      </c>
      <c r="CS483" s="1">
        <f t="shared" si="294"/>
        <v>0</v>
      </c>
      <c r="CT483" s="1">
        <f t="shared" si="295"/>
        <v>-19904.99695328025</v>
      </c>
      <c r="CU483" s="1">
        <f t="shared" si="296"/>
        <v>0</v>
      </c>
      <c r="CV483" s="1">
        <f t="shared" si="297"/>
        <v>-8414.6026217197505</v>
      </c>
      <c r="CW483" s="1">
        <f t="shared" si="298"/>
        <v>0</v>
      </c>
      <c r="CX483" s="1">
        <f t="shared" si="299"/>
        <v>-28319.599575</v>
      </c>
      <c r="DA483" s="38">
        <f t="shared" si="280"/>
        <v>0</v>
      </c>
      <c r="DB483" s="38">
        <f t="shared" si="281"/>
        <v>0</v>
      </c>
      <c r="DC483" s="38">
        <f t="shared" si="282"/>
        <v>0</v>
      </c>
      <c r="DD483" s="38">
        <f t="shared" si="283"/>
        <v>0</v>
      </c>
      <c r="DE483" s="38">
        <f t="shared" si="284"/>
        <v>0</v>
      </c>
    </row>
    <row r="484" spans="1:109" x14ac:dyDescent="0.2">
      <c r="A484" t="s">
        <v>499</v>
      </c>
      <c r="B484" t="str">
        <f t="shared" si="285"/>
        <v>GD</v>
      </c>
      <c r="C484" t="str">
        <f t="shared" si="286"/>
        <v>AN</v>
      </c>
      <c r="D484">
        <f t="shared" si="287"/>
        <v>396066</v>
      </c>
      <c r="E484" t="s">
        <v>683</v>
      </c>
      <c r="F484" s="1">
        <v>464397.29000000004</v>
      </c>
      <c r="G484" s="1">
        <v>464397.29000000004</v>
      </c>
      <c r="H484" s="1">
        <v>464397.29000000004</v>
      </c>
      <c r="I484" s="1">
        <v>464397.29000000004</v>
      </c>
      <c r="J484" s="1">
        <v>464397.29000000004</v>
      </c>
      <c r="K484" s="1">
        <v>464397.29000000004</v>
      </c>
      <c r="L484" s="1">
        <v>464397.29000000004</v>
      </c>
      <c r="M484" s="1">
        <v>464397.29000000004</v>
      </c>
      <c r="N484" s="1">
        <v>464397.29000000004</v>
      </c>
      <c r="O484" s="1">
        <v>464397.29000000004</v>
      </c>
      <c r="P484" s="1">
        <v>464397.29000000004</v>
      </c>
      <c r="Q484" s="1">
        <v>464397.29000000004</v>
      </c>
      <c r="R484" s="1">
        <v>464397.29000000004</v>
      </c>
      <c r="S484" s="1">
        <f t="shared" si="288"/>
        <v>464397.29000000004</v>
      </c>
      <c r="T484" s="1">
        <f t="shared" si="289"/>
        <v>5108370.1900000004</v>
      </c>
      <c r="U484" s="1">
        <f t="shared" si="290"/>
        <v>464397.29000000004</v>
      </c>
      <c r="V484" s="1">
        <v>-314445.3</v>
      </c>
      <c r="W484" s="1">
        <v>-318779.67</v>
      </c>
      <c r="X484" s="1">
        <v>-323114.03999999998</v>
      </c>
      <c r="Y484" s="1">
        <v>-327448.41000000003</v>
      </c>
      <c r="Z484" s="1">
        <v>-331782.78000000003</v>
      </c>
      <c r="AA484" s="1">
        <v>-336117.15</v>
      </c>
      <c r="AB484" s="1">
        <v>-340451.52</v>
      </c>
      <c r="AC484" s="1">
        <v>-344785.89</v>
      </c>
      <c r="AD484" s="1">
        <v>-349120.26</v>
      </c>
      <c r="AE484" s="1">
        <v>-353454.63</v>
      </c>
      <c r="AF484" s="1">
        <v>-357789</v>
      </c>
      <c r="AG484" s="1">
        <v>-362123.37</v>
      </c>
      <c r="AH484" s="1">
        <v>-366457.74</v>
      </c>
      <c r="AI484" s="1"/>
      <c r="AJ484" s="1">
        <v>-4334.37</v>
      </c>
      <c r="AK484" s="1">
        <v>-4334.37</v>
      </c>
      <c r="AL484" s="1">
        <v>-4334.37</v>
      </c>
      <c r="AM484" s="1">
        <v>-4334.37</v>
      </c>
      <c r="AN484" s="1">
        <v>-4334.37</v>
      </c>
      <c r="AO484" s="1">
        <v>-4334.37</v>
      </c>
      <c r="AP484" s="1">
        <v>-4334.37</v>
      </c>
      <c r="AQ484" s="1">
        <v>-4334.37</v>
      </c>
      <c r="AR484" s="1">
        <v>-4334.37</v>
      </c>
      <c r="AS484" s="1">
        <v>-4334.37</v>
      </c>
      <c r="AT484" s="1">
        <v>-4334.37</v>
      </c>
      <c r="AU484" s="1">
        <v>-4334.37</v>
      </c>
      <c r="AV484" s="1">
        <v>-4334.37</v>
      </c>
      <c r="AW484" s="1">
        <f t="shared" si="291"/>
        <v>52012.44000000001</v>
      </c>
      <c r="AX484" s="1"/>
      <c r="AY484" s="1">
        <v>149951.99</v>
      </c>
      <c r="AZ484" s="1">
        <v>145617.62</v>
      </c>
      <c r="BA484" s="1">
        <v>141283.25</v>
      </c>
      <c r="BB484" s="1">
        <v>136948.88</v>
      </c>
      <c r="BC484" s="1">
        <v>132614.51</v>
      </c>
      <c r="BD484" s="1">
        <v>128280.14</v>
      </c>
      <c r="BE484" s="1">
        <v>123945.77</v>
      </c>
      <c r="BF484" s="1">
        <v>119611.40000000001</v>
      </c>
      <c r="BG484" s="1">
        <v>115277.03</v>
      </c>
      <c r="BH484" s="1">
        <v>110942.66</v>
      </c>
      <c r="BI484" s="1">
        <v>106608.29000000001</v>
      </c>
      <c r="BJ484" s="1">
        <v>102273.92</v>
      </c>
      <c r="BK484" s="1">
        <v>97939.55</v>
      </c>
      <c r="BL484" s="2">
        <f t="shared" si="264"/>
        <v>0</v>
      </c>
      <c r="BM484" s="2">
        <f t="shared" si="292"/>
        <v>52012.44000000001</v>
      </c>
      <c r="BN484" s="3">
        <f t="shared" si="300"/>
        <v>0.11199987837999659</v>
      </c>
      <c r="BO484" s="37">
        <f>IFERROR(INDEX('Wkpr - Existing Depr Rates'!$G$2:$G$709,MATCH('Wkpr - Plant Balance Detail'!A484,'Wkpr - Existing Depr Rates'!$A$2:$A$709,0),),0)</f>
        <v>0.112</v>
      </c>
      <c r="BP484" s="37">
        <f t="shared" si="293"/>
        <v>-1.2162000341542356E-7</v>
      </c>
      <c r="BQ484" s="11">
        <v>2.1099999999999997E-2</v>
      </c>
      <c r="BR484" s="11"/>
      <c r="BS484" s="11"/>
      <c r="BU484" s="31">
        <f>_xlfn.IFNA(IF(AND($B484="ED",$D484&gt;=310000,$D484&lt;360000),INDEX('Wkpr - Allocation_Factors'!$B$16:$F$16,1,MATCH('Wkpr - Plant Balance Detail'!BU$2,'Wkpr - Allocation_Factors'!$B$1:$F$1,0)),IF(AND($B484="GD",$C484="AN",$D484&gt;=350000,$D484&lt;358000),INDEX('Wkpr - Allocation_Factors'!$B$17:$F$17,1,MATCH('Wkpr - Plant Balance Detail'!BU$2,'Wkpr - Allocation_Factors'!$B$1:$F$1,0)),INDEX('Wkpr - Allocation_Factors'!$B$2:$F$15,MATCH(CONCATENATE('Wkpr - Plant Balance Detail'!$B484,'Wkpr - Plant Balance Detail'!$C484),'Wkpr - Allocation_Factors'!$A$2:$A$15,0),MATCH('Wkpr - Plant Balance Detail'!BU$2,'Wkpr - Allocation_Factors'!$B$1:$F$1,0)))),0)</f>
        <v>0</v>
      </c>
      <c r="BV484" s="31">
        <f>_xlfn.IFNA(IF(AND($B484="ED",$D484&gt;=310000,$D484&lt;360000),INDEX('Wkpr - Allocation_Factors'!$B$16:$F$16,1,MATCH('Wkpr - Plant Balance Detail'!BV$2,'Wkpr - Allocation_Factors'!$B$1:$F$1,0)),IF(AND($B484="GD",$C484="AN",$D484&gt;=350000,$D484&lt;358000),INDEX('Wkpr - Allocation_Factors'!$B$17:$F$17,1,MATCH('Wkpr - Plant Balance Detail'!BV$2,'Wkpr - Allocation_Factors'!$B$1:$F$1,0)),INDEX('Wkpr - Allocation_Factors'!$B$2:$F$15,MATCH(CONCATENATE('Wkpr - Plant Balance Detail'!$B484,'Wkpr - Plant Balance Detail'!$C484),'Wkpr - Allocation_Factors'!$A$2:$A$15,0),MATCH('Wkpr - Plant Balance Detail'!BV$2,'Wkpr - Allocation_Factors'!$B$1:$F$1,0)))),0)</f>
        <v>0.70286999999999999</v>
      </c>
      <c r="BW484" s="31">
        <f>_xlfn.IFNA(IF(AND($B484="ED",$D484&gt;=310000,$D484&lt;360000),INDEX('Wkpr - Allocation_Factors'!$B$16:$F$16,1,MATCH('Wkpr - Plant Balance Detail'!BW$2,'Wkpr - Allocation_Factors'!$B$1:$F$1,0)),IF(AND($B484="GD",$C484="AN",$D484&gt;=350000,$D484&lt;358000),INDEX('Wkpr - Allocation_Factors'!$B$17:$F$17,1,MATCH('Wkpr - Plant Balance Detail'!BW$2,'Wkpr - Allocation_Factors'!$B$1:$F$1,0)),INDEX('Wkpr - Allocation_Factors'!$B$2:$F$15,MATCH(CONCATENATE('Wkpr - Plant Balance Detail'!$B484,'Wkpr - Plant Balance Detail'!$C484),'Wkpr - Allocation_Factors'!$A$2:$A$15,0),MATCH('Wkpr - Plant Balance Detail'!BW$2,'Wkpr - Allocation_Factors'!$B$1:$F$1,0)))),0)</f>
        <v>0</v>
      </c>
      <c r="BX484" s="31">
        <f>_xlfn.IFNA(IF(AND($B484="ED",$D484&gt;=310000,$D484&lt;360000),INDEX('Wkpr - Allocation_Factors'!$B$16:$F$16,1,MATCH('Wkpr - Plant Balance Detail'!BX$2,'Wkpr - Allocation_Factors'!$B$1:$F$1,0)),IF(AND($B484="GD",$C484="AN",$D484&gt;=350000,$D484&lt;358000),INDEX('Wkpr - Allocation_Factors'!$B$17:$F$17,1,MATCH('Wkpr - Plant Balance Detail'!BX$2,'Wkpr - Allocation_Factors'!$B$1:$F$1,0)),INDEX('Wkpr - Allocation_Factors'!$B$2:$F$15,MATCH(CONCATENATE('Wkpr - Plant Balance Detail'!$B484,'Wkpr - Plant Balance Detail'!$C484),'Wkpr - Allocation_Factors'!$A$2:$A$15,0),MATCH('Wkpr - Plant Balance Detail'!BX$2,'Wkpr - Allocation_Factors'!$B$1:$F$1,0)))),0)</f>
        <v>0.29713000000000001</v>
      </c>
      <c r="BY484" s="31">
        <f>_xlfn.IFNA(IF(AND($B484="ED",$D484&gt;=310000,$D484&lt;360000),INDEX('Wkpr - Allocation_Factors'!$B$16:$F$16,1,MATCH('Wkpr - Plant Balance Detail'!BY$2,'Wkpr - Allocation_Factors'!$B$1:$F$1,0)),IF(AND($B484="GD",$C484="AN",$D484&gt;=350000,$D484&lt;358000),INDEX('Wkpr - Allocation_Factors'!$B$17:$F$17,1,MATCH('Wkpr - Plant Balance Detail'!BY$2,'Wkpr - Allocation_Factors'!$B$1:$F$1,0)),INDEX('Wkpr - Allocation_Factors'!$B$2:$F$15,MATCH(CONCATENATE('Wkpr - Plant Balance Detail'!$B484,'Wkpr - Plant Balance Detail'!$C484),'Wkpr - Allocation_Factors'!$A$2:$A$15,0),MATCH('Wkpr - Plant Balance Detail'!BY$2,'Wkpr - Allocation_Factors'!$B$1:$F$1,0)))),0)</f>
        <v>0</v>
      </c>
      <c r="CA484" s="1">
        <f t="shared" si="265"/>
        <v>0</v>
      </c>
      <c r="CB484" s="1">
        <f t="shared" si="266"/>
        <v>36557.983702800004</v>
      </c>
      <c r="CC484" s="1">
        <f t="shared" si="267"/>
        <v>0</v>
      </c>
      <c r="CD484" s="1">
        <f t="shared" si="268"/>
        <v>15454.456297200004</v>
      </c>
      <c r="CE484" s="1">
        <f t="shared" si="269"/>
        <v>0</v>
      </c>
      <c r="CF484" s="1"/>
      <c r="CG484" s="1">
        <f t="shared" si="270"/>
        <v>0</v>
      </c>
      <c r="CH484" s="1">
        <f t="shared" si="271"/>
        <v>36558.023400897604</v>
      </c>
      <c r="CI484" s="1">
        <f t="shared" si="272"/>
        <v>0</v>
      </c>
      <c r="CJ484" s="1">
        <f t="shared" si="273"/>
        <v>15454.473079102403</v>
      </c>
      <c r="CK484" s="1">
        <f t="shared" si="274"/>
        <v>0</v>
      </c>
      <c r="CM484" s="1">
        <f t="shared" si="275"/>
        <v>0</v>
      </c>
      <c r="CN484" s="1">
        <f t="shared" si="276"/>
        <v>6887.2704799905296</v>
      </c>
      <c r="CO484" s="1">
        <f t="shared" si="277"/>
        <v>0</v>
      </c>
      <c r="CP484" s="1">
        <f t="shared" si="278"/>
        <v>2911.51233900947</v>
      </c>
      <c r="CQ484" s="1">
        <f t="shared" si="279"/>
        <v>0</v>
      </c>
      <c r="CS484" s="1">
        <f t="shared" si="294"/>
        <v>0</v>
      </c>
      <c r="CT484" s="1">
        <f t="shared" si="295"/>
        <v>-29670.752920907074</v>
      </c>
      <c r="CU484" s="1">
        <f t="shared" si="296"/>
        <v>0</v>
      </c>
      <c r="CV484" s="1">
        <f t="shared" si="297"/>
        <v>-12542.960740092933</v>
      </c>
      <c r="CW484" s="1">
        <f t="shared" si="298"/>
        <v>0</v>
      </c>
      <c r="CX484" s="1">
        <f t="shared" si="299"/>
        <v>-42213.713661000009</v>
      </c>
      <c r="DA484" s="38">
        <f t="shared" si="280"/>
        <v>0</v>
      </c>
      <c r="DB484" s="38">
        <f t="shared" si="281"/>
        <v>0</v>
      </c>
      <c r="DC484" s="38">
        <f t="shared" si="282"/>
        <v>0</v>
      </c>
      <c r="DD484" s="38">
        <f t="shared" si="283"/>
        <v>0</v>
      </c>
      <c r="DE484" s="38">
        <f t="shared" si="284"/>
        <v>0</v>
      </c>
    </row>
    <row r="485" spans="1:109" x14ac:dyDescent="0.2">
      <c r="A485" t="s">
        <v>500</v>
      </c>
      <c r="B485" t="str">
        <f t="shared" si="285"/>
        <v>GD</v>
      </c>
      <c r="C485" t="str">
        <f t="shared" si="286"/>
        <v>AN</v>
      </c>
      <c r="D485">
        <f t="shared" si="287"/>
        <v>397200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f t="shared" si="288"/>
        <v>0</v>
      </c>
      <c r="T485" s="1">
        <f t="shared" si="289"/>
        <v>0</v>
      </c>
      <c r="U485" s="1">
        <f t="shared" si="290"/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/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f t="shared" si="291"/>
        <v>0</v>
      </c>
      <c r="AX485" s="1"/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2">
        <f t="shared" si="264"/>
        <v>0</v>
      </c>
      <c r="BM485" s="2">
        <f t="shared" si="292"/>
        <v>0</v>
      </c>
      <c r="BN485" s="3" t="str">
        <f t="shared" si="300"/>
        <v/>
      </c>
      <c r="BO485" s="37">
        <f>IFERROR(INDEX('Wkpr - Existing Depr Rates'!$G$2:$G$709,MATCH('Wkpr - Plant Balance Detail'!A485,'Wkpr - Existing Depr Rates'!$A$2:$A$709,0),),0)</f>
        <v>2.86E-2</v>
      </c>
      <c r="BP485" s="37" t="str">
        <f t="shared" si="293"/>
        <v/>
      </c>
      <c r="BU485" s="31">
        <f>_xlfn.IFNA(IF(AND($B485="ED",$D485&gt;=310000,$D485&lt;360000),INDEX('Wkpr - Allocation_Factors'!$B$16:$F$16,1,MATCH('Wkpr - Plant Balance Detail'!BU$2,'Wkpr - Allocation_Factors'!$B$1:$F$1,0)),IF(AND($B485="GD",$C485="AN",$D485&gt;=350000,$D485&lt;358000),INDEX('Wkpr - Allocation_Factors'!$B$17:$F$17,1,MATCH('Wkpr - Plant Balance Detail'!BU$2,'Wkpr - Allocation_Factors'!$B$1:$F$1,0)),INDEX('Wkpr - Allocation_Factors'!$B$2:$F$15,MATCH(CONCATENATE('Wkpr - Plant Balance Detail'!$B485,'Wkpr - Plant Balance Detail'!$C485),'Wkpr - Allocation_Factors'!$A$2:$A$15,0),MATCH('Wkpr - Plant Balance Detail'!BU$2,'Wkpr - Allocation_Factors'!$B$1:$F$1,0)))),0)</f>
        <v>0</v>
      </c>
      <c r="BV485" s="31">
        <f>_xlfn.IFNA(IF(AND($B485="ED",$D485&gt;=310000,$D485&lt;360000),INDEX('Wkpr - Allocation_Factors'!$B$16:$F$16,1,MATCH('Wkpr - Plant Balance Detail'!BV$2,'Wkpr - Allocation_Factors'!$B$1:$F$1,0)),IF(AND($B485="GD",$C485="AN",$D485&gt;=350000,$D485&lt;358000),INDEX('Wkpr - Allocation_Factors'!$B$17:$F$17,1,MATCH('Wkpr - Plant Balance Detail'!BV$2,'Wkpr - Allocation_Factors'!$B$1:$F$1,0)),INDEX('Wkpr - Allocation_Factors'!$B$2:$F$15,MATCH(CONCATENATE('Wkpr - Plant Balance Detail'!$B485,'Wkpr - Plant Balance Detail'!$C485),'Wkpr - Allocation_Factors'!$A$2:$A$15,0),MATCH('Wkpr - Plant Balance Detail'!BV$2,'Wkpr - Allocation_Factors'!$B$1:$F$1,0)))),0)</f>
        <v>0.70286999999999999</v>
      </c>
      <c r="BW485" s="31">
        <f>_xlfn.IFNA(IF(AND($B485="ED",$D485&gt;=310000,$D485&lt;360000),INDEX('Wkpr - Allocation_Factors'!$B$16:$F$16,1,MATCH('Wkpr - Plant Balance Detail'!BW$2,'Wkpr - Allocation_Factors'!$B$1:$F$1,0)),IF(AND($B485="GD",$C485="AN",$D485&gt;=350000,$D485&lt;358000),INDEX('Wkpr - Allocation_Factors'!$B$17:$F$17,1,MATCH('Wkpr - Plant Balance Detail'!BW$2,'Wkpr - Allocation_Factors'!$B$1:$F$1,0)),INDEX('Wkpr - Allocation_Factors'!$B$2:$F$15,MATCH(CONCATENATE('Wkpr - Plant Balance Detail'!$B485,'Wkpr - Plant Balance Detail'!$C485),'Wkpr - Allocation_Factors'!$A$2:$A$15,0),MATCH('Wkpr - Plant Balance Detail'!BW$2,'Wkpr - Allocation_Factors'!$B$1:$F$1,0)))),0)</f>
        <v>0</v>
      </c>
      <c r="BX485" s="31">
        <f>_xlfn.IFNA(IF(AND($B485="ED",$D485&gt;=310000,$D485&lt;360000),INDEX('Wkpr - Allocation_Factors'!$B$16:$F$16,1,MATCH('Wkpr - Plant Balance Detail'!BX$2,'Wkpr - Allocation_Factors'!$B$1:$F$1,0)),IF(AND($B485="GD",$C485="AN",$D485&gt;=350000,$D485&lt;358000),INDEX('Wkpr - Allocation_Factors'!$B$17:$F$17,1,MATCH('Wkpr - Plant Balance Detail'!BX$2,'Wkpr - Allocation_Factors'!$B$1:$F$1,0)),INDEX('Wkpr - Allocation_Factors'!$B$2:$F$15,MATCH(CONCATENATE('Wkpr - Plant Balance Detail'!$B485,'Wkpr - Plant Balance Detail'!$C485),'Wkpr - Allocation_Factors'!$A$2:$A$15,0),MATCH('Wkpr - Plant Balance Detail'!BX$2,'Wkpr - Allocation_Factors'!$B$1:$F$1,0)))),0)</f>
        <v>0.29713000000000001</v>
      </c>
      <c r="BY485" s="31">
        <f>_xlfn.IFNA(IF(AND($B485="ED",$D485&gt;=310000,$D485&lt;360000),INDEX('Wkpr - Allocation_Factors'!$B$16:$F$16,1,MATCH('Wkpr - Plant Balance Detail'!BY$2,'Wkpr - Allocation_Factors'!$B$1:$F$1,0)),IF(AND($B485="GD",$C485="AN",$D485&gt;=350000,$D485&lt;358000),INDEX('Wkpr - Allocation_Factors'!$B$17:$F$17,1,MATCH('Wkpr - Plant Balance Detail'!BY$2,'Wkpr - Allocation_Factors'!$B$1:$F$1,0)),INDEX('Wkpr - Allocation_Factors'!$B$2:$F$15,MATCH(CONCATENATE('Wkpr - Plant Balance Detail'!$B485,'Wkpr - Plant Balance Detail'!$C485),'Wkpr - Allocation_Factors'!$A$2:$A$15,0),MATCH('Wkpr - Plant Balance Detail'!BY$2,'Wkpr - Allocation_Factors'!$B$1:$F$1,0)))),0)</f>
        <v>0</v>
      </c>
      <c r="CA485" s="1">
        <f t="shared" si="265"/>
        <v>0</v>
      </c>
      <c r="CB485" s="1">
        <f t="shared" si="266"/>
        <v>0</v>
      </c>
      <c r="CC485" s="1">
        <f t="shared" si="267"/>
        <v>0</v>
      </c>
      <c r="CD485" s="1">
        <f t="shared" si="268"/>
        <v>0</v>
      </c>
      <c r="CE485" s="1">
        <f t="shared" si="269"/>
        <v>0</v>
      </c>
      <c r="CF485" s="1"/>
      <c r="CG485" s="1">
        <f t="shared" si="270"/>
        <v>0</v>
      </c>
      <c r="CH485" s="1">
        <f t="shared" si="271"/>
        <v>0</v>
      </c>
      <c r="CI485" s="1">
        <f t="shared" si="272"/>
        <v>0</v>
      </c>
      <c r="CJ485" s="1">
        <f t="shared" si="273"/>
        <v>0</v>
      </c>
      <c r="CK485" s="1">
        <f t="shared" si="274"/>
        <v>0</v>
      </c>
      <c r="CM485" s="1">
        <f t="shared" si="275"/>
        <v>0</v>
      </c>
      <c r="CN485" s="1">
        <f t="shared" si="276"/>
        <v>0</v>
      </c>
      <c r="CO485" s="1">
        <f t="shared" si="277"/>
        <v>0</v>
      </c>
      <c r="CP485" s="1">
        <f t="shared" si="278"/>
        <v>0</v>
      </c>
      <c r="CQ485" s="1">
        <f t="shared" si="279"/>
        <v>0</v>
      </c>
      <c r="CS485" s="1">
        <f t="shared" si="294"/>
        <v>0</v>
      </c>
      <c r="CT485" s="1">
        <f t="shared" si="295"/>
        <v>0</v>
      </c>
      <c r="CU485" s="1">
        <f t="shared" si="296"/>
        <v>0</v>
      </c>
      <c r="CV485" s="1">
        <f t="shared" si="297"/>
        <v>0</v>
      </c>
      <c r="CW485" s="1">
        <f t="shared" si="298"/>
        <v>0</v>
      </c>
      <c r="CX485" s="1">
        <f t="shared" si="299"/>
        <v>0</v>
      </c>
      <c r="DA485" s="38">
        <f t="shared" si="280"/>
        <v>0</v>
      </c>
      <c r="DB485" s="38">
        <f t="shared" si="281"/>
        <v>0</v>
      </c>
      <c r="DC485" s="38">
        <f t="shared" si="282"/>
        <v>0</v>
      </c>
      <c r="DD485" s="38">
        <f t="shared" si="283"/>
        <v>0</v>
      </c>
      <c r="DE485" s="38">
        <f t="shared" si="284"/>
        <v>0</v>
      </c>
    </row>
    <row r="486" spans="1:109" x14ac:dyDescent="0.2">
      <c r="A486" t="s">
        <v>501</v>
      </c>
      <c r="B486" t="str">
        <f t="shared" si="285"/>
        <v>GD</v>
      </c>
      <c r="C486" t="str">
        <f t="shared" si="286"/>
        <v>AN</v>
      </c>
      <c r="D486">
        <f t="shared" si="287"/>
        <v>398000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f t="shared" si="288"/>
        <v>0</v>
      </c>
      <c r="T486" s="1">
        <f t="shared" si="289"/>
        <v>0</v>
      </c>
      <c r="U486" s="1">
        <f t="shared" si="290"/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/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f t="shared" si="291"/>
        <v>0</v>
      </c>
      <c r="AX486" s="1"/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2">
        <f t="shared" si="264"/>
        <v>0</v>
      </c>
      <c r="BM486" s="2">
        <f t="shared" si="292"/>
        <v>0</v>
      </c>
      <c r="BN486" s="3" t="str">
        <f t="shared" si="300"/>
        <v/>
      </c>
      <c r="BO486" s="37">
        <f>IFERROR(INDEX('Wkpr - Existing Depr Rates'!$G$2:$G$709,MATCH('Wkpr - Plant Balance Detail'!A486,'Wkpr - Existing Depr Rates'!$A$2:$A$709,0),),0)</f>
        <v>0.10390000000000001</v>
      </c>
      <c r="BP486" s="37" t="str">
        <f t="shared" si="293"/>
        <v/>
      </c>
      <c r="BU486" s="31">
        <f>_xlfn.IFNA(IF(AND($B486="ED",$D486&gt;=310000,$D486&lt;360000),INDEX('Wkpr - Allocation_Factors'!$B$16:$F$16,1,MATCH('Wkpr - Plant Balance Detail'!BU$2,'Wkpr - Allocation_Factors'!$B$1:$F$1,0)),IF(AND($B486="GD",$C486="AN",$D486&gt;=350000,$D486&lt;358000),INDEX('Wkpr - Allocation_Factors'!$B$17:$F$17,1,MATCH('Wkpr - Plant Balance Detail'!BU$2,'Wkpr - Allocation_Factors'!$B$1:$F$1,0)),INDEX('Wkpr - Allocation_Factors'!$B$2:$F$15,MATCH(CONCATENATE('Wkpr - Plant Balance Detail'!$B486,'Wkpr - Plant Balance Detail'!$C486),'Wkpr - Allocation_Factors'!$A$2:$A$15,0),MATCH('Wkpr - Plant Balance Detail'!BU$2,'Wkpr - Allocation_Factors'!$B$1:$F$1,0)))),0)</f>
        <v>0</v>
      </c>
      <c r="BV486" s="31">
        <f>_xlfn.IFNA(IF(AND($B486="ED",$D486&gt;=310000,$D486&lt;360000),INDEX('Wkpr - Allocation_Factors'!$B$16:$F$16,1,MATCH('Wkpr - Plant Balance Detail'!BV$2,'Wkpr - Allocation_Factors'!$B$1:$F$1,0)),IF(AND($B486="GD",$C486="AN",$D486&gt;=350000,$D486&lt;358000),INDEX('Wkpr - Allocation_Factors'!$B$17:$F$17,1,MATCH('Wkpr - Plant Balance Detail'!BV$2,'Wkpr - Allocation_Factors'!$B$1:$F$1,0)),INDEX('Wkpr - Allocation_Factors'!$B$2:$F$15,MATCH(CONCATENATE('Wkpr - Plant Balance Detail'!$B486,'Wkpr - Plant Balance Detail'!$C486),'Wkpr - Allocation_Factors'!$A$2:$A$15,0),MATCH('Wkpr - Plant Balance Detail'!BV$2,'Wkpr - Allocation_Factors'!$B$1:$F$1,0)))),0)</f>
        <v>0.70286999999999999</v>
      </c>
      <c r="BW486" s="31">
        <f>_xlfn.IFNA(IF(AND($B486="ED",$D486&gt;=310000,$D486&lt;360000),INDEX('Wkpr - Allocation_Factors'!$B$16:$F$16,1,MATCH('Wkpr - Plant Balance Detail'!BW$2,'Wkpr - Allocation_Factors'!$B$1:$F$1,0)),IF(AND($B486="GD",$C486="AN",$D486&gt;=350000,$D486&lt;358000),INDEX('Wkpr - Allocation_Factors'!$B$17:$F$17,1,MATCH('Wkpr - Plant Balance Detail'!BW$2,'Wkpr - Allocation_Factors'!$B$1:$F$1,0)),INDEX('Wkpr - Allocation_Factors'!$B$2:$F$15,MATCH(CONCATENATE('Wkpr - Plant Balance Detail'!$B486,'Wkpr - Plant Balance Detail'!$C486),'Wkpr - Allocation_Factors'!$A$2:$A$15,0),MATCH('Wkpr - Plant Balance Detail'!BW$2,'Wkpr - Allocation_Factors'!$B$1:$F$1,0)))),0)</f>
        <v>0</v>
      </c>
      <c r="BX486" s="31">
        <f>_xlfn.IFNA(IF(AND($B486="ED",$D486&gt;=310000,$D486&lt;360000),INDEX('Wkpr - Allocation_Factors'!$B$16:$F$16,1,MATCH('Wkpr - Plant Balance Detail'!BX$2,'Wkpr - Allocation_Factors'!$B$1:$F$1,0)),IF(AND($B486="GD",$C486="AN",$D486&gt;=350000,$D486&lt;358000),INDEX('Wkpr - Allocation_Factors'!$B$17:$F$17,1,MATCH('Wkpr - Plant Balance Detail'!BX$2,'Wkpr - Allocation_Factors'!$B$1:$F$1,0)),INDEX('Wkpr - Allocation_Factors'!$B$2:$F$15,MATCH(CONCATENATE('Wkpr - Plant Balance Detail'!$B486,'Wkpr - Plant Balance Detail'!$C486),'Wkpr - Allocation_Factors'!$A$2:$A$15,0),MATCH('Wkpr - Plant Balance Detail'!BX$2,'Wkpr - Allocation_Factors'!$B$1:$F$1,0)))),0)</f>
        <v>0.29713000000000001</v>
      </c>
      <c r="BY486" s="31">
        <f>_xlfn.IFNA(IF(AND($B486="ED",$D486&gt;=310000,$D486&lt;360000),INDEX('Wkpr - Allocation_Factors'!$B$16:$F$16,1,MATCH('Wkpr - Plant Balance Detail'!BY$2,'Wkpr - Allocation_Factors'!$B$1:$F$1,0)),IF(AND($B486="GD",$C486="AN",$D486&gt;=350000,$D486&lt;358000),INDEX('Wkpr - Allocation_Factors'!$B$17:$F$17,1,MATCH('Wkpr - Plant Balance Detail'!BY$2,'Wkpr - Allocation_Factors'!$B$1:$F$1,0)),INDEX('Wkpr - Allocation_Factors'!$B$2:$F$15,MATCH(CONCATENATE('Wkpr - Plant Balance Detail'!$B486,'Wkpr - Plant Balance Detail'!$C486),'Wkpr - Allocation_Factors'!$A$2:$A$15,0),MATCH('Wkpr - Plant Balance Detail'!BY$2,'Wkpr - Allocation_Factors'!$B$1:$F$1,0)))),0)</f>
        <v>0</v>
      </c>
      <c r="CA486" s="1">
        <f t="shared" si="265"/>
        <v>0</v>
      </c>
      <c r="CB486" s="1">
        <f t="shared" si="266"/>
        <v>0</v>
      </c>
      <c r="CC486" s="1">
        <f t="shared" si="267"/>
        <v>0</v>
      </c>
      <c r="CD486" s="1">
        <f t="shared" si="268"/>
        <v>0</v>
      </c>
      <c r="CE486" s="1">
        <f t="shared" si="269"/>
        <v>0</v>
      </c>
      <c r="CF486" s="1"/>
      <c r="CG486" s="1">
        <f t="shared" si="270"/>
        <v>0</v>
      </c>
      <c r="CH486" s="1">
        <f t="shared" si="271"/>
        <v>0</v>
      </c>
      <c r="CI486" s="1">
        <f t="shared" si="272"/>
        <v>0</v>
      </c>
      <c r="CJ486" s="1">
        <f t="shared" si="273"/>
        <v>0</v>
      </c>
      <c r="CK486" s="1">
        <f t="shared" si="274"/>
        <v>0</v>
      </c>
      <c r="CM486" s="1">
        <f t="shared" si="275"/>
        <v>0</v>
      </c>
      <c r="CN486" s="1">
        <f t="shared" si="276"/>
        <v>0</v>
      </c>
      <c r="CO486" s="1">
        <f t="shared" si="277"/>
        <v>0</v>
      </c>
      <c r="CP486" s="1">
        <f t="shared" si="278"/>
        <v>0</v>
      </c>
      <c r="CQ486" s="1">
        <f t="shared" si="279"/>
        <v>0</v>
      </c>
      <c r="CS486" s="1">
        <f t="shared" si="294"/>
        <v>0</v>
      </c>
      <c r="CT486" s="1">
        <f t="shared" si="295"/>
        <v>0</v>
      </c>
      <c r="CU486" s="1">
        <f t="shared" si="296"/>
        <v>0</v>
      </c>
      <c r="CV486" s="1">
        <f t="shared" si="297"/>
        <v>0</v>
      </c>
      <c r="CW486" s="1">
        <f t="shared" si="298"/>
        <v>0</v>
      </c>
      <c r="CX486" s="1">
        <f t="shared" si="299"/>
        <v>0</v>
      </c>
      <c r="DA486" s="38">
        <f t="shared" si="280"/>
        <v>0</v>
      </c>
      <c r="DB486" s="38">
        <f t="shared" si="281"/>
        <v>0</v>
      </c>
      <c r="DC486" s="38">
        <f t="shared" si="282"/>
        <v>0</v>
      </c>
      <c r="DD486" s="38">
        <f t="shared" si="283"/>
        <v>0</v>
      </c>
      <c r="DE486" s="38">
        <f t="shared" si="284"/>
        <v>0</v>
      </c>
    </row>
    <row r="487" spans="1:109" x14ac:dyDescent="0.2">
      <c r="A487" t="s">
        <v>502</v>
      </c>
      <c r="B487" t="str">
        <f t="shared" si="285"/>
        <v>GD</v>
      </c>
      <c r="C487" t="str">
        <f t="shared" si="286"/>
        <v>AS</v>
      </c>
      <c r="D487">
        <f t="shared" si="287"/>
        <v>389200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f t="shared" si="288"/>
        <v>0</v>
      </c>
      <c r="T487" s="1">
        <f t="shared" si="289"/>
        <v>0</v>
      </c>
      <c r="U487" s="1">
        <f t="shared" si="290"/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/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f t="shared" si="291"/>
        <v>0</v>
      </c>
      <c r="AX487" s="1"/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2">
        <f t="shared" si="264"/>
        <v>0</v>
      </c>
      <c r="BM487" s="2">
        <f t="shared" si="292"/>
        <v>0</v>
      </c>
      <c r="BN487" s="3" t="str">
        <f t="shared" si="300"/>
        <v/>
      </c>
      <c r="BO487" s="37">
        <f>IFERROR(INDEX('Wkpr - Existing Depr Rates'!$G$2:$G$709,MATCH('Wkpr - Plant Balance Detail'!A487,'Wkpr - Existing Depr Rates'!$A$2:$A$709,0),),0)</f>
        <v>0</v>
      </c>
      <c r="BP487" s="37" t="str">
        <f t="shared" si="293"/>
        <v/>
      </c>
      <c r="BU487" s="31">
        <f>_xlfn.IFNA(IF(AND($B487="ED",$D487&gt;=310000,$D487&lt;360000),INDEX('Wkpr - Allocation_Factors'!$B$16:$F$16,1,MATCH('Wkpr - Plant Balance Detail'!BU$2,'Wkpr - Allocation_Factors'!$B$1:$F$1,0)),IF(AND($B487="GD",$C487="AN",$D487&gt;=350000,$D487&lt;358000),INDEX('Wkpr - Allocation_Factors'!$B$17:$F$17,1,MATCH('Wkpr - Plant Balance Detail'!BU$2,'Wkpr - Allocation_Factors'!$B$1:$F$1,0)),INDEX('Wkpr - Allocation_Factors'!$B$2:$F$15,MATCH(CONCATENATE('Wkpr - Plant Balance Detail'!$B487,'Wkpr - Plant Balance Detail'!$C487),'Wkpr - Allocation_Factors'!$A$2:$A$15,0),MATCH('Wkpr - Plant Balance Detail'!BU$2,'Wkpr - Allocation_Factors'!$B$1:$F$1,0)))),0)</f>
        <v>0</v>
      </c>
      <c r="BV487" s="31">
        <f>_xlfn.IFNA(IF(AND($B487="ED",$D487&gt;=310000,$D487&lt;360000),INDEX('Wkpr - Allocation_Factors'!$B$16:$F$16,1,MATCH('Wkpr - Plant Balance Detail'!BV$2,'Wkpr - Allocation_Factors'!$B$1:$F$1,0)),IF(AND($B487="GD",$C487="AN",$D487&gt;=350000,$D487&lt;358000),INDEX('Wkpr - Allocation_Factors'!$B$17:$F$17,1,MATCH('Wkpr - Plant Balance Detail'!BV$2,'Wkpr - Allocation_Factors'!$B$1:$F$1,0)),INDEX('Wkpr - Allocation_Factors'!$B$2:$F$15,MATCH(CONCATENATE('Wkpr - Plant Balance Detail'!$B487,'Wkpr - Plant Balance Detail'!$C487),'Wkpr - Allocation_Factors'!$A$2:$A$15,0),MATCH('Wkpr - Plant Balance Detail'!BV$2,'Wkpr - Allocation_Factors'!$B$1:$F$1,0)))),0)</f>
        <v>0</v>
      </c>
      <c r="BW487" s="31">
        <f>_xlfn.IFNA(IF(AND($B487="ED",$D487&gt;=310000,$D487&lt;360000),INDEX('Wkpr - Allocation_Factors'!$B$16:$F$16,1,MATCH('Wkpr - Plant Balance Detail'!BW$2,'Wkpr - Allocation_Factors'!$B$1:$F$1,0)),IF(AND($B487="GD",$C487="AN",$D487&gt;=350000,$D487&lt;358000),INDEX('Wkpr - Allocation_Factors'!$B$17:$F$17,1,MATCH('Wkpr - Plant Balance Detail'!BW$2,'Wkpr - Allocation_Factors'!$B$1:$F$1,0)),INDEX('Wkpr - Allocation_Factors'!$B$2:$F$15,MATCH(CONCATENATE('Wkpr - Plant Balance Detail'!$B487,'Wkpr - Plant Balance Detail'!$C487),'Wkpr - Allocation_Factors'!$A$2:$A$15,0),MATCH('Wkpr - Plant Balance Detail'!BW$2,'Wkpr - Allocation_Factors'!$B$1:$F$1,0)))),0)</f>
        <v>0</v>
      </c>
      <c r="BX487" s="31">
        <f>_xlfn.IFNA(IF(AND($B487="ED",$D487&gt;=310000,$D487&lt;360000),INDEX('Wkpr - Allocation_Factors'!$B$16:$F$16,1,MATCH('Wkpr - Plant Balance Detail'!BX$2,'Wkpr - Allocation_Factors'!$B$1:$F$1,0)),IF(AND($B487="GD",$C487="AN",$D487&gt;=350000,$D487&lt;358000),INDEX('Wkpr - Allocation_Factors'!$B$17:$F$17,1,MATCH('Wkpr - Plant Balance Detail'!BX$2,'Wkpr - Allocation_Factors'!$B$1:$F$1,0)),INDEX('Wkpr - Allocation_Factors'!$B$2:$F$15,MATCH(CONCATENATE('Wkpr - Plant Balance Detail'!$B487,'Wkpr - Plant Balance Detail'!$C487),'Wkpr - Allocation_Factors'!$A$2:$A$15,0),MATCH('Wkpr - Plant Balance Detail'!BX$2,'Wkpr - Allocation_Factors'!$B$1:$F$1,0)))),0)</f>
        <v>0</v>
      </c>
      <c r="BY487" s="31">
        <f>_xlfn.IFNA(IF(AND($B487="ED",$D487&gt;=310000,$D487&lt;360000),INDEX('Wkpr - Allocation_Factors'!$B$16:$F$16,1,MATCH('Wkpr - Plant Balance Detail'!BY$2,'Wkpr - Allocation_Factors'!$B$1:$F$1,0)),IF(AND($B487="GD",$C487="AN",$D487&gt;=350000,$D487&lt;358000),INDEX('Wkpr - Allocation_Factors'!$B$17:$F$17,1,MATCH('Wkpr - Plant Balance Detail'!BY$2,'Wkpr - Allocation_Factors'!$B$1:$F$1,0)),INDEX('Wkpr - Allocation_Factors'!$B$2:$F$15,MATCH(CONCATENATE('Wkpr - Plant Balance Detail'!$B487,'Wkpr - Plant Balance Detail'!$C487),'Wkpr - Allocation_Factors'!$A$2:$A$15,0),MATCH('Wkpr - Plant Balance Detail'!BY$2,'Wkpr - Allocation_Factors'!$B$1:$F$1,0)))),0)</f>
        <v>0</v>
      </c>
      <c r="CA487" s="1">
        <f t="shared" si="265"/>
        <v>0</v>
      </c>
      <c r="CB487" s="1">
        <f t="shared" si="266"/>
        <v>0</v>
      </c>
      <c r="CC487" s="1">
        <f t="shared" si="267"/>
        <v>0</v>
      </c>
      <c r="CD487" s="1">
        <f t="shared" si="268"/>
        <v>0</v>
      </c>
      <c r="CE487" s="1">
        <f t="shared" si="269"/>
        <v>0</v>
      </c>
      <c r="CF487" s="1"/>
      <c r="CG487" s="1">
        <f t="shared" si="270"/>
        <v>0</v>
      </c>
      <c r="CH487" s="1">
        <f t="shared" si="271"/>
        <v>0</v>
      </c>
      <c r="CI487" s="1">
        <f t="shared" si="272"/>
        <v>0</v>
      </c>
      <c r="CJ487" s="1">
        <f t="shared" si="273"/>
        <v>0</v>
      </c>
      <c r="CK487" s="1">
        <f t="shared" si="274"/>
        <v>0</v>
      </c>
      <c r="CM487" s="1">
        <f t="shared" si="275"/>
        <v>0</v>
      </c>
      <c r="CN487" s="1">
        <f t="shared" si="276"/>
        <v>0</v>
      </c>
      <c r="CO487" s="1">
        <f t="shared" si="277"/>
        <v>0</v>
      </c>
      <c r="CP487" s="1">
        <f t="shared" si="278"/>
        <v>0</v>
      </c>
      <c r="CQ487" s="1">
        <f t="shared" si="279"/>
        <v>0</v>
      </c>
      <c r="CS487" s="1">
        <f t="shared" si="294"/>
        <v>0</v>
      </c>
      <c r="CT487" s="1">
        <f t="shared" si="295"/>
        <v>0</v>
      </c>
      <c r="CU487" s="1">
        <f t="shared" si="296"/>
        <v>0</v>
      </c>
      <c r="CV487" s="1">
        <f t="shared" si="297"/>
        <v>0</v>
      </c>
      <c r="CW487" s="1">
        <f t="shared" si="298"/>
        <v>0</v>
      </c>
      <c r="CX487" s="1">
        <f t="shared" si="299"/>
        <v>0</v>
      </c>
      <c r="DA487" s="38">
        <f t="shared" si="280"/>
        <v>0</v>
      </c>
      <c r="DB487" s="38">
        <f t="shared" si="281"/>
        <v>0</v>
      </c>
      <c r="DC487" s="38">
        <f t="shared" si="282"/>
        <v>0</v>
      </c>
      <c r="DD487" s="38">
        <f t="shared" si="283"/>
        <v>0</v>
      </c>
      <c r="DE487" s="38">
        <f t="shared" si="284"/>
        <v>0</v>
      </c>
    </row>
    <row r="488" spans="1:109" x14ac:dyDescent="0.2">
      <c r="A488" t="s">
        <v>503</v>
      </c>
      <c r="B488" t="str">
        <f t="shared" si="285"/>
        <v>GD</v>
      </c>
      <c r="C488" t="str">
        <f t="shared" si="286"/>
        <v>AS</v>
      </c>
      <c r="D488">
        <f t="shared" si="287"/>
        <v>390100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f t="shared" si="288"/>
        <v>0</v>
      </c>
      <c r="T488" s="1">
        <f t="shared" si="289"/>
        <v>0</v>
      </c>
      <c r="U488" s="1">
        <f t="shared" si="290"/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/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f t="shared" si="291"/>
        <v>0</v>
      </c>
      <c r="AX488" s="1"/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2">
        <f t="shared" si="264"/>
        <v>0</v>
      </c>
      <c r="BM488" s="2">
        <f t="shared" si="292"/>
        <v>0</v>
      </c>
      <c r="BN488" s="3" t="str">
        <f t="shared" si="300"/>
        <v/>
      </c>
      <c r="BO488" s="37">
        <f>IFERROR(INDEX('Wkpr - Existing Depr Rates'!$G$2:$G$709,MATCH('Wkpr - Plant Balance Detail'!A488,'Wkpr - Existing Depr Rates'!$A$2:$A$709,0),),0)</f>
        <v>0</v>
      </c>
      <c r="BP488" s="37" t="str">
        <f t="shared" si="293"/>
        <v/>
      </c>
      <c r="BU488" s="31">
        <f>_xlfn.IFNA(IF(AND($B488="ED",$D488&gt;=310000,$D488&lt;360000),INDEX('Wkpr - Allocation_Factors'!$B$16:$F$16,1,MATCH('Wkpr - Plant Balance Detail'!BU$2,'Wkpr - Allocation_Factors'!$B$1:$F$1,0)),IF(AND($B488="GD",$C488="AN",$D488&gt;=350000,$D488&lt;358000),INDEX('Wkpr - Allocation_Factors'!$B$17:$F$17,1,MATCH('Wkpr - Plant Balance Detail'!BU$2,'Wkpr - Allocation_Factors'!$B$1:$F$1,0)),INDEX('Wkpr - Allocation_Factors'!$B$2:$F$15,MATCH(CONCATENATE('Wkpr - Plant Balance Detail'!$B488,'Wkpr - Plant Balance Detail'!$C488),'Wkpr - Allocation_Factors'!$A$2:$A$15,0),MATCH('Wkpr - Plant Balance Detail'!BU$2,'Wkpr - Allocation_Factors'!$B$1:$F$1,0)))),0)</f>
        <v>0</v>
      </c>
      <c r="BV488" s="31">
        <f>_xlfn.IFNA(IF(AND($B488="ED",$D488&gt;=310000,$D488&lt;360000),INDEX('Wkpr - Allocation_Factors'!$B$16:$F$16,1,MATCH('Wkpr - Plant Balance Detail'!BV$2,'Wkpr - Allocation_Factors'!$B$1:$F$1,0)),IF(AND($B488="GD",$C488="AN",$D488&gt;=350000,$D488&lt;358000),INDEX('Wkpr - Allocation_Factors'!$B$17:$F$17,1,MATCH('Wkpr - Plant Balance Detail'!BV$2,'Wkpr - Allocation_Factors'!$B$1:$F$1,0)),INDEX('Wkpr - Allocation_Factors'!$B$2:$F$15,MATCH(CONCATENATE('Wkpr - Plant Balance Detail'!$B488,'Wkpr - Plant Balance Detail'!$C488),'Wkpr - Allocation_Factors'!$A$2:$A$15,0),MATCH('Wkpr - Plant Balance Detail'!BV$2,'Wkpr - Allocation_Factors'!$B$1:$F$1,0)))),0)</f>
        <v>0</v>
      </c>
      <c r="BW488" s="31">
        <f>_xlfn.IFNA(IF(AND($B488="ED",$D488&gt;=310000,$D488&lt;360000),INDEX('Wkpr - Allocation_Factors'!$B$16:$F$16,1,MATCH('Wkpr - Plant Balance Detail'!BW$2,'Wkpr - Allocation_Factors'!$B$1:$F$1,0)),IF(AND($B488="GD",$C488="AN",$D488&gt;=350000,$D488&lt;358000),INDEX('Wkpr - Allocation_Factors'!$B$17:$F$17,1,MATCH('Wkpr - Plant Balance Detail'!BW$2,'Wkpr - Allocation_Factors'!$B$1:$F$1,0)),INDEX('Wkpr - Allocation_Factors'!$B$2:$F$15,MATCH(CONCATENATE('Wkpr - Plant Balance Detail'!$B488,'Wkpr - Plant Balance Detail'!$C488),'Wkpr - Allocation_Factors'!$A$2:$A$15,0),MATCH('Wkpr - Plant Balance Detail'!BW$2,'Wkpr - Allocation_Factors'!$B$1:$F$1,0)))),0)</f>
        <v>0</v>
      </c>
      <c r="BX488" s="31">
        <f>_xlfn.IFNA(IF(AND($B488="ED",$D488&gt;=310000,$D488&lt;360000),INDEX('Wkpr - Allocation_Factors'!$B$16:$F$16,1,MATCH('Wkpr - Plant Balance Detail'!BX$2,'Wkpr - Allocation_Factors'!$B$1:$F$1,0)),IF(AND($B488="GD",$C488="AN",$D488&gt;=350000,$D488&lt;358000),INDEX('Wkpr - Allocation_Factors'!$B$17:$F$17,1,MATCH('Wkpr - Plant Balance Detail'!BX$2,'Wkpr - Allocation_Factors'!$B$1:$F$1,0)),INDEX('Wkpr - Allocation_Factors'!$B$2:$F$15,MATCH(CONCATENATE('Wkpr - Plant Balance Detail'!$B488,'Wkpr - Plant Balance Detail'!$C488),'Wkpr - Allocation_Factors'!$A$2:$A$15,0),MATCH('Wkpr - Plant Balance Detail'!BX$2,'Wkpr - Allocation_Factors'!$B$1:$F$1,0)))),0)</f>
        <v>0</v>
      </c>
      <c r="BY488" s="31">
        <f>_xlfn.IFNA(IF(AND($B488="ED",$D488&gt;=310000,$D488&lt;360000),INDEX('Wkpr - Allocation_Factors'!$B$16:$F$16,1,MATCH('Wkpr - Plant Balance Detail'!BY$2,'Wkpr - Allocation_Factors'!$B$1:$F$1,0)),IF(AND($B488="GD",$C488="AN",$D488&gt;=350000,$D488&lt;358000),INDEX('Wkpr - Allocation_Factors'!$B$17:$F$17,1,MATCH('Wkpr - Plant Balance Detail'!BY$2,'Wkpr - Allocation_Factors'!$B$1:$F$1,0)),INDEX('Wkpr - Allocation_Factors'!$B$2:$F$15,MATCH(CONCATENATE('Wkpr - Plant Balance Detail'!$B488,'Wkpr - Plant Balance Detail'!$C488),'Wkpr - Allocation_Factors'!$A$2:$A$15,0),MATCH('Wkpr - Plant Balance Detail'!BY$2,'Wkpr - Allocation_Factors'!$B$1:$F$1,0)))),0)</f>
        <v>0</v>
      </c>
      <c r="CA488" s="1">
        <f t="shared" si="265"/>
        <v>0</v>
      </c>
      <c r="CB488" s="1">
        <f t="shared" si="266"/>
        <v>0</v>
      </c>
      <c r="CC488" s="1">
        <f t="shared" si="267"/>
        <v>0</v>
      </c>
      <c r="CD488" s="1">
        <f t="shared" si="268"/>
        <v>0</v>
      </c>
      <c r="CE488" s="1">
        <f t="shared" si="269"/>
        <v>0</v>
      </c>
      <c r="CF488" s="1"/>
      <c r="CG488" s="1">
        <f t="shared" si="270"/>
        <v>0</v>
      </c>
      <c r="CH488" s="1">
        <f t="shared" si="271"/>
        <v>0</v>
      </c>
      <c r="CI488" s="1">
        <f t="shared" si="272"/>
        <v>0</v>
      </c>
      <c r="CJ488" s="1">
        <f t="shared" si="273"/>
        <v>0</v>
      </c>
      <c r="CK488" s="1">
        <f t="shared" si="274"/>
        <v>0</v>
      </c>
      <c r="CM488" s="1">
        <f t="shared" si="275"/>
        <v>0</v>
      </c>
      <c r="CN488" s="1">
        <f t="shared" si="276"/>
        <v>0</v>
      </c>
      <c r="CO488" s="1">
        <f t="shared" si="277"/>
        <v>0</v>
      </c>
      <c r="CP488" s="1">
        <f t="shared" si="278"/>
        <v>0</v>
      </c>
      <c r="CQ488" s="1">
        <f t="shared" si="279"/>
        <v>0</v>
      </c>
      <c r="CS488" s="1">
        <f t="shared" si="294"/>
        <v>0</v>
      </c>
      <c r="CT488" s="1">
        <f t="shared" si="295"/>
        <v>0</v>
      </c>
      <c r="CU488" s="1">
        <f t="shared" si="296"/>
        <v>0</v>
      </c>
      <c r="CV488" s="1">
        <f t="shared" si="297"/>
        <v>0</v>
      </c>
      <c r="CW488" s="1">
        <f t="shared" si="298"/>
        <v>0</v>
      </c>
      <c r="CX488" s="1">
        <f t="shared" si="299"/>
        <v>0</v>
      </c>
      <c r="DA488" s="38">
        <f t="shared" si="280"/>
        <v>0</v>
      </c>
      <c r="DB488" s="38">
        <f t="shared" si="281"/>
        <v>0</v>
      </c>
      <c r="DC488" s="38">
        <f t="shared" si="282"/>
        <v>0</v>
      </c>
      <c r="DD488" s="38">
        <f t="shared" si="283"/>
        <v>0</v>
      </c>
      <c r="DE488" s="38">
        <f t="shared" si="284"/>
        <v>0</v>
      </c>
    </row>
    <row r="489" spans="1:109" x14ac:dyDescent="0.2">
      <c r="A489" t="s">
        <v>504</v>
      </c>
      <c r="B489" t="str">
        <f t="shared" si="285"/>
        <v>GD</v>
      </c>
      <c r="C489" t="str">
        <f t="shared" si="286"/>
        <v>AS</v>
      </c>
      <c r="D489">
        <f t="shared" si="287"/>
        <v>392200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f t="shared" si="288"/>
        <v>0</v>
      </c>
      <c r="T489" s="1">
        <f t="shared" si="289"/>
        <v>0</v>
      </c>
      <c r="U489" s="1">
        <f t="shared" si="290"/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/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f t="shared" si="291"/>
        <v>0</v>
      </c>
      <c r="AX489" s="1"/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2">
        <f t="shared" si="264"/>
        <v>0</v>
      </c>
      <c r="BM489" s="2">
        <f t="shared" si="292"/>
        <v>0</v>
      </c>
      <c r="BN489" s="3" t="str">
        <f t="shared" si="300"/>
        <v/>
      </c>
      <c r="BO489" s="37">
        <f>IFERROR(INDEX('Wkpr - Existing Depr Rates'!$G$2:$G$709,MATCH('Wkpr - Plant Balance Detail'!A489,'Wkpr - Existing Depr Rates'!$A$2:$A$709,0),),0)</f>
        <v>0</v>
      </c>
      <c r="BP489" s="37" t="str">
        <f t="shared" si="293"/>
        <v/>
      </c>
      <c r="BU489" s="31">
        <f>_xlfn.IFNA(IF(AND($B489="ED",$D489&gt;=310000,$D489&lt;360000),INDEX('Wkpr - Allocation_Factors'!$B$16:$F$16,1,MATCH('Wkpr - Plant Balance Detail'!BU$2,'Wkpr - Allocation_Factors'!$B$1:$F$1,0)),IF(AND($B489="GD",$C489="AN",$D489&gt;=350000,$D489&lt;358000),INDEX('Wkpr - Allocation_Factors'!$B$17:$F$17,1,MATCH('Wkpr - Plant Balance Detail'!BU$2,'Wkpr - Allocation_Factors'!$B$1:$F$1,0)),INDEX('Wkpr - Allocation_Factors'!$B$2:$F$15,MATCH(CONCATENATE('Wkpr - Plant Balance Detail'!$B489,'Wkpr - Plant Balance Detail'!$C489),'Wkpr - Allocation_Factors'!$A$2:$A$15,0),MATCH('Wkpr - Plant Balance Detail'!BU$2,'Wkpr - Allocation_Factors'!$B$1:$F$1,0)))),0)</f>
        <v>0</v>
      </c>
      <c r="BV489" s="31">
        <f>_xlfn.IFNA(IF(AND($B489="ED",$D489&gt;=310000,$D489&lt;360000),INDEX('Wkpr - Allocation_Factors'!$B$16:$F$16,1,MATCH('Wkpr - Plant Balance Detail'!BV$2,'Wkpr - Allocation_Factors'!$B$1:$F$1,0)),IF(AND($B489="GD",$C489="AN",$D489&gt;=350000,$D489&lt;358000),INDEX('Wkpr - Allocation_Factors'!$B$17:$F$17,1,MATCH('Wkpr - Plant Balance Detail'!BV$2,'Wkpr - Allocation_Factors'!$B$1:$F$1,0)),INDEX('Wkpr - Allocation_Factors'!$B$2:$F$15,MATCH(CONCATENATE('Wkpr - Plant Balance Detail'!$B489,'Wkpr - Plant Balance Detail'!$C489),'Wkpr - Allocation_Factors'!$A$2:$A$15,0),MATCH('Wkpr - Plant Balance Detail'!BV$2,'Wkpr - Allocation_Factors'!$B$1:$F$1,0)))),0)</f>
        <v>0</v>
      </c>
      <c r="BW489" s="31">
        <f>_xlfn.IFNA(IF(AND($B489="ED",$D489&gt;=310000,$D489&lt;360000),INDEX('Wkpr - Allocation_Factors'!$B$16:$F$16,1,MATCH('Wkpr - Plant Balance Detail'!BW$2,'Wkpr - Allocation_Factors'!$B$1:$F$1,0)),IF(AND($B489="GD",$C489="AN",$D489&gt;=350000,$D489&lt;358000),INDEX('Wkpr - Allocation_Factors'!$B$17:$F$17,1,MATCH('Wkpr - Plant Balance Detail'!BW$2,'Wkpr - Allocation_Factors'!$B$1:$F$1,0)),INDEX('Wkpr - Allocation_Factors'!$B$2:$F$15,MATCH(CONCATENATE('Wkpr - Plant Balance Detail'!$B489,'Wkpr - Plant Balance Detail'!$C489),'Wkpr - Allocation_Factors'!$A$2:$A$15,0),MATCH('Wkpr - Plant Balance Detail'!BW$2,'Wkpr - Allocation_Factors'!$B$1:$F$1,0)))),0)</f>
        <v>0</v>
      </c>
      <c r="BX489" s="31">
        <f>_xlfn.IFNA(IF(AND($B489="ED",$D489&gt;=310000,$D489&lt;360000),INDEX('Wkpr - Allocation_Factors'!$B$16:$F$16,1,MATCH('Wkpr - Plant Balance Detail'!BX$2,'Wkpr - Allocation_Factors'!$B$1:$F$1,0)),IF(AND($B489="GD",$C489="AN",$D489&gt;=350000,$D489&lt;358000),INDEX('Wkpr - Allocation_Factors'!$B$17:$F$17,1,MATCH('Wkpr - Plant Balance Detail'!BX$2,'Wkpr - Allocation_Factors'!$B$1:$F$1,0)),INDEX('Wkpr - Allocation_Factors'!$B$2:$F$15,MATCH(CONCATENATE('Wkpr - Plant Balance Detail'!$B489,'Wkpr - Plant Balance Detail'!$C489),'Wkpr - Allocation_Factors'!$A$2:$A$15,0),MATCH('Wkpr - Plant Balance Detail'!BX$2,'Wkpr - Allocation_Factors'!$B$1:$F$1,0)))),0)</f>
        <v>0</v>
      </c>
      <c r="BY489" s="31">
        <f>_xlfn.IFNA(IF(AND($B489="ED",$D489&gt;=310000,$D489&lt;360000),INDEX('Wkpr - Allocation_Factors'!$B$16:$F$16,1,MATCH('Wkpr - Plant Balance Detail'!BY$2,'Wkpr - Allocation_Factors'!$B$1:$F$1,0)),IF(AND($B489="GD",$C489="AN",$D489&gt;=350000,$D489&lt;358000),INDEX('Wkpr - Allocation_Factors'!$B$17:$F$17,1,MATCH('Wkpr - Plant Balance Detail'!BY$2,'Wkpr - Allocation_Factors'!$B$1:$F$1,0)),INDEX('Wkpr - Allocation_Factors'!$B$2:$F$15,MATCH(CONCATENATE('Wkpr - Plant Balance Detail'!$B489,'Wkpr - Plant Balance Detail'!$C489),'Wkpr - Allocation_Factors'!$A$2:$A$15,0),MATCH('Wkpr - Plant Balance Detail'!BY$2,'Wkpr - Allocation_Factors'!$B$1:$F$1,0)))),0)</f>
        <v>0</v>
      </c>
      <c r="CA489" s="1">
        <f t="shared" si="265"/>
        <v>0</v>
      </c>
      <c r="CB489" s="1">
        <f t="shared" si="266"/>
        <v>0</v>
      </c>
      <c r="CC489" s="1">
        <f t="shared" si="267"/>
        <v>0</v>
      </c>
      <c r="CD489" s="1">
        <f t="shared" si="268"/>
        <v>0</v>
      </c>
      <c r="CE489" s="1">
        <f t="shared" si="269"/>
        <v>0</v>
      </c>
      <c r="CF489" s="1"/>
      <c r="CG489" s="1">
        <f t="shared" si="270"/>
        <v>0</v>
      </c>
      <c r="CH489" s="1">
        <f t="shared" si="271"/>
        <v>0</v>
      </c>
      <c r="CI489" s="1">
        <f t="shared" si="272"/>
        <v>0</v>
      </c>
      <c r="CJ489" s="1">
        <f t="shared" si="273"/>
        <v>0</v>
      </c>
      <c r="CK489" s="1">
        <f t="shared" si="274"/>
        <v>0</v>
      </c>
      <c r="CM489" s="1">
        <f t="shared" si="275"/>
        <v>0</v>
      </c>
      <c r="CN489" s="1">
        <f t="shared" si="276"/>
        <v>0</v>
      </c>
      <c r="CO489" s="1">
        <f t="shared" si="277"/>
        <v>0</v>
      </c>
      <c r="CP489" s="1">
        <f t="shared" si="278"/>
        <v>0</v>
      </c>
      <c r="CQ489" s="1">
        <f t="shared" si="279"/>
        <v>0</v>
      </c>
      <c r="CS489" s="1">
        <f t="shared" si="294"/>
        <v>0</v>
      </c>
      <c r="CT489" s="1">
        <f t="shared" si="295"/>
        <v>0</v>
      </c>
      <c r="CU489" s="1">
        <f t="shared" si="296"/>
        <v>0</v>
      </c>
      <c r="CV489" s="1">
        <f t="shared" si="297"/>
        <v>0</v>
      </c>
      <c r="CW489" s="1">
        <f t="shared" si="298"/>
        <v>0</v>
      </c>
      <c r="CX489" s="1">
        <f t="shared" si="299"/>
        <v>0</v>
      </c>
      <c r="DA489" s="38">
        <f t="shared" si="280"/>
        <v>0</v>
      </c>
      <c r="DB489" s="38">
        <f t="shared" si="281"/>
        <v>0</v>
      </c>
      <c r="DC489" s="38">
        <f t="shared" si="282"/>
        <v>0</v>
      </c>
      <c r="DD489" s="38">
        <f t="shared" si="283"/>
        <v>0</v>
      </c>
      <c r="DE489" s="38">
        <f t="shared" si="284"/>
        <v>0</v>
      </c>
    </row>
    <row r="490" spans="1:109" x14ac:dyDescent="0.2">
      <c r="A490" t="s">
        <v>505</v>
      </c>
      <c r="B490" t="str">
        <f t="shared" si="285"/>
        <v>GD</v>
      </c>
      <c r="C490" t="str">
        <f t="shared" si="286"/>
        <v>AS</v>
      </c>
      <c r="D490">
        <f t="shared" si="287"/>
        <v>394000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f t="shared" si="288"/>
        <v>0</v>
      </c>
      <c r="T490" s="1">
        <f t="shared" si="289"/>
        <v>0</v>
      </c>
      <c r="U490" s="1">
        <f t="shared" si="290"/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/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f t="shared" si="291"/>
        <v>0</v>
      </c>
      <c r="AX490" s="1"/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2">
        <f t="shared" si="264"/>
        <v>0</v>
      </c>
      <c r="BM490" s="2">
        <f t="shared" si="292"/>
        <v>0</v>
      </c>
      <c r="BN490" s="3" t="str">
        <f t="shared" si="300"/>
        <v/>
      </c>
      <c r="BO490" s="37">
        <f>IFERROR(INDEX('Wkpr - Existing Depr Rates'!$G$2:$G$709,MATCH('Wkpr - Plant Balance Detail'!A490,'Wkpr - Existing Depr Rates'!$A$2:$A$709,0),),0)</f>
        <v>0</v>
      </c>
      <c r="BP490" s="37" t="str">
        <f t="shared" si="293"/>
        <v/>
      </c>
      <c r="BU490" s="31">
        <f>_xlfn.IFNA(IF(AND($B490="ED",$D490&gt;=310000,$D490&lt;360000),INDEX('Wkpr - Allocation_Factors'!$B$16:$F$16,1,MATCH('Wkpr - Plant Balance Detail'!BU$2,'Wkpr - Allocation_Factors'!$B$1:$F$1,0)),IF(AND($B490="GD",$C490="AN",$D490&gt;=350000,$D490&lt;358000),INDEX('Wkpr - Allocation_Factors'!$B$17:$F$17,1,MATCH('Wkpr - Plant Balance Detail'!BU$2,'Wkpr - Allocation_Factors'!$B$1:$F$1,0)),INDEX('Wkpr - Allocation_Factors'!$B$2:$F$15,MATCH(CONCATENATE('Wkpr - Plant Balance Detail'!$B490,'Wkpr - Plant Balance Detail'!$C490),'Wkpr - Allocation_Factors'!$A$2:$A$15,0),MATCH('Wkpr - Plant Balance Detail'!BU$2,'Wkpr - Allocation_Factors'!$B$1:$F$1,0)))),0)</f>
        <v>0</v>
      </c>
      <c r="BV490" s="31">
        <f>_xlfn.IFNA(IF(AND($B490="ED",$D490&gt;=310000,$D490&lt;360000),INDEX('Wkpr - Allocation_Factors'!$B$16:$F$16,1,MATCH('Wkpr - Plant Balance Detail'!BV$2,'Wkpr - Allocation_Factors'!$B$1:$F$1,0)),IF(AND($B490="GD",$C490="AN",$D490&gt;=350000,$D490&lt;358000),INDEX('Wkpr - Allocation_Factors'!$B$17:$F$17,1,MATCH('Wkpr - Plant Balance Detail'!BV$2,'Wkpr - Allocation_Factors'!$B$1:$F$1,0)),INDEX('Wkpr - Allocation_Factors'!$B$2:$F$15,MATCH(CONCATENATE('Wkpr - Plant Balance Detail'!$B490,'Wkpr - Plant Balance Detail'!$C490),'Wkpr - Allocation_Factors'!$A$2:$A$15,0),MATCH('Wkpr - Plant Balance Detail'!BV$2,'Wkpr - Allocation_Factors'!$B$1:$F$1,0)))),0)</f>
        <v>0</v>
      </c>
      <c r="BW490" s="31">
        <f>_xlfn.IFNA(IF(AND($B490="ED",$D490&gt;=310000,$D490&lt;360000),INDEX('Wkpr - Allocation_Factors'!$B$16:$F$16,1,MATCH('Wkpr - Plant Balance Detail'!BW$2,'Wkpr - Allocation_Factors'!$B$1:$F$1,0)),IF(AND($B490="GD",$C490="AN",$D490&gt;=350000,$D490&lt;358000),INDEX('Wkpr - Allocation_Factors'!$B$17:$F$17,1,MATCH('Wkpr - Plant Balance Detail'!BW$2,'Wkpr - Allocation_Factors'!$B$1:$F$1,0)),INDEX('Wkpr - Allocation_Factors'!$B$2:$F$15,MATCH(CONCATENATE('Wkpr - Plant Balance Detail'!$B490,'Wkpr - Plant Balance Detail'!$C490),'Wkpr - Allocation_Factors'!$A$2:$A$15,0),MATCH('Wkpr - Plant Balance Detail'!BW$2,'Wkpr - Allocation_Factors'!$B$1:$F$1,0)))),0)</f>
        <v>0</v>
      </c>
      <c r="BX490" s="31">
        <f>_xlfn.IFNA(IF(AND($B490="ED",$D490&gt;=310000,$D490&lt;360000),INDEX('Wkpr - Allocation_Factors'!$B$16:$F$16,1,MATCH('Wkpr - Plant Balance Detail'!BX$2,'Wkpr - Allocation_Factors'!$B$1:$F$1,0)),IF(AND($B490="GD",$C490="AN",$D490&gt;=350000,$D490&lt;358000),INDEX('Wkpr - Allocation_Factors'!$B$17:$F$17,1,MATCH('Wkpr - Plant Balance Detail'!BX$2,'Wkpr - Allocation_Factors'!$B$1:$F$1,0)),INDEX('Wkpr - Allocation_Factors'!$B$2:$F$15,MATCH(CONCATENATE('Wkpr - Plant Balance Detail'!$B490,'Wkpr - Plant Balance Detail'!$C490),'Wkpr - Allocation_Factors'!$A$2:$A$15,0),MATCH('Wkpr - Plant Balance Detail'!BX$2,'Wkpr - Allocation_Factors'!$B$1:$F$1,0)))),0)</f>
        <v>0</v>
      </c>
      <c r="BY490" s="31">
        <f>_xlfn.IFNA(IF(AND($B490="ED",$D490&gt;=310000,$D490&lt;360000),INDEX('Wkpr - Allocation_Factors'!$B$16:$F$16,1,MATCH('Wkpr - Plant Balance Detail'!BY$2,'Wkpr - Allocation_Factors'!$B$1:$F$1,0)),IF(AND($B490="GD",$C490="AN",$D490&gt;=350000,$D490&lt;358000),INDEX('Wkpr - Allocation_Factors'!$B$17:$F$17,1,MATCH('Wkpr - Plant Balance Detail'!BY$2,'Wkpr - Allocation_Factors'!$B$1:$F$1,0)),INDEX('Wkpr - Allocation_Factors'!$B$2:$F$15,MATCH(CONCATENATE('Wkpr - Plant Balance Detail'!$B490,'Wkpr - Plant Balance Detail'!$C490),'Wkpr - Allocation_Factors'!$A$2:$A$15,0),MATCH('Wkpr - Plant Balance Detail'!BY$2,'Wkpr - Allocation_Factors'!$B$1:$F$1,0)))),0)</f>
        <v>0</v>
      </c>
      <c r="CA490" s="1">
        <f t="shared" si="265"/>
        <v>0</v>
      </c>
      <c r="CB490" s="1">
        <f t="shared" si="266"/>
        <v>0</v>
      </c>
      <c r="CC490" s="1">
        <f t="shared" si="267"/>
        <v>0</v>
      </c>
      <c r="CD490" s="1">
        <f t="shared" si="268"/>
        <v>0</v>
      </c>
      <c r="CE490" s="1">
        <f t="shared" si="269"/>
        <v>0</v>
      </c>
      <c r="CF490" s="1"/>
      <c r="CG490" s="1">
        <f t="shared" si="270"/>
        <v>0</v>
      </c>
      <c r="CH490" s="1">
        <f t="shared" si="271"/>
        <v>0</v>
      </c>
      <c r="CI490" s="1">
        <f t="shared" si="272"/>
        <v>0</v>
      </c>
      <c r="CJ490" s="1">
        <f t="shared" si="273"/>
        <v>0</v>
      </c>
      <c r="CK490" s="1">
        <f t="shared" si="274"/>
        <v>0</v>
      </c>
      <c r="CM490" s="1">
        <f t="shared" si="275"/>
        <v>0</v>
      </c>
      <c r="CN490" s="1">
        <f t="shared" si="276"/>
        <v>0</v>
      </c>
      <c r="CO490" s="1">
        <f t="shared" si="277"/>
        <v>0</v>
      </c>
      <c r="CP490" s="1">
        <f t="shared" si="278"/>
        <v>0</v>
      </c>
      <c r="CQ490" s="1">
        <f t="shared" si="279"/>
        <v>0</v>
      </c>
      <c r="CS490" s="1">
        <f t="shared" si="294"/>
        <v>0</v>
      </c>
      <c r="CT490" s="1">
        <f t="shared" si="295"/>
        <v>0</v>
      </c>
      <c r="CU490" s="1">
        <f t="shared" si="296"/>
        <v>0</v>
      </c>
      <c r="CV490" s="1">
        <f t="shared" si="297"/>
        <v>0</v>
      </c>
      <c r="CW490" s="1">
        <f t="shared" si="298"/>
        <v>0</v>
      </c>
      <c r="CX490" s="1">
        <f t="shared" si="299"/>
        <v>0</v>
      </c>
      <c r="DA490" s="38">
        <f t="shared" si="280"/>
        <v>0</v>
      </c>
      <c r="DB490" s="38">
        <f t="shared" si="281"/>
        <v>0</v>
      </c>
      <c r="DC490" s="38">
        <f t="shared" si="282"/>
        <v>0</v>
      </c>
      <c r="DD490" s="38">
        <f t="shared" si="283"/>
        <v>0</v>
      </c>
      <c r="DE490" s="38">
        <f t="shared" si="284"/>
        <v>0</v>
      </c>
    </row>
    <row r="491" spans="1:109" x14ac:dyDescent="0.2">
      <c r="A491" t="s">
        <v>506</v>
      </c>
      <c r="B491" t="str">
        <f t="shared" si="285"/>
        <v>GD</v>
      </c>
      <c r="C491" t="str">
        <f t="shared" si="286"/>
        <v>AS</v>
      </c>
      <c r="D491">
        <f t="shared" si="287"/>
        <v>395000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f t="shared" si="288"/>
        <v>0</v>
      </c>
      <c r="T491" s="1">
        <f t="shared" si="289"/>
        <v>0</v>
      </c>
      <c r="U491" s="1">
        <f t="shared" si="290"/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/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f t="shared" si="291"/>
        <v>0</v>
      </c>
      <c r="AX491" s="1"/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2">
        <f t="shared" si="264"/>
        <v>0</v>
      </c>
      <c r="BM491" s="2">
        <f t="shared" si="292"/>
        <v>0</v>
      </c>
      <c r="BN491" s="3" t="str">
        <f t="shared" si="300"/>
        <v/>
      </c>
      <c r="BO491" s="37">
        <f>IFERROR(INDEX('Wkpr - Existing Depr Rates'!$G$2:$G$709,MATCH('Wkpr - Plant Balance Detail'!A491,'Wkpr - Existing Depr Rates'!$A$2:$A$709,0),),0)</f>
        <v>0</v>
      </c>
      <c r="BP491" s="37" t="str">
        <f t="shared" si="293"/>
        <v/>
      </c>
      <c r="BU491" s="31">
        <f>_xlfn.IFNA(IF(AND($B491="ED",$D491&gt;=310000,$D491&lt;360000),INDEX('Wkpr - Allocation_Factors'!$B$16:$F$16,1,MATCH('Wkpr - Plant Balance Detail'!BU$2,'Wkpr - Allocation_Factors'!$B$1:$F$1,0)),IF(AND($B491="GD",$C491="AN",$D491&gt;=350000,$D491&lt;358000),INDEX('Wkpr - Allocation_Factors'!$B$17:$F$17,1,MATCH('Wkpr - Plant Balance Detail'!BU$2,'Wkpr - Allocation_Factors'!$B$1:$F$1,0)),INDEX('Wkpr - Allocation_Factors'!$B$2:$F$15,MATCH(CONCATENATE('Wkpr - Plant Balance Detail'!$B491,'Wkpr - Plant Balance Detail'!$C491),'Wkpr - Allocation_Factors'!$A$2:$A$15,0),MATCH('Wkpr - Plant Balance Detail'!BU$2,'Wkpr - Allocation_Factors'!$B$1:$F$1,0)))),0)</f>
        <v>0</v>
      </c>
      <c r="BV491" s="31">
        <f>_xlfn.IFNA(IF(AND($B491="ED",$D491&gt;=310000,$D491&lt;360000),INDEX('Wkpr - Allocation_Factors'!$B$16:$F$16,1,MATCH('Wkpr - Plant Balance Detail'!BV$2,'Wkpr - Allocation_Factors'!$B$1:$F$1,0)),IF(AND($B491="GD",$C491="AN",$D491&gt;=350000,$D491&lt;358000),INDEX('Wkpr - Allocation_Factors'!$B$17:$F$17,1,MATCH('Wkpr - Plant Balance Detail'!BV$2,'Wkpr - Allocation_Factors'!$B$1:$F$1,0)),INDEX('Wkpr - Allocation_Factors'!$B$2:$F$15,MATCH(CONCATENATE('Wkpr - Plant Balance Detail'!$B491,'Wkpr - Plant Balance Detail'!$C491),'Wkpr - Allocation_Factors'!$A$2:$A$15,0),MATCH('Wkpr - Plant Balance Detail'!BV$2,'Wkpr - Allocation_Factors'!$B$1:$F$1,0)))),0)</f>
        <v>0</v>
      </c>
      <c r="BW491" s="31">
        <f>_xlfn.IFNA(IF(AND($B491="ED",$D491&gt;=310000,$D491&lt;360000),INDEX('Wkpr - Allocation_Factors'!$B$16:$F$16,1,MATCH('Wkpr - Plant Balance Detail'!BW$2,'Wkpr - Allocation_Factors'!$B$1:$F$1,0)),IF(AND($B491="GD",$C491="AN",$D491&gt;=350000,$D491&lt;358000),INDEX('Wkpr - Allocation_Factors'!$B$17:$F$17,1,MATCH('Wkpr - Plant Balance Detail'!BW$2,'Wkpr - Allocation_Factors'!$B$1:$F$1,0)),INDEX('Wkpr - Allocation_Factors'!$B$2:$F$15,MATCH(CONCATENATE('Wkpr - Plant Balance Detail'!$B491,'Wkpr - Plant Balance Detail'!$C491),'Wkpr - Allocation_Factors'!$A$2:$A$15,0),MATCH('Wkpr - Plant Balance Detail'!BW$2,'Wkpr - Allocation_Factors'!$B$1:$F$1,0)))),0)</f>
        <v>0</v>
      </c>
      <c r="BX491" s="31">
        <f>_xlfn.IFNA(IF(AND($B491="ED",$D491&gt;=310000,$D491&lt;360000),INDEX('Wkpr - Allocation_Factors'!$B$16:$F$16,1,MATCH('Wkpr - Plant Balance Detail'!BX$2,'Wkpr - Allocation_Factors'!$B$1:$F$1,0)),IF(AND($B491="GD",$C491="AN",$D491&gt;=350000,$D491&lt;358000),INDEX('Wkpr - Allocation_Factors'!$B$17:$F$17,1,MATCH('Wkpr - Plant Balance Detail'!BX$2,'Wkpr - Allocation_Factors'!$B$1:$F$1,0)),INDEX('Wkpr - Allocation_Factors'!$B$2:$F$15,MATCH(CONCATENATE('Wkpr - Plant Balance Detail'!$B491,'Wkpr - Plant Balance Detail'!$C491),'Wkpr - Allocation_Factors'!$A$2:$A$15,0),MATCH('Wkpr - Plant Balance Detail'!BX$2,'Wkpr - Allocation_Factors'!$B$1:$F$1,0)))),0)</f>
        <v>0</v>
      </c>
      <c r="BY491" s="31">
        <f>_xlfn.IFNA(IF(AND($B491="ED",$D491&gt;=310000,$D491&lt;360000),INDEX('Wkpr - Allocation_Factors'!$B$16:$F$16,1,MATCH('Wkpr - Plant Balance Detail'!BY$2,'Wkpr - Allocation_Factors'!$B$1:$F$1,0)),IF(AND($B491="GD",$C491="AN",$D491&gt;=350000,$D491&lt;358000),INDEX('Wkpr - Allocation_Factors'!$B$17:$F$17,1,MATCH('Wkpr - Plant Balance Detail'!BY$2,'Wkpr - Allocation_Factors'!$B$1:$F$1,0)),INDEX('Wkpr - Allocation_Factors'!$B$2:$F$15,MATCH(CONCATENATE('Wkpr - Plant Balance Detail'!$B491,'Wkpr - Plant Balance Detail'!$C491),'Wkpr - Allocation_Factors'!$A$2:$A$15,0),MATCH('Wkpr - Plant Balance Detail'!BY$2,'Wkpr - Allocation_Factors'!$B$1:$F$1,0)))),0)</f>
        <v>0</v>
      </c>
      <c r="CA491" s="1">
        <f t="shared" si="265"/>
        <v>0</v>
      </c>
      <c r="CB491" s="1">
        <f t="shared" si="266"/>
        <v>0</v>
      </c>
      <c r="CC491" s="1">
        <f t="shared" si="267"/>
        <v>0</v>
      </c>
      <c r="CD491" s="1">
        <f t="shared" si="268"/>
        <v>0</v>
      </c>
      <c r="CE491" s="1">
        <f t="shared" si="269"/>
        <v>0</v>
      </c>
      <c r="CF491" s="1"/>
      <c r="CG491" s="1">
        <f t="shared" si="270"/>
        <v>0</v>
      </c>
      <c r="CH491" s="1">
        <f t="shared" si="271"/>
        <v>0</v>
      </c>
      <c r="CI491" s="1">
        <f t="shared" si="272"/>
        <v>0</v>
      </c>
      <c r="CJ491" s="1">
        <f t="shared" si="273"/>
        <v>0</v>
      </c>
      <c r="CK491" s="1">
        <f t="shared" si="274"/>
        <v>0</v>
      </c>
      <c r="CM491" s="1">
        <f t="shared" si="275"/>
        <v>0</v>
      </c>
      <c r="CN491" s="1">
        <f t="shared" si="276"/>
        <v>0</v>
      </c>
      <c r="CO491" s="1">
        <f t="shared" si="277"/>
        <v>0</v>
      </c>
      <c r="CP491" s="1">
        <f t="shared" si="278"/>
        <v>0</v>
      </c>
      <c r="CQ491" s="1">
        <f t="shared" si="279"/>
        <v>0</v>
      </c>
      <c r="CS491" s="1">
        <f t="shared" si="294"/>
        <v>0</v>
      </c>
      <c r="CT491" s="1">
        <f t="shared" si="295"/>
        <v>0</v>
      </c>
      <c r="CU491" s="1">
        <f t="shared" si="296"/>
        <v>0</v>
      </c>
      <c r="CV491" s="1">
        <f t="shared" si="297"/>
        <v>0</v>
      </c>
      <c r="CW491" s="1">
        <f t="shared" si="298"/>
        <v>0</v>
      </c>
      <c r="CX491" s="1">
        <f t="shared" si="299"/>
        <v>0</v>
      </c>
      <c r="DA491" s="38">
        <f t="shared" si="280"/>
        <v>0</v>
      </c>
      <c r="DB491" s="38">
        <f t="shared" si="281"/>
        <v>0</v>
      </c>
      <c r="DC491" s="38">
        <f t="shared" si="282"/>
        <v>0</v>
      </c>
      <c r="DD491" s="38">
        <f t="shared" si="283"/>
        <v>0</v>
      </c>
      <c r="DE491" s="38">
        <f t="shared" si="284"/>
        <v>0</v>
      </c>
    </row>
    <row r="492" spans="1:109" x14ac:dyDescent="0.2">
      <c r="A492" t="s">
        <v>507</v>
      </c>
      <c r="B492" t="str">
        <f t="shared" si="285"/>
        <v>GD</v>
      </c>
      <c r="C492" t="str">
        <f t="shared" si="286"/>
        <v>AS</v>
      </c>
      <c r="D492">
        <f t="shared" si="287"/>
        <v>397200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f t="shared" si="288"/>
        <v>0</v>
      </c>
      <c r="T492" s="1">
        <f t="shared" si="289"/>
        <v>0</v>
      </c>
      <c r="U492" s="1">
        <f t="shared" si="290"/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/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f t="shared" si="291"/>
        <v>0</v>
      </c>
      <c r="AX492" s="1"/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2">
        <f t="shared" si="264"/>
        <v>0</v>
      </c>
      <c r="BM492" s="2">
        <f t="shared" si="292"/>
        <v>0</v>
      </c>
      <c r="BN492" s="3" t="str">
        <f t="shared" si="300"/>
        <v/>
      </c>
      <c r="BO492" s="37">
        <f>IFERROR(INDEX('Wkpr - Existing Depr Rates'!$G$2:$G$709,MATCH('Wkpr - Plant Balance Detail'!A492,'Wkpr - Existing Depr Rates'!$A$2:$A$709,0),),0)</f>
        <v>0</v>
      </c>
      <c r="BP492" s="37" t="str">
        <f t="shared" si="293"/>
        <v/>
      </c>
      <c r="BU492" s="31">
        <f>_xlfn.IFNA(IF(AND($B492="ED",$D492&gt;=310000,$D492&lt;360000),INDEX('Wkpr - Allocation_Factors'!$B$16:$F$16,1,MATCH('Wkpr - Plant Balance Detail'!BU$2,'Wkpr - Allocation_Factors'!$B$1:$F$1,0)),IF(AND($B492="GD",$C492="AN",$D492&gt;=350000,$D492&lt;358000),INDEX('Wkpr - Allocation_Factors'!$B$17:$F$17,1,MATCH('Wkpr - Plant Balance Detail'!BU$2,'Wkpr - Allocation_Factors'!$B$1:$F$1,0)),INDEX('Wkpr - Allocation_Factors'!$B$2:$F$15,MATCH(CONCATENATE('Wkpr - Plant Balance Detail'!$B492,'Wkpr - Plant Balance Detail'!$C492),'Wkpr - Allocation_Factors'!$A$2:$A$15,0),MATCH('Wkpr - Plant Balance Detail'!BU$2,'Wkpr - Allocation_Factors'!$B$1:$F$1,0)))),0)</f>
        <v>0</v>
      </c>
      <c r="BV492" s="31">
        <f>_xlfn.IFNA(IF(AND($B492="ED",$D492&gt;=310000,$D492&lt;360000),INDEX('Wkpr - Allocation_Factors'!$B$16:$F$16,1,MATCH('Wkpr - Plant Balance Detail'!BV$2,'Wkpr - Allocation_Factors'!$B$1:$F$1,0)),IF(AND($B492="GD",$C492="AN",$D492&gt;=350000,$D492&lt;358000),INDEX('Wkpr - Allocation_Factors'!$B$17:$F$17,1,MATCH('Wkpr - Plant Balance Detail'!BV$2,'Wkpr - Allocation_Factors'!$B$1:$F$1,0)),INDEX('Wkpr - Allocation_Factors'!$B$2:$F$15,MATCH(CONCATENATE('Wkpr - Plant Balance Detail'!$B492,'Wkpr - Plant Balance Detail'!$C492),'Wkpr - Allocation_Factors'!$A$2:$A$15,0),MATCH('Wkpr - Plant Balance Detail'!BV$2,'Wkpr - Allocation_Factors'!$B$1:$F$1,0)))),0)</f>
        <v>0</v>
      </c>
      <c r="BW492" s="31">
        <f>_xlfn.IFNA(IF(AND($B492="ED",$D492&gt;=310000,$D492&lt;360000),INDEX('Wkpr - Allocation_Factors'!$B$16:$F$16,1,MATCH('Wkpr - Plant Balance Detail'!BW$2,'Wkpr - Allocation_Factors'!$B$1:$F$1,0)),IF(AND($B492="GD",$C492="AN",$D492&gt;=350000,$D492&lt;358000),INDEX('Wkpr - Allocation_Factors'!$B$17:$F$17,1,MATCH('Wkpr - Plant Balance Detail'!BW$2,'Wkpr - Allocation_Factors'!$B$1:$F$1,0)),INDEX('Wkpr - Allocation_Factors'!$B$2:$F$15,MATCH(CONCATENATE('Wkpr - Plant Balance Detail'!$B492,'Wkpr - Plant Balance Detail'!$C492),'Wkpr - Allocation_Factors'!$A$2:$A$15,0),MATCH('Wkpr - Plant Balance Detail'!BW$2,'Wkpr - Allocation_Factors'!$B$1:$F$1,0)))),0)</f>
        <v>0</v>
      </c>
      <c r="BX492" s="31">
        <f>_xlfn.IFNA(IF(AND($B492="ED",$D492&gt;=310000,$D492&lt;360000),INDEX('Wkpr - Allocation_Factors'!$B$16:$F$16,1,MATCH('Wkpr - Plant Balance Detail'!BX$2,'Wkpr - Allocation_Factors'!$B$1:$F$1,0)),IF(AND($B492="GD",$C492="AN",$D492&gt;=350000,$D492&lt;358000),INDEX('Wkpr - Allocation_Factors'!$B$17:$F$17,1,MATCH('Wkpr - Plant Balance Detail'!BX$2,'Wkpr - Allocation_Factors'!$B$1:$F$1,0)),INDEX('Wkpr - Allocation_Factors'!$B$2:$F$15,MATCH(CONCATENATE('Wkpr - Plant Balance Detail'!$B492,'Wkpr - Plant Balance Detail'!$C492),'Wkpr - Allocation_Factors'!$A$2:$A$15,0),MATCH('Wkpr - Plant Balance Detail'!BX$2,'Wkpr - Allocation_Factors'!$B$1:$F$1,0)))),0)</f>
        <v>0</v>
      </c>
      <c r="BY492" s="31">
        <f>_xlfn.IFNA(IF(AND($B492="ED",$D492&gt;=310000,$D492&lt;360000),INDEX('Wkpr - Allocation_Factors'!$B$16:$F$16,1,MATCH('Wkpr - Plant Balance Detail'!BY$2,'Wkpr - Allocation_Factors'!$B$1:$F$1,0)),IF(AND($B492="GD",$C492="AN",$D492&gt;=350000,$D492&lt;358000),INDEX('Wkpr - Allocation_Factors'!$B$17:$F$17,1,MATCH('Wkpr - Plant Balance Detail'!BY$2,'Wkpr - Allocation_Factors'!$B$1:$F$1,0)),INDEX('Wkpr - Allocation_Factors'!$B$2:$F$15,MATCH(CONCATENATE('Wkpr - Plant Balance Detail'!$B492,'Wkpr - Plant Balance Detail'!$C492),'Wkpr - Allocation_Factors'!$A$2:$A$15,0),MATCH('Wkpr - Plant Balance Detail'!BY$2,'Wkpr - Allocation_Factors'!$B$1:$F$1,0)))),0)</f>
        <v>0</v>
      </c>
      <c r="CA492" s="1">
        <f t="shared" si="265"/>
        <v>0</v>
      </c>
      <c r="CB492" s="1">
        <f t="shared" si="266"/>
        <v>0</v>
      </c>
      <c r="CC492" s="1">
        <f t="shared" si="267"/>
        <v>0</v>
      </c>
      <c r="CD492" s="1">
        <f t="shared" si="268"/>
        <v>0</v>
      </c>
      <c r="CE492" s="1">
        <f t="shared" si="269"/>
        <v>0</v>
      </c>
      <c r="CF492" s="1"/>
      <c r="CG492" s="1">
        <f t="shared" si="270"/>
        <v>0</v>
      </c>
      <c r="CH492" s="1">
        <f t="shared" si="271"/>
        <v>0</v>
      </c>
      <c r="CI492" s="1">
        <f t="shared" si="272"/>
        <v>0</v>
      </c>
      <c r="CJ492" s="1">
        <f t="shared" si="273"/>
        <v>0</v>
      </c>
      <c r="CK492" s="1">
        <f t="shared" si="274"/>
        <v>0</v>
      </c>
      <c r="CM492" s="1">
        <f t="shared" si="275"/>
        <v>0</v>
      </c>
      <c r="CN492" s="1">
        <f t="shared" si="276"/>
        <v>0</v>
      </c>
      <c r="CO492" s="1">
        <f t="shared" si="277"/>
        <v>0</v>
      </c>
      <c r="CP492" s="1">
        <f t="shared" si="278"/>
        <v>0</v>
      </c>
      <c r="CQ492" s="1">
        <f t="shared" si="279"/>
        <v>0</v>
      </c>
      <c r="CS492" s="1">
        <f t="shared" si="294"/>
        <v>0</v>
      </c>
      <c r="CT492" s="1">
        <f t="shared" si="295"/>
        <v>0</v>
      </c>
      <c r="CU492" s="1">
        <f t="shared" si="296"/>
        <v>0</v>
      </c>
      <c r="CV492" s="1">
        <f t="shared" si="297"/>
        <v>0</v>
      </c>
      <c r="CW492" s="1">
        <f t="shared" si="298"/>
        <v>0</v>
      </c>
      <c r="CX492" s="1">
        <f t="shared" si="299"/>
        <v>0</v>
      </c>
      <c r="DA492" s="38">
        <f t="shared" si="280"/>
        <v>0</v>
      </c>
      <c r="DB492" s="38">
        <f t="shared" si="281"/>
        <v>0</v>
      </c>
      <c r="DC492" s="38">
        <f t="shared" si="282"/>
        <v>0</v>
      </c>
      <c r="DD492" s="38">
        <f t="shared" si="283"/>
        <v>0</v>
      </c>
      <c r="DE492" s="38">
        <f t="shared" si="284"/>
        <v>0</v>
      </c>
    </row>
    <row r="493" spans="1:109" x14ac:dyDescent="0.2">
      <c r="A493" t="s">
        <v>508</v>
      </c>
      <c r="B493" t="str">
        <f t="shared" si="285"/>
        <v>GD</v>
      </c>
      <c r="C493" t="str">
        <f t="shared" si="286"/>
        <v>CA</v>
      </c>
      <c r="D493">
        <f t="shared" si="287"/>
        <v>114000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f t="shared" si="288"/>
        <v>0</v>
      </c>
      <c r="T493" s="1">
        <f t="shared" si="289"/>
        <v>0</v>
      </c>
      <c r="U493" s="1">
        <f t="shared" si="290"/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/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f t="shared" si="291"/>
        <v>0</v>
      </c>
      <c r="AX493" s="1"/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2">
        <f t="shared" si="264"/>
        <v>0</v>
      </c>
      <c r="BM493" s="2">
        <f t="shared" si="292"/>
        <v>0</v>
      </c>
      <c r="BN493" s="3" t="str">
        <f t="shared" si="300"/>
        <v/>
      </c>
      <c r="BO493" s="37">
        <f>IFERROR(INDEX('Wkpr - Existing Depr Rates'!$G$2:$G$709,MATCH('Wkpr - Plant Balance Detail'!A493,'Wkpr - Existing Depr Rates'!$A$2:$A$709,0),),0)</f>
        <v>0</v>
      </c>
      <c r="BP493" s="37" t="str">
        <f t="shared" si="293"/>
        <v/>
      </c>
      <c r="BU493" s="31">
        <f>_xlfn.IFNA(IF(AND($B493="ED",$D493&gt;=310000,$D493&lt;360000),INDEX('Wkpr - Allocation_Factors'!$B$16:$F$16,1,MATCH('Wkpr - Plant Balance Detail'!BU$2,'Wkpr - Allocation_Factors'!$B$1:$F$1,0)),IF(AND($B493="GD",$C493="AN",$D493&gt;=350000,$D493&lt;358000),INDEX('Wkpr - Allocation_Factors'!$B$17:$F$17,1,MATCH('Wkpr - Plant Balance Detail'!BU$2,'Wkpr - Allocation_Factors'!$B$1:$F$1,0)),INDEX('Wkpr - Allocation_Factors'!$B$2:$F$15,MATCH(CONCATENATE('Wkpr - Plant Balance Detail'!$B493,'Wkpr - Plant Balance Detail'!$C493),'Wkpr - Allocation_Factors'!$A$2:$A$15,0),MATCH('Wkpr - Plant Balance Detail'!BU$2,'Wkpr - Allocation_Factors'!$B$1:$F$1,0)))),0)</f>
        <v>0</v>
      </c>
      <c r="BV493" s="31">
        <f>_xlfn.IFNA(IF(AND($B493="ED",$D493&gt;=310000,$D493&lt;360000),INDEX('Wkpr - Allocation_Factors'!$B$16:$F$16,1,MATCH('Wkpr - Plant Balance Detail'!BV$2,'Wkpr - Allocation_Factors'!$B$1:$F$1,0)),IF(AND($B493="GD",$C493="AN",$D493&gt;=350000,$D493&lt;358000),INDEX('Wkpr - Allocation_Factors'!$B$17:$F$17,1,MATCH('Wkpr - Plant Balance Detail'!BV$2,'Wkpr - Allocation_Factors'!$B$1:$F$1,0)),INDEX('Wkpr - Allocation_Factors'!$B$2:$F$15,MATCH(CONCATENATE('Wkpr - Plant Balance Detail'!$B493,'Wkpr - Plant Balance Detail'!$C493),'Wkpr - Allocation_Factors'!$A$2:$A$15,0),MATCH('Wkpr - Plant Balance Detail'!BV$2,'Wkpr - Allocation_Factors'!$B$1:$F$1,0)))),0)</f>
        <v>0</v>
      </c>
      <c r="BW493" s="31">
        <f>_xlfn.IFNA(IF(AND($B493="ED",$D493&gt;=310000,$D493&lt;360000),INDEX('Wkpr - Allocation_Factors'!$B$16:$F$16,1,MATCH('Wkpr - Plant Balance Detail'!BW$2,'Wkpr - Allocation_Factors'!$B$1:$F$1,0)),IF(AND($B493="GD",$C493="AN",$D493&gt;=350000,$D493&lt;358000),INDEX('Wkpr - Allocation_Factors'!$B$17:$F$17,1,MATCH('Wkpr - Plant Balance Detail'!BW$2,'Wkpr - Allocation_Factors'!$B$1:$F$1,0)),INDEX('Wkpr - Allocation_Factors'!$B$2:$F$15,MATCH(CONCATENATE('Wkpr - Plant Balance Detail'!$B493,'Wkpr - Plant Balance Detail'!$C493),'Wkpr - Allocation_Factors'!$A$2:$A$15,0),MATCH('Wkpr - Plant Balance Detail'!BW$2,'Wkpr - Allocation_Factors'!$B$1:$F$1,0)))),0)</f>
        <v>0</v>
      </c>
      <c r="BX493" s="31">
        <f>_xlfn.IFNA(IF(AND($B493="ED",$D493&gt;=310000,$D493&lt;360000),INDEX('Wkpr - Allocation_Factors'!$B$16:$F$16,1,MATCH('Wkpr - Plant Balance Detail'!BX$2,'Wkpr - Allocation_Factors'!$B$1:$F$1,0)),IF(AND($B493="GD",$C493="AN",$D493&gt;=350000,$D493&lt;358000),INDEX('Wkpr - Allocation_Factors'!$B$17:$F$17,1,MATCH('Wkpr - Plant Balance Detail'!BX$2,'Wkpr - Allocation_Factors'!$B$1:$F$1,0)),INDEX('Wkpr - Allocation_Factors'!$B$2:$F$15,MATCH(CONCATENATE('Wkpr - Plant Balance Detail'!$B493,'Wkpr - Plant Balance Detail'!$C493),'Wkpr - Allocation_Factors'!$A$2:$A$15,0),MATCH('Wkpr - Plant Balance Detail'!BX$2,'Wkpr - Allocation_Factors'!$B$1:$F$1,0)))),0)</f>
        <v>0</v>
      </c>
      <c r="BY493" s="31">
        <f>_xlfn.IFNA(IF(AND($B493="ED",$D493&gt;=310000,$D493&lt;360000),INDEX('Wkpr - Allocation_Factors'!$B$16:$F$16,1,MATCH('Wkpr - Plant Balance Detail'!BY$2,'Wkpr - Allocation_Factors'!$B$1:$F$1,0)),IF(AND($B493="GD",$C493="AN",$D493&gt;=350000,$D493&lt;358000),INDEX('Wkpr - Allocation_Factors'!$B$17:$F$17,1,MATCH('Wkpr - Plant Balance Detail'!BY$2,'Wkpr - Allocation_Factors'!$B$1:$F$1,0)),INDEX('Wkpr - Allocation_Factors'!$B$2:$F$15,MATCH(CONCATENATE('Wkpr - Plant Balance Detail'!$B493,'Wkpr - Plant Balance Detail'!$C493),'Wkpr - Allocation_Factors'!$A$2:$A$15,0),MATCH('Wkpr - Plant Balance Detail'!BY$2,'Wkpr - Allocation_Factors'!$B$1:$F$1,0)))),0)</f>
        <v>0</v>
      </c>
      <c r="CA493" s="1">
        <f t="shared" si="265"/>
        <v>0</v>
      </c>
      <c r="CB493" s="1">
        <f t="shared" si="266"/>
        <v>0</v>
      </c>
      <c r="CC493" s="1">
        <f t="shared" si="267"/>
        <v>0</v>
      </c>
      <c r="CD493" s="1">
        <f t="shared" si="268"/>
        <v>0</v>
      </c>
      <c r="CE493" s="1">
        <f t="shared" si="269"/>
        <v>0</v>
      </c>
      <c r="CF493" s="1"/>
      <c r="CG493" s="1">
        <f t="shared" si="270"/>
        <v>0</v>
      </c>
      <c r="CH493" s="1">
        <f t="shared" si="271"/>
        <v>0</v>
      </c>
      <c r="CI493" s="1">
        <f t="shared" si="272"/>
        <v>0</v>
      </c>
      <c r="CJ493" s="1">
        <f t="shared" si="273"/>
        <v>0</v>
      </c>
      <c r="CK493" s="1">
        <f t="shared" si="274"/>
        <v>0</v>
      </c>
      <c r="CM493" s="1">
        <f t="shared" si="275"/>
        <v>0</v>
      </c>
      <c r="CN493" s="1">
        <f t="shared" si="276"/>
        <v>0</v>
      </c>
      <c r="CO493" s="1">
        <f t="shared" si="277"/>
        <v>0</v>
      </c>
      <c r="CP493" s="1">
        <f t="shared" si="278"/>
        <v>0</v>
      </c>
      <c r="CQ493" s="1">
        <f t="shared" si="279"/>
        <v>0</v>
      </c>
      <c r="CS493" s="1">
        <f t="shared" si="294"/>
        <v>0</v>
      </c>
      <c r="CT493" s="1">
        <f t="shared" si="295"/>
        <v>0</v>
      </c>
      <c r="CU493" s="1">
        <f t="shared" si="296"/>
        <v>0</v>
      </c>
      <c r="CV493" s="1">
        <f t="shared" si="297"/>
        <v>0</v>
      </c>
      <c r="CW493" s="1">
        <f t="shared" si="298"/>
        <v>0</v>
      </c>
      <c r="CX493" s="1">
        <f t="shared" si="299"/>
        <v>0</v>
      </c>
      <c r="DA493" s="38">
        <f t="shared" si="280"/>
        <v>0</v>
      </c>
      <c r="DB493" s="38">
        <f t="shared" si="281"/>
        <v>0</v>
      </c>
      <c r="DC493" s="38">
        <f t="shared" si="282"/>
        <v>0</v>
      </c>
      <c r="DD493" s="38">
        <f t="shared" si="283"/>
        <v>0</v>
      </c>
      <c r="DE493" s="38">
        <f t="shared" si="284"/>
        <v>0</v>
      </c>
    </row>
    <row r="494" spans="1:109" x14ac:dyDescent="0.2">
      <c r="A494" s="12" t="s">
        <v>509</v>
      </c>
      <c r="B494" s="12" t="str">
        <f t="shared" si="285"/>
        <v>GD</v>
      </c>
      <c r="C494" s="12" t="str">
        <f t="shared" si="286"/>
        <v>CA</v>
      </c>
      <c r="D494" s="12">
        <f t="shared" si="287"/>
        <v>302000</v>
      </c>
      <c r="E494" s="12" t="s">
        <v>1141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f t="shared" si="288"/>
        <v>0</v>
      </c>
      <c r="T494" s="13">
        <f t="shared" si="289"/>
        <v>0</v>
      </c>
      <c r="U494" s="13">
        <f t="shared" si="290"/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3">
        <v>0</v>
      </c>
      <c r="AI494" s="13"/>
      <c r="AJ494" s="13">
        <v>0</v>
      </c>
      <c r="AK494" s="13">
        <v>0</v>
      </c>
      <c r="AL494" s="13">
        <v>0</v>
      </c>
      <c r="AM494" s="13">
        <v>0</v>
      </c>
      <c r="AN494" s="13">
        <v>0</v>
      </c>
      <c r="AO494" s="13">
        <v>0</v>
      </c>
      <c r="AP494" s="13">
        <v>0</v>
      </c>
      <c r="AQ494" s="13">
        <v>0</v>
      </c>
      <c r="AR494" s="13">
        <v>0</v>
      </c>
      <c r="AS494" s="13">
        <v>0</v>
      </c>
      <c r="AT494" s="13">
        <v>0</v>
      </c>
      <c r="AU494" s="13">
        <v>0</v>
      </c>
      <c r="AV494" s="13">
        <v>0</v>
      </c>
      <c r="AW494" s="13">
        <f t="shared" si="291"/>
        <v>0</v>
      </c>
      <c r="AX494" s="13"/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4">
        <f t="shared" si="264"/>
        <v>0</v>
      </c>
      <c r="BM494" s="14">
        <f t="shared" si="292"/>
        <v>0</v>
      </c>
      <c r="BN494" s="15" t="str">
        <f t="shared" si="300"/>
        <v/>
      </c>
      <c r="BO494" s="37">
        <f>IFERROR(INDEX('Wkpr - Existing Depr Rates'!$G$2:$G$709,MATCH('Wkpr - Plant Balance Detail'!A494,'Wkpr - Existing Depr Rates'!$A$2:$A$709,0),),0)</f>
        <v>0</v>
      </c>
      <c r="BP494" s="37" t="str">
        <f t="shared" si="293"/>
        <v/>
      </c>
      <c r="BQ494" s="12"/>
      <c r="BR494" s="12"/>
      <c r="BS494" s="12"/>
      <c r="BT494" s="12"/>
      <c r="BU494" s="30">
        <f>_xlfn.IFNA(IF(AND($B494="ED",$D494&gt;=310000,$D494&lt;360000),INDEX('Wkpr - Allocation_Factors'!$B$16:$F$16,1,MATCH('Wkpr - Plant Balance Detail'!BU$2,'Wkpr - Allocation_Factors'!$B$1:$F$1,0)),IF(AND($B494="GD",$C494="AN",$D494&gt;=350000,$D494&lt;358000),INDEX('Wkpr - Allocation_Factors'!$B$17:$F$17,1,MATCH('Wkpr - Plant Balance Detail'!BU$2,'Wkpr - Allocation_Factors'!$B$1:$F$1,0)),INDEX('Wkpr - Allocation_Factors'!$B$2:$F$15,MATCH(CONCATENATE('Wkpr - Plant Balance Detail'!$B494,'Wkpr - Plant Balance Detail'!$C494),'Wkpr - Allocation_Factors'!$A$2:$A$15,0),MATCH('Wkpr - Plant Balance Detail'!BU$2,'Wkpr - Allocation_Factors'!$B$1:$F$1,0)))),0)</f>
        <v>0</v>
      </c>
      <c r="BV494" s="30">
        <f>_xlfn.IFNA(IF(AND($B494="ED",$D494&gt;=310000,$D494&lt;360000),INDEX('Wkpr - Allocation_Factors'!$B$16:$F$16,1,MATCH('Wkpr - Plant Balance Detail'!BV$2,'Wkpr - Allocation_Factors'!$B$1:$F$1,0)),IF(AND($B494="GD",$C494="AN",$D494&gt;=350000,$D494&lt;358000),INDEX('Wkpr - Allocation_Factors'!$B$17:$F$17,1,MATCH('Wkpr - Plant Balance Detail'!BV$2,'Wkpr - Allocation_Factors'!$B$1:$F$1,0)),INDEX('Wkpr - Allocation_Factors'!$B$2:$F$15,MATCH(CONCATENATE('Wkpr - Plant Balance Detail'!$B494,'Wkpr - Plant Balance Detail'!$C494),'Wkpr - Allocation_Factors'!$A$2:$A$15,0),MATCH('Wkpr - Plant Balance Detail'!BV$2,'Wkpr - Allocation_Factors'!$B$1:$F$1,0)))),0)</f>
        <v>0</v>
      </c>
      <c r="BW494" s="30">
        <f>_xlfn.IFNA(IF(AND($B494="ED",$D494&gt;=310000,$D494&lt;360000),INDEX('Wkpr - Allocation_Factors'!$B$16:$F$16,1,MATCH('Wkpr - Plant Balance Detail'!BW$2,'Wkpr - Allocation_Factors'!$B$1:$F$1,0)),IF(AND($B494="GD",$C494="AN",$D494&gt;=350000,$D494&lt;358000),INDEX('Wkpr - Allocation_Factors'!$B$17:$F$17,1,MATCH('Wkpr - Plant Balance Detail'!BW$2,'Wkpr - Allocation_Factors'!$B$1:$F$1,0)),INDEX('Wkpr - Allocation_Factors'!$B$2:$F$15,MATCH(CONCATENATE('Wkpr - Plant Balance Detail'!$B494,'Wkpr - Plant Balance Detail'!$C494),'Wkpr - Allocation_Factors'!$A$2:$A$15,0),MATCH('Wkpr - Plant Balance Detail'!BW$2,'Wkpr - Allocation_Factors'!$B$1:$F$1,0)))),0)</f>
        <v>0</v>
      </c>
      <c r="BX494" s="30">
        <f>_xlfn.IFNA(IF(AND($B494="ED",$D494&gt;=310000,$D494&lt;360000),INDEX('Wkpr - Allocation_Factors'!$B$16:$F$16,1,MATCH('Wkpr - Plant Balance Detail'!BX$2,'Wkpr - Allocation_Factors'!$B$1:$F$1,0)),IF(AND($B494="GD",$C494="AN",$D494&gt;=350000,$D494&lt;358000),INDEX('Wkpr - Allocation_Factors'!$B$17:$F$17,1,MATCH('Wkpr - Plant Balance Detail'!BX$2,'Wkpr - Allocation_Factors'!$B$1:$F$1,0)),INDEX('Wkpr - Allocation_Factors'!$B$2:$F$15,MATCH(CONCATENATE('Wkpr - Plant Balance Detail'!$B494,'Wkpr - Plant Balance Detail'!$C494),'Wkpr - Allocation_Factors'!$A$2:$A$15,0),MATCH('Wkpr - Plant Balance Detail'!BX$2,'Wkpr - Allocation_Factors'!$B$1:$F$1,0)))),0)</f>
        <v>0</v>
      </c>
      <c r="BY494" s="30">
        <f>_xlfn.IFNA(IF(AND($B494="ED",$D494&gt;=310000,$D494&lt;360000),INDEX('Wkpr - Allocation_Factors'!$B$16:$F$16,1,MATCH('Wkpr - Plant Balance Detail'!BY$2,'Wkpr - Allocation_Factors'!$B$1:$F$1,0)),IF(AND($B494="GD",$C494="AN",$D494&gt;=350000,$D494&lt;358000),INDEX('Wkpr - Allocation_Factors'!$B$17:$F$17,1,MATCH('Wkpr - Plant Balance Detail'!BY$2,'Wkpr - Allocation_Factors'!$B$1:$F$1,0)),INDEX('Wkpr - Allocation_Factors'!$B$2:$F$15,MATCH(CONCATENATE('Wkpr - Plant Balance Detail'!$B494,'Wkpr - Plant Balance Detail'!$C494),'Wkpr - Allocation_Factors'!$A$2:$A$15,0),MATCH('Wkpr - Plant Balance Detail'!BY$2,'Wkpr - Allocation_Factors'!$B$1:$F$1,0)))),0)</f>
        <v>0</v>
      </c>
      <c r="CA494" s="1">
        <f t="shared" si="265"/>
        <v>0</v>
      </c>
      <c r="CB494" s="1">
        <f t="shared" si="266"/>
        <v>0</v>
      </c>
      <c r="CC494" s="1">
        <f t="shared" si="267"/>
        <v>0</v>
      </c>
      <c r="CD494" s="1">
        <f t="shared" si="268"/>
        <v>0</v>
      </c>
      <c r="CE494" s="1">
        <f t="shared" si="269"/>
        <v>0</v>
      </c>
      <c r="CF494" s="1"/>
      <c r="CG494" s="1">
        <f t="shared" si="270"/>
        <v>0</v>
      </c>
      <c r="CH494" s="1">
        <f t="shared" si="271"/>
        <v>0</v>
      </c>
      <c r="CI494" s="1">
        <f t="shared" si="272"/>
        <v>0</v>
      </c>
      <c r="CJ494" s="1">
        <f t="shared" si="273"/>
        <v>0</v>
      </c>
      <c r="CK494" s="1">
        <f t="shared" si="274"/>
        <v>0</v>
      </c>
      <c r="CM494" s="1">
        <f t="shared" si="275"/>
        <v>0</v>
      </c>
      <c r="CN494" s="1">
        <f t="shared" si="276"/>
        <v>0</v>
      </c>
      <c r="CO494" s="1">
        <f t="shared" si="277"/>
        <v>0</v>
      </c>
      <c r="CP494" s="1">
        <f t="shared" si="278"/>
        <v>0</v>
      </c>
      <c r="CQ494" s="1">
        <f t="shared" si="279"/>
        <v>0</v>
      </c>
      <c r="CS494" s="1">
        <f t="shared" si="294"/>
        <v>0</v>
      </c>
      <c r="CT494" s="1">
        <f t="shared" si="295"/>
        <v>0</v>
      </c>
      <c r="CU494" s="1">
        <f t="shared" si="296"/>
        <v>0</v>
      </c>
      <c r="CV494" s="1">
        <f t="shared" si="297"/>
        <v>0</v>
      </c>
      <c r="CW494" s="1">
        <f t="shared" si="298"/>
        <v>0</v>
      </c>
      <c r="CX494" s="1">
        <f t="shared" si="299"/>
        <v>0</v>
      </c>
      <c r="DA494" s="38">
        <f t="shared" si="280"/>
        <v>0</v>
      </c>
      <c r="DB494" s="38">
        <f t="shared" si="281"/>
        <v>0</v>
      </c>
      <c r="DC494" s="38">
        <f t="shared" si="282"/>
        <v>0</v>
      </c>
      <c r="DD494" s="38">
        <f t="shared" si="283"/>
        <v>0</v>
      </c>
      <c r="DE494" s="38">
        <f t="shared" si="284"/>
        <v>0</v>
      </c>
    </row>
    <row r="495" spans="1:109" x14ac:dyDescent="0.2">
      <c r="A495" t="s">
        <v>510</v>
      </c>
      <c r="B495" t="str">
        <f t="shared" si="285"/>
        <v>GD</v>
      </c>
      <c r="C495" t="str">
        <f t="shared" si="286"/>
        <v>CA</v>
      </c>
      <c r="D495">
        <f t="shared" si="287"/>
        <v>374200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f t="shared" si="288"/>
        <v>0</v>
      </c>
      <c r="T495" s="1">
        <f t="shared" si="289"/>
        <v>0</v>
      </c>
      <c r="U495" s="1">
        <f t="shared" si="290"/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/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f t="shared" si="291"/>
        <v>0</v>
      </c>
      <c r="AX495" s="1"/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2">
        <f t="shared" si="264"/>
        <v>0</v>
      </c>
      <c r="BM495" s="2">
        <f t="shared" si="292"/>
        <v>0</v>
      </c>
      <c r="BN495" s="3" t="str">
        <f t="shared" si="300"/>
        <v/>
      </c>
      <c r="BO495" s="37">
        <f>IFERROR(INDEX('Wkpr - Existing Depr Rates'!$G$2:$G$709,MATCH('Wkpr - Plant Balance Detail'!A495,'Wkpr - Existing Depr Rates'!$A$2:$A$709,0),),0)</f>
        <v>0</v>
      </c>
      <c r="BP495" s="37" t="str">
        <f t="shared" si="293"/>
        <v/>
      </c>
      <c r="BU495" s="31">
        <f>_xlfn.IFNA(IF(AND($B495="ED",$D495&gt;=310000,$D495&lt;360000),INDEX('Wkpr - Allocation_Factors'!$B$16:$F$16,1,MATCH('Wkpr - Plant Balance Detail'!BU$2,'Wkpr - Allocation_Factors'!$B$1:$F$1,0)),IF(AND($B495="GD",$C495="AN",$D495&gt;=350000,$D495&lt;358000),INDEX('Wkpr - Allocation_Factors'!$B$17:$F$17,1,MATCH('Wkpr - Plant Balance Detail'!BU$2,'Wkpr - Allocation_Factors'!$B$1:$F$1,0)),INDEX('Wkpr - Allocation_Factors'!$B$2:$F$15,MATCH(CONCATENATE('Wkpr - Plant Balance Detail'!$B495,'Wkpr - Plant Balance Detail'!$C495),'Wkpr - Allocation_Factors'!$A$2:$A$15,0),MATCH('Wkpr - Plant Balance Detail'!BU$2,'Wkpr - Allocation_Factors'!$B$1:$F$1,0)))),0)</f>
        <v>0</v>
      </c>
      <c r="BV495" s="31">
        <f>_xlfn.IFNA(IF(AND($B495="ED",$D495&gt;=310000,$D495&lt;360000),INDEX('Wkpr - Allocation_Factors'!$B$16:$F$16,1,MATCH('Wkpr - Plant Balance Detail'!BV$2,'Wkpr - Allocation_Factors'!$B$1:$F$1,0)),IF(AND($B495="GD",$C495="AN",$D495&gt;=350000,$D495&lt;358000),INDEX('Wkpr - Allocation_Factors'!$B$17:$F$17,1,MATCH('Wkpr - Plant Balance Detail'!BV$2,'Wkpr - Allocation_Factors'!$B$1:$F$1,0)),INDEX('Wkpr - Allocation_Factors'!$B$2:$F$15,MATCH(CONCATENATE('Wkpr - Plant Balance Detail'!$B495,'Wkpr - Plant Balance Detail'!$C495),'Wkpr - Allocation_Factors'!$A$2:$A$15,0),MATCH('Wkpr - Plant Balance Detail'!BV$2,'Wkpr - Allocation_Factors'!$B$1:$F$1,0)))),0)</f>
        <v>0</v>
      </c>
      <c r="BW495" s="31">
        <f>_xlfn.IFNA(IF(AND($B495="ED",$D495&gt;=310000,$D495&lt;360000),INDEX('Wkpr - Allocation_Factors'!$B$16:$F$16,1,MATCH('Wkpr - Plant Balance Detail'!BW$2,'Wkpr - Allocation_Factors'!$B$1:$F$1,0)),IF(AND($B495="GD",$C495="AN",$D495&gt;=350000,$D495&lt;358000),INDEX('Wkpr - Allocation_Factors'!$B$17:$F$17,1,MATCH('Wkpr - Plant Balance Detail'!BW$2,'Wkpr - Allocation_Factors'!$B$1:$F$1,0)),INDEX('Wkpr - Allocation_Factors'!$B$2:$F$15,MATCH(CONCATENATE('Wkpr - Plant Balance Detail'!$B495,'Wkpr - Plant Balance Detail'!$C495),'Wkpr - Allocation_Factors'!$A$2:$A$15,0),MATCH('Wkpr - Plant Balance Detail'!BW$2,'Wkpr - Allocation_Factors'!$B$1:$F$1,0)))),0)</f>
        <v>0</v>
      </c>
      <c r="BX495" s="31">
        <f>_xlfn.IFNA(IF(AND($B495="ED",$D495&gt;=310000,$D495&lt;360000),INDEX('Wkpr - Allocation_Factors'!$B$16:$F$16,1,MATCH('Wkpr - Plant Balance Detail'!BX$2,'Wkpr - Allocation_Factors'!$B$1:$F$1,0)),IF(AND($B495="GD",$C495="AN",$D495&gt;=350000,$D495&lt;358000),INDEX('Wkpr - Allocation_Factors'!$B$17:$F$17,1,MATCH('Wkpr - Plant Balance Detail'!BX$2,'Wkpr - Allocation_Factors'!$B$1:$F$1,0)),INDEX('Wkpr - Allocation_Factors'!$B$2:$F$15,MATCH(CONCATENATE('Wkpr - Plant Balance Detail'!$B495,'Wkpr - Plant Balance Detail'!$C495),'Wkpr - Allocation_Factors'!$A$2:$A$15,0),MATCH('Wkpr - Plant Balance Detail'!BX$2,'Wkpr - Allocation_Factors'!$B$1:$F$1,0)))),0)</f>
        <v>0</v>
      </c>
      <c r="BY495" s="31">
        <f>_xlfn.IFNA(IF(AND($B495="ED",$D495&gt;=310000,$D495&lt;360000),INDEX('Wkpr - Allocation_Factors'!$B$16:$F$16,1,MATCH('Wkpr - Plant Balance Detail'!BY$2,'Wkpr - Allocation_Factors'!$B$1:$F$1,0)),IF(AND($B495="GD",$C495="AN",$D495&gt;=350000,$D495&lt;358000),INDEX('Wkpr - Allocation_Factors'!$B$17:$F$17,1,MATCH('Wkpr - Plant Balance Detail'!BY$2,'Wkpr - Allocation_Factors'!$B$1:$F$1,0)),INDEX('Wkpr - Allocation_Factors'!$B$2:$F$15,MATCH(CONCATENATE('Wkpr - Plant Balance Detail'!$B495,'Wkpr - Plant Balance Detail'!$C495),'Wkpr - Allocation_Factors'!$A$2:$A$15,0),MATCH('Wkpr - Plant Balance Detail'!BY$2,'Wkpr - Allocation_Factors'!$B$1:$F$1,0)))),0)</f>
        <v>0</v>
      </c>
      <c r="CA495" s="1">
        <f t="shared" si="265"/>
        <v>0</v>
      </c>
      <c r="CB495" s="1">
        <f t="shared" si="266"/>
        <v>0</v>
      </c>
      <c r="CC495" s="1">
        <f t="shared" si="267"/>
        <v>0</v>
      </c>
      <c r="CD495" s="1">
        <f t="shared" si="268"/>
        <v>0</v>
      </c>
      <c r="CE495" s="1">
        <f t="shared" si="269"/>
        <v>0</v>
      </c>
      <c r="CF495" s="1"/>
      <c r="CG495" s="1">
        <f t="shared" si="270"/>
        <v>0</v>
      </c>
      <c r="CH495" s="1">
        <f t="shared" si="271"/>
        <v>0</v>
      </c>
      <c r="CI495" s="1">
        <f t="shared" si="272"/>
        <v>0</v>
      </c>
      <c r="CJ495" s="1">
        <f t="shared" si="273"/>
        <v>0</v>
      </c>
      <c r="CK495" s="1">
        <f t="shared" si="274"/>
        <v>0</v>
      </c>
      <c r="CM495" s="1">
        <f t="shared" si="275"/>
        <v>0</v>
      </c>
      <c r="CN495" s="1">
        <f t="shared" si="276"/>
        <v>0</v>
      </c>
      <c r="CO495" s="1">
        <f t="shared" si="277"/>
        <v>0</v>
      </c>
      <c r="CP495" s="1">
        <f t="shared" si="278"/>
        <v>0</v>
      </c>
      <c r="CQ495" s="1">
        <f t="shared" si="279"/>
        <v>0</v>
      </c>
      <c r="CS495" s="1">
        <f t="shared" si="294"/>
        <v>0</v>
      </c>
      <c r="CT495" s="1">
        <f t="shared" si="295"/>
        <v>0</v>
      </c>
      <c r="CU495" s="1">
        <f t="shared" si="296"/>
        <v>0</v>
      </c>
      <c r="CV495" s="1">
        <f t="shared" si="297"/>
        <v>0</v>
      </c>
      <c r="CW495" s="1">
        <f t="shared" si="298"/>
        <v>0</v>
      </c>
      <c r="CX495" s="1">
        <f t="shared" si="299"/>
        <v>0</v>
      </c>
      <c r="DA495" s="38">
        <f t="shared" si="280"/>
        <v>0</v>
      </c>
      <c r="DB495" s="38">
        <f t="shared" si="281"/>
        <v>0</v>
      </c>
      <c r="DC495" s="38">
        <f t="shared" si="282"/>
        <v>0</v>
      </c>
      <c r="DD495" s="38">
        <f t="shared" si="283"/>
        <v>0</v>
      </c>
      <c r="DE495" s="38">
        <f t="shared" si="284"/>
        <v>0</v>
      </c>
    </row>
    <row r="496" spans="1:109" x14ac:dyDescent="0.2">
      <c r="A496" t="s">
        <v>511</v>
      </c>
      <c r="B496" t="str">
        <f t="shared" si="285"/>
        <v>GD</v>
      </c>
      <c r="C496" t="str">
        <f t="shared" si="286"/>
        <v>CA</v>
      </c>
      <c r="D496">
        <f t="shared" si="287"/>
        <v>376000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f t="shared" si="288"/>
        <v>0</v>
      </c>
      <c r="T496" s="1">
        <f t="shared" si="289"/>
        <v>0</v>
      </c>
      <c r="U496" s="1">
        <f t="shared" si="290"/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/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f t="shared" si="291"/>
        <v>0</v>
      </c>
      <c r="AX496" s="1"/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2">
        <f t="shared" si="264"/>
        <v>0</v>
      </c>
      <c r="BM496" s="2">
        <f t="shared" si="292"/>
        <v>0</v>
      </c>
      <c r="BN496" s="3" t="str">
        <f t="shared" si="300"/>
        <v/>
      </c>
      <c r="BO496" s="37">
        <f>IFERROR(INDEX('Wkpr - Existing Depr Rates'!$G$2:$G$709,MATCH('Wkpr - Plant Balance Detail'!A496,'Wkpr - Existing Depr Rates'!$A$2:$A$709,0),),0)</f>
        <v>0</v>
      </c>
      <c r="BP496" s="37" t="str">
        <f t="shared" si="293"/>
        <v/>
      </c>
      <c r="BU496" s="31">
        <f>_xlfn.IFNA(IF(AND($B496="ED",$D496&gt;=310000,$D496&lt;360000),INDEX('Wkpr - Allocation_Factors'!$B$16:$F$16,1,MATCH('Wkpr - Plant Balance Detail'!BU$2,'Wkpr - Allocation_Factors'!$B$1:$F$1,0)),IF(AND($B496="GD",$C496="AN",$D496&gt;=350000,$D496&lt;358000),INDEX('Wkpr - Allocation_Factors'!$B$17:$F$17,1,MATCH('Wkpr - Plant Balance Detail'!BU$2,'Wkpr - Allocation_Factors'!$B$1:$F$1,0)),INDEX('Wkpr - Allocation_Factors'!$B$2:$F$15,MATCH(CONCATENATE('Wkpr - Plant Balance Detail'!$B496,'Wkpr - Plant Balance Detail'!$C496),'Wkpr - Allocation_Factors'!$A$2:$A$15,0),MATCH('Wkpr - Plant Balance Detail'!BU$2,'Wkpr - Allocation_Factors'!$B$1:$F$1,0)))),0)</f>
        <v>0</v>
      </c>
      <c r="BV496" s="31">
        <f>_xlfn.IFNA(IF(AND($B496="ED",$D496&gt;=310000,$D496&lt;360000),INDEX('Wkpr - Allocation_Factors'!$B$16:$F$16,1,MATCH('Wkpr - Plant Balance Detail'!BV$2,'Wkpr - Allocation_Factors'!$B$1:$F$1,0)),IF(AND($B496="GD",$C496="AN",$D496&gt;=350000,$D496&lt;358000),INDEX('Wkpr - Allocation_Factors'!$B$17:$F$17,1,MATCH('Wkpr - Plant Balance Detail'!BV$2,'Wkpr - Allocation_Factors'!$B$1:$F$1,0)),INDEX('Wkpr - Allocation_Factors'!$B$2:$F$15,MATCH(CONCATENATE('Wkpr - Plant Balance Detail'!$B496,'Wkpr - Plant Balance Detail'!$C496),'Wkpr - Allocation_Factors'!$A$2:$A$15,0),MATCH('Wkpr - Plant Balance Detail'!BV$2,'Wkpr - Allocation_Factors'!$B$1:$F$1,0)))),0)</f>
        <v>0</v>
      </c>
      <c r="BW496" s="31">
        <f>_xlfn.IFNA(IF(AND($B496="ED",$D496&gt;=310000,$D496&lt;360000),INDEX('Wkpr - Allocation_Factors'!$B$16:$F$16,1,MATCH('Wkpr - Plant Balance Detail'!BW$2,'Wkpr - Allocation_Factors'!$B$1:$F$1,0)),IF(AND($B496="GD",$C496="AN",$D496&gt;=350000,$D496&lt;358000),INDEX('Wkpr - Allocation_Factors'!$B$17:$F$17,1,MATCH('Wkpr - Plant Balance Detail'!BW$2,'Wkpr - Allocation_Factors'!$B$1:$F$1,0)),INDEX('Wkpr - Allocation_Factors'!$B$2:$F$15,MATCH(CONCATENATE('Wkpr - Plant Balance Detail'!$B496,'Wkpr - Plant Balance Detail'!$C496),'Wkpr - Allocation_Factors'!$A$2:$A$15,0),MATCH('Wkpr - Plant Balance Detail'!BW$2,'Wkpr - Allocation_Factors'!$B$1:$F$1,0)))),0)</f>
        <v>0</v>
      </c>
      <c r="BX496" s="31">
        <f>_xlfn.IFNA(IF(AND($B496="ED",$D496&gt;=310000,$D496&lt;360000),INDEX('Wkpr - Allocation_Factors'!$B$16:$F$16,1,MATCH('Wkpr - Plant Balance Detail'!BX$2,'Wkpr - Allocation_Factors'!$B$1:$F$1,0)),IF(AND($B496="GD",$C496="AN",$D496&gt;=350000,$D496&lt;358000),INDEX('Wkpr - Allocation_Factors'!$B$17:$F$17,1,MATCH('Wkpr - Plant Balance Detail'!BX$2,'Wkpr - Allocation_Factors'!$B$1:$F$1,0)),INDEX('Wkpr - Allocation_Factors'!$B$2:$F$15,MATCH(CONCATENATE('Wkpr - Plant Balance Detail'!$B496,'Wkpr - Plant Balance Detail'!$C496),'Wkpr - Allocation_Factors'!$A$2:$A$15,0),MATCH('Wkpr - Plant Balance Detail'!BX$2,'Wkpr - Allocation_Factors'!$B$1:$F$1,0)))),0)</f>
        <v>0</v>
      </c>
      <c r="BY496" s="31">
        <f>_xlfn.IFNA(IF(AND($B496="ED",$D496&gt;=310000,$D496&lt;360000),INDEX('Wkpr - Allocation_Factors'!$B$16:$F$16,1,MATCH('Wkpr - Plant Balance Detail'!BY$2,'Wkpr - Allocation_Factors'!$B$1:$F$1,0)),IF(AND($B496="GD",$C496="AN",$D496&gt;=350000,$D496&lt;358000),INDEX('Wkpr - Allocation_Factors'!$B$17:$F$17,1,MATCH('Wkpr - Plant Balance Detail'!BY$2,'Wkpr - Allocation_Factors'!$B$1:$F$1,0)),INDEX('Wkpr - Allocation_Factors'!$B$2:$F$15,MATCH(CONCATENATE('Wkpr - Plant Balance Detail'!$B496,'Wkpr - Plant Balance Detail'!$C496),'Wkpr - Allocation_Factors'!$A$2:$A$15,0),MATCH('Wkpr - Plant Balance Detail'!BY$2,'Wkpr - Allocation_Factors'!$B$1:$F$1,0)))),0)</f>
        <v>0</v>
      </c>
      <c r="CA496" s="1">
        <f t="shared" si="265"/>
        <v>0</v>
      </c>
      <c r="CB496" s="1">
        <f t="shared" si="266"/>
        <v>0</v>
      </c>
      <c r="CC496" s="1">
        <f t="shared" si="267"/>
        <v>0</v>
      </c>
      <c r="CD496" s="1">
        <f t="shared" si="268"/>
        <v>0</v>
      </c>
      <c r="CE496" s="1">
        <f t="shared" si="269"/>
        <v>0</v>
      </c>
      <c r="CF496" s="1"/>
      <c r="CG496" s="1">
        <f t="shared" si="270"/>
        <v>0</v>
      </c>
      <c r="CH496" s="1">
        <f t="shared" si="271"/>
        <v>0</v>
      </c>
      <c r="CI496" s="1">
        <f t="shared" si="272"/>
        <v>0</v>
      </c>
      <c r="CJ496" s="1">
        <f t="shared" si="273"/>
        <v>0</v>
      </c>
      <c r="CK496" s="1">
        <f t="shared" si="274"/>
        <v>0</v>
      </c>
      <c r="CM496" s="1">
        <f t="shared" si="275"/>
        <v>0</v>
      </c>
      <c r="CN496" s="1">
        <f t="shared" si="276"/>
        <v>0</v>
      </c>
      <c r="CO496" s="1">
        <f t="shared" si="277"/>
        <v>0</v>
      </c>
      <c r="CP496" s="1">
        <f t="shared" si="278"/>
        <v>0</v>
      </c>
      <c r="CQ496" s="1">
        <f t="shared" si="279"/>
        <v>0</v>
      </c>
      <c r="CS496" s="1">
        <f t="shared" si="294"/>
        <v>0</v>
      </c>
      <c r="CT496" s="1">
        <f t="shared" si="295"/>
        <v>0</v>
      </c>
      <c r="CU496" s="1">
        <f t="shared" si="296"/>
        <v>0</v>
      </c>
      <c r="CV496" s="1">
        <f t="shared" si="297"/>
        <v>0</v>
      </c>
      <c r="CW496" s="1">
        <f t="shared" si="298"/>
        <v>0</v>
      </c>
      <c r="CX496" s="1">
        <f t="shared" si="299"/>
        <v>0</v>
      </c>
      <c r="DA496" s="38">
        <f t="shared" si="280"/>
        <v>0</v>
      </c>
      <c r="DB496" s="38">
        <f t="shared" si="281"/>
        <v>0</v>
      </c>
      <c r="DC496" s="38">
        <f t="shared" si="282"/>
        <v>0</v>
      </c>
      <c r="DD496" s="38">
        <f t="shared" si="283"/>
        <v>0</v>
      </c>
      <c r="DE496" s="38">
        <f t="shared" si="284"/>
        <v>0</v>
      </c>
    </row>
    <row r="497" spans="1:109" x14ac:dyDescent="0.2">
      <c r="A497" t="s">
        <v>512</v>
      </c>
      <c r="B497" t="str">
        <f t="shared" si="285"/>
        <v>GD</v>
      </c>
      <c r="C497" t="str">
        <f t="shared" si="286"/>
        <v>CA</v>
      </c>
      <c r="D497">
        <f t="shared" si="287"/>
        <v>378000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f t="shared" si="288"/>
        <v>0</v>
      </c>
      <c r="T497" s="1">
        <f t="shared" si="289"/>
        <v>0</v>
      </c>
      <c r="U497" s="1">
        <f t="shared" si="290"/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/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f t="shared" si="291"/>
        <v>0</v>
      </c>
      <c r="AX497" s="1"/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2">
        <f t="shared" si="264"/>
        <v>0</v>
      </c>
      <c r="BM497" s="2">
        <f t="shared" si="292"/>
        <v>0</v>
      </c>
      <c r="BN497" s="3" t="str">
        <f t="shared" si="300"/>
        <v/>
      </c>
      <c r="BO497" s="37">
        <f>IFERROR(INDEX('Wkpr - Existing Depr Rates'!$G$2:$G$709,MATCH('Wkpr - Plant Balance Detail'!A497,'Wkpr - Existing Depr Rates'!$A$2:$A$709,0),),0)</f>
        <v>0</v>
      </c>
      <c r="BP497" s="37" t="str">
        <f t="shared" si="293"/>
        <v/>
      </c>
      <c r="BU497" s="31">
        <f>_xlfn.IFNA(IF(AND($B497="ED",$D497&gt;=310000,$D497&lt;360000),INDEX('Wkpr - Allocation_Factors'!$B$16:$F$16,1,MATCH('Wkpr - Plant Balance Detail'!BU$2,'Wkpr - Allocation_Factors'!$B$1:$F$1,0)),IF(AND($B497="GD",$C497="AN",$D497&gt;=350000,$D497&lt;358000),INDEX('Wkpr - Allocation_Factors'!$B$17:$F$17,1,MATCH('Wkpr - Plant Balance Detail'!BU$2,'Wkpr - Allocation_Factors'!$B$1:$F$1,0)),INDEX('Wkpr - Allocation_Factors'!$B$2:$F$15,MATCH(CONCATENATE('Wkpr - Plant Balance Detail'!$B497,'Wkpr - Plant Balance Detail'!$C497),'Wkpr - Allocation_Factors'!$A$2:$A$15,0),MATCH('Wkpr - Plant Balance Detail'!BU$2,'Wkpr - Allocation_Factors'!$B$1:$F$1,0)))),0)</f>
        <v>0</v>
      </c>
      <c r="BV497" s="31">
        <f>_xlfn.IFNA(IF(AND($B497="ED",$D497&gt;=310000,$D497&lt;360000),INDEX('Wkpr - Allocation_Factors'!$B$16:$F$16,1,MATCH('Wkpr - Plant Balance Detail'!BV$2,'Wkpr - Allocation_Factors'!$B$1:$F$1,0)),IF(AND($B497="GD",$C497="AN",$D497&gt;=350000,$D497&lt;358000),INDEX('Wkpr - Allocation_Factors'!$B$17:$F$17,1,MATCH('Wkpr - Plant Balance Detail'!BV$2,'Wkpr - Allocation_Factors'!$B$1:$F$1,0)),INDEX('Wkpr - Allocation_Factors'!$B$2:$F$15,MATCH(CONCATENATE('Wkpr - Plant Balance Detail'!$B497,'Wkpr - Plant Balance Detail'!$C497),'Wkpr - Allocation_Factors'!$A$2:$A$15,0),MATCH('Wkpr - Plant Balance Detail'!BV$2,'Wkpr - Allocation_Factors'!$B$1:$F$1,0)))),0)</f>
        <v>0</v>
      </c>
      <c r="BW497" s="31">
        <f>_xlfn.IFNA(IF(AND($B497="ED",$D497&gt;=310000,$D497&lt;360000),INDEX('Wkpr - Allocation_Factors'!$B$16:$F$16,1,MATCH('Wkpr - Plant Balance Detail'!BW$2,'Wkpr - Allocation_Factors'!$B$1:$F$1,0)),IF(AND($B497="GD",$C497="AN",$D497&gt;=350000,$D497&lt;358000),INDEX('Wkpr - Allocation_Factors'!$B$17:$F$17,1,MATCH('Wkpr - Plant Balance Detail'!BW$2,'Wkpr - Allocation_Factors'!$B$1:$F$1,0)),INDEX('Wkpr - Allocation_Factors'!$B$2:$F$15,MATCH(CONCATENATE('Wkpr - Plant Balance Detail'!$B497,'Wkpr - Plant Balance Detail'!$C497),'Wkpr - Allocation_Factors'!$A$2:$A$15,0),MATCH('Wkpr - Plant Balance Detail'!BW$2,'Wkpr - Allocation_Factors'!$B$1:$F$1,0)))),0)</f>
        <v>0</v>
      </c>
      <c r="BX497" s="31">
        <f>_xlfn.IFNA(IF(AND($B497="ED",$D497&gt;=310000,$D497&lt;360000),INDEX('Wkpr - Allocation_Factors'!$B$16:$F$16,1,MATCH('Wkpr - Plant Balance Detail'!BX$2,'Wkpr - Allocation_Factors'!$B$1:$F$1,0)),IF(AND($B497="GD",$C497="AN",$D497&gt;=350000,$D497&lt;358000),INDEX('Wkpr - Allocation_Factors'!$B$17:$F$17,1,MATCH('Wkpr - Plant Balance Detail'!BX$2,'Wkpr - Allocation_Factors'!$B$1:$F$1,0)),INDEX('Wkpr - Allocation_Factors'!$B$2:$F$15,MATCH(CONCATENATE('Wkpr - Plant Balance Detail'!$B497,'Wkpr - Plant Balance Detail'!$C497),'Wkpr - Allocation_Factors'!$A$2:$A$15,0),MATCH('Wkpr - Plant Balance Detail'!BX$2,'Wkpr - Allocation_Factors'!$B$1:$F$1,0)))),0)</f>
        <v>0</v>
      </c>
      <c r="BY497" s="31">
        <f>_xlfn.IFNA(IF(AND($B497="ED",$D497&gt;=310000,$D497&lt;360000),INDEX('Wkpr - Allocation_Factors'!$B$16:$F$16,1,MATCH('Wkpr - Plant Balance Detail'!BY$2,'Wkpr - Allocation_Factors'!$B$1:$F$1,0)),IF(AND($B497="GD",$C497="AN",$D497&gt;=350000,$D497&lt;358000),INDEX('Wkpr - Allocation_Factors'!$B$17:$F$17,1,MATCH('Wkpr - Plant Balance Detail'!BY$2,'Wkpr - Allocation_Factors'!$B$1:$F$1,0)),INDEX('Wkpr - Allocation_Factors'!$B$2:$F$15,MATCH(CONCATENATE('Wkpr - Plant Balance Detail'!$B497,'Wkpr - Plant Balance Detail'!$C497),'Wkpr - Allocation_Factors'!$A$2:$A$15,0),MATCH('Wkpr - Plant Balance Detail'!BY$2,'Wkpr - Allocation_Factors'!$B$1:$F$1,0)))),0)</f>
        <v>0</v>
      </c>
      <c r="CA497" s="1">
        <f t="shared" si="265"/>
        <v>0</v>
      </c>
      <c r="CB497" s="1">
        <f t="shared" si="266"/>
        <v>0</v>
      </c>
      <c r="CC497" s="1">
        <f t="shared" si="267"/>
        <v>0</v>
      </c>
      <c r="CD497" s="1">
        <f t="shared" si="268"/>
        <v>0</v>
      </c>
      <c r="CE497" s="1">
        <f t="shared" si="269"/>
        <v>0</v>
      </c>
      <c r="CF497" s="1"/>
      <c r="CG497" s="1">
        <f t="shared" si="270"/>
        <v>0</v>
      </c>
      <c r="CH497" s="1">
        <f t="shared" si="271"/>
        <v>0</v>
      </c>
      <c r="CI497" s="1">
        <f t="shared" si="272"/>
        <v>0</v>
      </c>
      <c r="CJ497" s="1">
        <f t="shared" si="273"/>
        <v>0</v>
      </c>
      <c r="CK497" s="1">
        <f t="shared" si="274"/>
        <v>0</v>
      </c>
      <c r="CM497" s="1">
        <f t="shared" si="275"/>
        <v>0</v>
      </c>
      <c r="CN497" s="1">
        <f t="shared" si="276"/>
        <v>0</v>
      </c>
      <c r="CO497" s="1">
        <f t="shared" si="277"/>
        <v>0</v>
      </c>
      <c r="CP497" s="1">
        <f t="shared" si="278"/>
        <v>0</v>
      </c>
      <c r="CQ497" s="1">
        <f t="shared" si="279"/>
        <v>0</v>
      </c>
      <c r="CS497" s="1">
        <f t="shared" si="294"/>
        <v>0</v>
      </c>
      <c r="CT497" s="1">
        <f t="shared" si="295"/>
        <v>0</v>
      </c>
      <c r="CU497" s="1">
        <f t="shared" si="296"/>
        <v>0</v>
      </c>
      <c r="CV497" s="1">
        <f t="shared" si="297"/>
        <v>0</v>
      </c>
      <c r="CW497" s="1">
        <f t="shared" si="298"/>
        <v>0</v>
      </c>
      <c r="CX497" s="1">
        <f t="shared" si="299"/>
        <v>0</v>
      </c>
      <c r="DA497" s="38">
        <f t="shared" si="280"/>
        <v>0</v>
      </c>
      <c r="DB497" s="38">
        <f t="shared" si="281"/>
        <v>0</v>
      </c>
      <c r="DC497" s="38">
        <f t="shared" si="282"/>
        <v>0</v>
      </c>
      <c r="DD497" s="38">
        <f t="shared" si="283"/>
        <v>0</v>
      </c>
      <c r="DE497" s="38">
        <f t="shared" si="284"/>
        <v>0</v>
      </c>
    </row>
    <row r="498" spans="1:109" x14ac:dyDescent="0.2">
      <c r="A498" t="s">
        <v>513</v>
      </c>
      <c r="B498" t="str">
        <f t="shared" si="285"/>
        <v>GD</v>
      </c>
      <c r="C498" t="str">
        <f t="shared" si="286"/>
        <v>CA</v>
      </c>
      <c r="D498">
        <f t="shared" si="287"/>
        <v>379000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f t="shared" si="288"/>
        <v>0</v>
      </c>
      <c r="T498" s="1">
        <f t="shared" si="289"/>
        <v>0</v>
      </c>
      <c r="U498" s="1">
        <f t="shared" si="290"/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/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f t="shared" si="291"/>
        <v>0</v>
      </c>
      <c r="AX498" s="1"/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2">
        <f t="shared" si="264"/>
        <v>0</v>
      </c>
      <c r="BM498" s="2">
        <f t="shared" si="292"/>
        <v>0</v>
      </c>
      <c r="BN498" s="3" t="str">
        <f t="shared" si="300"/>
        <v/>
      </c>
      <c r="BO498" s="37">
        <f>IFERROR(INDEX('Wkpr - Existing Depr Rates'!$G$2:$G$709,MATCH('Wkpr - Plant Balance Detail'!A498,'Wkpr - Existing Depr Rates'!$A$2:$A$709,0),),0)</f>
        <v>0</v>
      </c>
      <c r="BP498" s="37" t="str">
        <f t="shared" si="293"/>
        <v/>
      </c>
      <c r="BU498" s="31">
        <f>_xlfn.IFNA(IF(AND($B498="ED",$D498&gt;=310000,$D498&lt;360000),INDEX('Wkpr - Allocation_Factors'!$B$16:$F$16,1,MATCH('Wkpr - Plant Balance Detail'!BU$2,'Wkpr - Allocation_Factors'!$B$1:$F$1,0)),IF(AND($B498="GD",$C498="AN",$D498&gt;=350000,$D498&lt;358000),INDEX('Wkpr - Allocation_Factors'!$B$17:$F$17,1,MATCH('Wkpr - Plant Balance Detail'!BU$2,'Wkpr - Allocation_Factors'!$B$1:$F$1,0)),INDEX('Wkpr - Allocation_Factors'!$B$2:$F$15,MATCH(CONCATENATE('Wkpr - Plant Balance Detail'!$B498,'Wkpr - Plant Balance Detail'!$C498),'Wkpr - Allocation_Factors'!$A$2:$A$15,0),MATCH('Wkpr - Plant Balance Detail'!BU$2,'Wkpr - Allocation_Factors'!$B$1:$F$1,0)))),0)</f>
        <v>0</v>
      </c>
      <c r="BV498" s="31">
        <f>_xlfn.IFNA(IF(AND($B498="ED",$D498&gt;=310000,$D498&lt;360000),INDEX('Wkpr - Allocation_Factors'!$B$16:$F$16,1,MATCH('Wkpr - Plant Balance Detail'!BV$2,'Wkpr - Allocation_Factors'!$B$1:$F$1,0)),IF(AND($B498="GD",$C498="AN",$D498&gt;=350000,$D498&lt;358000),INDEX('Wkpr - Allocation_Factors'!$B$17:$F$17,1,MATCH('Wkpr - Plant Balance Detail'!BV$2,'Wkpr - Allocation_Factors'!$B$1:$F$1,0)),INDEX('Wkpr - Allocation_Factors'!$B$2:$F$15,MATCH(CONCATENATE('Wkpr - Plant Balance Detail'!$B498,'Wkpr - Plant Balance Detail'!$C498),'Wkpr - Allocation_Factors'!$A$2:$A$15,0),MATCH('Wkpr - Plant Balance Detail'!BV$2,'Wkpr - Allocation_Factors'!$B$1:$F$1,0)))),0)</f>
        <v>0</v>
      </c>
      <c r="BW498" s="31">
        <f>_xlfn.IFNA(IF(AND($B498="ED",$D498&gt;=310000,$D498&lt;360000),INDEX('Wkpr - Allocation_Factors'!$B$16:$F$16,1,MATCH('Wkpr - Plant Balance Detail'!BW$2,'Wkpr - Allocation_Factors'!$B$1:$F$1,0)),IF(AND($B498="GD",$C498="AN",$D498&gt;=350000,$D498&lt;358000),INDEX('Wkpr - Allocation_Factors'!$B$17:$F$17,1,MATCH('Wkpr - Plant Balance Detail'!BW$2,'Wkpr - Allocation_Factors'!$B$1:$F$1,0)),INDEX('Wkpr - Allocation_Factors'!$B$2:$F$15,MATCH(CONCATENATE('Wkpr - Plant Balance Detail'!$B498,'Wkpr - Plant Balance Detail'!$C498),'Wkpr - Allocation_Factors'!$A$2:$A$15,0),MATCH('Wkpr - Plant Balance Detail'!BW$2,'Wkpr - Allocation_Factors'!$B$1:$F$1,0)))),0)</f>
        <v>0</v>
      </c>
      <c r="BX498" s="31">
        <f>_xlfn.IFNA(IF(AND($B498="ED",$D498&gt;=310000,$D498&lt;360000),INDEX('Wkpr - Allocation_Factors'!$B$16:$F$16,1,MATCH('Wkpr - Plant Balance Detail'!BX$2,'Wkpr - Allocation_Factors'!$B$1:$F$1,0)),IF(AND($B498="GD",$C498="AN",$D498&gt;=350000,$D498&lt;358000),INDEX('Wkpr - Allocation_Factors'!$B$17:$F$17,1,MATCH('Wkpr - Plant Balance Detail'!BX$2,'Wkpr - Allocation_Factors'!$B$1:$F$1,0)),INDEX('Wkpr - Allocation_Factors'!$B$2:$F$15,MATCH(CONCATENATE('Wkpr - Plant Balance Detail'!$B498,'Wkpr - Plant Balance Detail'!$C498),'Wkpr - Allocation_Factors'!$A$2:$A$15,0),MATCH('Wkpr - Plant Balance Detail'!BX$2,'Wkpr - Allocation_Factors'!$B$1:$F$1,0)))),0)</f>
        <v>0</v>
      </c>
      <c r="BY498" s="31">
        <f>_xlfn.IFNA(IF(AND($B498="ED",$D498&gt;=310000,$D498&lt;360000),INDEX('Wkpr - Allocation_Factors'!$B$16:$F$16,1,MATCH('Wkpr - Plant Balance Detail'!BY$2,'Wkpr - Allocation_Factors'!$B$1:$F$1,0)),IF(AND($B498="GD",$C498="AN",$D498&gt;=350000,$D498&lt;358000),INDEX('Wkpr - Allocation_Factors'!$B$17:$F$17,1,MATCH('Wkpr - Plant Balance Detail'!BY$2,'Wkpr - Allocation_Factors'!$B$1:$F$1,0)),INDEX('Wkpr - Allocation_Factors'!$B$2:$F$15,MATCH(CONCATENATE('Wkpr - Plant Balance Detail'!$B498,'Wkpr - Plant Balance Detail'!$C498),'Wkpr - Allocation_Factors'!$A$2:$A$15,0),MATCH('Wkpr - Plant Balance Detail'!BY$2,'Wkpr - Allocation_Factors'!$B$1:$F$1,0)))),0)</f>
        <v>0</v>
      </c>
      <c r="CA498" s="1">
        <f t="shared" si="265"/>
        <v>0</v>
      </c>
      <c r="CB498" s="1">
        <f t="shared" si="266"/>
        <v>0</v>
      </c>
      <c r="CC498" s="1">
        <f t="shared" si="267"/>
        <v>0</v>
      </c>
      <c r="CD498" s="1">
        <f t="shared" si="268"/>
        <v>0</v>
      </c>
      <c r="CE498" s="1">
        <f t="shared" si="269"/>
        <v>0</v>
      </c>
      <c r="CF498" s="1"/>
      <c r="CG498" s="1">
        <f t="shared" si="270"/>
        <v>0</v>
      </c>
      <c r="CH498" s="1">
        <f t="shared" si="271"/>
        <v>0</v>
      </c>
      <c r="CI498" s="1">
        <f t="shared" si="272"/>
        <v>0</v>
      </c>
      <c r="CJ498" s="1">
        <f t="shared" si="273"/>
        <v>0</v>
      </c>
      <c r="CK498" s="1">
        <f t="shared" si="274"/>
        <v>0</v>
      </c>
      <c r="CM498" s="1">
        <f t="shared" si="275"/>
        <v>0</v>
      </c>
      <c r="CN498" s="1">
        <f t="shared" si="276"/>
        <v>0</v>
      </c>
      <c r="CO498" s="1">
        <f t="shared" si="277"/>
        <v>0</v>
      </c>
      <c r="CP498" s="1">
        <f t="shared" si="278"/>
        <v>0</v>
      </c>
      <c r="CQ498" s="1">
        <f t="shared" si="279"/>
        <v>0</v>
      </c>
      <c r="CS498" s="1">
        <f t="shared" si="294"/>
        <v>0</v>
      </c>
      <c r="CT498" s="1">
        <f t="shared" si="295"/>
        <v>0</v>
      </c>
      <c r="CU498" s="1">
        <f t="shared" si="296"/>
        <v>0</v>
      </c>
      <c r="CV498" s="1">
        <f t="shared" si="297"/>
        <v>0</v>
      </c>
      <c r="CW498" s="1">
        <f t="shared" si="298"/>
        <v>0</v>
      </c>
      <c r="CX498" s="1">
        <f t="shared" si="299"/>
        <v>0</v>
      </c>
      <c r="DA498" s="38">
        <f t="shared" si="280"/>
        <v>0</v>
      </c>
      <c r="DB498" s="38">
        <f t="shared" si="281"/>
        <v>0</v>
      </c>
      <c r="DC498" s="38">
        <f t="shared" si="282"/>
        <v>0</v>
      </c>
      <c r="DD498" s="38">
        <f t="shared" si="283"/>
        <v>0</v>
      </c>
      <c r="DE498" s="38">
        <f t="shared" si="284"/>
        <v>0</v>
      </c>
    </row>
    <row r="499" spans="1:109" x14ac:dyDescent="0.2">
      <c r="A499" t="s">
        <v>514</v>
      </c>
      <c r="B499" t="str">
        <f t="shared" si="285"/>
        <v>GD</v>
      </c>
      <c r="C499" t="str">
        <f t="shared" si="286"/>
        <v>CA</v>
      </c>
      <c r="D499">
        <f t="shared" si="287"/>
        <v>380000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f t="shared" si="288"/>
        <v>0</v>
      </c>
      <c r="T499" s="1">
        <f t="shared" si="289"/>
        <v>0</v>
      </c>
      <c r="U499" s="1">
        <f t="shared" si="290"/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/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f t="shared" si="291"/>
        <v>0</v>
      </c>
      <c r="AX499" s="1"/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2">
        <f t="shared" si="264"/>
        <v>0</v>
      </c>
      <c r="BM499" s="2">
        <f t="shared" si="292"/>
        <v>0</v>
      </c>
      <c r="BN499" s="3" t="str">
        <f t="shared" si="300"/>
        <v/>
      </c>
      <c r="BO499" s="37">
        <f>IFERROR(INDEX('Wkpr - Existing Depr Rates'!$G$2:$G$709,MATCH('Wkpr - Plant Balance Detail'!A499,'Wkpr - Existing Depr Rates'!$A$2:$A$709,0),),0)</f>
        <v>0</v>
      </c>
      <c r="BP499" s="37" t="str">
        <f t="shared" si="293"/>
        <v/>
      </c>
      <c r="BU499" s="31">
        <f>_xlfn.IFNA(IF(AND($B499="ED",$D499&gt;=310000,$D499&lt;360000),INDEX('Wkpr - Allocation_Factors'!$B$16:$F$16,1,MATCH('Wkpr - Plant Balance Detail'!BU$2,'Wkpr - Allocation_Factors'!$B$1:$F$1,0)),IF(AND($B499="GD",$C499="AN",$D499&gt;=350000,$D499&lt;358000),INDEX('Wkpr - Allocation_Factors'!$B$17:$F$17,1,MATCH('Wkpr - Plant Balance Detail'!BU$2,'Wkpr - Allocation_Factors'!$B$1:$F$1,0)),INDEX('Wkpr - Allocation_Factors'!$B$2:$F$15,MATCH(CONCATENATE('Wkpr - Plant Balance Detail'!$B499,'Wkpr - Plant Balance Detail'!$C499),'Wkpr - Allocation_Factors'!$A$2:$A$15,0),MATCH('Wkpr - Plant Balance Detail'!BU$2,'Wkpr - Allocation_Factors'!$B$1:$F$1,0)))),0)</f>
        <v>0</v>
      </c>
      <c r="BV499" s="31">
        <f>_xlfn.IFNA(IF(AND($B499="ED",$D499&gt;=310000,$D499&lt;360000),INDEX('Wkpr - Allocation_Factors'!$B$16:$F$16,1,MATCH('Wkpr - Plant Balance Detail'!BV$2,'Wkpr - Allocation_Factors'!$B$1:$F$1,0)),IF(AND($B499="GD",$C499="AN",$D499&gt;=350000,$D499&lt;358000),INDEX('Wkpr - Allocation_Factors'!$B$17:$F$17,1,MATCH('Wkpr - Plant Balance Detail'!BV$2,'Wkpr - Allocation_Factors'!$B$1:$F$1,0)),INDEX('Wkpr - Allocation_Factors'!$B$2:$F$15,MATCH(CONCATENATE('Wkpr - Plant Balance Detail'!$B499,'Wkpr - Plant Balance Detail'!$C499),'Wkpr - Allocation_Factors'!$A$2:$A$15,0),MATCH('Wkpr - Plant Balance Detail'!BV$2,'Wkpr - Allocation_Factors'!$B$1:$F$1,0)))),0)</f>
        <v>0</v>
      </c>
      <c r="BW499" s="31">
        <f>_xlfn.IFNA(IF(AND($B499="ED",$D499&gt;=310000,$D499&lt;360000),INDEX('Wkpr - Allocation_Factors'!$B$16:$F$16,1,MATCH('Wkpr - Plant Balance Detail'!BW$2,'Wkpr - Allocation_Factors'!$B$1:$F$1,0)),IF(AND($B499="GD",$C499="AN",$D499&gt;=350000,$D499&lt;358000),INDEX('Wkpr - Allocation_Factors'!$B$17:$F$17,1,MATCH('Wkpr - Plant Balance Detail'!BW$2,'Wkpr - Allocation_Factors'!$B$1:$F$1,0)),INDEX('Wkpr - Allocation_Factors'!$B$2:$F$15,MATCH(CONCATENATE('Wkpr - Plant Balance Detail'!$B499,'Wkpr - Plant Balance Detail'!$C499),'Wkpr - Allocation_Factors'!$A$2:$A$15,0),MATCH('Wkpr - Plant Balance Detail'!BW$2,'Wkpr - Allocation_Factors'!$B$1:$F$1,0)))),0)</f>
        <v>0</v>
      </c>
      <c r="BX499" s="31">
        <f>_xlfn.IFNA(IF(AND($B499="ED",$D499&gt;=310000,$D499&lt;360000),INDEX('Wkpr - Allocation_Factors'!$B$16:$F$16,1,MATCH('Wkpr - Plant Balance Detail'!BX$2,'Wkpr - Allocation_Factors'!$B$1:$F$1,0)),IF(AND($B499="GD",$C499="AN",$D499&gt;=350000,$D499&lt;358000),INDEX('Wkpr - Allocation_Factors'!$B$17:$F$17,1,MATCH('Wkpr - Plant Balance Detail'!BX$2,'Wkpr - Allocation_Factors'!$B$1:$F$1,0)),INDEX('Wkpr - Allocation_Factors'!$B$2:$F$15,MATCH(CONCATENATE('Wkpr - Plant Balance Detail'!$B499,'Wkpr - Plant Balance Detail'!$C499),'Wkpr - Allocation_Factors'!$A$2:$A$15,0),MATCH('Wkpr - Plant Balance Detail'!BX$2,'Wkpr - Allocation_Factors'!$B$1:$F$1,0)))),0)</f>
        <v>0</v>
      </c>
      <c r="BY499" s="31">
        <f>_xlfn.IFNA(IF(AND($B499="ED",$D499&gt;=310000,$D499&lt;360000),INDEX('Wkpr - Allocation_Factors'!$B$16:$F$16,1,MATCH('Wkpr - Plant Balance Detail'!BY$2,'Wkpr - Allocation_Factors'!$B$1:$F$1,0)),IF(AND($B499="GD",$C499="AN",$D499&gt;=350000,$D499&lt;358000),INDEX('Wkpr - Allocation_Factors'!$B$17:$F$17,1,MATCH('Wkpr - Plant Balance Detail'!BY$2,'Wkpr - Allocation_Factors'!$B$1:$F$1,0)),INDEX('Wkpr - Allocation_Factors'!$B$2:$F$15,MATCH(CONCATENATE('Wkpr - Plant Balance Detail'!$B499,'Wkpr - Plant Balance Detail'!$C499),'Wkpr - Allocation_Factors'!$A$2:$A$15,0),MATCH('Wkpr - Plant Balance Detail'!BY$2,'Wkpr - Allocation_Factors'!$B$1:$F$1,0)))),0)</f>
        <v>0</v>
      </c>
      <c r="CA499" s="1">
        <f t="shared" si="265"/>
        <v>0</v>
      </c>
      <c r="CB499" s="1">
        <f t="shared" si="266"/>
        <v>0</v>
      </c>
      <c r="CC499" s="1">
        <f t="shared" si="267"/>
        <v>0</v>
      </c>
      <c r="CD499" s="1">
        <f t="shared" si="268"/>
        <v>0</v>
      </c>
      <c r="CE499" s="1">
        <f t="shared" si="269"/>
        <v>0</v>
      </c>
      <c r="CF499" s="1"/>
      <c r="CG499" s="1">
        <f t="shared" si="270"/>
        <v>0</v>
      </c>
      <c r="CH499" s="1">
        <f t="shared" si="271"/>
        <v>0</v>
      </c>
      <c r="CI499" s="1">
        <f t="shared" si="272"/>
        <v>0</v>
      </c>
      <c r="CJ499" s="1">
        <f t="shared" si="273"/>
        <v>0</v>
      </c>
      <c r="CK499" s="1">
        <f t="shared" si="274"/>
        <v>0</v>
      </c>
      <c r="CM499" s="1">
        <f t="shared" si="275"/>
        <v>0</v>
      </c>
      <c r="CN499" s="1">
        <f t="shared" si="276"/>
        <v>0</v>
      </c>
      <c r="CO499" s="1">
        <f t="shared" si="277"/>
        <v>0</v>
      </c>
      <c r="CP499" s="1">
        <f t="shared" si="278"/>
        <v>0</v>
      </c>
      <c r="CQ499" s="1">
        <f t="shared" si="279"/>
        <v>0</v>
      </c>
      <c r="CS499" s="1">
        <f t="shared" si="294"/>
        <v>0</v>
      </c>
      <c r="CT499" s="1">
        <f t="shared" si="295"/>
        <v>0</v>
      </c>
      <c r="CU499" s="1">
        <f t="shared" si="296"/>
        <v>0</v>
      </c>
      <c r="CV499" s="1">
        <f t="shared" si="297"/>
        <v>0</v>
      </c>
      <c r="CW499" s="1">
        <f t="shared" si="298"/>
        <v>0</v>
      </c>
      <c r="CX499" s="1">
        <f t="shared" si="299"/>
        <v>0</v>
      </c>
      <c r="DA499" s="38">
        <f t="shared" si="280"/>
        <v>0</v>
      </c>
      <c r="DB499" s="38">
        <f t="shared" si="281"/>
        <v>0</v>
      </c>
      <c r="DC499" s="38">
        <f t="shared" si="282"/>
        <v>0</v>
      </c>
      <c r="DD499" s="38">
        <f t="shared" si="283"/>
        <v>0</v>
      </c>
      <c r="DE499" s="38">
        <f t="shared" si="284"/>
        <v>0</v>
      </c>
    </row>
    <row r="500" spans="1:109" x14ac:dyDescent="0.2">
      <c r="A500" t="s">
        <v>515</v>
      </c>
      <c r="B500" t="str">
        <f t="shared" si="285"/>
        <v>GD</v>
      </c>
      <c r="C500" t="str">
        <f t="shared" si="286"/>
        <v>CA</v>
      </c>
      <c r="D500">
        <f t="shared" si="287"/>
        <v>381000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f t="shared" si="288"/>
        <v>0</v>
      </c>
      <c r="T500" s="1">
        <f t="shared" si="289"/>
        <v>0</v>
      </c>
      <c r="U500" s="1">
        <f t="shared" si="290"/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/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f t="shared" si="291"/>
        <v>0</v>
      </c>
      <c r="AX500" s="1"/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2">
        <f t="shared" si="264"/>
        <v>0</v>
      </c>
      <c r="BM500" s="2">
        <f t="shared" si="292"/>
        <v>0</v>
      </c>
      <c r="BN500" s="3" t="str">
        <f t="shared" si="300"/>
        <v/>
      </c>
      <c r="BO500" s="37">
        <f>IFERROR(INDEX('Wkpr - Existing Depr Rates'!$G$2:$G$709,MATCH('Wkpr - Plant Balance Detail'!A500,'Wkpr - Existing Depr Rates'!$A$2:$A$709,0),),0)</f>
        <v>0</v>
      </c>
      <c r="BP500" s="37" t="str">
        <f t="shared" si="293"/>
        <v/>
      </c>
      <c r="BU500" s="31">
        <f>_xlfn.IFNA(IF(AND($B500="ED",$D500&gt;=310000,$D500&lt;360000),INDEX('Wkpr - Allocation_Factors'!$B$16:$F$16,1,MATCH('Wkpr - Plant Balance Detail'!BU$2,'Wkpr - Allocation_Factors'!$B$1:$F$1,0)),IF(AND($B500="GD",$C500="AN",$D500&gt;=350000,$D500&lt;358000),INDEX('Wkpr - Allocation_Factors'!$B$17:$F$17,1,MATCH('Wkpr - Plant Balance Detail'!BU$2,'Wkpr - Allocation_Factors'!$B$1:$F$1,0)),INDEX('Wkpr - Allocation_Factors'!$B$2:$F$15,MATCH(CONCATENATE('Wkpr - Plant Balance Detail'!$B500,'Wkpr - Plant Balance Detail'!$C500),'Wkpr - Allocation_Factors'!$A$2:$A$15,0),MATCH('Wkpr - Plant Balance Detail'!BU$2,'Wkpr - Allocation_Factors'!$B$1:$F$1,0)))),0)</f>
        <v>0</v>
      </c>
      <c r="BV500" s="31">
        <f>_xlfn.IFNA(IF(AND($B500="ED",$D500&gt;=310000,$D500&lt;360000),INDEX('Wkpr - Allocation_Factors'!$B$16:$F$16,1,MATCH('Wkpr - Plant Balance Detail'!BV$2,'Wkpr - Allocation_Factors'!$B$1:$F$1,0)),IF(AND($B500="GD",$C500="AN",$D500&gt;=350000,$D500&lt;358000),INDEX('Wkpr - Allocation_Factors'!$B$17:$F$17,1,MATCH('Wkpr - Plant Balance Detail'!BV$2,'Wkpr - Allocation_Factors'!$B$1:$F$1,0)),INDEX('Wkpr - Allocation_Factors'!$B$2:$F$15,MATCH(CONCATENATE('Wkpr - Plant Balance Detail'!$B500,'Wkpr - Plant Balance Detail'!$C500),'Wkpr - Allocation_Factors'!$A$2:$A$15,0),MATCH('Wkpr - Plant Balance Detail'!BV$2,'Wkpr - Allocation_Factors'!$B$1:$F$1,0)))),0)</f>
        <v>0</v>
      </c>
      <c r="BW500" s="31">
        <f>_xlfn.IFNA(IF(AND($B500="ED",$D500&gt;=310000,$D500&lt;360000),INDEX('Wkpr - Allocation_Factors'!$B$16:$F$16,1,MATCH('Wkpr - Plant Balance Detail'!BW$2,'Wkpr - Allocation_Factors'!$B$1:$F$1,0)),IF(AND($B500="GD",$C500="AN",$D500&gt;=350000,$D500&lt;358000),INDEX('Wkpr - Allocation_Factors'!$B$17:$F$17,1,MATCH('Wkpr - Plant Balance Detail'!BW$2,'Wkpr - Allocation_Factors'!$B$1:$F$1,0)),INDEX('Wkpr - Allocation_Factors'!$B$2:$F$15,MATCH(CONCATENATE('Wkpr - Plant Balance Detail'!$B500,'Wkpr - Plant Balance Detail'!$C500),'Wkpr - Allocation_Factors'!$A$2:$A$15,0),MATCH('Wkpr - Plant Balance Detail'!BW$2,'Wkpr - Allocation_Factors'!$B$1:$F$1,0)))),0)</f>
        <v>0</v>
      </c>
      <c r="BX500" s="31">
        <f>_xlfn.IFNA(IF(AND($B500="ED",$D500&gt;=310000,$D500&lt;360000),INDEX('Wkpr - Allocation_Factors'!$B$16:$F$16,1,MATCH('Wkpr - Plant Balance Detail'!BX$2,'Wkpr - Allocation_Factors'!$B$1:$F$1,0)),IF(AND($B500="GD",$C500="AN",$D500&gt;=350000,$D500&lt;358000),INDEX('Wkpr - Allocation_Factors'!$B$17:$F$17,1,MATCH('Wkpr - Plant Balance Detail'!BX$2,'Wkpr - Allocation_Factors'!$B$1:$F$1,0)),INDEX('Wkpr - Allocation_Factors'!$B$2:$F$15,MATCH(CONCATENATE('Wkpr - Plant Balance Detail'!$B500,'Wkpr - Plant Balance Detail'!$C500),'Wkpr - Allocation_Factors'!$A$2:$A$15,0),MATCH('Wkpr - Plant Balance Detail'!BX$2,'Wkpr - Allocation_Factors'!$B$1:$F$1,0)))),0)</f>
        <v>0</v>
      </c>
      <c r="BY500" s="31">
        <f>_xlfn.IFNA(IF(AND($B500="ED",$D500&gt;=310000,$D500&lt;360000),INDEX('Wkpr - Allocation_Factors'!$B$16:$F$16,1,MATCH('Wkpr - Plant Balance Detail'!BY$2,'Wkpr - Allocation_Factors'!$B$1:$F$1,0)),IF(AND($B500="GD",$C500="AN",$D500&gt;=350000,$D500&lt;358000),INDEX('Wkpr - Allocation_Factors'!$B$17:$F$17,1,MATCH('Wkpr - Plant Balance Detail'!BY$2,'Wkpr - Allocation_Factors'!$B$1:$F$1,0)),INDEX('Wkpr - Allocation_Factors'!$B$2:$F$15,MATCH(CONCATENATE('Wkpr - Plant Balance Detail'!$B500,'Wkpr - Plant Balance Detail'!$C500),'Wkpr - Allocation_Factors'!$A$2:$A$15,0),MATCH('Wkpr - Plant Balance Detail'!BY$2,'Wkpr - Allocation_Factors'!$B$1:$F$1,0)))),0)</f>
        <v>0</v>
      </c>
      <c r="CA500" s="1">
        <f t="shared" si="265"/>
        <v>0</v>
      </c>
      <c r="CB500" s="1">
        <f t="shared" si="266"/>
        <v>0</v>
      </c>
      <c r="CC500" s="1">
        <f t="shared" si="267"/>
        <v>0</v>
      </c>
      <c r="CD500" s="1">
        <f t="shared" si="268"/>
        <v>0</v>
      </c>
      <c r="CE500" s="1">
        <f t="shared" si="269"/>
        <v>0</v>
      </c>
      <c r="CF500" s="1"/>
      <c r="CG500" s="1">
        <f t="shared" si="270"/>
        <v>0</v>
      </c>
      <c r="CH500" s="1">
        <f t="shared" si="271"/>
        <v>0</v>
      </c>
      <c r="CI500" s="1">
        <f t="shared" si="272"/>
        <v>0</v>
      </c>
      <c r="CJ500" s="1">
        <f t="shared" si="273"/>
        <v>0</v>
      </c>
      <c r="CK500" s="1">
        <f t="shared" si="274"/>
        <v>0</v>
      </c>
      <c r="CM500" s="1">
        <f t="shared" si="275"/>
        <v>0</v>
      </c>
      <c r="CN500" s="1">
        <f t="shared" si="276"/>
        <v>0</v>
      </c>
      <c r="CO500" s="1">
        <f t="shared" si="277"/>
        <v>0</v>
      </c>
      <c r="CP500" s="1">
        <f t="shared" si="278"/>
        <v>0</v>
      </c>
      <c r="CQ500" s="1">
        <f t="shared" si="279"/>
        <v>0</v>
      </c>
      <c r="CS500" s="1">
        <f t="shared" si="294"/>
        <v>0</v>
      </c>
      <c r="CT500" s="1">
        <f t="shared" si="295"/>
        <v>0</v>
      </c>
      <c r="CU500" s="1">
        <f t="shared" si="296"/>
        <v>0</v>
      </c>
      <c r="CV500" s="1">
        <f t="shared" si="297"/>
        <v>0</v>
      </c>
      <c r="CW500" s="1">
        <f t="shared" si="298"/>
        <v>0</v>
      </c>
      <c r="CX500" s="1">
        <f t="shared" si="299"/>
        <v>0</v>
      </c>
      <c r="DA500" s="38">
        <f t="shared" si="280"/>
        <v>0</v>
      </c>
      <c r="DB500" s="38">
        <f t="shared" si="281"/>
        <v>0</v>
      </c>
      <c r="DC500" s="38">
        <f t="shared" si="282"/>
        <v>0</v>
      </c>
      <c r="DD500" s="38">
        <f t="shared" si="283"/>
        <v>0</v>
      </c>
      <c r="DE500" s="38">
        <f t="shared" si="284"/>
        <v>0</v>
      </c>
    </row>
    <row r="501" spans="1:109" x14ac:dyDescent="0.2">
      <c r="A501" t="s">
        <v>516</v>
      </c>
      <c r="B501" t="str">
        <f t="shared" si="285"/>
        <v>GD</v>
      </c>
      <c r="C501" t="str">
        <f t="shared" si="286"/>
        <v>CA</v>
      </c>
      <c r="D501">
        <f t="shared" si="287"/>
        <v>385000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f t="shared" si="288"/>
        <v>0</v>
      </c>
      <c r="T501" s="1">
        <f t="shared" si="289"/>
        <v>0</v>
      </c>
      <c r="U501" s="1">
        <f t="shared" si="290"/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/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f t="shared" si="291"/>
        <v>0</v>
      </c>
      <c r="AX501" s="1"/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2">
        <f t="shared" si="264"/>
        <v>0</v>
      </c>
      <c r="BM501" s="2">
        <f t="shared" si="292"/>
        <v>0</v>
      </c>
      <c r="BN501" s="3" t="str">
        <f t="shared" si="300"/>
        <v/>
      </c>
      <c r="BO501" s="37">
        <f>IFERROR(INDEX('Wkpr - Existing Depr Rates'!$G$2:$G$709,MATCH('Wkpr - Plant Balance Detail'!A501,'Wkpr - Existing Depr Rates'!$A$2:$A$709,0),),0)</f>
        <v>0</v>
      </c>
      <c r="BP501" s="37" t="str">
        <f t="shared" si="293"/>
        <v/>
      </c>
      <c r="BU501" s="31">
        <f>_xlfn.IFNA(IF(AND($B501="ED",$D501&gt;=310000,$D501&lt;360000),INDEX('Wkpr - Allocation_Factors'!$B$16:$F$16,1,MATCH('Wkpr - Plant Balance Detail'!BU$2,'Wkpr - Allocation_Factors'!$B$1:$F$1,0)),IF(AND($B501="GD",$C501="AN",$D501&gt;=350000,$D501&lt;358000),INDEX('Wkpr - Allocation_Factors'!$B$17:$F$17,1,MATCH('Wkpr - Plant Balance Detail'!BU$2,'Wkpr - Allocation_Factors'!$B$1:$F$1,0)),INDEX('Wkpr - Allocation_Factors'!$B$2:$F$15,MATCH(CONCATENATE('Wkpr - Plant Balance Detail'!$B501,'Wkpr - Plant Balance Detail'!$C501),'Wkpr - Allocation_Factors'!$A$2:$A$15,0),MATCH('Wkpr - Plant Balance Detail'!BU$2,'Wkpr - Allocation_Factors'!$B$1:$F$1,0)))),0)</f>
        <v>0</v>
      </c>
      <c r="BV501" s="31">
        <f>_xlfn.IFNA(IF(AND($B501="ED",$D501&gt;=310000,$D501&lt;360000),INDEX('Wkpr - Allocation_Factors'!$B$16:$F$16,1,MATCH('Wkpr - Plant Balance Detail'!BV$2,'Wkpr - Allocation_Factors'!$B$1:$F$1,0)),IF(AND($B501="GD",$C501="AN",$D501&gt;=350000,$D501&lt;358000),INDEX('Wkpr - Allocation_Factors'!$B$17:$F$17,1,MATCH('Wkpr - Plant Balance Detail'!BV$2,'Wkpr - Allocation_Factors'!$B$1:$F$1,0)),INDEX('Wkpr - Allocation_Factors'!$B$2:$F$15,MATCH(CONCATENATE('Wkpr - Plant Balance Detail'!$B501,'Wkpr - Plant Balance Detail'!$C501),'Wkpr - Allocation_Factors'!$A$2:$A$15,0),MATCH('Wkpr - Plant Balance Detail'!BV$2,'Wkpr - Allocation_Factors'!$B$1:$F$1,0)))),0)</f>
        <v>0</v>
      </c>
      <c r="BW501" s="31">
        <f>_xlfn.IFNA(IF(AND($B501="ED",$D501&gt;=310000,$D501&lt;360000),INDEX('Wkpr - Allocation_Factors'!$B$16:$F$16,1,MATCH('Wkpr - Plant Balance Detail'!BW$2,'Wkpr - Allocation_Factors'!$B$1:$F$1,0)),IF(AND($B501="GD",$C501="AN",$D501&gt;=350000,$D501&lt;358000),INDEX('Wkpr - Allocation_Factors'!$B$17:$F$17,1,MATCH('Wkpr - Plant Balance Detail'!BW$2,'Wkpr - Allocation_Factors'!$B$1:$F$1,0)),INDEX('Wkpr - Allocation_Factors'!$B$2:$F$15,MATCH(CONCATENATE('Wkpr - Plant Balance Detail'!$B501,'Wkpr - Plant Balance Detail'!$C501),'Wkpr - Allocation_Factors'!$A$2:$A$15,0),MATCH('Wkpr - Plant Balance Detail'!BW$2,'Wkpr - Allocation_Factors'!$B$1:$F$1,0)))),0)</f>
        <v>0</v>
      </c>
      <c r="BX501" s="31">
        <f>_xlfn.IFNA(IF(AND($B501="ED",$D501&gt;=310000,$D501&lt;360000),INDEX('Wkpr - Allocation_Factors'!$B$16:$F$16,1,MATCH('Wkpr - Plant Balance Detail'!BX$2,'Wkpr - Allocation_Factors'!$B$1:$F$1,0)),IF(AND($B501="GD",$C501="AN",$D501&gt;=350000,$D501&lt;358000),INDEX('Wkpr - Allocation_Factors'!$B$17:$F$17,1,MATCH('Wkpr - Plant Balance Detail'!BX$2,'Wkpr - Allocation_Factors'!$B$1:$F$1,0)),INDEX('Wkpr - Allocation_Factors'!$B$2:$F$15,MATCH(CONCATENATE('Wkpr - Plant Balance Detail'!$B501,'Wkpr - Plant Balance Detail'!$C501),'Wkpr - Allocation_Factors'!$A$2:$A$15,0),MATCH('Wkpr - Plant Balance Detail'!BX$2,'Wkpr - Allocation_Factors'!$B$1:$F$1,0)))),0)</f>
        <v>0</v>
      </c>
      <c r="BY501" s="31">
        <f>_xlfn.IFNA(IF(AND($B501="ED",$D501&gt;=310000,$D501&lt;360000),INDEX('Wkpr - Allocation_Factors'!$B$16:$F$16,1,MATCH('Wkpr - Plant Balance Detail'!BY$2,'Wkpr - Allocation_Factors'!$B$1:$F$1,0)),IF(AND($B501="GD",$C501="AN",$D501&gt;=350000,$D501&lt;358000),INDEX('Wkpr - Allocation_Factors'!$B$17:$F$17,1,MATCH('Wkpr - Plant Balance Detail'!BY$2,'Wkpr - Allocation_Factors'!$B$1:$F$1,0)),INDEX('Wkpr - Allocation_Factors'!$B$2:$F$15,MATCH(CONCATENATE('Wkpr - Plant Balance Detail'!$B501,'Wkpr - Plant Balance Detail'!$C501),'Wkpr - Allocation_Factors'!$A$2:$A$15,0),MATCH('Wkpr - Plant Balance Detail'!BY$2,'Wkpr - Allocation_Factors'!$B$1:$F$1,0)))),0)</f>
        <v>0</v>
      </c>
      <c r="CA501" s="1">
        <f t="shared" si="265"/>
        <v>0</v>
      </c>
      <c r="CB501" s="1">
        <f t="shared" si="266"/>
        <v>0</v>
      </c>
      <c r="CC501" s="1">
        <f t="shared" si="267"/>
        <v>0</v>
      </c>
      <c r="CD501" s="1">
        <f t="shared" si="268"/>
        <v>0</v>
      </c>
      <c r="CE501" s="1">
        <f t="shared" si="269"/>
        <v>0</v>
      </c>
      <c r="CF501" s="1"/>
      <c r="CG501" s="1">
        <f t="shared" si="270"/>
        <v>0</v>
      </c>
      <c r="CH501" s="1">
        <f t="shared" si="271"/>
        <v>0</v>
      </c>
      <c r="CI501" s="1">
        <f t="shared" si="272"/>
        <v>0</v>
      </c>
      <c r="CJ501" s="1">
        <f t="shared" si="273"/>
        <v>0</v>
      </c>
      <c r="CK501" s="1">
        <f t="shared" si="274"/>
        <v>0</v>
      </c>
      <c r="CM501" s="1">
        <f t="shared" si="275"/>
        <v>0</v>
      </c>
      <c r="CN501" s="1">
        <f t="shared" si="276"/>
        <v>0</v>
      </c>
      <c r="CO501" s="1">
        <f t="shared" si="277"/>
        <v>0</v>
      </c>
      <c r="CP501" s="1">
        <f t="shared" si="278"/>
        <v>0</v>
      </c>
      <c r="CQ501" s="1">
        <f t="shared" si="279"/>
        <v>0</v>
      </c>
      <c r="CS501" s="1">
        <f t="shared" si="294"/>
        <v>0</v>
      </c>
      <c r="CT501" s="1">
        <f t="shared" si="295"/>
        <v>0</v>
      </c>
      <c r="CU501" s="1">
        <f t="shared" si="296"/>
        <v>0</v>
      </c>
      <c r="CV501" s="1">
        <f t="shared" si="297"/>
        <v>0</v>
      </c>
      <c r="CW501" s="1">
        <f t="shared" si="298"/>
        <v>0</v>
      </c>
      <c r="CX501" s="1">
        <f t="shared" si="299"/>
        <v>0</v>
      </c>
      <c r="DA501" s="38">
        <f t="shared" si="280"/>
        <v>0</v>
      </c>
      <c r="DB501" s="38">
        <f t="shared" si="281"/>
        <v>0</v>
      </c>
      <c r="DC501" s="38">
        <f t="shared" si="282"/>
        <v>0</v>
      </c>
      <c r="DD501" s="38">
        <f t="shared" si="283"/>
        <v>0</v>
      </c>
      <c r="DE501" s="38">
        <f t="shared" si="284"/>
        <v>0</v>
      </c>
    </row>
    <row r="502" spans="1:109" x14ac:dyDescent="0.2">
      <c r="A502" t="s">
        <v>517</v>
      </c>
      <c r="B502" t="str">
        <f t="shared" si="285"/>
        <v>GD</v>
      </c>
      <c r="C502" t="str">
        <f t="shared" si="286"/>
        <v>CA</v>
      </c>
      <c r="D502">
        <f t="shared" si="287"/>
        <v>389200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f t="shared" si="288"/>
        <v>0</v>
      </c>
      <c r="T502" s="1">
        <f t="shared" si="289"/>
        <v>0</v>
      </c>
      <c r="U502" s="1">
        <f t="shared" si="290"/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/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f t="shared" si="291"/>
        <v>0</v>
      </c>
      <c r="AX502" s="1"/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2">
        <f t="shared" si="264"/>
        <v>0</v>
      </c>
      <c r="BM502" s="2">
        <f t="shared" si="292"/>
        <v>0</v>
      </c>
      <c r="BN502" s="3" t="str">
        <f t="shared" si="300"/>
        <v/>
      </c>
      <c r="BO502" s="37">
        <f>IFERROR(INDEX('Wkpr - Existing Depr Rates'!$G$2:$G$709,MATCH('Wkpr - Plant Balance Detail'!A502,'Wkpr - Existing Depr Rates'!$A$2:$A$709,0),),0)</f>
        <v>0</v>
      </c>
      <c r="BP502" s="37" t="str">
        <f t="shared" si="293"/>
        <v/>
      </c>
      <c r="BU502" s="31">
        <f>_xlfn.IFNA(IF(AND($B502="ED",$D502&gt;=310000,$D502&lt;360000),INDEX('Wkpr - Allocation_Factors'!$B$16:$F$16,1,MATCH('Wkpr - Plant Balance Detail'!BU$2,'Wkpr - Allocation_Factors'!$B$1:$F$1,0)),IF(AND($B502="GD",$C502="AN",$D502&gt;=350000,$D502&lt;358000),INDEX('Wkpr - Allocation_Factors'!$B$17:$F$17,1,MATCH('Wkpr - Plant Balance Detail'!BU$2,'Wkpr - Allocation_Factors'!$B$1:$F$1,0)),INDEX('Wkpr - Allocation_Factors'!$B$2:$F$15,MATCH(CONCATENATE('Wkpr - Plant Balance Detail'!$B502,'Wkpr - Plant Balance Detail'!$C502),'Wkpr - Allocation_Factors'!$A$2:$A$15,0),MATCH('Wkpr - Plant Balance Detail'!BU$2,'Wkpr - Allocation_Factors'!$B$1:$F$1,0)))),0)</f>
        <v>0</v>
      </c>
      <c r="BV502" s="31">
        <f>_xlfn.IFNA(IF(AND($B502="ED",$D502&gt;=310000,$D502&lt;360000),INDEX('Wkpr - Allocation_Factors'!$B$16:$F$16,1,MATCH('Wkpr - Plant Balance Detail'!BV$2,'Wkpr - Allocation_Factors'!$B$1:$F$1,0)),IF(AND($B502="GD",$C502="AN",$D502&gt;=350000,$D502&lt;358000),INDEX('Wkpr - Allocation_Factors'!$B$17:$F$17,1,MATCH('Wkpr - Plant Balance Detail'!BV$2,'Wkpr - Allocation_Factors'!$B$1:$F$1,0)),INDEX('Wkpr - Allocation_Factors'!$B$2:$F$15,MATCH(CONCATENATE('Wkpr - Plant Balance Detail'!$B502,'Wkpr - Plant Balance Detail'!$C502),'Wkpr - Allocation_Factors'!$A$2:$A$15,0),MATCH('Wkpr - Plant Balance Detail'!BV$2,'Wkpr - Allocation_Factors'!$B$1:$F$1,0)))),0)</f>
        <v>0</v>
      </c>
      <c r="BW502" s="31">
        <f>_xlfn.IFNA(IF(AND($B502="ED",$D502&gt;=310000,$D502&lt;360000),INDEX('Wkpr - Allocation_Factors'!$B$16:$F$16,1,MATCH('Wkpr - Plant Balance Detail'!BW$2,'Wkpr - Allocation_Factors'!$B$1:$F$1,0)),IF(AND($B502="GD",$C502="AN",$D502&gt;=350000,$D502&lt;358000),INDEX('Wkpr - Allocation_Factors'!$B$17:$F$17,1,MATCH('Wkpr - Plant Balance Detail'!BW$2,'Wkpr - Allocation_Factors'!$B$1:$F$1,0)),INDEX('Wkpr - Allocation_Factors'!$B$2:$F$15,MATCH(CONCATENATE('Wkpr - Plant Balance Detail'!$B502,'Wkpr - Plant Balance Detail'!$C502),'Wkpr - Allocation_Factors'!$A$2:$A$15,0),MATCH('Wkpr - Plant Balance Detail'!BW$2,'Wkpr - Allocation_Factors'!$B$1:$F$1,0)))),0)</f>
        <v>0</v>
      </c>
      <c r="BX502" s="31">
        <f>_xlfn.IFNA(IF(AND($B502="ED",$D502&gt;=310000,$D502&lt;360000),INDEX('Wkpr - Allocation_Factors'!$B$16:$F$16,1,MATCH('Wkpr - Plant Balance Detail'!BX$2,'Wkpr - Allocation_Factors'!$B$1:$F$1,0)),IF(AND($B502="GD",$C502="AN",$D502&gt;=350000,$D502&lt;358000),INDEX('Wkpr - Allocation_Factors'!$B$17:$F$17,1,MATCH('Wkpr - Plant Balance Detail'!BX$2,'Wkpr - Allocation_Factors'!$B$1:$F$1,0)),INDEX('Wkpr - Allocation_Factors'!$B$2:$F$15,MATCH(CONCATENATE('Wkpr - Plant Balance Detail'!$B502,'Wkpr - Plant Balance Detail'!$C502),'Wkpr - Allocation_Factors'!$A$2:$A$15,0),MATCH('Wkpr - Plant Balance Detail'!BX$2,'Wkpr - Allocation_Factors'!$B$1:$F$1,0)))),0)</f>
        <v>0</v>
      </c>
      <c r="BY502" s="31">
        <f>_xlfn.IFNA(IF(AND($B502="ED",$D502&gt;=310000,$D502&lt;360000),INDEX('Wkpr - Allocation_Factors'!$B$16:$F$16,1,MATCH('Wkpr - Plant Balance Detail'!BY$2,'Wkpr - Allocation_Factors'!$B$1:$F$1,0)),IF(AND($B502="GD",$C502="AN",$D502&gt;=350000,$D502&lt;358000),INDEX('Wkpr - Allocation_Factors'!$B$17:$F$17,1,MATCH('Wkpr - Plant Balance Detail'!BY$2,'Wkpr - Allocation_Factors'!$B$1:$F$1,0)),INDEX('Wkpr - Allocation_Factors'!$B$2:$F$15,MATCH(CONCATENATE('Wkpr - Plant Balance Detail'!$B502,'Wkpr - Plant Balance Detail'!$C502),'Wkpr - Allocation_Factors'!$A$2:$A$15,0),MATCH('Wkpr - Plant Balance Detail'!BY$2,'Wkpr - Allocation_Factors'!$B$1:$F$1,0)))),0)</f>
        <v>0</v>
      </c>
      <c r="CA502" s="1">
        <f t="shared" si="265"/>
        <v>0</v>
      </c>
      <c r="CB502" s="1">
        <f t="shared" si="266"/>
        <v>0</v>
      </c>
      <c r="CC502" s="1">
        <f t="shared" si="267"/>
        <v>0</v>
      </c>
      <c r="CD502" s="1">
        <f t="shared" si="268"/>
        <v>0</v>
      </c>
      <c r="CE502" s="1">
        <f t="shared" si="269"/>
        <v>0</v>
      </c>
      <c r="CF502" s="1"/>
      <c r="CG502" s="1">
        <f t="shared" si="270"/>
        <v>0</v>
      </c>
      <c r="CH502" s="1">
        <f t="shared" si="271"/>
        <v>0</v>
      </c>
      <c r="CI502" s="1">
        <f t="shared" si="272"/>
        <v>0</v>
      </c>
      <c r="CJ502" s="1">
        <f t="shared" si="273"/>
        <v>0</v>
      </c>
      <c r="CK502" s="1">
        <f t="shared" si="274"/>
        <v>0</v>
      </c>
      <c r="CM502" s="1">
        <f t="shared" si="275"/>
        <v>0</v>
      </c>
      <c r="CN502" s="1">
        <f t="shared" si="276"/>
        <v>0</v>
      </c>
      <c r="CO502" s="1">
        <f t="shared" si="277"/>
        <v>0</v>
      </c>
      <c r="CP502" s="1">
        <f t="shared" si="278"/>
        <v>0</v>
      </c>
      <c r="CQ502" s="1">
        <f t="shared" si="279"/>
        <v>0</v>
      </c>
      <c r="CS502" s="1">
        <f t="shared" si="294"/>
        <v>0</v>
      </c>
      <c r="CT502" s="1">
        <f t="shared" si="295"/>
        <v>0</v>
      </c>
      <c r="CU502" s="1">
        <f t="shared" si="296"/>
        <v>0</v>
      </c>
      <c r="CV502" s="1">
        <f t="shared" si="297"/>
        <v>0</v>
      </c>
      <c r="CW502" s="1">
        <f t="shared" si="298"/>
        <v>0</v>
      </c>
      <c r="CX502" s="1">
        <f t="shared" si="299"/>
        <v>0</v>
      </c>
      <c r="DA502" s="38">
        <f t="shared" si="280"/>
        <v>0</v>
      </c>
      <c r="DB502" s="38">
        <f t="shared" si="281"/>
        <v>0</v>
      </c>
      <c r="DC502" s="38">
        <f t="shared" si="282"/>
        <v>0</v>
      </c>
      <c r="DD502" s="38">
        <f t="shared" si="283"/>
        <v>0</v>
      </c>
      <c r="DE502" s="38">
        <f t="shared" si="284"/>
        <v>0</v>
      </c>
    </row>
    <row r="503" spans="1:109" x14ac:dyDescent="0.2">
      <c r="A503" t="s">
        <v>518</v>
      </c>
      <c r="B503" t="str">
        <f t="shared" si="285"/>
        <v>GD</v>
      </c>
      <c r="C503" t="str">
        <f t="shared" si="286"/>
        <v>CA</v>
      </c>
      <c r="D503">
        <f t="shared" si="287"/>
        <v>390100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f t="shared" si="288"/>
        <v>0</v>
      </c>
      <c r="T503" s="1">
        <f t="shared" si="289"/>
        <v>0</v>
      </c>
      <c r="U503" s="1">
        <f t="shared" si="290"/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/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f t="shared" si="291"/>
        <v>0</v>
      </c>
      <c r="AX503" s="1"/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2">
        <f t="shared" si="264"/>
        <v>0</v>
      </c>
      <c r="BM503" s="2">
        <f t="shared" si="292"/>
        <v>0</v>
      </c>
      <c r="BN503" s="3" t="str">
        <f t="shared" si="300"/>
        <v/>
      </c>
      <c r="BO503" s="37">
        <f>IFERROR(INDEX('Wkpr - Existing Depr Rates'!$G$2:$G$709,MATCH('Wkpr - Plant Balance Detail'!A503,'Wkpr - Existing Depr Rates'!$A$2:$A$709,0),),0)</f>
        <v>0</v>
      </c>
      <c r="BP503" s="37" t="str">
        <f t="shared" si="293"/>
        <v/>
      </c>
      <c r="BU503" s="31">
        <f>_xlfn.IFNA(IF(AND($B503="ED",$D503&gt;=310000,$D503&lt;360000),INDEX('Wkpr - Allocation_Factors'!$B$16:$F$16,1,MATCH('Wkpr - Plant Balance Detail'!BU$2,'Wkpr - Allocation_Factors'!$B$1:$F$1,0)),IF(AND($B503="GD",$C503="AN",$D503&gt;=350000,$D503&lt;358000),INDEX('Wkpr - Allocation_Factors'!$B$17:$F$17,1,MATCH('Wkpr - Plant Balance Detail'!BU$2,'Wkpr - Allocation_Factors'!$B$1:$F$1,0)),INDEX('Wkpr - Allocation_Factors'!$B$2:$F$15,MATCH(CONCATENATE('Wkpr - Plant Balance Detail'!$B503,'Wkpr - Plant Balance Detail'!$C503),'Wkpr - Allocation_Factors'!$A$2:$A$15,0),MATCH('Wkpr - Plant Balance Detail'!BU$2,'Wkpr - Allocation_Factors'!$B$1:$F$1,0)))),0)</f>
        <v>0</v>
      </c>
      <c r="BV503" s="31">
        <f>_xlfn.IFNA(IF(AND($B503="ED",$D503&gt;=310000,$D503&lt;360000),INDEX('Wkpr - Allocation_Factors'!$B$16:$F$16,1,MATCH('Wkpr - Plant Balance Detail'!BV$2,'Wkpr - Allocation_Factors'!$B$1:$F$1,0)),IF(AND($B503="GD",$C503="AN",$D503&gt;=350000,$D503&lt;358000),INDEX('Wkpr - Allocation_Factors'!$B$17:$F$17,1,MATCH('Wkpr - Plant Balance Detail'!BV$2,'Wkpr - Allocation_Factors'!$B$1:$F$1,0)),INDEX('Wkpr - Allocation_Factors'!$B$2:$F$15,MATCH(CONCATENATE('Wkpr - Plant Balance Detail'!$B503,'Wkpr - Plant Balance Detail'!$C503),'Wkpr - Allocation_Factors'!$A$2:$A$15,0),MATCH('Wkpr - Plant Balance Detail'!BV$2,'Wkpr - Allocation_Factors'!$B$1:$F$1,0)))),0)</f>
        <v>0</v>
      </c>
      <c r="BW503" s="31">
        <f>_xlfn.IFNA(IF(AND($B503="ED",$D503&gt;=310000,$D503&lt;360000),INDEX('Wkpr - Allocation_Factors'!$B$16:$F$16,1,MATCH('Wkpr - Plant Balance Detail'!BW$2,'Wkpr - Allocation_Factors'!$B$1:$F$1,0)),IF(AND($B503="GD",$C503="AN",$D503&gt;=350000,$D503&lt;358000),INDEX('Wkpr - Allocation_Factors'!$B$17:$F$17,1,MATCH('Wkpr - Plant Balance Detail'!BW$2,'Wkpr - Allocation_Factors'!$B$1:$F$1,0)),INDEX('Wkpr - Allocation_Factors'!$B$2:$F$15,MATCH(CONCATENATE('Wkpr - Plant Balance Detail'!$B503,'Wkpr - Plant Balance Detail'!$C503),'Wkpr - Allocation_Factors'!$A$2:$A$15,0),MATCH('Wkpr - Plant Balance Detail'!BW$2,'Wkpr - Allocation_Factors'!$B$1:$F$1,0)))),0)</f>
        <v>0</v>
      </c>
      <c r="BX503" s="31">
        <f>_xlfn.IFNA(IF(AND($B503="ED",$D503&gt;=310000,$D503&lt;360000),INDEX('Wkpr - Allocation_Factors'!$B$16:$F$16,1,MATCH('Wkpr - Plant Balance Detail'!BX$2,'Wkpr - Allocation_Factors'!$B$1:$F$1,0)),IF(AND($B503="GD",$C503="AN",$D503&gt;=350000,$D503&lt;358000),INDEX('Wkpr - Allocation_Factors'!$B$17:$F$17,1,MATCH('Wkpr - Plant Balance Detail'!BX$2,'Wkpr - Allocation_Factors'!$B$1:$F$1,0)),INDEX('Wkpr - Allocation_Factors'!$B$2:$F$15,MATCH(CONCATENATE('Wkpr - Plant Balance Detail'!$B503,'Wkpr - Plant Balance Detail'!$C503),'Wkpr - Allocation_Factors'!$A$2:$A$15,0),MATCH('Wkpr - Plant Balance Detail'!BX$2,'Wkpr - Allocation_Factors'!$B$1:$F$1,0)))),0)</f>
        <v>0</v>
      </c>
      <c r="BY503" s="31">
        <f>_xlfn.IFNA(IF(AND($B503="ED",$D503&gt;=310000,$D503&lt;360000),INDEX('Wkpr - Allocation_Factors'!$B$16:$F$16,1,MATCH('Wkpr - Plant Balance Detail'!BY$2,'Wkpr - Allocation_Factors'!$B$1:$F$1,0)),IF(AND($B503="GD",$C503="AN",$D503&gt;=350000,$D503&lt;358000),INDEX('Wkpr - Allocation_Factors'!$B$17:$F$17,1,MATCH('Wkpr - Plant Balance Detail'!BY$2,'Wkpr - Allocation_Factors'!$B$1:$F$1,0)),INDEX('Wkpr - Allocation_Factors'!$B$2:$F$15,MATCH(CONCATENATE('Wkpr - Plant Balance Detail'!$B503,'Wkpr - Plant Balance Detail'!$C503),'Wkpr - Allocation_Factors'!$A$2:$A$15,0),MATCH('Wkpr - Plant Balance Detail'!BY$2,'Wkpr - Allocation_Factors'!$B$1:$F$1,0)))),0)</f>
        <v>0</v>
      </c>
      <c r="CA503" s="1">
        <f t="shared" si="265"/>
        <v>0</v>
      </c>
      <c r="CB503" s="1">
        <f t="shared" si="266"/>
        <v>0</v>
      </c>
      <c r="CC503" s="1">
        <f t="shared" si="267"/>
        <v>0</v>
      </c>
      <c r="CD503" s="1">
        <f t="shared" si="268"/>
        <v>0</v>
      </c>
      <c r="CE503" s="1">
        <f t="shared" si="269"/>
        <v>0</v>
      </c>
      <c r="CF503" s="1"/>
      <c r="CG503" s="1">
        <f t="shared" si="270"/>
        <v>0</v>
      </c>
      <c r="CH503" s="1">
        <f t="shared" si="271"/>
        <v>0</v>
      </c>
      <c r="CI503" s="1">
        <f t="shared" si="272"/>
        <v>0</v>
      </c>
      <c r="CJ503" s="1">
        <f t="shared" si="273"/>
        <v>0</v>
      </c>
      <c r="CK503" s="1">
        <f t="shared" si="274"/>
        <v>0</v>
      </c>
      <c r="CM503" s="1">
        <f t="shared" si="275"/>
        <v>0</v>
      </c>
      <c r="CN503" s="1">
        <f t="shared" si="276"/>
        <v>0</v>
      </c>
      <c r="CO503" s="1">
        <f t="shared" si="277"/>
        <v>0</v>
      </c>
      <c r="CP503" s="1">
        <f t="shared" si="278"/>
        <v>0</v>
      </c>
      <c r="CQ503" s="1">
        <f t="shared" si="279"/>
        <v>0</v>
      </c>
      <c r="CS503" s="1">
        <f t="shared" si="294"/>
        <v>0</v>
      </c>
      <c r="CT503" s="1">
        <f t="shared" si="295"/>
        <v>0</v>
      </c>
      <c r="CU503" s="1">
        <f t="shared" si="296"/>
        <v>0</v>
      </c>
      <c r="CV503" s="1">
        <f t="shared" si="297"/>
        <v>0</v>
      </c>
      <c r="CW503" s="1">
        <f t="shared" si="298"/>
        <v>0</v>
      </c>
      <c r="CX503" s="1">
        <f t="shared" si="299"/>
        <v>0</v>
      </c>
      <c r="DA503" s="38">
        <f t="shared" si="280"/>
        <v>0</v>
      </c>
      <c r="DB503" s="38">
        <f t="shared" si="281"/>
        <v>0</v>
      </c>
      <c r="DC503" s="38">
        <f t="shared" si="282"/>
        <v>0</v>
      </c>
      <c r="DD503" s="38">
        <f t="shared" si="283"/>
        <v>0</v>
      </c>
      <c r="DE503" s="38">
        <f t="shared" si="284"/>
        <v>0</v>
      </c>
    </row>
    <row r="504" spans="1:109" x14ac:dyDescent="0.2">
      <c r="A504" t="s">
        <v>519</v>
      </c>
      <c r="B504" t="str">
        <f t="shared" si="285"/>
        <v>GD</v>
      </c>
      <c r="C504" t="str">
        <f t="shared" si="286"/>
        <v>CA</v>
      </c>
      <c r="D504">
        <f t="shared" si="287"/>
        <v>392046</v>
      </c>
      <c r="E504" t="s">
        <v>683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f t="shared" si="288"/>
        <v>0</v>
      </c>
      <c r="T504" s="1">
        <f t="shared" si="289"/>
        <v>0</v>
      </c>
      <c r="U504" s="1">
        <f t="shared" si="290"/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/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f t="shared" si="291"/>
        <v>0</v>
      </c>
      <c r="AX504" s="1"/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2">
        <f t="shared" si="264"/>
        <v>0</v>
      </c>
      <c r="BM504" s="2">
        <f t="shared" si="292"/>
        <v>0</v>
      </c>
      <c r="BN504" s="3" t="str">
        <f t="shared" si="300"/>
        <v/>
      </c>
      <c r="BO504" s="37">
        <f>IFERROR(INDEX('Wkpr - Existing Depr Rates'!$G$2:$G$709,MATCH('Wkpr - Plant Balance Detail'!A504,'Wkpr - Existing Depr Rates'!$A$2:$A$709,0),),0)</f>
        <v>0</v>
      </c>
      <c r="BP504" s="37" t="str">
        <f t="shared" si="293"/>
        <v/>
      </c>
      <c r="BU504" s="31">
        <f>_xlfn.IFNA(IF(AND($B504="ED",$D504&gt;=310000,$D504&lt;360000),INDEX('Wkpr - Allocation_Factors'!$B$16:$F$16,1,MATCH('Wkpr - Plant Balance Detail'!BU$2,'Wkpr - Allocation_Factors'!$B$1:$F$1,0)),IF(AND($B504="GD",$C504="AN",$D504&gt;=350000,$D504&lt;358000),INDEX('Wkpr - Allocation_Factors'!$B$17:$F$17,1,MATCH('Wkpr - Plant Balance Detail'!BU$2,'Wkpr - Allocation_Factors'!$B$1:$F$1,0)),INDEX('Wkpr - Allocation_Factors'!$B$2:$F$15,MATCH(CONCATENATE('Wkpr - Plant Balance Detail'!$B504,'Wkpr - Plant Balance Detail'!$C504),'Wkpr - Allocation_Factors'!$A$2:$A$15,0),MATCH('Wkpr - Plant Balance Detail'!BU$2,'Wkpr - Allocation_Factors'!$B$1:$F$1,0)))),0)</f>
        <v>0</v>
      </c>
      <c r="BV504" s="31">
        <f>_xlfn.IFNA(IF(AND($B504="ED",$D504&gt;=310000,$D504&lt;360000),INDEX('Wkpr - Allocation_Factors'!$B$16:$F$16,1,MATCH('Wkpr - Plant Balance Detail'!BV$2,'Wkpr - Allocation_Factors'!$B$1:$F$1,0)),IF(AND($B504="GD",$C504="AN",$D504&gt;=350000,$D504&lt;358000),INDEX('Wkpr - Allocation_Factors'!$B$17:$F$17,1,MATCH('Wkpr - Plant Balance Detail'!BV$2,'Wkpr - Allocation_Factors'!$B$1:$F$1,0)),INDEX('Wkpr - Allocation_Factors'!$B$2:$F$15,MATCH(CONCATENATE('Wkpr - Plant Balance Detail'!$B504,'Wkpr - Plant Balance Detail'!$C504),'Wkpr - Allocation_Factors'!$A$2:$A$15,0),MATCH('Wkpr - Plant Balance Detail'!BV$2,'Wkpr - Allocation_Factors'!$B$1:$F$1,0)))),0)</f>
        <v>0</v>
      </c>
      <c r="BW504" s="31">
        <f>_xlfn.IFNA(IF(AND($B504="ED",$D504&gt;=310000,$D504&lt;360000),INDEX('Wkpr - Allocation_Factors'!$B$16:$F$16,1,MATCH('Wkpr - Plant Balance Detail'!BW$2,'Wkpr - Allocation_Factors'!$B$1:$F$1,0)),IF(AND($B504="GD",$C504="AN",$D504&gt;=350000,$D504&lt;358000),INDEX('Wkpr - Allocation_Factors'!$B$17:$F$17,1,MATCH('Wkpr - Plant Balance Detail'!BW$2,'Wkpr - Allocation_Factors'!$B$1:$F$1,0)),INDEX('Wkpr - Allocation_Factors'!$B$2:$F$15,MATCH(CONCATENATE('Wkpr - Plant Balance Detail'!$B504,'Wkpr - Plant Balance Detail'!$C504),'Wkpr - Allocation_Factors'!$A$2:$A$15,0),MATCH('Wkpr - Plant Balance Detail'!BW$2,'Wkpr - Allocation_Factors'!$B$1:$F$1,0)))),0)</f>
        <v>0</v>
      </c>
      <c r="BX504" s="31">
        <f>_xlfn.IFNA(IF(AND($B504="ED",$D504&gt;=310000,$D504&lt;360000),INDEX('Wkpr - Allocation_Factors'!$B$16:$F$16,1,MATCH('Wkpr - Plant Balance Detail'!BX$2,'Wkpr - Allocation_Factors'!$B$1:$F$1,0)),IF(AND($B504="GD",$C504="AN",$D504&gt;=350000,$D504&lt;358000),INDEX('Wkpr - Allocation_Factors'!$B$17:$F$17,1,MATCH('Wkpr - Plant Balance Detail'!BX$2,'Wkpr - Allocation_Factors'!$B$1:$F$1,0)),INDEX('Wkpr - Allocation_Factors'!$B$2:$F$15,MATCH(CONCATENATE('Wkpr - Plant Balance Detail'!$B504,'Wkpr - Plant Balance Detail'!$C504),'Wkpr - Allocation_Factors'!$A$2:$A$15,0),MATCH('Wkpr - Plant Balance Detail'!BX$2,'Wkpr - Allocation_Factors'!$B$1:$F$1,0)))),0)</f>
        <v>0</v>
      </c>
      <c r="BY504" s="31">
        <f>_xlfn.IFNA(IF(AND($B504="ED",$D504&gt;=310000,$D504&lt;360000),INDEX('Wkpr - Allocation_Factors'!$B$16:$F$16,1,MATCH('Wkpr - Plant Balance Detail'!BY$2,'Wkpr - Allocation_Factors'!$B$1:$F$1,0)),IF(AND($B504="GD",$C504="AN",$D504&gt;=350000,$D504&lt;358000),INDEX('Wkpr - Allocation_Factors'!$B$17:$F$17,1,MATCH('Wkpr - Plant Balance Detail'!BY$2,'Wkpr - Allocation_Factors'!$B$1:$F$1,0)),INDEX('Wkpr - Allocation_Factors'!$B$2:$F$15,MATCH(CONCATENATE('Wkpr - Plant Balance Detail'!$B504,'Wkpr - Plant Balance Detail'!$C504),'Wkpr - Allocation_Factors'!$A$2:$A$15,0),MATCH('Wkpr - Plant Balance Detail'!BY$2,'Wkpr - Allocation_Factors'!$B$1:$F$1,0)))),0)</f>
        <v>0</v>
      </c>
      <c r="CA504" s="1">
        <f t="shared" si="265"/>
        <v>0</v>
      </c>
      <c r="CB504" s="1">
        <f t="shared" si="266"/>
        <v>0</v>
      </c>
      <c r="CC504" s="1">
        <f t="shared" si="267"/>
        <v>0</v>
      </c>
      <c r="CD504" s="1">
        <f t="shared" si="268"/>
        <v>0</v>
      </c>
      <c r="CE504" s="1">
        <f t="shared" si="269"/>
        <v>0</v>
      </c>
      <c r="CF504" s="1"/>
      <c r="CG504" s="1">
        <f t="shared" si="270"/>
        <v>0</v>
      </c>
      <c r="CH504" s="1">
        <f t="shared" si="271"/>
        <v>0</v>
      </c>
      <c r="CI504" s="1">
        <f t="shared" si="272"/>
        <v>0</v>
      </c>
      <c r="CJ504" s="1">
        <f t="shared" si="273"/>
        <v>0</v>
      </c>
      <c r="CK504" s="1">
        <f t="shared" si="274"/>
        <v>0</v>
      </c>
      <c r="CM504" s="1">
        <f t="shared" si="275"/>
        <v>0</v>
      </c>
      <c r="CN504" s="1">
        <f t="shared" si="276"/>
        <v>0</v>
      </c>
      <c r="CO504" s="1">
        <f t="shared" si="277"/>
        <v>0</v>
      </c>
      <c r="CP504" s="1">
        <f t="shared" si="278"/>
        <v>0</v>
      </c>
      <c r="CQ504" s="1">
        <f t="shared" si="279"/>
        <v>0</v>
      </c>
      <c r="CS504" s="1">
        <f t="shared" si="294"/>
        <v>0</v>
      </c>
      <c r="CT504" s="1">
        <f t="shared" si="295"/>
        <v>0</v>
      </c>
      <c r="CU504" s="1">
        <f t="shared" si="296"/>
        <v>0</v>
      </c>
      <c r="CV504" s="1">
        <f t="shared" si="297"/>
        <v>0</v>
      </c>
      <c r="CW504" s="1">
        <f t="shared" si="298"/>
        <v>0</v>
      </c>
      <c r="CX504" s="1">
        <f t="shared" si="299"/>
        <v>0</v>
      </c>
      <c r="DA504" s="38">
        <f t="shared" si="280"/>
        <v>0</v>
      </c>
      <c r="DB504" s="38">
        <f t="shared" si="281"/>
        <v>0</v>
      </c>
      <c r="DC504" s="38">
        <f t="shared" si="282"/>
        <v>0</v>
      </c>
      <c r="DD504" s="38">
        <f t="shared" si="283"/>
        <v>0</v>
      </c>
      <c r="DE504" s="38">
        <f t="shared" si="284"/>
        <v>0</v>
      </c>
    </row>
    <row r="505" spans="1:109" x14ac:dyDescent="0.2">
      <c r="A505" t="s">
        <v>520</v>
      </c>
      <c r="B505" t="str">
        <f t="shared" si="285"/>
        <v>GD</v>
      </c>
      <c r="C505" t="str">
        <f t="shared" si="286"/>
        <v>CA</v>
      </c>
      <c r="D505">
        <f t="shared" si="287"/>
        <v>392048</v>
      </c>
      <c r="E505" t="s">
        <v>683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f t="shared" si="288"/>
        <v>0</v>
      </c>
      <c r="T505" s="1">
        <f t="shared" si="289"/>
        <v>0</v>
      </c>
      <c r="U505" s="1">
        <f t="shared" si="290"/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/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f t="shared" si="291"/>
        <v>0</v>
      </c>
      <c r="AX505" s="1"/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2">
        <f t="shared" si="264"/>
        <v>0</v>
      </c>
      <c r="BM505" s="2">
        <f t="shared" si="292"/>
        <v>0</v>
      </c>
      <c r="BN505" s="3" t="str">
        <f t="shared" si="300"/>
        <v/>
      </c>
      <c r="BO505" s="37">
        <f>IFERROR(INDEX('Wkpr - Existing Depr Rates'!$G$2:$G$709,MATCH('Wkpr - Plant Balance Detail'!A505,'Wkpr - Existing Depr Rates'!$A$2:$A$709,0),),0)</f>
        <v>0</v>
      </c>
      <c r="BP505" s="37" t="str">
        <f t="shared" si="293"/>
        <v/>
      </c>
      <c r="BU505" s="31">
        <f>_xlfn.IFNA(IF(AND($B505="ED",$D505&gt;=310000,$D505&lt;360000),INDEX('Wkpr - Allocation_Factors'!$B$16:$F$16,1,MATCH('Wkpr - Plant Balance Detail'!BU$2,'Wkpr - Allocation_Factors'!$B$1:$F$1,0)),IF(AND($B505="GD",$C505="AN",$D505&gt;=350000,$D505&lt;358000),INDEX('Wkpr - Allocation_Factors'!$B$17:$F$17,1,MATCH('Wkpr - Plant Balance Detail'!BU$2,'Wkpr - Allocation_Factors'!$B$1:$F$1,0)),INDEX('Wkpr - Allocation_Factors'!$B$2:$F$15,MATCH(CONCATENATE('Wkpr - Plant Balance Detail'!$B505,'Wkpr - Plant Balance Detail'!$C505),'Wkpr - Allocation_Factors'!$A$2:$A$15,0),MATCH('Wkpr - Plant Balance Detail'!BU$2,'Wkpr - Allocation_Factors'!$B$1:$F$1,0)))),0)</f>
        <v>0</v>
      </c>
      <c r="BV505" s="31">
        <f>_xlfn.IFNA(IF(AND($B505="ED",$D505&gt;=310000,$D505&lt;360000),INDEX('Wkpr - Allocation_Factors'!$B$16:$F$16,1,MATCH('Wkpr - Plant Balance Detail'!BV$2,'Wkpr - Allocation_Factors'!$B$1:$F$1,0)),IF(AND($B505="GD",$C505="AN",$D505&gt;=350000,$D505&lt;358000),INDEX('Wkpr - Allocation_Factors'!$B$17:$F$17,1,MATCH('Wkpr - Plant Balance Detail'!BV$2,'Wkpr - Allocation_Factors'!$B$1:$F$1,0)),INDEX('Wkpr - Allocation_Factors'!$B$2:$F$15,MATCH(CONCATENATE('Wkpr - Plant Balance Detail'!$B505,'Wkpr - Plant Balance Detail'!$C505),'Wkpr - Allocation_Factors'!$A$2:$A$15,0),MATCH('Wkpr - Plant Balance Detail'!BV$2,'Wkpr - Allocation_Factors'!$B$1:$F$1,0)))),0)</f>
        <v>0</v>
      </c>
      <c r="BW505" s="31">
        <f>_xlfn.IFNA(IF(AND($B505="ED",$D505&gt;=310000,$D505&lt;360000),INDEX('Wkpr - Allocation_Factors'!$B$16:$F$16,1,MATCH('Wkpr - Plant Balance Detail'!BW$2,'Wkpr - Allocation_Factors'!$B$1:$F$1,0)),IF(AND($B505="GD",$C505="AN",$D505&gt;=350000,$D505&lt;358000),INDEX('Wkpr - Allocation_Factors'!$B$17:$F$17,1,MATCH('Wkpr - Plant Balance Detail'!BW$2,'Wkpr - Allocation_Factors'!$B$1:$F$1,0)),INDEX('Wkpr - Allocation_Factors'!$B$2:$F$15,MATCH(CONCATENATE('Wkpr - Plant Balance Detail'!$B505,'Wkpr - Plant Balance Detail'!$C505),'Wkpr - Allocation_Factors'!$A$2:$A$15,0),MATCH('Wkpr - Plant Balance Detail'!BW$2,'Wkpr - Allocation_Factors'!$B$1:$F$1,0)))),0)</f>
        <v>0</v>
      </c>
      <c r="BX505" s="31">
        <f>_xlfn.IFNA(IF(AND($B505="ED",$D505&gt;=310000,$D505&lt;360000),INDEX('Wkpr - Allocation_Factors'!$B$16:$F$16,1,MATCH('Wkpr - Plant Balance Detail'!BX$2,'Wkpr - Allocation_Factors'!$B$1:$F$1,0)),IF(AND($B505="GD",$C505="AN",$D505&gt;=350000,$D505&lt;358000),INDEX('Wkpr - Allocation_Factors'!$B$17:$F$17,1,MATCH('Wkpr - Plant Balance Detail'!BX$2,'Wkpr - Allocation_Factors'!$B$1:$F$1,0)),INDEX('Wkpr - Allocation_Factors'!$B$2:$F$15,MATCH(CONCATENATE('Wkpr - Plant Balance Detail'!$B505,'Wkpr - Plant Balance Detail'!$C505),'Wkpr - Allocation_Factors'!$A$2:$A$15,0),MATCH('Wkpr - Plant Balance Detail'!BX$2,'Wkpr - Allocation_Factors'!$B$1:$F$1,0)))),0)</f>
        <v>0</v>
      </c>
      <c r="BY505" s="31">
        <f>_xlfn.IFNA(IF(AND($B505="ED",$D505&gt;=310000,$D505&lt;360000),INDEX('Wkpr - Allocation_Factors'!$B$16:$F$16,1,MATCH('Wkpr - Plant Balance Detail'!BY$2,'Wkpr - Allocation_Factors'!$B$1:$F$1,0)),IF(AND($B505="GD",$C505="AN",$D505&gt;=350000,$D505&lt;358000),INDEX('Wkpr - Allocation_Factors'!$B$17:$F$17,1,MATCH('Wkpr - Plant Balance Detail'!BY$2,'Wkpr - Allocation_Factors'!$B$1:$F$1,0)),INDEX('Wkpr - Allocation_Factors'!$B$2:$F$15,MATCH(CONCATENATE('Wkpr - Plant Balance Detail'!$B505,'Wkpr - Plant Balance Detail'!$C505),'Wkpr - Allocation_Factors'!$A$2:$A$15,0),MATCH('Wkpr - Plant Balance Detail'!BY$2,'Wkpr - Allocation_Factors'!$B$1:$F$1,0)))),0)</f>
        <v>0</v>
      </c>
      <c r="CA505" s="1">
        <f t="shared" si="265"/>
        <v>0</v>
      </c>
      <c r="CB505" s="1">
        <f t="shared" si="266"/>
        <v>0</v>
      </c>
      <c r="CC505" s="1">
        <f t="shared" si="267"/>
        <v>0</v>
      </c>
      <c r="CD505" s="1">
        <f t="shared" si="268"/>
        <v>0</v>
      </c>
      <c r="CE505" s="1">
        <f t="shared" si="269"/>
        <v>0</v>
      </c>
      <c r="CF505" s="1"/>
      <c r="CG505" s="1">
        <f t="shared" si="270"/>
        <v>0</v>
      </c>
      <c r="CH505" s="1">
        <f t="shared" si="271"/>
        <v>0</v>
      </c>
      <c r="CI505" s="1">
        <f t="shared" si="272"/>
        <v>0</v>
      </c>
      <c r="CJ505" s="1">
        <f t="shared" si="273"/>
        <v>0</v>
      </c>
      <c r="CK505" s="1">
        <f t="shared" si="274"/>
        <v>0</v>
      </c>
      <c r="CM505" s="1">
        <f t="shared" si="275"/>
        <v>0</v>
      </c>
      <c r="CN505" s="1">
        <f t="shared" si="276"/>
        <v>0</v>
      </c>
      <c r="CO505" s="1">
        <f t="shared" si="277"/>
        <v>0</v>
      </c>
      <c r="CP505" s="1">
        <f t="shared" si="278"/>
        <v>0</v>
      </c>
      <c r="CQ505" s="1">
        <f t="shared" si="279"/>
        <v>0</v>
      </c>
      <c r="CS505" s="1">
        <f t="shared" si="294"/>
        <v>0</v>
      </c>
      <c r="CT505" s="1">
        <f t="shared" si="295"/>
        <v>0</v>
      </c>
      <c r="CU505" s="1">
        <f t="shared" si="296"/>
        <v>0</v>
      </c>
      <c r="CV505" s="1">
        <f t="shared" si="297"/>
        <v>0</v>
      </c>
      <c r="CW505" s="1">
        <f t="shared" si="298"/>
        <v>0</v>
      </c>
      <c r="CX505" s="1">
        <f t="shared" si="299"/>
        <v>0</v>
      </c>
      <c r="DA505" s="38">
        <f t="shared" si="280"/>
        <v>0</v>
      </c>
      <c r="DB505" s="38">
        <f t="shared" si="281"/>
        <v>0</v>
      </c>
      <c r="DC505" s="38">
        <f t="shared" si="282"/>
        <v>0</v>
      </c>
      <c r="DD505" s="38">
        <f t="shared" si="283"/>
        <v>0</v>
      </c>
      <c r="DE505" s="38">
        <f t="shared" si="284"/>
        <v>0</v>
      </c>
    </row>
    <row r="506" spans="1:109" x14ac:dyDescent="0.2">
      <c r="A506" t="s">
        <v>521</v>
      </c>
      <c r="B506" t="str">
        <f t="shared" si="285"/>
        <v>GD</v>
      </c>
      <c r="C506" t="str">
        <f t="shared" si="286"/>
        <v>CA</v>
      </c>
      <c r="D506">
        <f t="shared" si="287"/>
        <v>392057</v>
      </c>
      <c r="E506" t="s">
        <v>683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f t="shared" si="288"/>
        <v>0</v>
      </c>
      <c r="T506" s="1">
        <f t="shared" si="289"/>
        <v>0</v>
      </c>
      <c r="U506" s="1">
        <f t="shared" si="290"/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/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f t="shared" si="291"/>
        <v>0</v>
      </c>
      <c r="AX506" s="1"/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2">
        <f t="shared" si="264"/>
        <v>0</v>
      </c>
      <c r="BM506" s="2">
        <f t="shared" si="292"/>
        <v>0</v>
      </c>
      <c r="BN506" s="3" t="str">
        <f t="shared" si="300"/>
        <v/>
      </c>
      <c r="BO506" s="37">
        <f>IFERROR(INDEX('Wkpr - Existing Depr Rates'!$G$2:$G$709,MATCH('Wkpr - Plant Balance Detail'!A506,'Wkpr - Existing Depr Rates'!$A$2:$A$709,0),),0)</f>
        <v>0</v>
      </c>
      <c r="BP506" s="37" t="str">
        <f t="shared" si="293"/>
        <v/>
      </c>
      <c r="BU506" s="31">
        <f>_xlfn.IFNA(IF(AND($B506="ED",$D506&gt;=310000,$D506&lt;360000),INDEX('Wkpr - Allocation_Factors'!$B$16:$F$16,1,MATCH('Wkpr - Plant Balance Detail'!BU$2,'Wkpr - Allocation_Factors'!$B$1:$F$1,0)),IF(AND($B506="GD",$C506="AN",$D506&gt;=350000,$D506&lt;358000),INDEX('Wkpr - Allocation_Factors'!$B$17:$F$17,1,MATCH('Wkpr - Plant Balance Detail'!BU$2,'Wkpr - Allocation_Factors'!$B$1:$F$1,0)),INDEX('Wkpr - Allocation_Factors'!$B$2:$F$15,MATCH(CONCATENATE('Wkpr - Plant Balance Detail'!$B506,'Wkpr - Plant Balance Detail'!$C506),'Wkpr - Allocation_Factors'!$A$2:$A$15,0),MATCH('Wkpr - Plant Balance Detail'!BU$2,'Wkpr - Allocation_Factors'!$B$1:$F$1,0)))),0)</f>
        <v>0</v>
      </c>
      <c r="BV506" s="31">
        <f>_xlfn.IFNA(IF(AND($B506="ED",$D506&gt;=310000,$D506&lt;360000),INDEX('Wkpr - Allocation_Factors'!$B$16:$F$16,1,MATCH('Wkpr - Plant Balance Detail'!BV$2,'Wkpr - Allocation_Factors'!$B$1:$F$1,0)),IF(AND($B506="GD",$C506="AN",$D506&gt;=350000,$D506&lt;358000),INDEX('Wkpr - Allocation_Factors'!$B$17:$F$17,1,MATCH('Wkpr - Plant Balance Detail'!BV$2,'Wkpr - Allocation_Factors'!$B$1:$F$1,0)),INDEX('Wkpr - Allocation_Factors'!$B$2:$F$15,MATCH(CONCATENATE('Wkpr - Plant Balance Detail'!$B506,'Wkpr - Plant Balance Detail'!$C506),'Wkpr - Allocation_Factors'!$A$2:$A$15,0),MATCH('Wkpr - Plant Balance Detail'!BV$2,'Wkpr - Allocation_Factors'!$B$1:$F$1,0)))),0)</f>
        <v>0</v>
      </c>
      <c r="BW506" s="31">
        <f>_xlfn.IFNA(IF(AND($B506="ED",$D506&gt;=310000,$D506&lt;360000),INDEX('Wkpr - Allocation_Factors'!$B$16:$F$16,1,MATCH('Wkpr - Plant Balance Detail'!BW$2,'Wkpr - Allocation_Factors'!$B$1:$F$1,0)),IF(AND($B506="GD",$C506="AN",$D506&gt;=350000,$D506&lt;358000),INDEX('Wkpr - Allocation_Factors'!$B$17:$F$17,1,MATCH('Wkpr - Plant Balance Detail'!BW$2,'Wkpr - Allocation_Factors'!$B$1:$F$1,0)),INDEX('Wkpr - Allocation_Factors'!$B$2:$F$15,MATCH(CONCATENATE('Wkpr - Plant Balance Detail'!$B506,'Wkpr - Plant Balance Detail'!$C506),'Wkpr - Allocation_Factors'!$A$2:$A$15,0),MATCH('Wkpr - Plant Balance Detail'!BW$2,'Wkpr - Allocation_Factors'!$B$1:$F$1,0)))),0)</f>
        <v>0</v>
      </c>
      <c r="BX506" s="31">
        <f>_xlfn.IFNA(IF(AND($B506="ED",$D506&gt;=310000,$D506&lt;360000),INDEX('Wkpr - Allocation_Factors'!$B$16:$F$16,1,MATCH('Wkpr - Plant Balance Detail'!BX$2,'Wkpr - Allocation_Factors'!$B$1:$F$1,0)),IF(AND($B506="GD",$C506="AN",$D506&gt;=350000,$D506&lt;358000),INDEX('Wkpr - Allocation_Factors'!$B$17:$F$17,1,MATCH('Wkpr - Plant Balance Detail'!BX$2,'Wkpr - Allocation_Factors'!$B$1:$F$1,0)),INDEX('Wkpr - Allocation_Factors'!$B$2:$F$15,MATCH(CONCATENATE('Wkpr - Plant Balance Detail'!$B506,'Wkpr - Plant Balance Detail'!$C506),'Wkpr - Allocation_Factors'!$A$2:$A$15,0),MATCH('Wkpr - Plant Balance Detail'!BX$2,'Wkpr - Allocation_Factors'!$B$1:$F$1,0)))),0)</f>
        <v>0</v>
      </c>
      <c r="BY506" s="31">
        <f>_xlfn.IFNA(IF(AND($B506="ED",$D506&gt;=310000,$D506&lt;360000),INDEX('Wkpr - Allocation_Factors'!$B$16:$F$16,1,MATCH('Wkpr - Plant Balance Detail'!BY$2,'Wkpr - Allocation_Factors'!$B$1:$F$1,0)),IF(AND($B506="GD",$C506="AN",$D506&gt;=350000,$D506&lt;358000),INDEX('Wkpr - Allocation_Factors'!$B$17:$F$17,1,MATCH('Wkpr - Plant Balance Detail'!BY$2,'Wkpr - Allocation_Factors'!$B$1:$F$1,0)),INDEX('Wkpr - Allocation_Factors'!$B$2:$F$15,MATCH(CONCATENATE('Wkpr - Plant Balance Detail'!$B506,'Wkpr - Plant Balance Detail'!$C506),'Wkpr - Allocation_Factors'!$A$2:$A$15,0),MATCH('Wkpr - Plant Balance Detail'!BY$2,'Wkpr - Allocation_Factors'!$B$1:$F$1,0)))),0)</f>
        <v>0</v>
      </c>
      <c r="CA506" s="1">
        <f t="shared" si="265"/>
        <v>0</v>
      </c>
      <c r="CB506" s="1">
        <f t="shared" si="266"/>
        <v>0</v>
      </c>
      <c r="CC506" s="1">
        <f t="shared" si="267"/>
        <v>0</v>
      </c>
      <c r="CD506" s="1">
        <f t="shared" si="268"/>
        <v>0</v>
      </c>
      <c r="CE506" s="1">
        <f t="shared" si="269"/>
        <v>0</v>
      </c>
      <c r="CF506" s="1"/>
      <c r="CG506" s="1">
        <f t="shared" si="270"/>
        <v>0</v>
      </c>
      <c r="CH506" s="1">
        <f t="shared" si="271"/>
        <v>0</v>
      </c>
      <c r="CI506" s="1">
        <f t="shared" si="272"/>
        <v>0</v>
      </c>
      <c r="CJ506" s="1">
        <f t="shared" si="273"/>
        <v>0</v>
      </c>
      <c r="CK506" s="1">
        <f t="shared" si="274"/>
        <v>0</v>
      </c>
      <c r="CM506" s="1">
        <f t="shared" si="275"/>
        <v>0</v>
      </c>
      <c r="CN506" s="1">
        <f t="shared" si="276"/>
        <v>0</v>
      </c>
      <c r="CO506" s="1">
        <f t="shared" si="277"/>
        <v>0</v>
      </c>
      <c r="CP506" s="1">
        <f t="shared" si="278"/>
        <v>0</v>
      </c>
      <c r="CQ506" s="1">
        <f t="shared" si="279"/>
        <v>0</v>
      </c>
      <c r="CS506" s="1">
        <f t="shared" si="294"/>
        <v>0</v>
      </c>
      <c r="CT506" s="1">
        <f t="shared" si="295"/>
        <v>0</v>
      </c>
      <c r="CU506" s="1">
        <f t="shared" si="296"/>
        <v>0</v>
      </c>
      <c r="CV506" s="1">
        <f t="shared" si="297"/>
        <v>0</v>
      </c>
      <c r="CW506" s="1">
        <f t="shared" si="298"/>
        <v>0</v>
      </c>
      <c r="CX506" s="1">
        <f t="shared" si="299"/>
        <v>0</v>
      </c>
      <c r="DA506" s="38">
        <f t="shared" si="280"/>
        <v>0</v>
      </c>
      <c r="DB506" s="38">
        <f t="shared" si="281"/>
        <v>0</v>
      </c>
      <c r="DC506" s="38">
        <f t="shared" si="282"/>
        <v>0</v>
      </c>
      <c r="DD506" s="38">
        <f t="shared" si="283"/>
        <v>0</v>
      </c>
      <c r="DE506" s="38">
        <f t="shared" si="284"/>
        <v>0</v>
      </c>
    </row>
    <row r="507" spans="1:109" x14ac:dyDescent="0.2">
      <c r="A507" t="s">
        <v>522</v>
      </c>
      <c r="B507" t="str">
        <f t="shared" si="285"/>
        <v>GD</v>
      </c>
      <c r="C507" t="str">
        <f t="shared" si="286"/>
        <v>CA</v>
      </c>
      <c r="D507">
        <f t="shared" si="287"/>
        <v>393000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f t="shared" si="288"/>
        <v>0</v>
      </c>
      <c r="T507" s="1">
        <f t="shared" si="289"/>
        <v>0</v>
      </c>
      <c r="U507" s="1">
        <f t="shared" si="290"/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/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f t="shared" si="291"/>
        <v>0</v>
      </c>
      <c r="AX507" s="1"/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2">
        <f t="shared" si="264"/>
        <v>0</v>
      </c>
      <c r="BM507" s="2">
        <f t="shared" si="292"/>
        <v>0</v>
      </c>
      <c r="BN507" s="3" t="str">
        <f t="shared" ref="BN507:BN538" si="301">IF(U507=0,"",IF((BM507/U507)=0,"",BM507/U507))</f>
        <v/>
      </c>
      <c r="BO507" s="37">
        <f>IFERROR(INDEX('Wkpr - Existing Depr Rates'!$G$2:$G$709,MATCH('Wkpr - Plant Balance Detail'!A507,'Wkpr - Existing Depr Rates'!$A$2:$A$709,0),),0)</f>
        <v>0</v>
      </c>
      <c r="BP507" s="37" t="str">
        <f t="shared" si="293"/>
        <v/>
      </c>
      <c r="BU507" s="31">
        <f>_xlfn.IFNA(IF(AND($B507="ED",$D507&gt;=310000,$D507&lt;360000),INDEX('Wkpr - Allocation_Factors'!$B$16:$F$16,1,MATCH('Wkpr - Plant Balance Detail'!BU$2,'Wkpr - Allocation_Factors'!$B$1:$F$1,0)),IF(AND($B507="GD",$C507="AN",$D507&gt;=350000,$D507&lt;358000),INDEX('Wkpr - Allocation_Factors'!$B$17:$F$17,1,MATCH('Wkpr - Plant Balance Detail'!BU$2,'Wkpr - Allocation_Factors'!$B$1:$F$1,0)),INDEX('Wkpr - Allocation_Factors'!$B$2:$F$15,MATCH(CONCATENATE('Wkpr - Plant Balance Detail'!$B507,'Wkpr - Plant Balance Detail'!$C507),'Wkpr - Allocation_Factors'!$A$2:$A$15,0),MATCH('Wkpr - Plant Balance Detail'!BU$2,'Wkpr - Allocation_Factors'!$B$1:$F$1,0)))),0)</f>
        <v>0</v>
      </c>
      <c r="BV507" s="31">
        <f>_xlfn.IFNA(IF(AND($B507="ED",$D507&gt;=310000,$D507&lt;360000),INDEX('Wkpr - Allocation_Factors'!$B$16:$F$16,1,MATCH('Wkpr - Plant Balance Detail'!BV$2,'Wkpr - Allocation_Factors'!$B$1:$F$1,0)),IF(AND($B507="GD",$C507="AN",$D507&gt;=350000,$D507&lt;358000),INDEX('Wkpr - Allocation_Factors'!$B$17:$F$17,1,MATCH('Wkpr - Plant Balance Detail'!BV$2,'Wkpr - Allocation_Factors'!$B$1:$F$1,0)),INDEX('Wkpr - Allocation_Factors'!$B$2:$F$15,MATCH(CONCATENATE('Wkpr - Plant Balance Detail'!$B507,'Wkpr - Plant Balance Detail'!$C507),'Wkpr - Allocation_Factors'!$A$2:$A$15,0),MATCH('Wkpr - Plant Balance Detail'!BV$2,'Wkpr - Allocation_Factors'!$B$1:$F$1,0)))),0)</f>
        <v>0</v>
      </c>
      <c r="BW507" s="31">
        <f>_xlfn.IFNA(IF(AND($B507="ED",$D507&gt;=310000,$D507&lt;360000),INDEX('Wkpr - Allocation_Factors'!$B$16:$F$16,1,MATCH('Wkpr - Plant Balance Detail'!BW$2,'Wkpr - Allocation_Factors'!$B$1:$F$1,0)),IF(AND($B507="GD",$C507="AN",$D507&gt;=350000,$D507&lt;358000),INDEX('Wkpr - Allocation_Factors'!$B$17:$F$17,1,MATCH('Wkpr - Plant Balance Detail'!BW$2,'Wkpr - Allocation_Factors'!$B$1:$F$1,0)),INDEX('Wkpr - Allocation_Factors'!$B$2:$F$15,MATCH(CONCATENATE('Wkpr - Plant Balance Detail'!$B507,'Wkpr - Plant Balance Detail'!$C507),'Wkpr - Allocation_Factors'!$A$2:$A$15,0),MATCH('Wkpr - Plant Balance Detail'!BW$2,'Wkpr - Allocation_Factors'!$B$1:$F$1,0)))),0)</f>
        <v>0</v>
      </c>
      <c r="BX507" s="31">
        <f>_xlfn.IFNA(IF(AND($B507="ED",$D507&gt;=310000,$D507&lt;360000),INDEX('Wkpr - Allocation_Factors'!$B$16:$F$16,1,MATCH('Wkpr - Plant Balance Detail'!BX$2,'Wkpr - Allocation_Factors'!$B$1:$F$1,0)),IF(AND($B507="GD",$C507="AN",$D507&gt;=350000,$D507&lt;358000),INDEX('Wkpr - Allocation_Factors'!$B$17:$F$17,1,MATCH('Wkpr - Plant Balance Detail'!BX$2,'Wkpr - Allocation_Factors'!$B$1:$F$1,0)),INDEX('Wkpr - Allocation_Factors'!$B$2:$F$15,MATCH(CONCATENATE('Wkpr - Plant Balance Detail'!$B507,'Wkpr - Plant Balance Detail'!$C507),'Wkpr - Allocation_Factors'!$A$2:$A$15,0),MATCH('Wkpr - Plant Balance Detail'!BX$2,'Wkpr - Allocation_Factors'!$B$1:$F$1,0)))),0)</f>
        <v>0</v>
      </c>
      <c r="BY507" s="31">
        <f>_xlfn.IFNA(IF(AND($B507="ED",$D507&gt;=310000,$D507&lt;360000),INDEX('Wkpr - Allocation_Factors'!$B$16:$F$16,1,MATCH('Wkpr - Plant Balance Detail'!BY$2,'Wkpr - Allocation_Factors'!$B$1:$F$1,0)),IF(AND($B507="GD",$C507="AN",$D507&gt;=350000,$D507&lt;358000),INDEX('Wkpr - Allocation_Factors'!$B$17:$F$17,1,MATCH('Wkpr - Plant Balance Detail'!BY$2,'Wkpr - Allocation_Factors'!$B$1:$F$1,0)),INDEX('Wkpr - Allocation_Factors'!$B$2:$F$15,MATCH(CONCATENATE('Wkpr - Plant Balance Detail'!$B507,'Wkpr - Plant Balance Detail'!$C507),'Wkpr - Allocation_Factors'!$A$2:$A$15,0),MATCH('Wkpr - Plant Balance Detail'!BY$2,'Wkpr - Allocation_Factors'!$B$1:$F$1,0)))),0)</f>
        <v>0</v>
      </c>
      <c r="CA507" s="1">
        <f t="shared" si="265"/>
        <v>0</v>
      </c>
      <c r="CB507" s="1">
        <f t="shared" si="266"/>
        <v>0</v>
      </c>
      <c r="CC507" s="1">
        <f t="shared" si="267"/>
        <v>0</v>
      </c>
      <c r="CD507" s="1">
        <f t="shared" si="268"/>
        <v>0</v>
      </c>
      <c r="CE507" s="1">
        <f t="shared" si="269"/>
        <v>0</v>
      </c>
      <c r="CF507" s="1"/>
      <c r="CG507" s="1">
        <f t="shared" si="270"/>
        <v>0</v>
      </c>
      <c r="CH507" s="1">
        <f t="shared" si="271"/>
        <v>0</v>
      </c>
      <c r="CI507" s="1">
        <f t="shared" si="272"/>
        <v>0</v>
      </c>
      <c r="CJ507" s="1">
        <f t="shared" si="273"/>
        <v>0</v>
      </c>
      <c r="CK507" s="1">
        <f t="shared" si="274"/>
        <v>0</v>
      </c>
      <c r="CM507" s="1">
        <f t="shared" si="275"/>
        <v>0</v>
      </c>
      <c r="CN507" s="1">
        <f t="shared" si="276"/>
        <v>0</v>
      </c>
      <c r="CO507" s="1">
        <f t="shared" si="277"/>
        <v>0</v>
      </c>
      <c r="CP507" s="1">
        <f t="shared" si="278"/>
        <v>0</v>
      </c>
      <c r="CQ507" s="1">
        <f t="shared" si="279"/>
        <v>0</v>
      </c>
      <c r="CS507" s="1">
        <f t="shared" si="294"/>
        <v>0</v>
      </c>
      <c r="CT507" s="1">
        <f t="shared" si="295"/>
        <v>0</v>
      </c>
      <c r="CU507" s="1">
        <f t="shared" si="296"/>
        <v>0</v>
      </c>
      <c r="CV507" s="1">
        <f t="shared" si="297"/>
        <v>0</v>
      </c>
      <c r="CW507" s="1">
        <f t="shared" si="298"/>
        <v>0</v>
      </c>
      <c r="CX507" s="1">
        <f t="shared" si="299"/>
        <v>0</v>
      </c>
      <c r="DA507" s="38">
        <f t="shared" si="280"/>
        <v>0</v>
      </c>
      <c r="DB507" s="38">
        <f t="shared" si="281"/>
        <v>0</v>
      </c>
      <c r="DC507" s="38">
        <f t="shared" si="282"/>
        <v>0</v>
      </c>
      <c r="DD507" s="38">
        <f t="shared" si="283"/>
        <v>0</v>
      </c>
      <c r="DE507" s="38">
        <f t="shared" si="284"/>
        <v>0</v>
      </c>
    </row>
    <row r="508" spans="1:109" x14ac:dyDescent="0.2">
      <c r="A508" t="s">
        <v>523</v>
      </c>
      <c r="B508" t="str">
        <f t="shared" si="285"/>
        <v>GD</v>
      </c>
      <c r="C508" t="str">
        <f t="shared" si="286"/>
        <v>CA</v>
      </c>
      <c r="D508">
        <f t="shared" si="287"/>
        <v>394000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f t="shared" si="288"/>
        <v>0</v>
      </c>
      <c r="T508" s="1">
        <f t="shared" si="289"/>
        <v>0</v>
      </c>
      <c r="U508" s="1">
        <f t="shared" si="290"/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/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f t="shared" si="291"/>
        <v>0</v>
      </c>
      <c r="AX508" s="1"/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2">
        <f t="shared" si="264"/>
        <v>0</v>
      </c>
      <c r="BM508" s="2">
        <f t="shared" si="292"/>
        <v>0</v>
      </c>
      <c r="BN508" s="3" t="str">
        <f t="shared" si="301"/>
        <v/>
      </c>
      <c r="BO508" s="37">
        <f>IFERROR(INDEX('Wkpr - Existing Depr Rates'!$G$2:$G$709,MATCH('Wkpr - Plant Balance Detail'!A508,'Wkpr - Existing Depr Rates'!$A$2:$A$709,0),),0)</f>
        <v>0</v>
      </c>
      <c r="BP508" s="37" t="str">
        <f t="shared" si="293"/>
        <v/>
      </c>
      <c r="BU508" s="31">
        <f>_xlfn.IFNA(IF(AND($B508="ED",$D508&gt;=310000,$D508&lt;360000),INDEX('Wkpr - Allocation_Factors'!$B$16:$F$16,1,MATCH('Wkpr - Plant Balance Detail'!BU$2,'Wkpr - Allocation_Factors'!$B$1:$F$1,0)),IF(AND($B508="GD",$C508="AN",$D508&gt;=350000,$D508&lt;358000),INDEX('Wkpr - Allocation_Factors'!$B$17:$F$17,1,MATCH('Wkpr - Plant Balance Detail'!BU$2,'Wkpr - Allocation_Factors'!$B$1:$F$1,0)),INDEX('Wkpr - Allocation_Factors'!$B$2:$F$15,MATCH(CONCATENATE('Wkpr - Plant Balance Detail'!$B508,'Wkpr - Plant Balance Detail'!$C508),'Wkpr - Allocation_Factors'!$A$2:$A$15,0),MATCH('Wkpr - Plant Balance Detail'!BU$2,'Wkpr - Allocation_Factors'!$B$1:$F$1,0)))),0)</f>
        <v>0</v>
      </c>
      <c r="BV508" s="31">
        <f>_xlfn.IFNA(IF(AND($B508="ED",$D508&gt;=310000,$D508&lt;360000),INDEX('Wkpr - Allocation_Factors'!$B$16:$F$16,1,MATCH('Wkpr - Plant Balance Detail'!BV$2,'Wkpr - Allocation_Factors'!$B$1:$F$1,0)),IF(AND($B508="GD",$C508="AN",$D508&gt;=350000,$D508&lt;358000),INDEX('Wkpr - Allocation_Factors'!$B$17:$F$17,1,MATCH('Wkpr - Plant Balance Detail'!BV$2,'Wkpr - Allocation_Factors'!$B$1:$F$1,0)),INDEX('Wkpr - Allocation_Factors'!$B$2:$F$15,MATCH(CONCATENATE('Wkpr - Plant Balance Detail'!$B508,'Wkpr - Plant Balance Detail'!$C508),'Wkpr - Allocation_Factors'!$A$2:$A$15,0),MATCH('Wkpr - Plant Balance Detail'!BV$2,'Wkpr - Allocation_Factors'!$B$1:$F$1,0)))),0)</f>
        <v>0</v>
      </c>
      <c r="BW508" s="31">
        <f>_xlfn.IFNA(IF(AND($B508="ED",$D508&gt;=310000,$D508&lt;360000),INDEX('Wkpr - Allocation_Factors'!$B$16:$F$16,1,MATCH('Wkpr - Plant Balance Detail'!BW$2,'Wkpr - Allocation_Factors'!$B$1:$F$1,0)),IF(AND($B508="GD",$C508="AN",$D508&gt;=350000,$D508&lt;358000),INDEX('Wkpr - Allocation_Factors'!$B$17:$F$17,1,MATCH('Wkpr - Plant Balance Detail'!BW$2,'Wkpr - Allocation_Factors'!$B$1:$F$1,0)),INDEX('Wkpr - Allocation_Factors'!$B$2:$F$15,MATCH(CONCATENATE('Wkpr - Plant Balance Detail'!$B508,'Wkpr - Plant Balance Detail'!$C508),'Wkpr - Allocation_Factors'!$A$2:$A$15,0),MATCH('Wkpr - Plant Balance Detail'!BW$2,'Wkpr - Allocation_Factors'!$B$1:$F$1,0)))),0)</f>
        <v>0</v>
      </c>
      <c r="BX508" s="31">
        <f>_xlfn.IFNA(IF(AND($B508="ED",$D508&gt;=310000,$D508&lt;360000),INDEX('Wkpr - Allocation_Factors'!$B$16:$F$16,1,MATCH('Wkpr - Plant Balance Detail'!BX$2,'Wkpr - Allocation_Factors'!$B$1:$F$1,0)),IF(AND($B508="GD",$C508="AN",$D508&gt;=350000,$D508&lt;358000),INDEX('Wkpr - Allocation_Factors'!$B$17:$F$17,1,MATCH('Wkpr - Plant Balance Detail'!BX$2,'Wkpr - Allocation_Factors'!$B$1:$F$1,0)),INDEX('Wkpr - Allocation_Factors'!$B$2:$F$15,MATCH(CONCATENATE('Wkpr - Plant Balance Detail'!$B508,'Wkpr - Plant Balance Detail'!$C508),'Wkpr - Allocation_Factors'!$A$2:$A$15,0),MATCH('Wkpr - Plant Balance Detail'!BX$2,'Wkpr - Allocation_Factors'!$B$1:$F$1,0)))),0)</f>
        <v>0</v>
      </c>
      <c r="BY508" s="31">
        <f>_xlfn.IFNA(IF(AND($B508="ED",$D508&gt;=310000,$D508&lt;360000),INDEX('Wkpr - Allocation_Factors'!$B$16:$F$16,1,MATCH('Wkpr - Plant Balance Detail'!BY$2,'Wkpr - Allocation_Factors'!$B$1:$F$1,0)),IF(AND($B508="GD",$C508="AN",$D508&gt;=350000,$D508&lt;358000),INDEX('Wkpr - Allocation_Factors'!$B$17:$F$17,1,MATCH('Wkpr - Plant Balance Detail'!BY$2,'Wkpr - Allocation_Factors'!$B$1:$F$1,0)),INDEX('Wkpr - Allocation_Factors'!$B$2:$F$15,MATCH(CONCATENATE('Wkpr - Plant Balance Detail'!$B508,'Wkpr - Plant Balance Detail'!$C508),'Wkpr - Allocation_Factors'!$A$2:$A$15,0),MATCH('Wkpr - Plant Balance Detail'!BY$2,'Wkpr - Allocation_Factors'!$B$1:$F$1,0)))),0)</f>
        <v>0</v>
      </c>
      <c r="CA508" s="1">
        <f t="shared" si="265"/>
        <v>0</v>
      </c>
      <c r="CB508" s="1">
        <f t="shared" si="266"/>
        <v>0</v>
      </c>
      <c r="CC508" s="1">
        <f t="shared" si="267"/>
        <v>0</v>
      </c>
      <c r="CD508" s="1">
        <f t="shared" si="268"/>
        <v>0</v>
      </c>
      <c r="CE508" s="1">
        <f t="shared" si="269"/>
        <v>0</v>
      </c>
      <c r="CF508" s="1"/>
      <c r="CG508" s="1">
        <f t="shared" si="270"/>
        <v>0</v>
      </c>
      <c r="CH508" s="1">
        <f t="shared" si="271"/>
        <v>0</v>
      </c>
      <c r="CI508" s="1">
        <f t="shared" si="272"/>
        <v>0</v>
      </c>
      <c r="CJ508" s="1">
        <f t="shared" si="273"/>
        <v>0</v>
      </c>
      <c r="CK508" s="1">
        <f t="shared" si="274"/>
        <v>0</v>
      </c>
      <c r="CM508" s="1">
        <f t="shared" si="275"/>
        <v>0</v>
      </c>
      <c r="CN508" s="1">
        <f t="shared" si="276"/>
        <v>0</v>
      </c>
      <c r="CO508" s="1">
        <f t="shared" si="277"/>
        <v>0</v>
      </c>
      <c r="CP508" s="1">
        <f t="shared" si="278"/>
        <v>0</v>
      </c>
      <c r="CQ508" s="1">
        <f t="shared" si="279"/>
        <v>0</v>
      </c>
      <c r="CS508" s="1">
        <f t="shared" si="294"/>
        <v>0</v>
      </c>
      <c r="CT508" s="1">
        <f t="shared" si="295"/>
        <v>0</v>
      </c>
      <c r="CU508" s="1">
        <f t="shared" si="296"/>
        <v>0</v>
      </c>
      <c r="CV508" s="1">
        <f t="shared" si="297"/>
        <v>0</v>
      </c>
      <c r="CW508" s="1">
        <f t="shared" si="298"/>
        <v>0</v>
      </c>
      <c r="CX508" s="1">
        <f t="shared" si="299"/>
        <v>0</v>
      </c>
      <c r="DA508" s="38">
        <f t="shared" si="280"/>
        <v>0</v>
      </c>
      <c r="DB508" s="38">
        <f t="shared" si="281"/>
        <v>0</v>
      </c>
      <c r="DC508" s="38">
        <f t="shared" si="282"/>
        <v>0</v>
      </c>
      <c r="DD508" s="38">
        <f t="shared" si="283"/>
        <v>0</v>
      </c>
      <c r="DE508" s="38">
        <f t="shared" si="284"/>
        <v>0</v>
      </c>
    </row>
    <row r="509" spans="1:109" x14ac:dyDescent="0.2">
      <c r="A509" t="s">
        <v>524</v>
      </c>
      <c r="B509" t="str">
        <f t="shared" si="285"/>
        <v>GD</v>
      </c>
      <c r="C509" t="str">
        <f t="shared" si="286"/>
        <v>CA</v>
      </c>
      <c r="D509">
        <f t="shared" si="287"/>
        <v>395000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f t="shared" si="288"/>
        <v>0</v>
      </c>
      <c r="T509" s="1">
        <f t="shared" si="289"/>
        <v>0</v>
      </c>
      <c r="U509" s="1">
        <f t="shared" si="290"/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/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f t="shared" si="291"/>
        <v>0</v>
      </c>
      <c r="AX509" s="1"/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2">
        <f t="shared" si="264"/>
        <v>0</v>
      </c>
      <c r="BM509" s="2">
        <f t="shared" si="292"/>
        <v>0</v>
      </c>
      <c r="BN509" s="3" t="str">
        <f t="shared" si="301"/>
        <v/>
      </c>
      <c r="BO509" s="37">
        <f>IFERROR(INDEX('Wkpr - Existing Depr Rates'!$G$2:$G$709,MATCH('Wkpr - Plant Balance Detail'!A509,'Wkpr - Existing Depr Rates'!$A$2:$A$709,0),),0)</f>
        <v>0</v>
      </c>
      <c r="BP509" s="37" t="str">
        <f t="shared" si="293"/>
        <v/>
      </c>
      <c r="BU509" s="31">
        <f>_xlfn.IFNA(IF(AND($B509="ED",$D509&gt;=310000,$D509&lt;360000),INDEX('Wkpr - Allocation_Factors'!$B$16:$F$16,1,MATCH('Wkpr - Plant Balance Detail'!BU$2,'Wkpr - Allocation_Factors'!$B$1:$F$1,0)),IF(AND($B509="GD",$C509="AN",$D509&gt;=350000,$D509&lt;358000),INDEX('Wkpr - Allocation_Factors'!$B$17:$F$17,1,MATCH('Wkpr - Plant Balance Detail'!BU$2,'Wkpr - Allocation_Factors'!$B$1:$F$1,0)),INDEX('Wkpr - Allocation_Factors'!$B$2:$F$15,MATCH(CONCATENATE('Wkpr - Plant Balance Detail'!$B509,'Wkpr - Plant Balance Detail'!$C509),'Wkpr - Allocation_Factors'!$A$2:$A$15,0),MATCH('Wkpr - Plant Balance Detail'!BU$2,'Wkpr - Allocation_Factors'!$B$1:$F$1,0)))),0)</f>
        <v>0</v>
      </c>
      <c r="BV509" s="31">
        <f>_xlfn.IFNA(IF(AND($B509="ED",$D509&gt;=310000,$D509&lt;360000),INDEX('Wkpr - Allocation_Factors'!$B$16:$F$16,1,MATCH('Wkpr - Plant Balance Detail'!BV$2,'Wkpr - Allocation_Factors'!$B$1:$F$1,0)),IF(AND($B509="GD",$C509="AN",$D509&gt;=350000,$D509&lt;358000),INDEX('Wkpr - Allocation_Factors'!$B$17:$F$17,1,MATCH('Wkpr - Plant Balance Detail'!BV$2,'Wkpr - Allocation_Factors'!$B$1:$F$1,0)),INDEX('Wkpr - Allocation_Factors'!$B$2:$F$15,MATCH(CONCATENATE('Wkpr - Plant Balance Detail'!$B509,'Wkpr - Plant Balance Detail'!$C509),'Wkpr - Allocation_Factors'!$A$2:$A$15,0),MATCH('Wkpr - Plant Balance Detail'!BV$2,'Wkpr - Allocation_Factors'!$B$1:$F$1,0)))),0)</f>
        <v>0</v>
      </c>
      <c r="BW509" s="31">
        <f>_xlfn.IFNA(IF(AND($B509="ED",$D509&gt;=310000,$D509&lt;360000),INDEX('Wkpr - Allocation_Factors'!$B$16:$F$16,1,MATCH('Wkpr - Plant Balance Detail'!BW$2,'Wkpr - Allocation_Factors'!$B$1:$F$1,0)),IF(AND($B509="GD",$C509="AN",$D509&gt;=350000,$D509&lt;358000),INDEX('Wkpr - Allocation_Factors'!$B$17:$F$17,1,MATCH('Wkpr - Plant Balance Detail'!BW$2,'Wkpr - Allocation_Factors'!$B$1:$F$1,0)),INDEX('Wkpr - Allocation_Factors'!$B$2:$F$15,MATCH(CONCATENATE('Wkpr - Plant Balance Detail'!$B509,'Wkpr - Plant Balance Detail'!$C509),'Wkpr - Allocation_Factors'!$A$2:$A$15,0),MATCH('Wkpr - Plant Balance Detail'!BW$2,'Wkpr - Allocation_Factors'!$B$1:$F$1,0)))),0)</f>
        <v>0</v>
      </c>
      <c r="BX509" s="31">
        <f>_xlfn.IFNA(IF(AND($B509="ED",$D509&gt;=310000,$D509&lt;360000),INDEX('Wkpr - Allocation_Factors'!$B$16:$F$16,1,MATCH('Wkpr - Plant Balance Detail'!BX$2,'Wkpr - Allocation_Factors'!$B$1:$F$1,0)),IF(AND($B509="GD",$C509="AN",$D509&gt;=350000,$D509&lt;358000),INDEX('Wkpr - Allocation_Factors'!$B$17:$F$17,1,MATCH('Wkpr - Plant Balance Detail'!BX$2,'Wkpr - Allocation_Factors'!$B$1:$F$1,0)),INDEX('Wkpr - Allocation_Factors'!$B$2:$F$15,MATCH(CONCATENATE('Wkpr - Plant Balance Detail'!$B509,'Wkpr - Plant Balance Detail'!$C509),'Wkpr - Allocation_Factors'!$A$2:$A$15,0),MATCH('Wkpr - Plant Balance Detail'!BX$2,'Wkpr - Allocation_Factors'!$B$1:$F$1,0)))),0)</f>
        <v>0</v>
      </c>
      <c r="BY509" s="31">
        <f>_xlfn.IFNA(IF(AND($B509="ED",$D509&gt;=310000,$D509&lt;360000),INDEX('Wkpr - Allocation_Factors'!$B$16:$F$16,1,MATCH('Wkpr - Plant Balance Detail'!BY$2,'Wkpr - Allocation_Factors'!$B$1:$F$1,0)),IF(AND($B509="GD",$C509="AN",$D509&gt;=350000,$D509&lt;358000),INDEX('Wkpr - Allocation_Factors'!$B$17:$F$17,1,MATCH('Wkpr - Plant Balance Detail'!BY$2,'Wkpr - Allocation_Factors'!$B$1:$F$1,0)),INDEX('Wkpr - Allocation_Factors'!$B$2:$F$15,MATCH(CONCATENATE('Wkpr - Plant Balance Detail'!$B509,'Wkpr - Plant Balance Detail'!$C509),'Wkpr - Allocation_Factors'!$A$2:$A$15,0),MATCH('Wkpr - Plant Balance Detail'!BY$2,'Wkpr - Allocation_Factors'!$B$1:$F$1,0)))),0)</f>
        <v>0</v>
      </c>
      <c r="CA509" s="1">
        <f t="shared" si="265"/>
        <v>0</v>
      </c>
      <c r="CB509" s="1">
        <f t="shared" si="266"/>
        <v>0</v>
      </c>
      <c r="CC509" s="1">
        <f t="shared" si="267"/>
        <v>0</v>
      </c>
      <c r="CD509" s="1">
        <f t="shared" si="268"/>
        <v>0</v>
      </c>
      <c r="CE509" s="1">
        <f t="shared" si="269"/>
        <v>0</v>
      </c>
      <c r="CF509" s="1"/>
      <c r="CG509" s="1">
        <f t="shared" si="270"/>
        <v>0</v>
      </c>
      <c r="CH509" s="1">
        <f t="shared" si="271"/>
        <v>0</v>
      </c>
      <c r="CI509" s="1">
        <f t="shared" si="272"/>
        <v>0</v>
      </c>
      <c r="CJ509" s="1">
        <f t="shared" si="273"/>
        <v>0</v>
      </c>
      <c r="CK509" s="1">
        <f t="shared" si="274"/>
        <v>0</v>
      </c>
      <c r="CM509" s="1">
        <f t="shared" si="275"/>
        <v>0</v>
      </c>
      <c r="CN509" s="1">
        <f t="shared" si="276"/>
        <v>0</v>
      </c>
      <c r="CO509" s="1">
        <f t="shared" si="277"/>
        <v>0</v>
      </c>
      <c r="CP509" s="1">
        <f t="shared" si="278"/>
        <v>0</v>
      </c>
      <c r="CQ509" s="1">
        <f t="shared" si="279"/>
        <v>0</v>
      </c>
      <c r="CS509" s="1">
        <f t="shared" si="294"/>
        <v>0</v>
      </c>
      <c r="CT509" s="1">
        <f t="shared" si="295"/>
        <v>0</v>
      </c>
      <c r="CU509" s="1">
        <f t="shared" si="296"/>
        <v>0</v>
      </c>
      <c r="CV509" s="1">
        <f t="shared" si="297"/>
        <v>0</v>
      </c>
      <c r="CW509" s="1">
        <f t="shared" si="298"/>
        <v>0</v>
      </c>
      <c r="CX509" s="1">
        <f t="shared" si="299"/>
        <v>0</v>
      </c>
      <c r="DA509" s="38">
        <f t="shared" si="280"/>
        <v>0</v>
      </c>
      <c r="DB509" s="38">
        <f t="shared" si="281"/>
        <v>0</v>
      </c>
      <c r="DC509" s="38">
        <f t="shared" si="282"/>
        <v>0</v>
      </c>
      <c r="DD509" s="38">
        <f t="shared" si="283"/>
        <v>0</v>
      </c>
      <c r="DE509" s="38">
        <f t="shared" si="284"/>
        <v>0</v>
      </c>
    </row>
    <row r="510" spans="1:109" x14ac:dyDescent="0.2">
      <c r="A510" t="s">
        <v>525</v>
      </c>
      <c r="B510" t="str">
        <f t="shared" si="285"/>
        <v>GD</v>
      </c>
      <c r="C510" t="str">
        <f t="shared" si="286"/>
        <v>CA</v>
      </c>
      <c r="D510">
        <f t="shared" si="287"/>
        <v>396000</v>
      </c>
      <c r="E510" t="s">
        <v>683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f t="shared" si="288"/>
        <v>0</v>
      </c>
      <c r="T510" s="1">
        <f t="shared" si="289"/>
        <v>0</v>
      </c>
      <c r="U510" s="1">
        <f t="shared" si="290"/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/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f t="shared" si="291"/>
        <v>0</v>
      </c>
      <c r="AX510" s="1"/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2">
        <f t="shared" si="264"/>
        <v>0</v>
      </c>
      <c r="BM510" s="2">
        <f t="shared" si="292"/>
        <v>0</v>
      </c>
      <c r="BN510" s="3" t="str">
        <f t="shared" si="301"/>
        <v/>
      </c>
      <c r="BO510" s="37">
        <f>IFERROR(INDEX('Wkpr - Existing Depr Rates'!$G$2:$G$709,MATCH('Wkpr - Plant Balance Detail'!A510,'Wkpr - Existing Depr Rates'!$A$2:$A$709,0),),0)</f>
        <v>0</v>
      </c>
      <c r="BP510" s="37" t="str">
        <f t="shared" si="293"/>
        <v/>
      </c>
      <c r="BU510" s="31">
        <f>_xlfn.IFNA(IF(AND($B510="ED",$D510&gt;=310000,$D510&lt;360000),INDEX('Wkpr - Allocation_Factors'!$B$16:$F$16,1,MATCH('Wkpr - Plant Balance Detail'!BU$2,'Wkpr - Allocation_Factors'!$B$1:$F$1,0)),IF(AND($B510="GD",$C510="AN",$D510&gt;=350000,$D510&lt;358000),INDEX('Wkpr - Allocation_Factors'!$B$17:$F$17,1,MATCH('Wkpr - Plant Balance Detail'!BU$2,'Wkpr - Allocation_Factors'!$B$1:$F$1,0)),INDEX('Wkpr - Allocation_Factors'!$B$2:$F$15,MATCH(CONCATENATE('Wkpr - Plant Balance Detail'!$B510,'Wkpr - Plant Balance Detail'!$C510),'Wkpr - Allocation_Factors'!$A$2:$A$15,0),MATCH('Wkpr - Plant Balance Detail'!BU$2,'Wkpr - Allocation_Factors'!$B$1:$F$1,0)))),0)</f>
        <v>0</v>
      </c>
      <c r="BV510" s="31">
        <f>_xlfn.IFNA(IF(AND($B510="ED",$D510&gt;=310000,$D510&lt;360000),INDEX('Wkpr - Allocation_Factors'!$B$16:$F$16,1,MATCH('Wkpr - Plant Balance Detail'!BV$2,'Wkpr - Allocation_Factors'!$B$1:$F$1,0)),IF(AND($B510="GD",$C510="AN",$D510&gt;=350000,$D510&lt;358000),INDEX('Wkpr - Allocation_Factors'!$B$17:$F$17,1,MATCH('Wkpr - Plant Balance Detail'!BV$2,'Wkpr - Allocation_Factors'!$B$1:$F$1,0)),INDEX('Wkpr - Allocation_Factors'!$B$2:$F$15,MATCH(CONCATENATE('Wkpr - Plant Balance Detail'!$B510,'Wkpr - Plant Balance Detail'!$C510),'Wkpr - Allocation_Factors'!$A$2:$A$15,0),MATCH('Wkpr - Plant Balance Detail'!BV$2,'Wkpr - Allocation_Factors'!$B$1:$F$1,0)))),0)</f>
        <v>0</v>
      </c>
      <c r="BW510" s="31">
        <f>_xlfn.IFNA(IF(AND($B510="ED",$D510&gt;=310000,$D510&lt;360000),INDEX('Wkpr - Allocation_Factors'!$B$16:$F$16,1,MATCH('Wkpr - Plant Balance Detail'!BW$2,'Wkpr - Allocation_Factors'!$B$1:$F$1,0)),IF(AND($B510="GD",$C510="AN",$D510&gt;=350000,$D510&lt;358000),INDEX('Wkpr - Allocation_Factors'!$B$17:$F$17,1,MATCH('Wkpr - Plant Balance Detail'!BW$2,'Wkpr - Allocation_Factors'!$B$1:$F$1,0)),INDEX('Wkpr - Allocation_Factors'!$B$2:$F$15,MATCH(CONCATENATE('Wkpr - Plant Balance Detail'!$B510,'Wkpr - Plant Balance Detail'!$C510),'Wkpr - Allocation_Factors'!$A$2:$A$15,0),MATCH('Wkpr - Plant Balance Detail'!BW$2,'Wkpr - Allocation_Factors'!$B$1:$F$1,0)))),0)</f>
        <v>0</v>
      </c>
      <c r="BX510" s="31">
        <f>_xlfn.IFNA(IF(AND($B510="ED",$D510&gt;=310000,$D510&lt;360000),INDEX('Wkpr - Allocation_Factors'!$B$16:$F$16,1,MATCH('Wkpr - Plant Balance Detail'!BX$2,'Wkpr - Allocation_Factors'!$B$1:$F$1,0)),IF(AND($B510="GD",$C510="AN",$D510&gt;=350000,$D510&lt;358000),INDEX('Wkpr - Allocation_Factors'!$B$17:$F$17,1,MATCH('Wkpr - Plant Balance Detail'!BX$2,'Wkpr - Allocation_Factors'!$B$1:$F$1,0)),INDEX('Wkpr - Allocation_Factors'!$B$2:$F$15,MATCH(CONCATENATE('Wkpr - Plant Balance Detail'!$B510,'Wkpr - Plant Balance Detail'!$C510),'Wkpr - Allocation_Factors'!$A$2:$A$15,0),MATCH('Wkpr - Plant Balance Detail'!BX$2,'Wkpr - Allocation_Factors'!$B$1:$F$1,0)))),0)</f>
        <v>0</v>
      </c>
      <c r="BY510" s="31">
        <f>_xlfn.IFNA(IF(AND($B510="ED",$D510&gt;=310000,$D510&lt;360000),INDEX('Wkpr - Allocation_Factors'!$B$16:$F$16,1,MATCH('Wkpr - Plant Balance Detail'!BY$2,'Wkpr - Allocation_Factors'!$B$1:$F$1,0)),IF(AND($B510="GD",$C510="AN",$D510&gt;=350000,$D510&lt;358000),INDEX('Wkpr - Allocation_Factors'!$B$17:$F$17,1,MATCH('Wkpr - Plant Balance Detail'!BY$2,'Wkpr - Allocation_Factors'!$B$1:$F$1,0)),INDEX('Wkpr - Allocation_Factors'!$B$2:$F$15,MATCH(CONCATENATE('Wkpr - Plant Balance Detail'!$B510,'Wkpr - Plant Balance Detail'!$C510),'Wkpr - Allocation_Factors'!$A$2:$A$15,0),MATCH('Wkpr - Plant Balance Detail'!BY$2,'Wkpr - Allocation_Factors'!$B$1:$F$1,0)))),0)</f>
        <v>0</v>
      </c>
      <c r="CA510" s="1">
        <f t="shared" si="265"/>
        <v>0</v>
      </c>
      <c r="CB510" s="1">
        <f t="shared" si="266"/>
        <v>0</v>
      </c>
      <c r="CC510" s="1">
        <f t="shared" si="267"/>
        <v>0</v>
      </c>
      <c r="CD510" s="1">
        <f t="shared" si="268"/>
        <v>0</v>
      </c>
      <c r="CE510" s="1">
        <f t="shared" si="269"/>
        <v>0</v>
      </c>
      <c r="CF510" s="1"/>
      <c r="CG510" s="1">
        <f t="shared" si="270"/>
        <v>0</v>
      </c>
      <c r="CH510" s="1">
        <f t="shared" si="271"/>
        <v>0</v>
      </c>
      <c r="CI510" s="1">
        <f t="shared" si="272"/>
        <v>0</v>
      </c>
      <c r="CJ510" s="1">
        <f t="shared" si="273"/>
        <v>0</v>
      </c>
      <c r="CK510" s="1">
        <f t="shared" si="274"/>
        <v>0</v>
      </c>
      <c r="CM510" s="1">
        <f t="shared" si="275"/>
        <v>0</v>
      </c>
      <c r="CN510" s="1">
        <f t="shared" si="276"/>
        <v>0</v>
      </c>
      <c r="CO510" s="1">
        <f t="shared" si="277"/>
        <v>0</v>
      </c>
      <c r="CP510" s="1">
        <f t="shared" si="278"/>
        <v>0</v>
      </c>
      <c r="CQ510" s="1">
        <f t="shared" si="279"/>
        <v>0</v>
      </c>
      <c r="CS510" s="1">
        <f t="shared" si="294"/>
        <v>0</v>
      </c>
      <c r="CT510" s="1">
        <f t="shared" si="295"/>
        <v>0</v>
      </c>
      <c r="CU510" s="1">
        <f t="shared" si="296"/>
        <v>0</v>
      </c>
      <c r="CV510" s="1">
        <f t="shared" si="297"/>
        <v>0</v>
      </c>
      <c r="CW510" s="1">
        <f t="shared" si="298"/>
        <v>0</v>
      </c>
      <c r="CX510" s="1">
        <f t="shared" si="299"/>
        <v>0</v>
      </c>
      <c r="DA510" s="38">
        <f t="shared" si="280"/>
        <v>0</v>
      </c>
      <c r="DB510" s="38">
        <f t="shared" si="281"/>
        <v>0</v>
      </c>
      <c r="DC510" s="38">
        <f t="shared" si="282"/>
        <v>0</v>
      </c>
      <c r="DD510" s="38">
        <f t="shared" si="283"/>
        <v>0</v>
      </c>
      <c r="DE510" s="38">
        <f t="shared" si="284"/>
        <v>0</v>
      </c>
    </row>
    <row r="511" spans="1:109" x14ac:dyDescent="0.2">
      <c r="A511" t="s">
        <v>526</v>
      </c>
      <c r="B511" t="str">
        <f t="shared" si="285"/>
        <v>GD</v>
      </c>
      <c r="C511" t="str">
        <f t="shared" si="286"/>
        <v>CA</v>
      </c>
      <c r="D511">
        <f t="shared" si="287"/>
        <v>397000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f t="shared" si="288"/>
        <v>0</v>
      </c>
      <c r="T511" s="1">
        <f t="shared" si="289"/>
        <v>0</v>
      </c>
      <c r="U511" s="1">
        <f t="shared" si="290"/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/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f t="shared" si="291"/>
        <v>0</v>
      </c>
      <c r="AX511" s="1"/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2">
        <f t="shared" si="264"/>
        <v>0</v>
      </c>
      <c r="BM511" s="2">
        <f t="shared" si="292"/>
        <v>0</v>
      </c>
      <c r="BN511" s="3" t="str">
        <f t="shared" si="301"/>
        <v/>
      </c>
      <c r="BO511" s="37">
        <f>IFERROR(INDEX('Wkpr - Existing Depr Rates'!$G$2:$G$709,MATCH('Wkpr - Plant Balance Detail'!A511,'Wkpr - Existing Depr Rates'!$A$2:$A$709,0),),0)</f>
        <v>0</v>
      </c>
      <c r="BP511" s="37" t="str">
        <f t="shared" si="293"/>
        <v/>
      </c>
      <c r="BS511" s="2"/>
      <c r="BU511" s="31">
        <f>_xlfn.IFNA(IF(AND($B511="ED",$D511&gt;=310000,$D511&lt;360000),INDEX('Wkpr - Allocation_Factors'!$B$16:$F$16,1,MATCH('Wkpr - Plant Balance Detail'!BU$2,'Wkpr - Allocation_Factors'!$B$1:$F$1,0)),IF(AND($B511="GD",$C511="AN",$D511&gt;=350000,$D511&lt;358000),INDEX('Wkpr - Allocation_Factors'!$B$17:$F$17,1,MATCH('Wkpr - Plant Balance Detail'!BU$2,'Wkpr - Allocation_Factors'!$B$1:$F$1,0)),INDEX('Wkpr - Allocation_Factors'!$B$2:$F$15,MATCH(CONCATENATE('Wkpr - Plant Balance Detail'!$B511,'Wkpr - Plant Balance Detail'!$C511),'Wkpr - Allocation_Factors'!$A$2:$A$15,0),MATCH('Wkpr - Plant Balance Detail'!BU$2,'Wkpr - Allocation_Factors'!$B$1:$F$1,0)))),0)</f>
        <v>0</v>
      </c>
      <c r="BV511" s="31">
        <f>_xlfn.IFNA(IF(AND($B511="ED",$D511&gt;=310000,$D511&lt;360000),INDEX('Wkpr - Allocation_Factors'!$B$16:$F$16,1,MATCH('Wkpr - Plant Balance Detail'!BV$2,'Wkpr - Allocation_Factors'!$B$1:$F$1,0)),IF(AND($B511="GD",$C511="AN",$D511&gt;=350000,$D511&lt;358000),INDEX('Wkpr - Allocation_Factors'!$B$17:$F$17,1,MATCH('Wkpr - Plant Balance Detail'!BV$2,'Wkpr - Allocation_Factors'!$B$1:$F$1,0)),INDEX('Wkpr - Allocation_Factors'!$B$2:$F$15,MATCH(CONCATENATE('Wkpr - Plant Balance Detail'!$B511,'Wkpr - Plant Balance Detail'!$C511),'Wkpr - Allocation_Factors'!$A$2:$A$15,0),MATCH('Wkpr - Plant Balance Detail'!BV$2,'Wkpr - Allocation_Factors'!$B$1:$F$1,0)))),0)</f>
        <v>0</v>
      </c>
      <c r="BW511" s="31">
        <f>_xlfn.IFNA(IF(AND($B511="ED",$D511&gt;=310000,$D511&lt;360000),INDEX('Wkpr - Allocation_Factors'!$B$16:$F$16,1,MATCH('Wkpr - Plant Balance Detail'!BW$2,'Wkpr - Allocation_Factors'!$B$1:$F$1,0)),IF(AND($B511="GD",$C511="AN",$D511&gt;=350000,$D511&lt;358000),INDEX('Wkpr - Allocation_Factors'!$B$17:$F$17,1,MATCH('Wkpr - Plant Balance Detail'!BW$2,'Wkpr - Allocation_Factors'!$B$1:$F$1,0)),INDEX('Wkpr - Allocation_Factors'!$B$2:$F$15,MATCH(CONCATENATE('Wkpr - Plant Balance Detail'!$B511,'Wkpr - Plant Balance Detail'!$C511),'Wkpr - Allocation_Factors'!$A$2:$A$15,0),MATCH('Wkpr - Plant Balance Detail'!BW$2,'Wkpr - Allocation_Factors'!$B$1:$F$1,0)))),0)</f>
        <v>0</v>
      </c>
      <c r="BX511" s="31">
        <f>_xlfn.IFNA(IF(AND($B511="ED",$D511&gt;=310000,$D511&lt;360000),INDEX('Wkpr - Allocation_Factors'!$B$16:$F$16,1,MATCH('Wkpr - Plant Balance Detail'!BX$2,'Wkpr - Allocation_Factors'!$B$1:$F$1,0)),IF(AND($B511="GD",$C511="AN",$D511&gt;=350000,$D511&lt;358000),INDEX('Wkpr - Allocation_Factors'!$B$17:$F$17,1,MATCH('Wkpr - Plant Balance Detail'!BX$2,'Wkpr - Allocation_Factors'!$B$1:$F$1,0)),INDEX('Wkpr - Allocation_Factors'!$B$2:$F$15,MATCH(CONCATENATE('Wkpr - Plant Balance Detail'!$B511,'Wkpr - Plant Balance Detail'!$C511),'Wkpr - Allocation_Factors'!$A$2:$A$15,0),MATCH('Wkpr - Plant Balance Detail'!BX$2,'Wkpr - Allocation_Factors'!$B$1:$F$1,0)))),0)</f>
        <v>0</v>
      </c>
      <c r="BY511" s="31">
        <f>_xlfn.IFNA(IF(AND($B511="ED",$D511&gt;=310000,$D511&lt;360000),INDEX('Wkpr - Allocation_Factors'!$B$16:$F$16,1,MATCH('Wkpr - Plant Balance Detail'!BY$2,'Wkpr - Allocation_Factors'!$B$1:$F$1,0)),IF(AND($B511="GD",$C511="AN",$D511&gt;=350000,$D511&lt;358000),INDEX('Wkpr - Allocation_Factors'!$B$17:$F$17,1,MATCH('Wkpr - Plant Balance Detail'!BY$2,'Wkpr - Allocation_Factors'!$B$1:$F$1,0)),INDEX('Wkpr - Allocation_Factors'!$B$2:$F$15,MATCH(CONCATENATE('Wkpr - Plant Balance Detail'!$B511,'Wkpr - Plant Balance Detail'!$C511),'Wkpr - Allocation_Factors'!$A$2:$A$15,0),MATCH('Wkpr - Plant Balance Detail'!BY$2,'Wkpr - Allocation_Factors'!$B$1:$F$1,0)))),0)</f>
        <v>0</v>
      </c>
      <c r="CA511" s="1">
        <f t="shared" si="265"/>
        <v>0</v>
      </c>
      <c r="CB511" s="1">
        <f t="shared" si="266"/>
        <v>0</v>
      </c>
      <c r="CC511" s="1">
        <f t="shared" si="267"/>
        <v>0</v>
      </c>
      <c r="CD511" s="1">
        <f t="shared" si="268"/>
        <v>0</v>
      </c>
      <c r="CE511" s="1">
        <f t="shared" si="269"/>
        <v>0</v>
      </c>
      <c r="CF511" s="1"/>
      <c r="CG511" s="1">
        <f t="shared" si="270"/>
        <v>0</v>
      </c>
      <c r="CH511" s="1">
        <f t="shared" si="271"/>
        <v>0</v>
      </c>
      <c r="CI511" s="1">
        <f t="shared" si="272"/>
        <v>0</v>
      </c>
      <c r="CJ511" s="1">
        <f t="shared" si="273"/>
        <v>0</v>
      </c>
      <c r="CK511" s="1">
        <f t="shared" si="274"/>
        <v>0</v>
      </c>
      <c r="CM511" s="1">
        <f t="shared" si="275"/>
        <v>0</v>
      </c>
      <c r="CN511" s="1">
        <f t="shared" si="276"/>
        <v>0</v>
      </c>
      <c r="CO511" s="1">
        <f t="shared" si="277"/>
        <v>0</v>
      </c>
      <c r="CP511" s="1">
        <f t="shared" si="278"/>
        <v>0</v>
      </c>
      <c r="CQ511" s="1">
        <f t="shared" si="279"/>
        <v>0</v>
      </c>
      <c r="CS511" s="1">
        <f t="shared" si="294"/>
        <v>0</v>
      </c>
      <c r="CT511" s="1">
        <f t="shared" si="295"/>
        <v>0</v>
      </c>
      <c r="CU511" s="1">
        <f t="shared" si="296"/>
        <v>0</v>
      </c>
      <c r="CV511" s="1">
        <f t="shared" si="297"/>
        <v>0</v>
      </c>
      <c r="CW511" s="1">
        <f t="shared" si="298"/>
        <v>0</v>
      </c>
      <c r="CX511" s="1">
        <f t="shared" si="299"/>
        <v>0</v>
      </c>
      <c r="DA511" s="38">
        <f t="shared" si="280"/>
        <v>0</v>
      </c>
      <c r="DB511" s="38">
        <f t="shared" si="281"/>
        <v>0</v>
      </c>
      <c r="DC511" s="38">
        <f t="shared" si="282"/>
        <v>0</v>
      </c>
      <c r="DD511" s="38">
        <f t="shared" si="283"/>
        <v>0</v>
      </c>
      <c r="DE511" s="38">
        <f t="shared" si="284"/>
        <v>0</v>
      </c>
    </row>
    <row r="512" spans="1:109" x14ac:dyDescent="0.2">
      <c r="A512" t="s">
        <v>527</v>
      </c>
      <c r="B512" t="str">
        <f t="shared" si="285"/>
        <v>GD</v>
      </c>
      <c r="C512" t="str">
        <f t="shared" si="286"/>
        <v>CA</v>
      </c>
      <c r="D512">
        <f t="shared" si="287"/>
        <v>397200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f t="shared" si="288"/>
        <v>0</v>
      </c>
      <c r="T512" s="1">
        <f t="shared" si="289"/>
        <v>0</v>
      </c>
      <c r="U512" s="1">
        <f t="shared" si="290"/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/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f t="shared" si="291"/>
        <v>0</v>
      </c>
      <c r="AX512" s="1"/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2">
        <f t="shared" si="264"/>
        <v>0</v>
      </c>
      <c r="BM512" s="2">
        <f t="shared" si="292"/>
        <v>0</v>
      </c>
      <c r="BN512" s="3" t="str">
        <f t="shared" si="301"/>
        <v/>
      </c>
      <c r="BO512" s="37">
        <f>IFERROR(INDEX('Wkpr - Existing Depr Rates'!$G$2:$G$709,MATCH('Wkpr - Plant Balance Detail'!A512,'Wkpr - Existing Depr Rates'!$A$2:$A$709,0),),0)</f>
        <v>0</v>
      </c>
      <c r="BP512" s="37" t="str">
        <f t="shared" si="293"/>
        <v/>
      </c>
      <c r="BU512" s="31">
        <f>_xlfn.IFNA(IF(AND($B512="ED",$D512&gt;=310000,$D512&lt;360000),INDEX('Wkpr - Allocation_Factors'!$B$16:$F$16,1,MATCH('Wkpr - Plant Balance Detail'!BU$2,'Wkpr - Allocation_Factors'!$B$1:$F$1,0)),IF(AND($B512="GD",$C512="AN",$D512&gt;=350000,$D512&lt;358000),INDEX('Wkpr - Allocation_Factors'!$B$17:$F$17,1,MATCH('Wkpr - Plant Balance Detail'!BU$2,'Wkpr - Allocation_Factors'!$B$1:$F$1,0)),INDEX('Wkpr - Allocation_Factors'!$B$2:$F$15,MATCH(CONCATENATE('Wkpr - Plant Balance Detail'!$B512,'Wkpr - Plant Balance Detail'!$C512),'Wkpr - Allocation_Factors'!$A$2:$A$15,0),MATCH('Wkpr - Plant Balance Detail'!BU$2,'Wkpr - Allocation_Factors'!$B$1:$F$1,0)))),0)</f>
        <v>0</v>
      </c>
      <c r="BV512" s="31">
        <f>_xlfn.IFNA(IF(AND($B512="ED",$D512&gt;=310000,$D512&lt;360000),INDEX('Wkpr - Allocation_Factors'!$B$16:$F$16,1,MATCH('Wkpr - Plant Balance Detail'!BV$2,'Wkpr - Allocation_Factors'!$B$1:$F$1,0)),IF(AND($B512="GD",$C512="AN",$D512&gt;=350000,$D512&lt;358000),INDEX('Wkpr - Allocation_Factors'!$B$17:$F$17,1,MATCH('Wkpr - Plant Balance Detail'!BV$2,'Wkpr - Allocation_Factors'!$B$1:$F$1,0)),INDEX('Wkpr - Allocation_Factors'!$B$2:$F$15,MATCH(CONCATENATE('Wkpr - Plant Balance Detail'!$B512,'Wkpr - Plant Balance Detail'!$C512),'Wkpr - Allocation_Factors'!$A$2:$A$15,0),MATCH('Wkpr - Plant Balance Detail'!BV$2,'Wkpr - Allocation_Factors'!$B$1:$F$1,0)))),0)</f>
        <v>0</v>
      </c>
      <c r="BW512" s="31">
        <f>_xlfn.IFNA(IF(AND($B512="ED",$D512&gt;=310000,$D512&lt;360000),INDEX('Wkpr - Allocation_Factors'!$B$16:$F$16,1,MATCH('Wkpr - Plant Balance Detail'!BW$2,'Wkpr - Allocation_Factors'!$B$1:$F$1,0)),IF(AND($B512="GD",$C512="AN",$D512&gt;=350000,$D512&lt;358000),INDEX('Wkpr - Allocation_Factors'!$B$17:$F$17,1,MATCH('Wkpr - Plant Balance Detail'!BW$2,'Wkpr - Allocation_Factors'!$B$1:$F$1,0)),INDEX('Wkpr - Allocation_Factors'!$B$2:$F$15,MATCH(CONCATENATE('Wkpr - Plant Balance Detail'!$B512,'Wkpr - Plant Balance Detail'!$C512),'Wkpr - Allocation_Factors'!$A$2:$A$15,0),MATCH('Wkpr - Plant Balance Detail'!BW$2,'Wkpr - Allocation_Factors'!$B$1:$F$1,0)))),0)</f>
        <v>0</v>
      </c>
      <c r="BX512" s="31">
        <f>_xlfn.IFNA(IF(AND($B512="ED",$D512&gt;=310000,$D512&lt;360000),INDEX('Wkpr - Allocation_Factors'!$B$16:$F$16,1,MATCH('Wkpr - Plant Balance Detail'!BX$2,'Wkpr - Allocation_Factors'!$B$1:$F$1,0)),IF(AND($B512="GD",$C512="AN",$D512&gt;=350000,$D512&lt;358000),INDEX('Wkpr - Allocation_Factors'!$B$17:$F$17,1,MATCH('Wkpr - Plant Balance Detail'!BX$2,'Wkpr - Allocation_Factors'!$B$1:$F$1,0)),INDEX('Wkpr - Allocation_Factors'!$B$2:$F$15,MATCH(CONCATENATE('Wkpr - Plant Balance Detail'!$B512,'Wkpr - Plant Balance Detail'!$C512),'Wkpr - Allocation_Factors'!$A$2:$A$15,0),MATCH('Wkpr - Plant Balance Detail'!BX$2,'Wkpr - Allocation_Factors'!$B$1:$F$1,0)))),0)</f>
        <v>0</v>
      </c>
      <c r="BY512" s="31">
        <f>_xlfn.IFNA(IF(AND($B512="ED",$D512&gt;=310000,$D512&lt;360000),INDEX('Wkpr - Allocation_Factors'!$B$16:$F$16,1,MATCH('Wkpr - Plant Balance Detail'!BY$2,'Wkpr - Allocation_Factors'!$B$1:$F$1,0)),IF(AND($B512="GD",$C512="AN",$D512&gt;=350000,$D512&lt;358000),INDEX('Wkpr - Allocation_Factors'!$B$17:$F$17,1,MATCH('Wkpr - Plant Balance Detail'!BY$2,'Wkpr - Allocation_Factors'!$B$1:$F$1,0)),INDEX('Wkpr - Allocation_Factors'!$B$2:$F$15,MATCH(CONCATENATE('Wkpr - Plant Balance Detail'!$B512,'Wkpr - Plant Balance Detail'!$C512),'Wkpr - Allocation_Factors'!$A$2:$A$15,0),MATCH('Wkpr - Plant Balance Detail'!BY$2,'Wkpr - Allocation_Factors'!$B$1:$F$1,0)))),0)</f>
        <v>0</v>
      </c>
      <c r="CA512" s="1">
        <f t="shared" si="265"/>
        <v>0</v>
      </c>
      <c r="CB512" s="1">
        <f t="shared" si="266"/>
        <v>0</v>
      </c>
      <c r="CC512" s="1">
        <f t="shared" si="267"/>
        <v>0</v>
      </c>
      <c r="CD512" s="1">
        <f t="shared" si="268"/>
        <v>0</v>
      </c>
      <c r="CE512" s="1">
        <f t="shared" si="269"/>
        <v>0</v>
      </c>
      <c r="CF512" s="1"/>
      <c r="CG512" s="1">
        <f t="shared" si="270"/>
        <v>0</v>
      </c>
      <c r="CH512" s="1">
        <f t="shared" si="271"/>
        <v>0</v>
      </c>
      <c r="CI512" s="1">
        <f t="shared" si="272"/>
        <v>0</v>
      </c>
      <c r="CJ512" s="1">
        <f t="shared" si="273"/>
        <v>0</v>
      </c>
      <c r="CK512" s="1">
        <f t="shared" si="274"/>
        <v>0</v>
      </c>
      <c r="CM512" s="1">
        <f t="shared" si="275"/>
        <v>0</v>
      </c>
      <c r="CN512" s="1">
        <f t="shared" si="276"/>
        <v>0</v>
      </c>
      <c r="CO512" s="1">
        <f t="shared" si="277"/>
        <v>0</v>
      </c>
      <c r="CP512" s="1">
        <f t="shared" si="278"/>
        <v>0</v>
      </c>
      <c r="CQ512" s="1">
        <f t="shared" si="279"/>
        <v>0</v>
      </c>
      <c r="CS512" s="1">
        <f t="shared" si="294"/>
        <v>0</v>
      </c>
      <c r="CT512" s="1">
        <f t="shared" si="295"/>
        <v>0</v>
      </c>
      <c r="CU512" s="1">
        <f t="shared" si="296"/>
        <v>0</v>
      </c>
      <c r="CV512" s="1">
        <f t="shared" si="297"/>
        <v>0</v>
      </c>
      <c r="CW512" s="1">
        <f t="shared" si="298"/>
        <v>0</v>
      </c>
      <c r="CX512" s="1">
        <f t="shared" si="299"/>
        <v>0</v>
      </c>
      <c r="DA512" s="38">
        <f t="shared" si="280"/>
        <v>0</v>
      </c>
      <c r="DB512" s="38">
        <f t="shared" si="281"/>
        <v>0</v>
      </c>
      <c r="DC512" s="38">
        <f t="shared" si="282"/>
        <v>0</v>
      </c>
      <c r="DD512" s="38">
        <f t="shared" si="283"/>
        <v>0</v>
      </c>
      <c r="DE512" s="38">
        <f t="shared" si="284"/>
        <v>0</v>
      </c>
    </row>
    <row r="513" spans="1:109" x14ac:dyDescent="0.2">
      <c r="A513" t="s">
        <v>528</v>
      </c>
      <c r="B513" t="str">
        <f t="shared" si="285"/>
        <v>GD</v>
      </c>
      <c r="C513" t="str">
        <f t="shared" si="286"/>
        <v>CA</v>
      </c>
      <c r="D513">
        <f t="shared" si="287"/>
        <v>398000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f t="shared" si="288"/>
        <v>0</v>
      </c>
      <c r="T513" s="1">
        <f t="shared" si="289"/>
        <v>0</v>
      </c>
      <c r="U513" s="1">
        <f t="shared" si="290"/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/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f t="shared" si="291"/>
        <v>0</v>
      </c>
      <c r="AX513" s="1"/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2">
        <f t="shared" si="264"/>
        <v>0</v>
      </c>
      <c r="BM513" s="2">
        <f t="shared" si="292"/>
        <v>0</v>
      </c>
      <c r="BN513" s="3" t="str">
        <f t="shared" si="301"/>
        <v/>
      </c>
      <c r="BO513" s="37">
        <f>IFERROR(INDEX('Wkpr - Existing Depr Rates'!$G$2:$G$709,MATCH('Wkpr - Plant Balance Detail'!A513,'Wkpr - Existing Depr Rates'!$A$2:$A$709,0),),0)</f>
        <v>0</v>
      </c>
      <c r="BP513" s="37" t="str">
        <f t="shared" si="293"/>
        <v/>
      </c>
      <c r="BU513" s="31">
        <f>_xlfn.IFNA(IF(AND($B513="ED",$D513&gt;=310000,$D513&lt;360000),INDEX('Wkpr - Allocation_Factors'!$B$16:$F$16,1,MATCH('Wkpr - Plant Balance Detail'!BU$2,'Wkpr - Allocation_Factors'!$B$1:$F$1,0)),IF(AND($B513="GD",$C513="AN",$D513&gt;=350000,$D513&lt;358000),INDEX('Wkpr - Allocation_Factors'!$B$17:$F$17,1,MATCH('Wkpr - Plant Balance Detail'!BU$2,'Wkpr - Allocation_Factors'!$B$1:$F$1,0)),INDEX('Wkpr - Allocation_Factors'!$B$2:$F$15,MATCH(CONCATENATE('Wkpr - Plant Balance Detail'!$B513,'Wkpr - Plant Balance Detail'!$C513),'Wkpr - Allocation_Factors'!$A$2:$A$15,0),MATCH('Wkpr - Plant Balance Detail'!BU$2,'Wkpr - Allocation_Factors'!$B$1:$F$1,0)))),0)</f>
        <v>0</v>
      </c>
      <c r="BV513" s="31">
        <f>_xlfn.IFNA(IF(AND($B513="ED",$D513&gt;=310000,$D513&lt;360000),INDEX('Wkpr - Allocation_Factors'!$B$16:$F$16,1,MATCH('Wkpr - Plant Balance Detail'!BV$2,'Wkpr - Allocation_Factors'!$B$1:$F$1,0)),IF(AND($B513="GD",$C513="AN",$D513&gt;=350000,$D513&lt;358000),INDEX('Wkpr - Allocation_Factors'!$B$17:$F$17,1,MATCH('Wkpr - Plant Balance Detail'!BV$2,'Wkpr - Allocation_Factors'!$B$1:$F$1,0)),INDEX('Wkpr - Allocation_Factors'!$B$2:$F$15,MATCH(CONCATENATE('Wkpr - Plant Balance Detail'!$B513,'Wkpr - Plant Balance Detail'!$C513),'Wkpr - Allocation_Factors'!$A$2:$A$15,0),MATCH('Wkpr - Plant Balance Detail'!BV$2,'Wkpr - Allocation_Factors'!$B$1:$F$1,0)))),0)</f>
        <v>0</v>
      </c>
      <c r="BW513" s="31">
        <f>_xlfn.IFNA(IF(AND($B513="ED",$D513&gt;=310000,$D513&lt;360000),INDEX('Wkpr - Allocation_Factors'!$B$16:$F$16,1,MATCH('Wkpr - Plant Balance Detail'!BW$2,'Wkpr - Allocation_Factors'!$B$1:$F$1,0)),IF(AND($B513="GD",$C513="AN",$D513&gt;=350000,$D513&lt;358000),INDEX('Wkpr - Allocation_Factors'!$B$17:$F$17,1,MATCH('Wkpr - Plant Balance Detail'!BW$2,'Wkpr - Allocation_Factors'!$B$1:$F$1,0)),INDEX('Wkpr - Allocation_Factors'!$B$2:$F$15,MATCH(CONCATENATE('Wkpr - Plant Balance Detail'!$B513,'Wkpr - Plant Balance Detail'!$C513),'Wkpr - Allocation_Factors'!$A$2:$A$15,0),MATCH('Wkpr - Plant Balance Detail'!BW$2,'Wkpr - Allocation_Factors'!$B$1:$F$1,0)))),0)</f>
        <v>0</v>
      </c>
      <c r="BX513" s="31">
        <f>_xlfn.IFNA(IF(AND($B513="ED",$D513&gt;=310000,$D513&lt;360000),INDEX('Wkpr - Allocation_Factors'!$B$16:$F$16,1,MATCH('Wkpr - Plant Balance Detail'!BX$2,'Wkpr - Allocation_Factors'!$B$1:$F$1,0)),IF(AND($B513="GD",$C513="AN",$D513&gt;=350000,$D513&lt;358000),INDEX('Wkpr - Allocation_Factors'!$B$17:$F$17,1,MATCH('Wkpr - Plant Balance Detail'!BX$2,'Wkpr - Allocation_Factors'!$B$1:$F$1,0)),INDEX('Wkpr - Allocation_Factors'!$B$2:$F$15,MATCH(CONCATENATE('Wkpr - Plant Balance Detail'!$B513,'Wkpr - Plant Balance Detail'!$C513),'Wkpr - Allocation_Factors'!$A$2:$A$15,0),MATCH('Wkpr - Plant Balance Detail'!BX$2,'Wkpr - Allocation_Factors'!$B$1:$F$1,0)))),0)</f>
        <v>0</v>
      </c>
      <c r="BY513" s="31">
        <f>_xlfn.IFNA(IF(AND($B513="ED",$D513&gt;=310000,$D513&lt;360000),INDEX('Wkpr - Allocation_Factors'!$B$16:$F$16,1,MATCH('Wkpr - Plant Balance Detail'!BY$2,'Wkpr - Allocation_Factors'!$B$1:$F$1,0)),IF(AND($B513="GD",$C513="AN",$D513&gt;=350000,$D513&lt;358000),INDEX('Wkpr - Allocation_Factors'!$B$17:$F$17,1,MATCH('Wkpr - Plant Balance Detail'!BY$2,'Wkpr - Allocation_Factors'!$B$1:$F$1,0)),INDEX('Wkpr - Allocation_Factors'!$B$2:$F$15,MATCH(CONCATENATE('Wkpr - Plant Balance Detail'!$B513,'Wkpr - Plant Balance Detail'!$C513),'Wkpr - Allocation_Factors'!$A$2:$A$15,0),MATCH('Wkpr - Plant Balance Detail'!BY$2,'Wkpr - Allocation_Factors'!$B$1:$F$1,0)))),0)</f>
        <v>0</v>
      </c>
      <c r="CA513" s="1">
        <f t="shared" si="265"/>
        <v>0</v>
      </c>
      <c r="CB513" s="1">
        <f t="shared" si="266"/>
        <v>0</v>
      </c>
      <c r="CC513" s="1">
        <f t="shared" si="267"/>
        <v>0</v>
      </c>
      <c r="CD513" s="1">
        <f t="shared" si="268"/>
        <v>0</v>
      </c>
      <c r="CE513" s="1">
        <f t="shared" si="269"/>
        <v>0</v>
      </c>
      <c r="CF513" s="1"/>
      <c r="CG513" s="1">
        <f t="shared" si="270"/>
        <v>0</v>
      </c>
      <c r="CH513" s="1">
        <f t="shared" si="271"/>
        <v>0</v>
      </c>
      <c r="CI513" s="1">
        <f t="shared" si="272"/>
        <v>0</v>
      </c>
      <c r="CJ513" s="1">
        <f t="shared" si="273"/>
        <v>0</v>
      </c>
      <c r="CK513" s="1">
        <f t="shared" si="274"/>
        <v>0</v>
      </c>
      <c r="CM513" s="1">
        <f t="shared" si="275"/>
        <v>0</v>
      </c>
      <c r="CN513" s="1">
        <f t="shared" si="276"/>
        <v>0</v>
      </c>
      <c r="CO513" s="1">
        <f t="shared" si="277"/>
        <v>0</v>
      </c>
      <c r="CP513" s="1">
        <f t="shared" si="278"/>
        <v>0</v>
      </c>
      <c r="CQ513" s="1">
        <f t="shared" si="279"/>
        <v>0</v>
      </c>
      <c r="CS513" s="1">
        <f t="shared" si="294"/>
        <v>0</v>
      </c>
      <c r="CT513" s="1">
        <f t="shared" si="295"/>
        <v>0</v>
      </c>
      <c r="CU513" s="1">
        <f t="shared" si="296"/>
        <v>0</v>
      </c>
      <c r="CV513" s="1">
        <f t="shared" si="297"/>
        <v>0</v>
      </c>
      <c r="CW513" s="1">
        <f t="shared" si="298"/>
        <v>0</v>
      </c>
      <c r="CX513" s="1">
        <f t="shared" si="299"/>
        <v>0</v>
      </c>
      <c r="DA513" s="38">
        <f t="shared" si="280"/>
        <v>0</v>
      </c>
      <c r="DB513" s="38">
        <f t="shared" si="281"/>
        <v>0</v>
      </c>
      <c r="DC513" s="38">
        <f t="shared" si="282"/>
        <v>0</v>
      </c>
      <c r="DD513" s="38">
        <f t="shared" si="283"/>
        <v>0</v>
      </c>
      <c r="DE513" s="38">
        <f t="shared" si="284"/>
        <v>0</v>
      </c>
    </row>
    <row r="514" spans="1:109" x14ac:dyDescent="0.2">
      <c r="A514" s="12" t="s">
        <v>529</v>
      </c>
      <c r="B514" s="12" t="str">
        <f t="shared" si="285"/>
        <v>GD</v>
      </c>
      <c r="C514" s="12" t="str">
        <f t="shared" si="286"/>
        <v>ID</v>
      </c>
      <c r="D514" s="12">
        <f t="shared" si="287"/>
        <v>303000</v>
      </c>
      <c r="E514" s="12" t="s">
        <v>1141</v>
      </c>
      <c r="F514" s="13">
        <v>779605.13</v>
      </c>
      <c r="G514" s="13">
        <v>779605.13</v>
      </c>
      <c r="H514" s="13">
        <v>779605.13</v>
      </c>
      <c r="I514" s="13">
        <v>779605.13</v>
      </c>
      <c r="J514" s="13">
        <v>779605.13</v>
      </c>
      <c r="K514" s="13">
        <v>779605.13</v>
      </c>
      <c r="L514" s="13">
        <v>779605.13</v>
      </c>
      <c r="M514" s="13">
        <v>779605.13</v>
      </c>
      <c r="N514" s="13">
        <v>779605.13</v>
      </c>
      <c r="O514" s="13">
        <v>779605.13</v>
      </c>
      <c r="P514" s="13">
        <v>779605.13</v>
      </c>
      <c r="Q514" s="13">
        <v>779605.13</v>
      </c>
      <c r="R514" s="13">
        <v>779605.13</v>
      </c>
      <c r="S514" s="13">
        <f t="shared" si="288"/>
        <v>779605.13</v>
      </c>
      <c r="T514" s="13">
        <f t="shared" si="289"/>
        <v>8575656.4299999997</v>
      </c>
      <c r="U514" s="13">
        <f t="shared" si="290"/>
        <v>779605.13</v>
      </c>
      <c r="V514" s="1">
        <v>-56505.86</v>
      </c>
      <c r="W514" s="1">
        <v>-57750.99</v>
      </c>
      <c r="X514" s="1">
        <v>-58996.11</v>
      </c>
      <c r="Y514" s="1">
        <v>-60241.23</v>
      </c>
      <c r="Z514" s="1">
        <v>-61486.35</v>
      </c>
      <c r="AA514" s="1">
        <v>-62731.48</v>
      </c>
      <c r="AB514" s="1">
        <v>-63976.6</v>
      </c>
      <c r="AC514" s="1">
        <v>-65221.73</v>
      </c>
      <c r="AD514" s="1">
        <v>-66466.850000000006</v>
      </c>
      <c r="AE514" s="1">
        <v>-67711.98</v>
      </c>
      <c r="AF514" s="1">
        <v>-68957.100000000006</v>
      </c>
      <c r="AG514" s="1">
        <v>-70202.23</v>
      </c>
      <c r="AH514" s="13">
        <v>-71447.360000000001</v>
      </c>
      <c r="AI514" s="13"/>
      <c r="AJ514" s="13">
        <v>-1245.1300000000001</v>
      </c>
      <c r="AK514" s="13">
        <v>-1245.1300000000001</v>
      </c>
      <c r="AL514" s="13">
        <v>-1245.1200000000001</v>
      </c>
      <c r="AM514" s="13">
        <v>-1245.1200000000001</v>
      </c>
      <c r="AN514" s="13">
        <v>-1245.1200000000001</v>
      </c>
      <c r="AO514" s="13">
        <v>-1245.1300000000001</v>
      </c>
      <c r="AP514" s="13">
        <v>-1245.1200000000001</v>
      </c>
      <c r="AQ514" s="13">
        <v>-1245.1300000000001</v>
      </c>
      <c r="AR514" s="13">
        <v>-1245.1200000000001</v>
      </c>
      <c r="AS514" s="13">
        <v>-1245.1300000000001</v>
      </c>
      <c r="AT514" s="13">
        <v>-1245.1200000000001</v>
      </c>
      <c r="AU514" s="13">
        <v>-1245.1300000000001</v>
      </c>
      <c r="AV514" s="13">
        <v>-1245.1300000000001</v>
      </c>
      <c r="AW514" s="13">
        <f t="shared" si="291"/>
        <v>14941.5</v>
      </c>
      <c r="AX514" s="13"/>
      <c r="AY514" s="1">
        <v>723099.27</v>
      </c>
      <c r="AZ514" s="1">
        <v>721854.14</v>
      </c>
      <c r="BA514" s="1">
        <v>720609.02</v>
      </c>
      <c r="BB514" s="1">
        <v>719363.9</v>
      </c>
      <c r="BC514" s="1">
        <v>718118.78</v>
      </c>
      <c r="BD514" s="1">
        <v>716873.65</v>
      </c>
      <c r="BE514" s="1">
        <v>715628.53</v>
      </c>
      <c r="BF514" s="1">
        <v>714383.4</v>
      </c>
      <c r="BG514" s="1">
        <v>713138.28</v>
      </c>
      <c r="BH514" s="1">
        <v>711893.15</v>
      </c>
      <c r="BI514" s="1">
        <v>710648.03</v>
      </c>
      <c r="BJ514" s="1">
        <v>709402.9</v>
      </c>
      <c r="BK514" s="1">
        <v>708157.77</v>
      </c>
      <c r="BL514" s="14">
        <f t="shared" si="264"/>
        <v>14941.5</v>
      </c>
      <c r="BM514" s="14">
        <f t="shared" si="292"/>
        <v>0</v>
      </c>
      <c r="BN514" s="15" t="str">
        <f t="shared" si="301"/>
        <v/>
      </c>
      <c r="BO514" s="37">
        <f>IFERROR(INDEX('Wkpr - Existing Depr Rates'!$G$2:$G$709,MATCH('Wkpr - Plant Balance Detail'!A514,'Wkpr - Existing Depr Rates'!$A$2:$A$709,0),),0)</f>
        <v>1.8181820000000001E-2</v>
      </c>
      <c r="BP514" s="37" t="str">
        <f t="shared" si="293"/>
        <v/>
      </c>
      <c r="BQ514" s="12"/>
      <c r="BR514" s="12"/>
      <c r="BS514" s="12"/>
      <c r="BT514" s="12"/>
      <c r="BU514" s="30">
        <f>_xlfn.IFNA(IF(AND($B514="ED",$D514&gt;=310000,$D514&lt;360000),INDEX('Wkpr - Allocation_Factors'!$B$16:$F$16,1,MATCH('Wkpr - Plant Balance Detail'!BU$2,'Wkpr - Allocation_Factors'!$B$1:$F$1,0)),IF(AND($B514="GD",$C514="AN",$D514&gt;=350000,$D514&lt;358000),INDEX('Wkpr - Allocation_Factors'!$B$17:$F$17,1,MATCH('Wkpr - Plant Balance Detail'!BU$2,'Wkpr - Allocation_Factors'!$B$1:$F$1,0)),INDEX('Wkpr - Allocation_Factors'!$B$2:$F$15,MATCH(CONCATENATE('Wkpr - Plant Balance Detail'!$B514,'Wkpr - Plant Balance Detail'!$C514),'Wkpr - Allocation_Factors'!$A$2:$A$15,0),MATCH('Wkpr - Plant Balance Detail'!BU$2,'Wkpr - Allocation_Factors'!$B$1:$F$1,0)))),0)</f>
        <v>0</v>
      </c>
      <c r="BV514" s="30">
        <f>_xlfn.IFNA(IF(AND($B514="ED",$D514&gt;=310000,$D514&lt;360000),INDEX('Wkpr - Allocation_Factors'!$B$16:$F$16,1,MATCH('Wkpr - Plant Balance Detail'!BV$2,'Wkpr - Allocation_Factors'!$B$1:$F$1,0)),IF(AND($B514="GD",$C514="AN",$D514&gt;=350000,$D514&lt;358000),INDEX('Wkpr - Allocation_Factors'!$B$17:$F$17,1,MATCH('Wkpr - Plant Balance Detail'!BV$2,'Wkpr - Allocation_Factors'!$B$1:$F$1,0)),INDEX('Wkpr - Allocation_Factors'!$B$2:$F$15,MATCH(CONCATENATE('Wkpr - Plant Balance Detail'!$B514,'Wkpr - Plant Balance Detail'!$C514),'Wkpr - Allocation_Factors'!$A$2:$A$15,0),MATCH('Wkpr - Plant Balance Detail'!BV$2,'Wkpr - Allocation_Factors'!$B$1:$F$1,0)))),0)</f>
        <v>0</v>
      </c>
      <c r="BW514" s="30">
        <f>_xlfn.IFNA(IF(AND($B514="ED",$D514&gt;=310000,$D514&lt;360000),INDEX('Wkpr - Allocation_Factors'!$B$16:$F$16,1,MATCH('Wkpr - Plant Balance Detail'!BW$2,'Wkpr - Allocation_Factors'!$B$1:$F$1,0)),IF(AND($B514="GD",$C514="AN",$D514&gt;=350000,$D514&lt;358000),INDEX('Wkpr - Allocation_Factors'!$B$17:$F$17,1,MATCH('Wkpr - Plant Balance Detail'!BW$2,'Wkpr - Allocation_Factors'!$B$1:$F$1,0)),INDEX('Wkpr - Allocation_Factors'!$B$2:$F$15,MATCH(CONCATENATE('Wkpr - Plant Balance Detail'!$B514,'Wkpr - Plant Balance Detail'!$C514),'Wkpr - Allocation_Factors'!$A$2:$A$15,0),MATCH('Wkpr - Plant Balance Detail'!BW$2,'Wkpr - Allocation_Factors'!$B$1:$F$1,0)))),0)</f>
        <v>0</v>
      </c>
      <c r="BX514" s="30">
        <f>_xlfn.IFNA(IF(AND($B514="ED",$D514&gt;=310000,$D514&lt;360000),INDEX('Wkpr - Allocation_Factors'!$B$16:$F$16,1,MATCH('Wkpr - Plant Balance Detail'!BX$2,'Wkpr - Allocation_Factors'!$B$1:$F$1,0)),IF(AND($B514="GD",$C514="AN",$D514&gt;=350000,$D514&lt;358000),INDEX('Wkpr - Allocation_Factors'!$B$17:$F$17,1,MATCH('Wkpr - Plant Balance Detail'!BX$2,'Wkpr - Allocation_Factors'!$B$1:$F$1,0)),INDEX('Wkpr - Allocation_Factors'!$B$2:$F$15,MATCH(CONCATENATE('Wkpr - Plant Balance Detail'!$B514,'Wkpr - Plant Balance Detail'!$C514),'Wkpr - Allocation_Factors'!$A$2:$A$15,0),MATCH('Wkpr - Plant Balance Detail'!BX$2,'Wkpr - Allocation_Factors'!$B$1:$F$1,0)))),0)</f>
        <v>1</v>
      </c>
      <c r="BY514" s="30">
        <f>_xlfn.IFNA(IF(AND($B514="ED",$D514&gt;=310000,$D514&lt;360000),INDEX('Wkpr - Allocation_Factors'!$B$16:$F$16,1,MATCH('Wkpr - Plant Balance Detail'!BY$2,'Wkpr - Allocation_Factors'!$B$1:$F$1,0)),IF(AND($B514="GD",$C514="AN",$D514&gt;=350000,$D514&lt;358000),INDEX('Wkpr - Allocation_Factors'!$B$17:$F$17,1,MATCH('Wkpr - Plant Balance Detail'!BY$2,'Wkpr - Allocation_Factors'!$B$1:$F$1,0)),INDEX('Wkpr - Allocation_Factors'!$B$2:$F$15,MATCH(CONCATENATE('Wkpr - Plant Balance Detail'!$B514,'Wkpr - Plant Balance Detail'!$C514),'Wkpr - Allocation_Factors'!$A$2:$A$15,0),MATCH('Wkpr - Plant Balance Detail'!BY$2,'Wkpr - Allocation_Factors'!$B$1:$F$1,0)))),0)</f>
        <v>0</v>
      </c>
      <c r="CA514" s="1">
        <f t="shared" si="265"/>
        <v>0</v>
      </c>
      <c r="CB514" s="1">
        <f t="shared" si="266"/>
        <v>0</v>
      </c>
      <c r="CC514" s="1">
        <f t="shared" si="267"/>
        <v>0</v>
      </c>
      <c r="CD514" s="1">
        <f t="shared" si="268"/>
        <v>0</v>
      </c>
      <c r="CE514" s="1">
        <f t="shared" si="269"/>
        <v>0</v>
      </c>
      <c r="CF514" s="1"/>
      <c r="CG514" s="1">
        <f t="shared" si="270"/>
        <v>0</v>
      </c>
      <c r="CH514" s="1">
        <f t="shared" si="271"/>
        <v>0</v>
      </c>
      <c r="CI514" s="1">
        <f t="shared" si="272"/>
        <v>0</v>
      </c>
      <c r="CJ514" s="1">
        <f t="shared" si="273"/>
        <v>0</v>
      </c>
      <c r="CK514" s="1">
        <f t="shared" si="274"/>
        <v>0</v>
      </c>
      <c r="CM514" s="1">
        <f t="shared" si="275"/>
        <v>0</v>
      </c>
      <c r="CN514" s="1">
        <f t="shared" si="276"/>
        <v>0</v>
      </c>
      <c r="CO514" s="1">
        <f t="shared" si="277"/>
        <v>0</v>
      </c>
      <c r="CP514" s="1">
        <f t="shared" si="278"/>
        <v>0</v>
      </c>
      <c r="CQ514" s="1">
        <f t="shared" si="279"/>
        <v>0</v>
      </c>
      <c r="CS514" s="1">
        <f t="shared" si="294"/>
        <v>0</v>
      </c>
      <c r="CT514" s="1">
        <f t="shared" si="295"/>
        <v>0</v>
      </c>
      <c r="CU514" s="1">
        <f t="shared" si="296"/>
        <v>0</v>
      </c>
      <c r="CV514" s="1">
        <f t="shared" si="297"/>
        <v>0</v>
      </c>
      <c r="CW514" s="1">
        <f t="shared" si="298"/>
        <v>0</v>
      </c>
      <c r="CX514" s="1">
        <f t="shared" si="299"/>
        <v>0</v>
      </c>
      <c r="DA514" s="38">
        <f t="shared" si="280"/>
        <v>0</v>
      </c>
      <c r="DB514" s="38">
        <f t="shared" si="281"/>
        <v>0</v>
      </c>
      <c r="DC514" s="38">
        <f t="shared" si="282"/>
        <v>0</v>
      </c>
      <c r="DD514" s="38">
        <f t="shared" si="283"/>
        <v>14174.640144736601</v>
      </c>
      <c r="DE514" s="38">
        <f t="shared" si="284"/>
        <v>0</v>
      </c>
    </row>
    <row r="515" spans="1:109" x14ac:dyDescent="0.2">
      <c r="A515" s="12" t="s">
        <v>530</v>
      </c>
      <c r="B515" s="12" t="str">
        <f t="shared" si="285"/>
        <v>GD</v>
      </c>
      <c r="C515" s="12" t="str">
        <f t="shared" si="286"/>
        <v>ID</v>
      </c>
      <c r="D515" s="12">
        <f t="shared" si="287"/>
        <v>374200</v>
      </c>
      <c r="E515" s="12" t="s">
        <v>1142</v>
      </c>
      <c r="F515" s="13">
        <v>24669.65</v>
      </c>
      <c r="G515" s="13">
        <v>24669.65</v>
      </c>
      <c r="H515" s="13">
        <v>24669.65</v>
      </c>
      <c r="I515" s="13">
        <v>24669.65</v>
      </c>
      <c r="J515" s="13">
        <v>24669.65</v>
      </c>
      <c r="K515" s="13">
        <v>24669.65</v>
      </c>
      <c r="L515" s="13">
        <v>24669.65</v>
      </c>
      <c r="M515" s="13">
        <v>24669.65</v>
      </c>
      <c r="N515" s="13">
        <v>24669.65</v>
      </c>
      <c r="O515" s="13">
        <v>24669.65</v>
      </c>
      <c r="P515" s="13">
        <v>24669.65</v>
      </c>
      <c r="Q515" s="13">
        <v>24669.65</v>
      </c>
      <c r="R515" s="13">
        <v>24669.65</v>
      </c>
      <c r="S515" s="13">
        <f t="shared" si="288"/>
        <v>24669.65</v>
      </c>
      <c r="T515" s="13">
        <f t="shared" si="289"/>
        <v>271366.14999999997</v>
      </c>
      <c r="U515" s="13">
        <f t="shared" si="290"/>
        <v>24669.649999999998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3">
        <v>0</v>
      </c>
      <c r="AI515" s="13"/>
      <c r="AJ515" s="13">
        <v>0</v>
      </c>
      <c r="AK515" s="13">
        <v>0</v>
      </c>
      <c r="AL515" s="13">
        <v>0</v>
      </c>
      <c r="AM515" s="13">
        <v>0</v>
      </c>
      <c r="AN515" s="13">
        <v>0</v>
      </c>
      <c r="AO515" s="13">
        <v>0</v>
      </c>
      <c r="AP515" s="13">
        <v>0</v>
      </c>
      <c r="AQ515" s="13">
        <v>0</v>
      </c>
      <c r="AR515" s="13">
        <v>0</v>
      </c>
      <c r="AS515" s="13">
        <v>0</v>
      </c>
      <c r="AT515" s="13">
        <v>0</v>
      </c>
      <c r="AU515" s="13">
        <v>0</v>
      </c>
      <c r="AV515" s="13">
        <v>0</v>
      </c>
      <c r="AW515" s="13">
        <f t="shared" si="291"/>
        <v>0</v>
      </c>
      <c r="AX515" s="13"/>
      <c r="AY515" s="1">
        <v>24669.65</v>
      </c>
      <c r="AZ515" s="1">
        <v>24669.65</v>
      </c>
      <c r="BA515" s="1">
        <v>24669.65</v>
      </c>
      <c r="BB515" s="1">
        <v>24669.65</v>
      </c>
      <c r="BC515" s="1">
        <v>24669.65</v>
      </c>
      <c r="BD515" s="1">
        <v>24669.65</v>
      </c>
      <c r="BE515" s="1">
        <v>24669.65</v>
      </c>
      <c r="BF515" s="1">
        <v>24669.65</v>
      </c>
      <c r="BG515" s="1">
        <v>24669.65</v>
      </c>
      <c r="BH515" s="1">
        <v>24669.65</v>
      </c>
      <c r="BI515" s="1">
        <v>24669.65</v>
      </c>
      <c r="BJ515" s="1">
        <v>24669.65</v>
      </c>
      <c r="BK515" s="1">
        <v>24669.65</v>
      </c>
      <c r="BL515" s="14">
        <f t="shared" ref="BL515:BL578" si="302">IF(D515&lt;=303999,AW515,)</f>
        <v>0</v>
      </c>
      <c r="BM515" s="14">
        <f t="shared" si="292"/>
        <v>0</v>
      </c>
      <c r="BN515" s="15" t="str">
        <f t="shared" si="301"/>
        <v/>
      </c>
      <c r="BO515" s="37">
        <f>IFERROR(INDEX('Wkpr - Existing Depr Rates'!$G$2:$G$709,MATCH('Wkpr - Plant Balance Detail'!A515,'Wkpr - Existing Depr Rates'!$A$2:$A$709,0),),0)</f>
        <v>0</v>
      </c>
      <c r="BP515" s="37" t="str">
        <f t="shared" si="293"/>
        <v/>
      </c>
      <c r="BQ515" s="12"/>
      <c r="BR515" s="12"/>
      <c r="BS515" s="12"/>
      <c r="BT515" s="12"/>
      <c r="BU515" s="30">
        <f>_xlfn.IFNA(IF(AND($B515="ED",$D515&gt;=310000,$D515&lt;360000),INDEX('Wkpr - Allocation_Factors'!$B$16:$F$16,1,MATCH('Wkpr - Plant Balance Detail'!BU$2,'Wkpr - Allocation_Factors'!$B$1:$F$1,0)),IF(AND($B515="GD",$C515="AN",$D515&gt;=350000,$D515&lt;358000),INDEX('Wkpr - Allocation_Factors'!$B$17:$F$17,1,MATCH('Wkpr - Plant Balance Detail'!BU$2,'Wkpr - Allocation_Factors'!$B$1:$F$1,0)),INDEX('Wkpr - Allocation_Factors'!$B$2:$F$15,MATCH(CONCATENATE('Wkpr - Plant Balance Detail'!$B515,'Wkpr - Plant Balance Detail'!$C515),'Wkpr - Allocation_Factors'!$A$2:$A$15,0),MATCH('Wkpr - Plant Balance Detail'!BU$2,'Wkpr - Allocation_Factors'!$B$1:$F$1,0)))),0)</f>
        <v>0</v>
      </c>
      <c r="BV515" s="30">
        <f>_xlfn.IFNA(IF(AND($B515="ED",$D515&gt;=310000,$D515&lt;360000),INDEX('Wkpr - Allocation_Factors'!$B$16:$F$16,1,MATCH('Wkpr - Plant Balance Detail'!BV$2,'Wkpr - Allocation_Factors'!$B$1:$F$1,0)),IF(AND($B515="GD",$C515="AN",$D515&gt;=350000,$D515&lt;358000),INDEX('Wkpr - Allocation_Factors'!$B$17:$F$17,1,MATCH('Wkpr - Plant Balance Detail'!BV$2,'Wkpr - Allocation_Factors'!$B$1:$F$1,0)),INDEX('Wkpr - Allocation_Factors'!$B$2:$F$15,MATCH(CONCATENATE('Wkpr - Plant Balance Detail'!$B515,'Wkpr - Plant Balance Detail'!$C515),'Wkpr - Allocation_Factors'!$A$2:$A$15,0),MATCH('Wkpr - Plant Balance Detail'!BV$2,'Wkpr - Allocation_Factors'!$B$1:$F$1,0)))),0)</f>
        <v>0</v>
      </c>
      <c r="BW515" s="30">
        <f>_xlfn.IFNA(IF(AND($B515="ED",$D515&gt;=310000,$D515&lt;360000),INDEX('Wkpr - Allocation_Factors'!$B$16:$F$16,1,MATCH('Wkpr - Plant Balance Detail'!BW$2,'Wkpr - Allocation_Factors'!$B$1:$F$1,0)),IF(AND($B515="GD",$C515="AN",$D515&gt;=350000,$D515&lt;358000),INDEX('Wkpr - Allocation_Factors'!$B$17:$F$17,1,MATCH('Wkpr - Plant Balance Detail'!BW$2,'Wkpr - Allocation_Factors'!$B$1:$F$1,0)),INDEX('Wkpr - Allocation_Factors'!$B$2:$F$15,MATCH(CONCATENATE('Wkpr - Plant Balance Detail'!$B515,'Wkpr - Plant Balance Detail'!$C515),'Wkpr - Allocation_Factors'!$A$2:$A$15,0),MATCH('Wkpr - Plant Balance Detail'!BW$2,'Wkpr - Allocation_Factors'!$B$1:$F$1,0)))),0)</f>
        <v>0</v>
      </c>
      <c r="BX515" s="30">
        <f>_xlfn.IFNA(IF(AND($B515="ED",$D515&gt;=310000,$D515&lt;360000),INDEX('Wkpr - Allocation_Factors'!$B$16:$F$16,1,MATCH('Wkpr - Plant Balance Detail'!BX$2,'Wkpr - Allocation_Factors'!$B$1:$F$1,0)),IF(AND($B515="GD",$C515="AN",$D515&gt;=350000,$D515&lt;358000),INDEX('Wkpr - Allocation_Factors'!$B$17:$F$17,1,MATCH('Wkpr - Plant Balance Detail'!BX$2,'Wkpr - Allocation_Factors'!$B$1:$F$1,0)),INDEX('Wkpr - Allocation_Factors'!$B$2:$F$15,MATCH(CONCATENATE('Wkpr - Plant Balance Detail'!$B515,'Wkpr - Plant Balance Detail'!$C515),'Wkpr - Allocation_Factors'!$A$2:$A$15,0),MATCH('Wkpr - Plant Balance Detail'!BX$2,'Wkpr - Allocation_Factors'!$B$1:$F$1,0)))),0)</f>
        <v>1</v>
      </c>
      <c r="BY515" s="30">
        <f>_xlfn.IFNA(IF(AND($B515="ED",$D515&gt;=310000,$D515&lt;360000),INDEX('Wkpr - Allocation_Factors'!$B$16:$F$16,1,MATCH('Wkpr - Plant Balance Detail'!BY$2,'Wkpr - Allocation_Factors'!$B$1:$F$1,0)),IF(AND($B515="GD",$C515="AN",$D515&gt;=350000,$D515&lt;358000),INDEX('Wkpr - Allocation_Factors'!$B$17:$F$17,1,MATCH('Wkpr - Plant Balance Detail'!BY$2,'Wkpr - Allocation_Factors'!$B$1:$F$1,0)),INDEX('Wkpr - Allocation_Factors'!$B$2:$F$15,MATCH(CONCATENATE('Wkpr - Plant Balance Detail'!$B515,'Wkpr - Plant Balance Detail'!$C515),'Wkpr - Allocation_Factors'!$A$2:$A$15,0),MATCH('Wkpr - Plant Balance Detail'!BY$2,'Wkpr - Allocation_Factors'!$B$1:$F$1,0)))),0)</f>
        <v>0</v>
      </c>
      <c r="CA515" s="1">
        <f t="shared" ref="CA515:CA578" si="303">IFERROR($R515*$BN515*BU515,0)</f>
        <v>0</v>
      </c>
      <c r="CB515" s="1">
        <f t="shared" ref="CB515:CB578" si="304">IFERROR($R515*$BN515*BV515,0)</f>
        <v>0</v>
      </c>
      <c r="CC515" s="1">
        <f t="shared" ref="CC515:CC578" si="305">IFERROR($R515*$BN515*BW515,0)</f>
        <v>0</v>
      </c>
      <c r="CD515" s="1">
        <f t="shared" ref="CD515:CD578" si="306">IFERROR($R515*$BN515*BX515,0)</f>
        <v>0</v>
      </c>
      <c r="CE515" s="1">
        <f t="shared" ref="CE515:CE578" si="307">IFERROR($R515*$BN515*BY515,0)</f>
        <v>0</v>
      </c>
      <c r="CF515" s="1"/>
      <c r="CG515" s="1">
        <f t="shared" ref="CG515:CG578" si="308">IFERROR(IF(OR($BQ515&gt;0,$BQ515&lt;0),$R515*$BO515*BU515,0),0)</f>
        <v>0</v>
      </c>
      <c r="CH515" s="1">
        <f t="shared" ref="CH515:CH578" si="309">IFERROR(IF(OR($BQ515&gt;0,$BQ515&lt;0),$R515*$BO515*BV515,0),0)</f>
        <v>0</v>
      </c>
      <c r="CI515" s="1">
        <f t="shared" ref="CI515:CI578" si="310">IFERROR(IF(OR($BQ515&gt;0,$BQ515&lt;0),$R515*$BO515*BW515,0),0)</f>
        <v>0</v>
      </c>
      <c r="CJ515" s="1">
        <f t="shared" ref="CJ515:CJ578" si="311">IFERROR(IF(OR($BQ515&gt;0,$BQ515&lt;0),$R515*$BO515*BX515,0),0)</f>
        <v>0</v>
      </c>
      <c r="CK515" s="1">
        <f t="shared" ref="CK515:CK578" si="312">IFERROR(IF(OR($BQ515&gt;0,$BQ515&lt;0),$R515*$BO515*BY515,0),0)</f>
        <v>0</v>
      </c>
      <c r="CM515" s="1">
        <f t="shared" ref="CM515:CM578" si="313">IF($D515&lt;&gt;397000,$R515*$BQ515*BU515,($R515-$BS515)*$BQ515*BU515)</f>
        <v>0</v>
      </c>
      <c r="CN515" s="1">
        <f t="shared" ref="CN515:CN578" si="314">IF($D515&lt;&gt;397000,$R515*$BQ515*BV515,($R515-$BS515)*$BQ515*BV515)</f>
        <v>0</v>
      </c>
      <c r="CO515" s="1">
        <f t="shared" ref="CO515:CO578" si="315">IF($D515&lt;&gt;397000,$R515*$BQ515*BW515,($R515-$BS515)*$BQ515*BW515)</f>
        <v>0</v>
      </c>
      <c r="CP515" s="1">
        <f t="shared" ref="CP515:CP578" si="316">IF($D515&lt;&gt;397000,$R515*$BQ515*BX515,($R515-$BS515)*$BQ515*BX515)</f>
        <v>0</v>
      </c>
      <c r="CQ515" s="1">
        <f t="shared" ref="CQ515:CQ578" si="317">IF($D515&lt;&gt;397000,$R515*$BQ515*BY515,($R515-$BS515)*$BQ515*BY515)</f>
        <v>0</v>
      </c>
      <c r="CS515" s="1">
        <f t="shared" si="294"/>
        <v>0</v>
      </c>
      <c r="CT515" s="1">
        <f t="shared" si="295"/>
        <v>0</v>
      </c>
      <c r="CU515" s="1">
        <f t="shared" si="296"/>
        <v>0</v>
      </c>
      <c r="CV515" s="1">
        <f t="shared" si="297"/>
        <v>0</v>
      </c>
      <c r="CW515" s="1">
        <f t="shared" si="298"/>
        <v>0</v>
      </c>
      <c r="CX515" s="1">
        <f t="shared" si="299"/>
        <v>0</v>
      </c>
      <c r="DA515" s="38">
        <f t="shared" ref="DA515:DA578" si="318">IF($E515="Amortizable",($R515*$BO515*BU515),0)</f>
        <v>0</v>
      </c>
      <c r="DB515" s="38">
        <f t="shared" ref="DB515:DB578" si="319">IF($E515="Amortizable",($R515*$BO515*BV515),0)</f>
        <v>0</v>
      </c>
      <c r="DC515" s="38">
        <f t="shared" ref="DC515:DC578" si="320">IF($E515="Amortizable",($R515*$BO515*BW515),0)</f>
        <v>0</v>
      </c>
      <c r="DD515" s="38">
        <f t="shared" ref="DD515:DD578" si="321">IF($E515="Amortizable",($R515*$BO515*BX515),0)</f>
        <v>0</v>
      </c>
      <c r="DE515" s="38">
        <f t="shared" ref="DE515:DE578" si="322">IF($E515="Amortizable",($R515*$BO515*BY515),0)</f>
        <v>0</v>
      </c>
    </row>
    <row r="516" spans="1:109" x14ac:dyDescent="0.2">
      <c r="A516" t="s">
        <v>531</v>
      </c>
      <c r="B516" t="str">
        <f t="shared" ref="B516:B579" si="323">LEFT(A516,2)</f>
        <v>GD</v>
      </c>
      <c r="C516" t="str">
        <f t="shared" ref="C516:C579" si="324">RIGHT(LEFT(A516,5),2)</f>
        <v>ID</v>
      </c>
      <c r="D516">
        <f t="shared" ref="D516:D579" si="325">VALUE(RIGHT(A516,6))</f>
        <v>374400</v>
      </c>
      <c r="F516" s="1">
        <v>63134.91</v>
      </c>
      <c r="G516" s="1">
        <v>63134.91</v>
      </c>
      <c r="H516" s="1">
        <v>63134.91</v>
      </c>
      <c r="I516" s="1">
        <v>63134.91</v>
      </c>
      <c r="J516" s="1">
        <v>63134.91</v>
      </c>
      <c r="K516" s="1">
        <v>63134.91</v>
      </c>
      <c r="L516" s="1">
        <v>63134.91</v>
      </c>
      <c r="M516" s="1">
        <v>63134.91</v>
      </c>
      <c r="N516" s="1">
        <v>63134.91</v>
      </c>
      <c r="O516" s="1">
        <v>63134.91</v>
      </c>
      <c r="P516" s="1">
        <v>63134.91</v>
      </c>
      <c r="Q516" s="1">
        <v>63134.91</v>
      </c>
      <c r="R516" s="1">
        <v>63134.91</v>
      </c>
      <c r="S516" s="1">
        <f t="shared" ref="S516:S579" si="326">(F516+R516)/2</f>
        <v>63134.91</v>
      </c>
      <c r="T516" s="1">
        <f t="shared" ref="T516:T579" si="327">SUM(G516:Q516)</f>
        <v>694484.01000000024</v>
      </c>
      <c r="U516" s="1">
        <f t="shared" ref="U516:U579" si="328">(S516+T516)/12</f>
        <v>63134.910000000025</v>
      </c>
      <c r="V516" s="1">
        <v>-6890.42</v>
      </c>
      <c r="W516" s="1">
        <v>-6996.17</v>
      </c>
      <c r="X516" s="1">
        <v>-7101.92</v>
      </c>
      <c r="Y516" s="1">
        <v>-7207.67</v>
      </c>
      <c r="Z516" s="1">
        <v>-7313.42</v>
      </c>
      <c r="AA516" s="1">
        <v>-7419.17</v>
      </c>
      <c r="AB516" s="1">
        <v>-7524.92</v>
      </c>
      <c r="AC516" s="1">
        <v>-7630.67</v>
      </c>
      <c r="AD516" s="1">
        <v>-7736.42</v>
      </c>
      <c r="AE516" s="1">
        <v>-7842.17</v>
      </c>
      <c r="AF516" s="1">
        <v>-7947.92</v>
      </c>
      <c r="AG516" s="1">
        <v>-8053.67</v>
      </c>
      <c r="AH516" s="1">
        <v>-8159.42</v>
      </c>
      <c r="AI516" s="1"/>
      <c r="AJ516" s="1">
        <v>-105.75</v>
      </c>
      <c r="AK516" s="1">
        <v>-105.75</v>
      </c>
      <c r="AL516" s="1">
        <v>-105.75</v>
      </c>
      <c r="AM516" s="1">
        <v>-105.75</v>
      </c>
      <c r="AN516" s="1">
        <v>-105.75</v>
      </c>
      <c r="AO516" s="1">
        <v>-105.75</v>
      </c>
      <c r="AP516" s="1">
        <v>-105.75</v>
      </c>
      <c r="AQ516" s="1">
        <v>-105.75</v>
      </c>
      <c r="AR516" s="1">
        <v>-105.75</v>
      </c>
      <c r="AS516" s="1">
        <v>-105.75</v>
      </c>
      <c r="AT516" s="1">
        <v>-105.75</v>
      </c>
      <c r="AU516" s="1">
        <v>-105.75</v>
      </c>
      <c r="AV516" s="1">
        <v>-105.75</v>
      </c>
      <c r="AW516" s="1">
        <f t="shared" ref="AW516:AW579" si="329">-SUM(AK516:AV516)</f>
        <v>1269</v>
      </c>
      <c r="AX516" s="1"/>
      <c r="AY516" s="1">
        <v>56244.49</v>
      </c>
      <c r="AZ516" s="1">
        <v>56138.74</v>
      </c>
      <c r="BA516" s="1">
        <v>56032.99</v>
      </c>
      <c r="BB516" s="1">
        <v>55927.24</v>
      </c>
      <c r="BC516" s="1">
        <v>55821.49</v>
      </c>
      <c r="BD516" s="1">
        <v>55715.74</v>
      </c>
      <c r="BE516" s="1">
        <v>55609.99</v>
      </c>
      <c r="BF516" s="1">
        <v>55504.24</v>
      </c>
      <c r="BG516" s="1">
        <v>55398.49</v>
      </c>
      <c r="BH516" s="1">
        <v>55292.74</v>
      </c>
      <c r="BI516" s="1">
        <v>55186.99</v>
      </c>
      <c r="BJ516" s="1">
        <v>55081.24</v>
      </c>
      <c r="BK516" s="1">
        <v>54975.49</v>
      </c>
      <c r="BL516" s="2">
        <f t="shared" si="302"/>
        <v>0</v>
      </c>
      <c r="BM516" s="2">
        <f t="shared" ref="BM516:BM579" si="330">AW516-BL516</f>
        <v>1269</v>
      </c>
      <c r="BN516" s="3">
        <f t="shared" si="301"/>
        <v>2.009981482511022E-2</v>
      </c>
      <c r="BO516" s="37">
        <f>IFERROR(INDEX('Wkpr - Existing Depr Rates'!$G$2:$G$709,MATCH('Wkpr - Plant Balance Detail'!A516,'Wkpr - Existing Depr Rates'!$A$2:$A$709,0),),0)</f>
        <v>2.01E-2</v>
      </c>
      <c r="BP516" s="37">
        <f t="shared" ref="BP516:BP579" si="331">IFERROR(BN516-BO516,"")</f>
        <v>-1.8517488977951024E-7</v>
      </c>
      <c r="BQ516" s="11">
        <v>1.66E-2</v>
      </c>
      <c r="BR516" s="11"/>
      <c r="BS516" s="11"/>
      <c r="BU516" s="31">
        <f>_xlfn.IFNA(IF(AND($B516="ED",$D516&gt;=310000,$D516&lt;360000),INDEX('Wkpr - Allocation_Factors'!$B$16:$F$16,1,MATCH('Wkpr - Plant Balance Detail'!BU$2,'Wkpr - Allocation_Factors'!$B$1:$F$1,0)),IF(AND($B516="GD",$C516="AN",$D516&gt;=350000,$D516&lt;358000),INDEX('Wkpr - Allocation_Factors'!$B$17:$F$17,1,MATCH('Wkpr - Plant Balance Detail'!BU$2,'Wkpr - Allocation_Factors'!$B$1:$F$1,0)),INDEX('Wkpr - Allocation_Factors'!$B$2:$F$15,MATCH(CONCATENATE('Wkpr - Plant Balance Detail'!$B516,'Wkpr - Plant Balance Detail'!$C516),'Wkpr - Allocation_Factors'!$A$2:$A$15,0),MATCH('Wkpr - Plant Balance Detail'!BU$2,'Wkpr - Allocation_Factors'!$B$1:$F$1,0)))),0)</f>
        <v>0</v>
      </c>
      <c r="BV516" s="31">
        <f>_xlfn.IFNA(IF(AND($B516="ED",$D516&gt;=310000,$D516&lt;360000),INDEX('Wkpr - Allocation_Factors'!$B$16:$F$16,1,MATCH('Wkpr - Plant Balance Detail'!BV$2,'Wkpr - Allocation_Factors'!$B$1:$F$1,0)),IF(AND($B516="GD",$C516="AN",$D516&gt;=350000,$D516&lt;358000),INDEX('Wkpr - Allocation_Factors'!$B$17:$F$17,1,MATCH('Wkpr - Plant Balance Detail'!BV$2,'Wkpr - Allocation_Factors'!$B$1:$F$1,0)),INDEX('Wkpr - Allocation_Factors'!$B$2:$F$15,MATCH(CONCATENATE('Wkpr - Plant Balance Detail'!$B516,'Wkpr - Plant Balance Detail'!$C516),'Wkpr - Allocation_Factors'!$A$2:$A$15,0),MATCH('Wkpr - Plant Balance Detail'!BV$2,'Wkpr - Allocation_Factors'!$B$1:$F$1,0)))),0)</f>
        <v>0</v>
      </c>
      <c r="BW516" s="31">
        <f>_xlfn.IFNA(IF(AND($B516="ED",$D516&gt;=310000,$D516&lt;360000),INDEX('Wkpr - Allocation_Factors'!$B$16:$F$16,1,MATCH('Wkpr - Plant Balance Detail'!BW$2,'Wkpr - Allocation_Factors'!$B$1:$F$1,0)),IF(AND($B516="GD",$C516="AN",$D516&gt;=350000,$D516&lt;358000),INDEX('Wkpr - Allocation_Factors'!$B$17:$F$17,1,MATCH('Wkpr - Plant Balance Detail'!BW$2,'Wkpr - Allocation_Factors'!$B$1:$F$1,0)),INDEX('Wkpr - Allocation_Factors'!$B$2:$F$15,MATCH(CONCATENATE('Wkpr - Plant Balance Detail'!$B516,'Wkpr - Plant Balance Detail'!$C516),'Wkpr - Allocation_Factors'!$A$2:$A$15,0),MATCH('Wkpr - Plant Balance Detail'!BW$2,'Wkpr - Allocation_Factors'!$B$1:$F$1,0)))),0)</f>
        <v>0</v>
      </c>
      <c r="BX516" s="31">
        <f>_xlfn.IFNA(IF(AND($B516="ED",$D516&gt;=310000,$D516&lt;360000),INDEX('Wkpr - Allocation_Factors'!$B$16:$F$16,1,MATCH('Wkpr - Plant Balance Detail'!BX$2,'Wkpr - Allocation_Factors'!$B$1:$F$1,0)),IF(AND($B516="GD",$C516="AN",$D516&gt;=350000,$D516&lt;358000),INDEX('Wkpr - Allocation_Factors'!$B$17:$F$17,1,MATCH('Wkpr - Plant Balance Detail'!BX$2,'Wkpr - Allocation_Factors'!$B$1:$F$1,0)),INDEX('Wkpr - Allocation_Factors'!$B$2:$F$15,MATCH(CONCATENATE('Wkpr - Plant Balance Detail'!$B516,'Wkpr - Plant Balance Detail'!$C516),'Wkpr - Allocation_Factors'!$A$2:$A$15,0),MATCH('Wkpr - Plant Balance Detail'!BX$2,'Wkpr - Allocation_Factors'!$B$1:$F$1,0)))),0)</f>
        <v>1</v>
      </c>
      <c r="BY516" s="31">
        <f>_xlfn.IFNA(IF(AND($B516="ED",$D516&gt;=310000,$D516&lt;360000),INDEX('Wkpr - Allocation_Factors'!$B$16:$F$16,1,MATCH('Wkpr - Plant Balance Detail'!BY$2,'Wkpr - Allocation_Factors'!$B$1:$F$1,0)),IF(AND($B516="GD",$C516="AN",$D516&gt;=350000,$D516&lt;358000),INDEX('Wkpr - Allocation_Factors'!$B$17:$F$17,1,MATCH('Wkpr - Plant Balance Detail'!BY$2,'Wkpr - Allocation_Factors'!$B$1:$F$1,0)),INDEX('Wkpr - Allocation_Factors'!$B$2:$F$15,MATCH(CONCATENATE('Wkpr - Plant Balance Detail'!$B516,'Wkpr - Plant Balance Detail'!$C516),'Wkpr - Allocation_Factors'!$A$2:$A$15,0),MATCH('Wkpr - Plant Balance Detail'!BY$2,'Wkpr - Allocation_Factors'!$B$1:$F$1,0)))),0)</f>
        <v>0</v>
      </c>
      <c r="CA516" s="1">
        <f t="shared" si="303"/>
        <v>0</v>
      </c>
      <c r="CB516" s="1">
        <f t="shared" si="304"/>
        <v>0</v>
      </c>
      <c r="CC516" s="1">
        <f t="shared" si="305"/>
        <v>0</v>
      </c>
      <c r="CD516" s="1">
        <f t="shared" si="306"/>
        <v>1268.9999999999995</v>
      </c>
      <c r="CE516" s="1">
        <f t="shared" si="307"/>
        <v>0</v>
      </c>
      <c r="CF516" s="1"/>
      <c r="CG516" s="1">
        <f t="shared" si="308"/>
        <v>0</v>
      </c>
      <c r="CH516" s="1">
        <f t="shared" si="309"/>
        <v>0</v>
      </c>
      <c r="CI516" s="1">
        <f t="shared" si="310"/>
        <v>0</v>
      </c>
      <c r="CJ516" s="1">
        <f t="shared" si="311"/>
        <v>1269.0116910000002</v>
      </c>
      <c r="CK516" s="1">
        <f t="shared" si="312"/>
        <v>0</v>
      </c>
      <c r="CM516" s="1">
        <f t="shared" si="313"/>
        <v>0</v>
      </c>
      <c r="CN516" s="1">
        <f t="shared" si="314"/>
        <v>0</v>
      </c>
      <c r="CO516" s="1">
        <f t="shared" si="315"/>
        <v>0</v>
      </c>
      <c r="CP516" s="1">
        <f t="shared" si="316"/>
        <v>1048.0395060000001</v>
      </c>
      <c r="CQ516" s="1">
        <f t="shared" si="317"/>
        <v>0</v>
      </c>
      <c r="CS516" s="1">
        <f t="shared" ref="CS516:CS579" si="332">CM516-CG516</f>
        <v>0</v>
      </c>
      <c r="CT516" s="1">
        <f t="shared" ref="CT516:CT579" si="333">CN516-CH516</f>
        <v>0</v>
      </c>
      <c r="CU516" s="1">
        <f t="shared" ref="CU516:CU579" si="334">CO516-CI516</f>
        <v>0</v>
      </c>
      <c r="CV516" s="1">
        <f t="shared" ref="CV516:CV579" si="335">CP516-CJ516</f>
        <v>-220.97218500000008</v>
      </c>
      <c r="CW516" s="1">
        <f t="shared" ref="CW516:CW579" si="336">CQ516-CK516</f>
        <v>0</v>
      </c>
      <c r="CX516" s="1">
        <f t="shared" ref="CX516:CX579" si="337">SUM(CS516:CW516)</f>
        <v>-220.97218500000008</v>
      </c>
      <c r="DA516" s="38">
        <f t="shared" si="318"/>
        <v>0</v>
      </c>
      <c r="DB516" s="38">
        <f t="shared" si="319"/>
        <v>0</v>
      </c>
      <c r="DC516" s="38">
        <f t="shared" si="320"/>
        <v>0</v>
      </c>
      <c r="DD516" s="38">
        <f t="shared" si="321"/>
        <v>0</v>
      </c>
      <c r="DE516" s="38">
        <f t="shared" si="322"/>
        <v>0</v>
      </c>
    </row>
    <row r="517" spans="1:109" x14ac:dyDescent="0.2">
      <c r="A517" t="s">
        <v>532</v>
      </c>
      <c r="B517" t="str">
        <f t="shared" si="323"/>
        <v>GD</v>
      </c>
      <c r="C517" t="str">
        <f t="shared" si="324"/>
        <v>ID</v>
      </c>
      <c r="D517">
        <f t="shared" si="325"/>
        <v>375000</v>
      </c>
      <c r="F517" s="1">
        <v>364211.85000000003</v>
      </c>
      <c r="G517" s="1">
        <v>364211.85000000003</v>
      </c>
      <c r="H517" s="1">
        <v>364584.53</v>
      </c>
      <c r="I517" s="1">
        <v>364584.53</v>
      </c>
      <c r="J517" s="1">
        <v>364584.53</v>
      </c>
      <c r="K517" s="1">
        <v>364584.53</v>
      </c>
      <c r="L517" s="1">
        <v>364738.8</v>
      </c>
      <c r="M517" s="1">
        <v>364738.8</v>
      </c>
      <c r="N517" s="1">
        <v>364738.8</v>
      </c>
      <c r="O517" s="1">
        <v>364738.8</v>
      </c>
      <c r="P517" s="1">
        <v>364738.8</v>
      </c>
      <c r="Q517" s="1">
        <v>364738.8</v>
      </c>
      <c r="R517" s="1">
        <v>364738.8</v>
      </c>
      <c r="S517" s="1">
        <f t="shared" si="326"/>
        <v>364475.32500000001</v>
      </c>
      <c r="T517" s="1">
        <f t="shared" si="327"/>
        <v>4010982.7699999991</v>
      </c>
      <c r="U517" s="1">
        <f t="shared" si="328"/>
        <v>364621.50791666657</v>
      </c>
      <c r="V517" s="1">
        <v>-73546.16</v>
      </c>
      <c r="W517" s="1">
        <v>-74101.58</v>
      </c>
      <c r="X517" s="1">
        <v>-74657.290000000008</v>
      </c>
      <c r="Y517" s="1">
        <v>-75213.279999999999</v>
      </c>
      <c r="Z517" s="1">
        <v>-75769.27</v>
      </c>
      <c r="AA517" s="1">
        <v>-76325.259999999995</v>
      </c>
      <c r="AB517" s="1">
        <v>-76881.37</v>
      </c>
      <c r="AC517" s="1">
        <v>-77437.600000000006</v>
      </c>
      <c r="AD517" s="1">
        <v>-77993.83</v>
      </c>
      <c r="AE517" s="1">
        <v>-78550.06</v>
      </c>
      <c r="AF517" s="1">
        <v>-79106.290000000008</v>
      </c>
      <c r="AG517" s="1">
        <v>-79662.52</v>
      </c>
      <c r="AH517" s="1">
        <v>-80218.75</v>
      </c>
      <c r="AI517" s="1"/>
      <c r="AJ517" s="1">
        <v>-555.41999999999996</v>
      </c>
      <c r="AK517" s="1">
        <v>-555.41999999999996</v>
      </c>
      <c r="AL517" s="1">
        <v>-555.71</v>
      </c>
      <c r="AM517" s="1">
        <v>-555.99</v>
      </c>
      <c r="AN517" s="1">
        <v>-555.99</v>
      </c>
      <c r="AO517" s="1">
        <v>-555.99</v>
      </c>
      <c r="AP517" s="1">
        <v>-556.11</v>
      </c>
      <c r="AQ517" s="1">
        <v>-556.23</v>
      </c>
      <c r="AR517" s="1">
        <v>-556.23</v>
      </c>
      <c r="AS517" s="1">
        <v>-556.23</v>
      </c>
      <c r="AT517" s="1">
        <v>-556.23</v>
      </c>
      <c r="AU517" s="1">
        <v>-556.23</v>
      </c>
      <c r="AV517" s="1">
        <v>-556.23</v>
      </c>
      <c r="AW517" s="1">
        <f t="shared" si="329"/>
        <v>6672.5899999999983</v>
      </c>
      <c r="AX517" s="1"/>
      <c r="AY517" s="1">
        <v>290665.69</v>
      </c>
      <c r="AZ517" s="1">
        <v>290110.27</v>
      </c>
      <c r="BA517" s="1">
        <v>289927.24</v>
      </c>
      <c r="BB517" s="1">
        <v>289371.25</v>
      </c>
      <c r="BC517" s="1">
        <v>288815.26</v>
      </c>
      <c r="BD517" s="1">
        <v>288259.27</v>
      </c>
      <c r="BE517" s="1">
        <v>287857.43</v>
      </c>
      <c r="BF517" s="1">
        <v>287301.2</v>
      </c>
      <c r="BG517" s="1">
        <v>286744.97000000003</v>
      </c>
      <c r="BH517" s="1">
        <v>286188.74</v>
      </c>
      <c r="BI517" s="1">
        <v>285632.51</v>
      </c>
      <c r="BJ517" s="1">
        <v>285076.28000000003</v>
      </c>
      <c r="BK517" s="1">
        <v>284520.05</v>
      </c>
      <c r="BL517" s="2">
        <f t="shared" si="302"/>
        <v>0</v>
      </c>
      <c r="BM517" s="2">
        <f t="shared" si="330"/>
        <v>6672.5899999999983</v>
      </c>
      <c r="BN517" s="3">
        <f t="shared" si="301"/>
        <v>1.8300044992203269E-2</v>
      </c>
      <c r="BO517" s="37">
        <f>IFERROR(INDEX('Wkpr - Existing Depr Rates'!$G$2:$G$709,MATCH('Wkpr - Plant Balance Detail'!A517,'Wkpr - Existing Depr Rates'!$A$2:$A$709,0),),0)</f>
        <v>1.83E-2</v>
      </c>
      <c r="BP517" s="37">
        <f t="shared" si="331"/>
        <v>4.4992203268590103E-8</v>
      </c>
      <c r="BQ517" s="11">
        <v>1.8800000000000001E-2</v>
      </c>
      <c r="BR517" s="11"/>
      <c r="BS517" s="11"/>
      <c r="BU517" s="31">
        <f>_xlfn.IFNA(IF(AND($B517="ED",$D517&gt;=310000,$D517&lt;360000),INDEX('Wkpr - Allocation_Factors'!$B$16:$F$16,1,MATCH('Wkpr - Plant Balance Detail'!BU$2,'Wkpr - Allocation_Factors'!$B$1:$F$1,0)),IF(AND($B517="GD",$C517="AN",$D517&gt;=350000,$D517&lt;358000),INDEX('Wkpr - Allocation_Factors'!$B$17:$F$17,1,MATCH('Wkpr - Plant Balance Detail'!BU$2,'Wkpr - Allocation_Factors'!$B$1:$F$1,0)),INDEX('Wkpr - Allocation_Factors'!$B$2:$F$15,MATCH(CONCATENATE('Wkpr - Plant Balance Detail'!$B517,'Wkpr - Plant Balance Detail'!$C517),'Wkpr - Allocation_Factors'!$A$2:$A$15,0),MATCH('Wkpr - Plant Balance Detail'!BU$2,'Wkpr - Allocation_Factors'!$B$1:$F$1,0)))),0)</f>
        <v>0</v>
      </c>
      <c r="BV517" s="31">
        <f>_xlfn.IFNA(IF(AND($B517="ED",$D517&gt;=310000,$D517&lt;360000),INDEX('Wkpr - Allocation_Factors'!$B$16:$F$16,1,MATCH('Wkpr - Plant Balance Detail'!BV$2,'Wkpr - Allocation_Factors'!$B$1:$F$1,0)),IF(AND($B517="GD",$C517="AN",$D517&gt;=350000,$D517&lt;358000),INDEX('Wkpr - Allocation_Factors'!$B$17:$F$17,1,MATCH('Wkpr - Plant Balance Detail'!BV$2,'Wkpr - Allocation_Factors'!$B$1:$F$1,0)),INDEX('Wkpr - Allocation_Factors'!$B$2:$F$15,MATCH(CONCATENATE('Wkpr - Plant Balance Detail'!$B517,'Wkpr - Plant Balance Detail'!$C517),'Wkpr - Allocation_Factors'!$A$2:$A$15,0),MATCH('Wkpr - Plant Balance Detail'!BV$2,'Wkpr - Allocation_Factors'!$B$1:$F$1,0)))),0)</f>
        <v>0</v>
      </c>
      <c r="BW517" s="31">
        <f>_xlfn.IFNA(IF(AND($B517="ED",$D517&gt;=310000,$D517&lt;360000),INDEX('Wkpr - Allocation_Factors'!$B$16:$F$16,1,MATCH('Wkpr - Plant Balance Detail'!BW$2,'Wkpr - Allocation_Factors'!$B$1:$F$1,0)),IF(AND($B517="GD",$C517="AN",$D517&gt;=350000,$D517&lt;358000),INDEX('Wkpr - Allocation_Factors'!$B$17:$F$17,1,MATCH('Wkpr - Plant Balance Detail'!BW$2,'Wkpr - Allocation_Factors'!$B$1:$F$1,0)),INDEX('Wkpr - Allocation_Factors'!$B$2:$F$15,MATCH(CONCATENATE('Wkpr - Plant Balance Detail'!$B517,'Wkpr - Plant Balance Detail'!$C517),'Wkpr - Allocation_Factors'!$A$2:$A$15,0),MATCH('Wkpr - Plant Balance Detail'!BW$2,'Wkpr - Allocation_Factors'!$B$1:$F$1,0)))),0)</f>
        <v>0</v>
      </c>
      <c r="BX517" s="31">
        <f>_xlfn.IFNA(IF(AND($B517="ED",$D517&gt;=310000,$D517&lt;360000),INDEX('Wkpr - Allocation_Factors'!$B$16:$F$16,1,MATCH('Wkpr - Plant Balance Detail'!BX$2,'Wkpr - Allocation_Factors'!$B$1:$F$1,0)),IF(AND($B517="GD",$C517="AN",$D517&gt;=350000,$D517&lt;358000),INDEX('Wkpr - Allocation_Factors'!$B$17:$F$17,1,MATCH('Wkpr - Plant Balance Detail'!BX$2,'Wkpr - Allocation_Factors'!$B$1:$F$1,0)),INDEX('Wkpr - Allocation_Factors'!$B$2:$F$15,MATCH(CONCATENATE('Wkpr - Plant Balance Detail'!$B517,'Wkpr - Plant Balance Detail'!$C517),'Wkpr - Allocation_Factors'!$A$2:$A$15,0),MATCH('Wkpr - Plant Balance Detail'!BX$2,'Wkpr - Allocation_Factors'!$B$1:$F$1,0)))),0)</f>
        <v>1</v>
      </c>
      <c r="BY517" s="31">
        <f>_xlfn.IFNA(IF(AND($B517="ED",$D517&gt;=310000,$D517&lt;360000),INDEX('Wkpr - Allocation_Factors'!$B$16:$F$16,1,MATCH('Wkpr - Plant Balance Detail'!BY$2,'Wkpr - Allocation_Factors'!$B$1:$F$1,0)),IF(AND($B517="GD",$C517="AN",$D517&gt;=350000,$D517&lt;358000),INDEX('Wkpr - Allocation_Factors'!$B$17:$F$17,1,MATCH('Wkpr - Plant Balance Detail'!BY$2,'Wkpr - Allocation_Factors'!$B$1:$F$1,0)),INDEX('Wkpr - Allocation_Factors'!$B$2:$F$15,MATCH(CONCATENATE('Wkpr - Plant Balance Detail'!$B517,'Wkpr - Plant Balance Detail'!$C517),'Wkpr - Allocation_Factors'!$A$2:$A$15,0),MATCH('Wkpr - Plant Balance Detail'!BY$2,'Wkpr - Allocation_Factors'!$B$1:$F$1,0)))),0)</f>
        <v>0</v>
      </c>
      <c r="CA517" s="1">
        <f t="shared" si="303"/>
        <v>0</v>
      </c>
      <c r="CB517" s="1">
        <f t="shared" si="304"/>
        <v>0</v>
      </c>
      <c r="CC517" s="1">
        <f t="shared" si="305"/>
        <v>0</v>
      </c>
      <c r="CD517" s="1">
        <f t="shared" si="306"/>
        <v>6674.7364504022298</v>
      </c>
      <c r="CE517" s="1">
        <f t="shared" si="307"/>
        <v>0</v>
      </c>
      <c r="CF517" s="1"/>
      <c r="CG517" s="1">
        <f t="shared" si="308"/>
        <v>0</v>
      </c>
      <c r="CH517" s="1">
        <f t="shared" si="309"/>
        <v>0</v>
      </c>
      <c r="CI517" s="1">
        <f t="shared" si="310"/>
        <v>0</v>
      </c>
      <c r="CJ517" s="1">
        <f t="shared" si="311"/>
        <v>6674.7200400000002</v>
      </c>
      <c r="CK517" s="1">
        <f t="shared" si="312"/>
        <v>0</v>
      </c>
      <c r="CM517" s="1">
        <f t="shared" si="313"/>
        <v>0</v>
      </c>
      <c r="CN517" s="1">
        <f t="shared" si="314"/>
        <v>0</v>
      </c>
      <c r="CO517" s="1">
        <f t="shared" si="315"/>
        <v>0</v>
      </c>
      <c r="CP517" s="1">
        <f t="shared" si="316"/>
        <v>6857.0894399999997</v>
      </c>
      <c r="CQ517" s="1">
        <f t="shared" si="317"/>
        <v>0</v>
      </c>
      <c r="CS517" s="1">
        <f t="shared" si="332"/>
        <v>0</v>
      </c>
      <c r="CT517" s="1">
        <f t="shared" si="333"/>
        <v>0</v>
      </c>
      <c r="CU517" s="1">
        <f t="shared" si="334"/>
        <v>0</v>
      </c>
      <c r="CV517" s="1">
        <f t="shared" si="335"/>
        <v>182.36939999999959</v>
      </c>
      <c r="CW517" s="1">
        <f t="shared" si="336"/>
        <v>0</v>
      </c>
      <c r="CX517" s="1">
        <f t="shared" si="337"/>
        <v>182.36939999999959</v>
      </c>
      <c r="DA517" s="38">
        <f t="shared" si="318"/>
        <v>0</v>
      </c>
      <c r="DB517" s="38">
        <f t="shared" si="319"/>
        <v>0</v>
      </c>
      <c r="DC517" s="38">
        <f t="shared" si="320"/>
        <v>0</v>
      </c>
      <c r="DD517" s="38">
        <f t="shared" si="321"/>
        <v>0</v>
      </c>
      <c r="DE517" s="38">
        <f t="shared" si="322"/>
        <v>0</v>
      </c>
    </row>
    <row r="518" spans="1:109" x14ac:dyDescent="0.2">
      <c r="A518" t="s">
        <v>533</v>
      </c>
      <c r="B518" t="str">
        <f t="shared" si="323"/>
        <v>GD</v>
      </c>
      <c r="C518" t="str">
        <f t="shared" si="324"/>
        <v>ID</v>
      </c>
      <c r="D518">
        <f t="shared" si="325"/>
        <v>376000</v>
      </c>
      <c r="F518" s="1">
        <v>97915460.640000001</v>
      </c>
      <c r="G518" s="1">
        <v>98108243.450000003</v>
      </c>
      <c r="H518" s="1">
        <v>99611737.530000001</v>
      </c>
      <c r="I518" s="1">
        <v>99866568.069999993</v>
      </c>
      <c r="J518" s="1">
        <v>100217828.8</v>
      </c>
      <c r="K518" s="1">
        <v>100853406.59</v>
      </c>
      <c r="L518" s="1">
        <v>101452182.56999999</v>
      </c>
      <c r="M518" s="1">
        <v>102000959.02</v>
      </c>
      <c r="N518" s="1">
        <v>102659752.48999999</v>
      </c>
      <c r="O518" s="1">
        <v>103162079.28</v>
      </c>
      <c r="P518" s="1">
        <v>103775118.20999999</v>
      </c>
      <c r="Q518" s="1">
        <v>104049872.17</v>
      </c>
      <c r="R518" s="1">
        <v>104492710.95999999</v>
      </c>
      <c r="S518" s="1">
        <f t="shared" si="326"/>
        <v>101204085.8</v>
      </c>
      <c r="T518" s="1">
        <f t="shared" si="327"/>
        <v>1115757748.1800001</v>
      </c>
      <c r="U518" s="1">
        <f t="shared" si="328"/>
        <v>101413486.16500001</v>
      </c>
      <c r="V518" s="1">
        <v>-29949877.719999999</v>
      </c>
      <c r="W518" s="1">
        <v>-30144400.57</v>
      </c>
      <c r="X518" s="1">
        <v>-30341296.710000001</v>
      </c>
      <c r="Y518" s="1">
        <v>-30528887.649999999</v>
      </c>
      <c r="Z518" s="1">
        <v>-30726146.190000001</v>
      </c>
      <c r="AA518" s="1">
        <v>-30926379.629999999</v>
      </c>
      <c r="AB518" s="1">
        <v>-31127822.84</v>
      </c>
      <c r="AC518" s="1">
        <v>-31330428.260000002</v>
      </c>
      <c r="AD518" s="1">
        <v>-31534236.219999999</v>
      </c>
      <c r="AE518" s="1">
        <v>-31735706.23</v>
      </c>
      <c r="AF518" s="1">
        <v>-31939440.48</v>
      </c>
      <c r="AG518" s="1">
        <v>-32146399.539999999</v>
      </c>
      <c r="AH518" s="1">
        <v>-32353303.809999999</v>
      </c>
      <c r="AI518" s="1"/>
      <c r="AJ518" s="1">
        <v>-194426.16</v>
      </c>
      <c r="AK518" s="1">
        <v>-195206.94</v>
      </c>
      <c r="AL518" s="1">
        <v>-196896.14</v>
      </c>
      <c r="AM518" s="1">
        <v>-198647.14</v>
      </c>
      <c r="AN518" s="1">
        <v>-199250.71</v>
      </c>
      <c r="AO518" s="1">
        <v>-200233.44</v>
      </c>
      <c r="AP518" s="1">
        <v>-201462.64</v>
      </c>
      <c r="AQ518" s="1">
        <v>-202605.42</v>
      </c>
      <c r="AR518" s="1">
        <v>-203807.96</v>
      </c>
      <c r="AS518" s="1">
        <v>-204964.24</v>
      </c>
      <c r="AT518" s="1">
        <v>-206074.96</v>
      </c>
      <c r="AU518" s="1">
        <v>-206959.06</v>
      </c>
      <c r="AV518" s="1">
        <v>-207673.66</v>
      </c>
      <c r="AW518" s="1">
        <f t="shared" si="329"/>
        <v>2423782.3099999996</v>
      </c>
      <c r="AX518" s="1"/>
      <c r="AY518" s="1">
        <v>67965582.920000002</v>
      </c>
      <c r="AZ518" s="1">
        <v>67963842.879999995</v>
      </c>
      <c r="BA518" s="1">
        <v>69270440.819999993</v>
      </c>
      <c r="BB518" s="1">
        <v>69337680.420000002</v>
      </c>
      <c r="BC518" s="1">
        <v>69491682.609999999</v>
      </c>
      <c r="BD518" s="1">
        <v>69927026.959999993</v>
      </c>
      <c r="BE518" s="1">
        <v>70324359.730000004</v>
      </c>
      <c r="BF518" s="1">
        <v>70670530.760000005</v>
      </c>
      <c r="BG518" s="1">
        <v>71125516.269999996</v>
      </c>
      <c r="BH518" s="1">
        <v>71426373.049999997</v>
      </c>
      <c r="BI518" s="1">
        <v>71835677.730000004</v>
      </c>
      <c r="BJ518" s="1">
        <v>71903472.629999995</v>
      </c>
      <c r="BK518" s="1">
        <v>72139407.150000006</v>
      </c>
      <c r="BL518" s="2">
        <f t="shared" si="302"/>
        <v>0</v>
      </c>
      <c r="BM518" s="2">
        <f t="shared" si="330"/>
        <v>2423782.3099999996</v>
      </c>
      <c r="BN518" s="3">
        <f t="shared" si="301"/>
        <v>2.3899999907867276E-2</v>
      </c>
      <c r="BO518" s="37">
        <f>IFERROR(INDEX('Wkpr - Existing Depr Rates'!$G$2:$G$709,MATCH('Wkpr - Plant Balance Detail'!A518,'Wkpr - Existing Depr Rates'!$A$2:$A$709,0),),0)</f>
        <v>2.3899999999999998E-2</v>
      </c>
      <c r="BP518" s="37">
        <f t="shared" si="331"/>
        <v>-9.2132721590809652E-11</v>
      </c>
      <c r="BQ518" s="11">
        <v>2.2800000000000001E-2</v>
      </c>
      <c r="BR518" s="11"/>
      <c r="BS518" s="11"/>
      <c r="BU518" s="31">
        <f>_xlfn.IFNA(IF(AND($B518="ED",$D518&gt;=310000,$D518&lt;360000),INDEX('Wkpr - Allocation_Factors'!$B$16:$F$16,1,MATCH('Wkpr - Plant Balance Detail'!BU$2,'Wkpr - Allocation_Factors'!$B$1:$F$1,0)),IF(AND($B518="GD",$C518="AN",$D518&gt;=350000,$D518&lt;358000),INDEX('Wkpr - Allocation_Factors'!$B$17:$F$17,1,MATCH('Wkpr - Plant Balance Detail'!BU$2,'Wkpr - Allocation_Factors'!$B$1:$F$1,0)),INDEX('Wkpr - Allocation_Factors'!$B$2:$F$15,MATCH(CONCATENATE('Wkpr - Plant Balance Detail'!$B518,'Wkpr - Plant Balance Detail'!$C518),'Wkpr - Allocation_Factors'!$A$2:$A$15,0),MATCH('Wkpr - Plant Balance Detail'!BU$2,'Wkpr - Allocation_Factors'!$B$1:$F$1,0)))),0)</f>
        <v>0</v>
      </c>
      <c r="BV518" s="31">
        <f>_xlfn.IFNA(IF(AND($B518="ED",$D518&gt;=310000,$D518&lt;360000),INDEX('Wkpr - Allocation_Factors'!$B$16:$F$16,1,MATCH('Wkpr - Plant Balance Detail'!BV$2,'Wkpr - Allocation_Factors'!$B$1:$F$1,0)),IF(AND($B518="GD",$C518="AN",$D518&gt;=350000,$D518&lt;358000),INDEX('Wkpr - Allocation_Factors'!$B$17:$F$17,1,MATCH('Wkpr - Plant Balance Detail'!BV$2,'Wkpr - Allocation_Factors'!$B$1:$F$1,0)),INDEX('Wkpr - Allocation_Factors'!$B$2:$F$15,MATCH(CONCATENATE('Wkpr - Plant Balance Detail'!$B518,'Wkpr - Plant Balance Detail'!$C518),'Wkpr - Allocation_Factors'!$A$2:$A$15,0),MATCH('Wkpr - Plant Balance Detail'!BV$2,'Wkpr - Allocation_Factors'!$B$1:$F$1,0)))),0)</f>
        <v>0</v>
      </c>
      <c r="BW518" s="31">
        <f>_xlfn.IFNA(IF(AND($B518="ED",$D518&gt;=310000,$D518&lt;360000),INDEX('Wkpr - Allocation_Factors'!$B$16:$F$16,1,MATCH('Wkpr - Plant Balance Detail'!BW$2,'Wkpr - Allocation_Factors'!$B$1:$F$1,0)),IF(AND($B518="GD",$C518="AN",$D518&gt;=350000,$D518&lt;358000),INDEX('Wkpr - Allocation_Factors'!$B$17:$F$17,1,MATCH('Wkpr - Plant Balance Detail'!BW$2,'Wkpr - Allocation_Factors'!$B$1:$F$1,0)),INDEX('Wkpr - Allocation_Factors'!$B$2:$F$15,MATCH(CONCATENATE('Wkpr - Plant Balance Detail'!$B518,'Wkpr - Plant Balance Detail'!$C518),'Wkpr - Allocation_Factors'!$A$2:$A$15,0),MATCH('Wkpr - Plant Balance Detail'!BW$2,'Wkpr - Allocation_Factors'!$B$1:$F$1,0)))),0)</f>
        <v>0</v>
      </c>
      <c r="BX518" s="31">
        <f>_xlfn.IFNA(IF(AND($B518="ED",$D518&gt;=310000,$D518&lt;360000),INDEX('Wkpr - Allocation_Factors'!$B$16:$F$16,1,MATCH('Wkpr - Plant Balance Detail'!BX$2,'Wkpr - Allocation_Factors'!$B$1:$F$1,0)),IF(AND($B518="GD",$C518="AN",$D518&gt;=350000,$D518&lt;358000),INDEX('Wkpr - Allocation_Factors'!$B$17:$F$17,1,MATCH('Wkpr - Plant Balance Detail'!BX$2,'Wkpr - Allocation_Factors'!$B$1:$F$1,0)),INDEX('Wkpr - Allocation_Factors'!$B$2:$F$15,MATCH(CONCATENATE('Wkpr - Plant Balance Detail'!$B518,'Wkpr - Plant Balance Detail'!$C518),'Wkpr - Allocation_Factors'!$A$2:$A$15,0),MATCH('Wkpr - Plant Balance Detail'!BX$2,'Wkpr - Allocation_Factors'!$B$1:$F$1,0)))),0)</f>
        <v>1</v>
      </c>
      <c r="BY518" s="31">
        <f>_xlfn.IFNA(IF(AND($B518="ED",$D518&gt;=310000,$D518&lt;360000),INDEX('Wkpr - Allocation_Factors'!$B$16:$F$16,1,MATCH('Wkpr - Plant Balance Detail'!BY$2,'Wkpr - Allocation_Factors'!$B$1:$F$1,0)),IF(AND($B518="GD",$C518="AN",$D518&gt;=350000,$D518&lt;358000),INDEX('Wkpr - Allocation_Factors'!$B$17:$F$17,1,MATCH('Wkpr - Plant Balance Detail'!BY$2,'Wkpr - Allocation_Factors'!$B$1:$F$1,0)),INDEX('Wkpr - Allocation_Factors'!$B$2:$F$15,MATCH(CONCATENATE('Wkpr - Plant Balance Detail'!$B518,'Wkpr - Plant Balance Detail'!$C518),'Wkpr - Allocation_Factors'!$A$2:$A$15,0),MATCH('Wkpr - Plant Balance Detail'!BY$2,'Wkpr - Allocation_Factors'!$B$1:$F$1,0)))),0)</f>
        <v>0</v>
      </c>
      <c r="CA518" s="1">
        <f t="shared" si="303"/>
        <v>0</v>
      </c>
      <c r="CB518" s="1">
        <f t="shared" si="304"/>
        <v>0</v>
      </c>
      <c r="CC518" s="1">
        <f t="shared" si="305"/>
        <v>0</v>
      </c>
      <c r="CD518" s="1">
        <f t="shared" si="306"/>
        <v>2497375.7823168016</v>
      </c>
      <c r="CE518" s="1">
        <f t="shared" si="307"/>
        <v>0</v>
      </c>
      <c r="CF518" s="1"/>
      <c r="CG518" s="1">
        <f t="shared" si="308"/>
        <v>0</v>
      </c>
      <c r="CH518" s="1">
        <f t="shared" si="309"/>
        <v>0</v>
      </c>
      <c r="CI518" s="1">
        <f t="shared" si="310"/>
        <v>0</v>
      </c>
      <c r="CJ518" s="1">
        <f t="shared" si="311"/>
        <v>2497375.7919439995</v>
      </c>
      <c r="CK518" s="1">
        <f t="shared" si="312"/>
        <v>0</v>
      </c>
      <c r="CM518" s="1">
        <f t="shared" si="313"/>
        <v>0</v>
      </c>
      <c r="CN518" s="1">
        <f t="shared" si="314"/>
        <v>0</v>
      </c>
      <c r="CO518" s="1">
        <f t="shared" si="315"/>
        <v>0</v>
      </c>
      <c r="CP518" s="1">
        <f t="shared" si="316"/>
        <v>2382433.8098880001</v>
      </c>
      <c r="CQ518" s="1">
        <f t="shared" si="317"/>
        <v>0</v>
      </c>
      <c r="CS518" s="1">
        <f t="shared" si="332"/>
        <v>0</v>
      </c>
      <c r="CT518" s="1">
        <f t="shared" si="333"/>
        <v>0</v>
      </c>
      <c r="CU518" s="1">
        <f t="shared" si="334"/>
        <v>0</v>
      </c>
      <c r="CV518" s="1">
        <f t="shared" si="335"/>
        <v>-114941.98205599934</v>
      </c>
      <c r="CW518" s="1">
        <f t="shared" si="336"/>
        <v>0</v>
      </c>
      <c r="CX518" s="1">
        <f t="shared" si="337"/>
        <v>-114941.98205599934</v>
      </c>
      <c r="DA518" s="38">
        <f t="shared" si="318"/>
        <v>0</v>
      </c>
      <c r="DB518" s="38">
        <f t="shared" si="319"/>
        <v>0</v>
      </c>
      <c r="DC518" s="38">
        <f t="shared" si="320"/>
        <v>0</v>
      </c>
      <c r="DD518" s="38">
        <f t="shared" si="321"/>
        <v>0</v>
      </c>
      <c r="DE518" s="38">
        <f t="shared" si="322"/>
        <v>0</v>
      </c>
    </row>
    <row r="519" spans="1:109" x14ac:dyDescent="0.2">
      <c r="A519" s="18" t="s">
        <v>534</v>
      </c>
      <c r="B519" s="18" t="str">
        <f t="shared" si="323"/>
        <v>GD</v>
      </c>
      <c r="C519" s="18" t="str">
        <f t="shared" si="324"/>
        <v>ID</v>
      </c>
      <c r="D519" s="18">
        <f t="shared" si="325"/>
        <v>376105</v>
      </c>
      <c r="E519" s="18" t="s">
        <v>685</v>
      </c>
      <c r="F519" s="19">
        <v>174484.79</v>
      </c>
      <c r="G519" s="19">
        <v>174484.79</v>
      </c>
      <c r="H519" s="19">
        <v>174484.79</v>
      </c>
      <c r="I519" s="19">
        <v>174484.79</v>
      </c>
      <c r="J519" s="19">
        <v>174484.79</v>
      </c>
      <c r="K519" s="19">
        <v>174484.79</v>
      </c>
      <c r="L519" s="19">
        <v>174484.79</v>
      </c>
      <c r="M519" s="19">
        <v>174484.79</v>
      </c>
      <c r="N519" s="19">
        <v>174484.79</v>
      </c>
      <c r="O519" s="19">
        <v>174484.79</v>
      </c>
      <c r="P519" s="19">
        <v>174484.79</v>
      </c>
      <c r="Q519" s="19">
        <v>174484.79</v>
      </c>
      <c r="R519" s="19">
        <v>174484.79</v>
      </c>
      <c r="S519" s="19">
        <f t="shared" si="326"/>
        <v>174484.79</v>
      </c>
      <c r="T519" s="19">
        <f t="shared" si="327"/>
        <v>1919332.6900000002</v>
      </c>
      <c r="U519" s="19">
        <f t="shared" si="328"/>
        <v>174484.79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9">
        <v>0</v>
      </c>
      <c r="AI519" s="19"/>
      <c r="AJ519" s="19">
        <v>0</v>
      </c>
      <c r="AK519" s="19">
        <v>0</v>
      </c>
      <c r="AL519" s="19">
        <v>0</v>
      </c>
      <c r="AM519" s="19">
        <v>0</v>
      </c>
      <c r="AN519" s="19">
        <v>0</v>
      </c>
      <c r="AO519" s="19">
        <v>0</v>
      </c>
      <c r="AP519" s="19">
        <v>0</v>
      </c>
      <c r="AQ519" s="19">
        <v>0</v>
      </c>
      <c r="AR519" s="19">
        <v>0</v>
      </c>
      <c r="AS519" s="19">
        <v>0</v>
      </c>
      <c r="AT519" s="19">
        <v>0</v>
      </c>
      <c r="AU519" s="19">
        <v>0</v>
      </c>
      <c r="AV519" s="19">
        <v>0</v>
      </c>
      <c r="AW519" s="19">
        <f t="shared" si="329"/>
        <v>0</v>
      </c>
      <c r="AX519" s="19"/>
      <c r="AY519" s="1">
        <v>174484.79</v>
      </c>
      <c r="AZ519" s="1">
        <v>174484.79</v>
      </c>
      <c r="BA519" s="1">
        <v>174484.79</v>
      </c>
      <c r="BB519" s="1">
        <v>174484.79</v>
      </c>
      <c r="BC519" s="1">
        <v>174484.79</v>
      </c>
      <c r="BD519" s="1">
        <v>174484.79</v>
      </c>
      <c r="BE519" s="1">
        <v>174484.79</v>
      </c>
      <c r="BF519" s="1">
        <v>174484.79</v>
      </c>
      <c r="BG519" s="1">
        <v>174484.79</v>
      </c>
      <c r="BH519" s="1">
        <v>174484.79</v>
      </c>
      <c r="BI519" s="1">
        <v>174484.79</v>
      </c>
      <c r="BJ519" s="1">
        <v>174484.79</v>
      </c>
      <c r="BK519" s="1">
        <v>174484.79</v>
      </c>
      <c r="BL519" s="20">
        <f t="shared" si="302"/>
        <v>0</v>
      </c>
      <c r="BM519" s="20">
        <f t="shared" si="330"/>
        <v>0</v>
      </c>
      <c r="BN519" s="21" t="str">
        <f t="shared" si="301"/>
        <v/>
      </c>
      <c r="BO519" s="37">
        <f>IFERROR(INDEX('Wkpr - Existing Depr Rates'!$G$2:$G$709,MATCH('Wkpr - Plant Balance Detail'!A519,'Wkpr - Existing Depr Rates'!$A$2:$A$709,0),),0)</f>
        <v>0</v>
      </c>
      <c r="BP519" s="37" t="str">
        <f t="shared" si="331"/>
        <v/>
      </c>
      <c r="BQ519" s="18"/>
      <c r="BR519" s="18"/>
      <c r="BS519" s="18"/>
      <c r="BT519" s="18"/>
      <c r="BU519" s="33">
        <f>_xlfn.IFNA(IF(AND($B519="ED",$D519&gt;=310000,$D519&lt;360000),INDEX('Wkpr - Allocation_Factors'!$B$16:$F$16,1,MATCH('Wkpr - Plant Balance Detail'!BU$2,'Wkpr - Allocation_Factors'!$B$1:$F$1,0)),IF(AND($B519="GD",$C519="AN",$D519&gt;=350000,$D519&lt;358000),INDEX('Wkpr - Allocation_Factors'!$B$17:$F$17,1,MATCH('Wkpr - Plant Balance Detail'!BU$2,'Wkpr - Allocation_Factors'!$B$1:$F$1,0)),INDEX('Wkpr - Allocation_Factors'!$B$2:$F$15,MATCH(CONCATENATE('Wkpr - Plant Balance Detail'!$B519,'Wkpr - Plant Balance Detail'!$C519),'Wkpr - Allocation_Factors'!$A$2:$A$15,0),MATCH('Wkpr - Plant Balance Detail'!BU$2,'Wkpr - Allocation_Factors'!$B$1:$F$1,0)))),0)</f>
        <v>0</v>
      </c>
      <c r="BV519" s="33">
        <f>_xlfn.IFNA(IF(AND($B519="ED",$D519&gt;=310000,$D519&lt;360000),INDEX('Wkpr - Allocation_Factors'!$B$16:$F$16,1,MATCH('Wkpr - Plant Balance Detail'!BV$2,'Wkpr - Allocation_Factors'!$B$1:$F$1,0)),IF(AND($B519="GD",$C519="AN",$D519&gt;=350000,$D519&lt;358000),INDEX('Wkpr - Allocation_Factors'!$B$17:$F$17,1,MATCH('Wkpr - Plant Balance Detail'!BV$2,'Wkpr - Allocation_Factors'!$B$1:$F$1,0)),INDEX('Wkpr - Allocation_Factors'!$B$2:$F$15,MATCH(CONCATENATE('Wkpr - Plant Balance Detail'!$B519,'Wkpr - Plant Balance Detail'!$C519),'Wkpr - Allocation_Factors'!$A$2:$A$15,0),MATCH('Wkpr - Plant Balance Detail'!BV$2,'Wkpr - Allocation_Factors'!$B$1:$F$1,0)))),0)</f>
        <v>0</v>
      </c>
      <c r="BW519" s="33">
        <f>_xlfn.IFNA(IF(AND($B519="ED",$D519&gt;=310000,$D519&lt;360000),INDEX('Wkpr - Allocation_Factors'!$B$16:$F$16,1,MATCH('Wkpr - Plant Balance Detail'!BW$2,'Wkpr - Allocation_Factors'!$B$1:$F$1,0)),IF(AND($B519="GD",$C519="AN",$D519&gt;=350000,$D519&lt;358000),INDEX('Wkpr - Allocation_Factors'!$B$17:$F$17,1,MATCH('Wkpr - Plant Balance Detail'!BW$2,'Wkpr - Allocation_Factors'!$B$1:$F$1,0)),INDEX('Wkpr - Allocation_Factors'!$B$2:$F$15,MATCH(CONCATENATE('Wkpr - Plant Balance Detail'!$B519,'Wkpr - Plant Balance Detail'!$C519),'Wkpr - Allocation_Factors'!$A$2:$A$15,0),MATCH('Wkpr - Plant Balance Detail'!BW$2,'Wkpr - Allocation_Factors'!$B$1:$F$1,0)))),0)</f>
        <v>0</v>
      </c>
      <c r="BX519" s="33">
        <f>_xlfn.IFNA(IF(AND($B519="ED",$D519&gt;=310000,$D519&lt;360000),INDEX('Wkpr - Allocation_Factors'!$B$16:$F$16,1,MATCH('Wkpr - Plant Balance Detail'!BX$2,'Wkpr - Allocation_Factors'!$B$1:$F$1,0)),IF(AND($B519="GD",$C519="AN",$D519&gt;=350000,$D519&lt;358000),INDEX('Wkpr - Allocation_Factors'!$B$17:$F$17,1,MATCH('Wkpr - Plant Balance Detail'!BX$2,'Wkpr - Allocation_Factors'!$B$1:$F$1,0)),INDEX('Wkpr - Allocation_Factors'!$B$2:$F$15,MATCH(CONCATENATE('Wkpr - Plant Balance Detail'!$B519,'Wkpr - Plant Balance Detail'!$C519),'Wkpr - Allocation_Factors'!$A$2:$A$15,0),MATCH('Wkpr - Plant Balance Detail'!BX$2,'Wkpr - Allocation_Factors'!$B$1:$F$1,0)))),0)</f>
        <v>1</v>
      </c>
      <c r="BY519" s="33">
        <f>_xlfn.IFNA(IF(AND($B519="ED",$D519&gt;=310000,$D519&lt;360000),INDEX('Wkpr - Allocation_Factors'!$B$16:$F$16,1,MATCH('Wkpr - Plant Balance Detail'!BY$2,'Wkpr - Allocation_Factors'!$B$1:$F$1,0)),IF(AND($B519="GD",$C519="AN",$D519&gt;=350000,$D519&lt;358000),INDEX('Wkpr - Allocation_Factors'!$B$17:$F$17,1,MATCH('Wkpr - Plant Balance Detail'!BY$2,'Wkpr - Allocation_Factors'!$B$1:$F$1,0)),INDEX('Wkpr - Allocation_Factors'!$B$2:$F$15,MATCH(CONCATENATE('Wkpr - Plant Balance Detail'!$B519,'Wkpr - Plant Balance Detail'!$C519),'Wkpr - Allocation_Factors'!$A$2:$A$15,0),MATCH('Wkpr - Plant Balance Detail'!BY$2,'Wkpr - Allocation_Factors'!$B$1:$F$1,0)))),0)</f>
        <v>0</v>
      </c>
      <c r="CA519" s="1">
        <f t="shared" si="303"/>
        <v>0</v>
      </c>
      <c r="CB519" s="1">
        <f t="shared" si="304"/>
        <v>0</v>
      </c>
      <c r="CC519" s="1">
        <f t="shared" si="305"/>
        <v>0</v>
      </c>
      <c r="CD519" s="1">
        <f t="shared" si="306"/>
        <v>0</v>
      </c>
      <c r="CE519" s="1">
        <f t="shared" si="307"/>
        <v>0</v>
      </c>
      <c r="CF519" s="1"/>
      <c r="CG519" s="1">
        <f t="shared" si="308"/>
        <v>0</v>
      </c>
      <c r="CH519" s="1">
        <f t="shared" si="309"/>
        <v>0</v>
      </c>
      <c r="CI519" s="1">
        <f t="shared" si="310"/>
        <v>0</v>
      </c>
      <c r="CJ519" s="1">
        <f t="shared" si="311"/>
        <v>0</v>
      </c>
      <c r="CK519" s="1">
        <f t="shared" si="312"/>
        <v>0</v>
      </c>
      <c r="CM519" s="1">
        <f t="shared" si="313"/>
        <v>0</v>
      </c>
      <c r="CN519" s="1">
        <f t="shared" si="314"/>
        <v>0</v>
      </c>
      <c r="CO519" s="1">
        <f t="shared" si="315"/>
        <v>0</v>
      </c>
      <c r="CP519" s="1">
        <f t="shared" si="316"/>
        <v>0</v>
      </c>
      <c r="CQ519" s="1">
        <f t="shared" si="317"/>
        <v>0</v>
      </c>
      <c r="CS519" s="1">
        <f t="shared" si="332"/>
        <v>0</v>
      </c>
      <c r="CT519" s="1">
        <f t="shared" si="333"/>
        <v>0</v>
      </c>
      <c r="CU519" s="1">
        <f t="shared" si="334"/>
        <v>0</v>
      </c>
      <c r="CV519" s="1">
        <f t="shared" si="335"/>
        <v>0</v>
      </c>
      <c r="CW519" s="1">
        <f t="shared" si="336"/>
        <v>0</v>
      </c>
      <c r="CX519" s="1">
        <f t="shared" si="337"/>
        <v>0</v>
      </c>
      <c r="DA519" s="38">
        <f t="shared" si="318"/>
        <v>0</v>
      </c>
      <c r="DB519" s="38">
        <f t="shared" si="319"/>
        <v>0</v>
      </c>
      <c r="DC519" s="38">
        <f t="shared" si="320"/>
        <v>0</v>
      </c>
      <c r="DD519" s="38">
        <f t="shared" si="321"/>
        <v>0</v>
      </c>
      <c r="DE519" s="38">
        <f t="shared" si="322"/>
        <v>0</v>
      </c>
    </row>
    <row r="520" spans="1:109" x14ac:dyDescent="0.2">
      <c r="A520" t="s">
        <v>535</v>
      </c>
      <c r="B520" t="str">
        <f t="shared" si="323"/>
        <v>GD</v>
      </c>
      <c r="C520" t="str">
        <f t="shared" si="324"/>
        <v>ID</v>
      </c>
      <c r="D520">
        <f t="shared" si="325"/>
        <v>378000</v>
      </c>
      <c r="F520" s="1">
        <v>2194751.27</v>
      </c>
      <c r="G520" s="1">
        <v>2194751.27</v>
      </c>
      <c r="H520" s="1">
        <v>2194893.4300000002</v>
      </c>
      <c r="I520" s="1">
        <v>2194893.4300000002</v>
      </c>
      <c r="J520" s="1">
        <v>2194893.4300000002</v>
      </c>
      <c r="K520" s="1">
        <v>2204969.4500000002</v>
      </c>
      <c r="L520" s="1">
        <v>2204969.4500000002</v>
      </c>
      <c r="M520" s="1">
        <v>2204969.4500000002</v>
      </c>
      <c r="N520" s="1">
        <v>2204969.4500000002</v>
      </c>
      <c r="O520" s="1">
        <v>2204969.4500000002</v>
      </c>
      <c r="P520" s="1">
        <v>2204969.4500000002</v>
      </c>
      <c r="Q520" s="1">
        <v>2223298.1</v>
      </c>
      <c r="R520" s="1">
        <v>2221364.2000000002</v>
      </c>
      <c r="S520" s="1">
        <f t="shared" si="326"/>
        <v>2208057.7350000003</v>
      </c>
      <c r="T520" s="1">
        <f t="shared" si="327"/>
        <v>24232546.359999999</v>
      </c>
      <c r="U520" s="1">
        <f t="shared" si="328"/>
        <v>2203383.6745833331</v>
      </c>
      <c r="V520" s="1">
        <v>-565542.82000000007</v>
      </c>
      <c r="W520" s="1">
        <v>-572090.49</v>
      </c>
      <c r="X520" s="1">
        <v>-578638.37</v>
      </c>
      <c r="Y520" s="1">
        <v>-585186.46</v>
      </c>
      <c r="Z520" s="1">
        <v>-591734.55000000005</v>
      </c>
      <c r="AA520" s="1">
        <v>-598297.68000000005</v>
      </c>
      <c r="AB520" s="1">
        <v>-604875.84</v>
      </c>
      <c r="AC520" s="1">
        <v>-611454</v>
      </c>
      <c r="AD520" s="1">
        <v>-618032.16</v>
      </c>
      <c r="AE520" s="1">
        <v>-624610.32000000007</v>
      </c>
      <c r="AF520" s="1">
        <v>-631188.47999999998</v>
      </c>
      <c r="AG520" s="1">
        <v>-637793.97</v>
      </c>
      <c r="AH520" s="1">
        <v>-642490.02</v>
      </c>
      <c r="AI520" s="1"/>
      <c r="AJ520" s="1">
        <v>-6528.29</v>
      </c>
      <c r="AK520" s="1">
        <v>-6547.67</v>
      </c>
      <c r="AL520" s="1">
        <v>-6547.88</v>
      </c>
      <c r="AM520" s="1">
        <v>-6548.09</v>
      </c>
      <c r="AN520" s="1">
        <v>-6548.09</v>
      </c>
      <c r="AO520" s="1">
        <v>-6563.13</v>
      </c>
      <c r="AP520" s="1">
        <v>-6578.16</v>
      </c>
      <c r="AQ520" s="1">
        <v>-6578.16</v>
      </c>
      <c r="AR520" s="1">
        <v>-6578.16</v>
      </c>
      <c r="AS520" s="1">
        <v>-6578.16</v>
      </c>
      <c r="AT520" s="1">
        <v>-6578.16</v>
      </c>
      <c r="AU520" s="1">
        <v>-6605.49</v>
      </c>
      <c r="AV520" s="1">
        <v>-6629.95</v>
      </c>
      <c r="AW520" s="1">
        <f t="shared" si="329"/>
        <v>78881.10000000002</v>
      </c>
      <c r="AX520" s="1"/>
      <c r="AY520" s="1">
        <v>1629208.4500000002</v>
      </c>
      <c r="AZ520" s="1">
        <v>1622660.78</v>
      </c>
      <c r="BA520" s="1">
        <v>1616255.06</v>
      </c>
      <c r="BB520" s="1">
        <v>1609706.97</v>
      </c>
      <c r="BC520" s="1">
        <v>1603158.88</v>
      </c>
      <c r="BD520" s="1">
        <v>1606671.77</v>
      </c>
      <c r="BE520" s="1">
        <v>1600093.6099999999</v>
      </c>
      <c r="BF520" s="1">
        <v>1593515.4500000002</v>
      </c>
      <c r="BG520" s="1">
        <v>1586937.29</v>
      </c>
      <c r="BH520" s="1">
        <v>1580359.13</v>
      </c>
      <c r="BI520" s="1">
        <v>1573780.97</v>
      </c>
      <c r="BJ520" s="1">
        <v>1585504.13</v>
      </c>
      <c r="BK520" s="1">
        <v>1578874.1800000002</v>
      </c>
      <c r="BL520" s="2">
        <f t="shared" si="302"/>
        <v>0</v>
      </c>
      <c r="BM520" s="2">
        <f t="shared" si="330"/>
        <v>78881.10000000002</v>
      </c>
      <c r="BN520" s="3">
        <f t="shared" si="301"/>
        <v>3.5799983865686349E-2</v>
      </c>
      <c r="BO520" s="37">
        <f>IFERROR(INDEX('Wkpr - Existing Depr Rates'!$G$2:$G$709,MATCH('Wkpr - Plant Balance Detail'!A520,'Wkpr - Existing Depr Rates'!$A$2:$A$709,0),),0)</f>
        <v>3.5799999999999998E-2</v>
      </c>
      <c r="BP520" s="37">
        <f t="shared" si="331"/>
        <v>-1.6134313648996645E-8</v>
      </c>
      <c r="BQ520" s="11">
        <v>3.3700000000000001E-2</v>
      </c>
      <c r="BR520" s="11"/>
      <c r="BS520" s="11"/>
      <c r="BU520" s="31">
        <f>_xlfn.IFNA(IF(AND($B520="ED",$D520&gt;=310000,$D520&lt;360000),INDEX('Wkpr - Allocation_Factors'!$B$16:$F$16,1,MATCH('Wkpr - Plant Balance Detail'!BU$2,'Wkpr - Allocation_Factors'!$B$1:$F$1,0)),IF(AND($B520="GD",$C520="AN",$D520&gt;=350000,$D520&lt;358000),INDEX('Wkpr - Allocation_Factors'!$B$17:$F$17,1,MATCH('Wkpr - Plant Balance Detail'!BU$2,'Wkpr - Allocation_Factors'!$B$1:$F$1,0)),INDEX('Wkpr - Allocation_Factors'!$B$2:$F$15,MATCH(CONCATENATE('Wkpr - Plant Balance Detail'!$B520,'Wkpr - Plant Balance Detail'!$C520),'Wkpr - Allocation_Factors'!$A$2:$A$15,0),MATCH('Wkpr - Plant Balance Detail'!BU$2,'Wkpr - Allocation_Factors'!$B$1:$F$1,0)))),0)</f>
        <v>0</v>
      </c>
      <c r="BV520" s="31">
        <f>_xlfn.IFNA(IF(AND($B520="ED",$D520&gt;=310000,$D520&lt;360000),INDEX('Wkpr - Allocation_Factors'!$B$16:$F$16,1,MATCH('Wkpr - Plant Balance Detail'!BV$2,'Wkpr - Allocation_Factors'!$B$1:$F$1,0)),IF(AND($B520="GD",$C520="AN",$D520&gt;=350000,$D520&lt;358000),INDEX('Wkpr - Allocation_Factors'!$B$17:$F$17,1,MATCH('Wkpr - Plant Balance Detail'!BV$2,'Wkpr - Allocation_Factors'!$B$1:$F$1,0)),INDEX('Wkpr - Allocation_Factors'!$B$2:$F$15,MATCH(CONCATENATE('Wkpr - Plant Balance Detail'!$B520,'Wkpr - Plant Balance Detail'!$C520),'Wkpr - Allocation_Factors'!$A$2:$A$15,0),MATCH('Wkpr - Plant Balance Detail'!BV$2,'Wkpr - Allocation_Factors'!$B$1:$F$1,0)))),0)</f>
        <v>0</v>
      </c>
      <c r="BW520" s="31">
        <f>_xlfn.IFNA(IF(AND($B520="ED",$D520&gt;=310000,$D520&lt;360000),INDEX('Wkpr - Allocation_Factors'!$B$16:$F$16,1,MATCH('Wkpr - Plant Balance Detail'!BW$2,'Wkpr - Allocation_Factors'!$B$1:$F$1,0)),IF(AND($B520="GD",$C520="AN",$D520&gt;=350000,$D520&lt;358000),INDEX('Wkpr - Allocation_Factors'!$B$17:$F$17,1,MATCH('Wkpr - Plant Balance Detail'!BW$2,'Wkpr - Allocation_Factors'!$B$1:$F$1,0)),INDEX('Wkpr - Allocation_Factors'!$B$2:$F$15,MATCH(CONCATENATE('Wkpr - Plant Balance Detail'!$B520,'Wkpr - Plant Balance Detail'!$C520),'Wkpr - Allocation_Factors'!$A$2:$A$15,0),MATCH('Wkpr - Plant Balance Detail'!BW$2,'Wkpr - Allocation_Factors'!$B$1:$F$1,0)))),0)</f>
        <v>0</v>
      </c>
      <c r="BX520" s="31">
        <f>_xlfn.IFNA(IF(AND($B520="ED",$D520&gt;=310000,$D520&lt;360000),INDEX('Wkpr - Allocation_Factors'!$B$16:$F$16,1,MATCH('Wkpr - Plant Balance Detail'!BX$2,'Wkpr - Allocation_Factors'!$B$1:$F$1,0)),IF(AND($B520="GD",$C520="AN",$D520&gt;=350000,$D520&lt;358000),INDEX('Wkpr - Allocation_Factors'!$B$17:$F$17,1,MATCH('Wkpr - Plant Balance Detail'!BX$2,'Wkpr - Allocation_Factors'!$B$1:$F$1,0)),INDEX('Wkpr - Allocation_Factors'!$B$2:$F$15,MATCH(CONCATENATE('Wkpr - Plant Balance Detail'!$B520,'Wkpr - Plant Balance Detail'!$C520),'Wkpr - Allocation_Factors'!$A$2:$A$15,0),MATCH('Wkpr - Plant Balance Detail'!BX$2,'Wkpr - Allocation_Factors'!$B$1:$F$1,0)))),0)</f>
        <v>1</v>
      </c>
      <c r="BY520" s="31">
        <f>_xlfn.IFNA(IF(AND($B520="ED",$D520&gt;=310000,$D520&lt;360000),INDEX('Wkpr - Allocation_Factors'!$B$16:$F$16,1,MATCH('Wkpr - Plant Balance Detail'!BY$2,'Wkpr - Allocation_Factors'!$B$1:$F$1,0)),IF(AND($B520="GD",$C520="AN",$D520&gt;=350000,$D520&lt;358000),INDEX('Wkpr - Allocation_Factors'!$B$17:$F$17,1,MATCH('Wkpr - Plant Balance Detail'!BY$2,'Wkpr - Allocation_Factors'!$B$1:$F$1,0)),INDEX('Wkpr - Allocation_Factors'!$B$2:$F$15,MATCH(CONCATENATE('Wkpr - Plant Balance Detail'!$B520,'Wkpr - Plant Balance Detail'!$C520),'Wkpr - Allocation_Factors'!$A$2:$A$15,0),MATCH('Wkpr - Plant Balance Detail'!BY$2,'Wkpr - Allocation_Factors'!$B$1:$F$1,0)))),0)</f>
        <v>0</v>
      </c>
      <c r="CA520" s="1">
        <f t="shared" si="303"/>
        <v>0</v>
      </c>
      <c r="CB520" s="1">
        <f t="shared" si="304"/>
        <v>0</v>
      </c>
      <c r="CC520" s="1">
        <f t="shared" si="305"/>
        <v>0</v>
      </c>
      <c r="CD520" s="1">
        <f t="shared" si="306"/>
        <v>79524.802519813267</v>
      </c>
      <c r="CE520" s="1">
        <f t="shared" si="307"/>
        <v>0</v>
      </c>
      <c r="CF520" s="1"/>
      <c r="CG520" s="1">
        <f t="shared" si="308"/>
        <v>0</v>
      </c>
      <c r="CH520" s="1">
        <f t="shared" si="309"/>
        <v>0</v>
      </c>
      <c r="CI520" s="1">
        <f t="shared" si="310"/>
        <v>0</v>
      </c>
      <c r="CJ520" s="1">
        <f t="shared" si="311"/>
        <v>79524.838360000009</v>
      </c>
      <c r="CK520" s="1">
        <f t="shared" si="312"/>
        <v>0</v>
      </c>
      <c r="CM520" s="1">
        <f t="shared" si="313"/>
        <v>0</v>
      </c>
      <c r="CN520" s="1">
        <f t="shared" si="314"/>
        <v>0</v>
      </c>
      <c r="CO520" s="1">
        <f t="shared" si="315"/>
        <v>0</v>
      </c>
      <c r="CP520" s="1">
        <f t="shared" si="316"/>
        <v>74859.973540000006</v>
      </c>
      <c r="CQ520" s="1">
        <f t="shared" si="317"/>
        <v>0</v>
      </c>
      <c r="CS520" s="1">
        <f t="shared" si="332"/>
        <v>0</v>
      </c>
      <c r="CT520" s="1">
        <f t="shared" si="333"/>
        <v>0</v>
      </c>
      <c r="CU520" s="1">
        <f t="shared" si="334"/>
        <v>0</v>
      </c>
      <c r="CV520" s="1">
        <f t="shared" si="335"/>
        <v>-4664.8648200000025</v>
      </c>
      <c r="CW520" s="1">
        <f t="shared" si="336"/>
        <v>0</v>
      </c>
      <c r="CX520" s="1">
        <f t="shared" si="337"/>
        <v>-4664.8648200000025</v>
      </c>
      <c r="DA520" s="38">
        <f t="shared" si="318"/>
        <v>0</v>
      </c>
      <c r="DB520" s="38">
        <f t="shared" si="319"/>
        <v>0</v>
      </c>
      <c r="DC520" s="38">
        <f t="shared" si="320"/>
        <v>0</v>
      </c>
      <c r="DD520" s="38">
        <f t="shared" si="321"/>
        <v>0</v>
      </c>
      <c r="DE520" s="38">
        <f t="shared" si="322"/>
        <v>0</v>
      </c>
    </row>
    <row r="521" spans="1:109" x14ac:dyDescent="0.2">
      <c r="A521" t="s">
        <v>536</v>
      </c>
      <c r="B521" t="str">
        <f t="shared" si="323"/>
        <v>GD</v>
      </c>
      <c r="C521" t="str">
        <f t="shared" si="324"/>
        <v>ID</v>
      </c>
      <c r="D521">
        <f t="shared" si="325"/>
        <v>379000</v>
      </c>
      <c r="F521" s="1">
        <v>4351666.8499999996</v>
      </c>
      <c r="G521" s="1">
        <v>4344213.9000000004</v>
      </c>
      <c r="H521" s="1">
        <v>4344346.4000000004</v>
      </c>
      <c r="I521" s="1">
        <v>4344346.4000000004</v>
      </c>
      <c r="J521" s="1">
        <v>4344346.4000000004</v>
      </c>
      <c r="K521" s="1">
        <v>4393794.88</v>
      </c>
      <c r="L521" s="1">
        <v>4447172.83</v>
      </c>
      <c r="M521" s="1">
        <v>4448167.33</v>
      </c>
      <c r="N521" s="1">
        <v>4448419.12</v>
      </c>
      <c r="O521" s="1">
        <v>4457267.67</v>
      </c>
      <c r="P521" s="1">
        <v>4503955.2</v>
      </c>
      <c r="Q521" s="1">
        <v>4521310.76</v>
      </c>
      <c r="R521" s="1">
        <v>4503307.12</v>
      </c>
      <c r="S521" s="1">
        <f t="shared" si="326"/>
        <v>4427486.9849999994</v>
      </c>
      <c r="T521" s="1">
        <f t="shared" si="327"/>
        <v>48597340.890000001</v>
      </c>
      <c r="U521" s="1">
        <f t="shared" si="328"/>
        <v>4418735.65625</v>
      </c>
      <c r="V521" s="1">
        <v>-1076610.06</v>
      </c>
      <c r="W521" s="1">
        <v>-1079432.8999999999</v>
      </c>
      <c r="X521" s="1">
        <v>-1089822.97</v>
      </c>
      <c r="Y521" s="1">
        <v>-1100213.19</v>
      </c>
      <c r="Z521" s="1">
        <v>-1077138.3700000001</v>
      </c>
      <c r="AA521" s="1">
        <v>-1107132.28</v>
      </c>
      <c r="AB521" s="1">
        <v>-1117704.6100000001</v>
      </c>
      <c r="AC521" s="1">
        <v>-1128341.95</v>
      </c>
      <c r="AD521" s="1">
        <v>-1138980.79</v>
      </c>
      <c r="AE521" s="1">
        <v>-1154070.8</v>
      </c>
      <c r="AF521" s="1">
        <v>-1164786.93</v>
      </c>
      <c r="AG521" s="1">
        <v>-1175579.6499999999</v>
      </c>
      <c r="AH521" s="1">
        <v>-1162281.96</v>
      </c>
      <c r="AI521" s="1"/>
      <c r="AJ521" s="1">
        <v>-10393.25</v>
      </c>
      <c r="AK521" s="1">
        <v>-10398.82</v>
      </c>
      <c r="AL521" s="1">
        <v>-10390.07</v>
      </c>
      <c r="AM521" s="1">
        <v>-10390.219999999999</v>
      </c>
      <c r="AN521" s="1">
        <v>-10390.219999999999</v>
      </c>
      <c r="AO521" s="1">
        <v>-10508.49</v>
      </c>
      <c r="AP521" s="1">
        <v>-10572.33</v>
      </c>
      <c r="AQ521" s="1">
        <v>-10637.34</v>
      </c>
      <c r="AR521" s="1">
        <v>-10638.84</v>
      </c>
      <c r="AS521" s="1">
        <v>-10660.29</v>
      </c>
      <c r="AT521" s="1">
        <v>-10716.130000000001</v>
      </c>
      <c r="AU521" s="1">
        <v>-10792.72</v>
      </c>
      <c r="AV521" s="1">
        <v>-10791.94</v>
      </c>
      <c r="AW521" s="1">
        <f t="shared" si="329"/>
        <v>126887.41</v>
      </c>
      <c r="AX521" s="1"/>
      <c r="AY521" s="1">
        <v>3275056.79</v>
      </c>
      <c r="AZ521" s="1">
        <v>3264781</v>
      </c>
      <c r="BA521" s="1">
        <v>3254523.43</v>
      </c>
      <c r="BB521" s="1">
        <v>3244133.21</v>
      </c>
      <c r="BC521" s="1">
        <v>3267208.0300000003</v>
      </c>
      <c r="BD521" s="1">
        <v>3286662.6</v>
      </c>
      <c r="BE521" s="1">
        <v>3329468.22</v>
      </c>
      <c r="BF521" s="1">
        <v>3319825.38</v>
      </c>
      <c r="BG521" s="1">
        <v>3309438.33</v>
      </c>
      <c r="BH521" s="1">
        <v>3303196.87</v>
      </c>
      <c r="BI521" s="1">
        <v>3339168.27</v>
      </c>
      <c r="BJ521" s="1">
        <v>3345731.11</v>
      </c>
      <c r="BK521" s="1">
        <v>3341025.16</v>
      </c>
      <c r="BL521" s="2">
        <f t="shared" si="302"/>
        <v>0</v>
      </c>
      <c r="BM521" s="2">
        <f t="shared" si="330"/>
        <v>126887.41</v>
      </c>
      <c r="BN521" s="3">
        <f t="shared" si="301"/>
        <v>2.8715772988258854E-2</v>
      </c>
      <c r="BO521" s="37">
        <f>IFERROR(INDEX('Wkpr - Existing Depr Rates'!$G$2:$G$709,MATCH('Wkpr - Plant Balance Detail'!A521,'Wkpr - Existing Depr Rates'!$A$2:$A$709,0),),0)</f>
        <v>2.87E-2</v>
      </c>
      <c r="BP521" s="37">
        <f t="shared" si="331"/>
        <v>1.5772988258853926E-5</v>
      </c>
      <c r="BQ521" s="11">
        <v>2.6599999999999999E-2</v>
      </c>
      <c r="BR521" s="11"/>
      <c r="BS521" s="11"/>
      <c r="BU521" s="31">
        <f>_xlfn.IFNA(IF(AND($B521="ED",$D521&gt;=310000,$D521&lt;360000),INDEX('Wkpr - Allocation_Factors'!$B$16:$F$16,1,MATCH('Wkpr - Plant Balance Detail'!BU$2,'Wkpr - Allocation_Factors'!$B$1:$F$1,0)),IF(AND($B521="GD",$C521="AN",$D521&gt;=350000,$D521&lt;358000),INDEX('Wkpr - Allocation_Factors'!$B$17:$F$17,1,MATCH('Wkpr - Plant Balance Detail'!BU$2,'Wkpr - Allocation_Factors'!$B$1:$F$1,0)),INDEX('Wkpr - Allocation_Factors'!$B$2:$F$15,MATCH(CONCATENATE('Wkpr - Plant Balance Detail'!$B521,'Wkpr - Plant Balance Detail'!$C521),'Wkpr - Allocation_Factors'!$A$2:$A$15,0),MATCH('Wkpr - Plant Balance Detail'!BU$2,'Wkpr - Allocation_Factors'!$B$1:$F$1,0)))),0)</f>
        <v>0</v>
      </c>
      <c r="BV521" s="31">
        <f>_xlfn.IFNA(IF(AND($B521="ED",$D521&gt;=310000,$D521&lt;360000),INDEX('Wkpr - Allocation_Factors'!$B$16:$F$16,1,MATCH('Wkpr - Plant Balance Detail'!BV$2,'Wkpr - Allocation_Factors'!$B$1:$F$1,0)),IF(AND($B521="GD",$C521="AN",$D521&gt;=350000,$D521&lt;358000),INDEX('Wkpr - Allocation_Factors'!$B$17:$F$17,1,MATCH('Wkpr - Plant Balance Detail'!BV$2,'Wkpr - Allocation_Factors'!$B$1:$F$1,0)),INDEX('Wkpr - Allocation_Factors'!$B$2:$F$15,MATCH(CONCATENATE('Wkpr - Plant Balance Detail'!$B521,'Wkpr - Plant Balance Detail'!$C521),'Wkpr - Allocation_Factors'!$A$2:$A$15,0),MATCH('Wkpr - Plant Balance Detail'!BV$2,'Wkpr - Allocation_Factors'!$B$1:$F$1,0)))),0)</f>
        <v>0</v>
      </c>
      <c r="BW521" s="31">
        <f>_xlfn.IFNA(IF(AND($B521="ED",$D521&gt;=310000,$D521&lt;360000),INDEX('Wkpr - Allocation_Factors'!$B$16:$F$16,1,MATCH('Wkpr - Plant Balance Detail'!BW$2,'Wkpr - Allocation_Factors'!$B$1:$F$1,0)),IF(AND($B521="GD",$C521="AN",$D521&gt;=350000,$D521&lt;358000),INDEX('Wkpr - Allocation_Factors'!$B$17:$F$17,1,MATCH('Wkpr - Plant Balance Detail'!BW$2,'Wkpr - Allocation_Factors'!$B$1:$F$1,0)),INDEX('Wkpr - Allocation_Factors'!$B$2:$F$15,MATCH(CONCATENATE('Wkpr - Plant Balance Detail'!$B521,'Wkpr - Plant Balance Detail'!$C521),'Wkpr - Allocation_Factors'!$A$2:$A$15,0),MATCH('Wkpr - Plant Balance Detail'!BW$2,'Wkpr - Allocation_Factors'!$B$1:$F$1,0)))),0)</f>
        <v>0</v>
      </c>
      <c r="BX521" s="31">
        <f>_xlfn.IFNA(IF(AND($B521="ED",$D521&gt;=310000,$D521&lt;360000),INDEX('Wkpr - Allocation_Factors'!$B$16:$F$16,1,MATCH('Wkpr - Plant Balance Detail'!BX$2,'Wkpr - Allocation_Factors'!$B$1:$F$1,0)),IF(AND($B521="GD",$C521="AN",$D521&gt;=350000,$D521&lt;358000),INDEX('Wkpr - Allocation_Factors'!$B$17:$F$17,1,MATCH('Wkpr - Plant Balance Detail'!BX$2,'Wkpr - Allocation_Factors'!$B$1:$F$1,0)),INDEX('Wkpr - Allocation_Factors'!$B$2:$F$15,MATCH(CONCATENATE('Wkpr - Plant Balance Detail'!$B521,'Wkpr - Plant Balance Detail'!$C521),'Wkpr - Allocation_Factors'!$A$2:$A$15,0),MATCH('Wkpr - Plant Balance Detail'!BX$2,'Wkpr - Allocation_Factors'!$B$1:$F$1,0)))),0)</f>
        <v>1</v>
      </c>
      <c r="BY521" s="31">
        <f>_xlfn.IFNA(IF(AND($B521="ED",$D521&gt;=310000,$D521&lt;360000),INDEX('Wkpr - Allocation_Factors'!$B$16:$F$16,1,MATCH('Wkpr - Plant Balance Detail'!BY$2,'Wkpr - Allocation_Factors'!$B$1:$F$1,0)),IF(AND($B521="GD",$C521="AN",$D521&gt;=350000,$D521&lt;358000),INDEX('Wkpr - Allocation_Factors'!$B$17:$F$17,1,MATCH('Wkpr - Plant Balance Detail'!BY$2,'Wkpr - Allocation_Factors'!$B$1:$F$1,0)),INDEX('Wkpr - Allocation_Factors'!$B$2:$F$15,MATCH(CONCATENATE('Wkpr - Plant Balance Detail'!$B521,'Wkpr - Plant Balance Detail'!$C521),'Wkpr - Allocation_Factors'!$A$2:$A$15,0),MATCH('Wkpr - Plant Balance Detail'!BY$2,'Wkpr - Allocation_Factors'!$B$1:$F$1,0)))),0)</f>
        <v>0</v>
      </c>
      <c r="CA521" s="1">
        <f t="shared" si="303"/>
        <v>0</v>
      </c>
      <c r="CB521" s="1">
        <f t="shared" si="304"/>
        <v>0</v>
      </c>
      <c r="CC521" s="1">
        <f t="shared" si="305"/>
        <v>0</v>
      </c>
      <c r="CD521" s="1">
        <f t="shared" si="306"/>
        <v>129315.94495432978</v>
      </c>
      <c r="CE521" s="1">
        <f t="shared" si="307"/>
        <v>0</v>
      </c>
      <c r="CF521" s="1"/>
      <c r="CG521" s="1">
        <f t="shared" si="308"/>
        <v>0</v>
      </c>
      <c r="CH521" s="1">
        <f t="shared" si="309"/>
        <v>0</v>
      </c>
      <c r="CI521" s="1">
        <f t="shared" si="310"/>
        <v>0</v>
      </c>
      <c r="CJ521" s="1">
        <f t="shared" si="311"/>
        <v>129244.914344</v>
      </c>
      <c r="CK521" s="1">
        <f t="shared" si="312"/>
        <v>0</v>
      </c>
      <c r="CM521" s="1">
        <f t="shared" si="313"/>
        <v>0</v>
      </c>
      <c r="CN521" s="1">
        <f t="shared" si="314"/>
        <v>0</v>
      </c>
      <c r="CO521" s="1">
        <f t="shared" si="315"/>
        <v>0</v>
      </c>
      <c r="CP521" s="1">
        <f t="shared" si="316"/>
        <v>119787.969392</v>
      </c>
      <c r="CQ521" s="1">
        <f t="shared" si="317"/>
        <v>0</v>
      </c>
      <c r="CS521" s="1">
        <f t="shared" si="332"/>
        <v>0</v>
      </c>
      <c r="CT521" s="1">
        <f t="shared" si="333"/>
        <v>0</v>
      </c>
      <c r="CU521" s="1">
        <f t="shared" si="334"/>
        <v>0</v>
      </c>
      <c r="CV521" s="1">
        <f t="shared" si="335"/>
        <v>-9456.9449520000053</v>
      </c>
      <c r="CW521" s="1">
        <f t="shared" si="336"/>
        <v>0</v>
      </c>
      <c r="CX521" s="1">
        <f t="shared" si="337"/>
        <v>-9456.9449520000053</v>
      </c>
      <c r="DA521" s="38">
        <f t="shared" si="318"/>
        <v>0</v>
      </c>
      <c r="DB521" s="38">
        <f t="shared" si="319"/>
        <v>0</v>
      </c>
      <c r="DC521" s="38">
        <f t="shared" si="320"/>
        <v>0</v>
      </c>
      <c r="DD521" s="38">
        <f t="shared" si="321"/>
        <v>0</v>
      </c>
      <c r="DE521" s="38">
        <f t="shared" si="322"/>
        <v>0</v>
      </c>
    </row>
    <row r="522" spans="1:109" x14ac:dyDescent="0.2">
      <c r="A522" t="s">
        <v>537</v>
      </c>
      <c r="B522" t="str">
        <f t="shared" si="323"/>
        <v>GD</v>
      </c>
      <c r="C522" t="str">
        <f t="shared" si="324"/>
        <v>ID</v>
      </c>
      <c r="D522">
        <f t="shared" si="325"/>
        <v>380000</v>
      </c>
      <c r="F522" s="1">
        <v>62254630.920000002</v>
      </c>
      <c r="G522" s="1">
        <v>62539336.5</v>
      </c>
      <c r="H522" s="1">
        <v>62919229.119999997</v>
      </c>
      <c r="I522" s="1">
        <v>63251087.060000002</v>
      </c>
      <c r="J522" s="1">
        <v>63458968.539999999</v>
      </c>
      <c r="K522" s="1">
        <v>64070540.810000002</v>
      </c>
      <c r="L522" s="1">
        <v>64746590.780000001</v>
      </c>
      <c r="M522" s="1">
        <v>65369584.310000002</v>
      </c>
      <c r="N522" s="1">
        <v>66188724.950000003</v>
      </c>
      <c r="O522" s="1">
        <v>66924115.009999998</v>
      </c>
      <c r="P522" s="1">
        <v>67570318.049999997</v>
      </c>
      <c r="Q522" s="1">
        <v>67993335.310000002</v>
      </c>
      <c r="R522" s="1">
        <v>67987016.760000005</v>
      </c>
      <c r="S522" s="1">
        <f t="shared" si="326"/>
        <v>65120823.840000004</v>
      </c>
      <c r="T522" s="1">
        <f t="shared" si="327"/>
        <v>715031830.43999982</v>
      </c>
      <c r="U522" s="1">
        <f t="shared" si="328"/>
        <v>65012721.18999999</v>
      </c>
      <c r="V522" s="1">
        <v>-25158275.949999999</v>
      </c>
      <c r="W522" s="1">
        <v>-25275644.879999999</v>
      </c>
      <c r="X522" s="1">
        <v>-25401324.789999999</v>
      </c>
      <c r="Y522" s="1">
        <v>-25526503.109999999</v>
      </c>
      <c r="Z522" s="1">
        <v>-25653768.25</v>
      </c>
      <c r="AA522" s="1">
        <v>-25779865.530000001</v>
      </c>
      <c r="AB522" s="1">
        <v>-25898148.640000001</v>
      </c>
      <c r="AC522" s="1">
        <v>-26024943.600000001</v>
      </c>
      <c r="AD522" s="1">
        <v>-26154894.859999999</v>
      </c>
      <c r="AE522" s="1">
        <v>-26283035.73</v>
      </c>
      <c r="AF522" s="1">
        <v>-26413774.640000001</v>
      </c>
      <c r="AG522" s="1">
        <v>-26550440.109999999</v>
      </c>
      <c r="AH522" s="1">
        <v>-26681235.079999998</v>
      </c>
      <c r="AI522" s="1"/>
      <c r="AJ522" s="1">
        <v>-125083.94</v>
      </c>
      <c r="AK522" s="1">
        <v>-125833.91</v>
      </c>
      <c r="AL522" s="1">
        <v>-126504.05</v>
      </c>
      <c r="AM522" s="1">
        <v>-127221.74</v>
      </c>
      <c r="AN522" s="1">
        <v>-127765.97</v>
      </c>
      <c r="AO522" s="1">
        <v>-128592.25</v>
      </c>
      <c r="AP522" s="1">
        <v>-129890.61</v>
      </c>
      <c r="AQ522" s="1">
        <v>-131200.48000000001</v>
      </c>
      <c r="AR522" s="1">
        <v>-132654.63</v>
      </c>
      <c r="AS522" s="1">
        <v>-134222.11000000002</v>
      </c>
      <c r="AT522" s="1">
        <v>-135615.22</v>
      </c>
      <c r="AU522" s="1">
        <v>-136693.35</v>
      </c>
      <c r="AV522" s="1">
        <v>-137113.51999999999</v>
      </c>
      <c r="AW522" s="1">
        <f t="shared" si="329"/>
        <v>1573307.84</v>
      </c>
      <c r="AX522" s="1"/>
      <c r="AY522" s="1">
        <v>37096354.969999999</v>
      </c>
      <c r="AZ522" s="1">
        <v>37263691.619999997</v>
      </c>
      <c r="BA522" s="1">
        <v>37517904.329999998</v>
      </c>
      <c r="BB522" s="1">
        <v>37724583.950000003</v>
      </c>
      <c r="BC522" s="1">
        <v>37805200.289999999</v>
      </c>
      <c r="BD522" s="1">
        <v>38290675.280000001</v>
      </c>
      <c r="BE522" s="1">
        <v>38848442.140000001</v>
      </c>
      <c r="BF522" s="1">
        <v>39344640.710000001</v>
      </c>
      <c r="BG522" s="1">
        <v>40033830.090000004</v>
      </c>
      <c r="BH522" s="1">
        <v>40641079.280000001</v>
      </c>
      <c r="BI522" s="1">
        <v>41156543.409999996</v>
      </c>
      <c r="BJ522" s="1">
        <v>41442895.200000003</v>
      </c>
      <c r="BK522" s="1">
        <v>41305781.68</v>
      </c>
      <c r="BL522" s="2">
        <f t="shared" si="302"/>
        <v>0</v>
      </c>
      <c r="BM522" s="2">
        <f t="shared" si="330"/>
        <v>1573307.84</v>
      </c>
      <c r="BN522" s="3">
        <f t="shared" si="301"/>
        <v>2.4199999803146223E-2</v>
      </c>
      <c r="BO522" s="37">
        <f>IFERROR(INDEX('Wkpr - Existing Depr Rates'!$G$2:$G$709,MATCH('Wkpr - Plant Balance Detail'!A522,'Wkpr - Existing Depr Rates'!$A$2:$A$709,0),),0)</f>
        <v>2.4199999999999999E-2</v>
      </c>
      <c r="BP522" s="37">
        <f t="shared" si="331"/>
        <v>-1.9685377633527068E-10</v>
      </c>
      <c r="BQ522" s="11">
        <v>2.4500000000000001E-2</v>
      </c>
      <c r="BR522" s="11"/>
      <c r="BS522" s="11"/>
      <c r="BU522" s="31">
        <f>_xlfn.IFNA(IF(AND($B522="ED",$D522&gt;=310000,$D522&lt;360000),INDEX('Wkpr - Allocation_Factors'!$B$16:$F$16,1,MATCH('Wkpr - Plant Balance Detail'!BU$2,'Wkpr - Allocation_Factors'!$B$1:$F$1,0)),IF(AND($B522="GD",$C522="AN",$D522&gt;=350000,$D522&lt;358000),INDEX('Wkpr - Allocation_Factors'!$B$17:$F$17,1,MATCH('Wkpr - Plant Balance Detail'!BU$2,'Wkpr - Allocation_Factors'!$B$1:$F$1,0)),INDEX('Wkpr - Allocation_Factors'!$B$2:$F$15,MATCH(CONCATENATE('Wkpr - Plant Balance Detail'!$B522,'Wkpr - Plant Balance Detail'!$C522),'Wkpr - Allocation_Factors'!$A$2:$A$15,0),MATCH('Wkpr - Plant Balance Detail'!BU$2,'Wkpr - Allocation_Factors'!$B$1:$F$1,0)))),0)</f>
        <v>0</v>
      </c>
      <c r="BV522" s="31">
        <f>_xlfn.IFNA(IF(AND($B522="ED",$D522&gt;=310000,$D522&lt;360000),INDEX('Wkpr - Allocation_Factors'!$B$16:$F$16,1,MATCH('Wkpr - Plant Balance Detail'!BV$2,'Wkpr - Allocation_Factors'!$B$1:$F$1,0)),IF(AND($B522="GD",$C522="AN",$D522&gt;=350000,$D522&lt;358000),INDEX('Wkpr - Allocation_Factors'!$B$17:$F$17,1,MATCH('Wkpr - Plant Balance Detail'!BV$2,'Wkpr - Allocation_Factors'!$B$1:$F$1,0)),INDEX('Wkpr - Allocation_Factors'!$B$2:$F$15,MATCH(CONCATENATE('Wkpr - Plant Balance Detail'!$B522,'Wkpr - Plant Balance Detail'!$C522),'Wkpr - Allocation_Factors'!$A$2:$A$15,0),MATCH('Wkpr - Plant Balance Detail'!BV$2,'Wkpr - Allocation_Factors'!$B$1:$F$1,0)))),0)</f>
        <v>0</v>
      </c>
      <c r="BW522" s="31">
        <f>_xlfn.IFNA(IF(AND($B522="ED",$D522&gt;=310000,$D522&lt;360000),INDEX('Wkpr - Allocation_Factors'!$B$16:$F$16,1,MATCH('Wkpr - Plant Balance Detail'!BW$2,'Wkpr - Allocation_Factors'!$B$1:$F$1,0)),IF(AND($B522="GD",$C522="AN",$D522&gt;=350000,$D522&lt;358000),INDEX('Wkpr - Allocation_Factors'!$B$17:$F$17,1,MATCH('Wkpr - Plant Balance Detail'!BW$2,'Wkpr - Allocation_Factors'!$B$1:$F$1,0)),INDEX('Wkpr - Allocation_Factors'!$B$2:$F$15,MATCH(CONCATENATE('Wkpr - Plant Balance Detail'!$B522,'Wkpr - Plant Balance Detail'!$C522),'Wkpr - Allocation_Factors'!$A$2:$A$15,0),MATCH('Wkpr - Plant Balance Detail'!BW$2,'Wkpr - Allocation_Factors'!$B$1:$F$1,0)))),0)</f>
        <v>0</v>
      </c>
      <c r="BX522" s="31">
        <f>_xlfn.IFNA(IF(AND($B522="ED",$D522&gt;=310000,$D522&lt;360000),INDEX('Wkpr - Allocation_Factors'!$B$16:$F$16,1,MATCH('Wkpr - Plant Balance Detail'!BX$2,'Wkpr - Allocation_Factors'!$B$1:$F$1,0)),IF(AND($B522="GD",$C522="AN",$D522&gt;=350000,$D522&lt;358000),INDEX('Wkpr - Allocation_Factors'!$B$17:$F$17,1,MATCH('Wkpr - Plant Balance Detail'!BX$2,'Wkpr - Allocation_Factors'!$B$1:$F$1,0)),INDEX('Wkpr - Allocation_Factors'!$B$2:$F$15,MATCH(CONCATENATE('Wkpr - Plant Balance Detail'!$B522,'Wkpr - Plant Balance Detail'!$C522),'Wkpr - Allocation_Factors'!$A$2:$A$15,0),MATCH('Wkpr - Plant Balance Detail'!BX$2,'Wkpr - Allocation_Factors'!$B$1:$F$1,0)))),0)</f>
        <v>1</v>
      </c>
      <c r="BY522" s="31">
        <f>_xlfn.IFNA(IF(AND($B522="ED",$D522&gt;=310000,$D522&lt;360000),INDEX('Wkpr - Allocation_Factors'!$B$16:$F$16,1,MATCH('Wkpr - Plant Balance Detail'!BY$2,'Wkpr - Allocation_Factors'!$B$1:$F$1,0)),IF(AND($B522="GD",$C522="AN",$D522&gt;=350000,$D522&lt;358000),INDEX('Wkpr - Allocation_Factors'!$B$17:$F$17,1,MATCH('Wkpr - Plant Balance Detail'!BY$2,'Wkpr - Allocation_Factors'!$B$1:$F$1,0)),INDEX('Wkpr - Allocation_Factors'!$B$2:$F$15,MATCH(CONCATENATE('Wkpr - Plant Balance Detail'!$B522,'Wkpr - Plant Balance Detail'!$C522),'Wkpr - Allocation_Factors'!$A$2:$A$15,0),MATCH('Wkpr - Plant Balance Detail'!BY$2,'Wkpr - Allocation_Factors'!$B$1:$F$1,0)))),0)</f>
        <v>0</v>
      </c>
      <c r="CA522" s="1">
        <f t="shared" si="303"/>
        <v>0</v>
      </c>
      <c r="CB522" s="1">
        <f t="shared" si="304"/>
        <v>0</v>
      </c>
      <c r="CC522" s="1">
        <f t="shared" si="305"/>
        <v>0</v>
      </c>
      <c r="CD522" s="1">
        <f t="shared" si="306"/>
        <v>1645285.792208499</v>
      </c>
      <c r="CE522" s="1">
        <f t="shared" si="307"/>
        <v>0</v>
      </c>
      <c r="CF522" s="1"/>
      <c r="CG522" s="1">
        <f t="shared" si="308"/>
        <v>0</v>
      </c>
      <c r="CH522" s="1">
        <f t="shared" si="309"/>
        <v>0</v>
      </c>
      <c r="CI522" s="1">
        <f t="shared" si="310"/>
        <v>0</v>
      </c>
      <c r="CJ522" s="1">
        <f t="shared" si="311"/>
        <v>1645285.805592</v>
      </c>
      <c r="CK522" s="1">
        <f t="shared" si="312"/>
        <v>0</v>
      </c>
      <c r="CM522" s="1">
        <f t="shared" si="313"/>
        <v>0</v>
      </c>
      <c r="CN522" s="1">
        <f t="shared" si="314"/>
        <v>0</v>
      </c>
      <c r="CO522" s="1">
        <f t="shared" si="315"/>
        <v>0</v>
      </c>
      <c r="CP522" s="1">
        <f t="shared" si="316"/>
        <v>1665681.9106200002</v>
      </c>
      <c r="CQ522" s="1">
        <f t="shared" si="317"/>
        <v>0</v>
      </c>
      <c r="CS522" s="1">
        <f t="shared" si="332"/>
        <v>0</v>
      </c>
      <c r="CT522" s="1">
        <f t="shared" si="333"/>
        <v>0</v>
      </c>
      <c r="CU522" s="1">
        <f t="shared" si="334"/>
        <v>0</v>
      </c>
      <c r="CV522" s="1">
        <f t="shared" si="335"/>
        <v>20396.105028000195</v>
      </c>
      <c r="CW522" s="1">
        <f t="shared" si="336"/>
        <v>0</v>
      </c>
      <c r="CX522" s="1">
        <f t="shared" si="337"/>
        <v>20396.105028000195</v>
      </c>
      <c r="DA522" s="38">
        <f t="shared" si="318"/>
        <v>0</v>
      </c>
      <c r="DB522" s="38">
        <f t="shared" si="319"/>
        <v>0</v>
      </c>
      <c r="DC522" s="38">
        <f t="shared" si="320"/>
        <v>0</v>
      </c>
      <c r="DD522" s="38">
        <f t="shared" si="321"/>
        <v>0</v>
      </c>
      <c r="DE522" s="38">
        <f t="shared" si="322"/>
        <v>0</v>
      </c>
    </row>
    <row r="523" spans="1:109" x14ac:dyDescent="0.2">
      <c r="A523" s="18" t="s">
        <v>538</v>
      </c>
      <c r="B523" s="18" t="str">
        <f t="shared" si="323"/>
        <v>GD</v>
      </c>
      <c r="C523" s="18" t="str">
        <f t="shared" si="324"/>
        <v>ID</v>
      </c>
      <c r="D523" s="18">
        <f t="shared" si="325"/>
        <v>380105</v>
      </c>
      <c r="E523" s="18" t="s">
        <v>685</v>
      </c>
      <c r="F523" s="19">
        <v>16100.4</v>
      </c>
      <c r="G523" s="19">
        <v>16100.4</v>
      </c>
      <c r="H523" s="19">
        <v>16100.4</v>
      </c>
      <c r="I523" s="19">
        <v>16100.4</v>
      </c>
      <c r="J523" s="19">
        <v>16100.4</v>
      </c>
      <c r="K523" s="19">
        <v>16100.4</v>
      </c>
      <c r="L523" s="19">
        <v>16100.4</v>
      </c>
      <c r="M523" s="19">
        <v>16100.4</v>
      </c>
      <c r="N523" s="19">
        <v>16100.4</v>
      </c>
      <c r="O523" s="19">
        <v>16100.4</v>
      </c>
      <c r="P523" s="19">
        <v>16100.4</v>
      </c>
      <c r="Q523" s="19">
        <v>16100.4</v>
      </c>
      <c r="R523" s="19">
        <v>16100.4</v>
      </c>
      <c r="S523" s="19">
        <f t="shared" si="326"/>
        <v>16100.4</v>
      </c>
      <c r="T523" s="19">
        <f t="shared" si="327"/>
        <v>177104.39999999997</v>
      </c>
      <c r="U523" s="19">
        <f t="shared" si="328"/>
        <v>16100.399999999996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9">
        <v>0</v>
      </c>
      <c r="AI523" s="19"/>
      <c r="AJ523" s="19">
        <v>0</v>
      </c>
      <c r="AK523" s="19">
        <v>0</v>
      </c>
      <c r="AL523" s="19">
        <v>0</v>
      </c>
      <c r="AM523" s="19">
        <v>0</v>
      </c>
      <c r="AN523" s="19">
        <v>0</v>
      </c>
      <c r="AO523" s="19">
        <v>0</v>
      </c>
      <c r="AP523" s="19">
        <v>0</v>
      </c>
      <c r="AQ523" s="19">
        <v>0</v>
      </c>
      <c r="AR523" s="19">
        <v>0</v>
      </c>
      <c r="AS523" s="19">
        <v>0</v>
      </c>
      <c r="AT523" s="19">
        <v>0</v>
      </c>
      <c r="AU523" s="19">
        <v>0</v>
      </c>
      <c r="AV523" s="19">
        <v>0</v>
      </c>
      <c r="AW523" s="19">
        <f t="shared" si="329"/>
        <v>0</v>
      </c>
      <c r="AX523" s="19"/>
      <c r="AY523" s="1">
        <v>16100.4</v>
      </c>
      <c r="AZ523" s="1">
        <v>16100.4</v>
      </c>
      <c r="BA523" s="1">
        <v>16100.4</v>
      </c>
      <c r="BB523" s="1">
        <v>16100.4</v>
      </c>
      <c r="BC523" s="1">
        <v>16100.4</v>
      </c>
      <c r="BD523" s="1">
        <v>16100.4</v>
      </c>
      <c r="BE523" s="1">
        <v>16100.4</v>
      </c>
      <c r="BF523" s="1">
        <v>16100.4</v>
      </c>
      <c r="BG523" s="1">
        <v>16100.4</v>
      </c>
      <c r="BH523" s="1">
        <v>16100.4</v>
      </c>
      <c r="BI523" s="1">
        <v>16100.4</v>
      </c>
      <c r="BJ523" s="1">
        <v>16100.4</v>
      </c>
      <c r="BK523" s="1">
        <v>16100.4</v>
      </c>
      <c r="BL523" s="20">
        <f t="shared" si="302"/>
        <v>0</v>
      </c>
      <c r="BM523" s="20">
        <f t="shared" si="330"/>
        <v>0</v>
      </c>
      <c r="BN523" s="21" t="str">
        <f t="shared" si="301"/>
        <v/>
      </c>
      <c r="BO523" s="37">
        <f>IFERROR(INDEX('Wkpr - Existing Depr Rates'!$G$2:$G$709,MATCH('Wkpr - Plant Balance Detail'!A523,'Wkpr - Existing Depr Rates'!$A$2:$A$709,0),),0)</f>
        <v>0</v>
      </c>
      <c r="BP523" s="37" t="str">
        <f t="shared" si="331"/>
        <v/>
      </c>
      <c r="BQ523" s="18"/>
      <c r="BR523" s="18"/>
      <c r="BS523" s="18"/>
      <c r="BT523" s="18"/>
      <c r="BU523" s="33">
        <f>_xlfn.IFNA(IF(AND($B523="ED",$D523&gt;=310000,$D523&lt;360000),INDEX('Wkpr - Allocation_Factors'!$B$16:$F$16,1,MATCH('Wkpr - Plant Balance Detail'!BU$2,'Wkpr - Allocation_Factors'!$B$1:$F$1,0)),IF(AND($B523="GD",$C523="AN",$D523&gt;=350000,$D523&lt;358000),INDEX('Wkpr - Allocation_Factors'!$B$17:$F$17,1,MATCH('Wkpr - Plant Balance Detail'!BU$2,'Wkpr - Allocation_Factors'!$B$1:$F$1,0)),INDEX('Wkpr - Allocation_Factors'!$B$2:$F$15,MATCH(CONCATENATE('Wkpr - Plant Balance Detail'!$B523,'Wkpr - Plant Balance Detail'!$C523),'Wkpr - Allocation_Factors'!$A$2:$A$15,0),MATCH('Wkpr - Plant Balance Detail'!BU$2,'Wkpr - Allocation_Factors'!$B$1:$F$1,0)))),0)</f>
        <v>0</v>
      </c>
      <c r="BV523" s="33">
        <f>_xlfn.IFNA(IF(AND($B523="ED",$D523&gt;=310000,$D523&lt;360000),INDEX('Wkpr - Allocation_Factors'!$B$16:$F$16,1,MATCH('Wkpr - Plant Balance Detail'!BV$2,'Wkpr - Allocation_Factors'!$B$1:$F$1,0)),IF(AND($B523="GD",$C523="AN",$D523&gt;=350000,$D523&lt;358000),INDEX('Wkpr - Allocation_Factors'!$B$17:$F$17,1,MATCH('Wkpr - Plant Balance Detail'!BV$2,'Wkpr - Allocation_Factors'!$B$1:$F$1,0)),INDEX('Wkpr - Allocation_Factors'!$B$2:$F$15,MATCH(CONCATENATE('Wkpr - Plant Balance Detail'!$B523,'Wkpr - Plant Balance Detail'!$C523),'Wkpr - Allocation_Factors'!$A$2:$A$15,0),MATCH('Wkpr - Plant Balance Detail'!BV$2,'Wkpr - Allocation_Factors'!$B$1:$F$1,0)))),0)</f>
        <v>0</v>
      </c>
      <c r="BW523" s="33">
        <f>_xlfn.IFNA(IF(AND($B523="ED",$D523&gt;=310000,$D523&lt;360000),INDEX('Wkpr - Allocation_Factors'!$B$16:$F$16,1,MATCH('Wkpr - Plant Balance Detail'!BW$2,'Wkpr - Allocation_Factors'!$B$1:$F$1,0)),IF(AND($B523="GD",$C523="AN",$D523&gt;=350000,$D523&lt;358000),INDEX('Wkpr - Allocation_Factors'!$B$17:$F$17,1,MATCH('Wkpr - Plant Balance Detail'!BW$2,'Wkpr - Allocation_Factors'!$B$1:$F$1,0)),INDEX('Wkpr - Allocation_Factors'!$B$2:$F$15,MATCH(CONCATENATE('Wkpr - Plant Balance Detail'!$B523,'Wkpr - Plant Balance Detail'!$C523),'Wkpr - Allocation_Factors'!$A$2:$A$15,0),MATCH('Wkpr - Plant Balance Detail'!BW$2,'Wkpr - Allocation_Factors'!$B$1:$F$1,0)))),0)</f>
        <v>0</v>
      </c>
      <c r="BX523" s="33">
        <f>_xlfn.IFNA(IF(AND($B523="ED",$D523&gt;=310000,$D523&lt;360000),INDEX('Wkpr - Allocation_Factors'!$B$16:$F$16,1,MATCH('Wkpr - Plant Balance Detail'!BX$2,'Wkpr - Allocation_Factors'!$B$1:$F$1,0)),IF(AND($B523="GD",$C523="AN",$D523&gt;=350000,$D523&lt;358000),INDEX('Wkpr - Allocation_Factors'!$B$17:$F$17,1,MATCH('Wkpr - Plant Balance Detail'!BX$2,'Wkpr - Allocation_Factors'!$B$1:$F$1,0)),INDEX('Wkpr - Allocation_Factors'!$B$2:$F$15,MATCH(CONCATENATE('Wkpr - Plant Balance Detail'!$B523,'Wkpr - Plant Balance Detail'!$C523),'Wkpr - Allocation_Factors'!$A$2:$A$15,0),MATCH('Wkpr - Plant Balance Detail'!BX$2,'Wkpr - Allocation_Factors'!$B$1:$F$1,0)))),0)</f>
        <v>1</v>
      </c>
      <c r="BY523" s="33">
        <f>_xlfn.IFNA(IF(AND($B523="ED",$D523&gt;=310000,$D523&lt;360000),INDEX('Wkpr - Allocation_Factors'!$B$16:$F$16,1,MATCH('Wkpr - Plant Balance Detail'!BY$2,'Wkpr - Allocation_Factors'!$B$1:$F$1,0)),IF(AND($B523="GD",$C523="AN",$D523&gt;=350000,$D523&lt;358000),INDEX('Wkpr - Allocation_Factors'!$B$17:$F$17,1,MATCH('Wkpr - Plant Balance Detail'!BY$2,'Wkpr - Allocation_Factors'!$B$1:$F$1,0)),INDEX('Wkpr - Allocation_Factors'!$B$2:$F$15,MATCH(CONCATENATE('Wkpr - Plant Balance Detail'!$B523,'Wkpr - Plant Balance Detail'!$C523),'Wkpr - Allocation_Factors'!$A$2:$A$15,0),MATCH('Wkpr - Plant Balance Detail'!BY$2,'Wkpr - Allocation_Factors'!$B$1:$F$1,0)))),0)</f>
        <v>0</v>
      </c>
      <c r="CA523" s="1">
        <f t="shared" si="303"/>
        <v>0</v>
      </c>
      <c r="CB523" s="1">
        <f t="shared" si="304"/>
        <v>0</v>
      </c>
      <c r="CC523" s="1">
        <f t="shared" si="305"/>
        <v>0</v>
      </c>
      <c r="CD523" s="1">
        <f t="shared" si="306"/>
        <v>0</v>
      </c>
      <c r="CE523" s="1">
        <f t="shared" si="307"/>
        <v>0</v>
      </c>
      <c r="CF523" s="1"/>
      <c r="CG523" s="1">
        <f t="shared" si="308"/>
        <v>0</v>
      </c>
      <c r="CH523" s="1">
        <f t="shared" si="309"/>
        <v>0</v>
      </c>
      <c r="CI523" s="1">
        <f t="shared" si="310"/>
        <v>0</v>
      </c>
      <c r="CJ523" s="1">
        <f t="shared" si="311"/>
        <v>0</v>
      </c>
      <c r="CK523" s="1">
        <f t="shared" si="312"/>
        <v>0</v>
      </c>
      <c r="CM523" s="1">
        <f t="shared" si="313"/>
        <v>0</v>
      </c>
      <c r="CN523" s="1">
        <f t="shared" si="314"/>
        <v>0</v>
      </c>
      <c r="CO523" s="1">
        <f t="shared" si="315"/>
        <v>0</v>
      </c>
      <c r="CP523" s="1">
        <f t="shared" si="316"/>
        <v>0</v>
      </c>
      <c r="CQ523" s="1">
        <f t="shared" si="317"/>
        <v>0</v>
      </c>
      <c r="CS523" s="1">
        <f t="shared" si="332"/>
        <v>0</v>
      </c>
      <c r="CT523" s="1">
        <f t="shared" si="333"/>
        <v>0</v>
      </c>
      <c r="CU523" s="1">
        <f t="shared" si="334"/>
        <v>0</v>
      </c>
      <c r="CV523" s="1">
        <f t="shared" si="335"/>
        <v>0</v>
      </c>
      <c r="CW523" s="1">
        <f t="shared" si="336"/>
        <v>0</v>
      </c>
      <c r="CX523" s="1">
        <f t="shared" si="337"/>
        <v>0</v>
      </c>
      <c r="DA523" s="38">
        <f t="shared" si="318"/>
        <v>0</v>
      </c>
      <c r="DB523" s="38">
        <f t="shared" si="319"/>
        <v>0</v>
      </c>
      <c r="DC523" s="38">
        <f t="shared" si="320"/>
        <v>0</v>
      </c>
      <c r="DD523" s="38">
        <f t="shared" si="321"/>
        <v>0</v>
      </c>
      <c r="DE523" s="38">
        <f t="shared" si="322"/>
        <v>0</v>
      </c>
    </row>
    <row r="524" spans="1:109" x14ac:dyDescent="0.2">
      <c r="A524" t="s">
        <v>539</v>
      </c>
      <c r="B524" t="str">
        <f t="shared" si="323"/>
        <v>GD</v>
      </c>
      <c r="C524" t="str">
        <f t="shared" si="324"/>
        <v>ID</v>
      </c>
      <c r="D524">
        <f t="shared" si="325"/>
        <v>381000</v>
      </c>
      <c r="F524" s="1">
        <v>23144925.129999999</v>
      </c>
      <c r="G524" s="1">
        <v>23166712.699999999</v>
      </c>
      <c r="H524" s="1">
        <v>23183524.390000001</v>
      </c>
      <c r="I524" s="1">
        <v>23200841.34</v>
      </c>
      <c r="J524" s="1">
        <v>23277607.02</v>
      </c>
      <c r="K524" s="1">
        <v>23316325.43</v>
      </c>
      <c r="L524" s="1">
        <v>23344110.890000001</v>
      </c>
      <c r="M524" s="1">
        <v>23389822.969999999</v>
      </c>
      <c r="N524" s="1">
        <v>23475132.149999999</v>
      </c>
      <c r="O524" s="1">
        <v>23475364.920000002</v>
      </c>
      <c r="P524" s="1">
        <v>23495042.109999999</v>
      </c>
      <c r="Q524" s="1">
        <v>23521542.43</v>
      </c>
      <c r="R524" s="1">
        <v>23521542.43</v>
      </c>
      <c r="S524" s="1">
        <f t="shared" si="326"/>
        <v>23333233.780000001</v>
      </c>
      <c r="T524" s="1">
        <f t="shared" si="327"/>
        <v>256846026.35000002</v>
      </c>
      <c r="U524" s="1">
        <f t="shared" si="328"/>
        <v>23348271.677499998</v>
      </c>
      <c r="V524" s="1">
        <v>-6737687.2400000002</v>
      </c>
      <c r="W524" s="1">
        <v>-6790945.6299999999</v>
      </c>
      <c r="X524" s="1">
        <v>-6844248.4100000001</v>
      </c>
      <c r="Y524" s="1">
        <v>-6897590.4299999997</v>
      </c>
      <c r="Z524" s="1">
        <v>-6951040.6399999997</v>
      </c>
      <c r="AA524" s="1">
        <v>-7004623.6600000001</v>
      </c>
      <c r="AB524" s="1">
        <v>-7058283.1600000001</v>
      </c>
      <c r="AC524" s="1">
        <v>-7112027.1799999997</v>
      </c>
      <c r="AD524" s="1">
        <v>-7165921.8700000001</v>
      </c>
      <c r="AE524" s="1">
        <v>-7219914.9400000004</v>
      </c>
      <c r="AF524" s="1">
        <v>-7273930.9100000001</v>
      </c>
      <c r="AG524" s="1">
        <v>-7327999.9800000004</v>
      </c>
      <c r="AH524" s="1">
        <v>-7382099.5300000003</v>
      </c>
      <c r="AI524" s="1"/>
      <c r="AJ524" s="1">
        <v>-53193.279999999999</v>
      </c>
      <c r="AK524" s="1">
        <v>-53258.39</v>
      </c>
      <c r="AL524" s="1">
        <v>-53302.78</v>
      </c>
      <c r="AM524" s="1">
        <v>-53342.020000000004</v>
      </c>
      <c r="AN524" s="1">
        <v>-53450.21</v>
      </c>
      <c r="AO524" s="1">
        <v>-53583.020000000004</v>
      </c>
      <c r="AP524" s="1">
        <v>-53659.5</v>
      </c>
      <c r="AQ524" s="1">
        <v>-53744.020000000004</v>
      </c>
      <c r="AR524" s="1">
        <v>-53894.69</v>
      </c>
      <c r="AS524" s="1">
        <v>-53993.07</v>
      </c>
      <c r="AT524" s="1">
        <v>-54015.97</v>
      </c>
      <c r="AU524" s="1">
        <v>-54069.07</v>
      </c>
      <c r="AV524" s="1">
        <v>-54099.55</v>
      </c>
      <c r="AW524" s="1">
        <f t="shared" si="329"/>
        <v>644412.29</v>
      </c>
      <c r="AX524" s="1"/>
      <c r="AY524" s="1">
        <v>16407237.890000001</v>
      </c>
      <c r="AZ524" s="1">
        <v>16375767.07</v>
      </c>
      <c r="BA524" s="1">
        <v>16339275.98</v>
      </c>
      <c r="BB524" s="1">
        <v>16303250.91</v>
      </c>
      <c r="BC524" s="1">
        <v>16326566.380000001</v>
      </c>
      <c r="BD524" s="1">
        <v>16311701.77</v>
      </c>
      <c r="BE524" s="1">
        <v>16285827.73</v>
      </c>
      <c r="BF524" s="1">
        <v>16277795.789999999</v>
      </c>
      <c r="BG524" s="1">
        <v>16309210.279999999</v>
      </c>
      <c r="BH524" s="1">
        <v>16255449.98</v>
      </c>
      <c r="BI524" s="1">
        <v>16221111.199999999</v>
      </c>
      <c r="BJ524" s="1">
        <v>16193542.449999999</v>
      </c>
      <c r="BK524" s="1">
        <v>16139442.9</v>
      </c>
      <c r="BL524" s="2">
        <f t="shared" si="302"/>
        <v>0</v>
      </c>
      <c r="BM524" s="2">
        <f t="shared" si="330"/>
        <v>644412.29</v>
      </c>
      <c r="BN524" s="3">
        <f t="shared" si="301"/>
        <v>2.7599999644556134E-2</v>
      </c>
      <c r="BO524" s="37">
        <f>IFERROR(INDEX('Wkpr - Existing Depr Rates'!$G$2:$G$709,MATCH('Wkpr - Plant Balance Detail'!A524,'Wkpr - Existing Depr Rates'!$A$2:$A$709,0),),0)</f>
        <v>2.76E-2</v>
      </c>
      <c r="BP524" s="37">
        <f t="shared" si="331"/>
        <v>-3.5544386531305427E-10</v>
      </c>
      <c r="BQ524" s="11">
        <v>2.18E-2</v>
      </c>
      <c r="BR524" s="11"/>
      <c r="BS524" s="11"/>
      <c r="BU524" s="31">
        <f>_xlfn.IFNA(IF(AND($B524="ED",$D524&gt;=310000,$D524&lt;360000),INDEX('Wkpr - Allocation_Factors'!$B$16:$F$16,1,MATCH('Wkpr - Plant Balance Detail'!BU$2,'Wkpr - Allocation_Factors'!$B$1:$F$1,0)),IF(AND($B524="GD",$C524="AN",$D524&gt;=350000,$D524&lt;358000),INDEX('Wkpr - Allocation_Factors'!$B$17:$F$17,1,MATCH('Wkpr - Plant Balance Detail'!BU$2,'Wkpr - Allocation_Factors'!$B$1:$F$1,0)),INDEX('Wkpr - Allocation_Factors'!$B$2:$F$15,MATCH(CONCATENATE('Wkpr - Plant Balance Detail'!$B524,'Wkpr - Plant Balance Detail'!$C524),'Wkpr - Allocation_Factors'!$A$2:$A$15,0),MATCH('Wkpr - Plant Balance Detail'!BU$2,'Wkpr - Allocation_Factors'!$B$1:$F$1,0)))),0)</f>
        <v>0</v>
      </c>
      <c r="BV524" s="31">
        <f>_xlfn.IFNA(IF(AND($B524="ED",$D524&gt;=310000,$D524&lt;360000),INDEX('Wkpr - Allocation_Factors'!$B$16:$F$16,1,MATCH('Wkpr - Plant Balance Detail'!BV$2,'Wkpr - Allocation_Factors'!$B$1:$F$1,0)),IF(AND($B524="GD",$C524="AN",$D524&gt;=350000,$D524&lt;358000),INDEX('Wkpr - Allocation_Factors'!$B$17:$F$17,1,MATCH('Wkpr - Plant Balance Detail'!BV$2,'Wkpr - Allocation_Factors'!$B$1:$F$1,0)),INDEX('Wkpr - Allocation_Factors'!$B$2:$F$15,MATCH(CONCATENATE('Wkpr - Plant Balance Detail'!$B524,'Wkpr - Plant Balance Detail'!$C524),'Wkpr - Allocation_Factors'!$A$2:$A$15,0),MATCH('Wkpr - Plant Balance Detail'!BV$2,'Wkpr - Allocation_Factors'!$B$1:$F$1,0)))),0)</f>
        <v>0</v>
      </c>
      <c r="BW524" s="31">
        <f>_xlfn.IFNA(IF(AND($B524="ED",$D524&gt;=310000,$D524&lt;360000),INDEX('Wkpr - Allocation_Factors'!$B$16:$F$16,1,MATCH('Wkpr - Plant Balance Detail'!BW$2,'Wkpr - Allocation_Factors'!$B$1:$F$1,0)),IF(AND($B524="GD",$C524="AN",$D524&gt;=350000,$D524&lt;358000),INDEX('Wkpr - Allocation_Factors'!$B$17:$F$17,1,MATCH('Wkpr - Plant Balance Detail'!BW$2,'Wkpr - Allocation_Factors'!$B$1:$F$1,0)),INDEX('Wkpr - Allocation_Factors'!$B$2:$F$15,MATCH(CONCATENATE('Wkpr - Plant Balance Detail'!$B524,'Wkpr - Plant Balance Detail'!$C524),'Wkpr - Allocation_Factors'!$A$2:$A$15,0),MATCH('Wkpr - Plant Balance Detail'!BW$2,'Wkpr - Allocation_Factors'!$B$1:$F$1,0)))),0)</f>
        <v>0</v>
      </c>
      <c r="BX524" s="31">
        <f>_xlfn.IFNA(IF(AND($B524="ED",$D524&gt;=310000,$D524&lt;360000),INDEX('Wkpr - Allocation_Factors'!$B$16:$F$16,1,MATCH('Wkpr - Plant Balance Detail'!BX$2,'Wkpr - Allocation_Factors'!$B$1:$F$1,0)),IF(AND($B524="GD",$C524="AN",$D524&gt;=350000,$D524&lt;358000),INDEX('Wkpr - Allocation_Factors'!$B$17:$F$17,1,MATCH('Wkpr - Plant Balance Detail'!BX$2,'Wkpr - Allocation_Factors'!$B$1:$F$1,0)),INDEX('Wkpr - Allocation_Factors'!$B$2:$F$15,MATCH(CONCATENATE('Wkpr - Plant Balance Detail'!$B524,'Wkpr - Plant Balance Detail'!$C524),'Wkpr - Allocation_Factors'!$A$2:$A$15,0),MATCH('Wkpr - Plant Balance Detail'!BX$2,'Wkpr - Allocation_Factors'!$B$1:$F$1,0)))),0)</f>
        <v>1</v>
      </c>
      <c r="BY524" s="31">
        <f>_xlfn.IFNA(IF(AND($B524="ED",$D524&gt;=310000,$D524&lt;360000),INDEX('Wkpr - Allocation_Factors'!$B$16:$F$16,1,MATCH('Wkpr - Plant Balance Detail'!BY$2,'Wkpr - Allocation_Factors'!$B$1:$F$1,0)),IF(AND($B524="GD",$C524="AN",$D524&gt;=350000,$D524&lt;358000),INDEX('Wkpr - Allocation_Factors'!$B$17:$F$17,1,MATCH('Wkpr - Plant Balance Detail'!BY$2,'Wkpr - Allocation_Factors'!$B$1:$F$1,0)),INDEX('Wkpr - Allocation_Factors'!$B$2:$F$15,MATCH(CONCATENATE('Wkpr - Plant Balance Detail'!$B524,'Wkpr - Plant Balance Detail'!$C524),'Wkpr - Allocation_Factors'!$A$2:$A$15,0),MATCH('Wkpr - Plant Balance Detail'!BY$2,'Wkpr - Allocation_Factors'!$B$1:$F$1,0)))),0)</f>
        <v>0</v>
      </c>
      <c r="CA524" s="1">
        <f t="shared" si="303"/>
        <v>0</v>
      </c>
      <c r="CB524" s="1">
        <f t="shared" si="304"/>
        <v>0</v>
      </c>
      <c r="CC524" s="1">
        <f t="shared" si="305"/>
        <v>0</v>
      </c>
      <c r="CD524" s="1">
        <f t="shared" si="306"/>
        <v>649194.56270741206</v>
      </c>
      <c r="CE524" s="1">
        <f t="shared" si="307"/>
        <v>0</v>
      </c>
      <c r="CF524" s="1"/>
      <c r="CG524" s="1">
        <f t="shared" si="308"/>
        <v>0</v>
      </c>
      <c r="CH524" s="1">
        <f t="shared" si="309"/>
        <v>0</v>
      </c>
      <c r="CI524" s="1">
        <f t="shared" si="310"/>
        <v>0</v>
      </c>
      <c r="CJ524" s="1">
        <f t="shared" si="311"/>
        <v>649194.57106799993</v>
      </c>
      <c r="CK524" s="1">
        <f t="shared" si="312"/>
        <v>0</v>
      </c>
      <c r="CM524" s="1">
        <f t="shared" si="313"/>
        <v>0</v>
      </c>
      <c r="CN524" s="1">
        <f t="shared" si="314"/>
        <v>0</v>
      </c>
      <c r="CO524" s="1">
        <f t="shared" si="315"/>
        <v>0</v>
      </c>
      <c r="CP524" s="1">
        <f t="shared" si="316"/>
        <v>512769.62497399998</v>
      </c>
      <c r="CQ524" s="1">
        <f t="shared" si="317"/>
        <v>0</v>
      </c>
      <c r="CS524" s="1">
        <f t="shared" si="332"/>
        <v>0</v>
      </c>
      <c r="CT524" s="1">
        <f t="shared" si="333"/>
        <v>0</v>
      </c>
      <c r="CU524" s="1">
        <f t="shared" si="334"/>
        <v>0</v>
      </c>
      <c r="CV524" s="1">
        <f t="shared" si="335"/>
        <v>-136424.94609399996</v>
      </c>
      <c r="CW524" s="1">
        <f t="shared" si="336"/>
        <v>0</v>
      </c>
      <c r="CX524" s="1">
        <f t="shared" si="337"/>
        <v>-136424.94609399996</v>
      </c>
      <c r="DA524" s="38">
        <f t="shared" si="318"/>
        <v>0</v>
      </c>
      <c r="DB524" s="38">
        <f t="shared" si="319"/>
        <v>0</v>
      </c>
      <c r="DC524" s="38">
        <f t="shared" si="320"/>
        <v>0</v>
      </c>
      <c r="DD524" s="38">
        <f t="shared" si="321"/>
        <v>0</v>
      </c>
      <c r="DE524" s="38">
        <f t="shared" si="322"/>
        <v>0</v>
      </c>
    </row>
    <row r="525" spans="1:109" x14ac:dyDescent="0.2">
      <c r="A525" t="s">
        <v>540</v>
      </c>
      <c r="B525" t="str">
        <f t="shared" si="323"/>
        <v>GD</v>
      </c>
      <c r="C525" t="str">
        <f t="shared" si="324"/>
        <v>ID</v>
      </c>
      <c r="D525">
        <f t="shared" si="325"/>
        <v>385000</v>
      </c>
      <c r="F525" s="1">
        <v>769995.44000000006</v>
      </c>
      <c r="G525" s="1">
        <v>769995.44000000006</v>
      </c>
      <c r="H525" s="1">
        <v>769995.44000000006</v>
      </c>
      <c r="I525" s="1">
        <v>769995.44000000006</v>
      </c>
      <c r="J525" s="1">
        <v>769995.44000000006</v>
      </c>
      <c r="K525" s="1">
        <v>769995.44000000006</v>
      </c>
      <c r="L525" s="1">
        <v>769995.44000000006</v>
      </c>
      <c r="M525" s="1">
        <v>769995.44000000006</v>
      </c>
      <c r="N525" s="1">
        <v>769995.44000000006</v>
      </c>
      <c r="O525" s="1">
        <v>769995.44000000006</v>
      </c>
      <c r="P525" s="1">
        <v>769995.44000000006</v>
      </c>
      <c r="Q525" s="1">
        <v>769995.44000000006</v>
      </c>
      <c r="R525" s="1">
        <v>769995.44000000006</v>
      </c>
      <c r="S525" s="1">
        <f t="shared" si="326"/>
        <v>769995.44000000006</v>
      </c>
      <c r="T525" s="1">
        <f t="shared" si="327"/>
        <v>8469949.8400000017</v>
      </c>
      <c r="U525" s="1">
        <f t="shared" si="328"/>
        <v>769995.44000000006</v>
      </c>
      <c r="V525" s="1">
        <v>-266511.43</v>
      </c>
      <c r="W525" s="1">
        <v>-267717.76000000001</v>
      </c>
      <c r="X525" s="1">
        <v>-268924.09000000003</v>
      </c>
      <c r="Y525" s="1">
        <v>-270130.42</v>
      </c>
      <c r="Z525" s="1">
        <v>-271336.75</v>
      </c>
      <c r="AA525" s="1">
        <v>-272543.08</v>
      </c>
      <c r="AB525" s="1">
        <v>-273749.41000000003</v>
      </c>
      <c r="AC525" s="1">
        <v>-274955.74</v>
      </c>
      <c r="AD525" s="1">
        <v>-276162.07</v>
      </c>
      <c r="AE525" s="1">
        <v>-277368.40000000002</v>
      </c>
      <c r="AF525" s="1">
        <v>-278574.73</v>
      </c>
      <c r="AG525" s="1">
        <v>-279781.06</v>
      </c>
      <c r="AH525" s="1">
        <v>-280987.39</v>
      </c>
      <c r="AI525" s="1"/>
      <c r="AJ525" s="1">
        <v>-1205.8500000000001</v>
      </c>
      <c r="AK525" s="1">
        <v>-1206.33</v>
      </c>
      <c r="AL525" s="1">
        <v>-1206.33</v>
      </c>
      <c r="AM525" s="1">
        <v>-1206.33</v>
      </c>
      <c r="AN525" s="1">
        <v>-1206.33</v>
      </c>
      <c r="AO525" s="1">
        <v>-1206.33</v>
      </c>
      <c r="AP525" s="1">
        <v>-1206.33</v>
      </c>
      <c r="AQ525" s="1">
        <v>-1206.33</v>
      </c>
      <c r="AR525" s="1">
        <v>-1206.33</v>
      </c>
      <c r="AS525" s="1">
        <v>-1206.33</v>
      </c>
      <c r="AT525" s="1">
        <v>-1206.33</v>
      </c>
      <c r="AU525" s="1">
        <v>-1206.33</v>
      </c>
      <c r="AV525" s="1">
        <v>-1206.33</v>
      </c>
      <c r="AW525" s="1">
        <f t="shared" si="329"/>
        <v>14475.96</v>
      </c>
      <c r="AX525" s="1"/>
      <c r="AY525" s="1">
        <v>503484.01</v>
      </c>
      <c r="AZ525" s="1">
        <v>502277.68</v>
      </c>
      <c r="BA525" s="1">
        <v>501071.35000000003</v>
      </c>
      <c r="BB525" s="1">
        <v>499865.02</v>
      </c>
      <c r="BC525" s="1">
        <v>498658.69</v>
      </c>
      <c r="BD525" s="1">
        <v>497452.36</v>
      </c>
      <c r="BE525" s="1">
        <v>496246.03</v>
      </c>
      <c r="BF525" s="1">
        <v>495039.7</v>
      </c>
      <c r="BG525" s="1">
        <v>493833.37</v>
      </c>
      <c r="BH525" s="1">
        <v>492627.04000000004</v>
      </c>
      <c r="BI525" s="1">
        <v>491420.71</v>
      </c>
      <c r="BJ525" s="1">
        <v>490214.38</v>
      </c>
      <c r="BK525" s="1">
        <v>489008.05</v>
      </c>
      <c r="BL525" s="2">
        <f t="shared" si="302"/>
        <v>0</v>
      </c>
      <c r="BM525" s="2">
        <f t="shared" si="330"/>
        <v>14475.96</v>
      </c>
      <c r="BN525" s="3">
        <f t="shared" si="301"/>
        <v>1.8800059387364679E-2</v>
      </c>
      <c r="BO525" s="37">
        <f>IFERROR(INDEX('Wkpr - Existing Depr Rates'!$G$2:$G$709,MATCH('Wkpr - Plant Balance Detail'!A525,'Wkpr - Existing Depr Rates'!$A$2:$A$709,0),),0)</f>
        <v>1.8800000000000001E-2</v>
      </c>
      <c r="BP525" s="37">
        <f t="shared" si="331"/>
        <v>5.9387364678697985E-8</v>
      </c>
      <c r="BQ525" s="11">
        <v>1.7299999999999999E-2</v>
      </c>
      <c r="BR525" s="11"/>
      <c r="BS525" s="11"/>
      <c r="BU525" s="31">
        <f>_xlfn.IFNA(IF(AND($B525="ED",$D525&gt;=310000,$D525&lt;360000),INDEX('Wkpr - Allocation_Factors'!$B$16:$F$16,1,MATCH('Wkpr - Plant Balance Detail'!BU$2,'Wkpr - Allocation_Factors'!$B$1:$F$1,0)),IF(AND($B525="GD",$C525="AN",$D525&gt;=350000,$D525&lt;358000),INDEX('Wkpr - Allocation_Factors'!$B$17:$F$17,1,MATCH('Wkpr - Plant Balance Detail'!BU$2,'Wkpr - Allocation_Factors'!$B$1:$F$1,0)),INDEX('Wkpr - Allocation_Factors'!$B$2:$F$15,MATCH(CONCATENATE('Wkpr - Plant Balance Detail'!$B525,'Wkpr - Plant Balance Detail'!$C525),'Wkpr - Allocation_Factors'!$A$2:$A$15,0),MATCH('Wkpr - Plant Balance Detail'!BU$2,'Wkpr - Allocation_Factors'!$B$1:$F$1,0)))),0)</f>
        <v>0</v>
      </c>
      <c r="BV525" s="31">
        <f>_xlfn.IFNA(IF(AND($B525="ED",$D525&gt;=310000,$D525&lt;360000),INDEX('Wkpr - Allocation_Factors'!$B$16:$F$16,1,MATCH('Wkpr - Plant Balance Detail'!BV$2,'Wkpr - Allocation_Factors'!$B$1:$F$1,0)),IF(AND($B525="GD",$C525="AN",$D525&gt;=350000,$D525&lt;358000),INDEX('Wkpr - Allocation_Factors'!$B$17:$F$17,1,MATCH('Wkpr - Plant Balance Detail'!BV$2,'Wkpr - Allocation_Factors'!$B$1:$F$1,0)),INDEX('Wkpr - Allocation_Factors'!$B$2:$F$15,MATCH(CONCATENATE('Wkpr - Plant Balance Detail'!$B525,'Wkpr - Plant Balance Detail'!$C525),'Wkpr - Allocation_Factors'!$A$2:$A$15,0),MATCH('Wkpr - Plant Balance Detail'!BV$2,'Wkpr - Allocation_Factors'!$B$1:$F$1,0)))),0)</f>
        <v>0</v>
      </c>
      <c r="BW525" s="31">
        <f>_xlfn.IFNA(IF(AND($B525="ED",$D525&gt;=310000,$D525&lt;360000),INDEX('Wkpr - Allocation_Factors'!$B$16:$F$16,1,MATCH('Wkpr - Plant Balance Detail'!BW$2,'Wkpr - Allocation_Factors'!$B$1:$F$1,0)),IF(AND($B525="GD",$C525="AN",$D525&gt;=350000,$D525&lt;358000),INDEX('Wkpr - Allocation_Factors'!$B$17:$F$17,1,MATCH('Wkpr - Plant Balance Detail'!BW$2,'Wkpr - Allocation_Factors'!$B$1:$F$1,0)),INDEX('Wkpr - Allocation_Factors'!$B$2:$F$15,MATCH(CONCATENATE('Wkpr - Plant Balance Detail'!$B525,'Wkpr - Plant Balance Detail'!$C525),'Wkpr - Allocation_Factors'!$A$2:$A$15,0),MATCH('Wkpr - Plant Balance Detail'!BW$2,'Wkpr - Allocation_Factors'!$B$1:$F$1,0)))),0)</f>
        <v>0</v>
      </c>
      <c r="BX525" s="31">
        <f>_xlfn.IFNA(IF(AND($B525="ED",$D525&gt;=310000,$D525&lt;360000),INDEX('Wkpr - Allocation_Factors'!$B$16:$F$16,1,MATCH('Wkpr - Plant Balance Detail'!BX$2,'Wkpr - Allocation_Factors'!$B$1:$F$1,0)),IF(AND($B525="GD",$C525="AN",$D525&gt;=350000,$D525&lt;358000),INDEX('Wkpr - Allocation_Factors'!$B$17:$F$17,1,MATCH('Wkpr - Plant Balance Detail'!BX$2,'Wkpr - Allocation_Factors'!$B$1:$F$1,0)),INDEX('Wkpr - Allocation_Factors'!$B$2:$F$15,MATCH(CONCATENATE('Wkpr - Plant Balance Detail'!$B525,'Wkpr - Plant Balance Detail'!$C525),'Wkpr - Allocation_Factors'!$A$2:$A$15,0),MATCH('Wkpr - Plant Balance Detail'!BX$2,'Wkpr - Allocation_Factors'!$B$1:$F$1,0)))),0)</f>
        <v>1</v>
      </c>
      <c r="BY525" s="31">
        <f>_xlfn.IFNA(IF(AND($B525="ED",$D525&gt;=310000,$D525&lt;360000),INDEX('Wkpr - Allocation_Factors'!$B$16:$F$16,1,MATCH('Wkpr - Plant Balance Detail'!BY$2,'Wkpr - Allocation_Factors'!$B$1:$F$1,0)),IF(AND($B525="GD",$C525="AN",$D525&gt;=350000,$D525&lt;358000),INDEX('Wkpr - Allocation_Factors'!$B$17:$F$17,1,MATCH('Wkpr - Plant Balance Detail'!BY$2,'Wkpr - Allocation_Factors'!$B$1:$F$1,0)),INDEX('Wkpr - Allocation_Factors'!$B$2:$F$15,MATCH(CONCATENATE('Wkpr - Plant Balance Detail'!$B525,'Wkpr - Plant Balance Detail'!$C525),'Wkpr - Allocation_Factors'!$A$2:$A$15,0),MATCH('Wkpr - Plant Balance Detail'!BY$2,'Wkpr - Allocation_Factors'!$B$1:$F$1,0)))),0)</f>
        <v>0</v>
      </c>
      <c r="CA525" s="1">
        <f t="shared" si="303"/>
        <v>0</v>
      </c>
      <c r="CB525" s="1">
        <f t="shared" si="304"/>
        <v>0</v>
      </c>
      <c r="CC525" s="1">
        <f t="shared" si="305"/>
        <v>0</v>
      </c>
      <c r="CD525" s="1">
        <f t="shared" si="306"/>
        <v>14475.959999999997</v>
      </c>
      <c r="CE525" s="1">
        <f t="shared" si="307"/>
        <v>0</v>
      </c>
      <c r="CF525" s="1"/>
      <c r="CG525" s="1">
        <f t="shared" si="308"/>
        <v>0</v>
      </c>
      <c r="CH525" s="1">
        <f t="shared" si="309"/>
        <v>0</v>
      </c>
      <c r="CI525" s="1">
        <f t="shared" si="310"/>
        <v>0</v>
      </c>
      <c r="CJ525" s="1">
        <f t="shared" si="311"/>
        <v>14475.914272000002</v>
      </c>
      <c r="CK525" s="1">
        <f t="shared" si="312"/>
        <v>0</v>
      </c>
      <c r="CM525" s="1">
        <f t="shared" si="313"/>
        <v>0</v>
      </c>
      <c r="CN525" s="1">
        <f t="shared" si="314"/>
        <v>0</v>
      </c>
      <c r="CO525" s="1">
        <f t="shared" si="315"/>
        <v>0</v>
      </c>
      <c r="CP525" s="1">
        <f t="shared" si="316"/>
        <v>13320.921112</v>
      </c>
      <c r="CQ525" s="1">
        <f t="shared" si="317"/>
        <v>0</v>
      </c>
      <c r="CS525" s="1">
        <f t="shared" si="332"/>
        <v>0</v>
      </c>
      <c r="CT525" s="1">
        <f t="shared" si="333"/>
        <v>0</v>
      </c>
      <c r="CU525" s="1">
        <f t="shared" si="334"/>
        <v>0</v>
      </c>
      <c r="CV525" s="1">
        <f t="shared" si="335"/>
        <v>-1154.9931600000018</v>
      </c>
      <c r="CW525" s="1">
        <f t="shared" si="336"/>
        <v>0</v>
      </c>
      <c r="CX525" s="1">
        <f t="shared" si="337"/>
        <v>-1154.9931600000018</v>
      </c>
      <c r="DA525" s="38">
        <f t="shared" si="318"/>
        <v>0</v>
      </c>
      <c r="DB525" s="38">
        <f t="shared" si="319"/>
        <v>0</v>
      </c>
      <c r="DC525" s="38">
        <f t="shared" si="320"/>
        <v>0</v>
      </c>
      <c r="DD525" s="38">
        <f t="shared" si="321"/>
        <v>0</v>
      </c>
      <c r="DE525" s="38">
        <f t="shared" si="322"/>
        <v>0</v>
      </c>
    </row>
    <row r="526" spans="1:109" x14ac:dyDescent="0.2">
      <c r="A526" t="s">
        <v>541</v>
      </c>
      <c r="B526" t="str">
        <f t="shared" si="323"/>
        <v>GD</v>
      </c>
      <c r="C526" t="str">
        <f t="shared" si="324"/>
        <v>ID</v>
      </c>
      <c r="D526">
        <f t="shared" si="325"/>
        <v>392000</v>
      </c>
      <c r="E526" t="s">
        <v>683</v>
      </c>
      <c r="F526" s="1">
        <v>243250.72</v>
      </c>
      <c r="G526" s="1">
        <v>243250.72</v>
      </c>
      <c r="H526" s="1">
        <v>243250.72</v>
      </c>
      <c r="I526" s="1">
        <v>243250.72</v>
      </c>
      <c r="J526" s="1">
        <v>243250.72</v>
      </c>
      <c r="K526" s="1">
        <v>246413.12</v>
      </c>
      <c r="L526" s="1">
        <v>258347.80000000002</v>
      </c>
      <c r="M526" s="1">
        <v>258347.80000000002</v>
      </c>
      <c r="N526" s="1">
        <v>258347.80000000002</v>
      </c>
      <c r="O526" s="1">
        <v>246945.72</v>
      </c>
      <c r="P526" s="1">
        <v>246945.72</v>
      </c>
      <c r="Q526" s="1">
        <v>246945.72</v>
      </c>
      <c r="R526" s="1">
        <v>246945.72</v>
      </c>
      <c r="S526" s="1">
        <f t="shared" si="326"/>
        <v>245098.22</v>
      </c>
      <c r="T526" s="1">
        <f t="shared" si="327"/>
        <v>2735296.5600000005</v>
      </c>
      <c r="U526" s="1">
        <f t="shared" si="328"/>
        <v>248366.23166666672</v>
      </c>
      <c r="V526" s="1">
        <v>-60740.130000000005</v>
      </c>
      <c r="W526" s="1">
        <v>-61646.239999999998</v>
      </c>
      <c r="X526" s="1">
        <v>-62552.35</v>
      </c>
      <c r="Y526" s="1">
        <v>-63458.46</v>
      </c>
      <c r="Z526" s="1">
        <v>-64364.57</v>
      </c>
      <c r="AA526" s="1">
        <v>-65276.57</v>
      </c>
      <c r="AB526" s="1">
        <v>-66216.69</v>
      </c>
      <c r="AC526" s="1">
        <v>-67179.040000000008</v>
      </c>
      <c r="AD526" s="1">
        <v>-68141.39</v>
      </c>
      <c r="AE526" s="1">
        <v>-57680.42</v>
      </c>
      <c r="AF526" s="1">
        <v>-58600.29</v>
      </c>
      <c r="AG526" s="1">
        <v>-59520.160000000003</v>
      </c>
      <c r="AH526" s="1">
        <v>-60440.03</v>
      </c>
      <c r="AI526" s="1"/>
      <c r="AJ526" s="1">
        <v>-853.17000000000007</v>
      </c>
      <c r="AK526" s="1">
        <v>-906.11</v>
      </c>
      <c r="AL526" s="1">
        <v>-906.11</v>
      </c>
      <c r="AM526" s="1">
        <v>-906.11</v>
      </c>
      <c r="AN526" s="1">
        <v>-906.11</v>
      </c>
      <c r="AO526" s="1">
        <v>-912</v>
      </c>
      <c r="AP526" s="1">
        <v>-940.12</v>
      </c>
      <c r="AQ526" s="1">
        <v>-962.35</v>
      </c>
      <c r="AR526" s="1">
        <v>-962.35</v>
      </c>
      <c r="AS526" s="1">
        <v>-941.11</v>
      </c>
      <c r="AT526" s="1">
        <v>-919.87</v>
      </c>
      <c r="AU526" s="1">
        <v>-919.87</v>
      </c>
      <c r="AV526" s="1">
        <v>-919.87</v>
      </c>
      <c r="AW526" s="1">
        <f t="shared" si="329"/>
        <v>11101.980000000003</v>
      </c>
      <c r="AX526" s="1"/>
      <c r="AY526" s="1">
        <v>182510.59</v>
      </c>
      <c r="AZ526" s="1">
        <v>181604.48000000001</v>
      </c>
      <c r="BA526" s="1">
        <v>180698.37</v>
      </c>
      <c r="BB526" s="1">
        <v>179792.26</v>
      </c>
      <c r="BC526" s="1">
        <v>178886.15</v>
      </c>
      <c r="BD526" s="1">
        <v>181136.55000000002</v>
      </c>
      <c r="BE526" s="1">
        <v>192131.11000000002</v>
      </c>
      <c r="BF526" s="1">
        <v>191168.76</v>
      </c>
      <c r="BG526" s="1">
        <v>190206.41</v>
      </c>
      <c r="BH526" s="1">
        <v>189265.30000000002</v>
      </c>
      <c r="BI526" s="1">
        <v>188345.43</v>
      </c>
      <c r="BJ526" s="1">
        <v>187425.56</v>
      </c>
      <c r="BK526" s="1">
        <v>186505.69</v>
      </c>
      <c r="BL526" s="2">
        <f t="shared" si="302"/>
        <v>0</v>
      </c>
      <c r="BM526" s="2">
        <f t="shared" si="330"/>
        <v>11101.980000000003</v>
      </c>
      <c r="BN526" s="3">
        <f t="shared" si="301"/>
        <v>4.470003802650601E-2</v>
      </c>
      <c r="BO526" s="37">
        <f>IFERROR(INDEX('Wkpr - Existing Depr Rates'!$G$2:$G$709,MATCH('Wkpr - Plant Balance Detail'!A526,'Wkpr - Existing Depr Rates'!$A$2:$A$709,0),),0)</f>
        <v>4.4699999999999997E-2</v>
      </c>
      <c r="BP526" s="37">
        <f t="shared" si="331"/>
        <v>3.8026506013477679E-8</v>
      </c>
      <c r="BQ526" s="11">
        <v>7.3300000000000004E-2</v>
      </c>
      <c r="BR526" s="11"/>
      <c r="BS526" s="11"/>
      <c r="BU526" s="31">
        <f>_xlfn.IFNA(IF(AND($B526="ED",$D526&gt;=310000,$D526&lt;360000),INDEX('Wkpr - Allocation_Factors'!$B$16:$F$16,1,MATCH('Wkpr - Plant Balance Detail'!BU$2,'Wkpr - Allocation_Factors'!$B$1:$F$1,0)),IF(AND($B526="GD",$C526="AN",$D526&gt;=350000,$D526&lt;358000),INDEX('Wkpr - Allocation_Factors'!$B$17:$F$17,1,MATCH('Wkpr - Plant Balance Detail'!BU$2,'Wkpr - Allocation_Factors'!$B$1:$F$1,0)),INDEX('Wkpr - Allocation_Factors'!$B$2:$F$15,MATCH(CONCATENATE('Wkpr - Plant Balance Detail'!$B526,'Wkpr - Plant Balance Detail'!$C526),'Wkpr - Allocation_Factors'!$A$2:$A$15,0),MATCH('Wkpr - Plant Balance Detail'!BU$2,'Wkpr - Allocation_Factors'!$B$1:$F$1,0)))),0)</f>
        <v>0</v>
      </c>
      <c r="BV526" s="31">
        <f>_xlfn.IFNA(IF(AND($B526="ED",$D526&gt;=310000,$D526&lt;360000),INDEX('Wkpr - Allocation_Factors'!$B$16:$F$16,1,MATCH('Wkpr - Plant Balance Detail'!BV$2,'Wkpr - Allocation_Factors'!$B$1:$F$1,0)),IF(AND($B526="GD",$C526="AN",$D526&gt;=350000,$D526&lt;358000),INDEX('Wkpr - Allocation_Factors'!$B$17:$F$17,1,MATCH('Wkpr - Plant Balance Detail'!BV$2,'Wkpr - Allocation_Factors'!$B$1:$F$1,0)),INDEX('Wkpr - Allocation_Factors'!$B$2:$F$15,MATCH(CONCATENATE('Wkpr - Plant Balance Detail'!$B526,'Wkpr - Plant Balance Detail'!$C526),'Wkpr - Allocation_Factors'!$A$2:$A$15,0),MATCH('Wkpr - Plant Balance Detail'!BV$2,'Wkpr - Allocation_Factors'!$B$1:$F$1,0)))),0)</f>
        <v>0</v>
      </c>
      <c r="BW526" s="31">
        <f>_xlfn.IFNA(IF(AND($B526="ED",$D526&gt;=310000,$D526&lt;360000),INDEX('Wkpr - Allocation_Factors'!$B$16:$F$16,1,MATCH('Wkpr - Plant Balance Detail'!BW$2,'Wkpr - Allocation_Factors'!$B$1:$F$1,0)),IF(AND($B526="GD",$C526="AN",$D526&gt;=350000,$D526&lt;358000),INDEX('Wkpr - Allocation_Factors'!$B$17:$F$17,1,MATCH('Wkpr - Plant Balance Detail'!BW$2,'Wkpr - Allocation_Factors'!$B$1:$F$1,0)),INDEX('Wkpr - Allocation_Factors'!$B$2:$F$15,MATCH(CONCATENATE('Wkpr - Plant Balance Detail'!$B526,'Wkpr - Plant Balance Detail'!$C526),'Wkpr - Allocation_Factors'!$A$2:$A$15,0),MATCH('Wkpr - Plant Balance Detail'!BW$2,'Wkpr - Allocation_Factors'!$B$1:$F$1,0)))),0)</f>
        <v>0</v>
      </c>
      <c r="BX526" s="31">
        <f>_xlfn.IFNA(IF(AND($B526="ED",$D526&gt;=310000,$D526&lt;360000),INDEX('Wkpr - Allocation_Factors'!$B$16:$F$16,1,MATCH('Wkpr - Plant Balance Detail'!BX$2,'Wkpr - Allocation_Factors'!$B$1:$F$1,0)),IF(AND($B526="GD",$C526="AN",$D526&gt;=350000,$D526&lt;358000),INDEX('Wkpr - Allocation_Factors'!$B$17:$F$17,1,MATCH('Wkpr - Plant Balance Detail'!BX$2,'Wkpr - Allocation_Factors'!$B$1:$F$1,0)),INDEX('Wkpr - Allocation_Factors'!$B$2:$F$15,MATCH(CONCATENATE('Wkpr - Plant Balance Detail'!$B526,'Wkpr - Plant Balance Detail'!$C526),'Wkpr - Allocation_Factors'!$A$2:$A$15,0),MATCH('Wkpr - Plant Balance Detail'!BX$2,'Wkpr - Allocation_Factors'!$B$1:$F$1,0)))),0)</f>
        <v>1</v>
      </c>
      <c r="BY526" s="31">
        <f>_xlfn.IFNA(IF(AND($B526="ED",$D526&gt;=310000,$D526&lt;360000),INDEX('Wkpr - Allocation_Factors'!$B$16:$F$16,1,MATCH('Wkpr - Plant Balance Detail'!BY$2,'Wkpr - Allocation_Factors'!$B$1:$F$1,0)),IF(AND($B526="GD",$C526="AN",$D526&gt;=350000,$D526&lt;358000),INDEX('Wkpr - Allocation_Factors'!$B$17:$F$17,1,MATCH('Wkpr - Plant Balance Detail'!BY$2,'Wkpr - Allocation_Factors'!$B$1:$F$1,0)),INDEX('Wkpr - Allocation_Factors'!$B$2:$F$15,MATCH(CONCATENATE('Wkpr - Plant Balance Detail'!$B526,'Wkpr - Plant Balance Detail'!$C526),'Wkpr - Allocation_Factors'!$A$2:$A$15,0),MATCH('Wkpr - Plant Balance Detail'!BY$2,'Wkpr - Allocation_Factors'!$B$1:$F$1,0)))),0)</f>
        <v>0</v>
      </c>
      <c r="CA526" s="1">
        <f t="shared" si="303"/>
        <v>0</v>
      </c>
      <c r="CB526" s="1">
        <f t="shared" si="304"/>
        <v>0</v>
      </c>
      <c r="CC526" s="1">
        <f t="shared" si="305"/>
        <v>0</v>
      </c>
      <c r="CD526" s="1">
        <f t="shared" si="306"/>
        <v>11038.483074482905</v>
      </c>
      <c r="CE526" s="1">
        <f t="shared" si="307"/>
        <v>0</v>
      </c>
      <c r="CF526" s="1"/>
      <c r="CG526" s="1">
        <f t="shared" si="308"/>
        <v>0</v>
      </c>
      <c r="CH526" s="1">
        <f t="shared" si="309"/>
        <v>0</v>
      </c>
      <c r="CI526" s="1">
        <f t="shared" si="310"/>
        <v>0</v>
      </c>
      <c r="CJ526" s="1">
        <f t="shared" si="311"/>
        <v>11038.473683999999</v>
      </c>
      <c r="CK526" s="1">
        <f t="shared" si="312"/>
        <v>0</v>
      </c>
      <c r="CM526" s="1">
        <f t="shared" si="313"/>
        <v>0</v>
      </c>
      <c r="CN526" s="1">
        <f t="shared" si="314"/>
        <v>0</v>
      </c>
      <c r="CO526" s="1">
        <f t="shared" si="315"/>
        <v>0</v>
      </c>
      <c r="CP526" s="1">
        <f t="shared" si="316"/>
        <v>18101.121276000002</v>
      </c>
      <c r="CQ526" s="1">
        <f t="shared" si="317"/>
        <v>0</v>
      </c>
      <c r="CS526" s="1">
        <f t="shared" si="332"/>
        <v>0</v>
      </c>
      <c r="CT526" s="1">
        <f t="shared" si="333"/>
        <v>0</v>
      </c>
      <c r="CU526" s="1">
        <f t="shared" si="334"/>
        <v>0</v>
      </c>
      <c r="CV526" s="1">
        <f t="shared" si="335"/>
        <v>7062.647592000003</v>
      </c>
      <c r="CW526" s="1">
        <f t="shared" si="336"/>
        <v>0</v>
      </c>
      <c r="CX526" s="1">
        <f t="shared" si="337"/>
        <v>7062.647592000003</v>
      </c>
      <c r="DA526" s="38">
        <f t="shared" si="318"/>
        <v>0</v>
      </c>
      <c r="DB526" s="38">
        <f t="shared" si="319"/>
        <v>0</v>
      </c>
      <c r="DC526" s="38">
        <f t="shared" si="320"/>
        <v>0</v>
      </c>
      <c r="DD526" s="38">
        <f t="shared" si="321"/>
        <v>0</v>
      </c>
      <c r="DE526" s="38">
        <f t="shared" si="322"/>
        <v>0</v>
      </c>
    </row>
    <row r="527" spans="1:109" x14ac:dyDescent="0.2">
      <c r="A527" t="s">
        <v>542</v>
      </c>
      <c r="B527" t="str">
        <f t="shared" si="323"/>
        <v>GD</v>
      </c>
      <c r="C527" t="str">
        <f t="shared" si="324"/>
        <v>ID</v>
      </c>
      <c r="D527">
        <f t="shared" si="325"/>
        <v>392046</v>
      </c>
      <c r="E527" t="s">
        <v>683</v>
      </c>
      <c r="F527" s="1">
        <v>312543.34000000003</v>
      </c>
      <c r="G527" s="1">
        <v>358532.66000000003</v>
      </c>
      <c r="H527" s="1">
        <v>359621.79</v>
      </c>
      <c r="I527" s="1">
        <v>359621.79</v>
      </c>
      <c r="J527" s="1">
        <v>359621.79</v>
      </c>
      <c r="K527" s="1">
        <v>359621.79</v>
      </c>
      <c r="L527" s="1">
        <v>359621.79</v>
      </c>
      <c r="M527" s="1">
        <v>359621.79</v>
      </c>
      <c r="N527" s="1">
        <v>359621.79</v>
      </c>
      <c r="O527" s="1">
        <v>359621.79</v>
      </c>
      <c r="P527" s="1">
        <v>359621.79</v>
      </c>
      <c r="Q527" s="1">
        <v>359621.79</v>
      </c>
      <c r="R527" s="1">
        <v>359621.79</v>
      </c>
      <c r="S527" s="1">
        <f t="shared" si="326"/>
        <v>336082.565</v>
      </c>
      <c r="T527" s="1">
        <f t="shared" si="327"/>
        <v>3954750.56</v>
      </c>
      <c r="U527" s="1">
        <f t="shared" si="328"/>
        <v>357569.42708333331</v>
      </c>
      <c r="V527" s="1">
        <v>-33756.85</v>
      </c>
      <c r="W527" s="1">
        <v>-38300.590000000004</v>
      </c>
      <c r="X527" s="1">
        <v>-43163.090000000004</v>
      </c>
      <c r="Y527" s="1">
        <v>-48032.97</v>
      </c>
      <c r="Z527" s="1">
        <v>-52902.85</v>
      </c>
      <c r="AA527" s="1">
        <v>-57772.73</v>
      </c>
      <c r="AB527" s="1">
        <v>-62642.61</v>
      </c>
      <c r="AC527" s="1">
        <v>-67512.490000000005</v>
      </c>
      <c r="AD527" s="1">
        <v>-72382.37</v>
      </c>
      <c r="AE527" s="1">
        <v>-77252.25</v>
      </c>
      <c r="AF527" s="1">
        <v>-82122.13</v>
      </c>
      <c r="AG527" s="1">
        <v>-86992.01</v>
      </c>
      <c r="AH527" s="1">
        <v>-91861.89</v>
      </c>
      <c r="AI527" s="1"/>
      <c r="AJ527" s="1">
        <v>-4232.3599999999997</v>
      </c>
      <c r="AK527" s="1">
        <v>-4543.74</v>
      </c>
      <c r="AL527" s="1">
        <v>-4862.5</v>
      </c>
      <c r="AM527" s="1">
        <v>-4869.88</v>
      </c>
      <c r="AN527" s="1">
        <v>-4869.88</v>
      </c>
      <c r="AO527" s="1">
        <v>-4869.88</v>
      </c>
      <c r="AP527" s="1">
        <v>-4869.88</v>
      </c>
      <c r="AQ527" s="1">
        <v>-4869.88</v>
      </c>
      <c r="AR527" s="1">
        <v>-4869.88</v>
      </c>
      <c r="AS527" s="1">
        <v>-4869.88</v>
      </c>
      <c r="AT527" s="1">
        <v>-4869.88</v>
      </c>
      <c r="AU527" s="1">
        <v>-4869.88</v>
      </c>
      <c r="AV527" s="1">
        <v>-4869.88</v>
      </c>
      <c r="AW527" s="1">
        <f t="shared" si="329"/>
        <v>58105.039999999986</v>
      </c>
      <c r="AX527" s="1"/>
      <c r="AY527" s="1">
        <v>278786.49</v>
      </c>
      <c r="AZ527" s="1">
        <v>320232.07</v>
      </c>
      <c r="BA527" s="1">
        <v>316458.7</v>
      </c>
      <c r="BB527" s="1">
        <v>311588.82</v>
      </c>
      <c r="BC527" s="1">
        <v>306718.94</v>
      </c>
      <c r="BD527" s="1">
        <v>301849.06</v>
      </c>
      <c r="BE527" s="1">
        <v>296979.18</v>
      </c>
      <c r="BF527" s="1">
        <v>292109.3</v>
      </c>
      <c r="BG527" s="1">
        <v>287239.42</v>
      </c>
      <c r="BH527" s="1">
        <v>282369.53999999998</v>
      </c>
      <c r="BI527" s="1">
        <v>277499.66000000003</v>
      </c>
      <c r="BJ527" s="1">
        <v>272629.78000000003</v>
      </c>
      <c r="BK527" s="1">
        <v>267759.90000000002</v>
      </c>
      <c r="BL527" s="2">
        <f t="shared" si="302"/>
        <v>0</v>
      </c>
      <c r="BM527" s="2">
        <f t="shared" si="330"/>
        <v>58105.039999999986</v>
      </c>
      <c r="BN527" s="3">
        <f t="shared" si="301"/>
        <v>0.16250002265003019</v>
      </c>
      <c r="BO527" s="37">
        <f>IFERROR(INDEX('Wkpr - Existing Depr Rates'!$G$2:$G$709,MATCH('Wkpr - Plant Balance Detail'!A527,'Wkpr - Existing Depr Rates'!$A$2:$A$709,0),),0)</f>
        <v>0.16250000000000001</v>
      </c>
      <c r="BP527" s="37">
        <f t="shared" si="331"/>
        <v>2.2650030184756531E-8</v>
      </c>
      <c r="BQ527" s="11">
        <v>5.7800000000000004E-2</v>
      </c>
      <c r="BR527" s="11"/>
      <c r="BS527" s="11"/>
      <c r="BU527" s="31">
        <f>_xlfn.IFNA(IF(AND($B527="ED",$D527&gt;=310000,$D527&lt;360000),INDEX('Wkpr - Allocation_Factors'!$B$16:$F$16,1,MATCH('Wkpr - Plant Balance Detail'!BU$2,'Wkpr - Allocation_Factors'!$B$1:$F$1,0)),IF(AND($B527="GD",$C527="AN",$D527&gt;=350000,$D527&lt;358000),INDEX('Wkpr - Allocation_Factors'!$B$17:$F$17,1,MATCH('Wkpr - Plant Balance Detail'!BU$2,'Wkpr - Allocation_Factors'!$B$1:$F$1,0)),INDEX('Wkpr - Allocation_Factors'!$B$2:$F$15,MATCH(CONCATENATE('Wkpr - Plant Balance Detail'!$B527,'Wkpr - Plant Balance Detail'!$C527),'Wkpr - Allocation_Factors'!$A$2:$A$15,0),MATCH('Wkpr - Plant Balance Detail'!BU$2,'Wkpr - Allocation_Factors'!$B$1:$F$1,0)))),0)</f>
        <v>0</v>
      </c>
      <c r="BV527" s="31">
        <f>_xlfn.IFNA(IF(AND($B527="ED",$D527&gt;=310000,$D527&lt;360000),INDEX('Wkpr - Allocation_Factors'!$B$16:$F$16,1,MATCH('Wkpr - Plant Balance Detail'!BV$2,'Wkpr - Allocation_Factors'!$B$1:$F$1,0)),IF(AND($B527="GD",$C527="AN",$D527&gt;=350000,$D527&lt;358000),INDEX('Wkpr - Allocation_Factors'!$B$17:$F$17,1,MATCH('Wkpr - Plant Balance Detail'!BV$2,'Wkpr - Allocation_Factors'!$B$1:$F$1,0)),INDEX('Wkpr - Allocation_Factors'!$B$2:$F$15,MATCH(CONCATENATE('Wkpr - Plant Balance Detail'!$B527,'Wkpr - Plant Balance Detail'!$C527),'Wkpr - Allocation_Factors'!$A$2:$A$15,0),MATCH('Wkpr - Plant Balance Detail'!BV$2,'Wkpr - Allocation_Factors'!$B$1:$F$1,0)))),0)</f>
        <v>0</v>
      </c>
      <c r="BW527" s="31">
        <f>_xlfn.IFNA(IF(AND($B527="ED",$D527&gt;=310000,$D527&lt;360000),INDEX('Wkpr - Allocation_Factors'!$B$16:$F$16,1,MATCH('Wkpr - Plant Balance Detail'!BW$2,'Wkpr - Allocation_Factors'!$B$1:$F$1,0)),IF(AND($B527="GD",$C527="AN",$D527&gt;=350000,$D527&lt;358000),INDEX('Wkpr - Allocation_Factors'!$B$17:$F$17,1,MATCH('Wkpr - Plant Balance Detail'!BW$2,'Wkpr - Allocation_Factors'!$B$1:$F$1,0)),INDEX('Wkpr - Allocation_Factors'!$B$2:$F$15,MATCH(CONCATENATE('Wkpr - Plant Balance Detail'!$B527,'Wkpr - Plant Balance Detail'!$C527),'Wkpr - Allocation_Factors'!$A$2:$A$15,0),MATCH('Wkpr - Plant Balance Detail'!BW$2,'Wkpr - Allocation_Factors'!$B$1:$F$1,0)))),0)</f>
        <v>0</v>
      </c>
      <c r="BX527" s="31">
        <f>_xlfn.IFNA(IF(AND($B527="ED",$D527&gt;=310000,$D527&lt;360000),INDEX('Wkpr - Allocation_Factors'!$B$16:$F$16,1,MATCH('Wkpr - Plant Balance Detail'!BX$2,'Wkpr - Allocation_Factors'!$B$1:$F$1,0)),IF(AND($B527="GD",$C527="AN",$D527&gt;=350000,$D527&lt;358000),INDEX('Wkpr - Allocation_Factors'!$B$17:$F$17,1,MATCH('Wkpr - Plant Balance Detail'!BX$2,'Wkpr - Allocation_Factors'!$B$1:$F$1,0)),INDEX('Wkpr - Allocation_Factors'!$B$2:$F$15,MATCH(CONCATENATE('Wkpr - Plant Balance Detail'!$B527,'Wkpr - Plant Balance Detail'!$C527),'Wkpr - Allocation_Factors'!$A$2:$A$15,0),MATCH('Wkpr - Plant Balance Detail'!BX$2,'Wkpr - Allocation_Factors'!$B$1:$F$1,0)))),0)</f>
        <v>1</v>
      </c>
      <c r="BY527" s="31">
        <f>_xlfn.IFNA(IF(AND($B527="ED",$D527&gt;=310000,$D527&lt;360000),INDEX('Wkpr - Allocation_Factors'!$B$16:$F$16,1,MATCH('Wkpr - Plant Balance Detail'!BY$2,'Wkpr - Allocation_Factors'!$B$1:$F$1,0)),IF(AND($B527="GD",$C527="AN",$D527&gt;=350000,$D527&lt;358000),INDEX('Wkpr - Allocation_Factors'!$B$17:$F$17,1,MATCH('Wkpr - Plant Balance Detail'!BY$2,'Wkpr - Allocation_Factors'!$B$1:$F$1,0)),INDEX('Wkpr - Allocation_Factors'!$B$2:$F$15,MATCH(CONCATENATE('Wkpr - Plant Balance Detail'!$B527,'Wkpr - Plant Balance Detail'!$C527),'Wkpr - Allocation_Factors'!$A$2:$A$15,0),MATCH('Wkpr - Plant Balance Detail'!BY$2,'Wkpr - Allocation_Factors'!$B$1:$F$1,0)))),0)</f>
        <v>0</v>
      </c>
      <c r="CA527" s="1">
        <f t="shared" si="303"/>
        <v>0</v>
      </c>
      <c r="CB527" s="1">
        <f t="shared" si="304"/>
        <v>0</v>
      </c>
      <c r="CC527" s="1">
        <f t="shared" si="305"/>
        <v>0</v>
      </c>
      <c r="CD527" s="1">
        <f t="shared" si="306"/>
        <v>58438.5490204444</v>
      </c>
      <c r="CE527" s="1">
        <f t="shared" si="307"/>
        <v>0</v>
      </c>
      <c r="CF527" s="1"/>
      <c r="CG527" s="1">
        <f t="shared" si="308"/>
        <v>0</v>
      </c>
      <c r="CH527" s="1">
        <f t="shared" si="309"/>
        <v>0</v>
      </c>
      <c r="CI527" s="1">
        <f t="shared" si="310"/>
        <v>0</v>
      </c>
      <c r="CJ527" s="1">
        <f t="shared" si="311"/>
        <v>58438.540874999999</v>
      </c>
      <c r="CK527" s="1">
        <f t="shared" si="312"/>
        <v>0</v>
      </c>
      <c r="CM527" s="1">
        <f t="shared" si="313"/>
        <v>0</v>
      </c>
      <c r="CN527" s="1">
        <f t="shared" si="314"/>
        <v>0</v>
      </c>
      <c r="CO527" s="1">
        <f t="shared" si="315"/>
        <v>0</v>
      </c>
      <c r="CP527" s="1">
        <f t="shared" si="316"/>
        <v>20786.139461999999</v>
      </c>
      <c r="CQ527" s="1">
        <f t="shared" si="317"/>
        <v>0</v>
      </c>
      <c r="CS527" s="1">
        <f t="shared" si="332"/>
        <v>0</v>
      </c>
      <c r="CT527" s="1">
        <f t="shared" si="333"/>
        <v>0</v>
      </c>
      <c r="CU527" s="1">
        <f t="shared" si="334"/>
        <v>0</v>
      </c>
      <c r="CV527" s="1">
        <f t="shared" si="335"/>
        <v>-37652.401413</v>
      </c>
      <c r="CW527" s="1">
        <f t="shared" si="336"/>
        <v>0</v>
      </c>
      <c r="CX527" s="1">
        <f t="shared" si="337"/>
        <v>-37652.401413</v>
      </c>
      <c r="DA527" s="38">
        <f t="shared" si="318"/>
        <v>0</v>
      </c>
      <c r="DB527" s="38">
        <f t="shared" si="319"/>
        <v>0</v>
      </c>
      <c r="DC527" s="38">
        <f t="shared" si="320"/>
        <v>0</v>
      </c>
      <c r="DD527" s="38">
        <f t="shared" si="321"/>
        <v>0</v>
      </c>
      <c r="DE527" s="38">
        <f t="shared" si="322"/>
        <v>0</v>
      </c>
    </row>
    <row r="528" spans="1:109" x14ac:dyDescent="0.2">
      <c r="A528" t="s">
        <v>543</v>
      </c>
      <c r="B528" t="str">
        <f t="shared" si="323"/>
        <v>GD</v>
      </c>
      <c r="C528" t="str">
        <f t="shared" si="324"/>
        <v>ID</v>
      </c>
      <c r="D528">
        <f t="shared" si="325"/>
        <v>392048</v>
      </c>
      <c r="E528" t="s">
        <v>683</v>
      </c>
      <c r="F528" s="1">
        <v>622328.70000000007</v>
      </c>
      <c r="G528" s="1">
        <v>622328.70000000007</v>
      </c>
      <c r="H528" s="1">
        <v>622328.70000000007</v>
      </c>
      <c r="I528" s="1">
        <v>622328.70000000007</v>
      </c>
      <c r="J528" s="1">
        <v>622328.70000000007</v>
      </c>
      <c r="K528" s="1">
        <v>622328.70000000007</v>
      </c>
      <c r="L528" s="1">
        <v>587019.11</v>
      </c>
      <c r="M528" s="1">
        <v>587019.11</v>
      </c>
      <c r="N528" s="1">
        <v>587019.11</v>
      </c>
      <c r="O528" s="1">
        <v>587019.11</v>
      </c>
      <c r="P528" s="1">
        <v>587019.11</v>
      </c>
      <c r="Q528" s="1">
        <v>587019.11</v>
      </c>
      <c r="R528" s="1">
        <v>587019.11</v>
      </c>
      <c r="S528" s="1">
        <f t="shared" si="326"/>
        <v>604673.90500000003</v>
      </c>
      <c r="T528" s="1">
        <f t="shared" si="327"/>
        <v>6633758.160000002</v>
      </c>
      <c r="U528" s="1">
        <f t="shared" si="328"/>
        <v>603202.67208333348</v>
      </c>
      <c r="V528" s="1">
        <v>-207552.67</v>
      </c>
      <c r="W528" s="1">
        <v>-215980.04</v>
      </c>
      <c r="X528" s="1">
        <v>-224407.41</v>
      </c>
      <c r="Y528" s="1">
        <v>-232834.78</v>
      </c>
      <c r="Z528" s="1">
        <v>-241262.15</v>
      </c>
      <c r="AA528" s="1">
        <v>-249689.52000000002</v>
      </c>
      <c r="AB528" s="1">
        <v>-222568.22</v>
      </c>
      <c r="AC528" s="1">
        <v>-230517.44</v>
      </c>
      <c r="AD528" s="1">
        <v>-238466.66</v>
      </c>
      <c r="AE528" s="1">
        <v>-246415.88</v>
      </c>
      <c r="AF528" s="1">
        <v>-254365.1</v>
      </c>
      <c r="AG528" s="1">
        <v>-262314.32</v>
      </c>
      <c r="AH528" s="1">
        <v>-270263.53999999998</v>
      </c>
      <c r="AI528" s="1"/>
      <c r="AJ528" s="1">
        <v>-8427.3700000000008</v>
      </c>
      <c r="AK528" s="1">
        <v>-8427.3700000000008</v>
      </c>
      <c r="AL528" s="1">
        <v>-8427.3700000000008</v>
      </c>
      <c r="AM528" s="1">
        <v>-8427.3700000000008</v>
      </c>
      <c r="AN528" s="1">
        <v>-8427.3700000000008</v>
      </c>
      <c r="AO528" s="1">
        <v>-8427.3700000000008</v>
      </c>
      <c r="AP528" s="1">
        <v>-8188.29</v>
      </c>
      <c r="AQ528" s="1">
        <v>-7949.22</v>
      </c>
      <c r="AR528" s="1">
        <v>-7949.22</v>
      </c>
      <c r="AS528" s="1">
        <v>-7949.22</v>
      </c>
      <c r="AT528" s="1">
        <v>-7949.22</v>
      </c>
      <c r="AU528" s="1">
        <v>-7949.22</v>
      </c>
      <c r="AV528" s="1">
        <v>-7949.22</v>
      </c>
      <c r="AW528" s="1">
        <f t="shared" si="329"/>
        <v>98020.46</v>
      </c>
      <c r="AX528" s="1"/>
      <c r="AY528" s="1">
        <v>414776.03</v>
      </c>
      <c r="AZ528" s="1">
        <v>406348.66000000003</v>
      </c>
      <c r="BA528" s="1">
        <v>397921.29000000004</v>
      </c>
      <c r="BB528" s="1">
        <v>389493.92</v>
      </c>
      <c r="BC528" s="1">
        <v>381066.55</v>
      </c>
      <c r="BD528" s="1">
        <v>372639.18</v>
      </c>
      <c r="BE528" s="1">
        <v>364450.89</v>
      </c>
      <c r="BF528" s="1">
        <v>356501.67</v>
      </c>
      <c r="BG528" s="1">
        <v>348552.45</v>
      </c>
      <c r="BH528" s="1">
        <v>340603.23</v>
      </c>
      <c r="BI528" s="1">
        <v>332654.01</v>
      </c>
      <c r="BJ528" s="1">
        <v>324704.78999999998</v>
      </c>
      <c r="BK528" s="1">
        <v>316755.57</v>
      </c>
      <c r="BL528" s="2">
        <f t="shared" si="302"/>
        <v>0</v>
      </c>
      <c r="BM528" s="2">
        <f t="shared" si="330"/>
        <v>98020.46</v>
      </c>
      <c r="BN528" s="3">
        <f t="shared" si="301"/>
        <v>0.16250004274924418</v>
      </c>
      <c r="BO528" s="37">
        <f>IFERROR(INDEX('Wkpr - Existing Depr Rates'!$G$2:$G$709,MATCH('Wkpr - Plant Balance Detail'!A528,'Wkpr - Existing Depr Rates'!$A$2:$A$709,0),),0)</f>
        <v>0.16250000000000001</v>
      </c>
      <c r="BP528" s="37">
        <f t="shared" si="331"/>
        <v>4.2749244172357592E-8</v>
      </c>
      <c r="BQ528" s="11">
        <v>5.7800000000000004E-2</v>
      </c>
      <c r="BR528" s="11"/>
      <c r="BS528" s="11"/>
      <c r="BU528" s="31">
        <f>_xlfn.IFNA(IF(AND($B528="ED",$D528&gt;=310000,$D528&lt;360000),INDEX('Wkpr - Allocation_Factors'!$B$16:$F$16,1,MATCH('Wkpr - Plant Balance Detail'!BU$2,'Wkpr - Allocation_Factors'!$B$1:$F$1,0)),IF(AND($B528="GD",$C528="AN",$D528&gt;=350000,$D528&lt;358000),INDEX('Wkpr - Allocation_Factors'!$B$17:$F$17,1,MATCH('Wkpr - Plant Balance Detail'!BU$2,'Wkpr - Allocation_Factors'!$B$1:$F$1,0)),INDEX('Wkpr - Allocation_Factors'!$B$2:$F$15,MATCH(CONCATENATE('Wkpr - Plant Balance Detail'!$B528,'Wkpr - Plant Balance Detail'!$C528),'Wkpr - Allocation_Factors'!$A$2:$A$15,0),MATCH('Wkpr - Plant Balance Detail'!BU$2,'Wkpr - Allocation_Factors'!$B$1:$F$1,0)))),0)</f>
        <v>0</v>
      </c>
      <c r="BV528" s="31">
        <f>_xlfn.IFNA(IF(AND($B528="ED",$D528&gt;=310000,$D528&lt;360000),INDEX('Wkpr - Allocation_Factors'!$B$16:$F$16,1,MATCH('Wkpr - Plant Balance Detail'!BV$2,'Wkpr - Allocation_Factors'!$B$1:$F$1,0)),IF(AND($B528="GD",$C528="AN",$D528&gt;=350000,$D528&lt;358000),INDEX('Wkpr - Allocation_Factors'!$B$17:$F$17,1,MATCH('Wkpr - Plant Balance Detail'!BV$2,'Wkpr - Allocation_Factors'!$B$1:$F$1,0)),INDEX('Wkpr - Allocation_Factors'!$B$2:$F$15,MATCH(CONCATENATE('Wkpr - Plant Balance Detail'!$B528,'Wkpr - Plant Balance Detail'!$C528),'Wkpr - Allocation_Factors'!$A$2:$A$15,0),MATCH('Wkpr - Plant Balance Detail'!BV$2,'Wkpr - Allocation_Factors'!$B$1:$F$1,0)))),0)</f>
        <v>0</v>
      </c>
      <c r="BW528" s="31">
        <f>_xlfn.IFNA(IF(AND($B528="ED",$D528&gt;=310000,$D528&lt;360000),INDEX('Wkpr - Allocation_Factors'!$B$16:$F$16,1,MATCH('Wkpr - Plant Balance Detail'!BW$2,'Wkpr - Allocation_Factors'!$B$1:$F$1,0)),IF(AND($B528="GD",$C528="AN",$D528&gt;=350000,$D528&lt;358000),INDEX('Wkpr - Allocation_Factors'!$B$17:$F$17,1,MATCH('Wkpr - Plant Balance Detail'!BW$2,'Wkpr - Allocation_Factors'!$B$1:$F$1,0)),INDEX('Wkpr - Allocation_Factors'!$B$2:$F$15,MATCH(CONCATENATE('Wkpr - Plant Balance Detail'!$B528,'Wkpr - Plant Balance Detail'!$C528),'Wkpr - Allocation_Factors'!$A$2:$A$15,0),MATCH('Wkpr - Plant Balance Detail'!BW$2,'Wkpr - Allocation_Factors'!$B$1:$F$1,0)))),0)</f>
        <v>0</v>
      </c>
      <c r="BX528" s="31">
        <f>_xlfn.IFNA(IF(AND($B528="ED",$D528&gt;=310000,$D528&lt;360000),INDEX('Wkpr - Allocation_Factors'!$B$16:$F$16,1,MATCH('Wkpr - Plant Balance Detail'!BX$2,'Wkpr - Allocation_Factors'!$B$1:$F$1,0)),IF(AND($B528="GD",$C528="AN",$D528&gt;=350000,$D528&lt;358000),INDEX('Wkpr - Allocation_Factors'!$B$17:$F$17,1,MATCH('Wkpr - Plant Balance Detail'!BX$2,'Wkpr - Allocation_Factors'!$B$1:$F$1,0)),INDEX('Wkpr - Allocation_Factors'!$B$2:$F$15,MATCH(CONCATENATE('Wkpr - Plant Balance Detail'!$B528,'Wkpr - Plant Balance Detail'!$C528),'Wkpr - Allocation_Factors'!$A$2:$A$15,0),MATCH('Wkpr - Plant Balance Detail'!BX$2,'Wkpr - Allocation_Factors'!$B$1:$F$1,0)))),0)</f>
        <v>1</v>
      </c>
      <c r="BY528" s="31">
        <f>_xlfn.IFNA(IF(AND($B528="ED",$D528&gt;=310000,$D528&lt;360000),INDEX('Wkpr - Allocation_Factors'!$B$16:$F$16,1,MATCH('Wkpr - Plant Balance Detail'!BY$2,'Wkpr - Allocation_Factors'!$B$1:$F$1,0)),IF(AND($B528="GD",$C528="AN",$D528&gt;=350000,$D528&lt;358000),INDEX('Wkpr - Allocation_Factors'!$B$17:$F$17,1,MATCH('Wkpr - Plant Balance Detail'!BY$2,'Wkpr - Allocation_Factors'!$B$1:$F$1,0)),INDEX('Wkpr - Allocation_Factors'!$B$2:$F$15,MATCH(CONCATENATE('Wkpr - Plant Balance Detail'!$B528,'Wkpr - Plant Balance Detail'!$C528),'Wkpr - Allocation_Factors'!$A$2:$A$15,0),MATCH('Wkpr - Plant Balance Detail'!BY$2,'Wkpr - Allocation_Factors'!$B$1:$F$1,0)))),0)</f>
        <v>0</v>
      </c>
      <c r="CA528" s="1">
        <f t="shared" si="303"/>
        <v>0</v>
      </c>
      <c r="CB528" s="1">
        <f t="shared" si="304"/>
        <v>0</v>
      </c>
      <c r="CC528" s="1">
        <f t="shared" si="305"/>
        <v>0</v>
      </c>
      <c r="CD528" s="1">
        <f t="shared" si="306"/>
        <v>95390.630469623269</v>
      </c>
      <c r="CE528" s="1">
        <f t="shared" si="307"/>
        <v>0</v>
      </c>
      <c r="CF528" s="1"/>
      <c r="CG528" s="1">
        <f t="shared" si="308"/>
        <v>0</v>
      </c>
      <c r="CH528" s="1">
        <f t="shared" si="309"/>
        <v>0</v>
      </c>
      <c r="CI528" s="1">
        <f t="shared" si="310"/>
        <v>0</v>
      </c>
      <c r="CJ528" s="1">
        <f t="shared" si="311"/>
        <v>95390.605374999999</v>
      </c>
      <c r="CK528" s="1">
        <f t="shared" si="312"/>
        <v>0</v>
      </c>
      <c r="CM528" s="1">
        <f t="shared" si="313"/>
        <v>0</v>
      </c>
      <c r="CN528" s="1">
        <f t="shared" si="314"/>
        <v>0</v>
      </c>
      <c r="CO528" s="1">
        <f t="shared" si="315"/>
        <v>0</v>
      </c>
      <c r="CP528" s="1">
        <f t="shared" si="316"/>
        <v>33929.704558000005</v>
      </c>
      <c r="CQ528" s="1">
        <f t="shared" si="317"/>
        <v>0</v>
      </c>
      <c r="CS528" s="1">
        <f t="shared" si="332"/>
        <v>0</v>
      </c>
      <c r="CT528" s="1">
        <f t="shared" si="333"/>
        <v>0</v>
      </c>
      <c r="CU528" s="1">
        <f t="shared" si="334"/>
        <v>0</v>
      </c>
      <c r="CV528" s="1">
        <f t="shared" si="335"/>
        <v>-61460.900816999994</v>
      </c>
      <c r="CW528" s="1">
        <f t="shared" si="336"/>
        <v>0</v>
      </c>
      <c r="CX528" s="1">
        <f t="shared" si="337"/>
        <v>-61460.900816999994</v>
      </c>
      <c r="DA528" s="38">
        <f t="shared" si="318"/>
        <v>0</v>
      </c>
      <c r="DB528" s="38">
        <f t="shared" si="319"/>
        <v>0</v>
      </c>
      <c r="DC528" s="38">
        <f t="shared" si="320"/>
        <v>0</v>
      </c>
      <c r="DD528" s="38">
        <f t="shared" si="321"/>
        <v>0</v>
      </c>
      <c r="DE528" s="38">
        <f t="shared" si="322"/>
        <v>0</v>
      </c>
    </row>
    <row r="529" spans="1:109" x14ac:dyDescent="0.2">
      <c r="A529" t="s">
        <v>544</v>
      </c>
      <c r="B529" t="str">
        <f t="shared" si="323"/>
        <v>GD</v>
      </c>
      <c r="C529" t="str">
        <f t="shared" si="324"/>
        <v>ID</v>
      </c>
      <c r="D529">
        <f t="shared" si="325"/>
        <v>392056</v>
      </c>
      <c r="E529" t="s">
        <v>683</v>
      </c>
      <c r="F529" s="1">
        <v>632988.92000000004</v>
      </c>
      <c r="G529" s="1">
        <v>632988.92000000004</v>
      </c>
      <c r="H529" s="1">
        <v>632988.92000000004</v>
      </c>
      <c r="I529" s="1">
        <v>769630.51</v>
      </c>
      <c r="J529" s="1">
        <v>769960.57000000007</v>
      </c>
      <c r="K529" s="1">
        <v>769960.57000000007</v>
      </c>
      <c r="L529" s="1">
        <v>666256.5</v>
      </c>
      <c r="M529" s="1">
        <v>666222.69000000006</v>
      </c>
      <c r="N529" s="1">
        <v>666222.69000000006</v>
      </c>
      <c r="O529" s="1">
        <v>666222.69000000006</v>
      </c>
      <c r="P529" s="1">
        <v>666222.69000000006</v>
      </c>
      <c r="Q529" s="1">
        <v>666222.69000000006</v>
      </c>
      <c r="R529" s="1">
        <v>666222.69000000006</v>
      </c>
      <c r="S529" s="1">
        <f t="shared" si="326"/>
        <v>649605.80500000005</v>
      </c>
      <c r="T529" s="1">
        <f t="shared" si="327"/>
        <v>7572899.4400000023</v>
      </c>
      <c r="U529" s="1">
        <f t="shared" si="328"/>
        <v>685208.77041666687</v>
      </c>
      <c r="V529" s="1">
        <v>-165822.51999999999</v>
      </c>
      <c r="W529" s="1">
        <v>-172553.30000000002</v>
      </c>
      <c r="X529" s="1">
        <v>-179284.08000000002</v>
      </c>
      <c r="Y529" s="1">
        <v>-186741.34</v>
      </c>
      <c r="Z529" s="1">
        <v>-194926.83000000002</v>
      </c>
      <c r="AA529" s="1">
        <v>-203114.08000000002</v>
      </c>
      <c r="AB529" s="1">
        <v>-103371.18000000001</v>
      </c>
      <c r="AC529" s="1">
        <v>-110455.53</v>
      </c>
      <c r="AD529" s="1">
        <v>-117539.7</v>
      </c>
      <c r="AE529" s="1">
        <v>-124623.87</v>
      </c>
      <c r="AF529" s="1">
        <v>-131708.04</v>
      </c>
      <c r="AG529" s="1">
        <v>-138792.21</v>
      </c>
      <c r="AH529" s="1">
        <v>-145876.38</v>
      </c>
      <c r="AI529" s="1"/>
      <c r="AJ529" s="1">
        <v>-6730.78</v>
      </c>
      <c r="AK529" s="1">
        <v>-6730.78</v>
      </c>
      <c r="AL529" s="1">
        <v>-6730.78</v>
      </c>
      <c r="AM529" s="1">
        <v>-7457.26</v>
      </c>
      <c r="AN529" s="1">
        <v>-8185.49</v>
      </c>
      <c r="AO529" s="1">
        <v>-8187.25</v>
      </c>
      <c r="AP529" s="1">
        <v>-7635.89</v>
      </c>
      <c r="AQ529" s="1">
        <v>-7084.35</v>
      </c>
      <c r="AR529" s="1">
        <v>-7084.17</v>
      </c>
      <c r="AS529" s="1">
        <v>-7084.17</v>
      </c>
      <c r="AT529" s="1">
        <v>-7084.17</v>
      </c>
      <c r="AU529" s="1">
        <v>-7084.17</v>
      </c>
      <c r="AV529" s="1">
        <v>-7084.17</v>
      </c>
      <c r="AW529" s="1">
        <f t="shared" si="329"/>
        <v>87432.65</v>
      </c>
      <c r="AX529" s="1"/>
      <c r="AY529" s="1">
        <v>467166.4</v>
      </c>
      <c r="AZ529" s="1">
        <v>460435.62</v>
      </c>
      <c r="BA529" s="1">
        <v>453704.84</v>
      </c>
      <c r="BB529" s="1">
        <v>582889.17000000004</v>
      </c>
      <c r="BC529" s="1">
        <v>575033.74</v>
      </c>
      <c r="BD529" s="1">
        <v>566846.49</v>
      </c>
      <c r="BE529" s="1">
        <v>562885.32000000007</v>
      </c>
      <c r="BF529" s="1">
        <v>555767.16</v>
      </c>
      <c r="BG529" s="1">
        <v>548682.99</v>
      </c>
      <c r="BH529" s="1">
        <v>541598.82000000007</v>
      </c>
      <c r="BI529" s="1">
        <v>534514.65</v>
      </c>
      <c r="BJ529" s="1">
        <v>527430.48</v>
      </c>
      <c r="BK529" s="1">
        <v>520346.31</v>
      </c>
      <c r="BL529" s="2">
        <f t="shared" si="302"/>
        <v>0</v>
      </c>
      <c r="BM529" s="2">
        <f t="shared" si="330"/>
        <v>87432.65</v>
      </c>
      <c r="BN529" s="3">
        <f t="shared" si="301"/>
        <v>0.12760001590002021</v>
      </c>
      <c r="BO529" s="37">
        <f>IFERROR(INDEX('Wkpr - Existing Depr Rates'!$G$2:$G$709,MATCH('Wkpr - Plant Balance Detail'!A529,'Wkpr - Existing Depr Rates'!$A$2:$A$709,0),),0)</f>
        <v>0.12759999999999999</v>
      </c>
      <c r="BP529" s="37">
        <f t="shared" si="331"/>
        <v>1.5900020217118893E-8</v>
      </c>
      <c r="BQ529" s="11">
        <v>4.9200000000000001E-2</v>
      </c>
      <c r="BR529" s="11"/>
      <c r="BS529" s="11"/>
      <c r="BU529" s="31">
        <f>_xlfn.IFNA(IF(AND($B529="ED",$D529&gt;=310000,$D529&lt;360000),INDEX('Wkpr - Allocation_Factors'!$B$16:$F$16,1,MATCH('Wkpr - Plant Balance Detail'!BU$2,'Wkpr - Allocation_Factors'!$B$1:$F$1,0)),IF(AND($B529="GD",$C529="AN",$D529&gt;=350000,$D529&lt;358000),INDEX('Wkpr - Allocation_Factors'!$B$17:$F$17,1,MATCH('Wkpr - Plant Balance Detail'!BU$2,'Wkpr - Allocation_Factors'!$B$1:$F$1,0)),INDEX('Wkpr - Allocation_Factors'!$B$2:$F$15,MATCH(CONCATENATE('Wkpr - Plant Balance Detail'!$B529,'Wkpr - Plant Balance Detail'!$C529),'Wkpr - Allocation_Factors'!$A$2:$A$15,0),MATCH('Wkpr - Plant Balance Detail'!BU$2,'Wkpr - Allocation_Factors'!$B$1:$F$1,0)))),0)</f>
        <v>0</v>
      </c>
      <c r="BV529" s="31">
        <f>_xlfn.IFNA(IF(AND($B529="ED",$D529&gt;=310000,$D529&lt;360000),INDEX('Wkpr - Allocation_Factors'!$B$16:$F$16,1,MATCH('Wkpr - Plant Balance Detail'!BV$2,'Wkpr - Allocation_Factors'!$B$1:$F$1,0)),IF(AND($B529="GD",$C529="AN",$D529&gt;=350000,$D529&lt;358000),INDEX('Wkpr - Allocation_Factors'!$B$17:$F$17,1,MATCH('Wkpr - Plant Balance Detail'!BV$2,'Wkpr - Allocation_Factors'!$B$1:$F$1,0)),INDEX('Wkpr - Allocation_Factors'!$B$2:$F$15,MATCH(CONCATENATE('Wkpr - Plant Balance Detail'!$B529,'Wkpr - Plant Balance Detail'!$C529),'Wkpr - Allocation_Factors'!$A$2:$A$15,0),MATCH('Wkpr - Plant Balance Detail'!BV$2,'Wkpr - Allocation_Factors'!$B$1:$F$1,0)))),0)</f>
        <v>0</v>
      </c>
      <c r="BW529" s="31">
        <f>_xlfn.IFNA(IF(AND($B529="ED",$D529&gt;=310000,$D529&lt;360000),INDEX('Wkpr - Allocation_Factors'!$B$16:$F$16,1,MATCH('Wkpr - Plant Balance Detail'!BW$2,'Wkpr - Allocation_Factors'!$B$1:$F$1,0)),IF(AND($B529="GD",$C529="AN",$D529&gt;=350000,$D529&lt;358000),INDEX('Wkpr - Allocation_Factors'!$B$17:$F$17,1,MATCH('Wkpr - Plant Balance Detail'!BW$2,'Wkpr - Allocation_Factors'!$B$1:$F$1,0)),INDEX('Wkpr - Allocation_Factors'!$B$2:$F$15,MATCH(CONCATENATE('Wkpr - Plant Balance Detail'!$B529,'Wkpr - Plant Balance Detail'!$C529),'Wkpr - Allocation_Factors'!$A$2:$A$15,0),MATCH('Wkpr - Plant Balance Detail'!BW$2,'Wkpr - Allocation_Factors'!$B$1:$F$1,0)))),0)</f>
        <v>0</v>
      </c>
      <c r="BX529" s="31">
        <f>_xlfn.IFNA(IF(AND($B529="ED",$D529&gt;=310000,$D529&lt;360000),INDEX('Wkpr - Allocation_Factors'!$B$16:$F$16,1,MATCH('Wkpr - Plant Balance Detail'!BX$2,'Wkpr - Allocation_Factors'!$B$1:$F$1,0)),IF(AND($B529="GD",$C529="AN",$D529&gt;=350000,$D529&lt;358000),INDEX('Wkpr - Allocation_Factors'!$B$17:$F$17,1,MATCH('Wkpr - Plant Balance Detail'!BX$2,'Wkpr - Allocation_Factors'!$B$1:$F$1,0)),INDEX('Wkpr - Allocation_Factors'!$B$2:$F$15,MATCH(CONCATENATE('Wkpr - Plant Balance Detail'!$B529,'Wkpr - Plant Balance Detail'!$C529),'Wkpr - Allocation_Factors'!$A$2:$A$15,0),MATCH('Wkpr - Plant Balance Detail'!BX$2,'Wkpr - Allocation_Factors'!$B$1:$F$1,0)))),0)</f>
        <v>1</v>
      </c>
      <c r="BY529" s="31">
        <f>_xlfn.IFNA(IF(AND($B529="ED",$D529&gt;=310000,$D529&lt;360000),INDEX('Wkpr - Allocation_Factors'!$B$16:$F$16,1,MATCH('Wkpr - Plant Balance Detail'!BY$2,'Wkpr - Allocation_Factors'!$B$1:$F$1,0)),IF(AND($B529="GD",$C529="AN",$D529&gt;=350000,$D529&lt;358000),INDEX('Wkpr - Allocation_Factors'!$B$17:$F$17,1,MATCH('Wkpr - Plant Balance Detail'!BY$2,'Wkpr - Allocation_Factors'!$B$1:$F$1,0)),INDEX('Wkpr - Allocation_Factors'!$B$2:$F$15,MATCH(CONCATENATE('Wkpr - Plant Balance Detail'!$B529,'Wkpr - Plant Balance Detail'!$C529),'Wkpr - Allocation_Factors'!$A$2:$A$15,0),MATCH('Wkpr - Plant Balance Detail'!BY$2,'Wkpr - Allocation_Factors'!$B$1:$F$1,0)))),0)</f>
        <v>0</v>
      </c>
      <c r="CA529" s="1">
        <f t="shared" si="303"/>
        <v>0</v>
      </c>
      <c r="CB529" s="1">
        <f t="shared" si="304"/>
        <v>0</v>
      </c>
      <c r="CC529" s="1">
        <f t="shared" si="305"/>
        <v>0</v>
      </c>
      <c r="CD529" s="1">
        <f t="shared" si="306"/>
        <v>85010.025836954243</v>
      </c>
      <c r="CE529" s="1">
        <f t="shared" si="307"/>
        <v>0</v>
      </c>
      <c r="CF529" s="1"/>
      <c r="CG529" s="1">
        <f t="shared" si="308"/>
        <v>0</v>
      </c>
      <c r="CH529" s="1">
        <f t="shared" si="309"/>
        <v>0</v>
      </c>
      <c r="CI529" s="1">
        <f t="shared" si="310"/>
        <v>0</v>
      </c>
      <c r="CJ529" s="1">
        <f t="shared" si="311"/>
        <v>85010.015243999995</v>
      </c>
      <c r="CK529" s="1">
        <f t="shared" si="312"/>
        <v>0</v>
      </c>
      <c r="CM529" s="1">
        <f t="shared" si="313"/>
        <v>0</v>
      </c>
      <c r="CN529" s="1">
        <f t="shared" si="314"/>
        <v>0</v>
      </c>
      <c r="CO529" s="1">
        <f t="shared" si="315"/>
        <v>0</v>
      </c>
      <c r="CP529" s="1">
        <f t="shared" si="316"/>
        <v>32778.156348000004</v>
      </c>
      <c r="CQ529" s="1">
        <f t="shared" si="317"/>
        <v>0</v>
      </c>
      <c r="CS529" s="1">
        <f t="shared" si="332"/>
        <v>0</v>
      </c>
      <c r="CT529" s="1">
        <f t="shared" si="333"/>
        <v>0</v>
      </c>
      <c r="CU529" s="1">
        <f t="shared" si="334"/>
        <v>0</v>
      </c>
      <c r="CV529" s="1">
        <f t="shared" si="335"/>
        <v>-52231.858895999991</v>
      </c>
      <c r="CW529" s="1">
        <f t="shared" si="336"/>
        <v>0</v>
      </c>
      <c r="CX529" s="1">
        <f t="shared" si="337"/>
        <v>-52231.858895999991</v>
      </c>
      <c r="DA529" s="38">
        <f t="shared" si="318"/>
        <v>0</v>
      </c>
      <c r="DB529" s="38">
        <f t="shared" si="319"/>
        <v>0</v>
      </c>
      <c r="DC529" s="38">
        <f t="shared" si="320"/>
        <v>0</v>
      </c>
      <c r="DD529" s="38">
        <f t="shared" si="321"/>
        <v>0</v>
      </c>
      <c r="DE529" s="38">
        <f t="shared" si="322"/>
        <v>0</v>
      </c>
    </row>
    <row r="530" spans="1:109" x14ac:dyDescent="0.2">
      <c r="A530" t="s">
        <v>545</v>
      </c>
      <c r="B530" t="str">
        <f t="shared" si="323"/>
        <v>GD</v>
      </c>
      <c r="C530" t="str">
        <f t="shared" si="324"/>
        <v>ID</v>
      </c>
      <c r="D530">
        <f t="shared" si="325"/>
        <v>392057</v>
      </c>
      <c r="E530" t="s">
        <v>683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130521.15000000001</v>
      </c>
      <c r="S530" s="1">
        <f t="shared" si="326"/>
        <v>65260.575000000004</v>
      </c>
      <c r="T530" s="1">
        <f t="shared" si="327"/>
        <v>0</v>
      </c>
      <c r="U530" s="1">
        <f t="shared" si="328"/>
        <v>5438.3812500000004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-693.94</v>
      </c>
      <c r="AI530" s="1"/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-693.94</v>
      </c>
      <c r="AW530" s="1">
        <f t="shared" si="329"/>
        <v>693.94</v>
      </c>
      <c r="AX530" s="1"/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129827.21</v>
      </c>
      <c r="BL530" s="2">
        <f t="shared" si="302"/>
        <v>0</v>
      </c>
      <c r="BM530" s="2">
        <f t="shared" si="330"/>
        <v>693.94</v>
      </c>
      <c r="BN530" s="3">
        <f t="shared" si="301"/>
        <v>0.12760046934922042</v>
      </c>
      <c r="BO530" s="37">
        <f>IFERROR(INDEX('Wkpr - Existing Depr Rates'!$G$2:$G$709,MATCH('Wkpr - Plant Balance Detail'!A530,'Wkpr - Existing Depr Rates'!$A$2:$A$709,0),),0)</f>
        <v>0.12759999999999999</v>
      </c>
      <c r="BP530" s="37">
        <f t="shared" si="331"/>
        <v>4.6934922043329053E-7</v>
      </c>
      <c r="BQ530" s="11">
        <v>4.9200000000000001E-2</v>
      </c>
      <c r="BR530" s="11"/>
      <c r="BS530" s="11"/>
      <c r="BU530" s="31">
        <f>_xlfn.IFNA(IF(AND($B530="ED",$D530&gt;=310000,$D530&lt;360000),INDEX('Wkpr - Allocation_Factors'!$B$16:$F$16,1,MATCH('Wkpr - Plant Balance Detail'!BU$2,'Wkpr - Allocation_Factors'!$B$1:$F$1,0)),IF(AND($B530="GD",$C530="AN",$D530&gt;=350000,$D530&lt;358000),INDEX('Wkpr - Allocation_Factors'!$B$17:$F$17,1,MATCH('Wkpr - Plant Balance Detail'!BU$2,'Wkpr - Allocation_Factors'!$B$1:$F$1,0)),INDEX('Wkpr - Allocation_Factors'!$B$2:$F$15,MATCH(CONCATENATE('Wkpr - Plant Balance Detail'!$B530,'Wkpr - Plant Balance Detail'!$C530),'Wkpr - Allocation_Factors'!$A$2:$A$15,0),MATCH('Wkpr - Plant Balance Detail'!BU$2,'Wkpr - Allocation_Factors'!$B$1:$F$1,0)))),0)</f>
        <v>0</v>
      </c>
      <c r="BV530" s="31">
        <f>_xlfn.IFNA(IF(AND($B530="ED",$D530&gt;=310000,$D530&lt;360000),INDEX('Wkpr - Allocation_Factors'!$B$16:$F$16,1,MATCH('Wkpr - Plant Balance Detail'!BV$2,'Wkpr - Allocation_Factors'!$B$1:$F$1,0)),IF(AND($B530="GD",$C530="AN",$D530&gt;=350000,$D530&lt;358000),INDEX('Wkpr - Allocation_Factors'!$B$17:$F$17,1,MATCH('Wkpr - Plant Balance Detail'!BV$2,'Wkpr - Allocation_Factors'!$B$1:$F$1,0)),INDEX('Wkpr - Allocation_Factors'!$B$2:$F$15,MATCH(CONCATENATE('Wkpr - Plant Balance Detail'!$B530,'Wkpr - Plant Balance Detail'!$C530),'Wkpr - Allocation_Factors'!$A$2:$A$15,0),MATCH('Wkpr - Plant Balance Detail'!BV$2,'Wkpr - Allocation_Factors'!$B$1:$F$1,0)))),0)</f>
        <v>0</v>
      </c>
      <c r="BW530" s="31">
        <f>_xlfn.IFNA(IF(AND($B530="ED",$D530&gt;=310000,$D530&lt;360000),INDEX('Wkpr - Allocation_Factors'!$B$16:$F$16,1,MATCH('Wkpr - Plant Balance Detail'!BW$2,'Wkpr - Allocation_Factors'!$B$1:$F$1,0)),IF(AND($B530="GD",$C530="AN",$D530&gt;=350000,$D530&lt;358000),INDEX('Wkpr - Allocation_Factors'!$B$17:$F$17,1,MATCH('Wkpr - Plant Balance Detail'!BW$2,'Wkpr - Allocation_Factors'!$B$1:$F$1,0)),INDEX('Wkpr - Allocation_Factors'!$B$2:$F$15,MATCH(CONCATENATE('Wkpr - Plant Balance Detail'!$B530,'Wkpr - Plant Balance Detail'!$C530),'Wkpr - Allocation_Factors'!$A$2:$A$15,0),MATCH('Wkpr - Plant Balance Detail'!BW$2,'Wkpr - Allocation_Factors'!$B$1:$F$1,0)))),0)</f>
        <v>0</v>
      </c>
      <c r="BX530" s="31">
        <f>_xlfn.IFNA(IF(AND($B530="ED",$D530&gt;=310000,$D530&lt;360000),INDEX('Wkpr - Allocation_Factors'!$B$16:$F$16,1,MATCH('Wkpr - Plant Balance Detail'!BX$2,'Wkpr - Allocation_Factors'!$B$1:$F$1,0)),IF(AND($B530="GD",$C530="AN",$D530&gt;=350000,$D530&lt;358000),INDEX('Wkpr - Allocation_Factors'!$B$17:$F$17,1,MATCH('Wkpr - Plant Balance Detail'!BX$2,'Wkpr - Allocation_Factors'!$B$1:$F$1,0)),INDEX('Wkpr - Allocation_Factors'!$B$2:$F$15,MATCH(CONCATENATE('Wkpr - Plant Balance Detail'!$B530,'Wkpr - Plant Balance Detail'!$C530),'Wkpr - Allocation_Factors'!$A$2:$A$15,0),MATCH('Wkpr - Plant Balance Detail'!BX$2,'Wkpr - Allocation_Factors'!$B$1:$F$1,0)))),0)</f>
        <v>1</v>
      </c>
      <c r="BY530" s="31">
        <f>_xlfn.IFNA(IF(AND($B530="ED",$D530&gt;=310000,$D530&lt;360000),INDEX('Wkpr - Allocation_Factors'!$B$16:$F$16,1,MATCH('Wkpr - Plant Balance Detail'!BY$2,'Wkpr - Allocation_Factors'!$B$1:$F$1,0)),IF(AND($B530="GD",$C530="AN",$D530&gt;=350000,$D530&lt;358000),INDEX('Wkpr - Allocation_Factors'!$B$17:$F$17,1,MATCH('Wkpr - Plant Balance Detail'!BY$2,'Wkpr - Allocation_Factors'!$B$1:$F$1,0)),INDEX('Wkpr - Allocation_Factors'!$B$2:$F$15,MATCH(CONCATENATE('Wkpr - Plant Balance Detail'!$B530,'Wkpr - Plant Balance Detail'!$C530),'Wkpr - Allocation_Factors'!$A$2:$A$15,0),MATCH('Wkpr - Plant Balance Detail'!BY$2,'Wkpr - Allocation_Factors'!$B$1:$F$1,0)))),0)</f>
        <v>0</v>
      </c>
      <c r="CA530" s="1">
        <f t="shared" si="303"/>
        <v>0</v>
      </c>
      <c r="CB530" s="1">
        <f t="shared" si="304"/>
        <v>0</v>
      </c>
      <c r="CC530" s="1">
        <f t="shared" si="305"/>
        <v>0</v>
      </c>
      <c r="CD530" s="1">
        <f t="shared" si="306"/>
        <v>16654.560000000001</v>
      </c>
      <c r="CE530" s="1">
        <f t="shared" si="307"/>
        <v>0</v>
      </c>
      <c r="CF530" s="1"/>
      <c r="CG530" s="1">
        <f t="shared" si="308"/>
        <v>0</v>
      </c>
      <c r="CH530" s="1">
        <f t="shared" si="309"/>
        <v>0</v>
      </c>
      <c r="CI530" s="1">
        <f t="shared" si="310"/>
        <v>0</v>
      </c>
      <c r="CJ530" s="1">
        <f t="shared" si="311"/>
        <v>16654.498739999999</v>
      </c>
      <c r="CK530" s="1">
        <f t="shared" si="312"/>
        <v>0</v>
      </c>
      <c r="CM530" s="1">
        <f t="shared" si="313"/>
        <v>0</v>
      </c>
      <c r="CN530" s="1">
        <f t="shared" si="314"/>
        <v>0</v>
      </c>
      <c r="CO530" s="1">
        <f t="shared" si="315"/>
        <v>0</v>
      </c>
      <c r="CP530" s="1">
        <f t="shared" si="316"/>
        <v>6421.6405800000002</v>
      </c>
      <c r="CQ530" s="1">
        <f t="shared" si="317"/>
        <v>0</v>
      </c>
      <c r="CS530" s="1">
        <f t="shared" si="332"/>
        <v>0</v>
      </c>
      <c r="CT530" s="1">
        <f t="shared" si="333"/>
        <v>0</v>
      </c>
      <c r="CU530" s="1">
        <f t="shared" si="334"/>
        <v>0</v>
      </c>
      <c r="CV530" s="1">
        <f t="shared" si="335"/>
        <v>-10232.85816</v>
      </c>
      <c r="CW530" s="1">
        <f t="shared" si="336"/>
        <v>0</v>
      </c>
      <c r="CX530" s="1">
        <f t="shared" si="337"/>
        <v>-10232.85816</v>
      </c>
      <c r="DA530" s="38">
        <f t="shared" si="318"/>
        <v>0</v>
      </c>
      <c r="DB530" s="38">
        <f t="shared" si="319"/>
        <v>0</v>
      </c>
      <c r="DC530" s="38">
        <f t="shared" si="320"/>
        <v>0</v>
      </c>
      <c r="DD530" s="38">
        <f t="shared" si="321"/>
        <v>0</v>
      </c>
      <c r="DE530" s="38">
        <f t="shared" si="322"/>
        <v>0</v>
      </c>
    </row>
    <row r="531" spans="1:109" x14ac:dyDescent="0.2">
      <c r="A531" t="s">
        <v>546</v>
      </c>
      <c r="B531" t="str">
        <f t="shared" si="323"/>
        <v>GD</v>
      </c>
      <c r="C531" t="str">
        <f t="shared" si="324"/>
        <v>ID</v>
      </c>
      <c r="D531">
        <f t="shared" si="325"/>
        <v>392058</v>
      </c>
      <c r="E531" t="s">
        <v>683</v>
      </c>
      <c r="F531" s="1">
        <v>579779.83999999997</v>
      </c>
      <c r="G531" s="1">
        <v>374663.84</v>
      </c>
      <c r="H531" s="1">
        <v>374663.84</v>
      </c>
      <c r="I531" s="1">
        <v>374663.84</v>
      </c>
      <c r="J531" s="1">
        <v>374663.84</v>
      </c>
      <c r="K531" s="1">
        <v>374663.84</v>
      </c>
      <c r="L531" s="1">
        <v>374663.84</v>
      </c>
      <c r="M531" s="1">
        <v>374663.84</v>
      </c>
      <c r="N531" s="1">
        <v>374663.84</v>
      </c>
      <c r="O531" s="1">
        <v>374663.84</v>
      </c>
      <c r="P531" s="1">
        <v>374663.84</v>
      </c>
      <c r="Q531" s="1">
        <v>374663.84</v>
      </c>
      <c r="R531" s="1">
        <v>374663.84</v>
      </c>
      <c r="S531" s="1">
        <f t="shared" si="326"/>
        <v>477221.83999999997</v>
      </c>
      <c r="T531" s="1">
        <f t="shared" si="327"/>
        <v>4121302.2399999993</v>
      </c>
      <c r="U531" s="1">
        <f t="shared" si="328"/>
        <v>383210.33999999991</v>
      </c>
      <c r="V531" s="1">
        <v>-106972.84</v>
      </c>
      <c r="W531" s="1">
        <v>-23758.09</v>
      </c>
      <c r="X531" s="1">
        <v>-25865.57</v>
      </c>
      <c r="Y531" s="1">
        <v>-27973.05</v>
      </c>
      <c r="Z531" s="1">
        <v>-30080.53</v>
      </c>
      <c r="AA531" s="1">
        <v>-32188.010000000002</v>
      </c>
      <c r="AB531" s="1">
        <v>-34295.49</v>
      </c>
      <c r="AC531" s="1">
        <v>-36402.97</v>
      </c>
      <c r="AD531" s="1">
        <v>-38510.450000000004</v>
      </c>
      <c r="AE531" s="1">
        <v>-40617.93</v>
      </c>
      <c r="AF531" s="1">
        <v>-42725.41</v>
      </c>
      <c r="AG531" s="1">
        <v>-44832.89</v>
      </c>
      <c r="AH531" s="1">
        <v>-46940.37</v>
      </c>
      <c r="AI531" s="1"/>
      <c r="AJ531" s="1">
        <v>-2757.87</v>
      </c>
      <c r="AK531" s="1">
        <v>-2684.37</v>
      </c>
      <c r="AL531" s="1">
        <v>-2107.48</v>
      </c>
      <c r="AM531" s="1">
        <v>-2107.48</v>
      </c>
      <c r="AN531" s="1">
        <v>-2107.48</v>
      </c>
      <c r="AO531" s="1">
        <v>-2107.48</v>
      </c>
      <c r="AP531" s="1">
        <v>-2107.48</v>
      </c>
      <c r="AQ531" s="1">
        <v>-2107.48</v>
      </c>
      <c r="AR531" s="1">
        <v>-2107.48</v>
      </c>
      <c r="AS531" s="1">
        <v>-2107.48</v>
      </c>
      <c r="AT531" s="1">
        <v>-2107.48</v>
      </c>
      <c r="AU531" s="1">
        <v>-2107.48</v>
      </c>
      <c r="AV531" s="1">
        <v>-2107.48</v>
      </c>
      <c r="AW531" s="1">
        <f t="shared" si="329"/>
        <v>25866.649999999998</v>
      </c>
      <c r="AX531" s="1"/>
      <c r="AY531" s="1">
        <v>472807</v>
      </c>
      <c r="AZ531" s="1">
        <v>350905.75</v>
      </c>
      <c r="BA531" s="1">
        <v>348798.27</v>
      </c>
      <c r="BB531" s="1">
        <v>346690.79</v>
      </c>
      <c r="BC531" s="1">
        <v>344583.31</v>
      </c>
      <c r="BD531" s="1">
        <v>342475.83</v>
      </c>
      <c r="BE531" s="1">
        <v>340368.35000000003</v>
      </c>
      <c r="BF531" s="1">
        <v>338260.87</v>
      </c>
      <c r="BG531" s="1">
        <v>336153.39</v>
      </c>
      <c r="BH531" s="1">
        <v>334045.91000000003</v>
      </c>
      <c r="BI531" s="1">
        <v>331938.43</v>
      </c>
      <c r="BJ531" s="1">
        <v>329830.95</v>
      </c>
      <c r="BK531" s="1">
        <v>327723.47000000003</v>
      </c>
      <c r="BL531" s="2">
        <f t="shared" si="302"/>
        <v>0</v>
      </c>
      <c r="BM531" s="2">
        <f t="shared" si="330"/>
        <v>25866.649999999998</v>
      </c>
      <c r="BN531" s="3">
        <f t="shared" si="301"/>
        <v>6.7499874872896187E-2</v>
      </c>
      <c r="BO531" s="37">
        <f>IFERROR(INDEX('Wkpr - Existing Depr Rates'!$G$2:$G$709,MATCH('Wkpr - Plant Balance Detail'!A531,'Wkpr - Existing Depr Rates'!$A$2:$A$709,0),),0)</f>
        <v>6.7500000000000004E-2</v>
      </c>
      <c r="BP531" s="37">
        <f t="shared" si="331"/>
        <v>-1.2512710381717973E-7</v>
      </c>
      <c r="BQ531" s="11">
        <v>5.74E-2</v>
      </c>
      <c r="BR531" s="11"/>
      <c r="BS531" s="11"/>
      <c r="BU531" s="31">
        <f>_xlfn.IFNA(IF(AND($B531="ED",$D531&gt;=310000,$D531&lt;360000),INDEX('Wkpr - Allocation_Factors'!$B$16:$F$16,1,MATCH('Wkpr - Plant Balance Detail'!BU$2,'Wkpr - Allocation_Factors'!$B$1:$F$1,0)),IF(AND($B531="GD",$C531="AN",$D531&gt;=350000,$D531&lt;358000),INDEX('Wkpr - Allocation_Factors'!$B$17:$F$17,1,MATCH('Wkpr - Plant Balance Detail'!BU$2,'Wkpr - Allocation_Factors'!$B$1:$F$1,0)),INDEX('Wkpr - Allocation_Factors'!$B$2:$F$15,MATCH(CONCATENATE('Wkpr - Plant Balance Detail'!$B531,'Wkpr - Plant Balance Detail'!$C531),'Wkpr - Allocation_Factors'!$A$2:$A$15,0),MATCH('Wkpr - Plant Balance Detail'!BU$2,'Wkpr - Allocation_Factors'!$B$1:$F$1,0)))),0)</f>
        <v>0</v>
      </c>
      <c r="BV531" s="31">
        <f>_xlfn.IFNA(IF(AND($B531="ED",$D531&gt;=310000,$D531&lt;360000),INDEX('Wkpr - Allocation_Factors'!$B$16:$F$16,1,MATCH('Wkpr - Plant Balance Detail'!BV$2,'Wkpr - Allocation_Factors'!$B$1:$F$1,0)),IF(AND($B531="GD",$C531="AN",$D531&gt;=350000,$D531&lt;358000),INDEX('Wkpr - Allocation_Factors'!$B$17:$F$17,1,MATCH('Wkpr - Plant Balance Detail'!BV$2,'Wkpr - Allocation_Factors'!$B$1:$F$1,0)),INDEX('Wkpr - Allocation_Factors'!$B$2:$F$15,MATCH(CONCATENATE('Wkpr - Plant Balance Detail'!$B531,'Wkpr - Plant Balance Detail'!$C531),'Wkpr - Allocation_Factors'!$A$2:$A$15,0),MATCH('Wkpr - Plant Balance Detail'!BV$2,'Wkpr - Allocation_Factors'!$B$1:$F$1,0)))),0)</f>
        <v>0</v>
      </c>
      <c r="BW531" s="31">
        <f>_xlfn.IFNA(IF(AND($B531="ED",$D531&gt;=310000,$D531&lt;360000),INDEX('Wkpr - Allocation_Factors'!$B$16:$F$16,1,MATCH('Wkpr - Plant Balance Detail'!BW$2,'Wkpr - Allocation_Factors'!$B$1:$F$1,0)),IF(AND($B531="GD",$C531="AN",$D531&gt;=350000,$D531&lt;358000),INDEX('Wkpr - Allocation_Factors'!$B$17:$F$17,1,MATCH('Wkpr - Plant Balance Detail'!BW$2,'Wkpr - Allocation_Factors'!$B$1:$F$1,0)),INDEX('Wkpr - Allocation_Factors'!$B$2:$F$15,MATCH(CONCATENATE('Wkpr - Plant Balance Detail'!$B531,'Wkpr - Plant Balance Detail'!$C531),'Wkpr - Allocation_Factors'!$A$2:$A$15,0),MATCH('Wkpr - Plant Balance Detail'!BW$2,'Wkpr - Allocation_Factors'!$B$1:$F$1,0)))),0)</f>
        <v>0</v>
      </c>
      <c r="BX531" s="31">
        <f>_xlfn.IFNA(IF(AND($B531="ED",$D531&gt;=310000,$D531&lt;360000),INDEX('Wkpr - Allocation_Factors'!$B$16:$F$16,1,MATCH('Wkpr - Plant Balance Detail'!BX$2,'Wkpr - Allocation_Factors'!$B$1:$F$1,0)),IF(AND($B531="GD",$C531="AN",$D531&gt;=350000,$D531&lt;358000),INDEX('Wkpr - Allocation_Factors'!$B$17:$F$17,1,MATCH('Wkpr - Plant Balance Detail'!BX$2,'Wkpr - Allocation_Factors'!$B$1:$F$1,0)),INDEX('Wkpr - Allocation_Factors'!$B$2:$F$15,MATCH(CONCATENATE('Wkpr - Plant Balance Detail'!$B531,'Wkpr - Plant Balance Detail'!$C531),'Wkpr - Allocation_Factors'!$A$2:$A$15,0),MATCH('Wkpr - Plant Balance Detail'!BX$2,'Wkpr - Allocation_Factors'!$B$1:$F$1,0)))),0)</f>
        <v>1</v>
      </c>
      <c r="BY531" s="31">
        <f>_xlfn.IFNA(IF(AND($B531="ED",$D531&gt;=310000,$D531&lt;360000),INDEX('Wkpr - Allocation_Factors'!$B$16:$F$16,1,MATCH('Wkpr - Plant Balance Detail'!BY$2,'Wkpr - Allocation_Factors'!$B$1:$F$1,0)),IF(AND($B531="GD",$C531="AN",$D531&gt;=350000,$D531&lt;358000),INDEX('Wkpr - Allocation_Factors'!$B$17:$F$17,1,MATCH('Wkpr - Plant Balance Detail'!BY$2,'Wkpr - Allocation_Factors'!$B$1:$F$1,0)),INDEX('Wkpr - Allocation_Factors'!$B$2:$F$15,MATCH(CONCATENATE('Wkpr - Plant Balance Detail'!$B531,'Wkpr - Plant Balance Detail'!$C531),'Wkpr - Allocation_Factors'!$A$2:$A$15,0),MATCH('Wkpr - Plant Balance Detail'!BY$2,'Wkpr - Allocation_Factors'!$B$1:$F$1,0)))),0)</f>
        <v>0</v>
      </c>
      <c r="CA531" s="1">
        <f t="shared" si="303"/>
        <v>0</v>
      </c>
      <c r="CB531" s="1">
        <f t="shared" si="304"/>
        <v>0</v>
      </c>
      <c r="CC531" s="1">
        <f t="shared" si="305"/>
        <v>0</v>
      </c>
      <c r="CD531" s="1">
        <f t="shared" si="306"/>
        <v>25289.7623193988</v>
      </c>
      <c r="CE531" s="1">
        <f t="shared" si="307"/>
        <v>0</v>
      </c>
      <c r="CF531" s="1"/>
      <c r="CG531" s="1">
        <f t="shared" si="308"/>
        <v>0</v>
      </c>
      <c r="CH531" s="1">
        <f t="shared" si="309"/>
        <v>0</v>
      </c>
      <c r="CI531" s="1">
        <f t="shared" si="310"/>
        <v>0</v>
      </c>
      <c r="CJ531" s="1">
        <f t="shared" si="311"/>
        <v>25289.809200000003</v>
      </c>
      <c r="CK531" s="1">
        <f t="shared" si="312"/>
        <v>0</v>
      </c>
      <c r="CM531" s="1">
        <f t="shared" si="313"/>
        <v>0</v>
      </c>
      <c r="CN531" s="1">
        <f t="shared" si="314"/>
        <v>0</v>
      </c>
      <c r="CO531" s="1">
        <f t="shared" si="315"/>
        <v>0</v>
      </c>
      <c r="CP531" s="1">
        <f t="shared" si="316"/>
        <v>21505.704416</v>
      </c>
      <c r="CQ531" s="1">
        <f t="shared" si="317"/>
        <v>0</v>
      </c>
      <c r="CS531" s="1">
        <f t="shared" si="332"/>
        <v>0</v>
      </c>
      <c r="CT531" s="1">
        <f t="shared" si="333"/>
        <v>0</v>
      </c>
      <c r="CU531" s="1">
        <f t="shared" si="334"/>
        <v>0</v>
      </c>
      <c r="CV531" s="1">
        <f t="shared" si="335"/>
        <v>-3784.1047840000028</v>
      </c>
      <c r="CW531" s="1">
        <f t="shared" si="336"/>
        <v>0</v>
      </c>
      <c r="CX531" s="1">
        <f t="shared" si="337"/>
        <v>-3784.1047840000028</v>
      </c>
      <c r="DA531" s="38">
        <f t="shared" si="318"/>
        <v>0</v>
      </c>
      <c r="DB531" s="38">
        <f t="shared" si="319"/>
        <v>0</v>
      </c>
      <c r="DC531" s="38">
        <f t="shared" si="320"/>
        <v>0</v>
      </c>
      <c r="DD531" s="38">
        <f t="shared" si="321"/>
        <v>0</v>
      </c>
      <c r="DE531" s="38">
        <f t="shared" si="322"/>
        <v>0</v>
      </c>
    </row>
    <row r="532" spans="1:109" x14ac:dyDescent="0.2">
      <c r="A532" s="23" t="s">
        <v>547</v>
      </c>
      <c r="B532" s="23" t="str">
        <f t="shared" si="323"/>
        <v>GD</v>
      </c>
      <c r="C532" s="23" t="str">
        <f t="shared" si="324"/>
        <v>ID</v>
      </c>
      <c r="D532" s="23">
        <f t="shared" si="325"/>
        <v>392700</v>
      </c>
      <c r="E532" s="23"/>
      <c r="F532" s="24">
        <v>21740.54</v>
      </c>
      <c r="G532" s="24">
        <v>21740.54</v>
      </c>
      <c r="H532" s="24">
        <v>21740.54</v>
      </c>
      <c r="I532" s="24">
        <v>21740.54</v>
      </c>
      <c r="J532" s="24">
        <v>21740.54</v>
      </c>
      <c r="K532" s="24">
        <v>21740.54</v>
      </c>
      <c r="L532" s="24">
        <v>21740.54</v>
      </c>
      <c r="M532" s="24">
        <v>21740.54</v>
      </c>
      <c r="N532" s="24">
        <v>21740.54</v>
      </c>
      <c r="O532" s="24">
        <v>21740.54</v>
      </c>
      <c r="P532" s="24">
        <v>21740.54</v>
      </c>
      <c r="Q532" s="24">
        <v>0</v>
      </c>
      <c r="R532" s="24">
        <v>0</v>
      </c>
      <c r="S532" s="24">
        <f t="shared" si="326"/>
        <v>10870.27</v>
      </c>
      <c r="T532" s="24">
        <f t="shared" si="327"/>
        <v>217405.40000000005</v>
      </c>
      <c r="U532" s="24">
        <f t="shared" si="328"/>
        <v>19022.972500000003</v>
      </c>
      <c r="V532" s="1">
        <v>-12326.15</v>
      </c>
      <c r="W532" s="1">
        <v>-12415.470000000001</v>
      </c>
      <c r="X532" s="1">
        <v>-12504.79</v>
      </c>
      <c r="Y532" s="1">
        <v>-12594.11</v>
      </c>
      <c r="Z532" s="1">
        <v>-12683.43</v>
      </c>
      <c r="AA532" s="1">
        <v>-12772.75</v>
      </c>
      <c r="AB532" s="1">
        <v>-12862.07</v>
      </c>
      <c r="AC532" s="1">
        <v>-12951.39</v>
      </c>
      <c r="AD532" s="1">
        <v>-13040.710000000001</v>
      </c>
      <c r="AE532" s="1">
        <v>-13130.03</v>
      </c>
      <c r="AF532" s="1">
        <v>-13219.35</v>
      </c>
      <c r="AG532" s="1">
        <v>8476.5300000000007</v>
      </c>
      <c r="AH532" s="24">
        <v>0</v>
      </c>
      <c r="AI532" s="24"/>
      <c r="AJ532" s="24">
        <v>-89.320000000000007</v>
      </c>
      <c r="AK532" s="24">
        <v>-89.320000000000007</v>
      </c>
      <c r="AL532" s="24">
        <v>-89.320000000000007</v>
      </c>
      <c r="AM532" s="24">
        <v>-89.320000000000007</v>
      </c>
      <c r="AN532" s="24">
        <v>-89.320000000000007</v>
      </c>
      <c r="AO532" s="24">
        <v>-89.320000000000007</v>
      </c>
      <c r="AP532" s="24">
        <v>-89.320000000000007</v>
      </c>
      <c r="AQ532" s="24">
        <v>-89.320000000000007</v>
      </c>
      <c r="AR532" s="24">
        <v>-89.320000000000007</v>
      </c>
      <c r="AS532" s="24">
        <v>-89.320000000000007</v>
      </c>
      <c r="AT532" s="24">
        <v>-89.320000000000007</v>
      </c>
      <c r="AU532" s="24">
        <v>-44.660000000000004</v>
      </c>
      <c r="AV532" s="24">
        <v>-8476.5300000000007</v>
      </c>
      <c r="AW532" s="24">
        <f t="shared" si="329"/>
        <v>9414.3900000000012</v>
      </c>
      <c r="AX532" s="24"/>
      <c r="AY532" s="1">
        <v>9414.39</v>
      </c>
      <c r="AZ532" s="1">
        <v>9325.07</v>
      </c>
      <c r="BA532" s="1">
        <v>9235.75</v>
      </c>
      <c r="BB532" s="1">
        <v>9146.43</v>
      </c>
      <c r="BC532" s="1">
        <v>9057.11</v>
      </c>
      <c r="BD532" s="1">
        <v>8967.7900000000009</v>
      </c>
      <c r="BE532" s="1">
        <v>8878.4699999999993</v>
      </c>
      <c r="BF532" s="1">
        <v>8789.15</v>
      </c>
      <c r="BG532" s="1">
        <v>8699.83</v>
      </c>
      <c r="BH532" s="1">
        <v>8610.51</v>
      </c>
      <c r="BI532" s="1">
        <v>8521.19</v>
      </c>
      <c r="BJ532" s="1">
        <v>8476.5300000000007</v>
      </c>
      <c r="BK532" s="1">
        <v>0</v>
      </c>
      <c r="BL532" s="25">
        <f t="shared" si="302"/>
        <v>0</v>
      </c>
      <c r="BM532" s="25">
        <f t="shared" si="330"/>
        <v>9414.3900000000012</v>
      </c>
      <c r="BN532" s="26">
        <f t="shared" si="301"/>
        <v>0.49489584238215134</v>
      </c>
      <c r="BO532" s="37">
        <f>IFERROR(INDEX('Wkpr - Existing Depr Rates'!$G$2:$G$709,MATCH('Wkpr - Plant Balance Detail'!A532,'Wkpr - Existing Depr Rates'!$A$2:$A$709,0),),0)</f>
        <v>4.9299999999999997E-2</v>
      </c>
      <c r="BP532" s="37">
        <f t="shared" si="331"/>
        <v>0.44559584238215133</v>
      </c>
      <c r="BQ532" s="23"/>
      <c r="BR532" s="23"/>
      <c r="BS532" s="23"/>
      <c r="BT532" s="23"/>
      <c r="BU532" s="32">
        <f>_xlfn.IFNA(IF(AND($B532="ED",$D532&gt;=310000,$D532&lt;360000),INDEX('Wkpr - Allocation_Factors'!$B$16:$F$16,1,MATCH('Wkpr - Plant Balance Detail'!BU$2,'Wkpr - Allocation_Factors'!$B$1:$F$1,0)),IF(AND($B532="GD",$C532="AN",$D532&gt;=350000,$D532&lt;358000),INDEX('Wkpr - Allocation_Factors'!$B$17:$F$17,1,MATCH('Wkpr - Plant Balance Detail'!BU$2,'Wkpr - Allocation_Factors'!$B$1:$F$1,0)),INDEX('Wkpr - Allocation_Factors'!$B$2:$F$15,MATCH(CONCATENATE('Wkpr - Plant Balance Detail'!$B532,'Wkpr - Plant Balance Detail'!$C532),'Wkpr - Allocation_Factors'!$A$2:$A$15,0),MATCH('Wkpr - Plant Balance Detail'!BU$2,'Wkpr - Allocation_Factors'!$B$1:$F$1,0)))),0)</f>
        <v>0</v>
      </c>
      <c r="BV532" s="32">
        <f>_xlfn.IFNA(IF(AND($B532="ED",$D532&gt;=310000,$D532&lt;360000),INDEX('Wkpr - Allocation_Factors'!$B$16:$F$16,1,MATCH('Wkpr - Plant Balance Detail'!BV$2,'Wkpr - Allocation_Factors'!$B$1:$F$1,0)),IF(AND($B532="GD",$C532="AN",$D532&gt;=350000,$D532&lt;358000),INDEX('Wkpr - Allocation_Factors'!$B$17:$F$17,1,MATCH('Wkpr - Plant Balance Detail'!BV$2,'Wkpr - Allocation_Factors'!$B$1:$F$1,0)),INDEX('Wkpr - Allocation_Factors'!$B$2:$F$15,MATCH(CONCATENATE('Wkpr - Plant Balance Detail'!$B532,'Wkpr - Plant Balance Detail'!$C532),'Wkpr - Allocation_Factors'!$A$2:$A$15,0),MATCH('Wkpr - Plant Balance Detail'!BV$2,'Wkpr - Allocation_Factors'!$B$1:$F$1,0)))),0)</f>
        <v>0</v>
      </c>
      <c r="BW532" s="32">
        <f>_xlfn.IFNA(IF(AND($B532="ED",$D532&gt;=310000,$D532&lt;360000),INDEX('Wkpr - Allocation_Factors'!$B$16:$F$16,1,MATCH('Wkpr - Plant Balance Detail'!BW$2,'Wkpr - Allocation_Factors'!$B$1:$F$1,0)),IF(AND($B532="GD",$C532="AN",$D532&gt;=350000,$D532&lt;358000),INDEX('Wkpr - Allocation_Factors'!$B$17:$F$17,1,MATCH('Wkpr - Plant Balance Detail'!BW$2,'Wkpr - Allocation_Factors'!$B$1:$F$1,0)),INDEX('Wkpr - Allocation_Factors'!$B$2:$F$15,MATCH(CONCATENATE('Wkpr - Plant Balance Detail'!$B532,'Wkpr - Plant Balance Detail'!$C532),'Wkpr - Allocation_Factors'!$A$2:$A$15,0),MATCH('Wkpr - Plant Balance Detail'!BW$2,'Wkpr - Allocation_Factors'!$B$1:$F$1,0)))),0)</f>
        <v>0</v>
      </c>
      <c r="BX532" s="32">
        <f>_xlfn.IFNA(IF(AND($B532="ED",$D532&gt;=310000,$D532&lt;360000),INDEX('Wkpr - Allocation_Factors'!$B$16:$F$16,1,MATCH('Wkpr - Plant Balance Detail'!BX$2,'Wkpr - Allocation_Factors'!$B$1:$F$1,0)),IF(AND($B532="GD",$C532="AN",$D532&gt;=350000,$D532&lt;358000),INDEX('Wkpr - Allocation_Factors'!$B$17:$F$17,1,MATCH('Wkpr - Plant Balance Detail'!BX$2,'Wkpr - Allocation_Factors'!$B$1:$F$1,0)),INDEX('Wkpr - Allocation_Factors'!$B$2:$F$15,MATCH(CONCATENATE('Wkpr - Plant Balance Detail'!$B532,'Wkpr - Plant Balance Detail'!$C532),'Wkpr - Allocation_Factors'!$A$2:$A$15,0),MATCH('Wkpr - Plant Balance Detail'!BX$2,'Wkpr - Allocation_Factors'!$B$1:$F$1,0)))),0)</f>
        <v>1</v>
      </c>
      <c r="BY532" s="32">
        <f>_xlfn.IFNA(IF(AND($B532="ED",$D532&gt;=310000,$D532&lt;360000),INDEX('Wkpr - Allocation_Factors'!$B$16:$F$16,1,MATCH('Wkpr - Plant Balance Detail'!BY$2,'Wkpr - Allocation_Factors'!$B$1:$F$1,0)),IF(AND($B532="GD",$C532="AN",$D532&gt;=350000,$D532&lt;358000),INDEX('Wkpr - Allocation_Factors'!$B$17:$F$17,1,MATCH('Wkpr - Plant Balance Detail'!BY$2,'Wkpr - Allocation_Factors'!$B$1:$F$1,0)),INDEX('Wkpr - Allocation_Factors'!$B$2:$F$15,MATCH(CONCATENATE('Wkpr - Plant Balance Detail'!$B532,'Wkpr - Plant Balance Detail'!$C532),'Wkpr - Allocation_Factors'!$A$2:$A$15,0),MATCH('Wkpr - Plant Balance Detail'!BY$2,'Wkpr - Allocation_Factors'!$B$1:$F$1,0)))),0)</f>
        <v>0</v>
      </c>
      <c r="CA532" s="1">
        <f t="shared" si="303"/>
        <v>0</v>
      </c>
      <c r="CB532" s="1">
        <f t="shared" si="304"/>
        <v>0</v>
      </c>
      <c r="CC532" s="1">
        <f t="shared" si="305"/>
        <v>0</v>
      </c>
      <c r="CD532" s="1">
        <f t="shared" si="306"/>
        <v>0</v>
      </c>
      <c r="CE532" s="1">
        <f t="shared" si="307"/>
        <v>0</v>
      </c>
      <c r="CF532" s="1"/>
      <c r="CG532" s="1">
        <f t="shared" si="308"/>
        <v>0</v>
      </c>
      <c r="CH532" s="1">
        <f t="shared" si="309"/>
        <v>0</v>
      </c>
      <c r="CI532" s="1">
        <f t="shared" si="310"/>
        <v>0</v>
      </c>
      <c r="CJ532" s="1">
        <f t="shared" si="311"/>
        <v>0</v>
      </c>
      <c r="CK532" s="1">
        <f t="shared" si="312"/>
        <v>0</v>
      </c>
      <c r="CM532" s="1">
        <f t="shared" si="313"/>
        <v>0</v>
      </c>
      <c r="CN532" s="1">
        <f t="shared" si="314"/>
        <v>0</v>
      </c>
      <c r="CO532" s="1">
        <f t="shared" si="315"/>
        <v>0</v>
      </c>
      <c r="CP532" s="1">
        <f t="shared" si="316"/>
        <v>0</v>
      </c>
      <c r="CQ532" s="1">
        <f t="shared" si="317"/>
        <v>0</v>
      </c>
      <c r="CS532" s="1">
        <f t="shared" si="332"/>
        <v>0</v>
      </c>
      <c r="CT532" s="1">
        <f t="shared" si="333"/>
        <v>0</v>
      </c>
      <c r="CU532" s="1">
        <f t="shared" si="334"/>
        <v>0</v>
      </c>
      <c r="CV532" s="1">
        <f t="shared" si="335"/>
        <v>0</v>
      </c>
      <c r="CW532" s="1">
        <f t="shared" si="336"/>
        <v>0</v>
      </c>
      <c r="CX532" s="1">
        <f t="shared" si="337"/>
        <v>0</v>
      </c>
      <c r="DA532" s="38">
        <f t="shared" si="318"/>
        <v>0</v>
      </c>
      <c r="DB532" s="38">
        <f t="shared" si="319"/>
        <v>0</v>
      </c>
      <c r="DC532" s="38">
        <f t="shared" si="320"/>
        <v>0</v>
      </c>
      <c r="DD532" s="38">
        <f t="shared" si="321"/>
        <v>0</v>
      </c>
      <c r="DE532" s="38">
        <f t="shared" si="322"/>
        <v>0</v>
      </c>
    </row>
    <row r="533" spans="1:109" x14ac:dyDescent="0.2">
      <c r="A533" s="23" t="s">
        <v>548</v>
      </c>
      <c r="B533" s="23" t="str">
        <f t="shared" si="323"/>
        <v>GD</v>
      </c>
      <c r="C533" s="23" t="str">
        <f t="shared" si="324"/>
        <v>ID</v>
      </c>
      <c r="D533" s="23">
        <f t="shared" si="325"/>
        <v>392758</v>
      </c>
      <c r="E533" s="23"/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0</v>
      </c>
      <c r="P533" s="24">
        <v>0</v>
      </c>
      <c r="Q533" s="24">
        <v>0</v>
      </c>
      <c r="R533" s="24">
        <v>0</v>
      </c>
      <c r="S533" s="24">
        <f t="shared" si="326"/>
        <v>0</v>
      </c>
      <c r="T533" s="24">
        <f t="shared" si="327"/>
        <v>0</v>
      </c>
      <c r="U533" s="24">
        <f t="shared" si="328"/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24">
        <v>0</v>
      </c>
      <c r="AI533" s="24"/>
      <c r="AJ533" s="24">
        <v>0</v>
      </c>
      <c r="AK533" s="24">
        <v>0</v>
      </c>
      <c r="AL533" s="24">
        <v>0</v>
      </c>
      <c r="AM533" s="24">
        <v>0</v>
      </c>
      <c r="AN533" s="24">
        <v>0</v>
      </c>
      <c r="AO533" s="24">
        <v>0</v>
      </c>
      <c r="AP533" s="24">
        <v>0</v>
      </c>
      <c r="AQ533" s="24">
        <v>0</v>
      </c>
      <c r="AR533" s="24">
        <v>0</v>
      </c>
      <c r="AS533" s="24">
        <v>0</v>
      </c>
      <c r="AT533" s="24">
        <v>0</v>
      </c>
      <c r="AU533" s="24">
        <v>0</v>
      </c>
      <c r="AV533" s="24">
        <v>0</v>
      </c>
      <c r="AW533" s="24">
        <f t="shared" si="329"/>
        <v>0</v>
      </c>
      <c r="AX533" s="24"/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25">
        <f t="shared" si="302"/>
        <v>0</v>
      </c>
      <c r="BM533" s="25">
        <f t="shared" si="330"/>
        <v>0</v>
      </c>
      <c r="BN533" s="26" t="str">
        <f t="shared" si="301"/>
        <v/>
      </c>
      <c r="BO533" s="37">
        <f>IFERROR(INDEX('Wkpr - Existing Depr Rates'!$G$2:$G$709,MATCH('Wkpr - Plant Balance Detail'!A533,'Wkpr - Existing Depr Rates'!$A$2:$A$709,0),),0)</f>
        <v>0</v>
      </c>
      <c r="BP533" s="37" t="str">
        <f t="shared" si="331"/>
        <v/>
      </c>
      <c r="BQ533" s="23"/>
      <c r="BR533" s="23"/>
      <c r="BS533" s="23"/>
      <c r="BT533" s="23"/>
      <c r="BU533" s="32">
        <f>_xlfn.IFNA(IF(AND($B533="ED",$D533&gt;=310000,$D533&lt;360000),INDEX('Wkpr - Allocation_Factors'!$B$16:$F$16,1,MATCH('Wkpr - Plant Balance Detail'!BU$2,'Wkpr - Allocation_Factors'!$B$1:$F$1,0)),IF(AND($B533="GD",$C533="AN",$D533&gt;=350000,$D533&lt;358000),INDEX('Wkpr - Allocation_Factors'!$B$17:$F$17,1,MATCH('Wkpr - Plant Balance Detail'!BU$2,'Wkpr - Allocation_Factors'!$B$1:$F$1,0)),INDEX('Wkpr - Allocation_Factors'!$B$2:$F$15,MATCH(CONCATENATE('Wkpr - Plant Balance Detail'!$B533,'Wkpr - Plant Balance Detail'!$C533),'Wkpr - Allocation_Factors'!$A$2:$A$15,0),MATCH('Wkpr - Plant Balance Detail'!BU$2,'Wkpr - Allocation_Factors'!$B$1:$F$1,0)))),0)</f>
        <v>0</v>
      </c>
      <c r="BV533" s="32">
        <f>_xlfn.IFNA(IF(AND($B533="ED",$D533&gt;=310000,$D533&lt;360000),INDEX('Wkpr - Allocation_Factors'!$B$16:$F$16,1,MATCH('Wkpr - Plant Balance Detail'!BV$2,'Wkpr - Allocation_Factors'!$B$1:$F$1,0)),IF(AND($B533="GD",$C533="AN",$D533&gt;=350000,$D533&lt;358000),INDEX('Wkpr - Allocation_Factors'!$B$17:$F$17,1,MATCH('Wkpr - Plant Balance Detail'!BV$2,'Wkpr - Allocation_Factors'!$B$1:$F$1,0)),INDEX('Wkpr - Allocation_Factors'!$B$2:$F$15,MATCH(CONCATENATE('Wkpr - Plant Balance Detail'!$B533,'Wkpr - Plant Balance Detail'!$C533),'Wkpr - Allocation_Factors'!$A$2:$A$15,0),MATCH('Wkpr - Plant Balance Detail'!BV$2,'Wkpr - Allocation_Factors'!$B$1:$F$1,0)))),0)</f>
        <v>0</v>
      </c>
      <c r="BW533" s="32">
        <f>_xlfn.IFNA(IF(AND($B533="ED",$D533&gt;=310000,$D533&lt;360000),INDEX('Wkpr - Allocation_Factors'!$B$16:$F$16,1,MATCH('Wkpr - Plant Balance Detail'!BW$2,'Wkpr - Allocation_Factors'!$B$1:$F$1,0)),IF(AND($B533="GD",$C533="AN",$D533&gt;=350000,$D533&lt;358000),INDEX('Wkpr - Allocation_Factors'!$B$17:$F$17,1,MATCH('Wkpr - Plant Balance Detail'!BW$2,'Wkpr - Allocation_Factors'!$B$1:$F$1,0)),INDEX('Wkpr - Allocation_Factors'!$B$2:$F$15,MATCH(CONCATENATE('Wkpr - Plant Balance Detail'!$B533,'Wkpr - Plant Balance Detail'!$C533),'Wkpr - Allocation_Factors'!$A$2:$A$15,0),MATCH('Wkpr - Plant Balance Detail'!BW$2,'Wkpr - Allocation_Factors'!$B$1:$F$1,0)))),0)</f>
        <v>0</v>
      </c>
      <c r="BX533" s="32">
        <f>_xlfn.IFNA(IF(AND($B533="ED",$D533&gt;=310000,$D533&lt;360000),INDEX('Wkpr - Allocation_Factors'!$B$16:$F$16,1,MATCH('Wkpr - Plant Balance Detail'!BX$2,'Wkpr - Allocation_Factors'!$B$1:$F$1,0)),IF(AND($B533="GD",$C533="AN",$D533&gt;=350000,$D533&lt;358000),INDEX('Wkpr - Allocation_Factors'!$B$17:$F$17,1,MATCH('Wkpr - Plant Balance Detail'!BX$2,'Wkpr - Allocation_Factors'!$B$1:$F$1,0)),INDEX('Wkpr - Allocation_Factors'!$B$2:$F$15,MATCH(CONCATENATE('Wkpr - Plant Balance Detail'!$B533,'Wkpr - Plant Balance Detail'!$C533),'Wkpr - Allocation_Factors'!$A$2:$A$15,0),MATCH('Wkpr - Plant Balance Detail'!BX$2,'Wkpr - Allocation_Factors'!$B$1:$F$1,0)))),0)</f>
        <v>1</v>
      </c>
      <c r="BY533" s="32">
        <f>_xlfn.IFNA(IF(AND($B533="ED",$D533&gt;=310000,$D533&lt;360000),INDEX('Wkpr - Allocation_Factors'!$B$16:$F$16,1,MATCH('Wkpr - Plant Balance Detail'!BY$2,'Wkpr - Allocation_Factors'!$B$1:$F$1,0)),IF(AND($B533="GD",$C533="AN",$D533&gt;=350000,$D533&lt;358000),INDEX('Wkpr - Allocation_Factors'!$B$17:$F$17,1,MATCH('Wkpr - Plant Balance Detail'!BY$2,'Wkpr - Allocation_Factors'!$B$1:$F$1,0)),INDEX('Wkpr - Allocation_Factors'!$B$2:$F$15,MATCH(CONCATENATE('Wkpr - Plant Balance Detail'!$B533,'Wkpr - Plant Balance Detail'!$C533),'Wkpr - Allocation_Factors'!$A$2:$A$15,0),MATCH('Wkpr - Plant Balance Detail'!BY$2,'Wkpr - Allocation_Factors'!$B$1:$F$1,0)))),0)</f>
        <v>0</v>
      </c>
      <c r="CA533" s="1">
        <f t="shared" si="303"/>
        <v>0</v>
      </c>
      <c r="CB533" s="1">
        <f t="shared" si="304"/>
        <v>0</v>
      </c>
      <c r="CC533" s="1">
        <f t="shared" si="305"/>
        <v>0</v>
      </c>
      <c r="CD533" s="1">
        <f t="shared" si="306"/>
        <v>0</v>
      </c>
      <c r="CE533" s="1">
        <f t="shared" si="307"/>
        <v>0</v>
      </c>
      <c r="CF533" s="1"/>
      <c r="CG533" s="1">
        <f t="shared" si="308"/>
        <v>0</v>
      </c>
      <c r="CH533" s="1">
        <f t="shared" si="309"/>
        <v>0</v>
      </c>
      <c r="CI533" s="1">
        <f t="shared" si="310"/>
        <v>0</v>
      </c>
      <c r="CJ533" s="1">
        <f t="shared" si="311"/>
        <v>0</v>
      </c>
      <c r="CK533" s="1">
        <f t="shared" si="312"/>
        <v>0</v>
      </c>
      <c r="CM533" s="1">
        <f t="shared" si="313"/>
        <v>0</v>
      </c>
      <c r="CN533" s="1">
        <f t="shared" si="314"/>
        <v>0</v>
      </c>
      <c r="CO533" s="1">
        <f t="shared" si="315"/>
        <v>0</v>
      </c>
      <c r="CP533" s="1">
        <f t="shared" si="316"/>
        <v>0</v>
      </c>
      <c r="CQ533" s="1">
        <f t="shared" si="317"/>
        <v>0</v>
      </c>
      <c r="CS533" s="1">
        <f t="shared" si="332"/>
        <v>0</v>
      </c>
      <c r="CT533" s="1">
        <f t="shared" si="333"/>
        <v>0</v>
      </c>
      <c r="CU533" s="1">
        <f t="shared" si="334"/>
        <v>0</v>
      </c>
      <c r="CV533" s="1">
        <f t="shared" si="335"/>
        <v>0</v>
      </c>
      <c r="CW533" s="1">
        <f t="shared" si="336"/>
        <v>0</v>
      </c>
      <c r="CX533" s="1">
        <f t="shared" si="337"/>
        <v>0</v>
      </c>
      <c r="DA533" s="38">
        <f t="shared" si="318"/>
        <v>0</v>
      </c>
      <c r="DB533" s="38">
        <f t="shared" si="319"/>
        <v>0</v>
      </c>
      <c r="DC533" s="38">
        <f t="shared" si="320"/>
        <v>0</v>
      </c>
      <c r="DD533" s="38">
        <f t="shared" si="321"/>
        <v>0</v>
      </c>
      <c r="DE533" s="38">
        <f t="shared" si="322"/>
        <v>0</v>
      </c>
    </row>
    <row r="534" spans="1:109" x14ac:dyDescent="0.2">
      <c r="A534" t="s">
        <v>549</v>
      </c>
      <c r="B534" t="str">
        <f t="shared" si="323"/>
        <v>GD</v>
      </c>
      <c r="C534" t="str">
        <f t="shared" si="324"/>
        <v>ID</v>
      </c>
      <c r="D534">
        <f t="shared" si="325"/>
        <v>394000</v>
      </c>
      <c r="F534" s="1">
        <v>362138.24</v>
      </c>
      <c r="G534" s="1">
        <v>362138.24</v>
      </c>
      <c r="H534" s="1">
        <v>362138.24</v>
      </c>
      <c r="I534" s="1">
        <v>362138.24</v>
      </c>
      <c r="J534" s="1">
        <v>362138.24</v>
      </c>
      <c r="K534" s="1">
        <v>362138.24</v>
      </c>
      <c r="L534" s="1">
        <v>362138.24</v>
      </c>
      <c r="M534" s="1">
        <v>337941.07</v>
      </c>
      <c r="N534" s="1">
        <v>337941.07</v>
      </c>
      <c r="O534" s="1">
        <v>337941.07</v>
      </c>
      <c r="P534" s="1">
        <v>337941.07</v>
      </c>
      <c r="Q534" s="1">
        <v>337941.07</v>
      </c>
      <c r="R534" s="1">
        <v>337941.07</v>
      </c>
      <c r="S534" s="1">
        <f t="shared" si="326"/>
        <v>350039.65500000003</v>
      </c>
      <c r="T534" s="1">
        <f t="shared" si="327"/>
        <v>3862534.7899999991</v>
      </c>
      <c r="U534" s="1">
        <f t="shared" si="328"/>
        <v>351047.87041666661</v>
      </c>
      <c r="V534" s="1">
        <v>-224002.2</v>
      </c>
      <c r="W534" s="1">
        <v>-225209.33000000002</v>
      </c>
      <c r="X534" s="1">
        <v>-226416.46</v>
      </c>
      <c r="Y534" s="1">
        <v>-227623.59</v>
      </c>
      <c r="Z534" s="1">
        <v>-228830.72</v>
      </c>
      <c r="AA534" s="1">
        <v>-230037.85</v>
      </c>
      <c r="AB534" s="1">
        <v>-231244.98</v>
      </c>
      <c r="AC534" s="1">
        <v>-208214.61000000002</v>
      </c>
      <c r="AD534" s="1">
        <v>-209341.08000000002</v>
      </c>
      <c r="AE534" s="1">
        <v>-210467.55000000002</v>
      </c>
      <c r="AF534" s="1">
        <v>-211594.02000000002</v>
      </c>
      <c r="AG534" s="1">
        <v>-212720.49</v>
      </c>
      <c r="AH534" s="1">
        <v>-213846.96</v>
      </c>
      <c r="AI534" s="1"/>
      <c r="AJ534" s="1">
        <v>-1222.07</v>
      </c>
      <c r="AK534" s="1">
        <v>-1207.1300000000001</v>
      </c>
      <c r="AL534" s="1">
        <v>-1207.1300000000001</v>
      </c>
      <c r="AM534" s="1">
        <v>-1207.1300000000001</v>
      </c>
      <c r="AN534" s="1">
        <v>-1207.1300000000001</v>
      </c>
      <c r="AO534" s="1">
        <v>-1207.1300000000001</v>
      </c>
      <c r="AP534" s="1">
        <v>-1207.1300000000001</v>
      </c>
      <c r="AQ534" s="1">
        <v>-1166.8</v>
      </c>
      <c r="AR534" s="1">
        <v>-1126.47</v>
      </c>
      <c r="AS534" s="1">
        <v>-1126.47</v>
      </c>
      <c r="AT534" s="1">
        <v>-1126.47</v>
      </c>
      <c r="AU534" s="1">
        <v>-1126.47</v>
      </c>
      <c r="AV534" s="1">
        <v>-1126.47</v>
      </c>
      <c r="AW534" s="1">
        <f t="shared" si="329"/>
        <v>14041.929999999997</v>
      </c>
      <c r="AX534" s="1"/>
      <c r="AY534" s="1">
        <v>138136.04</v>
      </c>
      <c r="AZ534" s="1">
        <v>136928.91</v>
      </c>
      <c r="BA534" s="1">
        <v>135721.78</v>
      </c>
      <c r="BB534" s="1">
        <v>134514.65</v>
      </c>
      <c r="BC534" s="1">
        <v>133307.51999999999</v>
      </c>
      <c r="BD534" s="1">
        <v>132100.39000000001</v>
      </c>
      <c r="BE534" s="1">
        <v>130893.26000000001</v>
      </c>
      <c r="BF534" s="1">
        <v>129726.46</v>
      </c>
      <c r="BG534" s="1">
        <v>128599.99</v>
      </c>
      <c r="BH534" s="1">
        <v>127473.52</v>
      </c>
      <c r="BI534" s="1">
        <v>126347.05</v>
      </c>
      <c r="BJ534" s="1">
        <v>125220.58</v>
      </c>
      <c r="BK534" s="1">
        <v>124094.11</v>
      </c>
      <c r="BL534" s="2">
        <f t="shared" si="302"/>
        <v>0</v>
      </c>
      <c r="BM534" s="2">
        <f t="shared" si="330"/>
        <v>14041.929999999997</v>
      </c>
      <c r="BN534" s="3">
        <f t="shared" si="301"/>
        <v>4.0000043251461156E-2</v>
      </c>
      <c r="BO534" s="37">
        <f>IFERROR(INDEX('Wkpr - Existing Depr Rates'!$G$2:$G$709,MATCH('Wkpr - Plant Balance Detail'!A534,'Wkpr - Existing Depr Rates'!$A$2:$A$709,0),),0)</f>
        <v>0.04</v>
      </c>
      <c r="BP534" s="37">
        <f t="shared" si="331"/>
        <v>4.3251461155635607E-8</v>
      </c>
      <c r="BQ534" s="11">
        <v>0.05</v>
      </c>
      <c r="BR534" s="11"/>
      <c r="BS534" s="11"/>
      <c r="BU534" s="31">
        <f>_xlfn.IFNA(IF(AND($B534="ED",$D534&gt;=310000,$D534&lt;360000),INDEX('Wkpr - Allocation_Factors'!$B$16:$F$16,1,MATCH('Wkpr - Plant Balance Detail'!BU$2,'Wkpr - Allocation_Factors'!$B$1:$F$1,0)),IF(AND($B534="GD",$C534="AN",$D534&gt;=350000,$D534&lt;358000),INDEX('Wkpr - Allocation_Factors'!$B$17:$F$17,1,MATCH('Wkpr - Plant Balance Detail'!BU$2,'Wkpr - Allocation_Factors'!$B$1:$F$1,0)),INDEX('Wkpr - Allocation_Factors'!$B$2:$F$15,MATCH(CONCATENATE('Wkpr - Plant Balance Detail'!$B534,'Wkpr - Plant Balance Detail'!$C534),'Wkpr - Allocation_Factors'!$A$2:$A$15,0),MATCH('Wkpr - Plant Balance Detail'!BU$2,'Wkpr - Allocation_Factors'!$B$1:$F$1,0)))),0)</f>
        <v>0</v>
      </c>
      <c r="BV534" s="31">
        <f>_xlfn.IFNA(IF(AND($B534="ED",$D534&gt;=310000,$D534&lt;360000),INDEX('Wkpr - Allocation_Factors'!$B$16:$F$16,1,MATCH('Wkpr - Plant Balance Detail'!BV$2,'Wkpr - Allocation_Factors'!$B$1:$F$1,0)),IF(AND($B534="GD",$C534="AN",$D534&gt;=350000,$D534&lt;358000),INDEX('Wkpr - Allocation_Factors'!$B$17:$F$17,1,MATCH('Wkpr - Plant Balance Detail'!BV$2,'Wkpr - Allocation_Factors'!$B$1:$F$1,0)),INDEX('Wkpr - Allocation_Factors'!$B$2:$F$15,MATCH(CONCATENATE('Wkpr - Plant Balance Detail'!$B534,'Wkpr - Plant Balance Detail'!$C534),'Wkpr - Allocation_Factors'!$A$2:$A$15,0),MATCH('Wkpr - Plant Balance Detail'!BV$2,'Wkpr - Allocation_Factors'!$B$1:$F$1,0)))),0)</f>
        <v>0</v>
      </c>
      <c r="BW534" s="31">
        <f>_xlfn.IFNA(IF(AND($B534="ED",$D534&gt;=310000,$D534&lt;360000),INDEX('Wkpr - Allocation_Factors'!$B$16:$F$16,1,MATCH('Wkpr - Plant Balance Detail'!BW$2,'Wkpr - Allocation_Factors'!$B$1:$F$1,0)),IF(AND($B534="GD",$C534="AN",$D534&gt;=350000,$D534&lt;358000),INDEX('Wkpr - Allocation_Factors'!$B$17:$F$17,1,MATCH('Wkpr - Plant Balance Detail'!BW$2,'Wkpr - Allocation_Factors'!$B$1:$F$1,0)),INDEX('Wkpr - Allocation_Factors'!$B$2:$F$15,MATCH(CONCATENATE('Wkpr - Plant Balance Detail'!$B534,'Wkpr - Plant Balance Detail'!$C534),'Wkpr - Allocation_Factors'!$A$2:$A$15,0),MATCH('Wkpr - Plant Balance Detail'!BW$2,'Wkpr - Allocation_Factors'!$B$1:$F$1,0)))),0)</f>
        <v>0</v>
      </c>
      <c r="BX534" s="31">
        <f>_xlfn.IFNA(IF(AND($B534="ED",$D534&gt;=310000,$D534&lt;360000),INDEX('Wkpr - Allocation_Factors'!$B$16:$F$16,1,MATCH('Wkpr - Plant Balance Detail'!BX$2,'Wkpr - Allocation_Factors'!$B$1:$F$1,0)),IF(AND($B534="GD",$C534="AN",$D534&gt;=350000,$D534&lt;358000),INDEX('Wkpr - Allocation_Factors'!$B$17:$F$17,1,MATCH('Wkpr - Plant Balance Detail'!BX$2,'Wkpr - Allocation_Factors'!$B$1:$F$1,0)),INDEX('Wkpr - Allocation_Factors'!$B$2:$F$15,MATCH(CONCATENATE('Wkpr - Plant Balance Detail'!$B534,'Wkpr - Plant Balance Detail'!$C534),'Wkpr - Allocation_Factors'!$A$2:$A$15,0),MATCH('Wkpr - Plant Balance Detail'!BX$2,'Wkpr - Allocation_Factors'!$B$1:$F$1,0)))),0)</f>
        <v>1</v>
      </c>
      <c r="BY534" s="31">
        <f>_xlfn.IFNA(IF(AND($B534="ED",$D534&gt;=310000,$D534&lt;360000),INDEX('Wkpr - Allocation_Factors'!$B$16:$F$16,1,MATCH('Wkpr - Plant Balance Detail'!BY$2,'Wkpr - Allocation_Factors'!$B$1:$F$1,0)),IF(AND($B534="GD",$C534="AN",$D534&gt;=350000,$D534&lt;358000),INDEX('Wkpr - Allocation_Factors'!$B$17:$F$17,1,MATCH('Wkpr - Plant Balance Detail'!BY$2,'Wkpr - Allocation_Factors'!$B$1:$F$1,0)),INDEX('Wkpr - Allocation_Factors'!$B$2:$F$15,MATCH(CONCATENATE('Wkpr - Plant Balance Detail'!$B534,'Wkpr - Plant Balance Detail'!$C534),'Wkpr - Allocation_Factors'!$A$2:$A$15,0),MATCH('Wkpr - Plant Balance Detail'!BY$2,'Wkpr - Allocation_Factors'!$B$1:$F$1,0)))),0)</f>
        <v>0</v>
      </c>
      <c r="CA534" s="1">
        <f t="shared" si="303"/>
        <v>0</v>
      </c>
      <c r="CB534" s="1">
        <f t="shared" si="304"/>
        <v>0</v>
      </c>
      <c r="CC534" s="1">
        <f t="shared" si="305"/>
        <v>0</v>
      </c>
      <c r="CD534" s="1">
        <f t="shared" si="306"/>
        <v>13517.657416445063</v>
      </c>
      <c r="CE534" s="1">
        <f t="shared" si="307"/>
        <v>0</v>
      </c>
      <c r="CF534" s="1"/>
      <c r="CG534" s="1">
        <f t="shared" si="308"/>
        <v>0</v>
      </c>
      <c r="CH534" s="1">
        <f t="shared" si="309"/>
        <v>0</v>
      </c>
      <c r="CI534" s="1">
        <f t="shared" si="310"/>
        <v>0</v>
      </c>
      <c r="CJ534" s="1">
        <f t="shared" si="311"/>
        <v>13517.642800000001</v>
      </c>
      <c r="CK534" s="1">
        <f t="shared" si="312"/>
        <v>0</v>
      </c>
      <c r="CM534" s="1">
        <f t="shared" si="313"/>
        <v>0</v>
      </c>
      <c r="CN534" s="1">
        <f t="shared" si="314"/>
        <v>0</v>
      </c>
      <c r="CO534" s="1">
        <f t="shared" si="315"/>
        <v>0</v>
      </c>
      <c r="CP534" s="1">
        <f t="shared" si="316"/>
        <v>16897.053500000002</v>
      </c>
      <c r="CQ534" s="1">
        <f t="shared" si="317"/>
        <v>0</v>
      </c>
      <c r="CS534" s="1">
        <f t="shared" si="332"/>
        <v>0</v>
      </c>
      <c r="CT534" s="1">
        <f t="shared" si="333"/>
        <v>0</v>
      </c>
      <c r="CU534" s="1">
        <f t="shared" si="334"/>
        <v>0</v>
      </c>
      <c r="CV534" s="1">
        <f t="shared" si="335"/>
        <v>3379.4107000000004</v>
      </c>
      <c r="CW534" s="1">
        <f t="shared" si="336"/>
        <v>0</v>
      </c>
      <c r="CX534" s="1">
        <f t="shared" si="337"/>
        <v>3379.4107000000004</v>
      </c>
      <c r="DA534" s="38">
        <f t="shared" si="318"/>
        <v>0</v>
      </c>
      <c r="DB534" s="38">
        <f t="shared" si="319"/>
        <v>0</v>
      </c>
      <c r="DC534" s="38">
        <f t="shared" si="320"/>
        <v>0</v>
      </c>
      <c r="DD534" s="38">
        <f t="shared" si="321"/>
        <v>0</v>
      </c>
      <c r="DE534" s="38">
        <f t="shared" si="322"/>
        <v>0</v>
      </c>
    </row>
    <row r="535" spans="1:109" x14ac:dyDescent="0.2">
      <c r="A535" t="s">
        <v>550</v>
      </c>
      <c r="B535" t="str">
        <f t="shared" si="323"/>
        <v>GD</v>
      </c>
      <c r="C535" t="str">
        <f t="shared" si="324"/>
        <v>ID</v>
      </c>
      <c r="D535">
        <f t="shared" si="325"/>
        <v>395000</v>
      </c>
      <c r="F535" s="1">
        <v>4970.3</v>
      </c>
      <c r="G535" s="1">
        <v>4970.3</v>
      </c>
      <c r="H535" s="1">
        <v>4970.3</v>
      </c>
      <c r="I535" s="1">
        <v>4970.3</v>
      </c>
      <c r="J535" s="1">
        <v>4970.3</v>
      </c>
      <c r="K535" s="1">
        <v>4970.3</v>
      </c>
      <c r="L535" s="1">
        <v>4970.3</v>
      </c>
      <c r="M535" s="1">
        <v>4970.3</v>
      </c>
      <c r="N535" s="1">
        <v>4970.3</v>
      </c>
      <c r="O535" s="1">
        <v>4970.3</v>
      </c>
      <c r="P535" s="1">
        <v>4970.3</v>
      </c>
      <c r="Q535" s="1">
        <v>4970.3</v>
      </c>
      <c r="R535" s="1">
        <v>4970.3</v>
      </c>
      <c r="S535" s="1">
        <f t="shared" si="326"/>
        <v>4970.3</v>
      </c>
      <c r="T535" s="1">
        <f t="shared" si="327"/>
        <v>54673.30000000001</v>
      </c>
      <c r="U535" s="1">
        <f t="shared" si="328"/>
        <v>4970.3000000000011</v>
      </c>
      <c r="V535" s="1">
        <v>-1595.22</v>
      </c>
      <c r="W535" s="1">
        <v>-1664.56</v>
      </c>
      <c r="X535" s="1">
        <v>-1733.9</v>
      </c>
      <c r="Y535" s="1">
        <v>-1803.24</v>
      </c>
      <c r="Z535" s="1">
        <v>-1872.58</v>
      </c>
      <c r="AA535" s="1">
        <v>-1941.92</v>
      </c>
      <c r="AB535" s="1">
        <v>-2011.26</v>
      </c>
      <c r="AC535" s="1">
        <v>-2080.6</v>
      </c>
      <c r="AD535" s="1">
        <v>-2149.94</v>
      </c>
      <c r="AE535" s="1">
        <v>-2219.2800000000002</v>
      </c>
      <c r="AF535" s="1">
        <v>-2288.62</v>
      </c>
      <c r="AG535" s="1">
        <v>-2357.96</v>
      </c>
      <c r="AH535" s="1">
        <v>-2427.3000000000002</v>
      </c>
      <c r="AI535" s="1"/>
      <c r="AJ535" s="1">
        <v>-101.19</v>
      </c>
      <c r="AK535" s="1">
        <v>-69.34</v>
      </c>
      <c r="AL535" s="1">
        <v>-69.34</v>
      </c>
      <c r="AM535" s="1">
        <v>-69.34</v>
      </c>
      <c r="AN535" s="1">
        <v>-69.34</v>
      </c>
      <c r="AO535" s="1">
        <v>-69.34</v>
      </c>
      <c r="AP535" s="1">
        <v>-69.34</v>
      </c>
      <c r="AQ535" s="1">
        <v>-69.34</v>
      </c>
      <c r="AR535" s="1">
        <v>-69.34</v>
      </c>
      <c r="AS535" s="1">
        <v>-69.34</v>
      </c>
      <c r="AT535" s="1">
        <v>-69.34</v>
      </c>
      <c r="AU535" s="1">
        <v>-69.34</v>
      </c>
      <c r="AV535" s="1">
        <v>-69.34</v>
      </c>
      <c r="AW535" s="1">
        <f t="shared" si="329"/>
        <v>832.08000000000027</v>
      </c>
      <c r="AX535" s="1"/>
      <c r="AY535" s="1">
        <v>3375.08</v>
      </c>
      <c r="AZ535" s="1">
        <v>3305.7400000000002</v>
      </c>
      <c r="BA535" s="1">
        <v>3236.4</v>
      </c>
      <c r="BB535" s="1">
        <v>3167.06</v>
      </c>
      <c r="BC535" s="1">
        <v>3097.7200000000003</v>
      </c>
      <c r="BD535" s="1">
        <v>3028.38</v>
      </c>
      <c r="BE535" s="1">
        <v>2959.04</v>
      </c>
      <c r="BF535" s="1">
        <v>2889.7000000000003</v>
      </c>
      <c r="BG535" s="1">
        <v>2820.36</v>
      </c>
      <c r="BH535" s="1">
        <v>2751.02</v>
      </c>
      <c r="BI535" s="1">
        <v>2681.68</v>
      </c>
      <c r="BJ535" s="1">
        <v>2612.34</v>
      </c>
      <c r="BK535" s="1">
        <v>2543</v>
      </c>
      <c r="BL535" s="2">
        <f t="shared" si="302"/>
        <v>0</v>
      </c>
      <c r="BM535" s="2">
        <f t="shared" si="330"/>
        <v>832.08000000000027</v>
      </c>
      <c r="BN535" s="3">
        <f t="shared" si="301"/>
        <v>0.16741041788222041</v>
      </c>
      <c r="BO535" s="37">
        <f>IFERROR(INDEX('Wkpr - Existing Depr Rates'!$G$2:$G$709,MATCH('Wkpr - Plant Balance Detail'!A535,'Wkpr - Existing Depr Rates'!$A$2:$A$709,0),),0)</f>
        <v>0.16739999999999999</v>
      </c>
      <c r="BP535" s="37">
        <f t="shared" si="331"/>
        <v>1.0417882220420394E-5</v>
      </c>
      <c r="BQ535" s="11">
        <v>6.6699999999999995E-2</v>
      </c>
      <c r="BR535" s="11"/>
      <c r="BS535" s="11"/>
      <c r="BU535" s="31">
        <f>_xlfn.IFNA(IF(AND($B535="ED",$D535&gt;=310000,$D535&lt;360000),INDEX('Wkpr - Allocation_Factors'!$B$16:$F$16,1,MATCH('Wkpr - Plant Balance Detail'!BU$2,'Wkpr - Allocation_Factors'!$B$1:$F$1,0)),IF(AND($B535="GD",$C535="AN",$D535&gt;=350000,$D535&lt;358000),INDEX('Wkpr - Allocation_Factors'!$B$17:$F$17,1,MATCH('Wkpr - Plant Balance Detail'!BU$2,'Wkpr - Allocation_Factors'!$B$1:$F$1,0)),INDEX('Wkpr - Allocation_Factors'!$B$2:$F$15,MATCH(CONCATENATE('Wkpr - Plant Balance Detail'!$B535,'Wkpr - Plant Balance Detail'!$C535),'Wkpr - Allocation_Factors'!$A$2:$A$15,0),MATCH('Wkpr - Plant Balance Detail'!BU$2,'Wkpr - Allocation_Factors'!$B$1:$F$1,0)))),0)</f>
        <v>0</v>
      </c>
      <c r="BV535" s="31">
        <f>_xlfn.IFNA(IF(AND($B535="ED",$D535&gt;=310000,$D535&lt;360000),INDEX('Wkpr - Allocation_Factors'!$B$16:$F$16,1,MATCH('Wkpr - Plant Balance Detail'!BV$2,'Wkpr - Allocation_Factors'!$B$1:$F$1,0)),IF(AND($B535="GD",$C535="AN",$D535&gt;=350000,$D535&lt;358000),INDEX('Wkpr - Allocation_Factors'!$B$17:$F$17,1,MATCH('Wkpr - Plant Balance Detail'!BV$2,'Wkpr - Allocation_Factors'!$B$1:$F$1,0)),INDEX('Wkpr - Allocation_Factors'!$B$2:$F$15,MATCH(CONCATENATE('Wkpr - Plant Balance Detail'!$B535,'Wkpr - Plant Balance Detail'!$C535),'Wkpr - Allocation_Factors'!$A$2:$A$15,0),MATCH('Wkpr - Plant Balance Detail'!BV$2,'Wkpr - Allocation_Factors'!$B$1:$F$1,0)))),0)</f>
        <v>0</v>
      </c>
      <c r="BW535" s="31">
        <f>_xlfn.IFNA(IF(AND($B535="ED",$D535&gt;=310000,$D535&lt;360000),INDEX('Wkpr - Allocation_Factors'!$B$16:$F$16,1,MATCH('Wkpr - Plant Balance Detail'!BW$2,'Wkpr - Allocation_Factors'!$B$1:$F$1,0)),IF(AND($B535="GD",$C535="AN",$D535&gt;=350000,$D535&lt;358000),INDEX('Wkpr - Allocation_Factors'!$B$17:$F$17,1,MATCH('Wkpr - Plant Balance Detail'!BW$2,'Wkpr - Allocation_Factors'!$B$1:$F$1,0)),INDEX('Wkpr - Allocation_Factors'!$B$2:$F$15,MATCH(CONCATENATE('Wkpr - Plant Balance Detail'!$B535,'Wkpr - Plant Balance Detail'!$C535),'Wkpr - Allocation_Factors'!$A$2:$A$15,0),MATCH('Wkpr - Plant Balance Detail'!BW$2,'Wkpr - Allocation_Factors'!$B$1:$F$1,0)))),0)</f>
        <v>0</v>
      </c>
      <c r="BX535" s="31">
        <f>_xlfn.IFNA(IF(AND($B535="ED",$D535&gt;=310000,$D535&lt;360000),INDEX('Wkpr - Allocation_Factors'!$B$16:$F$16,1,MATCH('Wkpr - Plant Balance Detail'!BX$2,'Wkpr - Allocation_Factors'!$B$1:$F$1,0)),IF(AND($B535="GD",$C535="AN",$D535&gt;=350000,$D535&lt;358000),INDEX('Wkpr - Allocation_Factors'!$B$17:$F$17,1,MATCH('Wkpr - Plant Balance Detail'!BX$2,'Wkpr - Allocation_Factors'!$B$1:$F$1,0)),INDEX('Wkpr - Allocation_Factors'!$B$2:$F$15,MATCH(CONCATENATE('Wkpr - Plant Balance Detail'!$B535,'Wkpr - Plant Balance Detail'!$C535),'Wkpr - Allocation_Factors'!$A$2:$A$15,0),MATCH('Wkpr - Plant Balance Detail'!BX$2,'Wkpr - Allocation_Factors'!$B$1:$F$1,0)))),0)</f>
        <v>1</v>
      </c>
      <c r="BY535" s="31">
        <f>_xlfn.IFNA(IF(AND($B535="ED",$D535&gt;=310000,$D535&lt;360000),INDEX('Wkpr - Allocation_Factors'!$B$16:$F$16,1,MATCH('Wkpr - Plant Balance Detail'!BY$2,'Wkpr - Allocation_Factors'!$B$1:$F$1,0)),IF(AND($B535="GD",$C535="AN",$D535&gt;=350000,$D535&lt;358000),INDEX('Wkpr - Allocation_Factors'!$B$17:$F$17,1,MATCH('Wkpr - Plant Balance Detail'!BY$2,'Wkpr - Allocation_Factors'!$B$1:$F$1,0)),INDEX('Wkpr - Allocation_Factors'!$B$2:$F$15,MATCH(CONCATENATE('Wkpr - Plant Balance Detail'!$B535,'Wkpr - Plant Balance Detail'!$C535),'Wkpr - Allocation_Factors'!$A$2:$A$15,0),MATCH('Wkpr - Plant Balance Detail'!BY$2,'Wkpr - Allocation_Factors'!$B$1:$F$1,0)))),0)</f>
        <v>0</v>
      </c>
      <c r="CA535" s="1">
        <f t="shared" si="303"/>
        <v>0</v>
      </c>
      <c r="CB535" s="1">
        <f t="shared" si="304"/>
        <v>0</v>
      </c>
      <c r="CC535" s="1">
        <f t="shared" si="305"/>
        <v>0</v>
      </c>
      <c r="CD535" s="1">
        <f t="shared" si="306"/>
        <v>832.08000000000015</v>
      </c>
      <c r="CE535" s="1">
        <f t="shared" si="307"/>
        <v>0</v>
      </c>
      <c r="CF535" s="1"/>
      <c r="CG535" s="1">
        <f t="shared" si="308"/>
        <v>0</v>
      </c>
      <c r="CH535" s="1">
        <f t="shared" si="309"/>
        <v>0</v>
      </c>
      <c r="CI535" s="1">
        <f t="shared" si="310"/>
        <v>0</v>
      </c>
      <c r="CJ535" s="1">
        <f t="shared" si="311"/>
        <v>832.02822000000003</v>
      </c>
      <c r="CK535" s="1">
        <f t="shared" si="312"/>
        <v>0</v>
      </c>
      <c r="CM535" s="1">
        <f t="shared" si="313"/>
        <v>0</v>
      </c>
      <c r="CN535" s="1">
        <f t="shared" si="314"/>
        <v>0</v>
      </c>
      <c r="CO535" s="1">
        <f t="shared" si="315"/>
        <v>0</v>
      </c>
      <c r="CP535" s="1">
        <f t="shared" si="316"/>
        <v>331.51900999999998</v>
      </c>
      <c r="CQ535" s="1">
        <f t="shared" si="317"/>
        <v>0</v>
      </c>
      <c r="CS535" s="1">
        <f t="shared" si="332"/>
        <v>0</v>
      </c>
      <c r="CT535" s="1">
        <f t="shared" si="333"/>
        <v>0</v>
      </c>
      <c r="CU535" s="1">
        <f t="shared" si="334"/>
        <v>0</v>
      </c>
      <c r="CV535" s="1">
        <f t="shared" si="335"/>
        <v>-500.50921000000005</v>
      </c>
      <c r="CW535" s="1">
        <f t="shared" si="336"/>
        <v>0</v>
      </c>
      <c r="CX535" s="1">
        <f t="shared" si="337"/>
        <v>-500.50921000000005</v>
      </c>
      <c r="DA535" s="38">
        <f t="shared" si="318"/>
        <v>0</v>
      </c>
      <c r="DB535" s="38">
        <f t="shared" si="319"/>
        <v>0</v>
      </c>
      <c r="DC535" s="38">
        <f t="shared" si="320"/>
        <v>0</v>
      </c>
      <c r="DD535" s="38">
        <f t="shared" si="321"/>
        <v>0</v>
      </c>
      <c r="DE535" s="38">
        <f t="shared" si="322"/>
        <v>0</v>
      </c>
    </row>
    <row r="536" spans="1:109" x14ac:dyDescent="0.2">
      <c r="A536" t="s">
        <v>551</v>
      </c>
      <c r="B536" t="str">
        <f t="shared" si="323"/>
        <v>GD</v>
      </c>
      <c r="C536" t="str">
        <f t="shared" si="324"/>
        <v>ID</v>
      </c>
      <c r="D536">
        <f t="shared" si="325"/>
        <v>396000</v>
      </c>
      <c r="E536" t="s">
        <v>683</v>
      </c>
      <c r="F536" s="1">
        <v>338632.24</v>
      </c>
      <c r="G536" s="1">
        <v>452335.65</v>
      </c>
      <c r="H536" s="1">
        <v>452335.65</v>
      </c>
      <c r="I536" s="1">
        <v>450025.65</v>
      </c>
      <c r="J536" s="1">
        <v>450025.65</v>
      </c>
      <c r="K536" s="1">
        <v>450025.65</v>
      </c>
      <c r="L536" s="1">
        <v>484338.55</v>
      </c>
      <c r="M536" s="1">
        <v>484338.55</v>
      </c>
      <c r="N536" s="1">
        <v>484338.55</v>
      </c>
      <c r="O536" s="1">
        <v>370635.14</v>
      </c>
      <c r="P536" s="1">
        <v>370635.14</v>
      </c>
      <c r="Q536" s="1">
        <v>370635.14</v>
      </c>
      <c r="R536" s="1">
        <v>370635.14</v>
      </c>
      <c r="S536" s="1">
        <f t="shared" si="326"/>
        <v>354633.69</v>
      </c>
      <c r="T536" s="1">
        <f t="shared" si="327"/>
        <v>4819669.3199999994</v>
      </c>
      <c r="U536" s="1">
        <f t="shared" si="328"/>
        <v>431191.91749999998</v>
      </c>
      <c r="V536" s="1">
        <v>-71915.100000000006</v>
      </c>
      <c r="W536" s="1">
        <v>-73777.17</v>
      </c>
      <c r="X536" s="1">
        <v>-75906.92</v>
      </c>
      <c r="Y536" s="1">
        <v>-75721.23</v>
      </c>
      <c r="Z536" s="1">
        <v>-77840.100000000006</v>
      </c>
      <c r="AA536" s="1">
        <v>-79958.97</v>
      </c>
      <c r="AB536" s="1">
        <v>-82158.62</v>
      </c>
      <c r="AC536" s="1">
        <v>-84439.05</v>
      </c>
      <c r="AD536" s="1">
        <v>-86719.48</v>
      </c>
      <c r="AE536" s="1">
        <v>-85336.98</v>
      </c>
      <c r="AF536" s="1">
        <v>-87082.05</v>
      </c>
      <c r="AG536" s="1">
        <v>-88827.12</v>
      </c>
      <c r="AH536" s="1">
        <v>-90572.19</v>
      </c>
      <c r="AI536" s="1"/>
      <c r="AJ536" s="1">
        <v>-1516.07</v>
      </c>
      <c r="AK536" s="1">
        <v>-1862.07</v>
      </c>
      <c r="AL536" s="1">
        <v>-2129.75</v>
      </c>
      <c r="AM536" s="1">
        <v>-2124.31</v>
      </c>
      <c r="AN536" s="1">
        <v>-2118.87</v>
      </c>
      <c r="AO536" s="1">
        <v>-2118.87</v>
      </c>
      <c r="AP536" s="1">
        <v>-2199.65</v>
      </c>
      <c r="AQ536" s="1">
        <v>-2280.4299999999998</v>
      </c>
      <c r="AR536" s="1">
        <v>-2280.4299999999998</v>
      </c>
      <c r="AS536" s="1">
        <v>-1745.07</v>
      </c>
      <c r="AT536" s="1">
        <v>-1745.07</v>
      </c>
      <c r="AU536" s="1">
        <v>-1745.07</v>
      </c>
      <c r="AV536" s="1">
        <v>-1745.07</v>
      </c>
      <c r="AW536" s="1">
        <f t="shared" si="329"/>
        <v>24094.659999999996</v>
      </c>
      <c r="AX536" s="1"/>
      <c r="AY536" s="1">
        <v>266717.14</v>
      </c>
      <c r="AZ536" s="1">
        <v>378558.48</v>
      </c>
      <c r="BA536" s="1">
        <v>376428.73</v>
      </c>
      <c r="BB536" s="1">
        <v>374304.42</v>
      </c>
      <c r="BC536" s="1">
        <v>372185.55</v>
      </c>
      <c r="BD536" s="1">
        <v>370066.68</v>
      </c>
      <c r="BE536" s="1">
        <v>402179.93</v>
      </c>
      <c r="BF536" s="1">
        <v>399899.5</v>
      </c>
      <c r="BG536" s="1">
        <v>397619.07</v>
      </c>
      <c r="BH536" s="1">
        <v>285298.16000000003</v>
      </c>
      <c r="BI536" s="1">
        <v>283553.09000000003</v>
      </c>
      <c r="BJ536" s="1">
        <v>281808.02</v>
      </c>
      <c r="BK536" s="1">
        <v>280062.95</v>
      </c>
      <c r="BL536" s="2">
        <f t="shared" si="302"/>
        <v>0</v>
      </c>
      <c r="BM536" s="2">
        <f t="shared" si="330"/>
        <v>24094.659999999996</v>
      </c>
      <c r="BN536" s="3">
        <f t="shared" si="301"/>
        <v>5.5879201399919552E-2</v>
      </c>
      <c r="BO536" s="37">
        <f>IFERROR(INDEX('Wkpr - Existing Depr Rates'!$G$2:$G$709,MATCH('Wkpr - Plant Balance Detail'!A536,'Wkpr - Existing Depr Rates'!$A$2:$A$709,0),),0)</f>
        <v>5.6500000000000002E-2</v>
      </c>
      <c r="BP536" s="37">
        <f t="shared" si="331"/>
        <v>-6.207986000804494E-4</v>
      </c>
      <c r="BQ536" s="11">
        <v>7.46E-2</v>
      </c>
      <c r="BR536" s="11"/>
      <c r="BS536" s="11"/>
      <c r="BU536" s="31">
        <f>_xlfn.IFNA(IF(AND($B536="ED",$D536&gt;=310000,$D536&lt;360000),INDEX('Wkpr - Allocation_Factors'!$B$16:$F$16,1,MATCH('Wkpr - Plant Balance Detail'!BU$2,'Wkpr - Allocation_Factors'!$B$1:$F$1,0)),IF(AND($B536="GD",$C536="AN",$D536&gt;=350000,$D536&lt;358000),INDEX('Wkpr - Allocation_Factors'!$B$17:$F$17,1,MATCH('Wkpr - Plant Balance Detail'!BU$2,'Wkpr - Allocation_Factors'!$B$1:$F$1,0)),INDEX('Wkpr - Allocation_Factors'!$B$2:$F$15,MATCH(CONCATENATE('Wkpr - Plant Balance Detail'!$B536,'Wkpr - Plant Balance Detail'!$C536),'Wkpr - Allocation_Factors'!$A$2:$A$15,0),MATCH('Wkpr - Plant Balance Detail'!BU$2,'Wkpr - Allocation_Factors'!$B$1:$F$1,0)))),0)</f>
        <v>0</v>
      </c>
      <c r="BV536" s="31">
        <f>_xlfn.IFNA(IF(AND($B536="ED",$D536&gt;=310000,$D536&lt;360000),INDEX('Wkpr - Allocation_Factors'!$B$16:$F$16,1,MATCH('Wkpr - Plant Balance Detail'!BV$2,'Wkpr - Allocation_Factors'!$B$1:$F$1,0)),IF(AND($B536="GD",$C536="AN",$D536&gt;=350000,$D536&lt;358000),INDEX('Wkpr - Allocation_Factors'!$B$17:$F$17,1,MATCH('Wkpr - Plant Balance Detail'!BV$2,'Wkpr - Allocation_Factors'!$B$1:$F$1,0)),INDEX('Wkpr - Allocation_Factors'!$B$2:$F$15,MATCH(CONCATENATE('Wkpr - Plant Balance Detail'!$B536,'Wkpr - Plant Balance Detail'!$C536),'Wkpr - Allocation_Factors'!$A$2:$A$15,0),MATCH('Wkpr - Plant Balance Detail'!BV$2,'Wkpr - Allocation_Factors'!$B$1:$F$1,0)))),0)</f>
        <v>0</v>
      </c>
      <c r="BW536" s="31">
        <f>_xlfn.IFNA(IF(AND($B536="ED",$D536&gt;=310000,$D536&lt;360000),INDEX('Wkpr - Allocation_Factors'!$B$16:$F$16,1,MATCH('Wkpr - Plant Balance Detail'!BW$2,'Wkpr - Allocation_Factors'!$B$1:$F$1,0)),IF(AND($B536="GD",$C536="AN",$D536&gt;=350000,$D536&lt;358000),INDEX('Wkpr - Allocation_Factors'!$B$17:$F$17,1,MATCH('Wkpr - Plant Balance Detail'!BW$2,'Wkpr - Allocation_Factors'!$B$1:$F$1,0)),INDEX('Wkpr - Allocation_Factors'!$B$2:$F$15,MATCH(CONCATENATE('Wkpr - Plant Balance Detail'!$B536,'Wkpr - Plant Balance Detail'!$C536),'Wkpr - Allocation_Factors'!$A$2:$A$15,0),MATCH('Wkpr - Plant Balance Detail'!BW$2,'Wkpr - Allocation_Factors'!$B$1:$F$1,0)))),0)</f>
        <v>0</v>
      </c>
      <c r="BX536" s="31">
        <f>_xlfn.IFNA(IF(AND($B536="ED",$D536&gt;=310000,$D536&lt;360000),INDEX('Wkpr - Allocation_Factors'!$B$16:$F$16,1,MATCH('Wkpr - Plant Balance Detail'!BX$2,'Wkpr - Allocation_Factors'!$B$1:$F$1,0)),IF(AND($B536="GD",$C536="AN",$D536&gt;=350000,$D536&lt;358000),INDEX('Wkpr - Allocation_Factors'!$B$17:$F$17,1,MATCH('Wkpr - Plant Balance Detail'!BX$2,'Wkpr - Allocation_Factors'!$B$1:$F$1,0)),INDEX('Wkpr - Allocation_Factors'!$B$2:$F$15,MATCH(CONCATENATE('Wkpr - Plant Balance Detail'!$B536,'Wkpr - Plant Balance Detail'!$C536),'Wkpr - Allocation_Factors'!$A$2:$A$15,0),MATCH('Wkpr - Plant Balance Detail'!BX$2,'Wkpr - Allocation_Factors'!$B$1:$F$1,0)))),0)</f>
        <v>1</v>
      </c>
      <c r="BY536" s="31">
        <f>_xlfn.IFNA(IF(AND($B536="ED",$D536&gt;=310000,$D536&lt;360000),INDEX('Wkpr - Allocation_Factors'!$B$16:$F$16,1,MATCH('Wkpr - Plant Balance Detail'!BY$2,'Wkpr - Allocation_Factors'!$B$1:$F$1,0)),IF(AND($B536="GD",$C536="AN",$D536&gt;=350000,$D536&lt;358000),INDEX('Wkpr - Allocation_Factors'!$B$17:$F$17,1,MATCH('Wkpr - Plant Balance Detail'!BY$2,'Wkpr - Allocation_Factors'!$B$1:$F$1,0)),INDEX('Wkpr - Allocation_Factors'!$B$2:$F$15,MATCH(CONCATENATE('Wkpr - Plant Balance Detail'!$B536,'Wkpr - Plant Balance Detail'!$C536),'Wkpr - Allocation_Factors'!$A$2:$A$15,0),MATCH('Wkpr - Plant Balance Detail'!BY$2,'Wkpr - Allocation_Factors'!$B$1:$F$1,0)))),0)</f>
        <v>0</v>
      </c>
      <c r="CA536" s="1">
        <f t="shared" si="303"/>
        <v>0</v>
      </c>
      <c r="CB536" s="1">
        <f t="shared" si="304"/>
        <v>0</v>
      </c>
      <c r="CC536" s="1">
        <f t="shared" si="305"/>
        <v>0</v>
      </c>
      <c r="CD536" s="1">
        <f t="shared" si="306"/>
        <v>20710.795633947379</v>
      </c>
      <c r="CE536" s="1">
        <f t="shared" si="307"/>
        <v>0</v>
      </c>
      <c r="CF536" s="1"/>
      <c r="CG536" s="1">
        <f t="shared" si="308"/>
        <v>0</v>
      </c>
      <c r="CH536" s="1">
        <f t="shared" si="309"/>
        <v>0</v>
      </c>
      <c r="CI536" s="1">
        <f t="shared" si="310"/>
        <v>0</v>
      </c>
      <c r="CJ536" s="1">
        <f t="shared" si="311"/>
        <v>20940.885410000003</v>
      </c>
      <c r="CK536" s="1">
        <f t="shared" si="312"/>
        <v>0</v>
      </c>
      <c r="CM536" s="1">
        <f t="shared" si="313"/>
        <v>0</v>
      </c>
      <c r="CN536" s="1">
        <f t="shared" si="314"/>
        <v>0</v>
      </c>
      <c r="CO536" s="1">
        <f t="shared" si="315"/>
        <v>0</v>
      </c>
      <c r="CP536" s="1">
        <f t="shared" si="316"/>
        <v>27649.381444000002</v>
      </c>
      <c r="CQ536" s="1">
        <f t="shared" si="317"/>
        <v>0</v>
      </c>
      <c r="CS536" s="1">
        <f t="shared" si="332"/>
        <v>0</v>
      </c>
      <c r="CT536" s="1">
        <f t="shared" si="333"/>
        <v>0</v>
      </c>
      <c r="CU536" s="1">
        <f t="shared" si="334"/>
        <v>0</v>
      </c>
      <c r="CV536" s="1">
        <f t="shared" si="335"/>
        <v>6708.4960339999998</v>
      </c>
      <c r="CW536" s="1">
        <f t="shared" si="336"/>
        <v>0</v>
      </c>
      <c r="CX536" s="1">
        <f t="shared" si="337"/>
        <v>6708.4960339999998</v>
      </c>
      <c r="DA536" s="38">
        <f t="shared" si="318"/>
        <v>0</v>
      </c>
      <c r="DB536" s="38">
        <f t="shared" si="319"/>
        <v>0</v>
      </c>
      <c r="DC536" s="38">
        <f t="shared" si="320"/>
        <v>0</v>
      </c>
      <c r="DD536" s="38">
        <f t="shared" si="321"/>
        <v>0</v>
      </c>
      <c r="DE536" s="38">
        <f t="shared" si="322"/>
        <v>0</v>
      </c>
    </row>
    <row r="537" spans="1:109" x14ac:dyDescent="0.2">
      <c r="A537" t="s">
        <v>552</v>
      </c>
      <c r="B537" t="str">
        <f t="shared" si="323"/>
        <v>GD</v>
      </c>
      <c r="C537" t="str">
        <f t="shared" si="324"/>
        <v>ID</v>
      </c>
      <c r="D537">
        <f t="shared" si="325"/>
        <v>396058</v>
      </c>
      <c r="E537" t="s">
        <v>683</v>
      </c>
      <c r="F537" s="1">
        <v>377083.53</v>
      </c>
      <c r="G537" s="1">
        <v>377083.53</v>
      </c>
      <c r="H537" s="1">
        <v>377083.53</v>
      </c>
      <c r="I537" s="1">
        <v>377083.53</v>
      </c>
      <c r="J537" s="1">
        <v>377083.53</v>
      </c>
      <c r="K537" s="1">
        <v>377083.53</v>
      </c>
      <c r="L537" s="1">
        <v>377083.53</v>
      </c>
      <c r="M537" s="1">
        <v>377083.53</v>
      </c>
      <c r="N537" s="1">
        <v>377083.53</v>
      </c>
      <c r="O537" s="1">
        <v>377083.53</v>
      </c>
      <c r="P537" s="1">
        <v>377083.53</v>
      </c>
      <c r="Q537" s="1">
        <v>377083.53</v>
      </c>
      <c r="R537" s="1">
        <v>377083.53</v>
      </c>
      <c r="S537" s="1">
        <f t="shared" si="326"/>
        <v>377083.53</v>
      </c>
      <c r="T537" s="1">
        <f t="shared" si="327"/>
        <v>4147918.830000001</v>
      </c>
      <c r="U537" s="1">
        <f t="shared" si="328"/>
        <v>377083.53000000009</v>
      </c>
      <c r="V537" s="1">
        <v>-156706.59</v>
      </c>
      <c r="W537" s="1">
        <v>-160226.04</v>
      </c>
      <c r="X537" s="1">
        <v>-163745.49</v>
      </c>
      <c r="Y537" s="1">
        <v>-167264.94</v>
      </c>
      <c r="Z537" s="1">
        <v>-170784.39</v>
      </c>
      <c r="AA537" s="1">
        <v>-174303.84</v>
      </c>
      <c r="AB537" s="1">
        <v>-177823.29</v>
      </c>
      <c r="AC537" s="1">
        <v>-181342.74</v>
      </c>
      <c r="AD537" s="1">
        <v>-184862.19</v>
      </c>
      <c r="AE537" s="1">
        <v>-188381.64</v>
      </c>
      <c r="AF537" s="1">
        <v>-191901.09</v>
      </c>
      <c r="AG537" s="1">
        <v>-195420.54</v>
      </c>
      <c r="AH537" s="1">
        <v>-198939.99</v>
      </c>
      <c r="AI537" s="1"/>
      <c r="AJ537" s="1">
        <v>-3519.4500000000003</v>
      </c>
      <c r="AK537" s="1">
        <v>-3519.4500000000003</v>
      </c>
      <c r="AL537" s="1">
        <v>-3519.4500000000003</v>
      </c>
      <c r="AM537" s="1">
        <v>-3519.4500000000003</v>
      </c>
      <c r="AN537" s="1">
        <v>-3519.4500000000003</v>
      </c>
      <c r="AO537" s="1">
        <v>-3519.4500000000003</v>
      </c>
      <c r="AP537" s="1">
        <v>-3519.4500000000003</v>
      </c>
      <c r="AQ537" s="1">
        <v>-3519.4500000000003</v>
      </c>
      <c r="AR537" s="1">
        <v>-3519.4500000000003</v>
      </c>
      <c r="AS537" s="1">
        <v>-3519.4500000000003</v>
      </c>
      <c r="AT537" s="1">
        <v>-3519.4500000000003</v>
      </c>
      <c r="AU537" s="1">
        <v>-3519.4500000000003</v>
      </c>
      <c r="AV537" s="1">
        <v>-3519.4500000000003</v>
      </c>
      <c r="AW537" s="1">
        <f t="shared" si="329"/>
        <v>42233.399999999994</v>
      </c>
      <c r="AX537" s="1"/>
      <c r="AY537" s="1">
        <v>220376.94</v>
      </c>
      <c r="AZ537" s="1">
        <v>216857.49</v>
      </c>
      <c r="BA537" s="1">
        <v>213338.04</v>
      </c>
      <c r="BB537" s="1">
        <v>209818.59</v>
      </c>
      <c r="BC537" s="1">
        <v>206299.14</v>
      </c>
      <c r="BD537" s="1">
        <v>202779.69</v>
      </c>
      <c r="BE537" s="1">
        <v>199260.24</v>
      </c>
      <c r="BF537" s="1">
        <v>195740.79</v>
      </c>
      <c r="BG537" s="1">
        <v>192221.34</v>
      </c>
      <c r="BH537" s="1">
        <v>188701.89</v>
      </c>
      <c r="BI537" s="1">
        <v>185182.44</v>
      </c>
      <c r="BJ537" s="1">
        <v>181662.99</v>
      </c>
      <c r="BK537" s="1">
        <v>178143.54</v>
      </c>
      <c r="BL537" s="2">
        <f t="shared" si="302"/>
        <v>0</v>
      </c>
      <c r="BM537" s="2">
        <f t="shared" si="330"/>
        <v>42233.399999999994</v>
      </c>
      <c r="BN537" s="3">
        <f t="shared" si="301"/>
        <v>0.11200011838225866</v>
      </c>
      <c r="BO537" s="37">
        <f>IFERROR(INDEX('Wkpr - Existing Depr Rates'!$G$2:$G$709,MATCH('Wkpr - Plant Balance Detail'!A537,'Wkpr - Existing Depr Rates'!$A$2:$A$709,0),),0)</f>
        <v>0.112</v>
      </c>
      <c r="BP537" s="37">
        <f t="shared" si="331"/>
        <v>1.183822586625638E-7</v>
      </c>
      <c r="BQ537" s="11">
        <v>2.1099999999999997E-2</v>
      </c>
      <c r="BR537" s="11"/>
      <c r="BS537" s="11"/>
      <c r="BU537" s="31">
        <f>_xlfn.IFNA(IF(AND($B537="ED",$D537&gt;=310000,$D537&lt;360000),INDEX('Wkpr - Allocation_Factors'!$B$16:$F$16,1,MATCH('Wkpr - Plant Balance Detail'!BU$2,'Wkpr - Allocation_Factors'!$B$1:$F$1,0)),IF(AND($B537="GD",$C537="AN",$D537&gt;=350000,$D537&lt;358000),INDEX('Wkpr - Allocation_Factors'!$B$17:$F$17,1,MATCH('Wkpr - Plant Balance Detail'!BU$2,'Wkpr - Allocation_Factors'!$B$1:$F$1,0)),INDEX('Wkpr - Allocation_Factors'!$B$2:$F$15,MATCH(CONCATENATE('Wkpr - Plant Balance Detail'!$B537,'Wkpr - Plant Balance Detail'!$C537),'Wkpr - Allocation_Factors'!$A$2:$A$15,0),MATCH('Wkpr - Plant Balance Detail'!BU$2,'Wkpr - Allocation_Factors'!$B$1:$F$1,0)))),0)</f>
        <v>0</v>
      </c>
      <c r="BV537" s="31">
        <f>_xlfn.IFNA(IF(AND($B537="ED",$D537&gt;=310000,$D537&lt;360000),INDEX('Wkpr - Allocation_Factors'!$B$16:$F$16,1,MATCH('Wkpr - Plant Balance Detail'!BV$2,'Wkpr - Allocation_Factors'!$B$1:$F$1,0)),IF(AND($B537="GD",$C537="AN",$D537&gt;=350000,$D537&lt;358000),INDEX('Wkpr - Allocation_Factors'!$B$17:$F$17,1,MATCH('Wkpr - Plant Balance Detail'!BV$2,'Wkpr - Allocation_Factors'!$B$1:$F$1,0)),INDEX('Wkpr - Allocation_Factors'!$B$2:$F$15,MATCH(CONCATENATE('Wkpr - Plant Balance Detail'!$B537,'Wkpr - Plant Balance Detail'!$C537),'Wkpr - Allocation_Factors'!$A$2:$A$15,0),MATCH('Wkpr - Plant Balance Detail'!BV$2,'Wkpr - Allocation_Factors'!$B$1:$F$1,0)))),0)</f>
        <v>0</v>
      </c>
      <c r="BW537" s="31">
        <f>_xlfn.IFNA(IF(AND($B537="ED",$D537&gt;=310000,$D537&lt;360000),INDEX('Wkpr - Allocation_Factors'!$B$16:$F$16,1,MATCH('Wkpr - Plant Balance Detail'!BW$2,'Wkpr - Allocation_Factors'!$B$1:$F$1,0)),IF(AND($B537="GD",$C537="AN",$D537&gt;=350000,$D537&lt;358000),INDEX('Wkpr - Allocation_Factors'!$B$17:$F$17,1,MATCH('Wkpr - Plant Balance Detail'!BW$2,'Wkpr - Allocation_Factors'!$B$1:$F$1,0)),INDEX('Wkpr - Allocation_Factors'!$B$2:$F$15,MATCH(CONCATENATE('Wkpr - Plant Balance Detail'!$B537,'Wkpr - Plant Balance Detail'!$C537),'Wkpr - Allocation_Factors'!$A$2:$A$15,0),MATCH('Wkpr - Plant Balance Detail'!BW$2,'Wkpr - Allocation_Factors'!$B$1:$F$1,0)))),0)</f>
        <v>0</v>
      </c>
      <c r="BX537" s="31">
        <f>_xlfn.IFNA(IF(AND($B537="ED",$D537&gt;=310000,$D537&lt;360000),INDEX('Wkpr - Allocation_Factors'!$B$16:$F$16,1,MATCH('Wkpr - Plant Balance Detail'!BX$2,'Wkpr - Allocation_Factors'!$B$1:$F$1,0)),IF(AND($B537="GD",$C537="AN",$D537&gt;=350000,$D537&lt;358000),INDEX('Wkpr - Allocation_Factors'!$B$17:$F$17,1,MATCH('Wkpr - Plant Balance Detail'!BX$2,'Wkpr - Allocation_Factors'!$B$1:$F$1,0)),INDEX('Wkpr - Allocation_Factors'!$B$2:$F$15,MATCH(CONCATENATE('Wkpr - Plant Balance Detail'!$B537,'Wkpr - Plant Balance Detail'!$C537),'Wkpr - Allocation_Factors'!$A$2:$A$15,0),MATCH('Wkpr - Plant Balance Detail'!BX$2,'Wkpr - Allocation_Factors'!$B$1:$F$1,0)))),0)</f>
        <v>1</v>
      </c>
      <c r="BY537" s="31">
        <f>_xlfn.IFNA(IF(AND($B537="ED",$D537&gt;=310000,$D537&lt;360000),INDEX('Wkpr - Allocation_Factors'!$B$16:$F$16,1,MATCH('Wkpr - Plant Balance Detail'!BY$2,'Wkpr - Allocation_Factors'!$B$1:$F$1,0)),IF(AND($B537="GD",$C537="AN",$D537&gt;=350000,$D537&lt;358000),INDEX('Wkpr - Allocation_Factors'!$B$17:$F$17,1,MATCH('Wkpr - Plant Balance Detail'!BY$2,'Wkpr - Allocation_Factors'!$B$1:$F$1,0)),INDEX('Wkpr - Allocation_Factors'!$B$2:$F$15,MATCH(CONCATENATE('Wkpr - Plant Balance Detail'!$B537,'Wkpr - Plant Balance Detail'!$C537),'Wkpr - Allocation_Factors'!$A$2:$A$15,0),MATCH('Wkpr - Plant Balance Detail'!BY$2,'Wkpr - Allocation_Factors'!$B$1:$F$1,0)))),0)</f>
        <v>0</v>
      </c>
      <c r="CA537" s="1">
        <f t="shared" si="303"/>
        <v>0</v>
      </c>
      <c r="CB537" s="1">
        <f t="shared" si="304"/>
        <v>0</v>
      </c>
      <c r="CC537" s="1">
        <f t="shared" si="305"/>
        <v>0</v>
      </c>
      <c r="CD537" s="1">
        <f t="shared" si="306"/>
        <v>42233.399999999987</v>
      </c>
      <c r="CE537" s="1">
        <f t="shared" si="307"/>
        <v>0</v>
      </c>
      <c r="CF537" s="1"/>
      <c r="CG537" s="1">
        <f t="shared" si="308"/>
        <v>0</v>
      </c>
      <c r="CH537" s="1">
        <f t="shared" si="309"/>
        <v>0</v>
      </c>
      <c r="CI537" s="1">
        <f t="shared" si="310"/>
        <v>0</v>
      </c>
      <c r="CJ537" s="1">
        <f t="shared" si="311"/>
        <v>42233.355360000001</v>
      </c>
      <c r="CK537" s="1">
        <f t="shared" si="312"/>
        <v>0</v>
      </c>
      <c r="CM537" s="1">
        <f t="shared" si="313"/>
        <v>0</v>
      </c>
      <c r="CN537" s="1">
        <f t="shared" si="314"/>
        <v>0</v>
      </c>
      <c r="CO537" s="1">
        <f t="shared" si="315"/>
        <v>0</v>
      </c>
      <c r="CP537" s="1">
        <f t="shared" si="316"/>
        <v>7956.4624829999993</v>
      </c>
      <c r="CQ537" s="1">
        <f t="shared" si="317"/>
        <v>0</v>
      </c>
      <c r="CS537" s="1">
        <f t="shared" si="332"/>
        <v>0</v>
      </c>
      <c r="CT537" s="1">
        <f t="shared" si="333"/>
        <v>0</v>
      </c>
      <c r="CU537" s="1">
        <f t="shared" si="334"/>
        <v>0</v>
      </c>
      <c r="CV537" s="1">
        <f t="shared" si="335"/>
        <v>-34276.892877000006</v>
      </c>
      <c r="CW537" s="1">
        <f t="shared" si="336"/>
        <v>0</v>
      </c>
      <c r="CX537" s="1">
        <f t="shared" si="337"/>
        <v>-34276.892877000006</v>
      </c>
      <c r="DA537" s="38">
        <f t="shared" si="318"/>
        <v>0</v>
      </c>
      <c r="DB537" s="38">
        <f t="shared" si="319"/>
        <v>0</v>
      </c>
      <c r="DC537" s="38">
        <f t="shared" si="320"/>
        <v>0</v>
      </c>
      <c r="DD537" s="38">
        <f t="shared" si="321"/>
        <v>0</v>
      </c>
      <c r="DE537" s="38">
        <f t="shared" si="322"/>
        <v>0</v>
      </c>
    </row>
    <row r="538" spans="1:109" x14ac:dyDescent="0.2">
      <c r="A538" s="23" t="s">
        <v>553</v>
      </c>
      <c r="B538" s="23" t="str">
        <f t="shared" si="323"/>
        <v>GD</v>
      </c>
      <c r="C538" s="23" t="str">
        <f t="shared" si="324"/>
        <v>ID</v>
      </c>
      <c r="D538" s="23">
        <f t="shared" si="325"/>
        <v>396700</v>
      </c>
      <c r="E538" s="23"/>
      <c r="F538" s="24">
        <v>176332.86000000002</v>
      </c>
      <c r="G538" s="24">
        <v>176332.86000000002</v>
      </c>
      <c r="H538" s="24">
        <v>176332.86000000002</v>
      </c>
      <c r="I538" s="24">
        <v>176332.86000000002</v>
      </c>
      <c r="J538" s="24">
        <v>176332.86000000002</v>
      </c>
      <c r="K538" s="24">
        <v>176332.86000000002</v>
      </c>
      <c r="L538" s="24">
        <v>176332.86000000002</v>
      </c>
      <c r="M538" s="24">
        <v>176332.86000000002</v>
      </c>
      <c r="N538" s="24">
        <v>176332.86000000002</v>
      </c>
      <c r="O538" s="24">
        <v>176332.86000000002</v>
      </c>
      <c r="P538" s="24">
        <v>176332.86000000002</v>
      </c>
      <c r="Q538" s="24">
        <v>0</v>
      </c>
      <c r="R538" s="24">
        <v>0</v>
      </c>
      <c r="S538" s="24">
        <f t="shared" si="326"/>
        <v>88166.430000000008</v>
      </c>
      <c r="T538" s="24">
        <f t="shared" si="327"/>
        <v>1763328.6000000006</v>
      </c>
      <c r="U538" s="24">
        <f t="shared" si="328"/>
        <v>154291.25250000003</v>
      </c>
      <c r="V538" s="1">
        <v>-150667.05000000002</v>
      </c>
      <c r="W538" s="1">
        <v>-151758.84</v>
      </c>
      <c r="X538" s="1">
        <v>-152850.63</v>
      </c>
      <c r="Y538" s="1">
        <v>-153942.42000000001</v>
      </c>
      <c r="Z538" s="1">
        <v>-155034.21</v>
      </c>
      <c r="AA538" s="1">
        <v>-156126</v>
      </c>
      <c r="AB538" s="1">
        <v>-157217.79</v>
      </c>
      <c r="AC538" s="1">
        <v>-158309.58000000002</v>
      </c>
      <c r="AD538" s="1">
        <v>-159401.37</v>
      </c>
      <c r="AE538" s="1">
        <v>-160493.16</v>
      </c>
      <c r="AF538" s="1">
        <v>-161584.95000000001</v>
      </c>
      <c r="AG538" s="1">
        <v>14202.01</v>
      </c>
      <c r="AH538" s="24">
        <v>0</v>
      </c>
      <c r="AI538" s="24"/>
      <c r="AJ538" s="24">
        <v>-1091.79</v>
      </c>
      <c r="AK538" s="24">
        <v>-1091.79</v>
      </c>
      <c r="AL538" s="24">
        <v>-1091.79</v>
      </c>
      <c r="AM538" s="24">
        <v>-1091.79</v>
      </c>
      <c r="AN538" s="24">
        <v>-1091.79</v>
      </c>
      <c r="AO538" s="24">
        <v>-1091.79</v>
      </c>
      <c r="AP538" s="24">
        <v>-1091.79</v>
      </c>
      <c r="AQ538" s="24">
        <v>-1091.79</v>
      </c>
      <c r="AR538" s="24">
        <v>-1091.79</v>
      </c>
      <c r="AS538" s="24">
        <v>-1091.79</v>
      </c>
      <c r="AT538" s="24">
        <v>-1091.79</v>
      </c>
      <c r="AU538" s="24">
        <v>-545.9</v>
      </c>
      <c r="AV538" s="24">
        <v>-14202.01</v>
      </c>
      <c r="AW538" s="24">
        <f t="shared" si="329"/>
        <v>25665.81</v>
      </c>
      <c r="AX538" s="24"/>
      <c r="AY538" s="1">
        <v>25665.81</v>
      </c>
      <c r="AZ538" s="1">
        <v>24574.02</v>
      </c>
      <c r="BA538" s="1">
        <v>23482.23</v>
      </c>
      <c r="BB538" s="1">
        <v>22390.44</v>
      </c>
      <c r="BC538" s="1">
        <v>21298.65</v>
      </c>
      <c r="BD538" s="1">
        <v>20206.86</v>
      </c>
      <c r="BE538" s="1">
        <v>19115.07</v>
      </c>
      <c r="BF538" s="1">
        <v>18023.28</v>
      </c>
      <c r="BG538" s="1">
        <v>16931.490000000002</v>
      </c>
      <c r="BH538" s="1">
        <v>15839.7</v>
      </c>
      <c r="BI538" s="1">
        <v>14747.91</v>
      </c>
      <c r="BJ538" s="1">
        <v>14202.01</v>
      </c>
      <c r="BK538" s="1">
        <v>0</v>
      </c>
      <c r="BL538" s="25">
        <f t="shared" si="302"/>
        <v>0</v>
      </c>
      <c r="BM538" s="25">
        <f t="shared" si="330"/>
        <v>25665.81</v>
      </c>
      <c r="BN538" s="26">
        <f t="shared" si="301"/>
        <v>0.16634650107594398</v>
      </c>
      <c r="BO538" s="37">
        <f>IFERROR(INDEX('Wkpr - Existing Depr Rates'!$G$2:$G$709,MATCH('Wkpr - Plant Balance Detail'!A538,'Wkpr - Existing Depr Rates'!$A$2:$A$709,0),),0)</f>
        <v>7.4300000000000005E-2</v>
      </c>
      <c r="BP538" s="37">
        <f t="shared" si="331"/>
        <v>9.2046501075943976E-2</v>
      </c>
      <c r="BQ538" s="23"/>
      <c r="BR538" s="23"/>
      <c r="BS538" s="23"/>
      <c r="BT538" s="23"/>
      <c r="BU538" s="32">
        <f>_xlfn.IFNA(IF(AND($B538="ED",$D538&gt;=310000,$D538&lt;360000),INDEX('Wkpr - Allocation_Factors'!$B$16:$F$16,1,MATCH('Wkpr - Plant Balance Detail'!BU$2,'Wkpr - Allocation_Factors'!$B$1:$F$1,0)),IF(AND($B538="GD",$C538="AN",$D538&gt;=350000,$D538&lt;358000),INDEX('Wkpr - Allocation_Factors'!$B$17:$F$17,1,MATCH('Wkpr - Plant Balance Detail'!BU$2,'Wkpr - Allocation_Factors'!$B$1:$F$1,0)),INDEX('Wkpr - Allocation_Factors'!$B$2:$F$15,MATCH(CONCATENATE('Wkpr - Plant Balance Detail'!$B538,'Wkpr - Plant Balance Detail'!$C538),'Wkpr - Allocation_Factors'!$A$2:$A$15,0),MATCH('Wkpr - Plant Balance Detail'!BU$2,'Wkpr - Allocation_Factors'!$B$1:$F$1,0)))),0)</f>
        <v>0</v>
      </c>
      <c r="BV538" s="32">
        <f>_xlfn.IFNA(IF(AND($B538="ED",$D538&gt;=310000,$D538&lt;360000),INDEX('Wkpr - Allocation_Factors'!$B$16:$F$16,1,MATCH('Wkpr - Plant Balance Detail'!BV$2,'Wkpr - Allocation_Factors'!$B$1:$F$1,0)),IF(AND($B538="GD",$C538="AN",$D538&gt;=350000,$D538&lt;358000),INDEX('Wkpr - Allocation_Factors'!$B$17:$F$17,1,MATCH('Wkpr - Plant Balance Detail'!BV$2,'Wkpr - Allocation_Factors'!$B$1:$F$1,0)),INDEX('Wkpr - Allocation_Factors'!$B$2:$F$15,MATCH(CONCATENATE('Wkpr - Plant Balance Detail'!$B538,'Wkpr - Plant Balance Detail'!$C538),'Wkpr - Allocation_Factors'!$A$2:$A$15,0),MATCH('Wkpr - Plant Balance Detail'!BV$2,'Wkpr - Allocation_Factors'!$B$1:$F$1,0)))),0)</f>
        <v>0</v>
      </c>
      <c r="BW538" s="32">
        <f>_xlfn.IFNA(IF(AND($B538="ED",$D538&gt;=310000,$D538&lt;360000),INDEX('Wkpr - Allocation_Factors'!$B$16:$F$16,1,MATCH('Wkpr - Plant Balance Detail'!BW$2,'Wkpr - Allocation_Factors'!$B$1:$F$1,0)),IF(AND($B538="GD",$C538="AN",$D538&gt;=350000,$D538&lt;358000),INDEX('Wkpr - Allocation_Factors'!$B$17:$F$17,1,MATCH('Wkpr - Plant Balance Detail'!BW$2,'Wkpr - Allocation_Factors'!$B$1:$F$1,0)),INDEX('Wkpr - Allocation_Factors'!$B$2:$F$15,MATCH(CONCATENATE('Wkpr - Plant Balance Detail'!$B538,'Wkpr - Plant Balance Detail'!$C538),'Wkpr - Allocation_Factors'!$A$2:$A$15,0),MATCH('Wkpr - Plant Balance Detail'!BW$2,'Wkpr - Allocation_Factors'!$B$1:$F$1,0)))),0)</f>
        <v>0</v>
      </c>
      <c r="BX538" s="32">
        <f>_xlfn.IFNA(IF(AND($B538="ED",$D538&gt;=310000,$D538&lt;360000),INDEX('Wkpr - Allocation_Factors'!$B$16:$F$16,1,MATCH('Wkpr - Plant Balance Detail'!BX$2,'Wkpr - Allocation_Factors'!$B$1:$F$1,0)),IF(AND($B538="GD",$C538="AN",$D538&gt;=350000,$D538&lt;358000),INDEX('Wkpr - Allocation_Factors'!$B$17:$F$17,1,MATCH('Wkpr - Plant Balance Detail'!BX$2,'Wkpr - Allocation_Factors'!$B$1:$F$1,0)),INDEX('Wkpr - Allocation_Factors'!$B$2:$F$15,MATCH(CONCATENATE('Wkpr - Plant Balance Detail'!$B538,'Wkpr - Plant Balance Detail'!$C538),'Wkpr - Allocation_Factors'!$A$2:$A$15,0),MATCH('Wkpr - Plant Balance Detail'!BX$2,'Wkpr - Allocation_Factors'!$B$1:$F$1,0)))),0)</f>
        <v>1</v>
      </c>
      <c r="BY538" s="32">
        <f>_xlfn.IFNA(IF(AND($B538="ED",$D538&gt;=310000,$D538&lt;360000),INDEX('Wkpr - Allocation_Factors'!$B$16:$F$16,1,MATCH('Wkpr - Plant Balance Detail'!BY$2,'Wkpr - Allocation_Factors'!$B$1:$F$1,0)),IF(AND($B538="GD",$C538="AN",$D538&gt;=350000,$D538&lt;358000),INDEX('Wkpr - Allocation_Factors'!$B$17:$F$17,1,MATCH('Wkpr - Plant Balance Detail'!BY$2,'Wkpr - Allocation_Factors'!$B$1:$F$1,0)),INDEX('Wkpr - Allocation_Factors'!$B$2:$F$15,MATCH(CONCATENATE('Wkpr - Plant Balance Detail'!$B538,'Wkpr - Plant Balance Detail'!$C538),'Wkpr - Allocation_Factors'!$A$2:$A$15,0),MATCH('Wkpr - Plant Balance Detail'!BY$2,'Wkpr - Allocation_Factors'!$B$1:$F$1,0)))),0)</f>
        <v>0</v>
      </c>
      <c r="CA538" s="1">
        <f t="shared" si="303"/>
        <v>0</v>
      </c>
      <c r="CB538" s="1">
        <f t="shared" si="304"/>
        <v>0</v>
      </c>
      <c r="CC538" s="1">
        <f t="shared" si="305"/>
        <v>0</v>
      </c>
      <c r="CD538" s="1">
        <f t="shared" si="306"/>
        <v>0</v>
      </c>
      <c r="CE538" s="1">
        <f t="shared" si="307"/>
        <v>0</v>
      </c>
      <c r="CF538" s="1"/>
      <c r="CG538" s="1">
        <f t="shared" si="308"/>
        <v>0</v>
      </c>
      <c r="CH538" s="1">
        <f t="shared" si="309"/>
        <v>0</v>
      </c>
      <c r="CI538" s="1">
        <f t="shared" si="310"/>
        <v>0</v>
      </c>
      <c r="CJ538" s="1">
        <f t="shared" si="311"/>
        <v>0</v>
      </c>
      <c r="CK538" s="1">
        <f t="shared" si="312"/>
        <v>0</v>
      </c>
      <c r="CM538" s="1">
        <f t="shared" si="313"/>
        <v>0</v>
      </c>
      <c r="CN538" s="1">
        <f t="shared" si="314"/>
        <v>0</v>
      </c>
      <c r="CO538" s="1">
        <f t="shared" si="315"/>
        <v>0</v>
      </c>
      <c r="CP538" s="1">
        <f t="shared" si="316"/>
        <v>0</v>
      </c>
      <c r="CQ538" s="1">
        <f t="shared" si="317"/>
        <v>0</v>
      </c>
      <c r="CS538" s="1">
        <f t="shared" si="332"/>
        <v>0</v>
      </c>
      <c r="CT538" s="1">
        <f t="shared" si="333"/>
        <v>0</v>
      </c>
      <c r="CU538" s="1">
        <f t="shared" si="334"/>
        <v>0</v>
      </c>
      <c r="CV538" s="1">
        <f t="shared" si="335"/>
        <v>0</v>
      </c>
      <c r="CW538" s="1">
        <f t="shared" si="336"/>
        <v>0</v>
      </c>
      <c r="CX538" s="1">
        <f t="shared" si="337"/>
        <v>0</v>
      </c>
      <c r="DA538" s="38">
        <f t="shared" si="318"/>
        <v>0</v>
      </c>
      <c r="DB538" s="38">
        <f t="shared" si="319"/>
        <v>0</v>
      </c>
      <c r="DC538" s="38">
        <f t="shared" si="320"/>
        <v>0</v>
      </c>
      <c r="DD538" s="38">
        <f t="shared" si="321"/>
        <v>0</v>
      </c>
      <c r="DE538" s="38">
        <f t="shared" si="322"/>
        <v>0</v>
      </c>
    </row>
    <row r="539" spans="1:109" x14ac:dyDescent="0.2">
      <c r="A539" t="s">
        <v>554</v>
      </c>
      <c r="B539" t="str">
        <f t="shared" si="323"/>
        <v>GD</v>
      </c>
      <c r="C539" t="str">
        <f t="shared" si="324"/>
        <v>ID</v>
      </c>
      <c r="D539">
        <f t="shared" si="325"/>
        <v>397000</v>
      </c>
      <c r="F539" s="1">
        <v>553094.19000000006</v>
      </c>
      <c r="G539" s="1">
        <v>553094.19000000006</v>
      </c>
      <c r="H539" s="1">
        <v>553094.19000000006</v>
      </c>
      <c r="I539" s="1">
        <v>553094.19000000006</v>
      </c>
      <c r="J539" s="1">
        <v>553094.19000000006</v>
      </c>
      <c r="K539" s="1">
        <v>503645.71</v>
      </c>
      <c r="L539" s="1">
        <v>503645.71</v>
      </c>
      <c r="M539" s="1">
        <v>503645.71</v>
      </c>
      <c r="N539" s="1">
        <v>503645.71</v>
      </c>
      <c r="O539" s="1">
        <v>494797.16000000003</v>
      </c>
      <c r="P539" s="1">
        <v>494797.16000000003</v>
      </c>
      <c r="Q539" s="1">
        <v>494797.16000000003</v>
      </c>
      <c r="R539" s="1">
        <v>494797.16000000003</v>
      </c>
      <c r="S539" s="1">
        <f t="shared" si="326"/>
        <v>523945.67500000005</v>
      </c>
      <c r="T539" s="1">
        <f t="shared" si="327"/>
        <v>5711351.080000001</v>
      </c>
      <c r="U539" s="1">
        <f t="shared" si="328"/>
        <v>519608.06291666673</v>
      </c>
      <c r="V539" s="1">
        <v>-284484.27</v>
      </c>
      <c r="W539" s="1">
        <v>-285802.48</v>
      </c>
      <c r="X539" s="1">
        <v>-287120.69</v>
      </c>
      <c r="Y539" s="1">
        <v>-288438.90000000002</v>
      </c>
      <c r="Z539" s="1">
        <v>-289757.11</v>
      </c>
      <c r="AA539" s="1">
        <v>-271472.05</v>
      </c>
      <c r="AB539" s="1">
        <v>-272672.41000000003</v>
      </c>
      <c r="AC539" s="1">
        <v>-273872.77</v>
      </c>
      <c r="AD539" s="1">
        <v>-275073.13</v>
      </c>
      <c r="AE539" s="1">
        <v>-271822.68</v>
      </c>
      <c r="AF539" s="1">
        <v>-273001.95</v>
      </c>
      <c r="AG539" s="1">
        <v>-274181.22000000003</v>
      </c>
      <c r="AH539" s="1">
        <v>-275360.49</v>
      </c>
      <c r="AI539" s="1"/>
      <c r="AJ539" s="1">
        <v>-1321.31</v>
      </c>
      <c r="AK539" s="1">
        <v>-1318.21</v>
      </c>
      <c r="AL539" s="1">
        <v>-1318.21</v>
      </c>
      <c r="AM539" s="1">
        <v>-1318.21</v>
      </c>
      <c r="AN539" s="1">
        <v>-1318.21</v>
      </c>
      <c r="AO539" s="1">
        <v>-1200.3600000000001</v>
      </c>
      <c r="AP539" s="1">
        <v>-1200.3600000000001</v>
      </c>
      <c r="AQ539" s="1">
        <v>-1200.3600000000001</v>
      </c>
      <c r="AR539" s="1">
        <v>-1200.3600000000001</v>
      </c>
      <c r="AS539" s="1">
        <v>-1179.27</v>
      </c>
      <c r="AT539" s="1">
        <v>-1179.27</v>
      </c>
      <c r="AU539" s="1">
        <v>-1179.27</v>
      </c>
      <c r="AV539" s="1">
        <v>-1179.27</v>
      </c>
      <c r="AW539" s="1">
        <f t="shared" si="329"/>
        <v>14791.360000000004</v>
      </c>
      <c r="AX539" s="1"/>
      <c r="AY539" s="1">
        <v>268609.91999999998</v>
      </c>
      <c r="AZ539" s="1">
        <v>267291.71000000002</v>
      </c>
      <c r="BA539" s="1">
        <v>265973.5</v>
      </c>
      <c r="BB539" s="1">
        <v>264655.28999999998</v>
      </c>
      <c r="BC539" s="1">
        <v>263337.08</v>
      </c>
      <c r="BD539" s="1">
        <v>232173.66</v>
      </c>
      <c r="BE539" s="1">
        <v>230973.30000000002</v>
      </c>
      <c r="BF539" s="1">
        <v>229772.94</v>
      </c>
      <c r="BG539" s="1">
        <v>228572.58000000002</v>
      </c>
      <c r="BH539" s="1">
        <v>222974.48</v>
      </c>
      <c r="BI539" s="1">
        <v>221795.21</v>
      </c>
      <c r="BJ539" s="1">
        <v>220615.94</v>
      </c>
      <c r="BK539" s="1">
        <v>219436.67</v>
      </c>
      <c r="BL539" s="2">
        <f t="shared" si="302"/>
        <v>0</v>
      </c>
      <c r="BM539" s="2">
        <f t="shared" si="330"/>
        <v>14791.360000000004</v>
      </c>
      <c r="BN539" s="3">
        <f t="shared" ref="BN539:BN570" si="338">IF(U539=0,"",IF((BM539/U539)=0,"",BM539/U539))</f>
        <v>2.8466378902923608E-2</v>
      </c>
      <c r="BO539" s="37">
        <f>IFERROR(INDEX('Wkpr - Existing Depr Rates'!$G$2:$G$709,MATCH('Wkpr - Plant Balance Detail'!A539,'Wkpr - Existing Depr Rates'!$A$2:$A$709,0),),0)</f>
        <v>2.86E-2</v>
      </c>
      <c r="BP539" s="37">
        <f t="shared" si="331"/>
        <v>-1.336210970763925E-4</v>
      </c>
      <c r="BQ539" s="11">
        <v>6.6699999999999995E-2</v>
      </c>
      <c r="BR539" s="11"/>
      <c r="BS539" s="2">
        <v>136296.33000000002</v>
      </c>
      <c r="BU539" s="31">
        <f>_xlfn.IFNA(IF(AND($B539="ED",$D539&gt;=310000,$D539&lt;360000),INDEX('Wkpr - Allocation_Factors'!$B$16:$F$16,1,MATCH('Wkpr - Plant Balance Detail'!BU$2,'Wkpr - Allocation_Factors'!$B$1:$F$1,0)),IF(AND($B539="GD",$C539="AN",$D539&gt;=350000,$D539&lt;358000),INDEX('Wkpr - Allocation_Factors'!$B$17:$F$17,1,MATCH('Wkpr - Plant Balance Detail'!BU$2,'Wkpr - Allocation_Factors'!$B$1:$F$1,0)),INDEX('Wkpr - Allocation_Factors'!$B$2:$F$15,MATCH(CONCATENATE('Wkpr - Plant Balance Detail'!$B539,'Wkpr - Plant Balance Detail'!$C539),'Wkpr - Allocation_Factors'!$A$2:$A$15,0),MATCH('Wkpr - Plant Balance Detail'!BU$2,'Wkpr - Allocation_Factors'!$B$1:$F$1,0)))),0)</f>
        <v>0</v>
      </c>
      <c r="BV539" s="31">
        <f>_xlfn.IFNA(IF(AND($B539="ED",$D539&gt;=310000,$D539&lt;360000),INDEX('Wkpr - Allocation_Factors'!$B$16:$F$16,1,MATCH('Wkpr - Plant Balance Detail'!BV$2,'Wkpr - Allocation_Factors'!$B$1:$F$1,0)),IF(AND($B539="GD",$C539="AN",$D539&gt;=350000,$D539&lt;358000),INDEX('Wkpr - Allocation_Factors'!$B$17:$F$17,1,MATCH('Wkpr - Plant Balance Detail'!BV$2,'Wkpr - Allocation_Factors'!$B$1:$F$1,0)),INDEX('Wkpr - Allocation_Factors'!$B$2:$F$15,MATCH(CONCATENATE('Wkpr - Plant Balance Detail'!$B539,'Wkpr - Plant Balance Detail'!$C539),'Wkpr - Allocation_Factors'!$A$2:$A$15,0),MATCH('Wkpr - Plant Balance Detail'!BV$2,'Wkpr - Allocation_Factors'!$B$1:$F$1,0)))),0)</f>
        <v>0</v>
      </c>
      <c r="BW539" s="31">
        <f>_xlfn.IFNA(IF(AND($B539="ED",$D539&gt;=310000,$D539&lt;360000),INDEX('Wkpr - Allocation_Factors'!$B$16:$F$16,1,MATCH('Wkpr - Plant Balance Detail'!BW$2,'Wkpr - Allocation_Factors'!$B$1:$F$1,0)),IF(AND($B539="GD",$C539="AN",$D539&gt;=350000,$D539&lt;358000),INDEX('Wkpr - Allocation_Factors'!$B$17:$F$17,1,MATCH('Wkpr - Plant Balance Detail'!BW$2,'Wkpr - Allocation_Factors'!$B$1:$F$1,0)),INDEX('Wkpr - Allocation_Factors'!$B$2:$F$15,MATCH(CONCATENATE('Wkpr - Plant Balance Detail'!$B539,'Wkpr - Plant Balance Detail'!$C539),'Wkpr - Allocation_Factors'!$A$2:$A$15,0),MATCH('Wkpr - Plant Balance Detail'!BW$2,'Wkpr - Allocation_Factors'!$B$1:$F$1,0)))),0)</f>
        <v>0</v>
      </c>
      <c r="BX539" s="31">
        <f>_xlfn.IFNA(IF(AND($B539="ED",$D539&gt;=310000,$D539&lt;360000),INDEX('Wkpr - Allocation_Factors'!$B$16:$F$16,1,MATCH('Wkpr - Plant Balance Detail'!BX$2,'Wkpr - Allocation_Factors'!$B$1:$F$1,0)),IF(AND($B539="GD",$C539="AN",$D539&gt;=350000,$D539&lt;358000),INDEX('Wkpr - Allocation_Factors'!$B$17:$F$17,1,MATCH('Wkpr - Plant Balance Detail'!BX$2,'Wkpr - Allocation_Factors'!$B$1:$F$1,0)),INDEX('Wkpr - Allocation_Factors'!$B$2:$F$15,MATCH(CONCATENATE('Wkpr - Plant Balance Detail'!$B539,'Wkpr - Plant Balance Detail'!$C539),'Wkpr - Allocation_Factors'!$A$2:$A$15,0),MATCH('Wkpr - Plant Balance Detail'!BX$2,'Wkpr - Allocation_Factors'!$B$1:$F$1,0)))),0)</f>
        <v>1</v>
      </c>
      <c r="BY539" s="31">
        <f>_xlfn.IFNA(IF(AND($B539="ED",$D539&gt;=310000,$D539&lt;360000),INDEX('Wkpr - Allocation_Factors'!$B$16:$F$16,1,MATCH('Wkpr - Plant Balance Detail'!BY$2,'Wkpr - Allocation_Factors'!$B$1:$F$1,0)),IF(AND($B539="GD",$C539="AN",$D539&gt;=350000,$D539&lt;358000),INDEX('Wkpr - Allocation_Factors'!$B$17:$F$17,1,MATCH('Wkpr - Plant Balance Detail'!BY$2,'Wkpr - Allocation_Factors'!$B$1:$F$1,0)),INDEX('Wkpr - Allocation_Factors'!$B$2:$F$15,MATCH(CONCATENATE('Wkpr - Plant Balance Detail'!$B539,'Wkpr - Plant Balance Detail'!$C539),'Wkpr - Allocation_Factors'!$A$2:$A$15,0),MATCH('Wkpr - Plant Balance Detail'!BY$2,'Wkpr - Allocation_Factors'!$B$1:$F$1,0)))),0)</f>
        <v>0</v>
      </c>
      <c r="CA539" s="1">
        <f t="shared" si="303"/>
        <v>0</v>
      </c>
      <c r="CB539" s="1">
        <f t="shared" si="304"/>
        <v>0</v>
      </c>
      <c r="CC539" s="1">
        <f t="shared" si="305"/>
        <v>0</v>
      </c>
      <c r="CD539" s="1">
        <f t="shared" si="306"/>
        <v>14085.083436650519</v>
      </c>
      <c r="CE539" s="1">
        <f t="shared" si="307"/>
        <v>0</v>
      </c>
      <c r="CF539" s="1"/>
      <c r="CG539" s="1">
        <f t="shared" si="308"/>
        <v>0</v>
      </c>
      <c r="CH539" s="1">
        <f t="shared" si="309"/>
        <v>0</v>
      </c>
      <c r="CI539" s="1">
        <f t="shared" si="310"/>
        <v>0</v>
      </c>
      <c r="CJ539" s="1">
        <f t="shared" si="311"/>
        <v>14151.198776000001</v>
      </c>
      <c r="CK539" s="1">
        <f t="shared" si="312"/>
        <v>0</v>
      </c>
      <c r="CM539" s="1">
        <f t="shared" si="313"/>
        <v>0</v>
      </c>
      <c r="CN539" s="1">
        <f t="shared" si="314"/>
        <v>0</v>
      </c>
      <c r="CO539" s="1">
        <f t="shared" si="315"/>
        <v>0</v>
      </c>
      <c r="CP539" s="1">
        <f t="shared" si="316"/>
        <v>23912.005361</v>
      </c>
      <c r="CQ539" s="1">
        <f t="shared" si="317"/>
        <v>0</v>
      </c>
      <c r="CS539" s="1">
        <f t="shared" si="332"/>
        <v>0</v>
      </c>
      <c r="CT539" s="1">
        <f t="shared" si="333"/>
        <v>0</v>
      </c>
      <c r="CU539" s="1">
        <f t="shared" si="334"/>
        <v>0</v>
      </c>
      <c r="CV539" s="1">
        <f t="shared" si="335"/>
        <v>9760.8065849999984</v>
      </c>
      <c r="CW539" s="1">
        <f t="shared" si="336"/>
        <v>0</v>
      </c>
      <c r="CX539" s="1">
        <f t="shared" si="337"/>
        <v>9760.8065849999984</v>
      </c>
      <c r="DA539" s="38">
        <f t="shared" si="318"/>
        <v>0</v>
      </c>
      <c r="DB539" s="38">
        <f t="shared" si="319"/>
        <v>0</v>
      </c>
      <c r="DC539" s="38">
        <f t="shared" si="320"/>
        <v>0</v>
      </c>
      <c r="DD539" s="38">
        <f t="shared" si="321"/>
        <v>0</v>
      </c>
      <c r="DE539" s="38">
        <f t="shared" si="322"/>
        <v>0</v>
      </c>
    </row>
    <row r="540" spans="1:109" x14ac:dyDescent="0.2">
      <c r="A540" t="s">
        <v>555</v>
      </c>
      <c r="B540" t="str">
        <f t="shared" si="323"/>
        <v>GD</v>
      </c>
      <c r="C540" t="str">
        <f t="shared" si="324"/>
        <v>OR</v>
      </c>
      <c r="D540">
        <f t="shared" si="325"/>
        <v>114000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f t="shared" si="326"/>
        <v>0</v>
      </c>
      <c r="T540" s="1">
        <f t="shared" si="327"/>
        <v>0</v>
      </c>
      <c r="U540" s="1">
        <f t="shared" si="328"/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/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f t="shared" si="329"/>
        <v>0</v>
      </c>
      <c r="AX540" s="1"/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2">
        <f t="shared" si="302"/>
        <v>0</v>
      </c>
      <c r="BM540" s="2">
        <f t="shared" si="330"/>
        <v>0</v>
      </c>
      <c r="BN540" s="3">
        <v>0</v>
      </c>
      <c r="BO540" s="37">
        <f>IFERROR(INDEX('Wkpr - Existing Depr Rates'!$G$2:$G$709,MATCH('Wkpr - Plant Balance Detail'!A540,'Wkpr - Existing Depr Rates'!$A$2:$A$709,0),),0)</f>
        <v>0</v>
      </c>
      <c r="BP540" s="37">
        <f t="shared" si="331"/>
        <v>0</v>
      </c>
      <c r="BQ540" s="11">
        <v>0</v>
      </c>
      <c r="BR540" s="11"/>
      <c r="BS540" s="11"/>
      <c r="BU540" s="31">
        <f>_xlfn.IFNA(IF(AND($B540="ED",$D540&gt;=310000,$D540&lt;360000),INDEX('Wkpr - Allocation_Factors'!$B$16:$F$16,1,MATCH('Wkpr - Plant Balance Detail'!BU$2,'Wkpr - Allocation_Factors'!$B$1:$F$1,0)),IF(AND($B540="GD",$C540="AN",$D540&gt;=350000,$D540&lt;358000),INDEX('Wkpr - Allocation_Factors'!$B$17:$F$17,1,MATCH('Wkpr - Plant Balance Detail'!BU$2,'Wkpr - Allocation_Factors'!$B$1:$F$1,0)),INDEX('Wkpr - Allocation_Factors'!$B$2:$F$15,MATCH(CONCATENATE('Wkpr - Plant Balance Detail'!$B540,'Wkpr - Plant Balance Detail'!$C540),'Wkpr - Allocation_Factors'!$A$2:$A$15,0),MATCH('Wkpr - Plant Balance Detail'!BU$2,'Wkpr - Allocation_Factors'!$B$1:$F$1,0)))),0)</f>
        <v>0</v>
      </c>
      <c r="BV540" s="31">
        <f>_xlfn.IFNA(IF(AND($B540="ED",$D540&gt;=310000,$D540&lt;360000),INDEX('Wkpr - Allocation_Factors'!$B$16:$F$16,1,MATCH('Wkpr - Plant Balance Detail'!BV$2,'Wkpr - Allocation_Factors'!$B$1:$F$1,0)),IF(AND($B540="GD",$C540="AN",$D540&gt;=350000,$D540&lt;358000),INDEX('Wkpr - Allocation_Factors'!$B$17:$F$17,1,MATCH('Wkpr - Plant Balance Detail'!BV$2,'Wkpr - Allocation_Factors'!$B$1:$F$1,0)),INDEX('Wkpr - Allocation_Factors'!$B$2:$F$15,MATCH(CONCATENATE('Wkpr - Plant Balance Detail'!$B540,'Wkpr - Plant Balance Detail'!$C540),'Wkpr - Allocation_Factors'!$A$2:$A$15,0),MATCH('Wkpr - Plant Balance Detail'!BV$2,'Wkpr - Allocation_Factors'!$B$1:$F$1,0)))),0)</f>
        <v>0</v>
      </c>
      <c r="BW540" s="31">
        <f>_xlfn.IFNA(IF(AND($B540="ED",$D540&gt;=310000,$D540&lt;360000),INDEX('Wkpr - Allocation_Factors'!$B$16:$F$16,1,MATCH('Wkpr - Plant Balance Detail'!BW$2,'Wkpr - Allocation_Factors'!$B$1:$F$1,0)),IF(AND($B540="GD",$C540="AN",$D540&gt;=350000,$D540&lt;358000),INDEX('Wkpr - Allocation_Factors'!$B$17:$F$17,1,MATCH('Wkpr - Plant Balance Detail'!BW$2,'Wkpr - Allocation_Factors'!$B$1:$F$1,0)),INDEX('Wkpr - Allocation_Factors'!$B$2:$F$15,MATCH(CONCATENATE('Wkpr - Plant Balance Detail'!$B540,'Wkpr - Plant Balance Detail'!$C540),'Wkpr - Allocation_Factors'!$A$2:$A$15,0),MATCH('Wkpr - Plant Balance Detail'!BW$2,'Wkpr - Allocation_Factors'!$B$1:$F$1,0)))),0)</f>
        <v>0</v>
      </c>
      <c r="BX540" s="31">
        <f>_xlfn.IFNA(IF(AND($B540="ED",$D540&gt;=310000,$D540&lt;360000),INDEX('Wkpr - Allocation_Factors'!$B$16:$F$16,1,MATCH('Wkpr - Plant Balance Detail'!BX$2,'Wkpr - Allocation_Factors'!$B$1:$F$1,0)),IF(AND($B540="GD",$C540="AN",$D540&gt;=350000,$D540&lt;358000),INDEX('Wkpr - Allocation_Factors'!$B$17:$F$17,1,MATCH('Wkpr - Plant Balance Detail'!BX$2,'Wkpr - Allocation_Factors'!$B$1:$F$1,0)),INDEX('Wkpr - Allocation_Factors'!$B$2:$F$15,MATCH(CONCATENATE('Wkpr - Plant Balance Detail'!$B540,'Wkpr - Plant Balance Detail'!$C540),'Wkpr - Allocation_Factors'!$A$2:$A$15,0),MATCH('Wkpr - Plant Balance Detail'!BX$2,'Wkpr - Allocation_Factors'!$B$1:$F$1,0)))),0)</f>
        <v>0</v>
      </c>
      <c r="BY540" s="31">
        <f>_xlfn.IFNA(IF(AND($B540="ED",$D540&gt;=310000,$D540&lt;360000),INDEX('Wkpr - Allocation_Factors'!$B$16:$F$16,1,MATCH('Wkpr - Plant Balance Detail'!BY$2,'Wkpr - Allocation_Factors'!$B$1:$F$1,0)),IF(AND($B540="GD",$C540="AN",$D540&gt;=350000,$D540&lt;358000),INDEX('Wkpr - Allocation_Factors'!$B$17:$F$17,1,MATCH('Wkpr - Plant Balance Detail'!BY$2,'Wkpr - Allocation_Factors'!$B$1:$F$1,0)),INDEX('Wkpr - Allocation_Factors'!$B$2:$F$15,MATCH(CONCATENATE('Wkpr - Plant Balance Detail'!$B540,'Wkpr - Plant Balance Detail'!$C540),'Wkpr - Allocation_Factors'!$A$2:$A$15,0),MATCH('Wkpr - Plant Balance Detail'!BY$2,'Wkpr - Allocation_Factors'!$B$1:$F$1,0)))),0)</f>
        <v>1</v>
      </c>
      <c r="CA540" s="1">
        <f t="shared" si="303"/>
        <v>0</v>
      </c>
      <c r="CB540" s="1">
        <f t="shared" si="304"/>
        <v>0</v>
      </c>
      <c r="CC540" s="1">
        <f t="shared" si="305"/>
        <v>0</v>
      </c>
      <c r="CD540" s="1">
        <f t="shared" si="306"/>
        <v>0</v>
      </c>
      <c r="CE540" s="1">
        <f t="shared" si="307"/>
        <v>0</v>
      </c>
      <c r="CF540" s="1"/>
      <c r="CG540" s="1">
        <f t="shared" si="308"/>
        <v>0</v>
      </c>
      <c r="CH540" s="1">
        <f t="shared" si="309"/>
        <v>0</v>
      </c>
      <c r="CI540" s="1">
        <f t="shared" si="310"/>
        <v>0</v>
      </c>
      <c r="CJ540" s="1">
        <f t="shared" si="311"/>
        <v>0</v>
      </c>
      <c r="CK540" s="1">
        <f t="shared" si="312"/>
        <v>0</v>
      </c>
      <c r="CM540" s="1">
        <f t="shared" si="313"/>
        <v>0</v>
      </c>
      <c r="CN540" s="1">
        <f t="shared" si="314"/>
        <v>0</v>
      </c>
      <c r="CO540" s="1">
        <f t="shared" si="315"/>
        <v>0</v>
      </c>
      <c r="CP540" s="1">
        <f t="shared" si="316"/>
        <v>0</v>
      </c>
      <c r="CQ540" s="1">
        <f t="shared" si="317"/>
        <v>0</v>
      </c>
      <c r="CS540" s="1">
        <f t="shared" si="332"/>
        <v>0</v>
      </c>
      <c r="CT540" s="1">
        <f t="shared" si="333"/>
        <v>0</v>
      </c>
      <c r="CU540" s="1">
        <f t="shared" si="334"/>
        <v>0</v>
      </c>
      <c r="CV540" s="1">
        <f t="shared" si="335"/>
        <v>0</v>
      </c>
      <c r="CW540" s="1">
        <f t="shared" si="336"/>
        <v>0</v>
      </c>
      <c r="CX540" s="1">
        <f t="shared" si="337"/>
        <v>0</v>
      </c>
      <c r="DA540" s="38">
        <f t="shared" si="318"/>
        <v>0</v>
      </c>
      <c r="DB540" s="38">
        <f t="shared" si="319"/>
        <v>0</v>
      </c>
      <c r="DC540" s="38">
        <f t="shared" si="320"/>
        <v>0</v>
      </c>
      <c r="DD540" s="38">
        <f t="shared" si="321"/>
        <v>0</v>
      </c>
      <c r="DE540" s="38">
        <f t="shared" si="322"/>
        <v>0</v>
      </c>
    </row>
    <row r="541" spans="1:109" x14ac:dyDescent="0.2">
      <c r="A541" s="12" t="s">
        <v>556</v>
      </c>
      <c r="B541" s="12" t="str">
        <f t="shared" si="323"/>
        <v>GD</v>
      </c>
      <c r="C541" s="12" t="str">
        <f t="shared" si="324"/>
        <v>OR</v>
      </c>
      <c r="D541" s="12">
        <f t="shared" si="325"/>
        <v>303000</v>
      </c>
      <c r="E541" s="12" t="s">
        <v>1141</v>
      </c>
      <c r="F541" s="13">
        <v>989393.14</v>
      </c>
      <c r="G541" s="13">
        <v>990759.53</v>
      </c>
      <c r="H541" s="13">
        <v>998042.52</v>
      </c>
      <c r="I541" s="13">
        <v>1002049.5</v>
      </c>
      <c r="J541" s="13">
        <v>1005005.66</v>
      </c>
      <c r="K541" s="13">
        <v>1005576.05</v>
      </c>
      <c r="L541" s="13">
        <v>1006693.35</v>
      </c>
      <c r="M541" s="13">
        <v>1008299.92</v>
      </c>
      <c r="N541" s="13">
        <v>426122.66000000003</v>
      </c>
      <c r="O541" s="13">
        <v>426122.66000000003</v>
      </c>
      <c r="P541" s="13">
        <v>426122.66000000003</v>
      </c>
      <c r="Q541" s="13">
        <v>426122.66000000003</v>
      </c>
      <c r="R541" s="13">
        <v>426122.66000000003</v>
      </c>
      <c r="S541" s="13">
        <f t="shared" si="326"/>
        <v>707757.9</v>
      </c>
      <c r="T541" s="13">
        <f t="shared" si="327"/>
        <v>8720917.1699999999</v>
      </c>
      <c r="U541" s="13">
        <f t="shared" si="328"/>
        <v>785722.92249999999</v>
      </c>
      <c r="V541" s="1">
        <v>-72976.03</v>
      </c>
      <c r="W541" s="1">
        <v>-74502.880000000005</v>
      </c>
      <c r="X541" s="1">
        <v>-76036.290000000008</v>
      </c>
      <c r="Y541" s="1">
        <v>-77578.290000000008</v>
      </c>
      <c r="Z541" s="1">
        <v>-79125.59</v>
      </c>
      <c r="AA541" s="1">
        <v>-80675.58</v>
      </c>
      <c r="AB541" s="1">
        <v>-82226.86</v>
      </c>
      <c r="AC541" s="1">
        <v>-83780.22</v>
      </c>
      <c r="AD541" s="1">
        <v>-77928.27</v>
      </c>
      <c r="AE541" s="1">
        <v>-78600.639999999999</v>
      </c>
      <c r="AF541" s="1">
        <v>-79273.009999999995</v>
      </c>
      <c r="AG541" s="1">
        <v>-79945.38</v>
      </c>
      <c r="AH541" s="13">
        <v>-80617.75</v>
      </c>
      <c r="AI541" s="13"/>
      <c r="AJ541" s="13">
        <v>-1099.0899999999999</v>
      </c>
      <c r="AK541" s="13">
        <v>-1526.8500000000001</v>
      </c>
      <c r="AL541" s="13">
        <v>-1533.41</v>
      </c>
      <c r="AM541" s="13">
        <v>-1542</v>
      </c>
      <c r="AN541" s="13">
        <v>-1547.3</v>
      </c>
      <c r="AO541" s="13">
        <v>-1549.99</v>
      </c>
      <c r="AP541" s="13">
        <v>-1551.28</v>
      </c>
      <c r="AQ541" s="13">
        <v>-1553.3600000000001</v>
      </c>
      <c r="AR541" s="13">
        <v>5851.95</v>
      </c>
      <c r="AS541" s="13">
        <v>-672.37</v>
      </c>
      <c r="AT541" s="13">
        <v>-672.37</v>
      </c>
      <c r="AU541" s="13">
        <v>-672.37</v>
      </c>
      <c r="AV541" s="13">
        <v>-672.37</v>
      </c>
      <c r="AW541" s="13">
        <f t="shared" si="329"/>
        <v>7641.72</v>
      </c>
      <c r="AX541" s="13"/>
      <c r="AY541" s="1">
        <v>916417.11</v>
      </c>
      <c r="AZ541" s="1">
        <v>916256.65</v>
      </c>
      <c r="BA541" s="1">
        <v>922006.23</v>
      </c>
      <c r="BB541" s="1">
        <v>924471.21</v>
      </c>
      <c r="BC541" s="1">
        <v>925880.07000000007</v>
      </c>
      <c r="BD541" s="1">
        <v>924900.47</v>
      </c>
      <c r="BE541" s="1">
        <v>924466.49</v>
      </c>
      <c r="BF541" s="1">
        <v>924519.70000000007</v>
      </c>
      <c r="BG541" s="1">
        <v>348194.39</v>
      </c>
      <c r="BH541" s="1">
        <v>347522.02</v>
      </c>
      <c r="BI541" s="1">
        <v>346849.65</v>
      </c>
      <c r="BJ541" s="1">
        <v>346177.28000000003</v>
      </c>
      <c r="BK541" s="1">
        <v>345504.91000000003</v>
      </c>
      <c r="BL541" s="14">
        <f t="shared" si="302"/>
        <v>7641.72</v>
      </c>
      <c r="BM541" s="14">
        <f t="shared" si="330"/>
        <v>0</v>
      </c>
      <c r="BN541" s="15">
        <v>0</v>
      </c>
      <c r="BO541" s="37">
        <f>IFERROR(INDEX('Wkpr - Existing Depr Rates'!$G$2:$G$709,MATCH('Wkpr - Plant Balance Detail'!A541,'Wkpr - Existing Depr Rates'!$A$2:$A$709,0),),0)</f>
        <v>1.8181820000000001E-2</v>
      </c>
      <c r="BP541" s="37">
        <f t="shared" si="331"/>
        <v>-1.8181820000000001E-2</v>
      </c>
      <c r="BQ541" s="17">
        <v>0</v>
      </c>
      <c r="BR541" s="17"/>
      <c r="BS541" s="17"/>
      <c r="BT541" s="12"/>
      <c r="BU541" s="30">
        <f>_xlfn.IFNA(IF(AND($B541="ED",$D541&gt;=310000,$D541&lt;360000),INDEX('Wkpr - Allocation_Factors'!$B$16:$F$16,1,MATCH('Wkpr - Plant Balance Detail'!BU$2,'Wkpr - Allocation_Factors'!$B$1:$F$1,0)),IF(AND($B541="GD",$C541="AN",$D541&gt;=350000,$D541&lt;358000),INDEX('Wkpr - Allocation_Factors'!$B$17:$F$17,1,MATCH('Wkpr - Plant Balance Detail'!BU$2,'Wkpr - Allocation_Factors'!$B$1:$F$1,0)),INDEX('Wkpr - Allocation_Factors'!$B$2:$F$15,MATCH(CONCATENATE('Wkpr - Plant Balance Detail'!$B541,'Wkpr - Plant Balance Detail'!$C541),'Wkpr - Allocation_Factors'!$A$2:$A$15,0),MATCH('Wkpr - Plant Balance Detail'!BU$2,'Wkpr - Allocation_Factors'!$B$1:$F$1,0)))),0)</f>
        <v>0</v>
      </c>
      <c r="BV541" s="30">
        <f>_xlfn.IFNA(IF(AND($B541="ED",$D541&gt;=310000,$D541&lt;360000),INDEX('Wkpr - Allocation_Factors'!$B$16:$F$16,1,MATCH('Wkpr - Plant Balance Detail'!BV$2,'Wkpr - Allocation_Factors'!$B$1:$F$1,0)),IF(AND($B541="GD",$C541="AN",$D541&gt;=350000,$D541&lt;358000),INDEX('Wkpr - Allocation_Factors'!$B$17:$F$17,1,MATCH('Wkpr - Plant Balance Detail'!BV$2,'Wkpr - Allocation_Factors'!$B$1:$F$1,0)),INDEX('Wkpr - Allocation_Factors'!$B$2:$F$15,MATCH(CONCATENATE('Wkpr - Plant Balance Detail'!$B541,'Wkpr - Plant Balance Detail'!$C541),'Wkpr - Allocation_Factors'!$A$2:$A$15,0),MATCH('Wkpr - Plant Balance Detail'!BV$2,'Wkpr - Allocation_Factors'!$B$1:$F$1,0)))),0)</f>
        <v>0</v>
      </c>
      <c r="BW541" s="30">
        <f>_xlfn.IFNA(IF(AND($B541="ED",$D541&gt;=310000,$D541&lt;360000),INDEX('Wkpr - Allocation_Factors'!$B$16:$F$16,1,MATCH('Wkpr - Plant Balance Detail'!BW$2,'Wkpr - Allocation_Factors'!$B$1:$F$1,0)),IF(AND($B541="GD",$C541="AN",$D541&gt;=350000,$D541&lt;358000),INDEX('Wkpr - Allocation_Factors'!$B$17:$F$17,1,MATCH('Wkpr - Plant Balance Detail'!BW$2,'Wkpr - Allocation_Factors'!$B$1:$F$1,0)),INDEX('Wkpr - Allocation_Factors'!$B$2:$F$15,MATCH(CONCATENATE('Wkpr - Plant Balance Detail'!$B541,'Wkpr - Plant Balance Detail'!$C541),'Wkpr - Allocation_Factors'!$A$2:$A$15,0),MATCH('Wkpr - Plant Balance Detail'!BW$2,'Wkpr - Allocation_Factors'!$B$1:$F$1,0)))),0)</f>
        <v>0</v>
      </c>
      <c r="BX541" s="30">
        <f>_xlfn.IFNA(IF(AND($B541="ED",$D541&gt;=310000,$D541&lt;360000),INDEX('Wkpr - Allocation_Factors'!$B$16:$F$16,1,MATCH('Wkpr - Plant Balance Detail'!BX$2,'Wkpr - Allocation_Factors'!$B$1:$F$1,0)),IF(AND($B541="GD",$C541="AN",$D541&gt;=350000,$D541&lt;358000),INDEX('Wkpr - Allocation_Factors'!$B$17:$F$17,1,MATCH('Wkpr - Plant Balance Detail'!BX$2,'Wkpr - Allocation_Factors'!$B$1:$F$1,0)),INDEX('Wkpr - Allocation_Factors'!$B$2:$F$15,MATCH(CONCATENATE('Wkpr - Plant Balance Detail'!$B541,'Wkpr - Plant Balance Detail'!$C541),'Wkpr - Allocation_Factors'!$A$2:$A$15,0),MATCH('Wkpr - Plant Balance Detail'!BX$2,'Wkpr - Allocation_Factors'!$B$1:$F$1,0)))),0)</f>
        <v>0</v>
      </c>
      <c r="BY541" s="30">
        <f>_xlfn.IFNA(IF(AND($B541="ED",$D541&gt;=310000,$D541&lt;360000),INDEX('Wkpr - Allocation_Factors'!$B$16:$F$16,1,MATCH('Wkpr - Plant Balance Detail'!BY$2,'Wkpr - Allocation_Factors'!$B$1:$F$1,0)),IF(AND($B541="GD",$C541="AN",$D541&gt;=350000,$D541&lt;358000),INDEX('Wkpr - Allocation_Factors'!$B$17:$F$17,1,MATCH('Wkpr - Plant Balance Detail'!BY$2,'Wkpr - Allocation_Factors'!$B$1:$F$1,0)),INDEX('Wkpr - Allocation_Factors'!$B$2:$F$15,MATCH(CONCATENATE('Wkpr - Plant Balance Detail'!$B541,'Wkpr - Plant Balance Detail'!$C541),'Wkpr - Allocation_Factors'!$A$2:$A$15,0),MATCH('Wkpr - Plant Balance Detail'!BY$2,'Wkpr - Allocation_Factors'!$B$1:$F$1,0)))),0)</f>
        <v>1</v>
      </c>
      <c r="CA541" s="1">
        <f t="shared" si="303"/>
        <v>0</v>
      </c>
      <c r="CB541" s="1">
        <f t="shared" si="304"/>
        <v>0</v>
      </c>
      <c r="CC541" s="1">
        <f t="shared" si="305"/>
        <v>0</v>
      </c>
      <c r="CD541" s="1">
        <f t="shared" si="306"/>
        <v>0</v>
      </c>
      <c r="CE541" s="1">
        <f t="shared" si="307"/>
        <v>0</v>
      </c>
      <c r="CF541" s="1"/>
      <c r="CG541" s="1">
        <f t="shared" si="308"/>
        <v>0</v>
      </c>
      <c r="CH541" s="1">
        <f t="shared" si="309"/>
        <v>0</v>
      </c>
      <c r="CI541" s="1">
        <f t="shared" si="310"/>
        <v>0</v>
      </c>
      <c r="CJ541" s="1">
        <f t="shared" si="311"/>
        <v>0</v>
      </c>
      <c r="CK541" s="1">
        <f t="shared" si="312"/>
        <v>0</v>
      </c>
      <c r="CM541" s="1">
        <f t="shared" si="313"/>
        <v>0</v>
      </c>
      <c r="CN541" s="1">
        <f t="shared" si="314"/>
        <v>0</v>
      </c>
      <c r="CO541" s="1">
        <f t="shared" si="315"/>
        <v>0</v>
      </c>
      <c r="CP541" s="1">
        <f t="shared" si="316"/>
        <v>0</v>
      </c>
      <c r="CQ541" s="1">
        <f t="shared" si="317"/>
        <v>0</v>
      </c>
      <c r="CS541" s="1">
        <f t="shared" si="332"/>
        <v>0</v>
      </c>
      <c r="CT541" s="1">
        <f t="shared" si="333"/>
        <v>0</v>
      </c>
      <c r="CU541" s="1">
        <f t="shared" si="334"/>
        <v>0</v>
      </c>
      <c r="CV541" s="1">
        <f t="shared" si="335"/>
        <v>0</v>
      </c>
      <c r="CW541" s="1">
        <f t="shared" si="336"/>
        <v>0</v>
      </c>
      <c r="CX541" s="1">
        <f t="shared" si="337"/>
        <v>0</v>
      </c>
      <c r="DA541" s="38">
        <f t="shared" si="318"/>
        <v>0</v>
      </c>
      <c r="DB541" s="38">
        <f t="shared" si="319"/>
        <v>0</v>
      </c>
      <c r="DC541" s="38">
        <f t="shared" si="320"/>
        <v>0</v>
      </c>
      <c r="DD541" s="38">
        <f t="shared" si="321"/>
        <v>0</v>
      </c>
      <c r="DE541" s="38">
        <f t="shared" si="322"/>
        <v>7747.6855020412013</v>
      </c>
    </row>
    <row r="542" spans="1:109" x14ac:dyDescent="0.2">
      <c r="A542" s="12" t="s">
        <v>557</v>
      </c>
      <c r="B542" s="12" t="str">
        <f t="shared" si="323"/>
        <v>GD</v>
      </c>
      <c r="C542" s="12" t="str">
        <f t="shared" si="324"/>
        <v>OR</v>
      </c>
      <c r="D542" s="12">
        <f t="shared" si="325"/>
        <v>303110</v>
      </c>
      <c r="E542" s="12" t="s">
        <v>1141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f t="shared" si="326"/>
        <v>0</v>
      </c>
      <c r="T542" s="13">
        <f t="shared" si="327"/>
        <v>0</v>
      </c>
      <c r="U542" s="13">
        <f t="shared" si="328"/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3">
        <v>0</v>
      </c>
      <c r="AI542" s="13"/>
      <c r="AJ542" s="13">
        <v>0</v>
      </c>
      <c r="AK542" s="13">
        <v>0</v>
      </c>
      <c r="AL542" s="13">
        <v>0</v>
      </c>
      <c r="AM542" s="13">
        <v>0</v>
      </c>
      <c r="AN542" s="13">
        <v>0</v>
      </c>
      <c r="AO542" s="13">
        <v>0</v>
      </c>
      <c r="AP542" s="13">
        <v>0</v>
      </c>
      <c r="AQ542" s="13">
        <v>0</v>
      </c>
      <c r="AR542" s="13">
        <v>0</v>
      </c>
      <c r="AS542" s="13">
        <v>0</v>
      </c>
      <c r="AT542" s="13">
        <v>0</v>
      </c>
      <c r="AU542" s="13">
        <v>0</v>
      </c>
      <c r="AV542" s="13">
        <v>0</v>
      </c>
      <c r="AW542" s="13">
        <f t="shared" si="329"/>
        <v>0</v>
      </c>
      <c r="AX542" s="13"/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4">
        <f t="shared" si="302"/>
        <v>0</v>
      </c>
      <c r="BM542" s="14">
        <f t="shared" si="330"/>
        <v>0</v>
      </c>
      <c r="BN542" s="15">
        <v>0</v>
      </c>
      <c r="BO542" s="37">
        <f>IFERROR(INDEX('Wkpr - Existing Depr Rates'!$G$2:$G$709,MATCH('Wkpr - Plant Balance Detail'!A542,'Wkpr - Existing Depr Rates'!$A$2:$A$709,0),),0)</f>
        <v>0.2</v>
      </c>
      <c r="BP542" s="37">
        <f t="shared" si="331"/>
        <v>-0.2</v>
      </c>
      <c r="BQ542" s="17">
        <v>0</v>
      </c>
      <c r="BR542" s="17"/>
      <c r="BS542" s="17"/>
      <c r="BT542" s="12"/>
      <c r="BU542" s="30">
        <f>_xlfn.IFNA(IF(AND($B542="ED",$D542&gt;=310000,$D542&lt;360000),INDEX('Wkpr - Allocation_Factors'!$B$16:$F$16,1,MATCH('Wkpr - Plant Balance Detail'!BU$2,'Wkpr - Allocation_Factors'!$B$1:$F$1,0)),IF(AND($B542="GD",$C542="AN",$D542&gt;=350000,$D542&lt;358000),INDEX('Wkpr - Allocation_Factors'!$B$17:$F$17,1,MATCH('Wkpr - Plant Balance Detail'!BU$2,'Wkpr - Allocation_Factors'!$B$1:$F$1,0)),INDEX('Wkpr - Allocation_Factors'!$B$2:$F$15,MATCH(CONCATENATE('Wkpr - Plant Balance Detail'!$B542,'Wkpr - Plant Balance Detail'!$C542),'Wkpr - Allocation_Factors'!$A$2:$A$15,0),MATCH('Wkpr - Plant Balance Detail'!BU$2,'Wkpr - Allocation_Factors'!$B$1:$F$1,0)))),0)</f>
        <v>0</v>
      </c>
      <c r="BV542" s="30">
        <f>_xlfn.IFNA(IF(AND($B542="ED",$D542&gt;=310000,$D542&lt;360000),INDEX('Wkpr - Allocation_Factors'!$B$16:$F$16,1,MATCH('Wkpr - Plant Balance Detail'!BV$2,'Wkpr - Allocation_Factors'!$B$1:$F$1,0)),IF(AND($B542="GD",$C542="AN",$D542&gt;=350000,$D542&lt;358000),INDEX('Wkpr - Allocation_Factors'!$B$17:$F$17,1,MATCH('Wkpr - Plant Balance Detail'!BV$2,'Wkpr - Allocation_Factors'!$B$1:$F$1,0)),INDEX('Wkpr - Allocation_Factors'!$B$2:$F$15,MATCH(CONCATENATE('Wkpr - Plant Balance Detail'!$B542,'Wkpr - Plant Balance Detail'!$C542),'Wkpr - Allocation_Factors'!$A$2:$A$15,0),MATCH('Wkpr - Plant Balance Detail'!BV$2,'Wkpr - Allocation_Factors'!$B$1:$F$1,0)))),0)</f>
        <v>0</v>
      </c>
      <c r="BW542" s="30">
        <f>_xlfn.IFNA(IF(AND($B542="ED",$D542&gt;=310000,$D542&lt;360000),INDEX('Wkpr - Allocation_Factors'!$B$16:$F$16,1,MATCH('Wkpr - Plant Balance Detail'!BW$2,'Wkpr - Allocation_Factors'!$B$1:$F$1,0)),IF(AND($B542="GD",$C542="AN",$D542&gt;=350000,$D542&lt;358000),INDEX('Wkpr - Allocation_Factors'!$B$17:$F$17,1,MATCH('Wkpr - Plant Balance Detail'!BW$2,'Wkpr - Allocation_Factors'!$B$1:$F$1,0)),INDEX('Wkpr - Allocation_Factors'!$B$2:$F$15,MATCH(CONCATENATE('Wkpr - Plant Balance Detail'!$B542,'Wkpr - Plant Balance Detail'!$C542),'Wkpr - Allocation_Factors'!$A$2:$A$15,0),MATCH('Wkpr - Plant Balance Detail'!BW$2,'Wkpr - Allocation_Factors'!$B$1:$F$1,0)))),0)</f>
        <v>0</v>
      </c>
      <c r="BX542" s="30">
        <f>_xlfn.IFNA(IF(AND($B542="ED",$D542&gt;=310000,$D542&lt;360000),INDEX('Wkpr - Allocation_Factors'!$B$16:$F$16,1,MATCH('Wkpr - Plant Balance Detail'!BX$2,'Wkpr - Allocation_Factors'!$B$1:$F$1,0)),IF(AND($B542="GD",$C542="AN",$D542&gt;=350000,$D542&lt;358000),INDEX('Wkpr - Allocation_Factors'!$B$17:$F$17,1,MATCH('Wkpr - Plant Balance Detail'!BX$2,'Wkpr - Allocation_Factors'!$B$1:$F$1,0)),INDEX('Wkpr - Allocation_Factors'!$B$2:$F$15,MATCH(CONCATENATE('Wkpr - Plant Balance Detail'!$B542,'Wkpr - Plant Balance Detail'!$C542),'Wkpr - Allocation_Factors'!$A$2:$A$15,0),MATCH('Wkpr - Plant Balance Detail'!BX$2,'Wkpr - Allocation_Factors'!$B$1:$F$1,0)))),0)</f>
        <v>0</v>
      </c>
      <c r="BY542" s="30">
        <f>_xlfn.IFNA(IF(AND($B542="ED",$D542&gt;=310000,$D542&lt;360000),INDEX('Wkpr - Allocation_Factors'!$B$16:$F$16,1,MATCH('Wkpr - Plant Balance Detail'!BY$2,'Wkpr - Allocation_Factors'!$B$1:$F$1,0)),IF(AND($B542="GD",$C542="AN",$D542&gt;=350000,$D542&lt;358000),INDEX('Wkpr - Allocation_Factors'!$B$17:$F$17,1,MATCH('Wkpr - Plant Balance Detail'!BY$2,'Wkpr - Allocation_Factors'!$B$1:$F$1,0)),INDEX('Wkpr - Allocation_Factors'!$B$2:$F$15,MATCH(CONCATENATE('Wkpr - Plant Balance Detail'!$B542,'Wkpr - Plant Balance Detail'!$C542),'Wkpr - Allocation_Factors'!$A$2:$A$15,0),MATCH('Wkpr - Plant Balance Detail'!BY$2,'Wkpr - Allocation_Factors'!$B$1:$F$1,0)))),0)</f>
        <v>1</v>
      </c>
      <c r="CA542" s="1">
        <f t="shared" si="303"/>
        <v>0</v>
      </c>
      <c r="CB542" s="1">
        <f t="shared" si="304"/>
        <v>0</v>
      </c>
      <c r="CC542" s="1">
        <f t="shared" si="305"/>
        <v>0</v>
      </c>
      <c r="CD542" s="1">
        <f t="shared" si="306"/>
        <v>0</v>
      </c>
      <c r="CE542" s="1">
        <f t="shared" si="307"/>
        <v>0</v>
      </c>
      <c r="CF542" s="1"/>
      <c r="CG542" s="1">
        <f t="shared" si="308"/>
        <v>0</v>
      </c>
      <c r="CH542" s="1">
        <f t="shared" si="309"/>
        <v>0</v>
      </c>
      <c r="CI542" s="1">
        <f t="shared" si="310"/>
        <v>0</v>
      </c>
      <c r="CJ542" s="1">
        <f t="shared" si="311"/>
        <v>0</v>
      </c>
      <c r="CK542" s="1">
        <f t="shared" si="312"/>
        <v>0</v>
      </c>
      <c r="CM542" s="1">
        <f t="shared" si="313"/>
        <v>0</v>
      </c>
      <c r="CN542" s="1">
        <f t="shared" si="314"/>
        <v>0</v>
      </c>
      <c r="CO542" s="1">
        <f t="shared" si="315"/>
        <v>0</v>
      </c>
      <c r="CP542" s="1">
        <f t="shared" si="316"/>
        <v>0</v>
      </c>
      <c r="CQ542" s="1">
        <f t="shared" si="317"/>
        <v>0</v>
      </c>
      <c r="CS542" s="1">
        <f t="shared" si="332"/>
        <v>0</v>
      </c>
      <c r="CT542" s="1">
        <f t="shared" si="333"/>
        <v>0</v>
      </c>
      <c r="CU542" s="1">
        <f t="shared" si="334"/>
        <v>0</v>
      </c>
      <c r="CV542" s="1">
        <f t="shared" si="335"/>
        <v>0</v>
      </c>
      <c r="CW542" s="1">
        <f t="shared" si="336"/>
        <v>0</v>
      </c>
      <c r="CX542" s="1">
        <f t="shared" si="337"/>
        <v>0</v>
      </c>
      <c r="DA542" s="38">
        <f t="shared" si="318"/>
        <v>0</v>
      </c>
      <c r="DB542" s="38">
        <f t="shared" si="319"/>
        <v>0</v>
      </c>
      <c r="DC542" s="38">
        <f t="shared" si="320"/>
        <v>0</v>
      </c>
      <c r="DD542" s="38">
        <f t="shared" si="321"/>
        <v>0</v>
      </c>
      <c r="DE542" s="38">
        <f t="shared" si="322"/>
        <v>0</v>
      </c>
    </row>
    <row r="543" spans="1:109" x14ac:dyDescent="0.2">
      <c r="A543" s="12" t="s">
        <v>558</v>
      </c>
      <c r="B543" s="12" t="str">
        <f t="shared" si="323"/>
        <v>GD</v>
      </c>
      <c r="C543" s="12" t="str">
        <f t="shared" si="324"/>
        <v>OR</v>
      </c>
      <c r="D543" s="12">
        <f t="shared" si="325"/>
        <v>304000</v>
      </c>
      <c r="E543" s="12" t="s">
        <v>1142</v>
      </c>
      <c r="F543" s="13">
        <v>7628.34</v>
      </c>
      <c r="G543" s="13">
        <v>7628.34</v>
      </c>
      <c r="H543" s="13">
        <v>7628.34</v>
      </c>
      <c r="I543" s="13">
        <v>7628.34</v>
      </c>
      <c r="J543" s="13">
        <v>7628.34</v>
      </c>
      <c r="K543" s="13">
        <v>7628.34</v>
      </c>
      <c r="L543" s="13">
        <v>7628.34</v>
      </c>
      <c r="M543" s="13">
        <v>7628.34</v>
      </c>
      <c r="N543" s="13">
        <v>7628.34</v>
      </c>
      <c r="O543" s="13">
        <v>7628.34</v>
      </c>
      <c r="P543" s="13">
        <v>7628.34</v>
      </c>
      <c r="Q543" s="13">
        <v>7628.34</v>
      </c>
      <c r="R543" s="13">
        <v>7628.34</v>
      </c>
      <c r="S543" s="13">
        <f t="shared" si="326"/>
        <v>7628.34</v>
      </c>
      <c r="T543" s="13">
        <f t="shared" si="327"/>
        <v>83911.739999999976</v>
      </c>
      <c r="U543" s="13">
        <f t="shared" si="328"/>
        <v>7628.3399999999974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3">
        <v>0</v>
      </c>
      <c r="AI543" s="13"/>
      <c r="AJ543" s="13">
        <v>0</v>
      </c>
      <c r="AK543" s="13">
        <v>0</v>
      </c>
      <c r="AL543" s="13">
        <v>0</v>
      </c>
      <c r="AM543" s="13">
        <v>0</v>
      </c>
      <c r="AN543" s="13">
        <v>0</v>
      </c>
      <c r="AO543" s="13">
        <v>0</v>
      </c>
      <c r="AP543" s="13">
        <v>0</v>
      </c>
      <c r="AQ543" s="13">
        <v>0</v>
      </c>
      <c r="AR543" s="13">
        <v>0</v>
      </c>
      <c r="AS543" s="13">
        <v>0</v>
      </c>
      <c r="AT543" s="13">
        <v>0</v>
      </c>
      <c r="AU543" s="13">
        <v>0</v>
      </c>
      <c r="AV543" s="13">
        <v>0</v>
      </c>
      <c r="AW543" s="13">
        <f t="shared" si="329"/>
        <v>0</v>
      </c>
      <c r="AX543" s="13"/>
      <c r="AY543" s="1">
        <v>7628.34</v>
      </c>
      <c r="AZ543" s="1">
        <v>7628.34</v>
      </c>
      <c r="BA543" s="1">
        <v>7628.34</v>
      </c>
      <c r="BB543" s="1">
        <v>7628.34</v>
      </c>
      <c r="BC543" s="1">
        <v>7628.34</v>
      </c>
      <c r="BD543" s="1">
        <v>7628.34</v>
      </c>
      <c r="BE543" s="1">
        <v>7628.34</v>
      </c>
      <c r="BF543" s="1">
        <v>7628.34</v>
      </c>
      <c r="BG543" s="1">
        <v>7628.34</v>
      </c>
      <c r="BH543" s="1">
        <v>7628.34</v>
      </c>
      <c r="BI543" s="1">
        <v>7628.34</v>
      </c>
      <c r="BJ543" s="1">
        <v>7628.34</v>
      </c>
      <c r="BK543" s="1">
        <v>7628.34</v>
      </c>
      <c r="BL543" s="14">
        <f t="shared" si="302"/>
        <v>0</v>
      </c>
      <c r="BM543" s="14">
        <f t="shared" si="330"/>
        <v>0</v>
      </c>
      <c r="BN543" s="15">
        <v>0</v>
      </c>
      <c r="BO543" s="37">
        <f>IFERROR(INDEX('Wkpr - Existing Depr Rates'!$G$2:$G$709,MATCH('Wkpr - Plant Balance Detail'!A543,'Wkpr - Existing Depr Rates'!$A$2:$A$709,0),),0)</f>
        <v>0</v>
      </c>
      <c r="BP543" s="37">
        <f t="shared" si="331"/>
        <v>0</v>
      </c>
      <c r="BQ543" s="17">
        <v>0</v>
      </c>
      <c r="BR543" s="17"/>
      <c r="BS543" s="17"/>
      <c r="BT543" s="12"/>
      <c r="BU543" s="30">
        <f>_xlfn.IFNA(IF(AND($B543="ED",$D543&gt;=310000,$D543&lt;360000),INDEX('Wkpr - Allocation_Factors'!$B$16:$F$16,1,MATCH('Wkpr - Plant Balance Detail'!BU$2,'Wkpr - Allocation_Factors'!$B$1:$F$1,0)),IF(AND($B543="GD",$C543="AN",$D543&gt;=350000,$D543&lt;358000),INDEX('Wkpr - Allocation_Factors'!$B$17:$F$17,1,MATCH('Wkpr - Plant Balance Detail'!BU$2,'Wkpr - Allocation_Factors'!$B$1:$F$1,0)),INDEX('Wkpr - Allocation_Factors'!$B$2:$F$15,MATCH(CONCATENATE('Wkpr - Plant Balance Detail'!$B543,'Wkpr - Plant Balance Detail'!$C543),'Wkpr - Allocation_Factors'!$A$2:$A$15,0),MATCH('Wkpr - Plant Balance Detail'!BU$2,'Wkpr - Allocation_Factors'!$B$1:$F$1,0)))),0)</f>
        <v>0</v>
      </c>
      <c r="BV543" s="30">
        <f>_xlfn.IFNA(IF(AND($B543="ED",$D543&gt;=310000,$D543&lt;360000),INDEX('Wkpr - Allocation_Factors'!$B$16:$F$16,1,MATCH('Wkpr - Plant Balance Detail'!BV$2,'Wkpr - Allocation_Factors'!$B$1:$F$1,0)),IF(AND($B543="GD",$C543="AN",$D543&gt;=350000,$D543&lt;358000),INDEX('Wkpr - Allocation_Factors'!$B$17:$F$17,1,MATCH('Wkpr - Plant Balance Detail'!BV$2,'Wkpr - Allocation_Factors'!$B$1:$F$1,0)),INDEX('Wkpr - Allocation_Factors'!$B$2:$F$15,MATCH(CONCATENATE('Wkpr - Plant Balance Detail'!$B543,'Wkpr - Plant Balance Detail'!$C543),'Wkpr - Allocation_Factors'!$A$2:$A$15,0),MATCH('Wkpr - Plant Balance Detail'!BV$2,'Wkpr - Allocation_Factors'!$B$1:$F$1,0)))),0)</f>
        <v>0</v>
      </c>
      <c r="BW543" s="30">
        <f>_xlfn.IFNA(IF(AND($B543="ED",$D543&gt;=310000,$D543&lt;360000),INDEX('Wkpr - Allocation_Factors'!$B$16:$F$16,1,MATCH('Wkpr - Plant Balance Detail'!BW$2,'Wkpr - Allocation_Factors'!$B$1:$F$1,0)),IF(AND($B543="GD",$C543="AN",$D543&gt;=350000,$D543&lt;358000),INDEX('Wkpr - Allocation_Factors'!$B$17:$F$17,1,MATCH('Wkpr - Plant Balance Detail'!BW$2,'Wkpr - Allocation_Factors'!$B$1:$F$1,0)),INDEX('Wkpr - Allocation_Factors'!$B$2:$F$15,MATCH(CONCATENATE('Wkpr - Plant Balance Detail'!$B543,'Wkpr - Plant Balance Detail'!$C543),'Wkpr - Allocation_Factors'!$A$2:$A$15,0),MATCH('Wkpr - Plant Balance Detail'!BW$2,'Wkpr - Allocation_Factors'!$B$1:$F$1,0)))),0)</f>
        <v>0</v>
      </c>
      <c r="BX543" s="30">
        <f>_xlfn.IFNA(IF(AND($B543="ED",$D543&gt;=310000,$D543&lt;360000),INDEX('Wkpr - Allocation_Factors'!$B$16:$F$16,1,MATCH('Wkpr - Plant Balance Detail'!BX$2,'Wkpr - Allocation_Factors'!$B$1:$F$1,0)),IF(AND($B543="GD",$C543="AN",$D543&gt;=350000,$D543&lt;358000),INDEX('Wkpr - Allocation_Factors'!$B$17:$F$17,1,MATCH('Wkpr - Plant Balance Detail'!BX$2,'Wkpr - Allocation_Factors'!$B$1:$F$1,0)),INDEX('Wkpr - Allocation_Factors'!$B$2:$F$15,MATCH(CONCATENATE('Wkpr - Plant Balance Detail'!$B543,'Wkpr - Plant Balance Detail'!$C543),'Wkpr - Allocation_Factors'!$A$2:$A$15,0),MATCH('Wkpr - Plant Balance Detail'!BX$2,'Wkpr - Allocation_Factors'!$B$1:$F$1,0)))),0)</f>
        <v>0</v>
      </c>
      <c r="BY543" s="30">
        <f>_xlfn.IFNA(IF(AND($B543="ED",$D543&gt;=310000,$D543&lt;360000),INDEX('Wkpr - Allocation_Factors'!$B$16:$F$16,1,MATCH('Wkpr - Plant Balance Detail'!BY$2,'Wkpr - Allocation_Factors'!$B$1:$F$1,0)),IF(AND($B543="GD",$C543="AN",$D543&gt;=350000,$D543&lt;358000),INDEX('Wkpr - Allocation_Factors'!$B$17:$F$17,1,MATCH('Wkpr - Plant Balance Detail'!BY$2,'Wkpr - Allocation_Factors'!$B$1:$F$1,0)),INDEX('Wkpr - Allocation_Factors'!$B$2:$F$15,MATCH(CONCATENATE('Wkpr - Plant Balance Detail'!$B543,'Wkpr - Plant Balance Detail'!$C543),'Wkpr - Allocation_Factors'!$A$2:$A$15,0),MATCH('Wkpr - Plant Balance Detail'!BY$2,'Wkpr - Allocation_Factors'!$B$1:$F$1,0)))),0)</f>
        <v>1</v>
      </c>
      <c r="CA543" s="1">
        <f t="shared" si="303"/>
        <v>0</v>
      </c>
      <c r="CB543" s="1">
        <f t="shared" si="304"/>
        <v>0</v>
      </c>
      <c r="CC543" s="1">
        <f t="shared" si="305"/>
        <v>0</v>
      </c>
      <c r="CD543" s="1">
        <f t="shared" si="306"/>
        <v>0</v>
      </c>
      <c r="CE543" s="1">
        <f t="shared" si="307"/>
        <v>0</v>
      </c>
      <c r="CF543" s="1"/>
      <c r="CG543" s="1">
        <f t="shared" si="308"/>
        <v>0</v>
      </c>
      <c r="CH543" s="1">
        <f t="shared" si="309"/>
        <v>0</v>
      </c>
      <c r="CI543" s="1">
        <f t="shared" si="310"/>
        <v>0</v>
      </c>
      <c r="CJ543" s="1">
        <f t="shared" si="311"/>
        <v>0</v>
      </c>
      <c r="CK543" s="1">
        <f t="shared" si="312"/>
        <v>0</v>
      </c>
      <c r="CM543" s="1">
        <f t="shared" si="313"/>
        <v>0</v>
      </c>
      <c r="CN543" s="1">
        <f t="shared" si="314"/>
        <v>0</v>
      </c>
      <c r="CO543" s="1">
        <f t="shared" si="315"/>
        <v>0</v>
      </c>
      <c r="CP543" s="1">
        <f t="shared" si="316"/>
        <v>0</v>
      </c>
      <c r="CQ543" s="1">
        <f t="shared" si="317"/>
        <v>0</v>
      </c>
      <c r="CS543" s="1">
        <f t="shared" si="332"/>
        <v>0</v>
      </c>
      <c r="CT543" s="1">
        <f t="shared" si="333"/>
        <v>0</v>
      </c>
      <c r="CU543" s="1">
        <f t="shared" si="334"/>
        <v>0</v>
      </c>
      <c r="CV543" s="1">
        <f t="shared" si="335"/>
        <v>0</v>
      </c>
      <c r="CW543" s="1">
        <f t="shared" si="336"/>
        <v>0</v>
      </c>
      <c r="CX543" s="1">
        <f t="shared" si="337"/>
        <v>0</v>
      </c>
      <c r="DA543" s="38">
        <f t="shared" si="318"/>
        <v>0</v>
      </c>
      <c r="DB543" s="38">
        <f t="shared" si="319"/>
        <v>0</v>
      </c>
      <c r="DC543" s="38">
        <f t="shared" si="320"/>
        <v>0</v>
      </c>
      <c r="DD543" s="38">
        <f t="shared" si="321"/>
        <v>0</v>
      </c>
      <c r="DE543" s="38">
        <f t="shared" si="322"/>
        <v>0</v>
      </c>
    </row>
    <row r="544" spans="1:109" x14ac:dyDescent="0.2">
      <c r="A544" t="s">
        <v>559</v>
      </c>
      <c r="B544" t="str">
        <f t="shared" si="323"/>
        <v>GD</v>
      </c>
      <c r="C544" t="str">
        <f t="shared" si="324"/>
        <v>OR</v>
      </c>
      <c r="D544">
        <f t="shared" si="325"/>
        <v>311000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f t="shared" si="326"/>
        <v>0</v>
      </c>
      <c r="T544" s="1">
        <f t="shared" si="327"/>
        <v>0</v>
      </c>
      <c r="U544" s="1">
        <f t="shared" si="328"/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/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f t="shared" si="329"/>
        <v>0</v>
      </c>
      <c r="AX544" s="1"/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2">
        <f t="shared" si="302"/>
        <v>0</v>
      </c>
      <c r="BM544" s="2">
        <f t="shared" si="330"/>
        <v>0</v>
      </c>
      <c r="BN544" s="3">
        <v>0</v>
      </c>
      <c r="BO544" s="37">
        <f>IFERROR(INDEX('Wkpr - Existing Depr Rates'!$G$2:$G$709,MATCH('Wkpr - Plant Balance Detail'!A544,'Wkpr - Existing Depr Rates'!$A$2:$A$709,0),),0)</f>
        <v>5.33E-2</v>
      </c>
      <c r="BP544" s="37">
        <f t="shared" si="331"/>
        <v>-5.33E-2</v>
      </c>
      <c r="BQ544">
        <v>0</v>
      </c>
      <c r="BU544" s="31">
        <f>_xlfn.IFNA(IF(AND($B544="ED",$D544&gt;=310000,$D544&lt;360000),INDEX('Wkpr - Allocation_Factors'!$B$16:$F$16,1,MATCH('Wkpr - Plant Balance Detail'!BU$2,'Wkpr - Allocation_Factors'!$B$1:$F$1,0)),IF(AND($B544="GD",$C544="AN",$D544&gt;=350000,$D544&lt;358000),INDEX('Wkpr - Allocation_Factors'!$B$17:$F$17,1,MATCH('Wkpr - Plant Balance Detail'!BU$2,'Wkpr - Allocation_Factors'!$B$1:$F$1,0)),INDEX('Wkpr - Allocation_Factors'!$B$2:$F$15,MATCH(CONCATENATE('Wkpr - Plant Balance Detail'!$B544,'Wkpr - Plant Balance Detail'!$C544),'Wkpr - Allocation_Factors'!$A$2:$A$15,0),MATCH('Wkpr - Plant Balance Detail'!BU$2,'Wkpr - Allocation_Factors'!$B$1:$F$1,0)))),0)</f>
        <v>0</v>
      </c>
      <c r="BV544" s="31">
        <f>_xlfn.IFNA(IF(AND($B544="ED",$D544&gt;=310000,$D544&lt;360000),INDEX('Wkpr - Allocation_Factors'!$B$16:$F$16,1,MATCH('Wkpr - Plant Balance Detail'!BV$2,'Wkpr - Allocation_Factors'!$B$1:$F$1,0)),IF(AND($B544="GD",$C544="AN",$D544&gt;=350000,$D544&lt;358000),INDEX('Wkpr - Allocation_Factors'!$B$17:$F$17,1,MATCH('Wkpr - Plant Balance Detail'!BV$2,'Wkpr - Allocation_Factors'!$B$1:$F$1,0)),INDEX('Wkpr - Allocation_Factors'!$B$2:$F$15,MATCH(CONCATENATE('Wkpr - Plant Balance Detail'!$B544,'Wkpr - Plant Balance Detail'!$C544),'Wkpr - Allocation_Factors'!$A$2:$A$15,0),MATCH('Wkpr - Plant Balance Detail'!BV$2,'Wkpr - Allocation_Factors'!$B$1:$F$1,0)))),0)</f>
        <v>0</v>
      </c>
      <c r="BW544" s="31">
        <f>_xlfn.IFNA(IF(AND($B544="ED",$D544&gt;=310000,$D544&lt;360000),INDEX('Wkpr - Allocation_Factors'!$B$16:$F$16,1,MATCH('Wkpr - Plant Balance Detail'!BW$2,'Wkpr - Allocation_Factors'!$B$1:$F$1,0)),IF(AND($B544="GD",$C544="AN",$D544&gt;=350000,$D544&lt;358000),INDEX('Wkpr - Allocation_Factors'!$B$17:$F$17,1,MATCH('Wkpr - Plant Balance Detail'!BW$2,'Wkpr - Allocation_Factors'!$B$1:$F$1,0)),INDEX('Wkpr - Allocation_Factors'!$B$2:$F$15,MATCH(CONCATENATE('Wkpr - Plant Balance Detail'!$B544,'Wkpr - Plant Balance Detail'!$C544),'Wkpr - Allocation_Factors'!$A$2:$A$15,0),MATCH('Wkpr - Plant Balance Detail'!BW$2,'Wkpr - Allocation_Factors'!$B$1:$F$1,0)))),0)</f>
        <v>0</v>
      </c>
      <c r="BX544" s="31">
        <f>_xlfn.IFNA(IF(AND($B544="ED",$D544&gt;=310000,$D544&lt;360000),INDEX('Wkpr - Allocation_Factors'!$B$16:$F$16,1,MATCH('Wkpr - Plant Balance Detail'!BX$2,'Wkpr - Allocation_Factors'!$B$1:$F$1,0)),IF(AND($B544="GD",$C544="AN",$D544&gt;=350000,$D544&lt;358000),INDEX('Wkpr - Allocation_Factors'!$B$17:$F$17,1,MATCH('Wkpr - Plant Balance Detail'!BX$2,'Wkpr - Allocation_Factors'!$B$1:$F$1,0)),INDEX('Wkpr - Allocation_Factors'!$B$2:$F$15,MATCH(CONCATENATE('Wkpr - Plant Balance Detail'!$B544,'Wkpr - Plant Balance Detail'!$C544),'Wkpr - Allocation_Factors'!$A$2:$A$15,0),MATCH('Wkpr - Plant Balance Detail'!BX$2,'Wkpr - Allocation_Factors'!$B$1:$F$1,0)))),0)</f>
        <v>0</v>
      </c>
      <c r="BY544" s="31">
        <f>_xlfn.IFNA(IF(AND($B544="ED",$D544&gt;=310000,$D544&lt;360000),INDEX('Wkpr - Allocation_Factors'!$B$16:$F$16,1,MATCH('Wkpr - Plant Balance Detail'!BY$2,'Wkpr - Allocation_Factors'!$B$1:$F$1,0)),IF(AND($B544="GD",$C544="AN",$D544&gt;=350000,$D544&lt;358000),INDEX('Wkpr - Allocation_Factors'!$B$17:$F$17,1,MATCH('Wkpr - Plant Balance Detail'!BY$2,'Wkpr - Allocation_Factors'!$B$1:$F$1,0)),INDEX('Wkpr - Allocation_Factors'!$B$2:$F$15,MATCH(CONCATENATE('Wkpr - Plant Balance Detail'!$B544,'Wkpr - Plant Balance Detail'!$C544),'Wkpr - Allocation_Factors'!$A$2:$A$15,0),MATCH('Wkpr - Plant Balance Detail'!BY$2,'Wkpr - Allocation_Factors'!$B$1:$F$1,0)))),0)</f>
        <v>1</v>
      </c>
      <c r="CA544" s="1">
        <f t="shared" si="303"/>
        <v>0</v>
      </c>
      <c r="CB544" s="1">
        <f t="shared" si="304"/>
        <v>0</v>
      </c>
      <c r="CC544" s="1">
        <f t="shared" si="305"/>
        <v>0</v>
      </c>
      <c r="CD544" s="1">
        <f t="shared" si="306"/>
        <v>0</v>
      </c>
      <c r="CE544" s="1">
        <f t="shared" si="307"/>
        <v>0</v>
      </c>
      <c r="CF544" s="1"/>
      <c r="CG544" s="1">
        <f t="shared" si="308"/>
        <v>0</v>
      </c>
      <c r="CH544" s="1">
        <f t="shared" si="309"/>
        <v>0</v>
      </c>
      <c r="CI544" s="1">
        <f t="shared" si="310"/>
        <v>0</v>
      </c>
      <c r="CJ544" s="1">
        <f t="shared" si="311"/>
        <v>0</v>
      </c>
      <c r="CK544" s="1">
        <f t="shared" si="312"/>
        <v>0</v>
      </c>
      <c r="CM544" s="1">
        <f t="shared" si="313"/>
        <v>0</v>
      </c>
      <c r="CN544" s="1">
        <f t="shared" si="314"/>
        <v>0</v>
      </c>
      <c r="CO544" s="1">
        <f t="shared" si="315"/>
        <v>0</v>
      </c>
      <c r="CP544" s="1">
        <f t="shared" si="316"/>
        <v>0</v>
      </c>
      <c r="CQ544" s="1">
        <f t="shared" si="317"/>
        <v>0</v>
      </c>
      <c r="CS544" s="1">
        <f t="shared" si="332"/>
        <v>0</v>
      </c>
      <c r="CT544" s="1">
        <f t="shared" si="333"/>
        <v>0</v>
      </c>
      <c r="CU544" s="1">
        <f t="shared" si="334"/>
        <v>0</v>
      </c>
      <c r="CV544" s="1">
        <f t="shared" si="335"/>
        <v>0</v>
      </c>
      <c r="CW544" s="1">
        <f t="shared" si="336"/>
        <v>0</v>
      </c>
      <c r="CX544" s="1">
        <f t="shared" si="337"/>
        <v>0</v>
      </c>
      <c r="DA544" s="38">
        <f t="shared" si="318"/>
        <v>0</v>
      </c>
      <c r="DB544" s="38">
        <f t="shared" si="319"/>
        <v>0</v>
      </c>
      <c r="DC544" s="38">
        <f t="shared" si="320"/>
        <v>0</v>
      </c>
      <c r="DD544" s="38">
        <f t="shared" si="321"/>
        <v>0</v>
      </c>
      <c r="DE544" s="38">
        <f t="shared" si="322"/>
        <v>0</v>
      </c>
    </row>
    <row r="545" spans="1:109" x14ac:dyDescent="0.2">
      <c r="A545" s="12" t="s">
        <v>560</v>
      </c>
      <c r="B545" s="12" t="str">
        <f t="shared" si="323"/>
        <v>GD</v>
      </c>
      <c r="C545" s="12" t="str">
        <f t="shared" si="324"/>
        <v>OR</v>
      </c>
      <c r="D545" s="12">
        <f t="shared" si="325"/>
        <v>350100</v>
      </c>
      <c r="E545" s="12" t="s">
        <v>1140</v>
      </c>
      <c r="F545" s="13">
        <v>117.33</v>
      </c>
      <c r="G545" s="13">
        <v>117.33</v>
      </c>
      <c r="H545" s="13">
        <v>117.33</v>
      </c>
      <c r="I545" s="13">
        <v>117.33</v>
      </c>
      <c r="J545" s="13">
        <v>117.33</v>
      </c>
      <c r="K545" s="13">
        <v>117.33</v>
      </c>
      <c r="L545" s="13">
        <v>117.33</v>
      </c>
      <c r="M545" s="13">
        <v>117.33</v>
      </c>
      <c r="N545" s="13">
        <v>117.33</v>
      </c>
      <c r="O545" s="13">
        <v>117.33</v>
      </c>
      <c r="P545" s="13">
        <v>117.33</v>
      </c>
      <c r="Q545" s="13">
        <v>117.33</v>
      </c>
      <c r="R545" s="13">
        <v>117.33</v>
      </c>
      <c r="S545" s="13">
        <f t="shared" si="326"/>
        <v>117.33</v>
      </c>
      <c r="T545" s="13">
        <f t="shared" si="327"/>
        <v>1290.6299999999999</v>
      </c>
      <c r="U545" s="13">
        <f t="shared" si="328"/>
        <v>117.32999999999998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3">
        <v>0</v>
      </c>
      <c r="AI545" s="13"/>
      <c r="AJ545" s="13">
        <v>0</v>
      </c>
      <c r="AK545" s="13">
        <v>0</v>
      </c>
      <c r="AL545" s="13">
        <v>0</v>
      </c>
      <c r="AM545" s="13">
        <v>0</v>
      </c>
      <c r="AN545" s="13">
        <v>0</v>
      </c>
      <c r="AO545" s="13">
        <v>0</v>
      </c>
      <c r="AP545" s="13">
        <v>0</v>
      </c>
      <c r="AQ545" s="13">
        <v>0</v>
      </c>
      <c r="AR545" s="13">
        <v>0</v>
      </c>
      <c r="AS545" s="13">
        <v>0</v>
      </c>
      <c r="AT545" s="13">
        <v>0</v>
      </c>
      <c r="AU545" s="13">
        <v>0</v>
      </c>
      <c r="AV545" s="13">
        <v>0</v>
      </c>
      <c r="AW545" s="13">
        <f t="shared" si="329"/>
        <v>0</v>
      </c>
      <c r="AX545" s="13"/>
      <c r="AY545" s="1">
        <v>117.33</v>
      </c>
      <c r="AZ545" s="1">
        <v>117.33</v>
      </c>
      <c r="BA545" s="1">
        <v>117.33</v>
      </c>
      <c r="BB545" s="1">
        <v>117.33</v>
      </c>
      <c r="BC545" s="1">
        <v>117.33</v>
      </c>
      <c r="BD545" s="1">
        <v>117.33</v>
      </c>
      <c r="BE545" s="1">
        <v>117.33</v>
      </c>
      <c r="BF545" s="1">
        <v>117.33</v>
      </c>
      <c r="BG545" s="1">
        <v>117.33</v>
      </c>
      <c r="BH545" s="1">
        <v>117.33</v>
      </c>
      <c r="BI545" s="1">
        <v>117.33</v>
      </c>
      <c r="BJ545" s="1">
        <v>117.33</v>
      </c>
      <c r="BK545" s="1">
        <v>117.33</v>
      </c>
      <c r="BL545" s="14">
        <f t="shared" si="302"/>
        <v>0</v>
      </c>
      <c r="BM545" s="14">
        <f t="shared" si="330"/>
        <v>0</v>
      </c>
      <c r="BN545" s="15">
        <v>0</v>
      </c>
      <c r="BO545" s="15">
        <f>IFERROR(INDEX('Wkpr - Existing Depr Rates'!$G$2:$G$709,MATCH('Wkpr - Plant Balance Detail'!A545,'Wkpr - Existing Depr Rates'!$A$2:$A$709,0),),0)</f>
        <v>0</v>
      </c>
      <c r="BP545" s="15">
        <f t="shared" si="331"/>
        <v>0</v>
      </c>
      <c r="BQ545" s="12"/>
      <c r="BR545" s="12"/>
      <c r="BS545" s="12"/>
      <c r="BT545" s="12"/>
      <c r="BU545" s="30">
        <f>_xlfn.IFNA(IF(AND($B545="ED",$D545&gt;=310000,$D545&lt;360000),INDEX('Wkpr - Allocation_Factors'!$B$16:$F$16,1,MATCH('Wkpr - Plant Balance Detail'!BU$2,'Wkpr - Allocation_Factors'!$B$1:$F$1,0)),IF(AND($B545="GD",$C545="AN",$D545&gt;=350000,$D545&lt;358000),INDEX('Wkpr - Allocation_Factors'!$B$17:$F$17,1,MATCH('Wkpr - Plant Balance Detail'!BU$2,'Wkpr - Allocation_Factors'!$B$1:$F$1,0)),INDEX('Wkpr - Allocation_Factors'!$B$2:$F$15,MATCH(CONCATENATE('Wkpr - Plant Balance Detail'!$B545,'Wkpr - Plant Balance Detail'!$C545),'Wkpr - Allocation_Factors'!$A$2:$A$15,0),MATCH('Wkpr - Plant Balance Detail'!BU$2,'Wkpr - Allocation_Factors'!$B$1:$F$1,0)))),0)</f>
        <v>0</v>
      </c>
      <c r="BV545" s="30">
        <f>_xlfn.IFNA(IF(AND($B545="ED",$D545&gt;=310000,$D545&lt;360000),INDEX('Wkpr - Allocation_Factors'!$B$16:$F$16,1,MATCH('Wkpr - Plant Balance Detail'!BV$2,'Wkpr - Allocation_Factors'!$B$1:$F$1,0)),IF(AND($B545="GD",$C545="AN",$D545&gt;=350000,$D545&lt;358000),INDEX('Wkpr - Allocation_Factors'!$B$17:$F$17,1,MATCH('Wkpr - Plant Balance Detail'!BV$2,'Wkpr - Allocation_Factors'!$B$1:$F$1,0)),INDEX('Wkpr - Allocation_Factors'!$B$2:$F$15,MATCH(CONCATENATE('Wkpr - Plant Balance Detail'!$B545,'Wkpr - Plant Balance Detail'!$C545),'Wkpr - Allocation_Factors'!$A$2:$A$15,0),MATCH('Wkpr - Plant Balance Detail'!BV$2,'Wkpr - Allocation_Factors'!$B$1:$F$1,0)))),0)</f>
        <v>0</v>
      </c>
      <c r="BW545" s="30">
        <f>_xlfn.IFNA(IF(AND($B545="ED",$D545&gt;=310000,$D545&lt;360000),INDEX('Wkpr - Allocation_Factors'!$B$16:$F$16,1,MATCH('Wkpr - Plant Balance Detail'!BW$2,'Wkpr - Allocation_Factors'!$B$1:$F$1,0)),IF(AND($B545="GD",$C545="AN",$D545&gt;=350000,$D545&lt;358000),INDEX('Wkpr - Allocation_Factors'!$B$17:$F$17,1,MATCH('Wkpr - Plant Balance Detail'!BW$2,'Wkpr - Allocation_Factors'!$B$1:$F$1,0)),INDEX('Wkpr - Allocation_Factors'!$B$2:$F$15,MATCH(CONCATENATE('Wkpr - Plant Balance Detail'!$B545,'Wkpr - Plant Balance Detail'!$C545),'Wkpr - Allocation_Factors'!$A$2:$A$15,0),MATCH('Wkpr - Plant Balance Detail'!BW$2,'Wkpr - Allocation_Factors'!$B$1:$F$1,0)))),0)</f>
        <v>0</v>
      </c>
      <c r="BX545" s="30">
        <f>_xlfn.IFNA(IF(AND($B545="ED",$D545&gt;=310000,$D545&lt;360000),INDEX('Wkpr - Allocation_Factors'!$B$16:$F$16,1,MATCH('Wkpr - Plant Balance Detail'!BX$2,'Wkpr - Allocation_Factors'!$B$1:$F$1,0)),IF(AND($B545="GD",$C545="AN",$D545&gt;=350000,$D545&lt;358000),INDEX('Wkpr - Allocation_Factors'!$B$17:$F$17,1,MATCH('Wkpr - Plant Balance Detail'!BX$2,'Wkpr - Allocation_Factors'!$B$1:$F$1,0)),INDEX('Wkpr - Allocation_Factors'!$B$2:$F$15,MATCH(CONCATENATE('Wkpr - Plant Balance Detail'!$B545,'Wkpr - Plant Balance Detail'!$C545),'Wkpr - Allocation_Factors'!$A$2:$A$15,0),MATCH('Wkpr - Plant Balance Detail'!BX$2,'Wkpr - Allocation_Factors'!$B$1:$F$1,0)))),0)</f>
        <v>0</v>
      </c>
      <c r="BY545" s="30">
        <f>_xlfn.IFNA(IF(AND($B545="ED",$D545&gt;=310000,$D545&lt;360000),INDEX('Wkpr - Allocation_Factors'!$B$16:$F$16,1,MATCH('Wkpr - Plant Balance Detail'!BY$2,'Wkpr - Allocation_Factors'!$B$1:$F$1,0)),IF(AND($B545="GD",$C545="AN",$D545&gt;=350000,$D545&lt;358000),INDEX('Wkpr - Allocation_Factors'!$B$17:$F$17,1,MATCH('Wkpr - Plant Balance Detail'!BY$2,'Wkpr - Allocation_Factors'!$B$1:$F$1,0)),INDEX('Wkpr - Allocation_Factors'!$B$2:$F$15,MATCH(CONCATENATE('Wkpr - Plant Balance Detail'!$B545,'Wkpr - Plant Balance Detail'!$C545),'Wkpr - Allocation_Factors'!$A$2:$A$15,0),MATCH('Wkpr - Plant Balance Detail'!BY$2,'Wkpr - Allocation_Factors'!$B$1:$F$1,0)))),0)</f>
        <v>1</v>
      </c>
      <c r="CA545" s="1">
        <f t="shared" si="303"/>
        <v>0</v>
      </c>
      <c r="CB545" s="1">
        <f t="shared" si="304"/>
        <v>0</v>
      </c>
      <c r="CC545" s="1">
        <f t="shared" si="305"/>
        <v>0</v>
      </c>
      <c r="CD545" s="1">
        <f t="shared" si="306"/>
        <v>0</v>
      </c>
      <c r="CE545" s="1">
        <f t="shared" si="307"/>
        <v>0</v>
      </c>
      <c r="CF545" s="1"/>
      <c r="CG545" s="1">
        <f t="shared" si="308"/>
        <v>0</v>
      </c>
      <c r="CH545" s="1">
        <f t="shared" si="309"/>
        <v>0</v>
      </c>
      <c r="CI545" s="1">
        <f t="shared" si="310"/>
        <v>0</v>
      </c>
      <c r="CJ545" s="1">
        <f t="shared" si="311"/>
        <v>0</v>
      </c>
      <c r="CK545" s="1">
        <f t="shared" si="312"/>
        <v>0</v>
      </c>
      <c r="CM545" s="1">
        <f t="shared" si="313"/>
        <v>0</v>
      </c>
      <c r="CN545" s="1">
        <f t="shared" si="314"/>
        <v>0</v>
      </c>
      <c r="CO545" s="1">
        <f t="shared" si="315"/>
        <v>0</v>
      </c>
      <c r="CP545" s="1">
        <f t="shared" si="316"/>
        <v>0</v>
      </c>
      <c r="CQ545" s="1">
        <f t="shared" si="317"/>
        <v>0</v>
      </c>
      <c r="CS545" s="1">
        <f t="shared" si="332"/>
        <v>0</v>
      </c>
      <c r="CT545" s="1">
        <f t="shared" si="333"/>
        <v>0</v>
      </c>
      <c r="CU545" s="1">
        <f t="shared" si="334"/>
        <v>0</v>
      </c>
      <c r="CV545" s="1">
        <f t="shared" si="335"/>
        <v>0</v>
      </c>
      <c r="CW545" s="1">
        <f t="shared" si="336"/>
        <v>0</v>
      </c>
      <c r="CX545" s="1">
        <f t="shared" si="337"/>
        <v>0</v>
      </c>
      <c r="DA545" s="38">
        <f t="shared" si="318"/>
        <v>0</v>
      </c>
      <c r="DB545" s="38">
        <f t="shared" si="319"/>
        <v>0</v>
      </c>
      <c r="DC545" s="38">
        <f t="shared" si="320"/>
        <v>0</v>
      </c>
      <c r="DD545" s="38">
        <f t="shared" si="321"/>
        <v>0</v>
      </c>
      <c r="DE545" s="38">
        <f t="shared" si="322"/>
        <v>0</v>
      </c>
    </row>
    <row r="546" spans="1:109" x14ac:dyDescent="0.2">
      <c r="A546" t="s">
        <v>561</v>
      </c>
      <c r="B546" t="str">
        <f t="shared" si="323"/>
        <v>GD</v>
      </c>
      <c r="C546" t="str">
        <f t="shared" si="324"/>
        <v>OR</v>
      </c>
      <c r="D546">
        <f t="shared" si="325"/>
        <v>351200</v>
      </c>
      <c r="F546" s="1">
        <v>264.37</v>
      </c>
      <c r="G546" s="1">
        <v>264.37</v>
      </c>
      <c r="H546" s="1">
        <v>264.37</v>
      </c>
      <c r="I546" s="1">
        <v>264.37</v>
      </c>
      <c r="J546" s="1">
        <v>264.37</v>
      </c>
      <c r="K546" s="1">
        <v>264.37</v>
      </c>
      <c r="L546" s="1">
        <v>264.37</v>
      </c>
      <c r="M546" s="1">
        <v>264.37</v>
      </c>
      <c r="N546" s="1">
        <v>264.37</v>
      </c>
      <c r="O546" s="1">
        <v>264.37</v>
      </c>
      <c r="P546" s="1">
        <v>264.37</v>
      </c>
      <c r="Q546" s="1">
        <v>264.37</v>
      </c>
      <c r="R546" s="1">
        <v>264.37</v>
      </c>
      <c r="S546" s="1">
        <f t="shared" si="326"/>
        <v>264.37</v>
      </c>
      <c r="T546" s="1">
        <f t="shared" si="327"/>
        <v>2908.0699999999993</v>
      </c>
      <c r="U546" s="1">
        <f t="shared" si="328"/>
        <v>264.36999999999995</v>
      </c>
      <c r="V546" s="1">
        <v>699.14</v>
      </c>
      <c r="W546" s="1">
        <v>698.72</v>
      </c>
      <c r="X546" s="1">
        <v>698.30000000000007</v>
      </c>
      <c r="Y546" s="1">
        <v>697.88</v>
      </c>
      <c r="Z546" s="1">
        <v>697.46</v>
      </c>
      <c r="AA546" s="1">
        <v>697.04</v>
      </c>
      <c r="AB546" s="1">
        <v>696.62</v>
      </c>
      <c r="AC546" s="1">
        <v>696.2</v>
      </c>
      <c r="AD546" s="1">
        <v>695.78</v>
      </c>
      <c r="AE546" s="1">
        <v>695.36</v>
      </c>
      <c r="AF546" s="1">
        <v>694.94</v>
      </c>
      <c r="AG546" s="1">
        <v>694.52</v>
      </c>
      <c r="AH546" s="1">
        <v>-34.43</v>
      </c>
      <c r="AI546" s="1"/>
      <c r="AJ546" s="1">
        <v>-0.42</v>
      </c>
      <c r="AK546" s="1">
        <v>-0.42</v>
      </c>
      <c r="AL546" s="1">
        <v>-0.42</v>
      </c>
      <c r="AM546" s="1">
        <v>-0.42</v>
      </c>
      <c r="AN546" s="1">
        <v>-0.42</v>
      </c>
      <c r="AO546" s="1">
        <v>-0.42</v>
      </c>
      <c r="AP546" s="1">
        <v>-0.42</v>
      </c>
      <c r="AQ546" s="1">
        <v>-0.42</v>
      </c>
      <c r="AR546" s="1">
        <v>-0.42</v>
      </c>
      <c r="AS546" s="1">
        <v>-0.42</v>
      </c>
      <c r="AT546" s="1">
        <v>-0.42</v>
      </c>
      <c r="AU546" s="1">
        <v>-0.42</v>
      </c>
      <c r="AV546" s="1">
        <v>-0.42</v>
      </c>
      <c r="AW546" s="1">
        <f t="shared" si="329"/>
        <v>5.04</v>
      </c>
      <c r="AX546" s="1"/>
      <c r="AY546" s="1">
        <v>963.51</v>
      </c>
      <c r="AZ546" s="1">
        <v>963.09</v>
      </c>
      <c r="BA546" s="1">
        <v>962.67000000000007</v>
      </c>
      <c r="BB546" s="1">
        <v>962.25</v>
      </c>
      <c r="BC546" s="1">
        <v>961.83</v>
      </c>
      <c r="BD546" s="1">
        <v>961.41</v>
      </c>
      <c r="BE546" s="1">
        <v>960.99</v>
      </c>
      <c r="BF546" s="1">
        <v>960.57</v>
      </c>
      <c r="BG546" s="1">
        <v>960.15</v>
      </c>
      <c r="BH546" s="1">
        <v>959.73</v>
      </c>
      <c r="BI546" s="1">
        <v>959.31000000000006</v>
      </c>
      <c r="BJ546" s="1">
        <v>958.89</v>
      </c>
      <c r="BK546" s="1">
        <v>229.94</v>
      </c>
      <c r="BL546" s="2">
        <f t="shared" si="302"/>
        <v>0</v>
      </c>
      <c r="BM546" s="2">
        <f t="shared" si="330"/>
        <v>5.04</v>
      </c>
      <c r="BN546" s="3">
        <f t="shared" ref="BN546:BN553" si="339">IF(U546=0,"",IF((BM546/U546)=0,"",BM546/U546))</f>
        <v>1.90641903392972E-2</v>
      </c>
      <c r="BO546" s="37">
        <f>IFERROR(INDEX('Wkpr - Existing Depr Rates'!$G$2:$G$709,MATCH('Wkpr - Plant Balance Detail'!A546,'Wkpr - Existing Depr Rates'!$A$2:$A$709,0),),0)</f>
        <v>1.9199999999999998E-2</v>
      </c>
      <c r="BP546" s="37">
        <f t="shared" si="331"/>
        <v>-1.3580966070279865E-4</v>
      </c>
      <c r="BQ546" s="11">
        <v>1.89E-2</v>
      </c>
      <c r="BR546" s="11"/>
      <c r="BS546" s="11"/>
      <c r="BU546" s="31">
        <f>_xlfn.IFNA(IF(AND($B546="ED",$D546&gt;=310000,$D546&lt;360000),INDEX('Wkpr - Allocation_Factors'!$B$16:$F$16,1,MATCH('Wkpr - Plant Balance Detail'!BU$2,'Wkpr - Allocation_Factors'!$B$1:$F$1,0)),IF(AND($B546="GD",$C546="AN",$D546&gt;=350000,$D546&lt;358000),INDEX('Wkpr - Allocation_Factors'!$B$17:$F$17,1,MATCH('Wkpr - Plant Balance Detail'!BU$2,'Wkpr - Allocation_Factors'!$B$1:$F$1,0)),INDEX('Wkpr - Allocation_Factors'!$B$2:$F$15,MATCH(CONCATENATE('Wkpr - Plant Balance Detail'!$B546,'Wkpr - Plant Balance Detail'!$C546),'Wkpr - Allocation_Factors'!$A$2:$A$15,0),MATCH('Wkpr - Plant Balance Detail'!BU$2,'Wkpr - Allocation_Factors'!$B$1:$F$1,0)))),0)</f>
        <v>0</v>
      </c>
      <c r="BV546" s="31">
        <f>_xlfn.IFNA(IF(AND($B546="ED",$D546&gt;=310000,$D546&lt;360000),INDEX('Wkpr - Allocation_Factors'!$B$16:$F$16,1,MATCH('Wkpr - Plant Balance Detail'!BV$2,'Wkpr - Allocation_Factors'!$B$1:$F$1,0)),IF(AND($B546="GD",$C546="AN",$D546&gt;=350000,$D546&lt;358000),INDEX('Wkpr - Allocation_Factors'!$B$17:$F$17,1,MATCH('Wkpr - Plant Balance Detail'!BV$2,'Wkpr - Allocation_Factors'!$B$1:$F$1,0)),INDEX('Wkpr - Allocation_Factors'!$B$2:$F$15,MATCH(CONCATENATE('Wkpr - Plant Balance Detail'!$B546,'Wkpr - Plant Balance Detail'!$C546),'Wkpr - Allocation_Factors'!$A$2:$A$15,0),MATCH('Wkpr - Plant Balance Detail'!BV$2,'Wkpr - Allocation_Factors'!$B$1:$F$1,0)))),0)</f>
        <v>0</v>
      </c>
      <c r="BW546" s="31">
        <f>_xlfn.IFNA(IF(AND($B546="ED",$D546&gt;=310000,$D546&lt;360000),INDEX('Wkpr - Allocation_Factors'!$B$16:$F$16,1,MATCH('Wkpr - Plant Balance Detail'!BW$2,'Wkpr - Allocation_Factors'!$B$1:$F$1,0)),IF(AND($B546="GD",$C546="AN",$D546&gt;=350000,$D546&lt;358000),INDEX('Wkpr - Allocation_Factors'!$B$17:$F$17,1,MATCH('Wkpr - Plant Balance Detail'!BW$2,'Wkpr - Allocation_Factors'!$B$1:$F$1,0)),INDEX('Wkpr - Allocation_Factors'!$B$2:$F$15,MATCH(CONCATENATE('Wkpr - Plant Balance Detail'!$B546,'Wkpr - Plant Balance Detail'!$C546),'Wkpr - Allocation_Factors'!$A$2:$A$15,0),MATCH('Wkpr - Plant Balance Detail'!BW$2,'Wkpr - Allocation_Factors'!$B$1:$F$1,0)))),0)</f>
        <v>0</v>
      </c>
      <c r="BX546" s="31">
        <f>_xlfn.IFNA(IF(AND($B546="ED",$D546&gt;=310000,$D546&lt;360000),INDEX('Wkpr - Allocation_Factors'!$B$16:$F$16,1,MATCH('Wkpr - Plant Balance Detail'!BX$2,'Wkpr - Allocation_Factors'!$B$1:$F$1,0)),IF(AND($B546="GD",$C546="AN",$D546&gt;=350000,$D546&lt;358000),INDEX('Wkpr - Allocation_Factors'!$B$17:$F$17,1,MATCH('Wkpr - Plant Balance Detail'!BX$2,'Wkpr - Allocation_Factors'!$B$1:$F$1,0)),INDEX('Wkpr - Allocation_Factors'!$B$2:$F$15,MATCH(CONCATENATE('Wkpr - Plant Balance Detail'!$B546,'Wkpr - Plant Balance Detail'!$C546),'Wkpr - Allocation_Factors'!$A$2:$A$15,0),MATCH('Wkpr - Plant Balance Detail'!BX$2,'Wkpr - Allocation_Factors'!$B$1:$F$1,0)))),0)</f>
        <v>0</v>
      </c>
      <c r="BY546" s="31">
        <f>_xlfn.IFNA(IF(AND($B546="ED",$D546&gt;=310000,$D546&lt;360000),INDEX('Wkpr - Allocation_Factors'!$B$16:$F$16,1,MATCH('Wkpr - Plant Balance Detail'!BY$2,'Wkpr - Allocation_Factors'!$B$1:$F$1,0)),IF(AND($B546="GD",$C546="AN",$D546&gt;=350000,$D546&lt;358000),INDEX('Wkpr - Allocation_Factors'!$B$17:$F$17,1,MATCH('Wkpr - Plant Balance Detail'!BY$2,'Wkpr - Allocation_Factors'!$B$1:$F$1,0)),INDEX('Wkpr - Allocation_Factors'!$B$2:$F$15,MATCH(CONCATENATE('Wkpr - Plant Balance Detail'!$B546,'Wkpr - Plant Balance Detail'!$C546),'Wkpr - Allocation_Factors'!$A$2:$A$15,0),MATCH('Wkpr - Plant Balance Detail'!BY$2,'Wkpr - Allocation_Factors'!$B$1:$F$1,0)))),0)</f>
        <v>1</v>
      </c>
      <c r="CA546" s="1">
        <f t="shared" si="303"/>
        <v>0</v>
      </c>
      <c r="CB546" s="1">
        <f t="shared" si="304"/>
        <v>0</v>
      </c>
      <c r="CC546" s="1">
        <f t="shared" si="305"/>
        <v>0</v>
      </c>
      <c r="CD546" s="1">
        <f t="shared" si="306"/>
        <v>0</v>
      </c>
      <c r="CE546" s="1">
        <f t="shared" si="307"/>
        <v>5.0400000000000009</v>
      </c>
      <c r="CF546" s="1"/>
      <c r="CG546" s="1">
        <f t="shared" si="308"/>
        <v>0</v>
      </c>
      <c r="CH546" s="1">
        <f t="shared" si="309"/>
        <v>0</v>
      </c>
      <c r="CI546" s="1">
        <f t="shared" si="310"/>
        <v>0</v>
      </c>
      <c r="CJ546" s="1">
        <f t="shared" si="311"/>
        <v>0</v>
      </c>
      <c r="CK546" s="1">
        <f t="shared" si="312"/>
        <v>5.0759039999999995</v>
      </c>
      <c r="CM546" s="1">
        <f t="shared" si="313"/>
        <v>0</v>
      </c>
      <c r="CN546" s="1">
        <f t="shared" si="314"/>
        <v>0</v>
      </c>
      <c r="CO546" s="1">
        <f t="shared" si="315"/>
        <v>0</v>
      </c>
      <c r="CP546" s="1">
        <f t="shared" si="316"/>
        <v>0</v>
      </c>
      <c r="CQ546" s="1">
        <f t="shared" si="317"/>
        <v>4.9965929999999998</v>
      </c>
      <c r="CS546" s="1">
        <f t="shared" si="332"/>
        <v>0</v>
      </c>
      <c r="CT546" s="1">
        <f t="shared" si="333"/>
        <v>0</v>
      </c>
      <c r="CU546" s="1">
        <f t="shared" si="334"/>
        <v>0</v>
      </c>
      <c r="CV546" s="1">
        <f t="shared" si="335"/>
        <v>0</v>
      </c>
      <c r="CW546" s="1">
        <f t="shared" si="336"/>
        <v>-7.9310999999999687E-2</v>
      </c>
      <c r="CX546" s="1">
        <f t="shared" si="337"/>
        <v>-7.9310999999999687E-2</v>
      </c>
      <c r="DA546" s="38">
        <f t="shared" si="318"/>
        <v>0</v>
      </c>
      <c r="DB546" s="38">
        <f t="shared" si="319"/>
        <v>0</v>
      </c>
      <c r="DC546" s="38">
        <f t="shared" si="320"/>
        <v>0</v>
      </c>
      <c r="DD546" s="38">
        <f t="shared" si="321"/>
        <v>0</v>
      </c>
      <c r="DE546" s="38">
        <f t="shared" si="322"/>
        <v>0</v>
      </c>
    </row>
    <row r="547" spans="1:109" x14ac:dyDescent="0.2">
      <c r="A547" t="s">
        <v>562</v>
      </c>
      <c r="B547" t="str">
        <f t="shared" si="323"/>
        <v>GD</v>
      </c>
      <c r="C547" t="str">
        <f t="shared" si="324"/>
        <v>OR</v>
      </c>
      <c r="D547">
        <f t="shared" si="325"/>
        <v>351400</v>
      </c>
      <c r="F547" s="1">
        <v>69313.55</v>
      </c>
      <c r="G547" s="1">
        <v>70244.36</v>
      </c>
      <c r="H547" s="1">
        <v>71482.48</v>
      </c>
      <c r="I547" s="1">
        <v>72581.11</v>
      </c>
      <c r="J547" s="1">
        <v>74306.63</v>
      </c>
      <c r="K547" s="1">
        <v>80092.91</v>
      </c>
      <c r="L547" s="1">
        <v>80623.13</v>
      </c>
      <c r="M547" s="1">
        <v>81227.19</v>
      </c>
      <c r="N547" s="1">
        <v>81585.09</v>
      </c>
      <c r="O547" s="1">
        <v>83086.680000000008</v>
      </c>
      <c r="P547" s="1">
        <v>84831.02</v>
      </c>
      <c r="Q547" s="1">
        <v>87588.2</v>
      </c>
      <c r="R547" s="1">
        <v>87588.2</v>
      </c>
      <c r="S547" s="1">
        <f t="shared" si="326"/>
        <v>78450.875</v>
      </c>
      <c r="T547" s="1">
        <f t="shared" si="327"/>
        <v>867648.8</v>
      </c>
      <c r="U547" s="1">
        <f t="shared" si="328"/>
        <v>78841.639583333337</v>
      </c>
      <c r="V547" s="1">
        <v>-2767.2200000000003</v>
      </c>
      <c r="W547" s="1">
        <v>-2879.4500000000003</v>
      </c>
      <c r="X547" s="1">
        <v>-2993.42</v>
      </c>
      <c r="Y547" s="1">
        <v>-3109.27</v>
      </c>
      <c r="Z547" s="1">
        <v>-3227.4</v>
      </c>
      <c r="AA547" s="1">
        <v>-3351.56</v>
      </c>
      <c r="AB547" s="1">
        <v>-3480.8</v>
      </c>
      <c r="AC547" s="1">
        <v>-3610.96</v>
      </c>
      <c r="AD547" s="1">
        <v>-3741.89</v>
      </c>
      <c r="AE547" s="1">
        <v>-3874.31</v>
      </c>
      <c r="AF547" s="1">
        <v>-4009.34</v>
      </c>
      <c r="AG547" s="1">
        <v>-4147.99</v>
      </c>
      <c r="AH547" s="1">
        <v>-4288.8599999999997</v>
      </c>
      <c r="AI547" s="1"/>
      <c r="AJ547" s="1">
        <v>-108.23</v>
      </c>
      <c r="AK547" s="1">
        <v>-112.23</v>
      </c>
      <c r="AL547" s="1">
        <v>-113.97</v>
      </c>
      <c r="AM547" s="1">
        <v>-115.85000000000001</v>
      </c>
      <c r="AN547" s="1">
        <v>-118.13</v>
      </c>
      <c r="AO547" s="1">
        <v>-124.16</v>
      </c>
      <c r="AP547" s="1">
        <v>-129.24</v>
      </c>
      <c r="AQ547" s="1">
        <v>-130.16</v>
      </c>
      <c r="AR547" s="1">
        <v>-130.93</v>
      </c>
      <c r="AS547" s="1">
        <v>-132.42000000000002</v>
      </c>
      <c r="AT547" s="1">
        <v>-135.03</v>
      </c>
      <c r="AU547" s="1">
        <v>-138.65</v>
      </c>
      <c r="AV547" s="1">
        <v>-140.87</v>
      </c>
      <c r="AW547" s="1">
        <f t="shared" si="329"/>
        <v>1521.6400000000003</v>
      </c>
      <c r="AX547" s="1"/>
      <c r="AY547" s="1">
        <v>66546.33</v>
      </c>
      <c r="AZ547" s="1">
        <v>67364.91</v>
      </c>
      <c r="BA547" s="1">
        <v>68489.06</v>
      </c>
      <c r="BB547" s="1">
        <v>69471.839999999997</v>
      </c>
      <c r="BC547" s="1">
        <v>71079.23</v>
      </c>
      <c r="BD547" s="1">
        <v>76741.350000000006</v>
      </c>
      <c r="BE547" s="1">
        <v>77142.33</v>
      </c>
      <c r="BF547" s="1">
        <v>77616.23</v>
      </c>
      <c r="BG547" s="1">
        <v>77843.199999999997</v>
      </c>
      <c r="BH547" s="1">
        <v>79212.37</v>
      </c>
      <c r="BI547" s="1">
        <v>80821.680000000008</v>
      </c>
      <c r="BJ547" s="1">
        <v>83440.210000000006</v>
      </c>
      <c r="BK547" s="1">
        <v>83299.34</v>
      </c>
      <c r="BL547" s="2">
        <f t="shared" si="302"/>
        <v>0</v>
      </c>
      <c r="BM547" s="2">
        <f t="shared" si="330"/>
        <v>1521.6400000000003</v>
      </c>
      <c r="BN547" s="3">
        <f t="shared" si="339"/>
        <v>1.9299953781296883E-2</v>
      </c>
      <c r="BO547" s="37">
        <f>IFERROR(INDEX('Wkpr - Existing Depr Rates'!$G$2:$G$709,MATCH('Wkpr - Plant Balance Detail'!A547,'Wkpr - Existing Depr Rates'!$A$2:$A$709,0),),0)</f>
        <v>1.9300000000000001E-2</v>
      </c>
      <c r="BP547" s="37">
        <f t="shared" si="331"/>
        <v>-4.6218703118189319E-8</v>
      </c>
      <c r="BQ547" s="11">
        <v>1.7500000000000002E-2</v>
      </c>
      <c r="BR547" s="11"/>
      <c r="BS547" s="11"/>
      <c r="BU547" s="31">
        <f>_xlfn.IFNA(IF(AND($B547="ED",$D547&gt;=310000,$D547&lt;360000),INDEX('Wkpr - Allocation_Factors'!$B$16:$F$16,1,MATCH('Wkpr - Plant Balance Detail'!BU$2,'Wkpr - Allocation_Factors'!$B$1:$F$1,0)),IF(AND($B547="GD",$C547="AN",$D547&gt;=350000,$D547&lt;358000),INDEX('Wkpr - Allocation_Factors'!$B$17:$F$17,1,MATCH('Wkpr - Plant Balance Detail'!BU$2,'Wkpr - Allocation_Factors'!$B$1:$F$1,0)),INDEX('Wkpr - Allocation_Factors'!$B$2:$F$15,MATCH(CONCATENATE('Wkpr - Plant Balance Detail'!$B547,'Wkpr - Plant Balance Detail'!$C547),'Wkpr - Allocation_Factors'!$A$2:$A$15,0),MATCH('Wkpr - Plant Balance Detail'!BU$2,'Wkpr - Allocation_Factors'!$B$1:$F$1,0)))),0)</f>
        <v>0</v>
      </c>
      <c r="BV547" s="31">
        <f>_xlfn.IFNA(IF(AND($B547="ED",$D547&gt;=310000,$D547&lt;360000),INDEX('Wkpr - Allocation_Factors'!$B$16:$F$16,1,MATCH('Wkpr - Plant Balance Detail'!BV$2,'Wkpr - Allocation_Factors'!$B$1:$F$1,0)),IF(AND($B547="GD",$C547="AN",$D547&gt;=350000,$D547&lt;358000),INDEX('Wkpr - Allocation_Factors'!$B$17:$F$17,1,MATCH('Wkpr - Plant Balance Detail'!BV$2,'Wkpr - Allocation_Factors'!$B$1:$F$1,0)),INDEX('Wkpr - Allocation_Factors'!$B$2:$F$15,MATCH(CONCATENATE('Wkpr - Plant Balance Detail'!$B547,'Wkpr - Plant Balance Detail'!$C547),'Wkpr - Allocation_Factors'!$A$2:$A$15,0),MATCH('Wkpr - Plant Balance Detail'!BV$2,'Wkpr - Allocation_Factors'!$B$1:$F$1,0)))),0)</f>
        <v>0</v>
      </c>
      <c r="BW547" s="31">
        <f>_xlfn.IFNA(IF(AND($B547="ED",$D547&gt;=310000,$D547&lt;360000),INDEX('Wkpr - Allocation_Factors'!$B$16:$F$16,1,MATCH('Wkpr - Plant Balance Detail'!BW$2,'Wkpr - Allocation_Factors'!$B$1:$F$1,0)),IF(AND($B547="GD",$C547="AN",$D547&gt;=350000,$D547&lt;358000),INDEX('Wkpr - Allocation_Factors'!$B$17:$F$17,1,MATCH('Wkpr - Plant Balance Detail'!BW$2,'Wkpr - Allocation_Factors'!$B$1:$F$1,0)),INDEX('Wkpr - Allocation_Factors'!$B$2:$F$15,MATCH(CONCATENATE('Wkpr - Plant Balance Detail'!$B547,'Wkpr - Plant Balance Detail'!$C547),'Wkpr - Allocation_Factors'!$A$2:$A$15,0),MATCH('Wkpr - Plant Balance Detail'!BW$2,'Wkpr - Allocation_Factors'!$B$1:$F$1,0)))),0)</f>
        <v>0</v>
      </c>
      <c r="BX547" s="31">
        <f>_xlfn.IFNA(IF(AND($B547="ED",$D547&gt;=310000,$D547&lt;360000),INDEX('Wkpr - Allocation_Factors'!$B$16:$F$16,1,MATCH('Wkpr - Plant Balance Detail'!BX$2,'Wkpr - Allocation_Factors'!$B$1:$F$1,0)),IF(AND($B547="GD",$C547="AN",$D547&gt;=350000,$D547&lt;358000),INDEX('Wkpr - Allocation_Factors'!$B$17:$F$17,1,MATCH('Wkpr - Plant Balance Detail'!BX$2,'Wkpr - Allocation_Factors'!$B$1:$F$1,0)),INDEX('Wkpr - Allocation_Factors'!$B$2:$F$15,MATCH(CONCATENATE('Wkpr - Plant Balance Detail'!$B547,'Wkpr - Plant Balance Detail'!$C547),'Wkpr - Allocation_Factors'!$A$2:$A$15,0),MATCH('Wkpr - Plant Balance Detail'!BX$2,'Wkpr - Allocation_Factors'!$B$1:$F$1,0)))),0)</f>
        <v>0</v>
      </c>
      <c r="BY547" s="31">
        <f>_xlfn.IFNA(IF(AND($B547="ED",$D547&gt;=310000,$D547&lt;360000),INDEX('Wkpr - Allocation_Factors'!$B$16:$F$16,1,MATCH('Wkpr - Plant Balance Detail'!BY$2,'Wkpr - Allocation_Factors'!$B$1:$F$1,0)),IF(AND($B547="GD",$C547="AN",$D547&gt;=350000,$D547&lt;358000),INDEX('Wkpr - Allocation_Factors'!$B$17:$F$17,1,MATCH('Wkpr - Plant Balance Detail'!BY$2,'Wkpr - Allocation_Factors'!$B$1:$F$1,0)),INDEX('Wkpr - Allocation_Factors'!$B$2:$F$15,MATCH(CONCATENATE('Wkpr - Plant Balance Detail'!$B547,'Wkpr - Plant Balance Detail'!$C547),'Wkpr - Allocation_Factors'!$A$2:$A$15,0),MATCH('Wkpr - Plant Balance Detail'!BY$2,'Wkpr - Allocation_Factors'!$B$1:$F$1,0)))),0)</f>
        <v>1</v>
      </c>
      <c r="CA547" s="1">
        <f t="shared" si="303"/>
        <v>0</v>
      </c>
      <c r="CB547" s="1">
        <f t="shared" si="304"/>
        <v>0</v>
      </c>
      <c r="CC547" s="1">
        <f t="shared" si="305"/>
        <v>0</v>
      </c>
      <c r="CD547" s="1">
        <f t="shared" si="306"/>
        <v>0</v>
      </c>
      <c r="CE547" s="1">
        <f t="shared" si="307"/>
        <v>1690.4482117869875</v>
      </c>
      <c r="CF547" s="1"/>
      <c r="CG547" s="1">
        <f t="shared" si="308"/>
        <v>0</v>
      </c>
      <c r="CH547" s="1">
        <f t="shared" si="309"/>
        <v>0</v>
      </c>
      <c r="CI547" s="1">
        <f t="shared" si="310"/>
        <v>0</v>
      </c>
      <c r="CJ547" s="1">
        <f t="shared" si="311"/>
        <v>0</v>
      </c>
      <c r="CK547" s="1">
        <f t="shared" si="312"/>
        <v>1690.45226</v>
      </c>
      <c r="CM547" s="1">
        <f t="shared" si="313"/>
        <v>0</v>
      </c>
      <c r="CN547" s="1">
        <f t="shared" si="314"/>
        <v>0</v>
      </c>
      <c r="CO547" s="1">
        <f t="shared" si="315"/>
        <v>0</v>
      </c>
      <c r="CP547" s="1">
        <f t="shared" si="316"/>
        <v>0</v>
      </c>
      <c r="CQ547" s="1">
        <f t="shared" si="317"/>
        <v>1532.7935</v>
      </c>
      <c r="CS547" s="1">
        <f t="shared" si="332"/>
        <v>0</v>
      </c>
      <c r="CT547" s="1">
        <f t="shared" si="333"/>
        <v>0</v>
      </c>
      <c r="CU547" s="1">
        <f t="shared" si="334"/>
        <v>0</v>
      </c>
      <c r="CV547" s="1">
        <f t="shared" si="335"/>
        <v>0</v>
      </c>
      <c r="CW547" s="1">
        <f t="shared" si="336"/>
        <v>-157.65876000000003</v>
      </c>
      <c r="CX547" s="1">
        <f t="shared" si="337"/>
        <v>-157.65876000000003</v>
      </c>
      <c r="DA547" s="38">
        <f t="shared" si="318"/>
        <v>0</v>
      </c>
      <c r="DB547" s="38">
        <f t="shared" si="319"/>
        <v>0</v>
      </c>
      <c r="DC547" s="38">
        <f t="shared" si="320"/>
        <v>0</v>
      </c>
      <c r="DD547" s="38">
        <f t="shared" si="321"/>
        <v>0</v>
      </c>
      <c r="DE547" s="38">
        <f t="shared" si="322"/>
        <v>0</v>
      </c>
    </row>
    <row r="548" spans="1:109" x14ac:dyDescent="0.2">
      <c r="A548" t="s">
        <v>563</v>
      </c>
      <c r="B548" t="str">
        <f t="shared" si="323"/>
        <v>GD</v>
      </c>
      <c r="C548" t="str">
        <f t="shared" si="324"/>
        <v>OR</v>
      </c>
      <c r="D548">
        <f t="shared" si="325"/>
        <v>352000</v>
      </c>
      <c r="F548" s="1">
        <v>945110.89</v>
      </c>
      <c r="G548" s="1">
        <v>946041.70000000007</v>
      </c>
      <c r="H548" s="1">
        <v>947279.82000000007</v>
      </c>
      <c r="I548" s="1">
        <v>948378.45000000007</v>
      </c>
      <c r="J548" s="1">
        <v>950103.97</v>
      </c>
      <c r="K548" s="1">
        <v>955890.25</v>
      </c>
      <c r="L548" s="1">
        <v>956420.47</v>
      </c>
      <c r="M548" s="1">
        <v>957024.53</v>
      </c>
      <c r="N548" s="1">
        <v>957382.43</v>
      </c>
      <c r="O548" s="1">
        <v>958884.02</v>
      </c>
      <c r="P548" s="1">
        <v>960628.36</v>
      </c>
      <c r="Q548" s="1">
        <v>963385.54</v>
      </c>
      <c r="R548" s="1">
        <v>963385.54</v>
      </c>
      <c r="S548" s="1">
        <f t="shared" si="326"/>
        <v>954248.21500000008</v>
      </c>
      <c r="T548" s="1">
        <f t="shared" si="327"/>
        <v>10501419.539999999</v>
      </c>
      <c r="U548" s="1">
        <f t="shared" si="328"/>
        <v>954638.97958333325</v>
      </c>
      <c r="V548" s="1">
        <v>-111488.91</v>
      </c>
      <c r="W548" s="1">
        <v>-112804.84</v>
      </c>
      <c r="X548" s="1">
        <v>-114122.28</v>
      </c>
      <c r="Y548" s="1">
        <v>-115441.34</v>
      </c>
      <c r="Z548" s="1">
        <v>-116762.37</v>
      </c>
      <c r="AA548" s="1">
        <v>-118088.62</v>
      </c>
      <c r="AB548" s="1">
        <v>-119419.27</v>
      </c>
      <c r="AC548" s="1">
        <v>-120750.71</v>
      </c>
      <c r="AD548" s="1">
        <v>-122082.82</v>
      </c>
      <c r="AE548" s="1">
        <v>-123416.22</v>
      </c>
      <c r="AF548" s="1">
        <v>-124751.88</v>
      </c>
      <c r="AG548" s="1">
        <v>-126090.67</v>
      </c>
      <c r="AH548" s="1">
        <v>-127431.38</v>
      </c>
      <c r="AI548" s="1"/>
      <c r="AJ548" s="1">
        <v>-1312.47</v>
      </c>
      <c r="AK548" s="1">
        <v>-1315.93</v>
      </c>
      <c r="AL548" s="1">
        <v>-1317.44</v>
      </c>
      <c r="AM548" s="1">
        <v>-1319.06</v>
      </c>
      <c r="AN548" s="1">
        <v>-1321.03</v>
      </c>
      <c r="AO548" s="1">
        <v>-1326.25</v>
      </c>
      <c r="AP548" s="1">
        <v>-1330.65</v>
      </c>
      <c r="AQ548" s="1">
        <v>-1331.44</v>
      </c>
      <c r="AR548" s="1">
        <v>-1332.1100000000001</v>
      </c>
      <c r="AS548" s="1">
        <v>-1333.4</v>
      </c>
      <c r="AT548" s="1">
        <v>-1335.66</v>
      </c>
      <c r="AU548" s="1">
        <v>-1338.79</v>
      </c>
      <c r="AV548" s="1">
        <v>-1340.71</v>
      </c>
      <c r="AW548" s="1">
        <f t="shared" si="329"/>
        <v>15942.470000000001</v>
      </c>
      <c r="AX548" s="1"/>
      <c r="AY548" s="1">
        <v>833621.98</v>
      </c>
      <c r="AZ548" s="1">
        <v>833236.86</v>
      </c>
      <c r="BA548" s="1">
        <v>833157.54</v>
      </c>
      <c r="BB548" s="1">
        <v>832937.11</v>
      </c>
      <c r="BC548" s="1">
        <v>833341.6</v>
      </c>
      <c r="BD548" s="1">
        <v>837801.63</v>
      </c>
      <c r="BE548" s="1">
        <v>837001.20000000007</v>
      </c>
      <c r="BF548" s="1">
        <v>836273.82000000007</v>
      </c>
      <c r="BG548" s="1">
        <v>835299.61</v>
      </c>
      <c r="BH548" s="1">
        <v>835467.8</v>
      </c>
      <c r="BI548" s="1">
        <v>835876.48</v>
      </c>
      <c r="BJ548" s="1">
        <v>837294.87</v>
      </c>
      <c r="BK548" s="1">
        <v>835954.16</v>
      </c>
      <c r="BL548" s="2">
        <f t="shared" si="302"/>
        <v>0</v>
      </c>
      <c r="BM548" s="2">
        <f t="shared" si="330"/>
        <v>15942.470000000001</v>
      </c>
      <c r="BN548" s="3">
        <f t="shared" si="339"/>
        <v>1.6699998995388116E-2</v>
      </c>
      <c r="BO548" s="37">
        <f>IFERROR(INDEX('Wkpr - Existing Depr Rates'!$G$2:$G$709,MATCH('Wkpr - Plant Balance Detail'!A548,'Wkpr - Existing Depr Rates'!$A$2:$A$709,0),),0)</f>
        <v>1.67E-2</v>
      </c>
      <c r="BP548" s="37">
        <f t="shared" si="331"/>
        <v>-1.0046118832651718E-9</v>
      </c>
      <c r="BQ548" s="11">
        <v>1.8499999999999999E-2</v>
      </c>
      <c r="BR548" s="11"/>
      <c r="BS548" s="11"/>
      <c r="BU548" s="31">
        <f>_xlfn.IFNA(IF(AND($B548="ED",$D548&gt;=310000,$D548&lt;360000),INDEX('Wkpr - Allocation_Factors'!$B$16:$F$16,1,MATCH('Wkpr - Plant Balance Detail'!BU$2,'Wkpr - Allocation_Factors'!$B$1:$F$1,0)),IF(AND($B548="GD",$C548="AN",$D548&gt;=350000,$D548&lt;358000),INDEX('Wkpr - Allocation_Factors'!$B$17:$F$17,1,MATCH('Wkpr - Plant Balance Detail'!BU$2,'Wkpr - Allocation_Factors'!$B$1:$F$1,0)),INDEX('Wkpr - Allocation_Factors'!$B$2:$F$15,MATCH(CONCATENATE('Wkpr - Plant Balance Detail'!$B548,'Wkpr - Plant Balance Detail'!$C548),'Wkpr - Allocation_Factors'!$A$2:$A$15,0),MATCH('Wkpr - Plant Balance Detail'!BU$2,'Wkpr - Allocation_Factors'!$B$1:$F$1,0)))),0)</f>
        <v>0</v>
      </c>
      <c r="BV548" s="31">
        <f>_xlfn.IFNA(IF(AND($B548="ED",$D548&gt;=310000,$D548&lt;360000),INDEX('Wkpr - Allocation_Factors'!$B$16:$F$16,1,MATCH('Wkpr - Plant Balance Detail'!BV$2,'Wkpr - Allocation_Factors'!$B$1:$F$1,0)),IF(AND($B548="GD",$C548="AN",$D548&gt;=350000,$D548&lt;358000),INDEX('Wkpr - Allocation_Factors'!$B$17:$F$17,1,MATCH('Wkpr - Plant Balance Detail'!BV$2,'Wkpr - Allocation_Factors'!$B$1:$F$1,0)),INDEX('Wkpr - Allocation_Factors'!$B$2:$F$15,MATCH(CONCATENATE('Wkpr - Plant Balance Detail'!$B548,'Wkpr - Plant Balance Detail'!$C548),'Wkpr - Allocation_Factors'!$A$2:$A$15,0),MATCH('Wkpr - Plant Balance Detail'!BV$2,'Wkpr - Allocation_Factors'!$B$1:$F$1,0)))),0)</f>
        <v>0</v>
      </c>
      <c r="BW548" s="31">
        <f>_xlfn.IFNA(IF(AND($B548="ED",$D548&gt;=310000,$D548&lt;360000),INDEX('Wkpr - Allocation_Factors'!$B$16:$F$16,1,MATCH('Wkpr - Plant Balance Detail'!BW$2,'Wkpr - Allocation_Factors'!$B$1:$F$1,0)),IF(AND($B548="GD",$C548="AN",$D548&gt;=350000,$D548&lt;358000),INDEX('Wkpr - Allocation_Factors'!$B$17:$F$17,1,MATCH('Wkpr - Plant Balance Detail'!BW$2,'Wkpr - Allocation_Factors'!$B$1:$F$1,0)),INDEX('Wkpr - Allocation_Factors'!$B$2:$F$15,MATCH(CONCATENATE('Wkpr - Plant Balance Detail'!$B548,'Wkpr - Plant Balance Detail'!$C548),'Wkpr - Allocation_Factors'!$A$2:$A$15,0),MATCH('Wkpr - Plant Balance Detail'!BW$2,'Wkpr - Allocation_Factors'!$B$1:$F$1,0)))),0)</f>
        <v>0</v>
      </c>
      <c r="BX548" s="31">
        <f>_xlfn.IFNA(IF(AND($B548="ED",$D548&gt;=310000,$D548&lt;360000),INDEX('Wkpr - Allocation_Factors'!$B$16:$F$16,1,MATCH('Wkpr - Plant Balance Detail'!BX$2,'Wkpr - Allocation_Factors'!$B$1:$F$1,0)),IF(AND($B548="GD",$C548="AN",$D548&gt;=350000,$D548&lt;358000),INDEX('Wkpr - Allocation_Factors'!$B$17:$F$17,1,MATCH('Wkpr - Plant Balance Detail'!BX$2,'Wkpr - Allocation_Factors'!$B$1:$F$1,0)),INDEX('Wkpr - Allocation_Factors'!$B$2:$F$15,MATCH(CONCATENATE('Wkpr - Plant Balance Detail'!$B548,'Wkpr - Plant Balance Detail'!$C548),'Wkpr - Allocation_Factors'!$A$2:$A$15,0),MATCH('Wkpr - Plant Balance Detail'!BX$2,'Wkpr - Allocation_Factors'!$B$1:$F$1,0)))),0)</f>
        <v>0</v>
      </c>
      <c r="BY548" s="31">
        <f>_xlfn.IFNA(IF(AND($B548="ED",$D548&gt;=310000,$D548&lt;360000),INDEX('Wkpr - Allocation_Factors'!$B$16:$F$16,1,MATCH('Wkpr - Plant Balance Detail'!BY$2,'Wkpr - Allocation_Factors'!$B$1:$F$1,0)),IF(AND($B548="GD",$C548="AN",$D548&gt;=350000,$D548&lt;358000),INDEX('Wkpr - Allocation_Factors'!$B$17:$F$17,1,MATCH('Wkpr - Plant Balance Detail'!BY$2,'Wkpr - Allocation_Factors'!$B$1:$F$1,0)),INDEX('Wkpr - Allocation_Factors'!$B$2:$F$15,MATCH(CONCATENATE('Wkpr - Plant Balance Detail'!$B548,'Wkpr - Plant Balance Detail'!$C548),'Wkpr - Allocation_Factors'!$A$2:$A$15,0),MATCH('Wkpr - Plant Balance Detail'!BY$2,'Wkpr - Allocation_Factors'!$B$1:$F$1,0)))),0)</f>
        <v>1</v>
      </c>
      <c r="CA548" s="1">
        <f t="shared" si="303"/>
        <v>0</v>
      </c>
      <c r="CB548" s="1">
        <f t="shared" si="304"/>
        <v>0</v>
      </c>
      <c r="CC548" s="1">
        <f t="shared" si="305"/>
        <v>0</v>
      </c>
      <c r="CD548" s="1">
        <f t="shared" si="306"/>
        <v>0</v>
      </c>
      <c r="CE548" s="1">
        <f t="shared" si="307"/>
        <v>16088.537550171439</v>
      </c>
      <c r="CF548" s="1"/>
      <c r="CG548" s="1">
        <f t="shared" si="308"/>
        <v>0</v>
      </c>
      <c r="CH548" s="1">
        <f t="shared" si="309"/>
        <v>0</v>
      </c>
      <c r="CI548" s="1">
        <f t="shared" si="310"/>
        <v>0</v>
      </c>
      <c r="CJ548" s="1">
        <f t="shared" si="311"/>
        <v>0</v>
      </c>
      <c r="CK548" s="1">
        <f t="shared" si="312"/>
        <v>16088.538517999999</v>
      </c>
      <c r="CM548" s="1">
        <f t="shared" si="313"/>
        <v>0</v>
      </c>
      <c r="CN548" s="1">
        <f t="shared" si="314"/>
        <v>0</v>
      </c>
      <c r="CO548" s="1">
        <f t="shared" si="315"/>
        <v>0</v>
      </c>
      <c r="CP548" s="1">
        <f t="shared" si="316"/>
        <v>0</v>
      </c>
      <c r="CQ548" s="1">
        <f t="shared" si="317"/>
        <v>17822.63249</v>
      </c>
      <c r="CS548" s="1">
        <f t="shared" si="332"/>
        <v>0</v>
      </c>
      <c r="CT548" s="1">
        <f t="shared" si="333"/>
        <v>0</v>
      </c>
      <c r="CU548" s="1">
        <f t="shared" si="334"/>
        <v>0</v>
      </c>
      <c r="CV548" s="1">
        <f t="shared" si="335"/>
        <v>0</v>
      </c>
      <c r="CW548" s="1">
        <f t="shared" si="336"/>
        <v>1734.0939720000006</v>
      </c>
      <c r="CX548" s="1">
        <f t="shared" si="337"/>
        <v>1734.0939720000006</v>
      </c>
      <c r="DA548" s="38">
        <f t="shared" si="318"/>
        <v>0</v>
      </c>
      <c r="DB548" s="38">
        <f t="shared" si="319"/>
        <v>0</v>
      </c>
      <c r="DC548" s="38">
        <f t="shared" si="320"/>
        <v>0</v>
      </c>
      <c r="DD548" s="38">
        <f t="shared" si="321"/>
        <v>0</v>
      </c>
      <c r="DE548" s="38">
        <f t="shared" si="322"/>
        <v>0</v>
      </c>
    </row>
    <row r="549" spans="1:109" x14ac:dyDescent="0.2">
      <c r="A549" t="s">
        <v>564</v>
      </c>
      <c r="B549" t="str">
        <f t="shared" si="323"/>
        <v>GD</v>
      </c>
      <c r="C549" t="str">
        <f t="shared" si="324"/>
        <v>OR</v>
      </c>
      <c r="D549">
        <f t="shared" si="325"/>
        <v>352200</v>
      </c>
      <c r="F549" s="1">
        <v>1464161.54</v>
      </c>
      <c r="G549" s="1">
        <v>1464161.54</v>
      </c>
      <c r="H549" s="1">
        <v>1464161.54</v>
      </c>
      <c r="I549" s="1">
        <v>1464161.54</v>
      </c>
      <c r="J549" s="1">
        <v>1464161.54</v>
      </c>
      <c r="K549" s="1">
        <v>1464161.54</v>
      </c>
      <c r="L549" s="1">
        <v>1464161.54</v>
      </c>
      <c r="M549" s="1">
        <v>1464161.54</v>
      </c>
      <c r="N549" s="1">
        <v>1464161.54</v>
      </c>
      <c r="O549" s="1">
        <v>1464161.54</v>
      </c>
      <c r="P549" s="1">
        <v>1464161.54</v>
      </c>
      <c r="Q549" s="1">
        <v>1464161.54</v>
      </c>
      <c r="R549" s="1">
        <v>1464161.54</v>
      </c>
      <c r="S549" s="1">
        <f t="shared" si="326"/>
        <v>1464161.54</v>
      </c>
      <c r="T549" s="1">
        <f t="shared" si="327"/>
        <v>16105776.939999998</v>
      </c>
      <c r="U549" s="1">
        <f t="shared" si="328"/>
        <v>1464161.5399999998</v>
      </c>
      <c r="V549" s="1">
        <v>-146407.71</v>
      </c>
      <c r="W549" s="1">
        <v>-148396.53</v>
      </c>
      <c r="X549" s="1">
        <v>-150385.35</v>
      </c>
      <c r="Y549" s="1">
        <v>-152374.17000000001</v>
      </c>
      <c r="Z549" s="1">
        <v>-154362.99</v>
      </c>
      <c r="AA549" s="1">
        <v>-156351.81</v>
      </c>
      <c r="AB549" s="1">
        <v>-158340.63</v>
      </c>
      <c r="AC549" s="1">
        <v>-160329.45000000001</v>
      </c>
      <c r="AD549" s="1">
        <v>-162318.26999999999</v>
      </c>
      <c r="AE549" s="1">
        <v>-164307.09</v>
      </c>
      <c r="AF549" s="1">
        <v>-166295.91</v>
      </c>
      <c r="AG549" s="1">
        <v>-168284.73</v>
      </c>
      <c r="AH549" s="1">
        <v>-170273.55000000002</v>
      </c>
      <c r="AI549" s="1"/>
      <c r="AJ549" s="1">
        <v>-1988.82</v>
      </c>
      <c r="AK549" s="1">
        <v>-1988.82</v>
      </c>
      <c r="AL549" s="1">
        <v>-1988.82</v>
      </c>
      <c r="AM549" s="1">
        <v>-1988.82</v>
      </c>
      <c r="AN549" s="1">
        <v>-1988.82</v>
      </c>
      <c r="AO549" s="1">
        <v>-1988.82</v>
      </c>
      <c r="AP549" s="1">
        <v>-1988.82</v>
      </c>
      <c r="AQ549" s="1">
        <v>-1988.82</v>
      </c>
      <c r="AR549" s="1">
        <v>-1988.82</v>
      </c>
      <c r="AS549" s="1">
        <v>-1988.82</v>
      </c>
      <c r="AT549" s="1">
        <v>-1988.82</v>
      </c>
      <c r="AU549" s="1">
        <v>-1988.82</v>
      </c>
      <c r="AV549" s="1">
        <v>-1988.82</v>
      </c>
      <c r="AW549" s="1">
        <f t="shared" si="329"/>
        <v>23865.84</v>
      </c>
      <c r="AX549" s="1"/>
      <c r="AY549" s="1">
        <v>1317753.83</v>
      </c>
      <c r="AZ549" s="1">
        <v>1315765.01</v>
      </c>
      <c r="BA549" s="1">
        <v>1313776.19</v>
      </c>
      <c r="BB549" s="1">
        <v>1311787.3700000001</v>
      </c>
      <c r="BC549" s="1">
        <v>1309798.55</v>
      </c>
      <c r="BD549" s="1">
        <v>1307809.73</v>
      </c>
      <c r="BE549" s="1">
        <v>1305820.9100000001</v>
      </c>
      <c r="BF549" s="1">
        <v>1303832.0900000001</v>
      </c>
      <c r="BG549" s="1">
        <v>1301843.27</v>
      </c>
      <c r="BH549" s="1">
        <v>1299854.45</v>
      </c>
      <c r="BI549" s="1">
        <v>1297865.6299999999</v>
      </c>
      <c r="BJ549" s="1">
        <v>1295876.81</v>
      </c>
      <c r="BK549" s="1">
        <v>1293887.99</v>
      </c>
      <c r="BL549" s="2">
        <f t="shared" si="302"/>
        <v>0</v>
      </c>
      <c r="BM549" s="2">
        <f t="shared" si="330"/>
        <v>23865.84</v>
      </c>
      <c r="BN549" s="3">
        <f t="shared" si="339"/>
        <v>1.6300004711228791E-2</v>
      </c>
      <c r="BO549" s="37">
        <f>IFERROR(INDEX('Wkpr - Existing Depr Rates'!$G$2:$G$709,MATCH('Wkpr - Plant Balance Detail'!A549,'Wkpr - Existing Depr Rates'!$A$2:$A$709,0),),0)</f>
        <v>1.6299999999999999E-2</v>
      </c>
      <c r="BP549" s="37">
        <f t="shared" si="331"/>
        <v>4.711228792503297E-9</v>
      </c>
      <c r="BQ549" s="11">
        <v>1.9900000000000001E-2</v>
      </c>
      <c r="BR549" s="11"/>
      <c r="BS549" s="11"/>
      <c r="BU549" s="31">
        <f>_xlfn.IFNA(IF(AND($B549="ED",$D549&gt;=310000,$D549&lt;360000),INDEX('Wkpr - Allocation_Factors'!$B$16:$F$16,1,MATCH('Wkpr - Plant Balance Detail'!BU$2,'Wkpr - Allocation_Factors'!$B$1:$F$1,0)),IF(AND($B549="GD",$C549="AN",$D549&gt;=350000,$D549&lt;358000),INDEX('Wkpr - Allocation_Factors'!$B$17:$F$17,1,MATCH('Wkpr - Plant Balance Detail'!BU$2,'Wkpr - Allocation_Factors'!$B$1:$F$1,0)),INDEX('Wkpr - Allocation_Factors'!$B$2:$F$15,MATCH(CONCATENATE('Wkpr - Plant Balance Detail'!$B549,'Wkpr - Plant Balance Detail'!$C549),'Wkpr - Allocation_Factors'!$A$2:$A$15,0),MATCH('Wkpr - Plant Balance Detail'!BU$2,'Wkpr - Allocation_Factors'!$B$1:$F$1,0)))),0)</f>
        <v>0</v>
      </c>
      <c r="BV549" s="31">
        <f>_xlfn.IFNA(IF(AND($B549="ED",$D549&gt;=310000,$D549&lt;360000),INDEX('Wkpr - Allocation_Factors'!$B$16:$F$16,1,MATCH('Wkpr - Plant Balance Detail'!BV$2,'Wkpr - Allocation_Factors'!$B$1:$F$1,0)),IF(AND($B549="GD",$C549="AN",$D549&gt;=350000,$D549&lt;358000),INDEX('Wkpr - Allocation_Factors'!$B$17:$F$17,1,MATCH('Wkpr - Plant Balance Detail'!BV$2,'Wkpr - Allocation_Factors'!$B$1:$F$1,0)),INDEX('Wkpr - Allocation_Factors'!$B$2:$F$15,MATCH(CONCATENATE('Wkpr - Plant Balance Detail'!$B549,'Wkpr - Plant Balance Detail'!$C549),'Wkpr - Allocation_Factors'!$A$2:$A$15,0),MATCH('Wkpr - Plant Balance Detail'!BV$2,'Wkpr - Allocation_Factors'!$B$1:$F$1,0)))),0)</f>
        <v>0</v>
      </c>
      <c r="BW549" s="31">
        <f>_xlfn.IFNA(IF(AND($B549="ED",$D549&gt;=310000,$D549&lt;360000),INDEX('Wkpr - Allocation_Factors'!$B$16:$F$16,1,MATCH('Wkpr - Plant Balance Detail'!BW$2,'Wkpr - Allocation_Factors'!$B$1:$F$1,0)),IF(AND($B549="GD",$C549="AN",$D549&gt;=350000,$D549&lt;358000),INDEX('Wkpr - Allocation_Factors'!$B$17:$F$17,1,MATCH('Wkpr - Plant Balance Detail'!BW$2,'Wkpr - Allocation_Factors'!$B$1:$F$1,0)),INDEX('Wkpr - Allocation_Factors'!$B$2:$F$15,MATCH(CONCATENATE('Wkpr - Plant Balance Detail'!$B549,'Wkpr - Plant Balance Detail'!$C549),'Wkpr - Allocation_Factors'!$A$2:$A$15,0),MATCH('Wkpr - Plant Balance Detail'!BW$2,'Wkpr - Allocation_Factors'!$B$1:$F$1,0)))),0)</f>
        <v>0</v>
      </c>
      <c r="BX549" s="31">
        <f>_xlfn.IFNA(IF(AND($B549="ED",$D549&gt;=310000,$D549&lt;360000),INDEX('Wkpr - Allocation_Factors'!$B$16:$F$16,1,MATCH('Wkpr - Plant Balance Detail'!BX$2,'Wkpr - Allocation_Factors'!$B$1:$F$1,0)),IF(AND($B549="GD",$C549="AN",$D549&gt;=350000,$D549&lt;358000),INDEX('Wkpr - Allocation_Factors'!$B$17:$F$17,1,MATCH('Wkpr - Plant Balance Detail'!BX$2,'Wkpr - Allocation_Factors'!$B$1:$F$1,0)),INDEX('Wkpr - Allocation_Factors'!$B$2:$F$15,MATCH(CONCATENATE('Wkpr - Plant Balance Detail'!$B549,'Wkpr - Plant Balance Detail'!$C549),'Wkpr - Allocation_Factors'!$A$2:$A$15,0),MATCH('Wkpr - Plant Balance Detail'!BX$2,'Wkpr - Allocation_Factors'!$B$1:$F$1,0)))),0)</f>
        <v>0</v>
      </c>
      <c r="BY549" s="31">
        <f>_xlfn.IFNA(IF(AND($B549="ED",$D549&gt;=310000,$D549&lt;360000),INDEX('Wkpr - Allocation_Factors'!$B$16:$F$16,1,MATCH('Wkpr - Plant Balance Detail'!BY$2,'Wkpr - Allocation_Factors'!$B$1:$F$1,0)),IF(AND($B549="GD",$C549="AN",$D549&gt;=350000,$D549&lt;358000),INDEX('Wkpr - Allocation_Factors'!$B$17:$F$17,1,MATCH('Wkpr - Plant Balance Detail'!BY$2,'Wkpr - Allocation_Factors'!$B$1:$F$1,0)),INDEX('Wkpr - Allocation_Factors'!$B$2:$F$15,MATCH(CONCATENATE('Wkpr - Plant Balance Detail'!$B549,'Wkpr - Plant Balance Detail'!$C549),'Wkpr - Allocation_Factors'!$A$2:$A$15,0),MATCH('Wkpr - Plant Balance Detail'!BY$2,'Wkpr - Allocation_Factors'!$B$1:$F$1,0)))),0)</f>
        <v>1</v>
      </c>
      <c r="CA549" s="1">
        <f t="shared" si="303"/>
        <v>0</v>
      </c>
      <c r="CB549" s="1">
        <f t="shared" si="304"/>
        <v>0</v>
      </c>
      <c r="CC549" s="1">
        <f t="shared" si="305"/>
        <v>0</v>
      </c>
      <c r="CD549" s="1">
        <f t="shared" si="306"/>
        <v>0</v>
      </c>
      <c r="CE549" s="1">
        <f t="shared" si="307"/>
        <v>23865.840000000004</v>
      </c>
      <c r="CF549" s="1"/>
      <c r="CG549" s="1">
        <f t="shared" si="308"/>
        <v>0</v>
      </c>
      <c r="CH549" s="1">
        <f t="shared" si="309"/>
        <v>0</v>
      </c>
      <c r="CI549" s="1">
        <f t="shared" si="310"/>
        <v>0</v>
      </c>
      <c r="CJ549" s="1">
        <f t="shared" si="311"/>
        <v>0</v>
      </c>
      <c r="CK549" s="1">
        <f t="shared" si="312"/>
        <v>23865.833101999997</v>
      </c>
      <c r="CM549" s="1">
        <f t="shared" si="313"/>
        <v>0</v>
      </c>
      <c r="CN549" s="1">
        <f t="shared" si="314"/>
        <v>0</v>
      </c>
      <c r="CO549" s="1">
        <f t="shared" si="315"/>
        <v>0</v>
      </c>
      <c r="CP549" s="1">
        <f t="shared" si="316"/>
        <v>0</v>
      </c>
      <c r="CQ549" s="1">
        <f t="shared" si="317"/>
        <v>29136.814646000003</v>
      </c>
      <c r="CS549" s="1">
        <f t="shared" si="332"/>
        <v>0</v>
      </c>
      <c r="CT549" s="1">
        <f t="shared" si="333"/>
        <v>0</v>
      </c>
      <c r="CU549" s="1">
        <f t="shared" si="334"/>
        <v>0</v>
      </c>
      <c r="CV549" s="1">
        <f t="shared" si="335"/>
        <v>0</v>
      </c>
      <c r="CW549" s="1">
        <f t="shared" si="336"/>
        <v>5270.9815440000057</v>
      </c>
      <c r="CX549" s="1">
        <f t="shared" si="337"/>
        <v>5270.9815440000057</v>
      </c>
      <c r="DA549" s="38">
        <f t="shared" si="318"/>
        <v>0</v>
      </c>
      <c r="DB549" s="38">
        <f t="shared" si="319"/>
        <v>0</v>
      </c>
      <c r="DC549" s="38">
        <f t="shared" si="320"/>
        <v>0</v>
      </c>
      <c r="DD549" s="38">
        <f t="shared" si="321"/>
        <v>0</v>
      </c>
      <c r="DE549" s="38">
        <f t="shared" si="322"/>
        <v>0</v>
      </c>
    </row>
    <row r="550" spans="1:109" x14ac:dyDescent="0.2">
      <c r="A550" t="s">
        <v>565</v>
      </c>
      <c r="B550" t="str">
        <f t="shared" si="323"/>
        <v>GD</v>
      </c>
      <c r="C550" t="str">
        <f t="shared" si="324"/>
        <v>OR</v>
      </c>
      <c r="D550">
        <f t="shared" si="325"/>
        <v>352300</v>
      </c>
      <c r="F550" s="1">
        <v>450620.15</v>
      </c>
      <c r="G550" s="1">
        <v>450620.15</v>
      </c>
      <c r="H550" s="1">
        <v>450620.15</v>
      </c>
      <c r="I550" s="1">
        <v>450620.15</v>
      </c>
      <c r="J550" s="1">
        <v>450620.15</v>
      </c>
      <c r="K550" s="1">
        <v>450620.15</v>
      </c>
      <c r="L550" s="1">
        <v>450620.15</v>
      </c>
      <c r="M550" s="1">
        <v>450620.15</v>
      </c>
      <c r="N550" s="1">
        <v>450620.15</v>
      </c>
      <c r="O550" s="1">
        <v>450620.15</v>
      </c>
      <c r="P550" s="1">
        <v>450620.15</v>
      </c>
      <c r="Q550" s="1">
        <v>450620.15</v>
      </c>
      <c r="R550" s="1">
        <v>450620.15</v>
      </c>
      <c r="S550" s="1">
        <f t="shared" si="326"/>
        <v>450620.15</v>
      </c>
      <c r="T550" s="1">
        <f t="shared" si="327"/>
        <v>4956821.6500000004</v>
      </c>
      <c r="U550" s="1">
        <f t="shared" si="328"/>
        <v>450620.15000000008</v>
      </c>
      <c r="V550" s="1">
        <v>-78591.17</v>
      </c>
      <c r="W550" s="1">
        <v>-79150.69</v>
      </c>
      <c r="X550" s="1">
        <v>-79710.210000000006</v>
      </c>
      <c r="Y550" s="1">
        <v>-80269.73</v>
      </c>
      <c r="Z550" s="1">
        <v>-80829.25</v>
      </c>
      <c r="AA550" s="1">
        <v>-81388.77</v>
      </c>
      <c r="AB550" s="1">
        <v>-81948.290000000008</v>
      </c>
      <c r="AC550" s="1">
        <v>-82507.81</v>
      </c>
      <c r="AD550" s="1">
        <v>-83067.33</v>
      </c>
      <c r="AE550" s="1">
        <v>-83626.850000000006</v>
      </c>
      <c r="AF550" s="1">
        <v>-84186.37</v>
      </c>
      <c r="AG550" s="1">
        <v>-84745.89</v>
      </c>
      <c r="AH550" s="1">
        <v>-85305.41</v>
      </c>
      <c r="AI550" s="1"/>
      <c r="AJ550" s="1">
        <v>-559.52</v>
      </c>
      <c r="AK550" s="1">
        <v>-559.52</v>
      </c>
      <c r="AL550" s="1">
        <v>-559.52</v>
      </c>
      <c r="AM550" s="1">
        <v>-559.52</v>
      </c>
      <c r="AN550" s="1">
        <v>-559.52</v>
      </c>
      <c r="AO550" s="1">
        <v>-559.52</v>
      </c>
      <c r="AP550" s="1">
        <v>-559.52</v>
      </c>
      <c r="AQ550" s="1">
        <v>-559.52</v>
      </c>
      <c r="AR550" s="1">
        <v>-559.52</v>
      </c>
      <c r="AS550" s="1">
        <v>-559.52</v>
      </c>
      <c r="AT550" s="1">
        <v>-559.52</v>
      </c>
      <c r="AU550" s="1">
        <v>-559.52</v>
      </c>
      <c r="AV550" s="1">
        <v>-559.52</v>
      </c>
      <c r="AW550" s="1">
        <f t="shared" si="329"/>
        <v>6714.2400000000016</v>
      </c>
      <c r="AX550" s="1"/>
      <c r="AY550" s="1">
        <v>372028.98</v>
      </c>
      <c r="AZ550" s="1">
        <v>371469.46</v>
      </c>
      <c r="BA550" s="1">
        <v>370909.94</v>
      </c>
      <c r="BB550" s="1">
        <v>370350.42</v>
      </c>
      <c r="BC550" s="1">
        <v>369790.9</v>
      </c>
      <c r="BD550" s="1">
        <v>369231.38</v>
      </c>
      <c r="BE550" s="1">
        <v>368671.86</v>
      </c>
      <c r="BF550" s="1">
        <v>368112.34</v>
      </c>
      <c r="BG550" s="1">
        <v>367552.82</v>
      </c>
      <c r="BH550" s="1">
        <v>366993.3</v>
      </c>
      <c r="BI550" s="1">
        <v>366433.78</v>
      </c>
      <c r="BJ550" s="1">
        <v>365874.26</v>
      </c>
      <c r="BK550" s="1">
        <v>365314.74</v>
      </c>
      <c r="BL550" s="2">
        <f t="shared" si="302"/>
        <v>0</v>
      </c>
      <c r="BM550" s="2">
        <f t="shared" si="330"/>
        <v>6714.2400000000016</v>
      </c>
      <c r="BN550" s="3">
        <f t="shared" si="339"/>
        <v>1.4899999478496469E-2</v>
      </c>
      <c r="BO550" s="37">
        <f>IFERROR(INDEX('Wkpr - Existing Depr Rates'!$G$2:$G$709,MATCH('Wkpr - Plant Balance Detail'!A550,'Wkpr - Existing Depr Rates'!$A$2:$A$709,0),),0)</f>
        <v>1.49E-2</v>
      </c>
      <c r="BP550" s="37">
        <f t="shared" si="331"/>
        <v>-5.2150353133106897E-10</v>
      </c>
      <c r="BQ550" s="11">
        <v>1.9E-2</v>
      </c>
      <c r="BR550" s="11"/>
      <c r="BS550" s="11"/>
      <c r="BU550" s="31">
        <f>_xlfn.IFNA(IF(AND($B550="ED",$D550&gt;=310000,$D550&lt;360000),INDEX('Wkpr - Allocation_Factors'!$B$16:$F$16,1,MATCH('Wkpr - Plant Balance Detail'!BU$2,'Wkpr - Allocation_Factors'!$B$1:$F$1,0)),IF(AND($B550="GD",$C550="AN",$D550&gt;=350000,$D550&lt;358000),INDEX('Wkpr - Allocation_Factors'!$B$17:$F$17,1,MATCH('Wkpr - Plant Balance Detail'!BU$2,'Wkpr - Allocation_Factors'!$B$1:$F$1,0)),INDEX('Wkpr - Allocation_Factors'!$B$2:$F$15,MATCH(CONCATENATE('Wkpr - Plant Balance Detail'!$B550,'Wkpr - Plant Balance Detail'!$C550),'Wkpr - Allocation_Factors'!$A$2:$A$15,0),MATCH('Wkpr - Plant Balance Detail'!BU$2,'Wkpr - Allocation_Factors'!$B$1:$F$1,0)))),0)</f>
        <v>0</v>
      </c>
      <c r="BV550" s="31">
        <f>_xlfn.IFNA(IF(AND($B550="ED",$D550&gt;=310000,$D550&lt;360000),INDEX('Wkpr - Allocation_Factors'!$B$16:$F$16,1,MATCH('Wkpr - Plant Balance Detail'!BV$2,'Wkpr - Allocation_Factors'!$B$1:$F$1,0)),IF(AND($B550="GD",$C550="AN",$D550&gt;=350000,$D550&lt;358000),INDEX('Wkpr - Allocation_Factors'!$B$17:$F$17,1,MATCH('Wkpr - Plant Balance Detail'!BV$2,'Wkpr - Allocation_Factors'!$B$1:$F$1,0)),INDEX('Wkpr - Allocation_Factors'!$B$2:$F$15,MATCH(CONCATENATE('Wkpr - Plant Balance Detail'!$B550,'Wkpr - Plant Balance Detail'!$C550),'Wkpr - Allocation_Factors'!$A$2:$A$15,0),MATCH('Wkpr - Plant Balance Detail'!BV$2,'Wkpr - Allocation_Factors'!$B$1:$F$1,0)))),0)</f>
        <v>0</v>
      </c>
      <c r="BW550" s="31">
        <f>_xlfn.IFNA(IF(AND($B550="ED",$D550&gt;=310000,$D550&lt;360000),INDEX('Wkpr - Allocation_Factors'!$B$16:$F$16,1,MATCH('Wkpr - Plant Balance Detail'!BW$2,'Wkpr - Allocation_Factors'!$B$1:$F$1,0)),IF(AND($B550="GD",$C550="AN",$D550&gt;=350000,$D550&lt;358000),INDEX('Wkpr - Allocation_Factors'!$B$17:$F$17,1,MATCH('Wkpr - Plant Balance Detail'!BW$2,'Wkpr - Allocation_Factors'!$B$1:$F$1,0)),INDEX('Wkpr - Allocation_Factors'!$B$2:$F$15,MATCH(CONCATENATE('Wkpr - Plant Balance Detail'!$B550,'Wkpr - Plant Balance Detail'!$C550),'Wkpr - Allocation_Factors'!$A$2:$A$15,0),MATCH('Wkpr - Plant Balance Detail'!BW$2,'Wkpr - Allocation_Factors'!$B$1:$F$1,0)))),0)</f>
        <v>0</v>
      </c>
      <c r="BX550" s="31">
        <f>_xlfn.IFNA(IF(AND($B550="ED",$D550&gt;=310000,$D550&lt;360000),INDEX('Wkpr - Allocation_Factors'!$B$16:$F$16,1,MATCH('Wkpr - Plant Balance Detail'!BX$2,'Wkpr - Allocation_Factors'!$B$1:$F$1,0)),IF(AND($B550="GD",$C550="AN",$D550&gt;=350000,$D550&lt;358000),INDEX('Wkpr - Allocation_Factors'!$B$17:$F$17,1,MATCH('Wkpr - Plant Balance Detail'!BX$2,'Wkpr - Allocation_Factors'!$B$1:$F$1,0)),INDEX('Wkpr - Allocation_Factors'!$B$2:$F$15,MATCH(CONCATENATE('Wkpr - Plant Balance Detail'!$B550,'Wkpr - Plant Balance Detail'!$C550),'Wkpr - Allocation_Factors'!$A$2:$A$15,0),MATCH('Wkpr - Plant Balance Detail'!BX$2,'Wkpr - Allocation_Factors'!$B$1:$F$1,0)))),0)</f>
        <v>0</v>
      </c>
      <c r="BY550" s="31">
        <f>_xlfn.IFNA(IF(AND($B550="ED",$D550&gt;=310000,$D550&lt;360000),INDEX('Wkpr - Allocation_Factors'!$B$16:$F$16,1,MATCH('Wkpr - Plant Balance Detail'!BY$2,'Wkpr - Allocation_Factors'!$B$1:$F$1,0)),IF(AND($B550="GD",$C550="AN",$D550&gt;=350000,$D550&lt;358000),INDEX('Wkpr - Allocation_Factors'!$B$17:$F$17,1,MATCH('Wkpr - Plant Balance Detail'!BY$2,'Wkpr - Allocation_Factors'!$B$1:$F$1,0)),INDEX('Wkpr - Allocation_Factors'!$B$2:$F$15,MATCH(CONCATENATE('Wkpr - Plant Balance Detail'!$B550,'Wkpr - Plant Balance Detail'!$C550),'Wkpr - Allocation_Factors'!$A$2:$A$15,0),MATCH('Wkpr - Plant Balance Detail'!BY$2,'Wkpr - Allocation_Factors'!$B$1:$F$1,0)))),0)</f>
        <v>1</v>
      </c>
      <c r="CA550" s="1">
        <f t="shared" si="303"/>
        <v>0</v>
      </c>
      <c r="CB550" s="1">
        <f t="shared" si="304"/>
        <v>0</v>
      </c>
      <c r="CC550" s="1">
        <f t="shared" si="305"/>
        <v>0</v>
      </c>
      <c r="CD550" s="1">
        <f t="shared" si="306"/>
        <v>0</v>
      </c>
      <c r="CE550" s="1">
        <f t="shared" si="307"/>
        <v>6714.2400000000007</v>
      </c>
      <c r="CF550" s="1"/>
      <c r="CG550" s="1">
        <f t="shared" si="308"/>
        <v>0</v>
      </c>
      <c r="CH550" s="1">
        <f t="shared" si="309"/>
        <v>0</v>
      </c>
      <c r="CI550" s="1">
        <f t="shared" si="310"/>
        <v>0</v>
      </c>
      <c r="CJ550" s="1">
        <f t="shared" si="311"/>
        <v>0</v>
      </c>
      <c r="CK550" s="1">
        <f t="shared" si="312"/>
        <v>6714.2402350000002</v>
      </c>
      <c r="CM550" s="1">
        <f t="shared" si="313"/>
        <v>0</v>
      </c>
      <c r="CN550" s="1">
        <f t="shared" si="314"/>
        <v>0</v>
      </c>
      <c r="CO550" s="1">
        <f t="shared" si="315"/>
        <v>0</v>
      </c>
      <c r="CP550" s="1">
        <f t="shared" si="316"/>
        <v>0</v>
      </c>
      <c r="CQ550" s="1">
        <f t="shared" si="317"/>
        <v>8561.7828499999996</v>
      </c>
      <c r="CS550" s="1">
        <f t="shared" si="332"/>
        <v>0</v>
      </c>
      <c r="CT550" s="1">
        <f t="shared" si="333"/>
        <v>0</v>
      </c>
      <c r="CU550" s="1">
        <f t="shared" si="334"/>
        <v>0</v>
      </c>
      <c r="CV550" s="1">
        <f t="shared" si="335"/>
        <v>0</v>
      </c>
      <c r="CW550" s="1">
        <f t="shared" si="336"/>
        <v>1847.5426149999994</v>
      </c>
      <c r="CX550" s="1">
        <f t="shared" si="337"/>
        <v>1847.5426149999994</v>
      </c>
      <c r="DA550" s="38">
        <f t="shared" si="318"/>
        <v>0</v>
      </c>
      <c r="DB550" s="38">
        <f t="shared" si="319"/>
        <v>0</v>
      </c>
      <c r="DC550" s="38">
        <f t="shared" si="320"/>
        <v>0</v>
      </c>
      <c r="DD550" s="38">
        <f t="shared" si="321"/>
        <v>0</v>
      </c>
      <c r="DE550" s="38">
        <f t="shared" si="322"/>
        <v>0</v>
      </c>
    </row>
    <row r="551" spans="1:109" x14ac:dyDescent="0.2">
      <c r="A551" t="s">
        <v>566</v>
      </c>
      <c r="B551" t="str">
        <f t="shared" si="323"/>
        <v>GD</v>
      </c>
      <c r="C551" t="str">
        <f t="shared" si="324"/>
        <v>OR</v>
      </c>
      <c r="D551">
        <f t="shared" si="325"/>
        <v>353000</v>
      </c>
      <c r="F551" s="1">
        <v>62303.99</v>
      </c>
      <c r="G551" s="1">
        <v>62303.99</v>
      </c>
      <c r="H551" s="1">
        <v>62303.99</v>
      </c>
      <c r="I551" s="1">
        <v>62303.99</v>
      </c>
      <c r="J551" s="1">
        <v>62303.99</v>
      </c>
      <c r="K551" s="1">
        <v>62303.99</v>
      </c>
      <c r="L551" s="1">
        <v>62303.99</v>
      </c>
      <c r="M551" s="1">
        <v>62303.99</v>
      </c>
      <c r="N551" s="1">
        <v>62303.99</v>
      </c>
      <c r="O551" s="1">
        <v>62303.99</v>
      </c>
      <c r="P551" s="1">
        <v>62303.99</v>
      </c>
      <c r="Q551" s="1">
        <v>62303.99</v>
      </c>
      <c r="R551" s="1">
        <v>62303.99</v>
      </c>
      <c r="S551" s="1">
        <f t="shared" si="326"/>
        <v>62303.99</v>
      </c>
      <c r="T551" s="1">
        <f t="shared" si="327"/>
        <v>685343.89</v>
      </c>
      <c r="U551" s="1">
        <f t="shared" si="328"/>
        <v>62303.99</v>
      </c>
      <c r="V551" s="1">
        <v>-10079.14</v>
      </c>
      <c r="W551" s="1">
        <v>-10172.6</v>
      </c>
      <c r="X551" s="1">
        <v>-10266.06</v>
      </c>
      <c r="Y551" s="1">
        <v>-10359.52</v>
      </c>
      <c r="Z551" s="1">
        <v>-10452.98</v>
      </c>
      <c r="AA551" s="1">
        <v>-10546.44</v>
      </c>
      <c r="AB551" s="1">
        <v>-10639.9</v>
      </c>
      <c r="AC551" s="1">
        <v>-10733.36</v>
      </c>
      <c r="AD551" s="1">
        <v>-10826.82</v>
      </c>
      <c r="AE551" s="1">
        <v>-10920.28</v>
      </c>
      <c r="AF551" s="1">
        <v>-11013.74</v>
      </c>
      <c r="AG551" s="1">
        <v>-11107.2</v>
      </c>
      <c r="AH551" s="1">
        <v>-11200.66</v>
      </c>
      <c r="AI551" s="1"/>
      <c r="AJ551" s="1">
        <v>-93.460000000000008</v>
      </c>
      <c r="AK551" s="1">
        <v>-93.460000000000008</v>
      </c>
      <c r="AL551" s="1">
        <v>-93.460000000000008</v>
      </c>
      <c r="AM551" s="1">
        <v>-93.460000000000008</v>
      </c>
      <c r="AN551" s="1">
        <v>-93.460000000000008</v>
      </c>
      <c r="AO551" s="1">
        <v>-93.460000000000008</v>
      </c>
      <c r="AP551" s="1">
        <v>-93.460000000000008</v>
      </c>
      <c r="AQ551" s="1">
        <v>-93.460000000000008</v>
      </c>
      <c r="AR551" s="1">
        <v>-93.460000000000008</v>
      </c>
      <c r="AS551" s="1">
        <v>-93.460000000000008</v>
      </c>
      <c r="AT551" s="1">
        <v>-93.460000000000008</v>
      </c>
      <c r="AU551" s="1">
        <v>-93.460000000000008</v>
      </c>
      <c r="AV551" s="1">
        <v>-93.460000000000008</v>
      </c>
      <c r="AW551" s="1">
        <f t="shared" si="329"/>
        <v>1121.5200000000002</v>
      </c>
      <c r="AX551" s="1"/>
      <c r="AY551" s="1">
        <v>52224.85</v>
      </c>
      <c r="AZ551" s="1">
        <v>52131.39</v>
      </c>
      <c r="BA551" s="1">
        <v>52037.93</v>
      </c>
      <c r="BB551" s="1">
        <v>51944.47</v>
      </c>
      <c r="BC551" s="1">
        <v>51851.01</v>
      </c>
      <c r="BD551" s="1">
        <v>51757.55</v>
      </c>
      <c r="BE551" s="1">
        <v>51664.090000000004</v>
      </c>
      <c r="BF551" s="1">
        <v>51570.630000000005</v>
      </c>
      <c r="BG551" s="1">
        <v>51477.17</v>
      </c>
      <c r="BH551" s="1">
        <v>51383.71</v>
      </c>
      <c r="BI551" s="1">
        <v>51290.25</v>
      </c>
      <c r="BJ551" s="1">
        <v>51196.79</v>
      </c>
      <c r="BK551" s="1">
        <v>51103.33</v>
      </c>
      <c r="BL551" s="2">
        <f t="shared" si="302"/>
        <v>0</v>
      </c>
      <c r="BM551" s="2">
        <f t="shared" si="330"/>
        <v>1121.5200000000002</v>
      </c>
      <c r="BN551" s="3">
        <f t="shared" si="339"/>
        <v>1.8000773305208866E-2</v>
      </c>
      <c r="BO551" s="37">
        <f>IFERROR(INDEX('Wkpr - Existing Depr Rates'!$G$2:$G$709,MATCH('Wkpr - Plant Balance Detail'!A551,'Wkpr - Existing Depr Rates'!$A$2:$A$709,0),),0)</f>
        <v>1.7999999999999999E-2</v>
      </c>
      <c r="BP551" s="37">
        <f t="shared" si="331"/>
        <v>7.7330520886764731E-7</v>
      </c>
      <c r="BQ551" s="11">
        <v>1.5900000000000001E-2</v>
      </c>
      <c r="BR551" s="11"/>
      <c r="BS551" s="11"/>
      <c r="BU551" s="31">
        <f>_xlfn.IFNA(IF(AND($B551="ED",$D551&gt;=310000,$D551&lt;360000),INDEX('Wkpr - Allocation_Factors'!$B$16:$F$16,1,MATCH('Wkpr - Plant Balance Detail'!BU$2,'Wkpr - Allocation_Factors'!$B$1:$F$1,0)),IF(AND($B551="GD",$C551="AN",$D551&gt;=350000,$D551&lt;358000),INDEX('Wkpr - Allocation_Factors'!$B$17:$F$17,1,MATCH('Wkpr - Plant Balance Detail'!BU$2,'Wkpr - Allocation_Factors'!$B$1:$F$1,0)),INDEX('Wkpr - Allocation_Factors'!$B$2:$F$15,MATCH(CONCATENATE('Wkpr - Plant Balance Detail'!$B551,'Wkpr - Plant Balance Detail'!$C551),'Wkpr - Allocation_Factors'!$A$2:$A$15,0),MATCH('Wkpr - Plant Balance Detail'!BU$2,'Wkpr - Allocation_Factors'!$B$1:$F$1,0)))),0)</f>
        <v>0</v>
      </c>
      <c r="BV551" s="31">
        <f>_xlfn.IFNA(IF(AND($B551="ED",$D551&gt;=310000,$D551&lt;360000),INDEX('Wkpr - Allocation_Factors'!$B$16:$F$16,1,MATCH('Wkpr - Plant Balance Detail'!BV$2,'Wkpr - Allocation_Factors'!$B$1:$F$1,0)),IF(AND($B551="GD",$C551="AN",$D551&gt;=350000,$D551&lt;358000),INDEX('Wkpr - Allocation_Factors'!$B$17:$F$17,1,MATCH('Wkpr - Plant Balance Detail'!BV$2,'Wkpr - Allocation_Factors'!$B$1:$F$1,0)),INDEX('Wkpr - Allocation_Factors'!$B$2:$F$15,MATCH(CONCATENATE('Wkpr - Plant Balance Detail'!$B551,'Wkpr - Plant Balance Detail'!$C551),'Wkpr - Allocation_Factors'!$A$2:$A$15,0),MATCH('Wkpr - Plant Balance Detail'!BV$2,'Wkpr - Allocation_Factors'!$B$1:$F$1,0)))),0)</f>
        <v>0</v>
      </c>
      <c r="BW551" s="31">
        <f>_xlfn.IFNA(IF(AND($B551="ED",$D551&gt;=310000,$D551&lt;360000),INDEX('Wkpr - Allocation_Factors'!$B$16:$F$16,1,MATCH('Wkpr - Plant Balance Detail'!BW$2,'Wkpr - Allocation_Factors'!$B$1:$F$1,0)),IF(AND($B551="GD",$C551="AN",$D551&gt;=350000,$D551&lt;358000),INDEX('Wkpr - Allocation_Factors'!$B$17:$F$17,1,MATCH('Wkpr - Plant Balance Detail'!BW$2,'Wkpr - Allocation_Factors'!$B$1:$F$1,0)),INDEX('Wkpr - Allocation_Factors'!$B$2:$F$15,MATCH(CONCATENATE('Wkpr - Plant Balance Detail'!$B551,'Wkpr - Plant Balance Detail'!$C551),'Wkpr - Allocation_Factors'!$A$2:$A$15,0),MATCH('Wkpr - Plant Balance Detail'!BW$2,'Wkpr - Allocation_Factors'!$B$1:$F$1,0)))),0)</f>
        <v>0</v>
      </c>
      <c r="BX551" s="31">
        <f>_xlfn.IFNA(IF(AND($B551="ED",$D551&gt;=310000,$D551&lt;360000),INDEX('Wkpr - Allocation_Factors'!$B$16:$F$16,1,MATCH('Wkpr - Plant Balance Detail'!BX$2,'Wkpr - Allocation_Factors'!$B$1:$F$1,0)),IF(AND($B551="GD",$C551="AN",$D551&gt;=350000,$D551&lt;358000),INDEX('Wkpr - Allocation_Factors'!$B$17:$F$17,1,MATCH('Wkpr - Plant Balance Detail'!BX$2,'Wkpr - Allocation_Factors'!$B$1:$F$1,0)),INDEX('Wkpr - Allocation_Factors'!$B$2:$F$15,MATCH(CONCATENATE('Wkpr - Plant Balance Detail'!$B551,'Wkpr - Plant Balance Detail'!$C551),'Wkpr - Allocation_Factors'!$A$2:$A$15,0),MATCH('Wkpr - Plant Balance Detail'!BX$2,'Wkpr - Allocation_Factors'!$B$1:$F$1,0)))),0)</f>
        <v>0</v>
      </c>
      <c r="BY551" s="31">
        <f>_xlfn.IFNA(IF(AND($B551="ED",$D551&gt;=310000,$D551&lt;360000),INDEX('Wkpr - Allocation_Factors'!$B$16:$F$16,1,MATCH('Wkpr - Plant Balance Detail'!BY$2,'Wkpr - Allocation_Factors'!$B$1:$F$1,0)),IF(AND($B551="GD",$C551="AN",$D551&gt;=350000,$D551&lt;358000),INDEX('Wkpr - Allocation_Factors'!$B$17:$F$17,1,MATCH('Wkpr - Plant Balance Detail'!BY$2,'Wkpr - Allocation_Factors'!$B$1:$F$1,0)),INDEX('Wkpr - Allocation_Factors'!$B$2:$F$15,MATCH(CONCATENATE('Wkpr - Plant Balance Detail'!$B551,'Wkpr - Plant Balance Detail'!$C551),'Wkpr - Allocation_Factors'!$A$2:$A$15,0),MATCH('Wkpr - Plant Balance Detail'!BY$2,'Wkpr - Allocation_Factors'!$B$1:$F$1,0)))),0)</f>
        <v>1</v>
      </c>
      <c r="CA551" s="1">
        <f t="shared" si="303"/>
        <v>0</v>
      </c>
      <c r="CB551" s="1">
        <f t="shared" si="304"/>
        <v>0</v>
      </c>
      <c r="CC551" s="1">
        <f t="shared" si="305"/>
        <v>0</v>
      </c>
      <c r="CD551" s="1">
        <f t="shared" si="306"/>
        <v>0</v>
      </c>
      <c r="CE551" s="1">
        <f t="shared" si="307"/>
        <v>1121.5200000000002</v>
      </c>
      <c r="CF551" s="1"/>
      <c r="CG551" s="1">
        <f t="shared" si="308"/>
        <v>0</v>
      </c>
      <c r="CH551" s="1">
        <f t="shared" si="309"/>
        <v>0</v>
      </c>
      <c r="CI551" s="1">
        <f t="shared" si="310"/>
        <v>0</v>
      </c>
      <c r="CJ551" s="1">
        <f t="shared" si="311"/>
        <v>0</v>
      </c>
      <c r="CK551" s="1">
        <f t="shared" si="312"/>
        <v>1121.47182</v>
      </c>
      <c r="CM551" s="1">
        <f t="shared" si="313"/>
        <v>0</v>
      </c>
      <c r="CN551" s="1">
        <f t="shared" si="314"/>
        <v>0</v>
      </c>
      <c r="CO551" s="1">
        <f t="shared" si="315"/>
        <v>0</v>
      </c>
      <c r="CP551" s="1">
        <f t="shared" si="316"/>
        <v>0</v>
      </c>
      <c r="CQ551" s="1">
        <f t="shared" si="317"/>
        <v>990.63344100000006</v>
      </c>
      <c r="CS551" s="1">
        <f t="shared" si="332"/>
        <v>0</v>
      </c>
      <c r="CT551" s="1">
        <f t="shared" si="333"/>
        <v>0</v>
      </c>
      <c r="CU551" s="1">
        <f t="shared" si="334"/>
        <v>0</v>
      </c>
      <c r="CV551" s="1">
        <f t="shared" si="335"/>
        <v>0</v>
      </c>
      <c r="CW551" s="1">
        <f t="shared" si="336"/>
        <v>-130.83837899999992</v>
      </c>
      <c r="CX551" s="1">
        <f t="shared" si="337"/>
        <v>-130.83837899999992</v>
      </c>
      <c r="DA551" s="38">
        <f t="shared" si="318"/>
        <v>0</v>
      </c>
      <c r="DB551" s="38">
        <f t="shared" si="319"/>
        <v>0</v>
      </c>
      <c r="DC551" s="38">
        <f t="shared" si="320"/>
        <v>0</v>
      </c>
      <c r="DD551" s="38">
        <f t="shared" si="321"/>
        <v>0</v>
      </c>
      <c r="DE551" s="38">
        <f t="shared" si="322"/>
        <v>0</v>
      </c>
    </row>
    <row r="552" spans="1:109" x14ac:dyDescent="0.2">
      <c r="A552" t="s">
        <v>567</v>
      </c>
      <c r="B552" t="str">
        <f t="shared" si="323"/>
        <v>GD</v>
      </c>
      <c r="C552" t="str">
        <f t="shared" si="324"/>
        <v>OR</v>
      </c>
      <c r="D552">
        <f t="shared" si="325"/>
        <v>354000</v>
      </c>
      <c r="F552" s="1">
        <v>2916309.29</v>
      </c>
      <c r="G552" s="1">
        <v>2917240.1</v>
      </c>
      <c r="H552" s="1">
        <v>2918478.2199999997</v>
      </c>
      <c r="I552" s="1">
        <v>2919576.85</v>
      </c>
      <c r="J552" s="1">
        <v>2921302.37</v>
      </c>
      <c r="K552" s="1">
        <v>2927088.65</v>
      </c>
      <c r="L552" s="1">
        <v>2927618.87</v>
      </c>
      <c r="M552" s="1">
        <v>2928222.93</v>
      </c>
      <c r="N552" s="1">
        <v>2928580.83</v>
      </c>
      <c r="O552" s="1">
        <v>2930082.42</v>
      </c>
      <c r="P552" s="1">
        <v>2931826.76</v>
      </c>
      <c r="Q552" s="1">
        <v>2934583.94</v>
      </c>
      <c r="R552" s="1">
        <v>2934583.94</v>
      </c>
      <c r="S552" s="1">
        <f t="shared" si="326"/>
        <v>2925446.6150000002</v>
      </c>
      <c r="T552" s="1">
        <f t="shared" si="327"/>
        <v>32184601.940000001</v>
      </c>
      <c r="U552" s="1">
        <f t="shared" si="328"/>
        <v>2925837.3795833332</v>
      </c>
      <c r="V552" s="1">
        <v>-386340.26</v>
      </c>
      <c r="W552" s="1">
        <v>-391250.16000000003</v>
      </c>
      <c r="X552" s="1">
        <v>-396161.89</v>
      </c>
      <c r="Y552" s="1">
        <v>-401075.59</v>
      </c>
      <c r="Z552" s="1">
        <v>-405991.66000000003</v>
      </c>
      <c r="AA552" s="1">
        <v>-410914.06</v>
      </c>
      <c r="AB552" s="1">
        <v>-415841.77</v>
      </c>
      <c r="AC552" s="1">
        <v>-420770.44</v>
      </c>
      <c r="AD552" s="1">
        <v>-425699.92</v>
      </c>
      <c r="AE552" s="1">
        <v>-430630.96</v>
      </c>
      <c r="AF552" s="1">
        <v>-435564.73</v>
      </c>
      <c r="AG552" s="1">
        <v>-440502.29000000004</v>
      </c>
      <c r="AH552" s="1">
        <v>-445442.17</v>
      </c>
      <c r="AI552" s="1"/>
      <c r="AJ552" s="1">
        <v>-4905.7300000000005</v>
      </c>
      <c r="AK552" s="1">
        <v>-4909.9000000000005</v>
      </c>
      <c r="AL552" s="1">
        <v>-4911.7300000000005</v>
      </c>
      <c r="AM552" s="1">
        <v>-4913.7</v>
      </c>
      <c r="AN552" s="1">
        <v>-4916.07</v>
      </c>
      <c r="AO552" s="1">
        <v>-4922.4000000000005</v>
      </c>
      <c r="AP552" s="1">
        <v>-4927.71</v>
      </c>
      <c r="AQ552" s="1">
        <v>-4928.67</v>
      </c>
      <c r="AR552" s="1">
        <v>-4929.4800000000005</v>
      </c>
      <c r="AS552" s="1">
        <v>-4931.04</v>
      </c>
      <c r="AT552" s="1">
        <v>-4933.7700000000004</v>
      </c>
      <c r="AU552" s="1">
        <v>-4937.5600000000004</v>
      </c>
      <c r="AV552" s="1">
        <v>-4939.88</v>
      </c>
      <c r="AW552" s="1">
        <f t="shared" si="329"/>
        <v>59101.909999999996</v>
      </c>
      <c r="AX552" s="1"/>
      <c r="AY552" s="1">
        <v>2529969.0300000003</v>
      </c>
      <c r="AZ552" s="1">
        <v>2525989.94</v>
      </c>
      <c r="BA552" s="1">
        <v>2522316.33</v>
      </c>
      <c r="BB552" s="1">
        <v>2518501.2599999998</v>
      </c>
      <c r="BC552" s="1">
        <v>2515310.71</v>
      </c>
      <c r="BD552" s="1">
        <v>2516174.59</v>
      </c>
      <c r="BE552" s="1">
        <v>2511777.1</v>
      </c>
      <c r="BF552" s="1">
        <v>2507452.4900000002</v>
      </c>
      <c r="BG552" s="1">
        <v>2502880.91</v>
      </c>
      <c r="BH552" s="1">
        <v>2499451.46</v>
      </c>
      <c r="BI552" s="1">
        <v>2496262.0300000003</v>
      </c>
      <c r="BJ552" s="1">
        <v>2494081.65</v>
      </c>
      <c r="BK552" s="1">
        <v>2489141.77</v>
      </c>
      <c r="BL552" s="2">
        <f t="shared" si="302"/>
        <v>0</v>
      </c>
      <c r="BM552" s="2">
        <f t="shared" si="330"/>
        <v>59101.909999999996</v>
      </c>
      <c r="BN552" s="3">
        <f t="shared" si="339"/>
        <v>2.0199998267988725E-2</v>
      </c>
      <c r="BO552" s="37">
        <f>IFERROR(INDEX('Wkpr - Existing Depr Rates'!$G$2:$G$709,MATCH('Wkpr - Plant Balance Detail'!A552,'Wkpr - Existing Depr Rates'!$A$2:$A$709,0),),0)</f>
        <v>2.0199999999999999E-2</v>
      </c>
      <c r="BP552" s="37">
        <f t="shared" si="331"/>
        <v>-1.7320112739860338E-9</v>
      </c>
      <c r="BQ552" s="11">
        <v>1.8200000000000001E-2</v>
      </c>
      <c r="BR552" s="11"/>
      <c r="BS552" s="11"/>
      <c r="BU552" s="31">
        <f>_xlfn.IFNA(IF(AND($B552="ED",$D552&gt;=310000,$D552&lt;360000),INDEX('Wkpr - Allocation_Factors'!$B$16:$F$16,1,MATCH('Wkpr - Plant Balance Detail'!BU$2,'Wkpr - Allocation_Factors'!$B$1:$F$1,0)),IF(AND($B552="GD",$C552="AN",$D552&gt;=350000,$D552&lt;358000),INDEX('Wkpr - Allocation_Factors'!$B$17:$F$17,1,MATCH('Wkpr - Plant Balance Detail'!BU$2,'Wkpr - Allocation_Factors'!$B$1:$F$1,0)),INDEX('Wkpr - Allocation_Factors'!$B$2:$F$15,MATCH(CONCATENATE('Wkpr - Plant Balance Detail'!$B552,'Wkpr - Plant Balance Detail'!$C552),'Wkpr - Allocation_Factors'!$A$2:$A$15,0),MATCH('Wkpr - Plant Balance Detail'!BU$2,'Wkpr - Allocation_Factors'!$B$1:$F$1,0)))),0)</f>
        <v>0</v>
      </c>
      <c r="BV552" s="31">
        <f>_xlfn.IFNA(IF(AND($B552="ED",$D552&gt;=310000,$D552&lt;360000),INDEX('Wkpr - Allocation_Factors'!$B$16:$F$16,1,MATCH('Wkpr - Plant Balance Detail'!BV$2,'Wkpr - Allocation_Factors'!$B$1:$F$1,0)),IF(AND($B552="GD",$C552="AN",$D552&gt;=350000,$D552&lt;358000),INDEX('Wkpr - Allocation_Factors'!$B$17:$F$17,1,MATCH('Wkpr - Plant Balance Detail'!BV$2,'Wkpr - Allocation_Factors'!$B$1:$F$1,0)),INDEX('Wkpr - Allocation_Factors'!$B$2:$F$15,MATCH(CONCATENATE('Wkpr - Plant Balance Detail'!$B552,'Wkpr - Plant Balance Detail'!$C552),'Wkpr - Allocation_Factors'!$A$2:$A$15,0),MATCH('Wkpr - Plant Balance Detail'!BV$2,'Wkpr - Allocation_Factors'!$B$1:$F$1,0)))),0)</f>
        <v>0</v>
      </c>
      <c r="BW552" s="31">
        <f>_xlfn.IFNA(IF(AND($B552="ED",$D552&gt;=310000,$D552&lt;360000),INDEX('Wkpr - Allocation_Factors'!$B$16:$F$16,1,MATCH('Wkpr - Plant Balance Detail'!BW$2,'Wkpr - Allocation_Factors'!$B$1:$F$1,0)),IF(AND($B552="GD",$C552="AN",$D552&gt;=350000,$D552&lt;358000),INDEX('Wkpr - Allocation_Factors'!$B$17:$F$17,1,MATCH('Wkpr - Plant Balance Detail'!BW$2,'Wkpr - Allocation_Factors'!$B$1:$F$1,0)),INDEX('Wkpr - Allocation_Factors'!$B$2:$F$15,MATCH(CONCATENATE('Wkpr - Plant Balance Detail'!$B552,'Wkpr - Plant Balance Detail'!$C552),'Wkpr - Allocation_Factors'!$A$2:$A$15,0),MATCH('Wkpr - Plant Balance Detail'!BW$2,'Wkpr - Allocation_Factors'!$B$1:$F$1,0)))),0)</f>
        <v>0</v>
      </c>
      <c r="BX552" s="31">
        <f>_xlfn.IFNA(IF(AND($B552="ED",$D552&gt;=310000,$D552&lt;360000),INDEX('Wkpr - Allocation_Factors'!$B$16:$F$16,1,MATCH('Wkpr - Plant Balance Detail'!BX$2,'Wkpr - Allocation_Factors'!$B$1:$F$1,0)),IF(AND($B552="GD",$C552="AN",$D552&gt;=350000,$D552&lt;358000),INDEX('Wkpr - Allocation_Factors'!$B$17:$F$17,1,MATCH('Wkpr - Plant Balance Detail'!BX$2,'Wkpr - Allocation_Factors'!$B$1:$F$1,0)),INDEX('Wkpr - Allocation_Factors'!$B$2:$F$15,MATCH(CONCATENATE('Wkpr - Plant Balance Detail'!$B552,'Wkpr - Plant Balance Detail'!$C552),'Wkpr - Allocation_Factors'!$A$2:$A$15,0),MATCH('Wkpr - Plant Balance Detail'!BX$2,'Wkpr - Allocation_Factors'!$B$1:$F$1,0)))),0)</f>
        <v>0</v>
      </c>
      <c r="BY552" s="31">
        <f>_xlfn.IFNA(IF(AND($B552="ED",$D552&gt;=310000,$D552&lt;360000),INDEX('Wkpr - Allocation_Factors'!$B$16:$F$16,1,MATCH('Wkpr - Plant Balance Detail'!BY$2,'Wkpr - Allocation_Factors'!$B$1:$F$1,0)),IF(AND($B552="GD",$C552="AN",$D552&gt;=350000,$D552&lt;358000),INDEX('Wkpr - Allocation_Factors'!$B$17:$F$17,1,MATCH('Wkpr - Plant Balance Detail'!BY$2,'Wkpr - Allocation_Factors'!$B$1:$F$1,0)),INDEX('Wkpr - Allocation_Factors'!$B$2:$F$15,MATCH(CONCATENATE('Wkpr - Plant Balance Detail'!$B552,'Wkpr - Plant Balance Detail'!$C552),'Wkpr - Allocation_Factors'!$A$2:$A$15,0),MATCH('Wkpr - Plant Balance Detail'!BY$2,'Wkpr - Allocation_Factors'!$B$1:$F$1,0)))),0)</f>
        <v>1</v>
      </c>
      <c r="CA552" s="1">
        <f t="shared" si="303"/>
        <v>0</v>
      </c>
      <c r="CB552" s="1">
        <f t="shared" si="304"/>
        <v>0</v>
      </c>
      <c r="CC552" s="1">
        <f t="shared" si="305"/>
        <v>0</v>
      </c>
      <c r="CD552" s="1">
        <f t="shared" si="306"/>
        <v>0</v>
      </c>
      <c r="CE552" s="1">
        <f t="shared" si="307"/>
        <v>59278.59050526753</v>
      </c>
      <c r="CF552" s="1"/>
      <c r="CG552" s="1">
        <f t="shared" si="308"/>
        <v>0</v>
      </c>
      <c r="CH552" s="1">
        <f t="shared" si="309"/>
        <v>0</v>
      </c>
      <c r="CI552" s="1">
        <f t="shared" si="310"/>
        <v>0</v>
      </c>
      <c r="CJ552" s="1">
        <f t="shared" si="311"/>
        <v>0</v>
      </c>
      <c r="CK552" s="1">
        <f t="shared" si="312"/>
        <v>59278.595587999996</v>
      </c>
      <c r="CM552" s="1">
        <f t="shared" si="313"/>
        <v>0</v>
      </c>
      <c r="CN552" s="1">
        <f t="shared" si="314"/>
        <v>0</v>
      </c>
      <c r="CO552" s="1">
        <f t="shared" si="315"/>
        <v>0</v>
      </c>
      <c r="CP552" s="1">
        <f t="shared" si="316"/>
        <v>0</v>
      </c>
      <c r="CQ552" s="1">
        <f t="shared" si="317"/>
        <v>53409.427708000003</v>
      </c>
      <c r="CS552" s="1">
        <f t="shared" si="332"/>
        <v>0</v>
      </c>
      <c r="CT552" s="1">
        <f t="shared" si="333"/>
        <v>0</v>
      </c>
      <c r="CU552" s="1">
        <f t="shared" si="334"/>
        <v>0</v>
      </c>
      <c r="CV552" s="1">
        <f t="shared" si="335"/>
        <v>0</v>
      </c>
      <c r="CW552" s="1">
        <f t="shared" si="336"/>
        <v>-5869.1678799999936</v>
      </c>
      <c r="CX552" s="1">
        <f t="shared" si="337"/>
        <v>-5869.1678799999936</v>
      </c>
      <c r="DA552" s="38">
        <f t="shared" si="318"/>
        <v>0</v>
      </c>
      <c r="DB552" s="38">
        <f t="shared" si="319"/>
        <v>0</v>
      </c>
      <c r="DC552" s="38">
        <f t="shared" si="320"/>
        <v>0</v>
      </c>
      <c r="DD552" s="38">
        <f t="shared" si="321"/>
        <v>0</v>
      </c>
      <c r="DE552" s="38">
        <f t="shared" si="322"/>
        <v>0</v>
      </c>
    </row>
    <row r="553" spans="1:109" x14ac:dyDescent="0.2">
      <c r="A553" t="s">
        <v>568</v>
      </c>
      <c r="B553" t="str">
        <f t="shared" si="323"/>
        <v>GD</v>
      </c>
      <c r="C553" t="str">
        <f t="shared" si="324"/>
        <v>OR</v>
      </c>
      <c r="D553">
        <f t="shared" si="325"/>
        <v>355000</v>
      </c>
      <c r="F553" s="1">
        <v>52247.16</v>
      </c>
      <c r="G553" s="1">
        <v>53177.97</v>
      </c>
      <c r="H553" s="1">
        <v>54416.090000000004</v>
      </c>
      <c r="I553" s="1">
        <v>55514.720000000001</v>
      </c>
      <c r="J553" s="1">
        <v>57240.24</v>
      </c>
      <c r="K553" s="1">
        <v>63026.520000000004</v>
      </c>
      <c r="L553" s="1">
        <v>63556.74</v>
      </c>
      <c r="M553" s="1">
        <v>64160.800000000003</v>
      </c>
      <c r="N553" s="1">
        <v>64518.700000000004</v>
      </c>
      <c r="O553" s="1">
        <v>66020.290000000008</v>
      </c>
      <c r="P553" s="1">
        <v>67764.63</v>
      </c>
      <c r="Q553" s="1">
        <v>70521.81</v>
      </c>
      <c r="R553" s="1">
        <v>70521.81</v>
      </c>
      <c r="S553" s="1">
        <f t="shared" si="326"/>
        <v>61384.485000000001</v>
      </c>
      <c r="T553" s="1">
        <f t="shared" si="327"/>
        <v>679918.51</v>
      </c>
      <c r="U553" s="1">
        <f t="shared" si="328"/>
        <v>61775.249583333331</v>
      </c>
      <c r="V553" s="1">
        <v>-11906.28</v>
      </c>
      <c r="W553" s="1">
        <v>-13149.86</v>
      </c>
      <c r="X553" s="1">
        <v>-14419.02</v>
      </c>
      <c r="Y553" s="1">
        <v>-15715.74</v>
      </c>
      <c r="Z553" s="1">
        <v>-17045.78</v>
      </c>
      <c r="AA553" s="1">
        <v>-18464.43</v>
      </c>
      <c r="AB553" s="1">
        <v>-19957.59</v>
      </c>
      <c r="AC553" s="1">
        <v>-21464.13</v>
      </c>
      <c r="AD553" s="1">
        <v>-22982.010000000002</v>
      </c>
      <c r="AE553" s="1">
        <v>-24521.82</v>
      </c>
      <c r="AF553" s="1">
        <v>-26099.93</v>
      </c>
      <c r="AG553" s="1">
        <v>-27731.13</v>
      </c>
      <c r="AH553" s="1">
        <v>-29394.86</v>
      </c>
      <c r="AI553" s="1"/>
      <c r="AJ553" s="1">
        <v>-1185.02</v>
      </c>
      <c r="AK553" s="1">
        <v>-1243.58</v>
      </c>
      <c r="AL553" s="1">
        <v>-1269.1600000000001</v>
      </c>
      <c r="AM553" s="1">
        <v>-1296.72</v>
      </c>
      <c r="AN553" s="1">
        <v>-1330.04</v>
      </c>
      <c r="AO553" s="1">
        <v>-1418.65</v>
      </c>
      <c r="AP553" s="1">
        <v>-1493.16</v>
      </c>
      <c r="AQ553" s="1">
        <v>-1506.54</v>
      </c>
      <c r="AR553" s="1">
        <v>-1517.88</v>
      </c>
      <c r="AS553" s="1">
        <v>-1539.81</v>
      </c>
      <c r="AT553" s="1">
        <v>-1578.1100000000001</v>
      </c>
      <c r="AU553" s="1">
        <v>-1631.2</v>
      </c>
      <c r="AV553" s="1">
        <v>-1663.73</v>
      </c>
      <c r="AW553" s="1">
        <f t="shared" si="329"/>
        <v>17488.580000000002</v>
      </c>
      <c r="AX553" s="1"/>
      <c r="AY553" s="1">
        <v>40340.879999999997</v>
      </c>
      <c r="AZ553" s="1">
        <v>40028.11</v>
      </c>
      <c r="BA553" s="1">
        <v>39997.07</v>
      </c>
      <c r="BB553" s="1">
        <v>39798.980000000003</v>
      </c>
      <c r="BC553" s="1">
        <v>40194.46</v>
      </c>
      <c r="BD553" s="1">
        <v>44562.090000000004</v>
      </c>
      <c r="BE553" s="1">
        <v>43599.15</v>
      </c>
      <c r="BF553" s="1">
        <v>42696.67</v>
      </c>
      <c r="BG553" s="1">
        <v>41536.69</v>
      </c>
      <c r="BH553" s="1">
        <v>41498.47</v>
      </c>
      <c r="BI553" s="1">
        <v>41664.700000000004</v>
      </c>
      <c r="BJ553" s="1">
        <v>42790.68</v>
      </c>
      <c r="BK553" s="1">
        <v>41126.950000000004</v>
      </c>
      <c r="BL553" s="2">
        <f t="shared" si="302"/>
        <v>0</v>
      </c>
      <c r="BM553" s="2">
        <f t="shared" si="330"/>
        <v>17488.580000000002</v>
      </c>
      <c r="BN553" s="3">
        <f t="shared" si="339"/>
        <v>0.28310011077184444</v>
      </c>
      <c r="BO553" s="37">
        <f>IFERROR(INDEX('Wkpr - Existing Depr Rates'!$G$2:$G$709,MATCH('Wkpr - Plant Balance Detail'!A553,'Wkpr - Existing Depr Rates'!$A$2:$A$709,0),),0)</f>
        <v>0.28310000000000002</v>
      </c>
      <c r="BP553" s="37">
        <f t="shared" si="331"/>
        <v>1.1077184441932175E-7</v>
      </c>
      <c r="BQ553" s="11">
        <v>1.7399999999999999E-2</v>
      </c>
      <c r="BR553" s="11"/>
      <c r="BS553" s="11"/>
      <c r="BU553" s="31">
        <f>_xlfn.IFNA(IF(AND($B553="ED",$D553&gt;=310000,$D553&lt;360000),INDEX('Wkpr - Allocation_Factors'!$B$16:$F$16,1,MATCH('Wkpr - Plant Balance Detail'!BU$2,'Wkpr - Allocation_Factors'!$B$1:$F$1,0)),IF(AND($B553="GD",$C553="AN",$D553&gt;=350000,$D553&lt;358000),INDEX('Wkpr - Allocation_Factors'!$B$17:$F$17,1,MATCH('Wkpr - Plant Balance Detail'!BU$2,'Wkpr - Allocation_Factors'!$B$1:$F$1,0)),INDEX('Wkpr - Allocation_Factors'!$B$2:$F$15,MATCH(CONCATENATE('Wkpr - Plant Balance Detail'!$B553,'Wkpr - Plant Balance Detail'!$C553),'Wkpr - Allocation_Factors'!$A$2:$A$15,0),MATCH('Wkpr - Plant Balance Detail'!BU$2,'Wkpr - Allocation_Factors'!$B$1:$F$1,0)))),0)</f>
        <v>0</v>
      </c>
      <c r="BV553" s="31">
        <f>_xlfn.IFNA(IF(AND($B553="ED",$D553&gt;=310000,$D553&lt;360000),INDEX('Wkpr - Allocation_Factors'!$B$16:$F$16,1,MATCH('Wkpr - Plant Balance Detail'!BV$2,'Wkpr - Allocation_Factors'!$B$1:$F$1,0)),IF(AND($B553="GD",$C553="AN",$D553&gt;=350000,$D553&lt;358000),INDEX('Wkpr - Allocation_Factors'!$B$17:$F$17,1,MATCH('Wkpr - Plant Balance Detail'!BV$2,'Wkpr - Allocation_Factors'!$B$1:$F$1,0)),INDEX('Wkpr - Allocation_Factors'!$B$2:$F$15,MATCH(CONCATENATE('Wkpr - Plant Balance Detail'!$B553,'Wkpr - Plant Balance Detail'!$C553),'Wkpr - Allocation_Factors'!$A$2:$A$15,0),MATCH('Wkpr - Plant Balance Detail'!BV$2,'Wkpr - Allocation_Factors'!$B$1:$F$1,0)))),0)</f>
        <v>0</v>
      </c>
      <c r="BW553" s="31">
        <f>_xlfn.IFNA(IF(AND($B553="ED",$D553&gt;=310000,$D553&lt;360000),INDEX('Wkpr - Allocation_Factors'!$B$16:$F$16,1,MATCH('Wkpr - Plant Balance Detail'!BW$2,'Wkpr - Allocation_Factors'!$B$1:$F$1,0)),IF(AND($B553="GD",$C553="AN",$D553&gt;=350000,$D553&lt;358000),INDEX('Wkpr - Allocation_Factors'!$B$17:$F$17,1,MATCH('Wkpr - Plant Balance Detail'!BW$2,'Wkpr - Allocation_Factors'!$B$1:$F$1,0)),INDEX('Wkpr - Allocation_Factors'!$B$2:$F$15,MATCH(CONCATENATE('Wkpr - Plant Balance Detail'!$B553,'Wkpr - Plant Balance Detail'!$C553),'Wkpr - Allocation_Factors'!$A$2:$A$15,0),MATCH('Wkpr - Plant Balance Detail'!BW$2,'Wkpr - Allocation_Factors'!$B$1:$F$1,0)))),0)</f>
        <v>0</v>
      </c>
      <c r="BX553" s="31">
        <f>_xlfn.IFNA(IF(AND($B553="ED",$D553&gt;=310000,$D553&lt;360000),INDEX('Wkpr - Allocation_Factors'!$B$16:$F$16,1,MATCH('Wkpr - Plant Balance Detail'!BX$2,'Wkpr - Allocation_Factors'!$B$1:$F$1,0)),IF(AND($B553="GD",$C553="AN",$D553&gt;=350000,$D553&lt;358000),INDEX('Wkpr - Allocation_Factors'!$B$17:$F$17,1,MATCH('Wkpr - Plant Balance Detail'!BX$2,'Wkpr - Allocation_Factors'!$B$1:$F$1,0)),INDEX('Wkpr - Allocation_Factors'!$B$2:$F$15,MATCH(CONCATENATE('Wkpr - Plant Balance Detail'!$B553,'Wkpr - Plant Balance Detail'!$C553),'Wkpr - Allocation_Factors'!$A$2:$A$15,0),MATCH('Wkpr - Plant Balance Detail'!BX$2,'Wkpr - Allocation_Factors'!$B$1:$F$1,0)))),0)</f>
        <v>0</v>
      </c>
      <c r="BY553" s="31">
        <f>_xlfn.IFNA(IF(AND($B553="ED",$D553&gt;=310000,$D553&lt;360000),INDEX('Wkpr - Allocation_Factors'!$B$16:$F$16,1,MATCH('Wkpr - Plant Balance Detail'!BY$2,'Wkpr - Allocation_Factors'!$B$1:$F$1,0)),IF(AND($B553="GD",$C553="AN",$D553&gt;=350000,$D553&lt;358000),INDEX('Wkpr - Allocation_Factors'!$B$17:$F$17,1,MATCH('Wkpr - Plant Balance Detail'!BY$2,'Wkpr - Allocation_Factors'!$B$1:$F$1,0)),INDEX('Wkpr - Allocation_Factors'!$B$2:$F$15,MATCH(CONCATENATE('Wkpr - Plant Balance Detail'!$B553,'Wkpr - Plant Balance Detail'!$C553),'Wkpr - Allocation_Factors'!$A$2:$A$15,0),MATCH('Wkpr - Plant Balance Detail'!BY$2,'Wkpr - Allocation_Factors'!$B$1:$F$1,0)))),0)</f>
        <v>1</v>
      </c>
      <c r="CA553" s="1">
        <f t="shared" si="303"/>
        <v>0</v>
      </c>
      <c r="CB553" s="1">
        <f t="shared" si="304"/>
        <v>0</v>
      </c>
      <c r="CC553" s="1">
        <f t="shared" si="305"/>
        <v>0</v>
      </c>
      <c r="CD553" s="1">
        <f t="shared" si="306"/>
        <v>0</v>
      </c>
      <c r="CE553" s="1">
        <f t="shared" si="307"/>
        <v>19964.732222830968</v>
      </c>
      <c r="CF553" s="1"/>
      <c r="CG553" s="1">
        <f t="shared" si="308"/>
        <v>0</v>
      </c>
      <c r="CH553" s="1">
        <f t="shared" si="309"/>
        <v>0</v>
      </c>
      <c r="CI553" s="1">
        <f t="shared" si="310"/>
        <v>0</v>
      </c>
      <c r="CJ553" s="1">
        <f t="shared" si="311"/>
        <v>0</v>
      </c>
      <c r="CK553" s="1">
        <f t="shared" si="312"/>
        <v>19964.724410999999</v>
      </c>
      <c r="CM553" s="1">
        <f t="shared" si="313"/>
        <v>0</v>
      </c>
      <c r="CN553" s="1">
        <f t="shared" si="314"/>
        <v>0</v>
      </c>
      <c r="CO553" s="1">
        <f t="shared" si="315"/>
        <v>0</v>
      </c>
      <c r="CP553" s="1">
        <f t="shared" si="316"/>
        <v>0</v>
      </c>
      <c r="CQ553" s="1">
        <f t="shared" si="317"/>
        <v>1227.0794939999998</v>
      </c>
      <c r="CS553" s="1">
        <f t="shared" si="332"/>
        <v>0</v>
      </c>
      <c r="CT553" s="1">
        <f t="shared" si="333"/>
        <v>0</v>
      </c>
      <c r="CU553" s="1">
        <f t="shared" si="334"/>
        <v>0</v>
      </c>
      <c r="CV553" s="1">
        <f t="shared" si="335"/>
        <v>0</v>
      </c>
      <c r="CW553" s="1">
        <f t="shared" si="336"/>
        <v>-18737.644916999998</v>
      </c>
      <c r="CX553" s="1">
        <f t="shared" si="337"/>
        <v>-18737.644916999998</v>
      </c>
      <c r="DA553" s="38">
        <f t="shared" si="318"/>
        <v>0</v>
      </c>
      <c r="DB553" s="38">
        <f t="shared" si="319"/>
        <v>0</v>
      </c>
      <c r="DC553" s="38">
        <f t="shared" si="320"/>
        <v>0</v>
      </c>
      <c r="DD553" s="38">
        <f t="shared" si="321"/>
        <v>0</v>
      </c>
      <c r="DE553" s="38">
        <f t="shared" si="322"/>
        <v>0</v>
      </c>
    </row>
    <row r="554" spans="1:109" x14ac:dyDescent="0.2">
      <c r="A554" t="s">
        <v>569</v>
      </c>
      <c r="B554" t="str">
        <f t="shared" si="323"/>
        <v>GD</v>
      </c>
      <c r="C554" t="str">
        <f t="shared" si="324"/>
        <v>OR</v>
      </c>
      <c r="D554">
        <f t="shared" si="325"/>
        <v>356000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f t="shared" si="326"/>
        <v>0</v>
      </c>
      <c r="T554" s="1">
        <f t="shared" si="327"/>
        <v>0</v>
      </c>
      <c r="U554" s="1">
        <f t="shared" si="328"/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/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f t="shared" si="329"/>
        <v>0</v>
      </c>
      <c r="AX554" s="1"/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2">
        <f t="shared" si="302"/>
        <v>0</v>
      </c>
      <c r="BM554" s="2">
        <f t="shared" si="330"/>
        <v>0</v>
      </c>
      <c r="BN554" s="3">
        <v>0</v>
      </c>
      <c r="BO554" s="37">
        <f>IFERROR(INDEX('Wkpr - Existing Depr Rates'!$G$2:$G$709,MATCH('Wkpr - Plant Balance Detail'!A554,'Wkpr - Existing Depr Rates'!$A$2:$A$709,0),),0)</f>
        <v>1.3599999999999999E-2</v>
      </c>
      <c r="BP554" s="37">
        <f t="shared" si="331"/>
        <v>-1.3599999999999999E-2</v>
      </c>
      <c r="BQ554" s="11">
        <v>0</v>
      </c>
      <c r="BR554" s="11"/>
      <c r="BS554" s="11"/>
      <c r="BU554" s="31">
        <f>_xlfn.IFNA(IF(AND($B554="ED",$D554&gt;=310000,$D554&lt;360000),INDEX('Wkpr - Allocation_Factors'!$B$16:$F$16,1,MATCH('Wkpr - Plant Balance Detail'!BU$2,'Wkpr - Allocation_Factors'!$B$1:$F$1,0)),IF(AND($B554="GD",$C554="AN",$D554&gt;=350000,$D554&lt;358000),INDEX('Wkpr - Allocation_Factors'!$B$17:$F$17,1,MATCH('Wkpr - Plant Balance Detail'!BU$2,'Wkpr - Allocation_Factors'!$B$1:$F$1,0)),INDEX('Wkpr - Allocation_Factors'!$B$2:$F$15,MATCH(CONCATENATE('Wkpr - Plant Balance Detail'!$B554,'Wkpr - Plant Balance Detail'!$C554),'Wkpr - Allocation_Factors'!$A$2:$A$15,0),MATCH('Wkpr - Plant Balance Detail'!BU$2,'Wkpr - Allocation_Factors'!$B$1:$F$1,0)))),0)</f>
        <v>0</v>
      </c>
      <c r="BV554" s="31">
        <f>_xlfn.IFNA(IF(AND($B554="ED",$D554&gt;=310000,$D554&lt;360000),INDEX('Wkpr - Allocation_Factors'!$B$16:$F$16,1,MATCH('Wkpr - Plant Balance Detail'!BV$2,'Wkpr - Allocation_Factors'!$B$1:$F$1,0)),IF(AND($B554="GD",$C554="AN",$D554&gt;=350000,$D554&lt;358000),INDEX('Wkpr - Allocation_Factors'!$B$17:$F$17,1,MATCH('Wkpr - Plant Balance Detail'!BV$2,'Wkpr - Allocation_Factors'!$B$1:$F$1,0)),INDEX('Wkpr - Allocation_Factors'!$B$2:$F$15,MATCH(CONCATENATE('Wkpr - Plant Balance Detail'!$B554,'Wkpr - Plant Balance Detail'!$C554),'Wkpr - Allocation_Factors'!$A$2:$A$15,0),MATCH('Wkpr - Plant Balance Detail'!BV$2,'Wkpr - Allocation_Factors'!$B$1:$F$1,0)))),0)</f>
        <v>0</v>
      </c>
      <c r="BW554" s="31">
        <f>_xlfn.IFNA(IF(AND($B554="ED",$D554&gt;=310000,$D554&lt;360000),INDEX('Wkpr - Allocation_Factors'!$B$16:$F$16,1,MATCH('Wkpr - Plant Balance Detail'!BW$2,'Wkpr - Allocation_Factors'!$B$1:$F$1,0)),IF(AND($B554="GD",$C554="AN",$D554&gt;=350000,$D554&lt;358000),INDEX('Wkpr - Allocation_Factors'!$B$17:$F$17,1,MATCH('Wkpr - Plant Balance Detail'!BW$2,'Wkpr - Allocation_Factors'!$B$1:$F$1,0)),INDEX('Wkpr - Allocation_Factors'!$B$2:$F$15,MATCH(CONCATENATE('Wkpr - Plant Balance Detail'!$B554,'Wkpr - Plant Balance Detail'!$C554),'Wkpr - Allocation_Factors'!$A$2:$A$15,0),MATCH('Wkpr - Plant Balance Detail'!BW$2,'Wkpr - Allocation_Factors'!$B$1:$F$1,0)))),0)</f>
        <v>0</v>
      </c>
      <c r="BX554" s="31">
        <f>_xlfn.IFNA(IF(AND($B554="ED",$D554&gt;=310000,$D554&lt;360000),INDEX('Wkpr - Allocation_Factors'!$B$16:$F$16,1,MATCH('Wkpr - Plant Balance Detail'!BX$2,'Wkpr - Allocation_Factors'!$B$1:$F$1,0)),IF(AND($B554="GD",$C554="AN",$D554&gt;=350000,$D554&lt;358000),INDEX('Wkpr - Allocation_Factors'!$B$17:$F$17,1,MATCH('Wkpr - Plant Balance Detail'!BX$2,'Wkpr - Allocation_Factors'!$B$1:$F$1,0)),INDEX('Wkpr - Allocation_Factors'!$B$2:$F$15,MATCH(CONCATENATE('Wkpr - Plant Balance Detail'!$B554,'Wkpr - Plant Balance Detail'!$C554),'Wkpr - Allocation_Factors'!$A$2:$A$15,0),MATCH('Wkpr - Plant Balance Detail'!BX$2,'Wkpr - Allocation_Factors'!$B$1:$F$1,0)))),0)</f>
        <v>0</v>
      </c>
      <c r="BY554" s="31">
        <f>_xlfn.IFNA(IF(AND($B554="ED",$D554&gt;=310000,$D554&lt;360000),INDEX('Wkpr - Allocation_Factors'!$B$16:$F$16,1,MATCH('Wkpr - Plant Balance Detail'!BY$2,'Wkpr - Allocation_Factors'!$B$1:$F$1,0)),IF(AND($B554="GD",$C554="AN",$D554&gt;=350000,$D554&lt;358000),INDEX('Wkpr - Allocation_Factors'!$B$17:$F$17,1,MATCH('Wkpr - Plant Balance Detail'!BY$2,'Wkpr - Allocation_Factors'!$B$1:$F$1,0)),INDEX('Wkpr - Allocation_Factors'!$B$2:$F$15,MATCH(CONCATENATE('Wkpr - Plant Balance Detail'!$B554,'Wkpr - Plant Balance Detail'!$C554),'Wkpr - Allocation_Factors'!$A$2:$A$15,0),MATCH('Wkpr - Plant Balance Detail'!BY$2,'Wkpr - Allocation_Factors'!$B$1:$F$1,0)))),0)</f>
        <v>1</v>
      </c>
      <c r="CA554" s="1">
        <f t="shared" si="303"/>
        <v>0</v>
      </c>
      <c r="CB554" s="1">
        <f t="shared" si="304"/>
        <v>0</v>
      </c>
      <c r="CC554" s="1">
        <f t="shared" si="305"/>
        <v>0</v>
      </c>
      <c r="CD554" s="1">
        <f t="shared" si="306"/>
        <v>0</v>
      </c>
      <c r="CE554" s="1">
        <f t="shared" si="307"/>
        <v>0</v>
      </c>
      <c r="CF554" s="1"/>
      <c r="CG554" s="1">
        <f t="shared" si="308"/>
        <v>0</v>
      </c>
      <c r="CH554" s="1">
        <f t="shared" si="309"/>
        <v>0</v>
      </c>
      <c r="CI554" s="1">
        <f t="shared" si="310"/>
        <v>0</v>
      </c>
      <c r="CJ554" s="1">
        <f t="shared" si="311"/>
        <v>0</v>
      </c>
      <c r="CK554" s="1">
        <f t="shared" si="312"/>
        <v>0</v>
      </c>
      <c r="CM554" s="1">
        <f t="shared" si="313"/>
        <v>0</v>
      </c>
      <c r="CN554" s="1">
        <f t="shared" si="314"/>
        <v>0</v>
      </c>
      <c r="CO554" s="1">
        <f t="shared" si="315"/>
        <v>0</v>
      </c>
      <c r="CP554" s="1">
        <f t="shared" si="316"/>
        <v>0</v>
      </c>
      <c r="CQ554" s="1">
        <f t="shared" si="317"/>
        <v>0</v>
      </c>
      <c r="CS554" s="1">
        <f t="shared" si="332"/>
        <v>0</v>
      </c>
      <c r="CT554" s="1">
        <f t="shared" si="333"/>
        <v>0</v>
      </c>
      <c r="CU554" s="1">
        <f t="shared" si="334"/>
        <v>0</v>
      </c>
      <c r="CV554" s="1">
        <f t="shared" si="335"/>
        <v>0</v>
      </c>
      <c r="CW554" s="1">
        <f t="shared" si="336"/>
        <v>0</v>
      </c>
      <c r="CX554" s="1">
        <f t="shared" si="337"/>
        <v>0</v>
      </c>
      <c r="DA554" s="38">
        <f t="shared" si="318"/>
        <v>0</v>
      </c>
      <c r="DB554" s="38">
        <f t="shared" si="319"/>
        <v>0</v>
      </c>
      <c r="DC554" s="38">
        <f t="shared" si="320"/>
        <v>0</v>
      </c>
      <c r="DD554" s="38">
        <f t="shared" si="321"/>
        <v>0</v>
      </c>
      <c r="DE554" s="38">
        <f t="shared" si="322"/>
        <v>0</v>
      </c>
    </row>
    <row r="555" spans="1:109" x14ac:dyDescent="0.2">
      <c r="A555" t="s">
        <v>570</v>
      </c>
      <c r="B555" t="str">
        <f t="shared" si="323"/>
        <v>GD</v>
      </c>
      <c r="C555" t="str">
        <f t="shared" si="324"/>
        <v>OR</v>
      </c>
      <c r="D555">
        <f t="shared" si="325"/>
        <v>357000</v>
      </c>
      <c r="F555" s="1">
        <v>57865.4</v>
      </c>
      <c r="G555" s="1">
        <v>58796.19</v>
      </c>
      <c r="H555" s="1">
        <v>60034.25</v>
      </c>
      <c r="I555" s="1">
        <v>61132.85</v>
      </c>
      <c r="J555" s="1">
        <v>62858.31</v>
      </c>
      <c r="K555" s="1">
        <v>68644.44</v>
      </c>
      <c r="L555" s="1">
        <v>69174.62</v>
      </c>
      <c r="M555" s="1">
        <v>69778.64</v>
      </c>
      <c r="N555" s="1">
        <v>70136.509999999995</v>
      </c>
      <c r="O555" s="1">
        <v>71638.06</v>
      </c>
      <c r="P555" s="1">
        <v>73382.33</v>
      </c>
      <c r="Q555" s="1">
        <v>76139.45</v>
      </c>
      <c r="R555" s="1">
        <v>76139.45</v>
      </c>
      <c r="S555" s="1">
        <f t="shared" si="326"/>
        <v>67002.425000000003</v>
      </c>
      <c r="T555" s="1">
        <f t="shared" si="327"/>
        <v>741715.65</v>
      </c>
      <c r="U555" s="1">
        <f t="shared" si="328"/>
        <v>67393.172916666677</v>
      </c>
      <c r="V555" s="1">
        <v>-751.41</v>
      </c>
      <c r="W555" s="1">
        <v>-871.47</v>
      </c>
      <c r="X555" s="1">
        <v>-993.77</v>
      </c>
      <c r="Y555" s="1">
        <v>-1118.47</v>
      </c>
      <c r="Z555" s="1">
        <v>-1246.08</v>
      </c>
      <c r="AA555" s="1">
        <v>-1381.42</v>
      </c>
      <c r="AB555" s="1">
        <v>-1523.26</v>
      </c>
      <c r="AC555" s="1">
        <v>-1666.27</v>
      </c>
      <c r="AD555" s="1">
        <v>-1810.27</v>
      </c>
      <c r="AE555" s="1">
        <v>-1956.18</v>
      </c>
      <c r="AF555" s="1">
        <v>-2105.4299999999998</v>
      </c>
      <c r="AG555" s="1">
        <v>-2259.31</v>
      </c>
      <c r="AH555" s="1">
        <v>-2416.0300000000002</v>
      </c>
      <c r="AI555" s="1"/>
      <c r="AJ555" s="1">
        <v>-114.95</v>
      </c>
      <c r="AK555" s="1">
        <v>-120.06</v>
      </c>
      <c r="AL555" s="1">
        <v>-122.3</v>
      </c>
      <c r="AM555" s="1">
        <v>-124.7</v>
      </c>
      <c r="AN555" s="1">
        <v>-127.61</v>
      </c>
      <c r="AO555" s="1">
        <v>-135.34</v>
      </c>
      <c r="AP555" s="1">
        <v>-141.84</v>
      </c>
      <c r="AQ555" s="1">
        <v>-143.01</v>
      </c>
      <c r="AR555" s="1">
        <v>-144</v>
      </c>
      <c r="AS555" s="1">
        <v>-145.91</v>
      </c>
      <c r="AT555" s="1">
        <v>-149.25</v>
      </c>
      <c r="AU555" s="1">
        <v>-153.88</v>
      </c>
      <c r="AV555" s="1">
        <v>-156.72</v>
      </c>
      <c r="AW555" s="1">
        <f t="shared" si="329"/>
        <v>1664.6200000000001</v>
      </c>
      <c r="AX555" s="1"/>
      <c r="AY555" s="1">
        <v>57113.99</v>
      </c>
      <c r="AZ555" s="1">
        <v>57924.72</v>
      </c>
      <c r="BA555" s="1">
        <v>59040.480000000003</v>
      </c>
      <c r="BB555" s="1">
        <v>60014.380000000005</v>
      </c>
      <c r="BC555" s="1">
        <v>61612.23</v>
      </c>
      <c r="BD555" s="1">
        <v>67263.02</v>
      </c>
      <c r="BE555" s="1">
        <v>67651.360000000001</v>
      </c>
      <c r="BF555" s="1">
        <v>68112.37</v>
      </c>
      <c r="BG555" s="1">
        <v>68326.240000000005</v>
      </c>
      <c r="BH555" s="1">
        <v>69681.88</v>
      </c>
      <c r="BI555" s="1">
        <v>71276.900000000009</v>
      </c>
      <c r="BJ555" s="1">
        <v>73880.14</v>
      </c>
      <c r="BK555" s="1">
        <v>73723.42</v>
      </c>
      <c r="BL555" s="2">
        <f t="shared" si="302"/>
        <v>0</v>
      </c>
      <c r="BM555" s="2">
        <f t="shared" si="330"/>
        <v>1664.6200000000001</v>
      </c>
      <c r="BN555" s="3">
        <f>IF(U555=0,"",IF((BM555/U555)=0,"",BM555/U555))</f>
        <v>2.4700128039057367E-2</v>
      </c>
      <c r="BO555" s="37">
        <f>IFERROR(INDEX('Wkpr - Existing Depr Rates'!$G$2:$G$709,MATCH('Wkpr - Plant Balance Detail'!A555,'Wkpr - Existing Depr Rates'!$A$2:$A$709,0),),0)</f>
        <v>2.47E-2</v>
      </c>
      <c r="BP555" s="37">
        <f t="shared" si="331"/>
        <v>1.280390573669965E-7</v>
      </c>
      <c r="BQ555" s="11">
        <v>2.2499999999999999E-2</v>
      </c>
      <c r="BR555" s="11"/>
      <c r="BS555" s="11"/>
      <c r="BU555" s="31">
        <f>_xlfn.IFNA(IF(AND($B555="ED",$D555&gt;=310000,$D555&lt;360000),INDEX('Wkpr - Allocation_Factors'!$B$16:$F$16,1,MATCH('Wkpr - Plant Balance Detail'!BU$2,'Wkpr - Allocation_Factors'!$B$1:$F$1,0)),IF(AND($B555="GD",$C555="AN",$D555&gt;=350000,$D555&lt;358000),INDEX('Wkpr - Allocation_Factors'!$B$17:$F$17,1,MATCH('Wkpr - Plant Balance Detail'!BU$2,'Wkpr - Allocation_Factors'!$B$1:$F$1,0)),INDEX('Wkpr - Allocation_Factors'!$B$2:$F$15,MATCH(CONCATENATE('Wkpr - Plant Balance Detail'!$B555,'Wkpr - Plant Balance Detail'!$C555),'Wkpr - Allocation_Factors'!$A$2:$A$15,0),MATCH('Wkpr - Plant Balance Detail'!BU$2,'Wkpr - Allocation_Factors'!$B$1:$F$1,0)))),0)</f>
        <v>0</v>
      </c>
      <c r="BV555" s="31">
        <f>_xlfn.IFNA(IF(AND($B555="ED",$D555&gt;=310000,$D555&lt;360000),INDEX('Wkpr - Allocation_Factors'!$B$16:$F$16,1,MATCH('Wkpr - Plant Balance Detail'!BV$2,'Wkpr - Allocation_Factors'!$B$1:$F$1,0)),IF(AND($B555="GD",$C555="AN",$D555&gt;=350000,$D555&lt;358000),INDEX('Wkpr - Allocation_Factors'!$B$17:$F$17,1,MATCH('Wkpr - Plant Balance Detail'!BV$2,'Wkpr - Allocation_Factors'!$B$1:$F$1,0)),INDEX('Wkpr - Allocation_Factors'!$B$2:$F$15,MATCH(CONCATENATE('Wkpr - Plant Balance Detail'!$B555,'Wkpr - Plant Balance Detail'!$C555),'Wkpr - Allocation_Factors'!$A$2:$A$15,0),MATCH('Wkpr - Plant Balance Detail'!BV$2,'Wkpr - Allocation_Factors'!$B$1:$F$1,0)))),0)</f>
        <v>0</v>
      </c>
      <c r="BW555" s="31">
        <f>_xlfn.IFNA(IF(AND($B555="ED",$D555&gt;=310000,$D555&lt;360000),INDEX('Wkpr - Allocation_Factors'!$B$16:$F$16,1,MATCH('Wkpr - Plant Balance Detail'!BW$2,'Wkpr - Allocation_Factors'!$B$1:$F$1,0)),IF(AND($B555="GD",$C555="AN",$D555&gt;=350000,$D555&lt;358000),INDEX('Wkpr - Allocation_Factors'!$B$17:$F$17,1,MATCH('Wkpr - Plant Balance Detail'!BW$2,'Wkpr - Allocation_Factors'!$B$1:$F$1,0)),INDEX('Wkpr - Allocation_Factors'!$B$2:$F$15,MATCH(CONCATENATE('Wkpr - Plant Balance Detail'!$B555,'Wkpr - Plant Balance Detail'!$C555),'Wkpr - Allocation_Factors'!$A$2:$A$15,0),MATCH('Wkpr - Plant Balance Detail'!BW$2,'Wkpr - Allocation_Factors'!$B$1:$F$1,0)))),0)</f>
        <v>0</v>
      </c>
      <c r="BX555" s="31">
        <f>_xlfn.IFNA(IF(AND($B555="ED",$D555&gt;=310000,$D555&lt;360000),INDEX('Wkpr - Allocation_Factors'!$B$16:$F$16,1,MATCH('Wkpr - Plant Balance Detail'!BX$2,'Wkpr - Allocation_Factors'!$B$1:$F$1,0)),IF(AND($B555="GD",$C555="AN",$D555&gt;=350000,$D555&lt;358000),INDEX('Wkpr - Allocation_Factors'!$B$17:$F$17,1,MATCH('Wkpr - Plant Balance Detail'!BX$2,'Wkpr - Allocation_Factors'!$B$1:$F$1,0)),INDEX('Wkpr - Allocation_Factors'!$B$2:$F$15,MATCH(CONCATENATE('Wkpr - Plant Balance Detail'!$B555,'Wkpr - Plant Balance Detail'!$C555),'Wkpr - Allocation_Factors'!$A$2:$A$15,0),MATCH('Wkpr - Plant Balance Detail'!BX$2,'Wkpr - Allocation_Factors'!$B$1:$F$1,0)))),0)</f>
        <v>0</v>
      </c>
      <c r="BY555" s="31">
        <f>_xlfn.IFNA(IF(AND($B555="ED",$D555&gt;=310000,$D555&lt;360000),INDEX('Wkpr - Allocation_Factors'!$B$16:$F$16,1,MATCH('Wkpr - Plant Balance Detail'!BY$2,'Wkpr - Allocation_Factors'!$B$1:$F$1,0)),IF(AND($B555="GD",$C555="AN",$D555&gt;=350000,$D555&lt;358000),INDEX('Wkpr - Allocation_Factors'!$B$17:$F$17,1,MATCH('Wkpr - Plant Balance Detail'!BY$2,'Wkpr - Allocation_Factors'!$B$1:$F$1,0)),INDEX('Wkpr - Allocation_Factors'!$B$2:$F$15,MATCH(CONCATENATE('Wkpr - Plant Balance Detail'!$B555,'Wkpr - Plant Balance Detail'!$C555),'Wkpr - Allocation_Factors'!$A$2:$A$15,0),MATCH('Wkpr - Plant Balance Detail'!BY$2,'Wkpr - Allocation_Factors'!$B$1:$F$1,0)))),0)</f>
        <v>1</v>
      </c>
      <c r="CA555" s="1">
        <f t="shared" si="303"/>
        <v>0</v>
      </c>
      <c r="CB555" s="1">
        <f t="shared" si="304"/>
        <v>0</v>
      </c>
      <c r="CC555" s="1">
        <f t="shared" si="305"/>
        <v>0</v>
      </c>
      <c r="CD555" s="1">
        <f t="shared" si="306"/>
        <v>0</v>
      </c>
      <c r="CE555" s="1">
        <f t="shared" si="307"/>
        <v>1880.6541638234064</v>
      </c>
      <c r="CF555" s="1"/>
      <c r="CG555" s="1">
        <f t="shared" si="308"/>
        <v>0</v>
      </c>
      <c r="CH555" s="1">
        <f t="shared" si="309"/>
        <v>0</v>
      </c>
      <c r="CI555" s="1">
        <f t="shared" si="310"/>
        <v>0</v>
      </c>
      <c r="CJ555" s="1">
        <f t="shared" si="311"/>
        <v>0</v>
      </c>
      <c r="CK555" s="1">
        <f t="shared" si="312"/>
        <v>1880.644415</v>
      </c>
      <c r="CM555" s="1">
        <f t="shared" si="313"/>
        <v>0</v>
      </c>
      <c r="CN555" s="1">
        <f t="shared" si="314"/>
        <v>0</v>
      </c>
      <c r="CO555" s="1">
        <f t="shared" si="315"/>
        <v>0</v>
      </c>
      <c r="CP555" s="1">
        <f t="shared" si="316"/>
        <v>0</v>
      </c>
      <c r="CQ555" s="1">
        <f t="shared" si="317"/>
        <v>1713.1376249999998</v>
      </c>
      <c r="CS555" s="1">
        <f t="shared" si="332"/>
        <v>0</v>
      </c>
      <c r="CT555" s="1">
        <f t="shared" si="333"/>
        <v>0</v>
      </c>
      <c r="CU555" s="1">
        <f t="shared" si="334"/>
        <v>0</v>
      </c>
      <c r="CV555" s="1">
        <f t="shared" si="335"/>
        <v>0</v>
      </c>
      <c r="CW555" s="1">
        <f t="shared" si="336"/>
        <v>-167.50679000000014</v>
      </c>
      <c r="CX555" s="1">
        <f t="shared" si="337"/>
        <v>-167.50679000000014</v>
      </c>
      <c r="DA555" s="38">
        <f t="shared" si="318"/>
        <v>0</v>
      </c>
      <c r="DB555" s="38">
        <f t="shared" si="319"/>
        <v>0</v>
      </c>
      <c r="DC555" s="38">
        <f t="shared" si="320"/>
        <v>0</v>
      </c>
      <c r="DD555" s="38">
        <f t="shared" si="321"/>
        <v>0</v>
      </c>
      <c r="DE555" s="38">
        <f t="shared" si="322"/>
        <v>0</v>
      </c>
    </row>
    <row r="556" spans="1:109" x14ac:dyDescent="0.2">
      <c r="A556" s="12" t="s">
        <v>571</v>
      </c>
      <c r="B556" s="12" t="str">
        <f t="shared" si="323"/>
        <v>GD</v>
      </c>
      <c r="C556" s="12" t="str">
        <f t="shared" si="324"/>
        <v>OR</v>
      </c>
      <c r="D556" s="12">
        <f t="shared" si="325"/>
        <v>374200</v>
      </c>
      <c r="E556" s="12" t="s">
        <v>1142</v>
      </c>
      <c r="F556" s="13">
        <v>219323.61000000002</v>
      </c>
      <c r="G556" s="13">
        <v>219323.61000000002</v>
      </c>
      <c r="H556" s="13">
        <v>219323.61000000002</v>
      </c>
      <c r="I556" s="13">
        <v>219323.61000000002</v>
      </c>
      <c r="J556" s="13">
        <v>219323.61000000002</v>
      </c>
      <c r="K556" s="13">
        <v>219323.61000000002</v>
      </c>
      <c r="L556" s="13">
        <v>219323.61000000002</v>
      </c>
      <c r="M556" s="13">
        <v>219323.61000000002</v>
      </c>
      <c r="N556" s="13">
        <v>219323.61000000002</v>
      </c>
      <c r="O556" s="13">
        <v>219323.61000000002</v>
      </c>
      <c r="P556" s="13">
        <v>219323.61000000002</v>
      </c>
      <c r="Q556" s="13">
        <v>219323.61000000002</v>
      </c>
      <c r="R556" s="13">
        <v>219323.61000000002</v>
      </c>
      <c r="S556" s="13">
        <f t="shared" si="326"/>
        <v>219323.61000000002</v>
      </c>
      <c r="T556" s="13">
        <f t="shared" si="327"/>
        <v>2412559.7100000004</v>
      </c>
      <c r="U556" s="13">
        <f t="shared" si="328"/>
        <v>219323.61000000002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3">
        <v>0</v>
      </c>
      <c r="AI556" s="13"/>
      <c r="AJ556" s="13">
        <v>0</v>
      </c>
      <c r="AK556" s="13">
        <v>0</v>
      </c>
      <c r="AL556" s="13">
        <v>0</v>
      </c>
      <c r="AM556" s="13">
        <v>0</v>
      </c>
      <c r="AN556" s="13">
        <v>0</v>
      </c>
      <c r="AO556" s="13">
        <v>0</v>
      </c>
      <c r="AP556" s="13">
        <v>0</v>
      </c>
      <c r="AQ556" s="13">
        <v>0</v>
      </c>
      <c r="AR556" s="13">
        <v>0</v>
      </c>
      <c r="AS556" s="13">
        <v>0</v>
      </c>
      <c r="AT556" s="13">
        <v>0</v>
      </c>
      <c r="AU556" s="13">
        <v>0</v>
      </c>
      <c r="AV556" s="13">
        <v>0</v>
      </c>
      <c r="AW556" s="13">
        <f t="shared" si="329"/>
        <v>0</v>
      </c>
      <c r="AX556" s="13"/>
      <c r="AY556" s="1">
        <v>219323.61000000002</v>
      </c>
      <c r="AZ556" s="1">
        <v>219323.61000000002</v>
      </c>
      <c r="BA556" s="1">
        <v>219323.61000000002</v>
      </c>
      <c r="BB556" s="1">
        <v>219323.61000000002</v>
      </c>
      <c r="BC556" s="1">
        <v>219323.61000000002</v>
      </c>
      <c r="BD556" s="1">
        <v>219323.61000000002</v>
      </c>
      <c r="BE556" s="1">
        <v>219323.61000000002</v>
      </c>
      <c r="BF556" s="1">
        <v>219323.61000000002</v>
      </c>
      <c r="BG556" s="1">
        <v>219323.61000000002</v>
      </c>
      <c r="BH556" s="1">
        <v>219323.61000000002</v>
      </c>
      <c r="BI556" s="1">
        <v>219323.61000000002</v>
      </c>
      <c r="BJ556" s="1">
        <v>219323.61000000002</v>
      </c>
      <c r="BK556" s="1">
        <v>219323.61000000002</v>
      </c>
      <c r="BL556" s="14">
        <f t="shared" si="302"/>
        <v>0</v>
      </c>
      <c r="BM556" s="14">
        <f t="shared" si="330"/>
        <v>0</v>
      </c>
      <c r="BN556" s="15">
        <v>0</v>
      </c>
      <c r="BO556" s="15">
        <f>IFERROR(INDEX('Wkpr - Existing Depr Rates'!$G$2:$G$709,MATCH('Wkpr - Plant Balance Detail'!A556,'Wkpr - Existing Depr Rates'!$A$2:$A$709,0),),0)</f>
        <v>0</v>
      </c>
      <c r="BP556" s="15">
        <f t="shared" si="331"/>
        <v>0</v>
      </c>
      <c r="BQ556" s="17">
        <v>0</v>
      </c>
      <c r="BR556" s="17"/>
      <c r="BS556" s="17"/>
      <c r="BT556" s="12"/>
      <c r="BU556" s="30">
        <f>_xlfn.IFNA(IF(AND($B556="ED",$D556&gt;=310000,$D556&lt;360000),INDEX('Wkpr - Allocation_Factors'!$B$16:$F$16,1,MATCH('Wkpr - Plant Balance Detail'!BU$2,'Wkpr - Allocation_Factors'!$B$1:$F$1,0)),IF(AND($B556="GD",$C556="AN",$D556&gt;=350000,$D556&lt;358000),INDEX('Wkpr - Allocation_Factors'!$B$17:$F$17,1,MATCH('Wkpr - Plant Balance Detail'!BU$2,'Wkpr - Allocation_Factors'!$B$1:$F$1,0)),INDEX('Wkpr - Allocation_Factors'!$B$2:$F$15,MATCH(CONCATENATE('Wkpr - Plant Balance Detail'!$B556,'Wkpr - Plant Balance Detail'!$C556),'Wkpr - Allocation_Factors'!$A$2:$A$15,0),MATCH('Wkpr - Plant Balance Detail'!BU$2,'Wkpr - Allocation_Factors'!$B$1:$F$1,0)))),0)</f>
        <v>0</v>
      </c>
      <c r="BV556" s="30">
        <f>_xlfn.IFNA(IF(AND($B556="ED",$D556&gt;=310000,$D556&lt;360000),INDEX('Wkpr - Allocation_Factors'!$B$16:$F$16,1,MATCH('Wkpr - Plant Balance Detail'!BV$2,'Wkpr - Allocation_Factors'!$B$1:$F$1,0)),IF(AND($B556="GD",$C556="AN",$D556&gt;=350000,$D556&lt;358000),INDEX('Wkpr - Allocation_Factors'!$B$17:$F$17,1,MATCH('Wkpr - Plant Balance Detail'!BV$2,'Wkpr - Allocation_Factors'!$B$1:$F$1,0)),INDEX('Wkpr - Allocation_Factors'!$B$2:$F$15,MATCH(CONCATENATE('Wkpr - Plant Balance Detail'!$B556,'Wkpr - Plant Balance Detail'!$C556),'Wkpr - Allocation_Factors'!$A$2:$A$15,0),MATCH('Wkpr - Plant Balance Detail'!BV$2,'Wkpr - Allocation_Factors'!$B$1:$F$1,0)))),0)</f>
        <v>0</v>
      </c>
      <c r="BW556" s="30">
        <f>_xlfn.IFNA(IF(AND($B556="ED",$D556&gt;=310000,$D556&lt;360000),INDEX('Wkpr - Allocation_Factors'!$B$16:$F$16,1,MATCH('Wkpr - Plant Balance Detail'!BW$2,'Wkpr - Allocation_Factors'!$B$1:$F$1,0)),IF(AND($B556="GD",$C556="AN",$D556&gt;=350000,$D556&lt;358000),INDEX('Wkpr - Allocation_Factors'!$B$17:$F$17,1,MATCH('Wkpr - Plant Balance Detail'!BW$2,'Wkpr - Allocation_Factors'!$B$1:$F$1,0)),INDEX('Wkpr - Allocation_Factors'!$B$2:$F$15,MATCH(CONCATENATE('Wkpr - Plant Balance Detail'!$B556,'Wkpr - Plant Balance Detail'!$C556),'Wkpr - Allocation_Factors'!$A$2:$A$15,0),MATCH('Wkpr - Plant Balance Detail'!BW$2,'Wkpr - Allocation_Factors'!$B$1:$F$1,0)))),0)</f>
        <v>0</v>
      </c>
      <c r="BX556" s="30">
        <f>_xlfn.IFNA(IF(AND($B556="ED",$D556&gt;=310000,$D556&lt;360000),INDEX('Wkpr - Allocation_Factors'!$B$16:$F$16,1,MATCH('Wkpr - Plant Balance Detail'!BX$2,'Wkpr - Allocation_Factors'!$B$1:$F$1,0)),IF(AND($B556="GD",$C556="AN",$D556&gt;=350000,$D556&lt;358000),INDEX('Wkpr - Allocation_Factors'!$B$17:$F$17,1,MATCH('Wkpr - Plant Balance Detail'!BX$2,'Wkpr - Allocation_Factors'!$B$1:$F$1,0)),INDEX('Wkpr - Allocation_Factors'!$B$2:$F$15,MATCH(CONCATENATE('Wkpr - Plant Balance Detail'!$B556,'Wkpr - Plant Balance Detail'!$C556),'Wkpr - Allocation_Factors'!$A$2:$A$15,0),MATCH('Wkpr - Plant Balance Detail'!BX$2,'Wkpr - Allocation_Factors'!$B$1:$F$1,0)))),0)</f>
        <v>0</v>
      </c>
      <c r="BY556" s="30">
        <f>_xlfn.IFNA(IF(AND($B556="ED",$D556&gt;=310000,$D556&lt;360000),INDEX('Wkpr - Allocation_Factors'!$B$16:$F$16,1,MATCH('Wkpr - Plant Balance Detail'!BY$2,'Wkpr - Allocation_Factors'!$B$1:$F$1,0)),IF(AND($B556="GD",$C556="AN",$D556&gt;=350000,$D556&lt;358000),INDEX('Wkpr - Allocation_Factors'!$B$17:$F$17,1,MATCH('Wkpr - Plant Balance Detail'!BY$2,'Wkpr - Allocation_Factors'!$B$1:$F$1,0)),INDEX('Wkpr - Allocation_Factors'!$B$2:$F$15,MATCH(CONCATENATE('Wkpr - Plant Balance Detail'!$B556,'Wkpr - Plant Balance Detail'!$C556),'Wkpr - Allocation_Factors'!$A$2:$A$15,0),MATCH('Wkpr - Plant Balance Detail'!BY$2,'Wkpr - Allocation_Factors'!$B$1:$F$1,0)))),0)</f>
        <v>1</v>
      </c>
      <c r="CA556" s="1">
        <f t="shared" si="303"/>
        <v>0</v>
      </c>
      <c r="CB556" s="1">
        <f t="shared" si="304"/>
        <v>0</v>
      </c>
      <c r="CC556" s="1">
        <f t="shared" si="305"/>
        <v>0</v>
      </c>
      <c r="CD556" s="1">
        <f t="shared" si="306"/>
        <v>0</v>
      </c>
      <c r="CE556" s="1">
        <f t="shared" si="307"/>
        <v>0</v>
      </c>
      <c r="CF556" s="1"/>
      <c r="CG556" s="1">
        <f t="shared" si="308"/>
        <v>0</v>
      </c>
      <c r="CH556" s="1">
        <f t="shared" si="309"/>
        <v>0</v>
      </c>
      <c r="CI556" s="1">
        <f t="shared" si="310"/>
        <v>0</v>
      </c>
      <c r="CJ556" s="1">
        <f t="shared" si="311"/>
        <v>0</v>
      </c>
      <c r="CK556" s="1">
        <f t="shared" si="312"/>
        <v>0</v>
      </c>
      <c r="CM556" s="1">
        <f t="shared" si="313"/>
        <v>0</v>
      </c>
      <c r="CN556" s="1">
        <f t="shared" si="314"/>
        <v>0</v>
      </c>
      <c r="CO556" s="1">
        <f t="shared" si="315"/>
        <v>0</v>
      </c>
      <c r="CP556" s="1">
        <f t="shared" si="316"/>
        <v>0</v>
      </c>
      <c r="CQ556" s="1">
        <f t="shared" si="317"/>
        <v>0</v>
      </c>
      <c r="CS556" s="1">
        <f t="shared" si="332"/>
        <v>0</v>
      </c>
      <c r="CT556" s="1">
        <f t="shared" si="333"/>
        <v>0</v>
      </c>
      <c r="CU556" s="1">
        <f t="shared" si="334"/>
        <v>0</v>
      </c>
      <c r="CV556" s="1">
        <f t="shared" si="335"/>
        <v>0</v>
      </c>
      <c r="CW556" s="1">
        <f t="shared" si="336"/>
        <v>0</v>
      </c>
      <c r="CX556" s="1">
        <f t="shared" si="337"/>
        <v>0</v>
      </c>
      <c r="DA556" s="38">
        <f t="shared" si="318"/>
        <v>0</v>
      </c>
      <c r="DB556" s="38">
        <f t="shared" si="319"/>
        <v>0</v>
      </c>
      <c r="DC556" s="38">
        <f t="shared" si="320"/>
        <v>0</v>
      </c>
      <c r="DD556" s="38">
        <f t="shared" si="321"/>
        <v>0</v>
      </c>
      <c r="DE556" s="38">
        <f t="shared" si="322"/>
        <v>0</v>
      </c>
    </row>
    <row r="557" spans="1:109" x14ac:dyDescent="0.2">
      <c r="A557" t="s">
        <v>572</v>
      </c>
      <c r="B557" t="str">
        <f t="shared" si="323"/>
        <v>GD</v>
      </c>
      <c r="C557" t="str">
        <f t="shared" si="324"/>
        <v>OR</v>
      </c>
      <c r="D557">
        <f t="shared" si="325"/>
        <v>374400</v>
      </c>
      <c r="F557" s="1">
        <v>392457.08</v>
      </c>
      <c r="G557" s="1">
        <v>392457.08</v>
      </c>
      <c r="H557" s="1">
        <v>392457.08</v>
      </c>
      <c r="I557" s="1">
        <v>392457.08</v>
      </c>
      <c r="J557" s="1">
        <v>392457.08</v>
      </c>
      <c r="K557" s="1">
        <v>392457.08</v>
      </c>
      <c r="L557" s="1">
        <v>392457.08</v>
      </c>
      <c r="M557" s="1">
        <v>392457.08</v>
      </c>
      <c r="N557" s="1">
        <v>392457.08</v>
      </c>
      <c r="O557" s="1">
        <v>392457.08</v>
      </c>
      <c r="P557" s="1">
        <v>392457.08</v>
      </c>
      <c r="Q557" s="1">
        <v>392457.08</v>
      </c>
      <c r="R557" s="1">
        <v>392457.08</v>
      </c>
      <c r="S557" s="1">
        <f t="shared" si="326"/>
        <v>392457.08</v>
      </c>
      <c r="T557" s="1">
        <f t="shared" si="327"/>
        <v>4317027.88</v>
      </c>
      <c r="U557" s="1">
        <f t="shared" si="328"/>
        <v>392457.08</v>
      </c>
      <c r="V557" s="1">
        <v>-21502.58</v>
      </c>
      <c r="W557" s="1">
        <v>-22159.95</v>
      </c>
      <c r="X557" s="1">
        <v>-22817.32</v>
      </c>
      <c r="Y557" s="1">
        <v>-23474.69</v>
      </c>
      <c r="Z557" s="1">
        <v>-24132.06</v>
      </c>
      <c r="AA557" s="1">
        <v>-24789.43</v>
      </c>
      <c r="AB557" s="1">
        <v>-25446.799999999999</v>
      </c>
      <c r="AC557" s="1">
        <v>-26104.170000000002</v>
      </c>
      <c r="AD557" s="1">
        <v>-26761.54</v>
      </c>
      <c r="AE557" s="1">
        <v>-27418.91</v>
      </c>
      <c r="AF557" s="1">
        <v>-28076.28</v>
      </c>
      <c r="AG557" s="1">
        <v>-28733.65</v>
      </c>
      <c r="AH557" s="1">
        <v>-29391.02</v>
      </c>
      <c r="AI557" s="1"/>
      <c r="AJ557" s="1">
        <v>-655.20000000000005</v>
      </c>
      <c r="AK557" s="1">
        <v>-657.37</v>
      </c>
      <c r="AL557" s="1">
        <v>-657.37</v>
      </c>
      <c r="AM557" s="1">
        <v>-657.37</v>
      </c>
      <c r="AN557" s="1">
        <v>-657.37</v>
      </c>
      <c r="AO557" s="1">
        <v>-657.37</v>
      </c>
      <c r="AP557" s="1">
        <v>-657.37</v>
      </c>
      <c r="AQ557" s="1">
        <v>-657.37</v>
      </c>
      <c r="AR557" s="1">
        <v>-657.37</v>
      </c>
      <c r="AS557" s="1">
        <v>-657.37</v>
      </c>
      <c r="AT557" s="1">
        <v>-657.37</v>
      </c>
      <c r="AU557" s="1">
        <v>-657.37</v>
      </c>
      <c r="AV557" s="1">
        <v>-657.37</v>
      </c>
      <c r="AW557" s="1">
        <f t="shared" si="329"/>
        <v>7888.44</v>
      </c>
      <c r="AX557" s="1"/>
      <c r="AY557" s="1">
        <v>370954.5</v>
      </c>
      <c r="AZ557" s="1">
        <v>370297.13</v>
      </c>
      <c r="BA557" s="1">
        <v>369639.76</v>
      </c>
      <c r="BB557" s="1">
        <v>368982.39</v>
      </c>
      <c r="BC557" s="1">
        <v>368325.02</v>
      </c>
      <c r="BD557" s="1">
        <v>367667.65</v>
      </c>
      <c r="BE557" s="1">
        <v>367010.28</v>
      </c>
      <c r="BF557" s="1">
        <v>366352.91000000003</v>
      </c>
      <c r="BG557" s="1">
        <v>365695.54</v>
      </c>
      <c r="BH557" s="1">
        <v>365038.17</v>
      </c>
      <c r="BI557" s="1">
        <v>364380.8</v>
      </c>
      <c r="BJ557" s="1">
        <v>363723.43</v>
      </c>
      <c r="BK557" s="1">
        <v>363066.06</v>
      </c>
      <c r="BL557" s="2">
        <f t="shared" si="302"/>
        <v>0</v>
      </c>
      <c r="BM557" s="2">
        <f t="shared" si="330"/>
        <v>7888.44</v>
      </c>
      <c r="BN557" s="3">
        <f t="shared" ref="BN557:BN564" si="340">IF(U557=0,"",IF((BM557/U557)=0,"",BM557/U557))</f>
        <v>2.0100134261815329E-2</v>
      </c>
      <c r="BO557" s="37">
        <f>IFERROR(INDEX('Wkpr - Existing Depr Rates'!$G$2:$G$709,MATCH('Wkpr - Plant Balance Detail'!A557,'Wkpr - Existing Depr Rates'!$A$2:$A$709,0),),0)</f>
        <v>2.01E-2</v>
      </c>
      <c r="BP557" s="37">
        <f t="shared" si="331"/>
        <v>1.3426181532869008E-7</v>
      </c>
      <c r="BQ557" s="11">
        <v>1.66E-2</v>
      </c>
      <c r="BR557" s="11"/>
      <c r="BS557" s="11"/>
      <c r="BU557" s="31">
        <f>_xlfn.IFNA(IF(AND($B557="ED",$D557&gt;=310000,$D557&lt;360000),INDEX('Wkpr - Allocation_Factors'!$B$16:$F$16,1,MATCH('Wkpr - Plant Balance Detail'!BU$2,'Wkpr - Allocation_Factors'!$B$1:$F$1,0)),IF(AND($B557="GD",$C557="AN",$D557&gt;=350000,$D557&lt;358000),INDEX('Wkpr - Allocation_Factors'!$B$17:$F$17,1,MATCH('Wkpr - Plant Balance Detail'!BU$2,'Wkpr - Allocation_Factors'!$B$1:$F$1,0)),INDEX('Wkpr - Allocation_Factors'!$B$2:$F$15,MATCH(CONCATENATE('Wkpr - Plant Balance Detail'!$B557,'Wkpr - Plant Balance Detail'!$C557),'Wkpr - Allocation_Factors'!$A$2:$A$15,0),MATCH('Wkpr - Plant Balance Detail'!BU$2,'Wkpr - Allocation_Factors'!$B$1:$F$1,0)))),0)</f>
        <v>0</v>
      </c>
      <c r="BV557" s="31">
        <f>_xlfn.IFNA(IF(AND($B557="ED",$D557&gt;=310000,$D557&lt;360000),INDEX('Wkpr - Allocation_Factors'!$B$16:$F$16,1,MATCH('Wkpr - Plant Balance Detail'!BV$2,'Wkpr - Allocation_Factors'!$B$1:$F$1,0)),IF(AND($B557="GD",$C557="AN",$D557&gt;=350000,$D557&lt;358000),INDEX('Wkpr - Allocation_Factors'!$B$17:$F$17,1,MATCH('Wkpr - Plant Balance Detail'!BV$2,'Wkpr - Allocation_Factors'!$B$1:$F$1,0)),INDEX('Wkpr - Allocation_Factors'!$B$2:$F$15,MATCH(CONCATENATE('Wkpr - Plant Balance Detail'!$B557,'Wkpr - Plant Balance Detail'!$C557),'Wkpr - Allocation_Factors'!$A$2:$A$15,0),MATCH('Wkpr - Plant Balance Detail'!BV$2,'Wkpr - Allocation_Factors'!$B$1:$F$1,0)))),0)</f>
        <v>0</v>
      </c>
      <c r="BW557" s="31">
        <f>_xlfn.IFNA(IF(AND($B557="ED",$D557&gt;=310000,$D557&lt;360000),INDEX('Wkpr - Allocation_Factors'!$B$16:$F$16,1,MATCH('Wkpr - Plant Balance Detail'!BW$2,'Wkpr - Allocation_Factors'!$B$1:$F$1,0)),IF(AND($B557="GD",$C557="AN",$D557&gt;=350000,$D557&lt;358000),INDEX('Wkpr - Allocation_Factors'!$B$17:$F$17,1,MATCH('Wkpr - Plant Balance Detail'!BW$2,'Wkpr - Allocation_Factors'!$B$1:$F$1,0)),INDEX('Wkpr - Allocation_Factors'!$B$2:$F$15,MATCH(CONCATENATE('Wkpr - Plant Balance Detail'!$B557,'Wkpr - Plant Balance Detail'!$C557),'Wkpr - Allocation_Factors'!$A$2:$A$15,0),MATCH('Wkpr - Plant Balance Detail'!BW$2,'Wkpr - Allocation_Factors'!$B$1:$F$1,0)))),0)</f>
        <v>0</v>
      </c>
      <c r="BX557" s="31">
        <f>_xlfn.IFNA(IF(AND($B557="ED",$D557&gt;=310000,$D557&lt;360000),INDEX('Wkpr - Allocation_Factors'!$B$16:$F$16,1,MATCH('Wkpr - Plant Balance Detail'!BX$2,'Wkpr - Allocation_Factors'!$B$1:$F$1,0)),IF(AND($B557="GD",$C557="AN",$D557&gt;=350000,$D557&lt;358000),INDEX('Wkpr - Allocation_Factors'!$B$17:$F$17,1,MATCH('Wkpr - Plant Balance Detail'!BX$2,'Wkpr - Allocation_Factors'!$B$1:$F$1,0)),INDEX('Wkpr - Allocation_Factors'!$B$2:$F$15,MATCH(CONCATENATE('Wkpr - Plant Balance Detail'!$B557,'Wkpr - Plant Balance Detail'!$C557),'Wkpr - Allocation_Factors'!$A$2:$A$15,0),MATCH('Wkpr - Plant Balance Detail'!BX$2,'Wkpr - Allocation_Factors'!$B$1:$F$1,0)))),0)</f>
        <v>0</v>
      </c>
      <c r="BY557" s="31">
        <f>_xlfn.IFNA(IF(AND($B557="ED",$D557&gt;=310000,$D557&lt;360000),INDEX('Wkpr - Allocation_Factors'!$B$16:$F$16,1,MATCH('Wkpr - Plant Balance Detail'!BY$2,'Wkpr - Allocation_Factors'!$B$1:$F$1,0)),IF(AND($B557="GD",$C557="AN",$D557&gt;=350000,$D557&lt;358000),INDEX('Wkpr - Allocation_Factors'!$B$17:$F$17,1,MATCH('Wkpr - Plant Balance Detail'!BY$2,'Wkpr - Allocation_Factors'!$B$1:$F$1,0)),INDEX('Wkpr - Allocation_Factors'!$B$2:$F$15,MATCH(CONCATENATE('Wkpr - Plant Balance Detail'!$B557,'Wkpr - Plant Balance Detail'!$C557),'Wkpr - Allocation_Factors'!$A$2:$A$15,0),MATCH('Wkpr - Plant Balance Detail'!BY$2,'Wkpr - Allocation_Factors'!$B$1:$F$1,0)))),0)</f>
        <v>1</v>
      </c>
      <c r="CA557" s="1">
        <f t="shared" si="303"/>
        <v>0</v>
      </c>
      <c r="CB557" s="1">
        <f t="shared" si="304"/>
        <v>0</v>
      </c>
      <c r="CC557" s="1">
        <f t="shared" si="305"/>
        <v>0</v>
      </c>
      <c r="CD557" s="1">
        <f t="shared" si="306"/>
        <v>0</v>
      </c>
      <c r="CE557" s="1">
        <f t="shared" si="307"/>
        <v>7888.44</v>
      </c>
      <c r="CF557" s="1"/>
      <c r="CG557" s="1">
        <f t="shared" si="308"/>
        <v>0</v>
      </c>
      <c r="CH557" s="1">
        <f t="shared" si="309"/>
        <v>0</v>
      </c>
      <c r="CI557" s="1">
        <f t="shared" si="310"/>
        <v>0</v>
      </c>
      <c r="CJ557" s="1">
        <f t="shared" si="311"/>
        <v>0</v>
      </c>
      <c r="CK557" s="1">
        <f t="shared" si="312"/>
        <v>7888.3873080000003</v>
      </c>
      <c r="CM557" s="1">
        <f t="shared" si="313"/>
        <v>0</v>
      </c>
      <c r="CN557" s="1">
        <f t="shared" si="314"/>
        <v>0</v>
      </c>
      <c r="CO557" s="1">
        <f t="shared" si="315"/>
        <v>0</v>
      </c>
      <c r="CP557" s="1">
        <f t="shared" si="316"/>
        <v>0</v>
      </c>
      <c r="CQ557" s="1">
        <f t="shared" si="317"/>
        <v>6514.7875280000007</v>
      </c>
      <c r="CS557" s="1">
        <f t="shared" si="332"/>
        <v>0</v>
      </c>
      <c r="CT557" s="1">
        <f t="shared" si="333"/>
        <v>0</v>
      </c>
      <c r="CU557" s="1">
        <f t="shared" si="334"/>
        <v>0</v>
      </c>
      <c r="CV557" s="1">
        <f t="shared" si="335"/>
        <v>0</v>
      </c>
      <c r="CW557" s="1">
        <f t="shared" si="336"/>
        <v>-1373.5997799999996</v>
      </c>
      <c r="CX557" s="1">
        <f t="shared" si="337"/>
        <v>-1373.5997799999996</v>
      </c>
      <c r="DA557" s="38">
        <f t="shared" si="318"/>
        <v>0</v>
      </c>
      <c r="DB557" s="38">
        <f t="shared" si="319"/>
        <v>0</v>
      </c>
      <c r="DC557" s="38">
        <f t="shared" si="320"/>
        <v>0</v>
      </c>
      <c r="DD557" s="38">
        <f t="shared" si="321"/>
        <v>0</v>
      </c>
      <c r="DE557" s="38">
        <f t="shared" si="322"/>
        <v>0</v>
      </c>
    </row>
    <row r="558" spans="1:109" x14ac:dyDescent="0.2">
      <c r="A558" t="s">
        <v>573</v>
      </c>
      <c r="B558" t="str">
        <f t="shared" si="323"/>
        <v>GD</v>
      </c>
      <c r="C558" t="str">
        <f t="shared" si="324"/>
        <v>OR</v>
      </c>
      <c r="D558">
        <f t="shared" si="325"/>
        <v>375000</v>
      </c>
      <c r="F558" s="1">
        <v>408942.9</v>
      </c>
      <c r="G558" s="1">
        <v>412939.05</v>
      </c>
      <c r="H558" s="1">
        <v>409514.60000000003</v>
      </c>
      <c r="I558" s="1">
        <v>410024.82</v>
      </c>
      <c r="J558" s="1">
        <v>413542.7</v>
      </c>
      <c r="K558" s="1">
        <v>413620.2</v>
      </c>
      <c r="L558" s="1">
        <v>413737.10000000003</v>
      </c>
      <c r="M558" s="1">
        <v>413806.49</v>
      </c>
      <c r="N558" s="1">
        <v>364108.25</v>
      </c>
      <c r="O558" s="1">
        <v>371413.46</v>
      </c>
      <c r="P558" s="1">
        <v>380362.45</v>
      </c>
      <c r="Q558" s="1">
        <v>377930.52</v>
      </c>
      <c r="R558" s="1">
        <v>378028.81</v>
      </c>
      <c r="S558" s="1">
        <f t="shared" si="326"/>
        <v>393485.85499999998</v>
      </c>
      <c r="T558" s="1">
        <f t="shared" si="327"/>
        <v>4380999.6400000006</v>
      </c>
      <c r="U558" s="1">
        <f t="shared" si="328"/>
        <v>397873.79125000007</v>
      </c>
      <c r="V558" s="1">
        <v>-72635.89</v>
      </c>
      <c r="W558" s="1">
        <v>-73269.42</v>
      </c>
      <c r="X558" s="1">
        <v>-73903.39</v>
      </c>
      <c r="Y558" s="1">
        <v>-74535.12</v>
      </c>
      <c r="Z558" s="1">
        <v>-75169.95</v>
      </c>
      <c r="AA558" s="1">
        <v>-75807.55</v>
      </c>
      <c r="AB558" s="1">
        <v>-76445.3</v>
      </c>
      <c r="AC558" s="1">
        <v>-77083.199999999997</v>
      </c>
      <c r="AD558" s="1">
        <v>-77682.84</v>
      </c>
      <c r="AE558" s="1">
        <v>-78249.8</v>
      </c>
      <c r="AF558" s="1">
        <v>-78829.290000000008</v>
      </c>
      <c r="AG558" s="1">
        <v>-79413.81</v>
      </c>
      <c r="AH558" s="1">
        <v>-79996.53</v>
      </c>
      <c r="AI558" s="1"/>
      <c r="AJ558" s="1">
        <v>-582.85</v>
      </c>
      <c r="AK558" s="1">
        <v>-633.53</v>
      </c>
      <c r="AL558" s="1">
        <v>-633.97</v>
      </c>
      <c r="AM558" s="1">
        <v>-631.73</v>
      </c>
      <c r="AN558" s="1">
        <v>-634.83000000000004</v>
      </c>
      <c r="AO558" s="1">
        <v>-637.6</v>
      </c>
      <c r="AP558" s="1">
        <v>-637.75</v>
      </c>
      <c r="AQ558" s="1">
        <v>-637.9</v>
      </c>
      <c r="AR558" s="1">
        <v>-599.64</v>
      </c>
      <c r="AS558" s="1">
        <v>-566.96</v>
      </c>
      <c r="AT558" s="1">
        <v>-579.49</v>
      </c>
      <c r="AU558" s="1">
        <v>-584.52</v>
      </c>
      <c r="AV558" s="1">
        <v>-582.72</v>
      </c>
      <c r="AW558" s="1">
        <f t="shared" si="329"/>
        <v>7360.64</v>
      </c>
      <c r="AX558" s="1"/>
      <c r="AY558" s="1">
        <v>336307.01</v>
      </c>
      <c r="AZ558" s="1">
        <v>339669.63</v>
      </c>
      <c r="BA558" s="1">
        <v>335611.21</v>
      </c>
      <c r="BB558" s="1">
        <v>335489.7</v>
      </c>
      <c r="BC558" s="1">
        <v>338372.75</v>
      </c>
      <c r="BD558" s="1">
        <v>337812.65</v>
      </c>
      <c r="BE558" s="1">
        <v>337291.8</v>
      </c>
      <c r="BF558" s="1">
        <v>336723.29</v>
      </c>
      <c r="BG558" s="1">
        <v>286425.41000000003</v>
      </c>
      <c r="BH558" s="1">
        <v>293163.66000000003</v>
      </c>
      <c r="BI558" s="1">
        <v>301533.16000000003</v>
      </c>
      <c r="BJ558" s="1">
        <v>298516.71000000002</v>
      </c>
      <c r="BK558" s="1">
        <v>298032.28000000003</v>
      </c>
      <c r="BL558" s="2">
        <f t="shared" si="302"/>
        <v>0</v>
      </c>
      <c r="BM558" s="2">
        <f t="shared" si="330"/>
        <v>7360.64</v>
      </c>
      <c r="BN558" s="3">
        <f t="shared" si="340"/>
        <v>1.8499936818846697E-2</v>
      </c>
      <c r="BO558" s="37">
        <f>IFERROR(INDEX('Wkpr - Existing Depr Rates'!$G$2:$G$709,MATCH('Wkpr - Plant Balance Detail'!A558,'Wkpr - Existing Depr Rates'!$A$2:$A$709,0),),0)</f>
        <v>1.8499999999999999E-2</v>
      </c>
      <c r="BP558" s="37">
        <f t="shared" si="331"/>
        <v>-6.3181153302227511E-8</v>
      </c>
      <c r="BQ558" s="11">
        <v>2.0400000000000001E-2</v>
      </c>
      <c r="BR558" s="11"/>
      <c r="BS558" s="11"/>
      <c r="BU558" s="31">
        <f>_xlfn.IFNA(IF(AND($B558="ED",$D558&gt;=310000,$D558&lt;360000),INDEX('Wkpr - Allocation_Factors'!$B$16:$F$16,1,MATCH('Wkpr - Plant Balance Detail'!BU$2,'Wkpr - Allocation_Factors'!$B$1:$F$1,0)),IF(AND($B558="GD",$C558="AN",$D558&gt;=350000,$D558&lt;358000),INDEX('Wkpr - Allocation_Factors'!$B$17:$F$17,1,MATCH('Wkpr - Plant Balance Detail'!BU$2,'Wkpr - Allocation_Factors'!$B$1:$F$1,0)),INDEX('Wkpr - Allocation_Factors'!$B$2:$F$15,MATCH(CONCATENATE('Wkpr - Plant Balance Detail'!$B558,'Wkpr - Plant Balance Detail'!$C558),'Wkpr - Allocation_Factors'!$A$2:$A$15,0),MATCH('Wkpr - Plant Balance Detail'!BU$2,'Wkpr - Allocation_Factors'!$B$1:$F$1,0)))),0)</f>
        <v>0</v>
      </c>
      <c r="BV558" s="31">
        <f>_xlfn.IFNA(IF(AND($B558="ED",$D558&gt;=310000,$D558&lt;360000),INDEX('Wkpr - Allocation_Factors'!$B$16:$F$16,1,MATCH('Wkpr - Plant Balance Detail'!BV$2,'Wkpr - Allocation_Factors'!$B$1:$F$1,0)),IF(AND($B558="GD",$C558="AN",$D558&gt;=350000,$D558&lt;358000),INDEX('Wkpr - Allocation_Factors'!$B$17:$F$17,1,MATCH('Wkpr - Plant Balance Detail'!BV$2,'Wkpr - Allocation_Factors'!$B$1:$F$1,0)),INDEX('Wkpr - Allocation_Factors'!$B$2:$F$15,MATCH(CONCATENATE('Wkpr - Plant Balance Detail'!$B558,'Wkpr - Plant Balance Detail'!$C558),'Wkpr - Allocation_Factors'!$A$2:$A$15,0),MATCH('Wkpr - Plant Balance Detail'!BV$2,'Wkpr - Allocation_Factors'!$B$1:$F$1,0)))),0)</f>
        <v>0</v>
      </c>
      <c r="BW558" s="31">
        <f>_xlfn.IFNA(IF(AND($B558="ED",$D558&gt;=310000,$D558&lt;360000),INDEX('Wkpr - Allocation_Factors'!$B$16:$F$16,1,MATCH('Wkpr - Plant Balance Detail'!BW$2,'Wkpr - Allocation_Factors'!$B$1:$F$1,0)),IF(AND($B558="GD",$C558="AN",$D558&gt;=350000,$D558&lt;358000),INDEX('Wkpr - Allocation_Factors'!$B$17:$F$17,1,MATCH('Wkpr - Plant Balance Detail'!BW$2,'Wkpr - Allocation_Factors'!$B$1:$F$1,0)),INDEX('Wkpr - Allocation_Factors'!$B$2:$F$15,MATCH(CONCATENATE('Wkpr - Plant Balance Detail'!$B558,'Wkpr - Plant Balance Detail'!$C558),'Wkpr - Allocation_Factors'!$A$2:$A$15,0),MATCH('Wkpr - Plant Balance Detail'!BW$2,'Wkpr - Allocation_Factors'!$B$1:$F$1,0)))),0)</f>
        <v>0</v>
      </c>
      <c r="BX558" s="31">
        <f>_xlfn.IFNA(IF(AND($B558="ED",$D558&gt;=310000,$D558&lt;360000),INDEX('Wkpr - Allocation_Factors'!$B$16:$F$16,1,MATCH('Wkpr - Plant Balance Detail'!BX$2,'Wkpr - Allocation_Factors'!$B$1:$F$1,0)),IF(AND($B558="GD",$C558="AN",$D558&gt;=350000,$D558&lt;358000),INDEX('Wkpr - Allocation_Factors'!$B$17:$F$17,1,MATCH('Wkpr - Plant Balance Detail'!BX$2,'Wkpr - Allocation_Factors'!$B$1:$F$1,0)),INDEX('Wkpr - Allocation_Factors'!$B$2:$F$15,MATCH(CONCATENATE('Wkpr - Plant Balance Detail'!$B558,'Wkpr - Plant Balance Detail'!$C558),'Wkpr - Allocation_Factors'!$A$2:$A$15,0),MATCH('Wkpr - Plant Balance Detail'!BX$2,'Wkpr - Allocation_Factors'!$B$1:$F$1,0)))),0)</f>
        <v>0</v>
      </c>
      <c r="BY558" s="31">
        <f>_xlfn.IFNA(IF(AND($B558="ED",$D558&gt;=310000,$D558&lt;360000),INDEX('Wkpr - Allocation_Factors'!$B$16:$F$16,1,MATCH('Wkpr - Plant Balance Detail'!BY$2,'Wkpr - Allocation_Factors'!$B$1:$F$1,0)),IF(AND($B558="GD",$C558="AN",$D558&gt;=350000,$D558&lt;358000),INDEX('Wkpr - Allocation_Factors'!$B$17:$F$17,1,MATCH('Wkpr - Plant Balance Detail'!BY$2,'Wkpr - Allocation_Factors'!$B$1:$F$1,0)),INDEX('Wkpr - Allocation_Factors'!$B$2:$F$15,MATCH(CONCATENATE('Wkpr - Plant Balance Detail'!$B558,'Wkpr - Plant Balance Detail'!$C558),'Wkpr - Allocation_Factors'!$A$2:$A$15,0),MATCH('Wkpr - Plant Balance Detail'!BY$2,'Wkpr - Allocation_Factors'!$B$1:$F$1,0)))),0)</f>
        <v>1</v>
      </c>
      <c r="CA558" s="1">
        <f t="shared" si="303"/>
        <v>0</v>
      </c>
      <c r="CB558" s="1">
        <f t="shared" si="304"/>
        <v>0</v>
      </c>
      <c r="CC558" s="1">
        <f t="shared" si="305"/>
        <v>0</v>
      </c>
      <c r="CD558" s="1">
        <f t="shared" si="306"/>
        <v>0</v>
      </c>
      <c r="CE558" s="1">
        <f t="shared" si="307"/>
        <v>6993.5091007038027</v>
      </c>
      <c r="CF558" s="1"/>
      <c r="CG558" s="1">
        <f t="shared" si="308"/>
        <v>0</v>
      </c>
      <c r="CH558" s="1">
        <f t="shared" si="309"/>
        <v>0</v>
      </c>
      <c r="CI558" s="1">
        <f t="shared" si="310"/>
        <v>0</v>
      </c>
      <c r="CJ558" s="1">
        <f t="shared" si="311"/>
        <v>0</v>
      </c>
      <c r="CK558" s="1">
        <f t="shared" si="312"/>
        <v>6993.5329849999998</v>
      </c>
      <c r="CM558" s="1">
        <f t="shared" si="313"/>
        <v>0</v>
      </c>
      <c r="CN558" s="1">
        <f t="shared" si="314"/>
        <v>0</v>
      </c>
      <c r="CO558" s="1">
        <f t="shared" si="315"/>
        <v>0</v>
      </c>
      <c r="CP558" s="1">
        <f t="shared" si="316"/>
        <v>0</v>
      </c>
      <c r="CQ558" s="1">
        <f t="shared" si="317"/>
        <v>7711.7877240000007</v>
      </c>
      <c r="CS558" s="1">
        <f t="shared" si="332"/>
        <v>0</v>
      </c>
      <c r="CT558" s="1">
        <f t="shared" si="333"/>
        <v>0</v>
      </c>
      <c r="CU558" s="1">
        <f t="shared" si="334"/>
        <v>0</v>
      </c>
      <c r="CV558" s="1">
        <f t="shared" si="335"/>
        <v>0</v>
      </c>
      <c r="CW558" s="1">
        <f t="shared" si="336"/>
        <v>718.25473900000088</v>
      </c>
      <c r="CX558" s="1">
        <f t="shared" si="337"/>
        <v>718.25473900000088</v>
      </c>
      <c r="DA558" s="38">
        <f t="shared" si="318"/>
        <v>0</v>
      </c>
      <c r="DB558" s="38">
        <f t="shared" si="319"/>
        <v>0</v>
      </c>
      <c r="DC558" s="38">
        <f t="shared" si="320"/>
        <v>0</v>
      </c>
      <c r="DD558" s="38">
        <f t="shared" si="321"/>
        <v>0</v>
      </c>
      <c r="DE558" s="38">
        <f t="shared" si="322"/>
        <v>0</v>
      </c>
    </row>
    <row r="559" spans="1:109" x14ac:dyDescent="0.2">
      <c r="A559" t="s">
        <v>574</v>
      </c>
      <c r="B559" t="str">
        <f t="shared" si="323"/>
        <v>GD</v>
      </c>
      <c r="C559" t="str">
        <f t="shared" si="324"/>
        <v>OR</v>
      </c>
      <c r="D559">
        <f t="shared" si="325"/>
        <v>376000</v>
      </c>
      <c r="F559" s="1">
        <v>175414997.22999999</v>
      </c>
      <c r="G559" s="1">
        <v>175563009.99000001</v>
      </c>
      <c r="H559" s="1">
        <v>181409194.50999999</v>
      </c>
      <c r="I559" s="1">
        <v>182240205.46000001</v>
      </c>
      <c r="J559" s="1">
        <v>183322702.53</v>
      </c>
      <c r="K559" s="1">
        <v>185676714.19999999</v>
      </c>
      <c r="L559" s="1">
        <v>187312571.56999999</v>
      </c>
      <c r="M559" s="1">
        <v>188726546.80000001</v>
      </c>
      <c r="N559" s="1">
        <v>191180919.88</v>
      </c>
      <c r="O559" s="1">
        <v>191854464.83000001</v>
      </c>
      <c r="P559" s="1">
        <v>193205314.81999999</v>
      </c>
      <c r="Q559" s="1">
        <v>195569413.81999999</v>
      </c>
      <c r="R559" s="1">
        <v>196446788.09999999</v>
      </c>
      <c r="S559" s="1">
        <f t="shared" si="326"/>
        <v>185930892.66499999</v>
      </c>
      <c r="T559" s="1">
        <f t="shared" si="327"/>
        <v>2056061058.4099998</v>
      </c>
      <c r="U559" s="1">
        <f t="shared" si="328"/>
        <v>186832662.58958331</v>
      </c>
      <c r="V559" s="1">
        <v>-53876897.880000003</v>
      </c>
      <c r="W559" s="1">
        <v>-54121688.869999997</v>
      </c>
      <c r="X559" s="1">
        <v>-54401022.890000001</v>
      </c>
      <c r="Y559" s="1">
        <v>-54650311.75</v>
      </c>
      <c r="Z559" s="1">
        <v>-54945271.850000001</v>
      </c>
      <c r="AA559" s="1">
        <v>-55230426.259999998</v>
      </c>
      <c r="AB559" s="1">
        <v>-55531925.93</v>
      </c>
      <c r="AC559" s="1">
        <v>-55753331.100000001</v>
      </c>
      <c r="AD559" s="1">
        <v>-56059569.649999999</v>
      </c>
      <c r="AE559" s="1">
        <v>-56245939.340000004</v>
      </c>
      <c r="AF559" s="1">
        <v>-56557014.490000002</v>
      </c>
      <c r="AG559" s="1">
        <v>-56871274.060000002</v>
      </c>
      <c r="AH559" s="1">
        <v>-57163617.520000003</v>
      </c>
      <c r="AI559" s="1"/>
      <c r="AJ559" s="1">
        <v>-281871.8</v>
      </c>
      <c r="AK559" s="1">
        <v>-283707.23</v>
      </c>
      <c r="AL559" s="1">
        <v>-288552.53000000003</v>
      </c>
      <c r="AM559" s="1">
        <v>-293949.93</v>
      </c>
      <c r="AN559" s="1">
        <v>-295496.69</v>
      </c>
      <c r="AO559" s="1">
        <v>-298274.53000000003</v>
      </c>
      <c r="AP559" s="1">
        <v>-301499.67</v>
      </c>
      <c r="AQ559" s="1">
        <v>-303964.96000000002</v>
      </c>
      <c r="AR559" s="1">
        <v>-307091.87</v>
      </c>
      <c r="AS559" s="1">
        <v>-309620.27</v>
      </c>
      <c r="AT559" s="1">
        <v>-311256.66000000003</v>
      </c>
      <c r="AU559" s="1">
        <v>-314259.57</v>
      </c>
      <c r="AV559" s="1">
        <v>-316879.76</v>
      </c>
      <c r="AW559" s="1">
        <f t="shared" si="329"/>
        <v>3624553.67</v>
      </c>
      <c r="AX559" s="1"/>
      <c r="AY559" s="1">
        <v>121538099.34999999</v>
      </c>
      <c r="AZ559" s="1">
        <v>121441321.12</v>
      </c>
      <c r="BA559" s="1">
        <v>127008171.62</v>
      </c>
      <c r="BB559" s="1">
        <v>127589893.70999999</v>
      </c>
      <c r="BC559" s="1">
        <v>128377430.68000001</v>
      </c>
      <c r="BD559" s="1">
        <v>130446287.94</v>
      </c>
      <c r="BE559" s="1">
        <v>131780645.64</v>
      </c>
      <c r="BF559" s="1">
        <v>132973215.7</v>
      </c>
      <c r="BG559" s="1">
        <v>135121350.22999999</v>
      </c>
      <c r="BH559" s="1">
        <v>135608525.49000001</v>
      </c>
      <c r="BI559" s="1">
        <v>136648300.33000001</v>
      </c>
      <c r="BJ559" s="1">
        <v>138698139.75999999</v>
      </c>
      <c r="BK559" s="1">
        <v>139283170.58000001</v>
      </c>
      <c r="BL559" s="2">
        <f t="shared" si="302"/>
        <v>0</v>
      </c>
      <c r="BM559" s="2">
        <f t="shared" si="330"/>
        <v>3624553.67</v>
      </c>
      <c r="BN559" s="3">
        <f t="shared" si="340"/>
        <v>1.940000008436471E-2</v>
      </c>
      <c r="BO559" s="37">
        <f>IFERROR(INDEX('Wkpr - Existing Depr Rates'!$G$2:$G$709,MATCH('Wkpr - Plant Balance Detail'!A559,'Wkpr - Existing Depr Rates'!$A$2:$A$709,0),),0)</f>
        <v>1.9400000000000001E-2</v>
      </c>
      <c r="BP559" s="37">
        <f t="shared" si="331"/>
        <v>8.4364709662665405E-11</v>
      </c>
      <c r="BQ559" s="11">
        <v>2.1700000000000001E-2</v>
      </c>
      <c r="BR559" s="11"/>
      <c r="BS559" s="11"/>
      <c r="BU559" s="31">
        <f>_xlfn.IFNA(IF(AND($B559="ED",$D559&gt;=310000,$D559&lt;360000),INDEX('Wkpr - Allocation_Factors'!$B$16:$F$16,1,MATCH('Wkpr - Plant Balance Detail'!BU$2,'Wkpr - Allocation_Factors'!$B$1:$F$1,0)),IF(AND($B559="GD",$C559="AN",$D559&gt;=350000,$D559&lt;358000),INDEX('Wkpr - Allocation_Factors'!$B$17:$F$17,1,MATCH('Wkpr - Plant Balance Detail'!BU$2,'Wkpr - Allocation_Factors'!$B$1:$F$1,0)),INDEX('Wkpr - Allocation_Factors'!$B$2:$F$15,MATCH(CONCATENATE('Wkpr - Plant Balance Detail'!$B559,'Wkpr - Plant Balance Detail'!$C559),'Wkpr - Allocation_Factors'!$A$2:$A$15,0),MATCH('Wkpr - Plant Balance Detail'!BU$2,'Wkpr - Allocation_Factors'!$B$1:$F$1,0)))),0)</f>
        <v>0</v>
      </c>
      <c r="BV559" s="31">
        <f>_xlfn.IFNA(IF(AND($B559="ED",$D559&gt;=310000,$D559&lt;360000),INDEX('Wkpr - Allocation_Factors'!$B$16:$F$16,1,MATCH('Wkpr - Plant Balance Detail'!BV$2,'Wkpr - Allocation_Factors'!$B$1:$F$1,0)),IF(AND($B559="GD",$C559="AN",$D559&gt;=350000,$D559&lt;358000),INDEX('Wkpr - Allocation_Factors'!$B$17:$F$17,1,MATCH('Wkpr - Plant Balance Detail'!BV$2,'Wkpr - Allocation_Factors'!$B$1:$F$1,0)),INDEX('Wkpr - Allocation_Factors'!$B$2:$F$15,MATCH(CONCATENATE('Wkpr - Plant Balance Detail'!$B559,'Wkpr - Plant Balance Detail'!$C559),'Wkpr - Allocation_Factors'!$A$2:$A$15,0),MATCH('Wkpr - Plant Balance Detail'!BV$2,'Wkpr - Allocation_Factors'!$B$1:$F$1,0)))),0)</f>
        <v>0</v>
      </c>
      <c r="BW559" s="31">
        <f>_xlfn.IFNA(IF(AND($B559="ED",$D559&gt;=310000,$D559&lt;360000),INDEX('Wkpr - Allocation_Factors'!$B$16:$F$16,1,MATCH('Wkpr - Plant Balance Detail'!BW$2,'Wkpr - Allocation_Factors'!$B$1:$F$1,0)),IF(AND($B559="GD",$C559="AN",$D559&gt;=350000,$D559&lt;358000),INDEX('Wkpr - Allocation_Factors'!$B$17:$F$17,1,MATCH('Wkpr - Plant Balance Detail'!BW$2,'Wkpr - Allocation_Factors'!$B$1:$F$1,0)),INDEX('Wkpr - Allocation_Factors'!$B$2:$F$15,MATCH(CONCATENATE('Wkpr - Plant Balance Detail'!$B559,'Wkpr - Plant Balance Detail'!$C559),'Wkpr - Allocation_Factors'!$A$2:$A$15,0),MATCH('Wkpr - Plant Balance Detail'!BW$2,'Wkpr - Allocation_Factors'!$B$1:$F$1,0)))),0)</f>
        <v>0</v>
      </c>
      <c r="BX559" s="31">
        <f>_xlfn.IFNA(IF(AND($B559="ED",$D559&gt;=310000,$D559&lt;360000),INDEX('Wkpr - Allocation_Factors'!$B$16:$F$16,1,MATCH('Wkpr - Plant Balance Detail'!BX$2,'Wkpr - Allocation_Factors'!$B$1:$F$1,0)),IF(AND($B559="GD",$C559="AN",$D559&gt;=350000,$D559&lt;358000),INDEX('Wkpr - Allocation_Factors'!$B$17:$F$17,1,MATCH('Wkpr - Plant Balance Detail'!BX$2,'Wkpr - Allocation_Factors'!$B$1:$F$1,0)),INDEX('Wkpr - Allocation_Factors'!$B$2:$F$15,MATCH(CONCATENATE('Wkpr - Plant Balance Detail'!$B559,'Wkpr - Plant Balance Detail'!$C559),'Wkpr - Allocation_Factors'!$A$2:$A$15,0),MATCH('Wkpr - Plant Balance Detail'!BX$2,'Wkpr - Allocation_Factors'!$B$1:$F$1,0)))),0)</f>
        <v>0</v>
      </c>
      <c r="BY559" s="31">
        <f>_xlfn.IFNA(IF(AND($B559="ED",$D559&gt;=310000,$D559&lt;360000),INDEX('Wkpr - Allocation_Factors'!$B$16:$F$16,1,MATCH('Wkpr - Plant Balance Detail'!BY$2,'Wkpr - Allocation_Factors'!$B$1:$F$1,0)),IF(AND($B559="GD",$C559="AN",$D559&gt;=350000,$D559&lt;358000),INDEX('Wkpr - Allocation_Factors'!$B$17:$F$17,1,MATCH('Wkpr - Plant Balance Detail'!BY$2,'Wkpr - Allocation_Factors'!$B$1:$F$1,0)),INDEX('Wkpr - Allocation_Factors'!$B$2:$F$15,MATCH(CONCATENATE('Wkpr - Plant Balance Detail'!$B559,'Wkpr - Plant Balance Detail'!$C559),'Wkpr - Allocation_Factors'!$A$2:$A$15,0),MATCH('Wkpr - Plant Balance Detail'!BY$2,'Wkpr - Allocation_Factors'!$B$1:$F$1,0)))),0)</f>
        <v>1</v>
      </c>
      <c r="CA559" s="1">
        <f t="shared" si="303"/>
        <v>0</v>
      </c>
      <c r="CB559" s="1">
        <f t="shared" si="304"/>
        <v>0</v>
      </c>
      <c r="CC559" s="1">
        <f t="shared" si="305"/>
        <v>0</v>
      </c>
      <c r="CD559" s="1">
        <f t="shared" si="306"/>
        <v>0</v>
      </c>
      <c r="CE559" s="1">
        <f t="shared" si="307"/>
        <v>3811067.7057131762</v>
      </c>
      <c r="CF559" s="1"/>
      <c r="CG559" s="1">
        <f t="shared" si="308"/>
        <v>0</v>
      </c>
      <c r="CH559" s="1">
        <f t="shared" si="309"/>
        <v>0</v>
      </c>
      <c r="CI559" s="1">
        <f t="shared" si="310"/>
        <v>0</v>
      </c>
      <c r="CJ559" s="1">
        <f t="shared" si="311"/>
        <v>0</v>
      </c>
      <c r="CK559" s="1">
        <f t="shared" si="312"/>
        <v>3811067.6891399999</v>
      </c>
      <c r="CM559" s="1">
        <f t="shared" si="313"/>
        <v>0</v>
      </c>
      <c r="CN559" s="1">
        <f t="shared" si="314"/>
        <v>0</v>
      </c>
      <c r="CO559" s="1">
        <f t="shared" si="315"/>
        <v>0</v>
      </c>
      <c r="CP559" s="1">
        <f t="shared" si="316"/>
        <v>0</v>
      </c>
      <c r="CQ559" s="1">
        <f t="shared" si="317"/>
        <v>4262895.3017699998</v>
      </c>
      <c r="CS559" s="1">
        <f t="shared" si="332"/>
        <v>0</v>
      </c>
      <c r="CT559" s="1">
        <f t="shared" si="333"/>
        <v>0</v>
      </c>
      <c r="CU559" s="1">
        <f t="shared" si="334"/>
        <v>0</v>
      </c>
      <c r="CV559" s="1">
        <f t="shared" si="335"/>
        <v>0</v>
      </c>
      <c r="CW559" s="1">
        <f t="shared" si="336"/>
        <v>451827.61262999987</v>
      </c>
      <c r="CX559" s="1">
        <f t="shared" si="337"/>
        <v>451827.61262999987</v>
      </c>
      <c r="DA559" s="38">
        <f t="shared" si="318"/>
        <v>0</v>
      </c>
      <c r="DB559" s="38">
        <f t="shared" si="319"/>
        <v>0</v>
      </c>
      <c r="DC559" s="38">
        <f t="shared" si="320"/>
        <v>0</v>
      </c>
      <c r="DD559" s="38">
        <f t="shared" si="321"/>
        <v>0</v>
      </c>
      <c r="DE559" s="38">
        <f t="shared" si="322"/>
        <v>0</v>
      </c>
    </row>
    <row r="560" spans="1:109" x14ac:dyDescent="0.2">
      <c r="A560" t="s">
        <v>575</v>
      </c>
      <c r="B560" t="str">
        <f t="shared" si="323"/>
        <v>GD</v>
      </c>
      <c r="C560" t="str">
        <f t="shared" si="324"/>
        <v>OR</v>
      </c>
      <c r="D560">
        <f t="shared" si="325"/>
        <v>378000</v>
      </c>
      <c r="F560" s="1">
        <v>5041817.7300000004</v>
      </c>
      <c r="G560" s="1">
        <v>5048859.68</v>
      </c>
      <c r="H560" s="1">
        <v>5030557.88</v>
      </c>
      <c r="I560" s="1">
        <v>5031256.6900000004</v>
      </c>
      <c r="J560" s="1">
        <v>5063420.99</v>
      </c>
      <c r="K560" s="1">
        <v>5165207.6500000004</v>
      </c>
      <c r="L560" s="1">
        <v>5168527.95</v>
      </c>
      <c r="M560" s="1">
        <v>5169493.03</v>
      </c>
      <c r="N560" s="1">
        <v>5109446.58</v>
      </c>
      <c r="O560" s="1">
        <v>5121365.59</v>
      </c>
      <c r="P560" s="1">
        <v>5209656.28</v>
      </c>
      <c r="Q560" s="1">
        <v>5187508.3</v>
      </c>
      <c r="R560" s="1">
        <v>5175204.57</v>
      </c>
      <c r="S560" s="1">
        <f t="shared" si="326"/>
        <v>5108511.1500000004</v>
      </c>
      <c r="T560" s="1">
        <f t="shared" si="327"/>
        <v>56305300.61999999</v>
      </c>
      <c r="U560" s="1">
        <f t="shared" si="328"/>
        <v>5117817.647499999</v>
      </c>
      <c r="V560" s="1">
        <v>-1004567.35</v>
      </c>
      <c r="W560" s="1">
        <v>-1015456.87</v>
      </c>
      <c r="X560" s="1">
        <v>-1026334.25</v>
      </c>
      <c r="Y560" s="1">
        <v>-1037192.63</v>
      </c>
      <c r="Z560" s="1">
        <v>-1048086.47</v>
      </c>
      <c r="AA560" s="1">
        <v>-1059124.8700000001</v>
      </c>
      <c r="AB560" s="1">
        <v>-1070276.69</v>
      </c>
      <c r="AC560" s="1">
        <v>-1081433.1399999999</v>
      </c>
      <c r="AD560" s="1">
        <v>-1092525.83</v>
      </c>
      <c r="AE560" s="1">
        <v>-1103566.58</v>
      </c>
      <c r="AF560" s="1">
        <v>-1114715.47</v>
      </c>
      <c r="AG560" s="1">
        <v>-1125935.74</v>
      </c>
      <c r="AH560" s="1">
        <v>-1124313.51</v>
      </c>
      <c r="AI560" s="1"/>
      <c r="AJ560" s="1">
        <v>-10792.72</v>
      </c>
      <c r="AK560" s="1">
        <v>-10889.52</v>
      </c>
      <c r="AL560" s="1">
        <v>-10877.380000000001</v>
      </c>
      <c r="AM560" s="1">
        <v>-10858.380000000001</v>
      </c>
      <c r="AN560" s="1">
        <v>-10893.84</v>
      </c>
      <c r="AO560" s="1">
        <v>-11038.4</v>
      </c>
      <c r="AP560" s="1">
        <v>-11151.82</v>
      </c>
      <c r="AQ560" s="1">
        <v>-11156.45</v>
      </c>
      <c r="AR560" s="1">
        <v>-11092.69</v>
      </c>
      <c r="AS560" s="1">
        <v>-11040.75</v>
      </c>
      <c r="AT560" s="1">
        <v>-11148.89</v>
      </c>
      <c r="AU560" s="1">
        <v>-11220.27</v>
      </c>
      <c r="AV560" s="1">
        <v>-11183.09</v>
      </c>
      <c r="AW560" s="1">
        <f t="shared" si="329"/>
        <v>132551.48000000001</v>
      </c>
      <c r="AX560" s="1"/>
      <c r="AY560" s="1">
        <v>4037250.38</v>
      </c>
      <c r="AZ560" s="1">
        <v>4033402.81</v>
      </c>
      <c r="BA560" s="1">
        <v>4004223.63</v>
      </c>
      <c r="BB560" s="1">
        <v>3994064.06</v>
      </c>
      <c r="BC560" s="1">
        <v>4015334.52</v>
      </c>
      <c r="BD560" s="1">
        <v>4106082.78</v>
      </c>
      <c r="BE560" s="1">
        <v>4098251.26</v>
      </c>
      <c r="BF560" s="1">
        <v>4088059.89</v>
      </c>
      <c r="BG560" s="1">
        <v>4016920.75</v>
      </c>
      <c r="BH560" s="1">
        <v>4017799.01</v>
      </c>
      <c r="BI560" s="1">
        <v>4094940.81</v>
      </c>
      <c r="BJ560" s="1">
        <v>4061572.56</v>
      </c>
      <c r="BK560" s="1">
        <v>4050891.06</v>
      </c>
      <c r="BL560" s="2">
        <f t="shared" si="302"/>
        <v>0</v>
      </c>
      <c r="BM560" s="2">
        <f t="shared" si="330"/>
        <v>132551.48000000001</v>
      </c>
      <c r="BN560" s="3">
        <f t="shared" si="340"/>
        <v>2.5900000572460811E-2</v>
      </c>
      <c r="BO560" s="37">
        <f>IFERROR(INDEX('Wkpr - Existing Depr Rates'!$G$2:$G$709,MATCH('Wkpr - Plant Balance Detail'!A560,'Wkpr - Existing Depr Rates'!$A$2:$A$709,0),),0)</f>
        <v>2.5899999999999999E-2</v>
      </c>
      <c r="BP560" s="37">
        <f t="shared" si="331"/>
        <v>5.7246081139328275E-10</v>
      </c>
      <c r="BQ560" s="11">
        <v>3.2000000000000001E-2</v>
      </c>
      <c r="BR560" s="11"/>
      <c r="BS560" s="11"/>
      <c r="BU560" s="31">
        <f>_xlfn.IFNA(IF(AND($B560="ED",$D560&gt;=310000,$D560&lt;360000),INDEX('Wkpr - Allocation_Factors'!$B$16:$F$16,1,MATCH('Wkpr - Plant Balance Detail'!BU$2,'Wkpr - Allocation_Factors'!$B$1:$F$1,0)),IF(AND($B560="GD",$C560="AN",$D560&gt;=350000,$D560&lt;358000),INDEX('Wkpr - Allocation_Factors'!$B$17:$F$17,1,MATCH('Wkpr - Plant Balance Detail'!BU$2,'Wkpr - Allocation_Factors'!$B$1:$F$1,0)),INDEX('Wkpr - Allocation_Factors'!$B$2:$F$15,MATCH(CONCATENATE('Wkpr - Plant Balance Detail'!$B560,'Wkpr - Plant Balance Detail'!$C560),'Wkpr - Allocation_Factors'!$A$2:$A$15,0),MATCH('Wkpr - Plant Balance Detail'!BU$2,'Wkpr - Allocation_Factors'!$B$1:$F$1,0)))),0)</f>
        <v>0</v>
      </c>
      <c r="BV560" s="31">
        <f>_xlfn.IFNA(IF(AND($B560="ED",$D560&gt;=310000,$D560&lt;360000),INDEX('Wkpr - Allocation_Factors'!$B$16:$F$16,1,MATCH('Wkpr - Plant Balance Detail'!BV$2,'Wkpr - Allocation_Factors'!$B$1:$F$1,0)),IF(AND($B560="GD",$C560="AN",$D560&gt;=350000,$D560&lt;358000),INDEX('Wkpr - Allocation_Factors'!$B$17:$F$17,1,MATCH('Wkpr - Plant Balance Detail'!BV$2,'Wkpr - Allocation_Factors'!$B$1:$F$1,0)),INDEX('Wkpr - Allocation_Factors'!$B$2:$F$15,MATCH(CONCATENATE('Wkpr - Plant Balance Detail'!$B560,'Wkpr - Plant Balance Detail'!$C560),'Wkpr - Allocation_Factors'!$A$2:$A$15,0),MATCH('Wkpr - Plant Balance Detail'!BV$2,'Wkpr - Allocation_Factors'!$B$1:$F$1,0)))),0)</f>
        <v>0</v>
      </c>
      <c r="BW560" s="31">
        <f>_xlfn.IFNA(IF(AND($B560="ED",$D560&gt;=310000,$D560&lt;360000),INDEX('Wkpr - Allocation_Factors'!$B$16:$F$16,1,MATCH('Wkpr - Plant Balance Detail'!BW$2,'Wkpr - Allocation_Factors'!$B$1:$F$1,0)),IF(AND($B560="GD",$C560="AN",$D560&gt;=350000,$D560&lt;358000),INDEX('Wkpr - Allocation_Factors'!$B$17:$F$17,1,MATCH('Wkpr - Plant Balance Detail'!BW$2,'Wkpr - Allocation_Factors'!$B$1:$F$1,0)),INDEX('Wkpr - Allocation_Factors'!$B$2:$F$15,MATCH(CONCATENATE('Wkpr - Plant Balance Detail'!$B560,'Wkpr - Plant Balance Detail'!$C560),'Wkpr - Allocation_Factors'!$A$2:$A$15,0),MATCH('Wkpr - Plant Balance Detail'!BW$2,'Wkpr - Allocation_Factors'!$B$1:$F$1,0)))),0)</f>
        <v>0</v>
      </c>
      <c r="BX560" s="31">
        <f>_xlfn.IFNA(IF(AND($B560="ED",$D560&gt;=310000,$D560&lt;360000),INDEX('Wkpr - Allocation_Factors'!$B$16:$F$16,1,MATCH('Wkpr - Plant Balance Detail'!BX$2,'Wkpr - Allocation_Factors'!$B$1:$F$1,0)),IF(AND($B560="GD",$C560="AN",$D560&gt;=350000,$D560&lt;358000),INDEX('Wkpr - Allocation_Factors'!$B$17:$F$17,1,MATCH('Wkpr - Plant Balance Detail'!BX$2,'Wkpr - Allocation_Factors'!$B$1:$F$1,0)),INDEX('Wkpr - Allocation_Factors'!$B$2:$F$15,MATCH(CONCATENATE('Wkpr - Plant Balance Detail'!$B560,'Wkpr - Plant Balance Detail'!$C560),'Wkpr - Allocation_Factors'!$A$2:$A$15,0),MATCH('Wkpr - Plant Balance Detail'!BX$2,'Wkpr - Allocation_Factors'!$B$1:$F$1,0)))),0)</f>
        <v>0</v>
      </c>
      <c r="BY560" s="31">
        <f>_xlfn.IFNA(IF(AND($B560="ED",$D560&gt;=310000,$D560&lt;360000),INDEX('Wkpr - Allocation_Factors'!$B$16:$F$16,1,MATCH('Wkpr - Plant Balance Detail'!BY$2,'Wkpr - Allocation_Factors'!$B$1:$F$1,0)),IF(AND($B560="GD",$C560="AN",$D560&gt;=350000,$D560&lt;358000),INDEX('Wkpr - Allocation_Factors'!$B$17:$F$17,1,MATCH('Wkpr - Plant Balance Detail'!BY$2,'Wkpr - Allocation_Factors'!$B$1:$F$1,0)),INDEX('Wkpr - Allocation_Factors'!$B$2:$F$15,MATCH(CONCATENATE('Wkpr - Plant Balance Detail'!$B560,'Wkpr - Plant Balance Detail'!$C560),'Wkpr - Allocation_Factors'!$A$2:$A$15,0),MATCH('Wkpr - Plant Balance Detail'!BY$2,'Wkpr - Allocation_Factors'!$B$1:$F$1,0)))),0)</f>
        <v>1</v>
      </c>
      <c r="CA560" s="1">
        <f t="shared" si="303"/>
        <v>0</v>
      </c>
      <c r="CB560" s="1">
        <f t="shared" si="304"/>
        <v>0</v>
      </c>
      <c r="CC560" s="1">
        <f t="shared" si="305"/>
        <v>0</v>
      </c>
      <c r="CD560" s="1">
        <f t="shared" si="306"/>
        <v>0</v>
      </c>
      <c r="CE560" s="1">
        <f t="shared" si="307"/>
        <v>134037.80132560182</v>
      </c>
      <c r="CF560" s="1"/>
      <c r="CG560" s="1">
        <f t="shared" si="308"/>
        <v>0</v>
      </c>
      <c r="CH560" s="1">
        <f t="shared" si="309"/>
        <v>0</v>
      </c>
      <c r="CI560" s="1">
        <f t="shared" si="310"/>
        <v>0</v>
      </c>
      <c r="CJ560" s="1">
        <f t="shared" si="311"/>
        <v>0</v>
      </c>
      <c r="CK560" s="1">
        <f t="shared" si="312"/>
        <v>134037.79836300001</v>
      </c>
      <c r="CM560" s="1">
        <f t="shared" si="313"/>
        <v>0</v>
      </c>
      <c r="CN560" s="1">
        <f t="shared" si="314"/>
        <v>0</v>
      </c>
      <c r="CO560" s="1">
        <f t="shared" si="315"/>
        <v>0</v>
      </c>
      <c r="CP560" s="1">
        <f t="shared" si="316"/>
        <v>0</v>
      </c>
      <c r="CQ560" s="1">
        <f t="shared" si="317"/>
        <v>165606.54624000003</v>
      </c>
      <c r="CS560" s="1">
        <f t="shared" si="332"/>
        <v>0</v>
      </c>
      <c r="CT560" s="1">
        <f t="shared" si="333"/>
        <v>0</v>
      </c>
      <c r="CU560" s="1">
        <f t="shared" si="334"/>
        <v>0</v>
      </c>
      <c r="CV560" s="1">
        <f t="shared" si="335"/>
        <v>0</v>
      </c>
      <c r="CW560" s="1">
        <f t="shared" si="336"/>
        <v>31568.747877000016</v>
      </c>
      <c r="CX560" s="1">
        <f t="shared" si="337"/>
        <v>31568.747877000016</v>
      </c>
      <c r="DA560" s="38">
        <f t="shared" si="318"/>
        <v>0</v>
      </c>
      <c r="DB560" s="38">
        <f t="shared" si="319"/>
        <v>0</v>
      </c>
      <c r="DC560" s="38">
        <f t="shared" si="320"/>
        <v>0</v>
      </c>
      <c r="DD560" s="38">
        <f t="shared" si="321"/>
        <v>0</v>
      </c>
      <c r="DE560" s="38">
        <f t="shared" si="322"/>
        <v>0</v>
      </c>
    </row>
    <row r="561" spans="1:109" x14ac:dyDescent="0.2">
      <c r="A561" t="s">
        <v>576</v>
      </c>
      <c r="B561" t="str">
        <f t="shared" si="323"/>
        <v>GD</v>
      </c>
      <c r="C561" t="str">
        <f t="shared" si="324"/>
        <v>OR</v>
      </c>
      <c r="D561">
        <f t="shared" si="325"/>
        <v>379000</v>
      </c>
      <c r="F561" s="1">
        <v>2765016.4699999997</v>
      </c>
      <c r="G561" s="1">
        <v>2769196.56</v>
      </c>
      <c r="H561" s="1">
        <v>2782230.55</v>
      </c>
      <c r="I561" s="1">
        <v>2793449.91</v>
      </c>
      <c r="J561" s="1">
        <v>2798161.41</v>
      </c>
      <c r="K561" s="1">
        <v>2799237.27</v>
      </c>
      <c r="L561" s="1">
        <v>2810607.44</v>
      </c>
      <c r="M561" s="1">
        <v>2847317.51</v>
      </c>
      <c r="N561" s="1">
        <v>1990667.4100000001</v>
      </c>
      <c r="O561" s="1">
        <v>1990667.4100000001</v>
      </c>
      <c r="P561" s="1">
        <v>2048674.38</v>
      </c>
      <c r="Q561" s="1">
        <v>2048674.38</v>
      </c>
      <c r="R561" s="1">
        <v>2048674.38</v>
      </c>
      <c r="S561" s="1">
        <f t="shared" si="326"/>
        <v>2406845.4249999998</v>
      </c>
      <c r="T561" s="1">
        <f t="shared" si="327"/>
        <v>27678884.229999997</v>
      </c>
      <c r="U561" s="1">
        <f t="shared" si="328"/>
        <v>2507144.1379166665</v>
      </c>
      <c r="V561" s="1">
        <v>-398228.32</v>
      </c>
      <c r="W561" s="1">
        <v>-403831.71</v>
      </c>
      <c r="X561" s="1">
        <v>-409452.53</v>
      </c>
      <c r="Y561" s="1">
        <v>-418004.75</v>
      </c>
      <c r="Z561" s="1">
        <v>-423666.26</v>
      </c>
      <c r="AA561" s="1">
        <v>-429333.62</v>
      </c>
      <c r="AB561" s="1">
        <v>-443498.83</v>
      </c>
      <c r="AC561" s="1">
        <v>-449227.48</v>
      </c>
      <c r="AD561" s="1">
        <v>-457048.45</v>
      </c>
      <c r="AE561" s="1">
        <v>-461079.56</v>
      </c>
      <c r="AF561" s="1">
        <v>-465169.4</v>
      </c>
      <c r="AG561" s="1">
        <v>-469317.96</v>
      </c>
      <c r="AH561" s="1">
        <v>-473466.52</v>
      </c>
      <c r="AI561" s="1"/>
      <c r="AJ561" s="1">
        <v>-4629.99</v>
      </c>
      <c r="AK561" s="1">
        <v>-5603.39</v>
      </c>
      <c r="AL561" s="1">
        <v>-5620.82</v>
      </c>
      <c r="AM561" s="1">
        <v>-5648.56</v>
      </c>
      <c r="AN561" s="1">
        <v>-5661.51</v>
      </c>
      <c r="AO561" s="1">
        <v>-5667.36</v>
      </c>
      <c r="AP561" s="1">
        <v>-5689.8</v>
      </c>
      <c r="AQ561" s="1">
        <v>-5728.6500000000005</v>
      </c>
      <c r="AR561" s="1">
        <v>-4901.6500000000005</v>
      </c>
      <c r="AS561" s="1">
        <v>-4031.11</v>
      </c>
      <c r="AT561" s="1">
        <v>-4089.84</v>
      </c>
      <c r="AU561" s="1">
        <v>-4148.5600000000004</v>
      </c>
      <c r="AV561" s="1">
        <v>-4148.5600000000004</v>
      </c>
      <c r="AW561" s="1">
        <f t="shared" si="329"/>
        <v>60939.81</v>
      </c>
      <c r="AX561" s="1"/>
      <c r="AY561" s="1">
        <v>2366788.15</v>
      </c>
      <c r="AZ561" s="1">
        <v>2365364.85</v>
      </c>
      <c r="BA561" s="1">
        <v>2372778.02</v>
      </c>
      <c r="BB561" s="1">
        <v>2375445.16</v>
      </c>
      <c r="BC561" s="1">
        <v>2374495.15</v>
      </c>
      <c r="BD561" s="1">
        <v>2369903.65</v>
      </c>
      <c r="BE561" s="1">
        <v>2367108.61</v>
      </c>
      <c r="BF561" s="1">
        <v>2398090.0300000003</v>
      </c>
      <c r="BG561" s="1">
        <v>1533618.96</v>
      </c>
      <c r="BH561" s="1">
        <v>1529587.85</v>
      </c>
      <c r="BI561" s="1">
        <v>1583504.98</v>
      </c>
      <c r="BJ561" s="1">
        <v>1579356.42</v>
      </c>
      <c r="BK561" s="1">
        <v>1575207.8599999999</v>
      </c>
      <c r="BL561" s="2">
        <f t="shared" si="302"/>
        <v>0</v>
      </c>
      <c r="BM561" s="2">
        <f t="shared" si="330"/>
        <v>60939.81</v>
      </c>
      <c r="BN561" s="3">
        <f t="shared" si="340"/>
        <v>2.4306464506120687E-2</v>
      </c>
      <c r="BO561" s="37">
        <f>IFERROR(INDEX('Wkpr - Existing Depr Rates'!$G$2:$G$709,MATCH('Wkpr - Plant Balance Detail'!A561,'Wkpr - Existing Depr Rates'!$A$2:$A$709,0),),0)</f>
        <v>2.4299999999999999E-2</v>
      </c>
      <c r="BP561" s="37">
        <f t="shared" si="331"/>
        <v>6.4645061206881904E-6</v>
      </c>
      <c r="BQ561" s="11">
        <v>2.7400000000000001E-2</v>
      </c>
      <c r="BR561" s="11"/>
      <c r="BS561" s="11"/>
      <c r="BU561" s="31">
        <f>_xlfn.IFNA(IF(AND($B561="ED",$D561&gt;=310000,$D561&lt;360000),INDEX('Wkpr - Allocation_Factors'!$B$16:$F$16,1,MATCH('Wkpr - Plant Balance Detail'!BU$2,'Wkpr - Allocation_Factors'!$B$1:$F$1,0)),IF(AND($B561="GD",$C561="AN",$D561&gt;=350000,$D561&lt;358000),INDEX('Wkpr - Allocation_Factors'!$B$17:$F$17,1,MATCH('Wkpr - Plant Balance Detail'!BU$2,'Wkpr - Allocation_Factors'!$B$1:$F$1,0)),INDEX('Wkpr - Allocation_Factors'!$B$2:$F$15,MATCH(CONCATENATE('Wkpr - Plant Balance Detail'!$B561,'Wkpr - Plant Balance Detail'!$C561),'Wkpr - Allocation_Factors'!$A$2:$A$15,0),MATCH('Wkpr - Plant Balance Detail'!BU$2,'Wkpr - Allocation_Factors'!$B$1:$F$1,0)))),0)</f>
        <v>0</v>
      </c>
      <c r="BV561" s="31">
        <f>_xlfn.IFNA(IF(AND($B561="ED",$D561&gt;=310000,$D561&lt;360000),INDEX('Wkpr - Allocation_Factors'!$B$16:$F$16,1,MATCH('Wkpr - Plant Balance Detail'!BV$2,'Wkpr - Allocation_Factors'!$B$1:$F$1,0)),IF(AND($B561="GD",$C561="AN",$D561&gt;=350000,$D561&lt;358000),INDEX('Wkpr - Allocation_Factors'!$B$17:$F$17,1,MATCH('Wkpr - Plant Balance Detail'!BV$2,'Wkpr - Allocation_Factors'!$B$1:$F$1,0)),INDEX('Wkpr - Allocation_Factors'!$B$2:$F$15,MATCH(CONCATENATE('Wkpr - Plant Balance Detail'!$B561,'Wkpr - Plant Balance Detail'!$C561),'Wkpr - Allocation_Factors'!$A$2:$A$15,0),MATCH('Wkpr - Plant Balance Detail'!BV$2,'Wkpr - Allocation_Factors'!$B$1:$F$1,0)))),0)</f>
        <v>0</v>
      </c>
      <c r="BW561" s="31">
        <f>_xlfn.IFNA(IF(AND($B561="ED",$D561&gt;=310000,$D561&lt;360000),INDEX('Wkpr - Allocation_Factors'!$B$16:$F$16,1,MATCH('Wkpr - Plant Balance Detail'!BW$2,'Wkpr - Allocation_Factors'!$B$1:$F$1,0)),IF(AND($B561="GD",$C561="AN",$D561&gt;=350000,$D561&lt;358000),INDEX('Wkpr - Allocation_Factors'!$B$17:$F$17,1,MATCH('Wkpr - Plant Balance Detail'!BW$2,'Wkpr - Allocation_Factors'!$B$1:$F$1,0)),INDEX('Wkpr - Allocation_Factors'!$B$2:$F$15,MATCH(CONCATENATE('Wkpr - Plant Balance Detail'!$B561,'Wkpr - Plant Balance Detail'!$C561),'Wkpr - Allocation_Factors'!$A$2:$A$15,0),MATCH('Wkpr - Plant Balance Detail'!BW$2,'Wkpr - Allocation_Factors'!$B$1:$F$1,0)))),0)</f>
        <v>0</v>
      </c>
      <c r="BX561" s="31">
        <f>_xlfn.IFNA(IF(AND($B561="ED",$D561&gt;=310000,$D561&lt;360000),INDEX('Wkpr - Allocation_Factors'!$B$16:$F$16,1,MATCH('Wkpr - Plant Balance Detail'!BX$2,'Wkpr - Allocation_Factors'!$B$1:$F$1,0)),IF(AND($B561="GD",$C561="AN",$D561&gt;=350000,$D561&lt;358000),INDEX('Wkpr - Allocation_Factors'!$B$17:$F$17,1,MATCH('Wkpr - Plant Balance Detail'!BX$2,'Wkpr - Allocation_Factors'!$B$1:$F$1,0)),INDEX('Wkpr - Allocation_Factors'!$B$2:$F$15,MATCH(CONCATENATE('Wkpr - Plant Balance Detail'!$B561,'Wkpr - Plant Balance Detail'!$C561),'Wkpr - Allocation_Factors'!$A$2:$A$15,0),MATCH('Wkpr - Plant Balance Detail'!BX$2,'Wkpr - Allocation_Factors'!$B$1:$F$1,0)))),0)</f>
        <v>0</v>
      </c>
      <c r="BY561" s="31">
        <f>_xlfn.IFNA(IF(AND($B561="ED",$D561&gt;=310000,$D561&lt;360000),INDEX('Wkpr - Allocation_Factors'!$B$16:$F$16,1,MATCH('Wkpr - Plant Balance Detail'!BY$2,'Wkpr - Allocation_Factors'!$B$1:$F$1,0)),IF(AND($B561="GD",$C561="AN",$D561&gt;=350000,$D561&lt;358000),INDEX('Wkpr - Allocation_Factors'!$B$17:$F$17,1,MATCH('Wkpr - Plant Balance Detail'!BY$2,'Wkpr - Allocation_Factors'!$B$1:$F$1,0)),INDEX('Wkpr - Allocation_Factors'!$B$2:$F$15,MATCH(CONCATENATE('Wkpr - Plant Balance Detail'!$B561,'Wkpr - Plant Balance Detail'!$C561),'Wkpr - Allocation_Factors'!$A$2:$A$15,0),MATCH('Wkpr - Plant Balance Detail'!BY$2,'Wkpr - Allocation_Factors'!$B$1:$F$1,0)))),0)</f>
        <v>1</v>
      </c>
      <c r="CA561" s="1">
        <f t="shared" si="303"/>
        <v>0</v>
      </c>
      <c r="CB561" s="1">
        <f t="shared" si="304"/>
        <v>0</v>
      </c>
      <c r="CC561" s="1">
        <f t="shared" si="305"/>
        <v>0</v>
      </c>
      <c r="CD561" s="1">
        <f t="shared" si="306"/>
        <v>0</v>
      </c>
      <c r="CE561" s="1">
        <f t="shared" si="307"/>
        <v>49796.031102068802</v>
      </c>
      <c r="CF561" s="1"/>
      <c r="CG561" s="1">
        <f t="shared" si="308"/>
        <v>0</v>
      </c>
      <c r="CH561" s="1">
        <f t="shared" si="309"/>
        <v>0</v>
      </c>
      <c r="CI561" s="1">
        <f t="shared" si="310"/>
        <v>0</v>
      </c>
      <c r="CJ561" s="1">
        <f t="shared" si="311"/>
        <v>0</v>
      </c>
      <c r="CK561" s="1">
        <f t="shared" si="312"/>
        <v>49782.787433999998</v>
      </c>
      <c r="CM561" s="1">
        <f t="shared" si="313"/>
        <v>0</v>
      </c>
      <c r="CN561" s="1">
        <f t="shared" si="314"/>
        <v>0</v>
      </c>
      <c r="CO561" s="1">
        <f t="shared" si="315"/>
        <v>0</v>
      </c>
      <c r="CP561" s="1">
        <f t="shared" si="316"/>
        <v>0</v>
      </c>
      <c r="CQ561" s="1">
        <f t="shared" si="317"/>
        <v>56133.678011999997</v>
      </c>
      <c r="CS561" s="1">
        <f t="shared" si="332"/>
        <v>0</v>
      </c>
      <c r="CT561" s="1">
        <f t="shared" si="333"/>
        <v>0</v>
      </c>
      <c r="CU561" s="1">
        <f t="shared" si="334"/>
        <v>0</v>
      </c>
      <c r="CV561" s="1">
        <f t="shared" si="335"/>
        <v>0</v>
      </c>
      <c r="CW561" s="1">
        <f t="shared" si="336"/>
        <v>6350.8905779999986</v>
      </c>
      <c r="CX561" s="1">
        <f t="shared" si="337"/>
        <v>6350.8905779999986</v>
      </c>
      <c r="DA561" s="38">
        <f t="shared" si="318"/>
        <v>0</v>
      </c>
      <c r="DB561" s="38">
        <f t="shared" si="319"/>
        <v>0</v>
      </c>
      <c r="DC561" s="38">
        <f t="shared" si="320"/>
        <v>0</v>
      </c>
      <c r="DD561" s="38">
        <f t="shared" si="321"/>
        <v>0</v>
      </c>
      <c r="DE561" s="38">
        <f t="shared" si="322"/>
        <v>0</v>
      </c>
    </row>
    <row r="562" spans="1:109" x14ac:dyDescent="0.2">
      <c r="A562" t="s">
        <v>577</v>
      </c>
      <c r="B562" t="str">
        <f t="shared" si="323"/>
        <v>GD</v>
      </c>
      <c r="C562" t="str">
        <f t="shared" si="324"/>
        <v>OR</v>
      </c>
      <c r="D562">
        <f t="shared" si="325"/>
        <v>380000</v>
      </c>
      <c r="F562" s="1">
        <v>83979474.150000006</v>
      </c>
      <c r="G562" s="1">
        <v>84169741.760000005</v>
      </c>
      <c r="H562" s="1">
        <v>84342921.239999995</v>
      </c>
      <c r="I562" s="1">
        <v>84731121.390000001</v>
      </c>
      <c r="J562" s="1">
        <v>85162360.760000005</v>
      </c>
      <c r="K562" s="1">
        <v>86031521.950000003</v>
      </c>
      <c r="L562" s="1">
        <v>86913411.810000002</v>
      </c>
      <c r="M562" s="1">
        <v>87465733.010000005</v>
      </c>
      <c r="N562" s="1">
        <v>87889964.909999996</v>
      </c>
      <c r="O562" s="1">
        <v>88243981.530000001</v>
      </c>
      <c r="P562" s="1">
        <v>88805188.099999994</v>
      </c>
      <c r="Q562" s="1">
        <v>89455485.810000002</v>
      </c>
      <c r="R562" s="1">
        <v>89906030.200000003</v>
      </c>
      <c r="S562" s="1">
        <f t="shared" si="326"/>
        <v>86942752.175000012</v>
      </c>
      <c r="T562" s="1">
        <f t="shared" si="327"/>
        <v>953211432.26999998</v>
      </c>
      <c r="U562" s="1">
        <f t="shared" si="328"/>
        <v>86679515.370416656</v>
      </c>
      <c r="V562" s="1">
        <v>-36233642.25</v>
      </c>
      <c r="W562" s="1">
        <v>-36340019.899999999</v>
      </c>
      <c r="X562" s="1">
        <v>-36442382.280000001</v>
      </c>
      <c r="Y562" s="1">
        <v>-36539080.670000002</v>
      </c>
      <c r="Z562" s="1">
        <v>-36651062.93</v>
      </c>
      <c r="AA562" s="1">
        <v>-36754907.270000003</v>
      </c>
      <c r="AB562" s="1">
        <v>-36872803.609999999</v>
      </c>
      <c r="AC562" s="1">
        <v>-36979831.200000003</v>
      </c>
      <c r="AD562" s="1">
        <v>-37100708.649999999</v>
      </c>
      <c r="AE562" s="1">
        <v>-37199704.060000002</v>
      </c>
      <c r="AF562" s="1">
        <v>-37322472.439999998</v>
      </c>
      <c r="AG562" s="1">
        <v>-37447254.909999996</v>
      </c>
      <c r="AH562" s="1">
        <v>-37558448.960000001</v>
      </c>
      <c r="AI562" s="1"/>
      <c r="AJ562" s="1">
        <v>-116856.45</v>
      </c>
      <c r="AK562" s="1">
        <v>-117704.45</v>
      </c>
      <c r="AL562" s="1">
        <v>-117958.86</v>
      </c>
      <c r="AM562" s="1">
        <v>-118351.83</v>
      </c>
      <c r="AN562" s="1">
        <v>-118925.44</v>
      </c>
      <c r="AO562" s="1">
        <v>-119835.71</v>
      </c>
      <c r="AP562" s="1">
        <v>-121061.45</v>
      </c>
      <c r="AQ562" s="1">
        <v>-122065.40000000001</v>
      </c>
      <c r="AR562" s="1">
        <v>-122748.99</v>
      </c>
      <c r="AS562" s="1">
        <v>-123293.76000000001</v>
      </c>
      <c r="AT562" s="1">
        <v>-123934.41</v>
      </c>
      <c r="AU562" s="1">
        <v>-124782.47</v>
      </c>
      <c r="AV562" s="1">
        <v>-125553.06</v>
      </c>
      <c r="AW562" s="1">
        <f t="shared" si="329"/>
        <v>1456215.83</v>
      </c>
      <c r="AX562" s="1"/>
      <c r="AY562" s="1">
        <v>47745831.899999999</v>
      </c>
      <c r="AZ562" s="1">
        <v>47829721.859999999</v>
      </c>
      <c r="BA562" s="1">
        <v>47900538.960000001</v>
      </c>
      <c r="BB562" s="1">
        <v>48192040.719999999</v>
      </c>
      <c r="BC562" s="1">
        <v>48511297.829999998</v>
      </c>
      <c r="BD562" s="1">
        <v>49276614.68</v>
      </c>
      <c r="BE562" s="1">
        <v>50040608.200000003</v>
      </c>
      <c r="BF562" s="1">
        <v>50485901.810000002</v>
      </c>
      <c r="BG562" s="1">
        <v>50789256.259999998</v>
      </c>
      <c r="BH562" s="1">
        <v>51044277.469999999</v>
      </c>
      <c r="BI562" s="1">
        <v>51482715.659999996</v>
      </c>
      <c r="BJ562" s="1">
        <v>52008230.899999999</v>
      </c>
      <c r="BK562" s="1">
        <v>52347581.240000002</v>
      </c>
      <c r="BL562" s="2">
        <f t="shared" si="302"/>
        <v>0</v>
      </c>
      <c r="BM562" s="2">
        <f t="shared" si="330"/>
        <v>1456215.83</v>
      </c>
      <c r="BN562" s="3">
        <f t="shared" si="340"/>
        <v>1.6799999674398276E-2</v>
      </c>
      <c r="BO562" s="37">
        <f>IFERROR(INDEX('Wkpr - Existing Depr Rates'!$G$2:$G$709,MATCH('Wkpr - Plant Balance Detail'!A562,'Wkpr - Existing Depr Rates'!$A$2:$A$709,0),),0)</f>
        <v>1.6800000000000002E-2</v>
      </c>
      <c r="BP562" s="37">
        <f t="shared" si="331"/>
        <v>-3.2560172613660399E-10</v>
      </c>
      <c r="BQ562" s="11">
        <v>2.23E-2</v>
      </c>
      <c r="BR562" s="11"/>
      <c r="BS562" s="11"/>
      <c r="BU562" s="31">
        <f>_xlfn.IFNA(IF(AND($B562="ED",$D562&gt;=310000,$D562&lt;360000),INDEX('Wkpr - Allocation_Factors'!$B$16:$F$16,1,MATCH('Wkpr - Plant Balance Detail'!BU$2,'Wkpr - Allocation_Factors'!$B$1:$F$1,0)),IF(AND($B562="GD",$C562="AN",$D562&gt;=350000,$D562&lt;358000),INDEX('Wkpr - Allocation_Factors'!$B$17:$F$17,1,MATCH('Wkpr - Plant Balance Detail'!BU$2,'Wkpr - Allocation_Factors'!$B$1:$F$1,0)),INDEX('Wkpr - Allocation_Factors'!$B$2:$F$15,MATCH(CONCATENATE('Wkpr - Plant Balance Detail'!$B562,'Wkpr - Plant Balance Detail'!$C562),'Wkpr - Allocation_Factors'!$A$2:$A$15,0),MATCH('Wkpr - Plant Balance Detail'!BU$2,'Wkpr - Allocation_Factors'!$B$1:$F$1,0)))),0)</f>
        <v>0</v>
      </c>
      <c r="BV562" s="31">
        <f>_xlfn.IFNA(IF(AND($B562="ED",$D562&gt;=310000,$D562&lt;360000),INDEX('Wkpr - Allocation_Factors'!$B$16:$F$16,1,MATCH('Wkpr - Plant Balance Detail'!BV$2,'Wkpr - Allocation_Factors'!$B$1:$F$1,0)),IF(AND($B562="GD",$C562="AN",$D562&gt;=350000,$D562&lt;358000),INDEX('Wkpr - Allocation_Factors'!$B$17:$F$17,1,MATCH('Wkpr - Plant Balance Detail'!BV$2,'Wkpr - Allocation_Factors'!$B$1:$F$1,0)),INDEX('Wkpr - Allocation_Factors'!$B$2:$F$15,MATCH(CONCATENATE('Wkpr - Plant Balance Detail'!$B562,'Wkpr - Plant Balance Detail'!$C562),'Wkpr - Allocation_Factors'!$A$2:$A$15,0),MATCH('Wkpr - Plant Balance Detail'!BV$2,'Wkpr - Allocation_Factors'!$B$1:$F$1,0)))),0)</f>
        <v>0</v>
      </c>
      <c r="BW562" s="31">
        <f>_xlfn.IFNA(IF(AND($B562="ED",$D562&gt;=310000,$D562&lt;360000),INDEX('Wkpr - Allocation_Factors'!$B$16:$F$16,1,MATCH('Wkpr - Plant Balance Detail'!BW$2,'Wkpr - Allocation_Factors'!$B$1:$F$1,0)),IF(AND($B562="GD",$C562="AN",$D562&gt;=350000,$D562&lt;358000),INDEX('Wkpr - Allocation_Factors'!$B$17:$F$17,1,MATCH('Wkpr - Plant Balance Detail'!BW$2,'Wkpr - Allocation_Factors'!$B$1:$F$1,0)),INDEX('Wkpr - Allocation_Factors'!$B$2:$F$15,MATCH(CONCATENATE('Wkpr - Plant Balance Detail'!$B562,'Wkpr - Plant Balance Detail'!$C562),'Wkpr - Allocation_Factors'!$A$2:$A$15,0),MATCH('Wkpr - Plant Balance Detail'!BW$2,'Wkpr - Allocation_Factors'!$B$1:$F$1,0)))),0)</f>
        <v>0</v>
      </c>
      <c r="BX562" s="31">
        <f>_xlfn.IFNA(IF(AND($B562="ED",$D562&gt;=310000,$D562&lt;360000),INDEX('Wkpr - Allocation_Factors'!$B$16:$F$16,1,MATCH('Wkpr - Plant Balance Detail'!BX$2,'Wkpr - Allocation_Factors'!$B$1:$F$1,0)),IF(AND($B562="GD",$C562="AN",$D562&gt;=350000,$D562&lt;358000),INDEX('Wkpr - Allocation_Factors'!$B$17:$F$17,1,MATCH('Wkpr - Plant Balance Detail'!BX$2,'Wkpr - Allocation_Factors'!$B$1:$F$1,0)),INDEX('Wkpr - Allocation_Factors'!$B$2:$F$15,MATCH(CONCATENATE('Wkpr - Plant Balance Detail'!$B562,'Wkpr - Plant Balance Detail'!$C562),'Wkpr - Allocation_Factors'!$A$2:$A$15,0),MATCH('Wkpr - Plant Balance Detail'!BX$2,'Wkpr - Allocation_Factors'!$B$1:$F$1,0)))),0)</f>
        <v>0</v>
      </c>
      <c r="BY562" s="31">
        <f>_xlfn.IFNA(IF(AND($B562="ED",$D562&gt;=310000,$D562&lt;360000),INDEX('Wkpr - Allocation_Factors'!$B$16:$F$16,1,MATCH('Wkpr - Plant Balance Detail'!BY$2,'Wkpr - Allocation_Factors'!$B$1:$F$1,0)),IF(AND($B562="GD",$C562="AN",$D562&gt;=350000,$D562&lt;358000),INDEX('Wkpr - Allocation_Factors'!$B$17:$F$17,1,MATCH('Wkpr - Plant Balance Detail'!BY$2,'Wkpr - Allocation_Factors'!$B$1:$F$1,0)),INDEX('Wkpr - Allocation_Factors'!$B$2:$F$15,MATCH(CONCATENATE('Wkpr - Plant Balance Detail'!$B562,'Wkpr - Plant Balance Detail'!$C562),'Wkpr - Allocation_Factors'!$A$2:$A$15,0),MATCH('Wkpr - Plant Balance Detail'!BY$2,'Wkpr - Allocation_Factors'!$B$1:$F$1,0)))),0)</f>
        <v>1</v>
      </c>
      <c r="CA562" s="1">
        <f t="shared" si="303"/>
        <v>0</v>
      </c>
      <c r="CB562" s="1">
        <f t="shared" si="304"/>
        <v>0</v>
      </c>
      <c r="CC562" s="1">
        <f t="shared" si="305"/>
        <v>0</v>
      </c>
      <c r="CD562" s="1">
        <f t="shared" si="306"/>
        <v>0</v>
      </c>
      <c r="CE562" s="1">
        <f t="shared" si="307"/>
        <v>1510421.2780864416</v>
      </c>
      <c r="CF562" s="1"/>
      <c r="CG562" s="1">
        <f t="shared" si="308"/>
        <v>0</v>
      </c>
      <c r="CH562" s="1">
        <f t="shared" si="309"/>
        <v>0</v>
      </c>
      <c r="CI562" s="1">
        <f t="shared" si="310"/>
        <v>0</v>
      </c>
      <c r="CJ562" s="1">
        <f t="shared" si="311"/>
        <v>0</v>
      </c>
      <c r="CK562" s="1">
        <f t="shared" si="312"/>
        <v>1510421.3073600002</v>
      </c>
      <c r="CM562" s="1">
        <f t="shared" si="313"/>
        <v>0</v>
      </c>
      <c r="CN562" s="1">
        <f t="shared" si="314"/>
        <v>0</v>
      </c>
      <c r="CO562" s="1">
        <f t="shared" si="315"/>
        <v>0</v>
      </c>
      <c r="CP562" s="1">
        <f t="shared" si="316"/>
        <v>0</v>
      </c>
      <c r="CQ562" s="1">
        <f t="shared" si="317"/>
        <v>2004904.47346</v>
      </c>
      <c r="CS562" s="1">
        <f t="shared" si="332"/>
        <v>0</v>
      </c>
      <c r="CT562" s="1">
        <f t="shared" si="333"/>
        <v>0</v>
      </c>
      <c r="CU562" s="1">
        <f t="shared" si="334"/>
        <v>0</v>
      </c>
      <c r="CV562" s="1">
        <f t="shared" si="335"/>
        <v>0</v>
      </c>
      <c r="CW562" s="1">
        <f t="shared" si="336"/>
        <v>494483.1660999998</v>
      </c>
      <c r="CX562" s="1">
        <f t="shared" si="337"/>
        <v>494483.1660999998</v>
      </c>
      <c r="DA562" s="38">
        <f t="shared" si="318"/>
        <v>0</v>
      </c>
      <c r="DB562" s="38">
        <f t="shared" si="319"/>
        <v>0</v>
      </c>
      <c r="DC562" s="38">
        <f t="shared" si="320"/>
        <v>0</v>
      </c>
      <c r="DD562" s="38">
        <f t="shared" si="321"/>
        <v>0</v>
      </c>
      <c r="DE562" s="38">
        <f t="shared" si="322"/>
        <v>0</v>
      </c>
    </row>
    <row r="563" spans="1:109" x14ac:dyDescent="0.2">
      <c r="A563" t="s">
        <v>578</v>
      </c>
      <c r="B563" t="str">
        <f t="shared" si="323"/>
        <v>GD</v>
      </c>
      <c r="C563" t="str">
        <f t="shared" si="324"/>
        <v>OR</v>
      </c>
      <c r="D563">
        <f t="shared" si="325"/>
        <v>381000</v>
      </c>
      <c r="F563" s="1">
        <v>38171377.810000002</v>
      </c>
      <c r="G563" s="1">
        <v>38422670.780000001</v>
      </c>
      <c r="H563" s="1">
        <v>38784156.670000002</v>
      </c>
      <c r="I563" s="1">
        <v>39054422.039999999</v>
      </c>
      <c r="J563" s="1">
        <v>39251944.07</v>
      </c>
      <c r="K563" s="1">
        <v>39476178.850000001</v>
      </c>
      <c r="L563" s="1">
        <v>39710900.229999997</v>
      </c>
      <c r="M563" s="1">
        <v>40196483.060000002</v>
      </c>
      <c r="N563" s="1">
        <v>40639494.810000002</v>
      </c>
      <c r="O563" s="1">
        <v>41045727.549999997</v>
      </c>
      <c r="P563" s="1">
        <v>41351429.189999998</v>
      </c>
      <c r="Q563" s="1">
        <v>41196067.030000001</v>
      </c>
      <c r="R563" s="1">
        <v>40940578.82</v>
      </c>
      <c r="S563" s="1">
        <f t="shared" si="326"/>
        <v>39555978.314999998</v>
      </c>
      <c r="T563" s="1">
        <f t="shared" si="327"/>
        <v>439129474.27999997</v>
      </c>
      <c r="U563" s="1">
        <f t="shared" si="328"/>
        <v>39890454.382916667</v>
      </c>
      <c r="V563" s="1">
        <v>-5340155.75</v>
      </c>
      <c r="W563" s="1">
        <v>-5441962.0099999998</v>
      </c>
      <c r="X563" s="1">
        <v>-5544582.75</v>
      </c>
      <c r="Y563" s="1">
        <v>-5648043.2000000002</v>
      </c>
      <c r="Z563" s="1">
        <v>-5752125.4100000001</v>
      </c>
      <c r="AA563" s="1">
        <v>-5856768.21</v>
      </c>
      <c r="AB563" s="1">
        <v>-5962021.04</v>
      </c>
      <c r="AC563" s="1">
        <v>-6068231.2699999996</v>
      </c>
      <c r="AD563" s="1">
        <v>-6175675.7599999998</v>
      </c>
      <c r="AE563" s="1">
        <v>-6284249.04</v>
      </c>
      <c r="AF563" s="1">
        <v>-6373968.8600000003</v>
      </c>
      <c r="AG563" s="1">
        <v>-6061813.1100000003</v>
      </c>
      <c r="AH563" s="1">
        <v>-5915498.2000000002</v>
      </c>
      <c r="AI563" s="1"/>
      <c r="AJ563" s="1">
        <v>-100856.07</v>
      </c>
      <c r="AK563" s="1">
        <v>-101806.26000000001</v>
      </c>
      <c r="AL563" s="1">
        <v>-102620.74</v>
      </c>
      <c r="AM563" s="1">
        <v>-103460.45</v>
      </c>
      <c r="AN563" s="1">
        <v>-104082.21</v>
      </c>
      <c r="AO563" s="1">
        <v>-104642.8</v>
      </c>
      <c r="AP563" s="1">
        <v>-105252.83</v>
      </c>
      <c r="AQ563" s="1">
        <v>-106210.23</v>
      </c>
      <c r="AR563" s="1">
        <v>-107444.49</v>
      </c>
      <c r="AS563" s="1">
        <v>-108573.28</v>
      </c>
      <c r="AT563" s="1">
        <v>-109519.55</v>
      </c>
      <c r="AU563" s="1">
        <v>-109719.38</v>
      </c>
      <c r="AV563" s="1">
        <v>-109173.3</v>
      </c>
      <c r="AW563" s="1">
        <f t="shared" si="329"/>
        <v>1272505.5200000003</v>
      </c>
      <c r="AX563" s="1"/>
      <c r="AY563" s="1">
        <v>32831222.059999999</v>
      </c>
      <c r="AZ563" s="1">
        <v>32980708.77</v>
      </c>
      <c r="BA563" s="1">
        <v>33239573.920000002</v>
      </c>
      <c r="BB563" s="1">
        <v>33406378.84</v>
      </c>
      <c r="BC563" s="1">
        <v>33499818.66</v>
      </c>
      <c r="BD563" s="1">
        <v>33619410.640000001</v>
      </c>
      <c r="BE563" s="1">
        <v>33748879.189999998</v>
      </c>
      <c r="BF563" s="1">
        <v>34128251.789999999</v>
      </c>
      <c r="BG563" s="1">
        <v>34463819.049999997</v>
      </c>
      <c r="BH563" s="1">
        <v>34761478.509999998</v>
      </c>
      <c r="BI563" s="1">
        <v>34977460.329999998</v>
      </c>
      <c r="BJ563" s="1">
        <v>35134253.920000002</v>
      </c>
      <c r="BK563" s="1">
        <v>35025080.619999997</v>
      </c>
      <c r="BL563" s="2">
        <f t="shared" si="302"/>
        <v>0</v>
      </c>
      <c r="BM563" s="2">
        <f t="shared" si="330"/>
        <v>1272505.5200000003</v>
      </c>
      <c r="BN563" s="3">
        <f t="shared" si="340"/>
        <v>3.1900000631353016E-2</v>
      </c>
      <c r="BO563" s="37">
        <f>IFERROR(INDEX('Wkpr - Existing Depr Rates'!$G$2:$G$709,MATCH('Wkpr - Plant Balance Detail'!A563,'Wkpr - Existing Depr Rates'!$A$2:$A$709,0),),0)</f>
        <v>3.1899999999999998E-2</v>
      </c>
      <c r="BP563" s="37">
        <f t="shared" si="331"/>
        <v>6.3135301847649927E-10</v>
      </c>
      <c r="BQ563" s="11">
        <v>3.3599999999999998E-2</v>
      </c>
      <c r="BR563" s="11"/>
      <c r="BS563" s="11"/>
      <c r="BU563" s="31">
        <f>_xlfn.IFNA(IF(AND($B563="ED",$D563&gt;=310000,$D563&lt;360000),INDEX('Wkpr - Allocation_Factors'!$B$16:$F$16,1,MATCH('Wkpr - Plant Balance Detail'!BU$2,'Wkpr - Allocation_Factors'!$B$1:$F$1,0)),IF(AND($B563="GD",$C563="AN",$D563&gt;=350000,$D563&lt;358000),INDEX('Wkpr - Allocation_Factors'!$B$17:$F$17,1,MATCH('Wkpr - Plant Balance Detail'!BU$2,'Wkpr - Allocation_Factors'!$B$1:$F$1,0)),INDEX('Wkpr - Allocation_Factors'!$B$2:$F$15,MATCH(CONCATENATE('Wkpr - Plant Balance Detail'!$B563,'Wkpr - Plant Balance Detail'!$C563),'Wkpr - Allocation_Factors'!$A$2:$A$15,0),MATCH('Wkpr - Plant Balance Detail'!BU$2,'Wkpr - Allocation_Factors'!$B$1:$F$1,0)))),0)</f>
        <v>0</v>
      </c>
      <c r="BV563" s="31">
        <f>_xlfn.IFNA(IF(AND($B563="ED",$D563&gt;=310000,$D563&lt;360000),INDEX('Wkpr - Allocation_Factors'!$B$16:$F$16,1,MATCH('Wkpr - Plant Balance Detail'!BV$2,'Wkpr - Allocation_Factors'!$B$1:$F$1,0)),IF(AND($B563="GD",$C563="AN",$D563&gt;=350000,$D563&lt;358000),INDEX('Wkpr - Allocation_Factors'!$B$17:$F$17,1,MATCH('Wkpr - Plant Balance Detail'!BV$2,'Wkpr - Allocation_Factors'!$B$1:$F$1,0)),INDEX('Wkpr - Allocation_Factors'!$B$2:$F$15,MATCH(CONCATENATE('Wkpr - Plant Balance Detail'!$B563,'Wkpr - Plant Balance Detail'!$C563),'Wkpr - Allocation_Factors'!$A$2:$A$15,0),MATCH('Wkpr - Plant Balance Detail'!BV$2,'Wkpr - Allocation_Factors'!$B$1:$F$1,0)))),0)</f>
        <v>0</v>
      </c>
      <c r="BW563" s="31">
        <f>_xlfn.IFNA(IF(AND($B563="ED",$D563&gt;=310000,$D563&lt;360000),INDEX('Wkpr - Allocation_Factors'!$B$16:$F$16,1,MATCH('Wkpr - Plant Balance Detail'!BW$2,'Wkpr - Allocation_Factors'!$B$1:$F$1,0)),IF(AND($B563="GD",$C563="AN",$D563&gt;=350000,$D563&lt;358000),INDEX('Wkpr - Allocation_Factors'!$B$17:$F$17,1,MATCH('Wkpr - Plant Balance Detail'!BW$2,'Wkpr - Allocation_Factors'!$B$1:$F$1,0)),INDEX('Wkpr - Allocation_Factors'!$B$2:$F$15,MATCH(CONCATENATE('Wkpr - Plant Balance Detail'!$B563,'Wkpr - Plant Balance Detail'!$C563),'Wkpr - Allocation_Factors'!$A$2:$A$15,0),MATCH('Wkpr - Plant Balance Detail'!BW$2,'Wkpr - Allocation_Factors'!$B$1:$F$1,0)))),0)</f>
        <v>0</v>
      </c>
      <c r="BX563" s="31">
        <f>_xlfn.IFNA(IF(AND($B563="ED",$D563&gt;=310000,$D563&lt;360000),INDEX('Wkpr - Allocation_Factors'!$B$16:$F$16,1,MATCH('Wkpr - Plant Balance Detail'!BX$2,'Wkpr - Allocation_Factors'!$B$1:$F$1,0)),IF(AND($B563="GD",$C563="AN",$D563&gt;=350000,$D563&lt;358000),INDEX('Wkpr - Allocation_Factors'!$B$17:$F$17,1,MATCH('Wkpr - Plant Balance Detail'!BX$2,'Wkpr - Allocation_Factors'!$B$1:$F$1,0)),INDEX('Wkpr - Allocation_Factors'!$B$2:$F$15,MATCH(CONCATENATE('Wkpr - Plant Balance Detail'!$B563,'Wkpr - Plant Balance Detail'!$C563),'Wkpr - Allocation_Factors'!$A$2:$A$15,0),MATCH('Wkpr - Plant Balance Detail'!BX$2,'Wkpr - Allocation_Factors'!$B$1:$F$1,0)))),0)</f>
        <v>0</v>
      </c>
      <c r="BY563" s="31">
        <f>_xlfn.IFNA(IF(AND($B563="ED",$D563&gt;=310000,$D563&lt;360000),INDEX('Wkpr - Allocation_Factors'!$B$16:$F$16,1,MATCH('Wkpr - Plant Balance Detail'!BY$2,'Wkpr - Allocation_Factors'!$B$1:$F$1,0)),IF(AND($B563="GD",$C563="AN",$D563&gt;=350000,$D563&lt;358000),INDEX('Wkpr - Allocation_Factors'!$B$17:$F$17,1,MATCH('Wkpr - Plant Balance Detail'!BY$2,'Wkpr - Allocation_Factors'!$B$1:$F$1,0)),INDEX('Wkpr - Allocation_Factors'!$B$2:$F$15,MATCH(CONCATENATE('Wkpr - Plant Balance Detail'!$B563,'Wkpr - Plant Balance Detail'!$C563),'Wkpr - Allocation_Factors'!$A$2:$A$15,0),MATCH('Wkpr - Plant Balance Detail'!BY$2,'Wkpr - Allocation_Factors'!$B$1:$F$1,0)))),0)</f>
        <v>1</v>
      </c>
      <c r="CA563" s="1">
        <f t="shared" si="303"/>
        <v>0</v>
      </c>
      <c r="CB563" s="1">
        <f t="shared" si="304"/>
        <v>0</v>
      </c>
      <c r="CC563" s="1">
        <f t="shared" si="305"/>
        <v>0</v>
      </c>
      <c r="CD563" s="1">
        <f t="shared" si="306"/>
        <v>0</v>
      </c>
      <c r="CE563" s="1">
        <f t="shared" si="307"/>
        <v>1306004.490205958</v>
      </c>
      <c r="CF563" s="1"/>
      <c r="CG563" s="1">
        <f t="shared" si="308"/>
        <v>0</v>
      </c>
      <c r="CH563" s="1">
        <f t="shared" si="309"/>
        <v>0</v>
      </c>
      <c r="CI563" s="1">
        <f t="shared" si="310"/>
        <v>0</v>
      </c>
      <c r="CJ563" s="1">
        <f t="shared" si="311"/>
        <v>0</v>
      </c>
      <c r="CK563" s="1">
        <f t="shared" si="312"/>
        <v>1306004.4643579999</v>
      </c>
      <c r="CM563" s="1">
        <f t="shared" si="313"/>
        <v>0</v>
      </c>
      <c r="CN563" s="1">
        <f t="shared" si="314"/>
        <v>0</v>
      </c>
      <c r="CO563" s="1">
        <f t="shared" si="315"/>
        <v>0</v>
      </c>
      <c r="CP563" s="1">
        <f t="shared" si="316"/>
        <v>0</v>
      </c>
      <c r="CQ563" s="1">
        <f t="shared" si="317"/>
        <v>1375603.448352</v>
      </c>
      <c r="CS563" s="1">
        <f t="shared" si="332"/>
        <v>0</v>
      </c>
      <c r="CT563" s="1">
        <f t="shared" si="333"/>
        <v>0</v>
      </c>
      <c r="CU563" s="1">
        <f t="shared" si="334"/>
        <v>0</v>
      </c>
      <c r="CV563" s="1">
        <f t="shared" si="335"/>
        <v>0</v>
      </c>
      <c r="CW563" s="1">
        <f t="shared" si="336"/>
        <v>69598.983994000126</v>
      </c>
      <c r="CX563" s="1">
        <f t="shared" si="337"/>
        <v>69598.983994000126</v>
      </c>
      <c r="DA563" s="38">
        <f t="shared" si="318"/>
        <v>0</v>
      </c>
      <c r="DB563" s="38">
        <f t="shared" si="319"/>
        <v>0</v>
      </c>
      <c r="DC563" s="38">
        <f t="shared" si="320"/>
        <v>0</v>
      </c>
      <c r="DD563" s="38">
        <f t="shared" si="321"/>
        <v>0</v>
      </c>
      <c r="DE563" s="38">
        <f t="shared" si="322"/>
        <v>0</v>
      </c>
    </row>
    <row r="564" spans="1:109" x14ac:dyDescent="0.2">
      <c r="A564" t="s">
        <v>579</v>
      </c>
      <c r="B564" t="str">
        <f t="shared" si="323"/>
        <v>GD</v>
      </c>
      <c r="C564" t="str">
        <f t="shared" si="324"/>
        <v>OR</v>
      </c>
      <c r="D564">
        <f t="shared" si="325"/>
        <v>385000</v>
      </c>
      <c r="F564" s="1">
        <v>1537297.63</v>
      </c>
      <c r="G564" s="1">
        <v>1537664.13</v>
      </c>
      <c r="H564" s="1">
        <v>1505590.94</v>
      </c>
      <c r="I564" s="1">
        <v>1505770.98</v>
      </c>
      <c r="J564" s="1">
        <v>1505785.88</v>
      </c>
      <c r="K564" s="1">
        <v>1505785.88</v>
      </c>
      <c r="L564" s="1">
        <v>1538665.06</v>
      </c>
      <c r="M564" s="1">
        <v>1540225.94</v>
      </c>
      <c r="N564" s="1">
        <v>1540262.45</v>
      </c>
      <c r="O564" s="1">
        <v>1540268.53</v>
      </c>
      <c r="P564" s="1">
        <v>1540380.44</v>
      </c>
      <c r="Q564" s="1">
        <v>1577676.53</v>
      </c>
      <c r="R564" s="1">
        <v>1550094.85</v>
      </c>
      <c r="S564" s="1">
        <f t="shared" si="326"/>
        <v>1543696.24</v>
      </c>
      <c r="T564" s="1">
        <f t="shared" si="327"/>
        <v>16838076.759999998</v>
      </c>
      <c r="U564" s="1">
        <f t="shared" si="328"/>
        <v>1531814.4166666663</v>
      </c>
      <c r="V564" s="1">
        <v>-719991.92</v>
      </c>
      <c r="W564" s="1">
        <v>-721644.71</v>
      </c>
      <c r="X564" s="1">
        <v>-723280.46</v>
      </c>
      <c r="Y564" s="1">
        <v>-724899.07000000007</v>
      </c>
      <c r="Z564" s="1">
        <v>-726517.79</v>
      </c>
      <c r="AA564" s="1">
        <v>-728136.51</v>
      </c>
      <c r="AB564" s="1">
        <v>-729772.9</v>
      </c>
      <c r="AC564" s="1">
        <v>-731427.81</v>
      </c>
      <c r="AD564" s="1">
        <v>-733083.57000000007</v>
      </c>
      <c r="AE564" s="1">
        <v>-734739.36</v>
      </c>
      <c r="AF564" s="1">
        <v>-736395.21</v>
      </c>
      <c r="AG564" s="1">
        <v>-738071.16</v>
      </c>
      <c r="AH564" s="1">
        <v>-739752.34</v>
      </c>
      <c r="AI564" s="1"/>
      <c r="AJ564" s="1">
        <v>-1631.1100000000001</v>
      </c>
      <c r="AK564" s="1">
        <v>-1652.79</v>
      </c>
      <c r="AL564" s="1">
        <v>-1635.75</v>
      </c>
      <c r="AM564" s="1">
        <v>-1618.6100000000001</v>
      </c>
      <c r="AN564" s="1">
        <v>-1618.72</v>
      </c>
      <c r="AO564" s="1">
        <v>-1618.72</v>
      </c>
      <c r="AP564" s="1">
        <v>-1636.39</v>
      </c>
      <c r="AQ564" s="1">
        <v>-1654.91</v>
      </c>
      <c r="AR564" s="1">
        <v>-1655.76</v>
      </c>
      <c r="AS564" s="1">
        <v>-1655.79</v>
      </c>
      <c r="AT564" s="1">
        <v>-1655.8500000000001</v>
      </c>
      <c r="AU564" s="1">
        <v>-1675.95</v>
      </c>
      <c r="AV564" s="1">
        <v>-1681.18</v>
      </c>
      <c r="AW564" s="1">
        <f t="shared" si="329"/>
        <v>19760.419999999998</v>
      </c>
      <c r="AX564" s="1"/>
      <c r="AY564" s="1">
        <v>817305.71</v>
      </c>
      <c r="AZ564" s="1">
        <v>816019.42</v>
      </c>
      <c r="BA564" s="1">
        <v>782310.48</v>
      </c>
      <c r="BB564" s="1">
        <v>780871.91</v>
      </c>
      <c r="BC564" s="1">
        <v>779268.09</v>
      </c>
      <c r="BD564" s="1">
        <v>777649.37</v>
      </c>
      <c r="BE564" s="1">
        <v>808892.16</v>
      </c>
      <c r="BF564" s="1">
        <v>808798.13</v>
      </c>
      <c r="BG564" s="1">
        <v>807178.88</v>
      </c>
      <c r="BH564" s="1">
        <v>805529.17</v>
      </c>
      <c r="BI564" s="1">
        <v>803985.23</v>
      </c>
      <c r="BJ564" s="1">
        <v>839605.37</v>
      </c>
      <c r="BK564" s="1">
        <v>810342.51</v>
      </c>
      <c r="BL564" s="2">
        <f t="shared" si="302"/>
        <v>0</v>
      </c>
      <c r="BM564" s="2">
        <f t="shared" si="330"/>
        <v>19760.419999999998</v>
      </c>
      <c r="BN564" s="3">
        <f t="shared" si="340"/>
        <v>1.2900009155808858E-2</v>
      </c>
      <c r="BO564" s="37">
        <f>IFERROR(INDEX('Wkpr - Existing Depr Rates'!$G$2:$G$709,MATCH('Wkpr - Plant Balance Detail'!A564,'Wkpr - Existing Depr Rates'!$A$2:$A$709,0),),0)</f>
        <v>1.2900000000000002E-2</v>
      </c>
      <c r="BP564" s="37">
        <f t="shared" si="331"/>
        <v>9.1558088558679751E-9</v>
      </c>
      <c r="BQ564" s="11">
        <v>1.43E-2</v>
      </c>
      <c r="BR564" s="11"/>
      <c r="BS564" s="11"/>
      <c r="BU564" s="31">
        <f>_xlfn.IFNA(IF(AND($B564="ED",$D564&gt;=310000,$D564&lt;360000),INDEX('Wkpr - Allocation_Factors'!$B$16:$F$16,1,MATCH('Wkpr - Plant Balance Detail'!BU$2,'Wkpr - Allocation_Factors'!$B$1:$F$1,0)),IF(AND($B564="GD",$C564="AN",$D564&gt;=350000,$D564&lt;358000),INDEX('Wkpr - Allocation_Factors'!$B$17:$F$17,1,MATCH('Wkpr - Plant Balance Detail'!BU$2,'Wkpr - Allocation_Factors'!$B$1:$F$1,0)),INDEX('Wkpr - Allocation_Factors'!$B$2:$F$15,MATCH(CONCATENATE('Wkpr - Plant Balance Detail'!$B564,'Wkpr - Plant Balance Detail'!$C564),'Wkpr - Allocation_Factors'!$A$2:$A$15,0),MATCH('Wkpr - Plant Balance Detail'!BU$2,'Wkpr - Allocation_Factors'!$B$1:$F$1,0)))),0)</f>
        <v>0</v>
      </c>
      <c r="BV564" s="31">
        <f>_xlfn.IFNA(IF(AND($B564="ED",$D564&gt;=310000,$D564&lt;360000),INDEX('Wkpr - Allocation_Factors'!$B$16:$F$16,1,MATCH('Wkpr - Plant Balance Detail'!BV$2,'Wkpr - Allocation_Factors'!$B$1:$F$1,0)),IF(AND($B564="GD",$C564="AN",$D564&gt;=350000,$D564&lt;358000),INDEX('Wkpr - Allocation_Factors'!$B$17:$F$17,1,MATCH('Wkpr - Plant Balance Detail'!BV$2,'Wkpr - Allocation_Factors'!$B$1:$F$1,0)),INDEX('Wkpr - Allocation_Factors'!$B$2:$F$15,MATCH(CONCATENATE('Wkpr - Plant Balance Detail'!$B564,'Wkpr - Plant Balance Detail'!$C564),'Wkpr - Allocation_Factors'!$A$2:$A$15,0),MATCH('Wkpr - Plant Balance Detail'!BV$2,'Wkpr - Allocation_Factors'!$B$1:$F$1,0)))),0)</f>
        <v>0</v>
      </c>
      <c r="BW564" s="31">
        <f>_xlfn.IFNA(IF(AND($B564="ED",$D564&gt;=310000,$D564&lt;360000),INDEX('Wkpr - Allocation_Factors'!$B$16:$F$16,1,MATCH('Wkpr - Plant Balance Detail'!BW$2,'Wkpr - Allocation_Factors'!$B$1:$F$1,0)),IF(AND($B564="GD",$C564="AN",$D564&gt;=350000,$D564&lt;358000),INDEX('Wkpr - Allocation_Factors'!$B$17:$F$17,1,MATCH('Wkpr - Plant Balance Detail'!BW$2,'Wkpr - Allocation_Factors'!$B$1:$F$1,0)),INDEX('Wkpr - Allocation_Factors'!$B$2:$F$15,MATCH(CONCATENATE('Wkpr - Plant Balance Detail'!$B564,'Wkpr - Plant Balance Detail'!$C564),'Wkpr - Allocation_Factors'!$A$2:$A$15,0),MATCH('Wkpr - Plant Balance Detail'!BW$2,'Wkpr - Allocation_Factors'!$B$1:$F$1,0)))),0)</f>
        <v>0</v>
      </c>
      <c r="BX564" s="31">
        <f>_xlfn.IFNA(IF(AND($B564="ED",$D564&gt;=310000,$D564&lt;360000),INDEX('Wkpr - Allocation_Factors'!$B$16:$F$16,1,MATCH('Wkpr - Plant Balance Detail'!BX$2,'Wkpr - Allocation_Factors'!$B$1:$F$1,0)),IF(AND($B564="GD",$C564="AN",$D564&gt;=350000,$D564&lt;358000),INDEX('Wkpr - Allocation_Factors'!$B$17:$F$17,1,MATCH('Wkpr - Plant Balance Detail'!BX$2,'Wkpr - Allocation_Factors'!$B$1:$F$1,0)),INDEX('Wkpr - Allocation_Factors'!$B$2:$F$15,MATCH(CONCATENATE('Wkpr - Plant Balance Detail'!$B564,'Wkpr - Plant Balance Detail'!$C564),'Wkpr - Allocation_Factors'!$A$2:$A$15,0),MATCH('Wkpr - Plant Balance Detail'!BX$2,'Wkpr - Allocation_Factors'!$B$1:$F$1,0)))),0)</f>
        <v>0</v>
      </c>
      <c r="BY564" s="31">
        <f>_xlfn.IFNA(IF(AND($B564="ED",$D564&gt;=310000,$D564&lt;360000),INDEX('Wkpr - Allocation_Factors'!$B$16:$F$16,1,MATCH('Wkpr - Plant Balance Detail'!BY$2,'Wkpr - Allocation_Factors'!$B$1:$F$1,0)),IF(AND($B564="GD",$C564="AN",$D564&gt;=350000,$D564&lt;358000),INDEX('Wkpr - Allocation_Factors'!$B$17:$F$17,1,MATCH('Wkpr - Plant Balance Detail'!BY$2,'Wkpr - Allocation_Factors'!$B$1:$F$1,0)),INDEX('Wkpr - Allocation_Factors'!$B$2:$F$15,MATCH(CONCATENATE('Wkpr - Plant Balance Detail'!$B564,'Wkpr - Plant Balance Detail'!$C564),'Wkpr - Allocation_Factors'!$A$2:$A$15,0),MATCH('Wkpr - Plant Balance Detail'!BY$2,'Wkpr - Allocation_Factors'!$B$1:$F$1,0)))),0)</f>
        <v>1</v>
      </c>
      <c r="CA564" s="1">
        <f t="shared" si="303"/>
        <v>0</v>
      </c>
      <c r="CB564" s="1">
        <f t="shared" si="304"/>
        <v>0</v>
      </c>
      <c r="CC564" s="1">
        <f t="shared" si="305"/>
        <v>0</v>
      </c>
      <c r="CD564" s="1">
        <f t="shared" si="306"/>
        <v>0</v>
      </c>
      <c r="CE564" s="1">
        <f t="shared" si="307"/>
        <v>19996.237757372161</v>
      </c>
      <c r="CF564" s="1"/>
      <c r="CG564" s="1">
        <f t="shared" si="308"/>
        <v>0</v>
      </c>
      <c r="CH564" s="1">
        <f t="shared" si="309"/>
        <v>0</v>
      </c>
      <c r="CI564" s="1">
        <f t="shared" si="310"/>
        <v>0</v>
      </c>
      <c r="CJ564" s="1">
        <f t="shared" si="311"/>
        <v>0</v>
      </c>
      <c r="CK564" s="1">
        <f t="shared" si="312"/>
        <v>19996.223565000004</v>
      </c>
      <c r="CM564" s="1">
        <f t="shared" si="313"/>
        <v>0</v>
      </c>
      <c r="CN564" s="1">
        <f t="shared" si="314"/>
        <v>0</v>
      </c>
      <c r="CO564" s="1">
        <f t="shared" si="315"/>
        <v>0</v>
      </c>
      <c r="CP564" s="1">
        <f t="shared" si="316"/>
        <v>0</v>
      </c>
      <c r="CQ564" s="1">
        <f t="shared" si="317"/>
        <v>22166.356355</v>
      </c>
      <c r="CS564" s="1">
        <f t="shared" si="332"/>
        <v>0</v>
      </c>
      <c r="CT564" s="1">
        <f t="shared" si="333"/>
        <v>0</v>
      </c>
      <c r="CU564" s="1">
        <f t="shared" si="334"/>
        <v>0</v>
      </c>
      <c r="CV564" s="1">
        <f t="shared" si="335"/>
        <v>0</v>
      </c>
      <c r="CW564" s="1">
        <f t="shared" si="336"/>
        <v>2170.132789999996</v>
      </c>
      <c r="CX564" s="1">
        <f t="shared" si="337"/>
        <v>2170.132789999996</v>
      </c>
      <c r="DA564" s="38">
        <f t="shared" si="318"/>
        <v>0</v>
      </c>
      <c r="DB564" s="38">
        <f t="shared" si="319"/>
        <v>0</v>
      </c>
      <c r="DC564" s="38">
        <f t="shared" si="320"/>
        <v>0</v>
      </c>
      <c r="DD564" s="38">
        <f t="shared" si="321"/>
        <v>0</v>
      </c>
      <c r="DE564" s="38">
        <f t="shared" si="322"/>
        <v>0</v>
      </c>
    </row>
    <row r="565" spans="1:109" x14ac:dyDescent="0.2">
      <c r="A565" t="s">
        <v>580</v>
      </c>
      <c r="B565" t="str">
        <f t="shared" si="323"/>
        <v>GD</v>
      </c>
      <c r="C565" t="str">
        <f t="shared" si="324"/>
        <v>OR</v>
      </c>
      <c r="D565">
        <f t="shared" si="325"/>
        <v>387000</v>
      </c>
      <c r="F565" s="1">
        <v>539.29</v>
      </c>
      <c r="G565" s="1">
        <v>539.29</v>
      </c>
      <c r="H565" s="1">
        <v>539.29</v>
      </c>
      <c r="I565" s="1">
        <v>539.29</v>
      </c>
      <c r="J565" s="1">
        <v>539.29</v>
      </c>
      <c r="K565" s="1">
        <v>539.29</v>
      </c>
      <c r="L565" s="1">
        <v>539.29</v>
      </c>
      <c r="M565" s="1">
        <v>539.29</v>
      </c>
      <c r="N565" s="1">
        <v>539.29</v>
      </c>
      <c r="O565" s="1">
        <v>539.29</v>
      </c>
      <c r="P565" s="1">
        <v>539.29</v>
      </c>
      <c r="Q565" s="1">
        <v>539.29</v>
      </c>
      <c r="R565" s="1">
        <v>539.29</v>
      </c>
      <c r="S565" s="1">
        <f t="shared" si="326"/>
        <v>539.29</v>
      </c>
      <c r="T565" s="1">
        <f t="shared" si="327"/>
        <v>5932.19</v>
      </c>
      <c r="U565" s="1">
        <f t="shared" si="328"/>
        <v>539.29</v>
      </c>
      <c r="V565" s="1">
        <v>-539.29</v>
      </c>
      <c r="W565" s="1">
        <v>-539.29</v>
      </c>
      <c r="X565" s="1">
        <v>-539.29</v>
      </c>
      <c r="Y565" s="1">
        <v>-539.29</v>
      </c>
      <c r="Z565" s="1">
        <v>-539.29</v>
      </c>
      <c r="AA565" s="1">
        <v>-539.29</v>
      </c>
      <c r="AB565" s="1">
        <v>-539.29</v>
      </c>
      <c r="AC565" s="1">
        <v>-539.29</v>
      </c>
      <c r="AD565" s="1">
        <v>-539.29</v>
      </c>
      <c r="AE565" s="1">
        <v>-539.29</v>
      </c>
      <c r="AF565" s="1">
        <v>-539.29</v>
      </c>
      <c r="AG565" s="1">
        <v>-539.29</v>
      </c>
      <c r="AH565" s="1">
        <v>-539.29</v>
      </c>
      <c r="AI565" s="1"/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f t="shared" si="329"/>
        <v>0</v>
      </c>
      <c r="AX565" s="1"/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2">
        <f t="shared" si="302"/>
        <v>0</v>
      </c>
      <c r="BM565" s="2">
        <f t="shared" si="330"/>
        <v>0</v>
      </c>
      <c r="BN565" s="3">
        <v>0</v>
      </c>
      <c r="BO565" s="37">
        <f>IFERROR(INDEX('Wkpr - Existing Depr Rates'!$G$2:$G$709,MATCH('Wkpr - Plant Balance Detail'!A565,'Wkpr - Existing Depr Rates'!$A$2:$A$709,0),),0)</f>
        <v>0.01</v>
      </c>
      <c r="BP565" s="37">
        <f t="shared" si="331"/>
        <v>-0.01</v>
      </c>
      <c r="BQ565" s="11">
        <v>0</v>
      </c>
      <c r="BR565" s="11"/>
      <c r="BS565" s="11"/>
      <c r="BU565" s="31">
        <f>_xlfn.IFNA(IF(AND($B565="ED",$D565&gt;=310000,$D565&lt;360000),INDEX('Wkpr - Allocation_Factors'!$B$16:$F$16,1,MATCH('Wkpr - Plant Balance Detail'!BU$2,'Wkpr - Allocation_Factors'!$B$1:$F$1,0)),IF(AND($B565="GD",$C565="AN",$D565&gt;=350000,$D565&lt;358000),INDEX('Wkpr - Allocation_Factors'!$B$17:$F$17,1,MATCH('Wkpr - Plant Balance Detail'!BU$2,'Wkpr - Allocation_Factors'!$B$1:$F$1,0)),INDEX('Wkpr - Allocation_Factors'!$B$2:$F$15,MATCH(CONCATENATE('Wkpr - Plant Balance Detail'!$B565,'Wkpr - Plant Balance Detail'!$C565),'Wkpr - Allocation_Factors'!$A$2:$A$15,0),MATCH('Wkpr - Plant Balance Detail'!BU$2,'Wkpr - Allocation_Factors'!$B$1:$F$1,0)))),0)</f>
        <v>0</v>
      </c>
      <c r="BV565" s="31">
        <f>_xlfn.IFNA(IF(AND($B565="ED",$D565&gt;=310000,$D565&lt;360000),INDEX('Wkpr - Allocation_Factors'!$B$16:$F$16,1,MATCH('Wkpr - Plant Balance Detail'!BV$2,'Wkpr - Allocation_Factors'!$B$1:$F$1,0)),IF(AND($B565="GD",$C565="AN",$D565&gt;=350000,$D565&lt;358000),INDEX('Wkpr - Allocation_Factors'!$B$17:$F$17,1,MATCH('Wkpr - Plant Balance Detail'!BV$2,'Wkpr - Allocation_Factors'!$B$1:$F$1,0)),INDEX('Wkpr - Allocation_Factors'!$B$2:$F$15,MATCH(CONCATENATE('Wkpr - Plant Balance Detail'!$B565,'Wkpr - Plant Balance Detail'!$C565),'Wkpr - Allocation_Factors'!$A$2:$A$15,0),MATCH('Wkpr - Plant Balance Detail'!BV$2,'Wkpr - Allocation_Factors'!$B$1:$F$1,0)))),0)</f>
        <v>0</v>
      </c>
      <c r="BW565" s="31">
        <f>_xlfn.IFNA(IF(AND($B565="ED",$D565&gt;=310000,$D565&lt;360000),INDEX('Wkpr - Allocation_Factors'!$B$16:$F$16,1,MATCH('Wkpr - Plant Balance Detail'!BW$2,'Wkpr - Allocation_Factors'!$B$1:$F$1,0)),IF(AND($B565="GD",$C565="AN",$D565&gt;=350000,$D565&lt;358000),INDEX('Wkpr - Allocation_Factors'!$B$17:$F$17,1,MATCH('Wkpr - Plant Balance Detail'!BW$2,'Wkpr - Allocation_Factors'!$B$1:$F$1,0)),INDEX('Wkpr - Allocation_Factors'!$B$2:$F$15,MATCH(CONCATENATE('Wkpr - Plant Balance Detail'!$B565,'Wkpr - Plant Balance Detail'!$C565),'Wkpr - Allocation_Factors'!$A$2:$A$15,0),MATCH('Wkpr - Plant Balance Detail'!BW$2,'Wkpr - Allocation_Factors'!$B$1:$F$1,0)))),0)</f>
        <v>0</v>
      </c>
      <c r="BX565" s="31">
        <f>_xlfn.IFNA(IF(AND($B565="ED",$D565&gt;=310000,$D565&lt;360000),INDEX('Wkpr - Allocation_Factors'!$B$16:$F$16,1,MATCH('Wkpr - Plant Balance Detail'!BX$2,'Wkpr - Allocation_Factors'!$B$1:$F$1,0)),IF(AND($B565="GD",$C565="AN",$D565&gt;=350000,$D565&lt;358000),INDEX('Wkpr - Allocation_Factors'!$B$17:$F$17,1,MATCH('Wkpr - Plant Balance Detail'!BX$2,'Wkpr - Allocation_Factors'!$B$1:$F$1,0)),INDEX('Wkpr - Allocation_Factors'!$B$2:$F$15,MATCH(CONCATENATE('Wkpr - Plant Balance Detail'!$B565,'Wkpr - Plant Balance Detail'!$C565),'Wkpr - Allocation_Factors'!$A$2:$A$15,0),MATCH('Wkpr - Plant Balance Detail'!BX$2,'Wkpr - Allocation_Factors'!$B$1:$F$1,0)))),0)</f>
        <v>0</v>
      </c>
      <c r="BY565" s="31">
        <f>_xlfn.IFNA(IF(AND($B565="ED",$D565&gt;=310000,$D565&lt;360000),INDEX('Wkpr - Allocation_Factors'!$B$16:$F$16,1,MATCH('Wkpr - Plant Balance Detail'!BY$2,'Wkpr - Allocation_Factors'!$B$1:$F$1,0)),IF(AND($B565="GD",$C565="AN",$D565&gt;=350000,$D565&lt;358000),INDEX('Wkpr - Allocation_Factors'!$B$17:$F$17,1,MATCH('Wkpr - Plant Balance Detail'!BY$2,'Wkpr - Allocation_Factors'!$B$1:$F$1,0)),INDEX('Wkpr - Allocation_Factors'!$B$2:$F$15,MATCH(CONCATENATE('Wkpr - Plant Balance Detail'!$B565,'Wkpr - Plant Balance Detail'!$C565),'Wkpr - Allocation_Factors'!$A$2:$A$15,0),MATCH('Wkpr - Plant Balance Detail'!BY$2,'Wkpr - Allocation_Factors'!$B$1:$F$1,0)))),0)</f>
        <v>1</v>
      </c>
      <c r="CA565" s="1">
        <f t="shared" si="303"/>
        <v>0</v>
      </c>
      <c r="CB565" s="1">
        <f t="shared" si="304"/>
        <v>0</v>
      </c>
      <c r="CC565" s="1">
        <f t="shared" si="305"/>
        <v>0</v>
      </c>
      <c r="CD565" s="1">
        <f t="shared" si="306"/>
        <v>0</v>
      </c>
      <c r="CE565" s="1">
        <f t="shared" si="307"/>
        <v>0</v>
      </c>
      <c r="CF565" s="1"/>
      <c r="CG565" s="1">
        <f t="shared" si="308"/>
        <v>0</v>
      </c>
      <c r="CH565" s="1">
        <f t="shared" si="309"/>
        <v>0</v>
      </c>
      <c r="CI565" s="1">
        <f t="shared" si="310"/>
        <v>0</v>
      </c>
      <c r="CJ565" s="1">
        <f t="shared" si="311"/>
        <v>0</v>
      </c>
      <c r="CK565" s="1">
        <f t="shared" si="312"/>
        <v>0</v>
      </c>
      <c r="CM565" s="1">
        <f t="shared" si="313"/>
        <v>0</v>
      </c>
      <c r="CN565" s="1">
        <f t="shared" si="314"/>
        <v>0</v>
      </c>
      <c r="CO565" s="1">
        <f t="shared" si="315"/>
        <v>0</v>
      </c>
      <c r="CP565" s="1">
        <f t="shared" si="316"/>
        <v>0</v>
      </c>
      <c r="CQ565" s="1">
        <f t="shared" si="317"/>
        <v>0</v>
      </c>
      <c r="CS565" s="1">
        <f t="shared" si="332"/>
        <v>0</v>
      </c>
      <c r="CT565" s="1">
        <f t="shared" si="333"/>
        <v>0</v>
      </c>
      <c r="CU565" s="1">
        <f t="shared" si="334"/>
        <v>0</v>
      </c>
      <c r="CV565" s="1">
        <f t="shared" si="335"/>
        <v>0</v>
      </c>
      <c r="CW565" s="1">
        <f t="shared" si="336"/>
        <v>0</v>
      </c>
      <c r="CX565" s="1">
        <f t="shared" si="337"/>
        <v>0</v>
      </c>
      <c r="DA565" s="38">
        <f t="shared" si="318"/>
        <v>0</v>
      </c>
      <c r="DB565" s="38">
        <f t="shared" si="319"/>
        <v>0</v>
      </c>
      <c r="DC565" s="38">
        <f t="shared" si="320"/>
        <v>0</v>
      </c>
      <c r="DD565" s="38">
        <f t="shared" si="321"/>
        <v>0</v>
      </c>
      <c r="DE565" s="38">
        <f t="shared" si="322"/>
        <v>0</v>
      </c>
    </row>
    <row r="566" spans="1:109" x14ac:dyDescent="0.2">
      <c r="A566" s="12" t="s">
        <v>581</v>
      </c>
      <c r="B566" s="12" t="str">
        <f t="shared" si="323"/>
        <v>GD</v>
      </c>
      <c r="C566" s="12" t="str">
        <f t="shared" si="324"/>
        <v>OR</v>
      </c>
      <c r="D566" s="12">
        <f t="shared" si="325"/>
        <v>389200</v>
      </c>
      <c r="E566" s="12" t="s">
        <v>1142</v>
      </c>
      <c r="F566" s="13">
        <v>848543.82000000007</v>
      </c>
      <c r="G566" s="13">
        <v>848543.82000000007</v>
      </c>
      <c r="H566" s="13">
        <v>848543.82000000007</v>
      </c>
      <c r="I566" s="13">
        <v>848543.82000000007</v>
      </c>
      <c r="J566" s="13">
        <v>848543.82000000007</v>
      </c>
      <c r="K566" s="13">
        <v>848543.82000000007</v>
      </c>
      <c r="L566" s="13">
        <v>848543.82000000007</v>
      </c>
      <c r="M566" s="13">
        <v>848543.82000000007</v>
      </c>
      <c r="N566" s="13">
        <v>848543.82000000007</v>
      </c>
      <c r="O566" s="13">
        <v>848543.82000000007</v>
      </c>
      <c r="P566" s="13">
        <v>848543.82000000007</v>
      </c>
      <c r="Q566" s="13">
        <v>848543.82000000007</v>
      </c>
      <c r="R566" s="13">
        <v>848543.82000000007</v>
      </c>
      <c r="S566" s="13">
        <f t="shared" si="326"/>
        <v>848543.82000000007</v>
      </c>
      <c r="T566" s="13">
        <f t="shared" si="327"/>
        <v>9333982.0200000014</v>
      </c>
      <c r="U566" s="13">
        <f t="shared" si="328"/>
        <v>848543.82000000018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3">
        <v>0</v>
      </c>
      <c r="AI566" s="13"/>
      <c r="AJ566" s="13">
        <v>0</v>
      </c>
      <c r="AK566" s="13">
        <v>0</v>
      </c>
      <c r="AL566" s="13">
        <v>0</v>
      </c>
      <c r="AM566" s="13">
        <v>0</v>
      </c>
      <c r="AN566" s="13">
        <v>0</v>
      </c>
      <c r="AO566" s="13">
        <v>0</v>
      </c>
      <c r="AP566" s="13">
        <v>0</v>
      </c>
      <c r="AQ566" s="13">
        <v>0</v>
      </c>
      <c r="AR566" s="13">
        <v>0</v>
      </c>
      <c r="AS566" s="13">
        <v>0</v>
      </c>
      <c r="AT566" s="13">
        <v>0</v>
      </c>
      <c r="AU566" s="13">
        <v>0</v>
      </c>
      <c r="AV566" s="13">
        <v>0</v>
      </c>
      <c r="AW566" s="13">
        <f t="shared" si="329"/>
        <v>0</v>
      </c>
      <c r="AX566" s="13"/>
      <c r="AY566" s="1">
        <v>848543.82000000007</v>
      </c>
      <c r="AZ566" s="1">
        <v>848543.82000000007</v>
      </c>
      <c r="BA566" s="1">
        <v>848543.82000000007</v>
      </c>
      <c r="BB566" s="1">
        <v>848543.82000000007</v>
      </c>
      <c r="BC566" s="1">
        <v>848543.82000000007</v>
      </c>
      <c r="BD566" s="1">
        <v>848543.82000000007</v>
      </c>
      <c r="BE566" s="1">
        <v>848543.82000000007</v>
      </c>
      <c r="BF566" s="1">
        <v>848543.82000000007</v>
      </c>
      <c r="BG566" s="1">
        <v>848543.82000000007</v>
      </c>
      <c r="BH566" s="1">
        <v>848543.82000000007</v>
      </c>
      <c r="BI566" s="1">
        <v>848543.82000000007</v>
      </c>
      <c r="BJ566" s="1">
        <v>848543.82000000007</v>
      </c>
      <c r="BK566" s="1">
        <v>848543.82000000007</v>
      </c>
      <c r="BL566" s="14">
        <f t="shared" si="302"/>
        <v>0</v>
      </c>
      <c r="BM566" s="14">
        <f t="shared" si="330"/>
        <v>0</v>
      </c>
      <c r="BN566" s="15">
        <v>0</v>
      </c>
      <c r="BO566" s="15">
        <f>IFERROR(INDEX('Wkpr - Existing Depr Rates'!$G$2:$G$709,MATCH('Wkpr - Plant Balance Detail'!A566,'Wkpr - Existing Depr Rates'!$A$2:$A$709,0),),0)</f>
        <v>0</v>
      </c>
      <c r="BP566" s="15">
        <f t="shared" si="331"/>
        <v>0</v>
      </c>
      <c r="BQ566" s="17">
        <v>0</v>
      </c>
      <c r="BR566" s="17"/>
      <c r="BS566" s="17"/>
      <c r="BT566" s="12"/>
      <c r="BU566" s="30">
        <f>_xlfn.IFNA(IF(AND($B566="ED",$D566&gt;=310000,$D566&lt;360000),INDEX('Wkpr - Allocation_Factors'!$B$16:$F$16,1,MATCH('Wkpr - Plant Balance Detail'!BU$2,'Wkpr - Allocation_Factors'!$B$1:$F$1,0)),IF(AND($B566="GD",$C566="AN",$D566&gt;=350000,$D566&lt;358000),INDEX('Wkpr - Allocation_Factors'!$B$17:$F$17,1,MATCH('Wkpr - Plant Balance Detail'!BU$2,'Wkpr - Allocation_Factors'!$B$1:$F$1,0)),INDEX('Wkpr - Allocation_Factors'!$B$2:$F$15,MATCH(CONCATENATE('Wkpr - Plant Balance Detail'!$B566,'Wkpr - Plant Balance Detail'!$C566),'Wkpr - Allocation_Factors'!$A$2:$A$15,0),MATCH('Wkpr - Plant Balance Detail'!BU$2,'Wkpr - Allocation_Factors'!$B$1:$F$1,0)))),0)</f>
        <v>0</v>
      </c>
      <c r="BV566" s="30">
        <f>_xlfn.IFNA(IF(AND($B566="ED",$D566&gt;=310000,$D566&lt;360000),INDEX('Wkpr - Allocation_Factors'!$B$16:$F$16,1,MATCH('Wkpr - Plant Balance Detail'!BV$2,'Wkpr - Allocation_Factors'!$B$1:$F$1,0)),IF(AND($B566="GD",$C566="AN",$D566&gt;=350000,$D566&lt;358000),INDEX('Wkpr - Allocation_Factors'!$B$17:$F$17,1,MATCH('Wkpr - Plant Balance Detail'!BV$2,'Wkpr - Allocation_Factors'!$B$1:$F$1,0)),INDEX('Wkpr - Allocation_Factors'!$B$2:$F$15,MATCH(CONCATENATE('Wkpr - Plant Balance Detail'!$B566,'Wkpr - Plant Balance Detail'!$C566),'Wkpr - Allocation_Factors'!$A$2:$A$15,0),MATCH('Wkpr - Plant Balance Detail'!BV$2,'Wkpr - Allocation_Factors'!$B$1:$F$1,0)))),0)</f>
        <v>0</v>
      </c>
      <c r="BW566" s="30">
        <f>_xlfn.IFNA(IF(AND($B566="ED",$D566&gt;=310000,$D566&lt;360000),INDEX('Wkpr - Allocation_Factors'!$B$16:$F$16,1,MATCH('Wkpr - Plant Balance Detail'!BW$2,'Wkpr - Allocation_Factors'!$B$1:$F$1,0)),IF(AND($B566="GD",$C566="AN",$D566&gt;=350000,$D566&lt;358000),INDEX('Wkpr - Allocation_Factors'!$B$17:$F$17,1,MATCH('Wkpr - Plant Balance Detail'!BW$2,'Wkpr - Allocation_Factors'!$B$1:$F$1,0)),INDEX('Wkpr - Allocation_Factors'!$B$2:$F$15,MATCH(CONCATENATE('Wkpr - Plant Balance Detail'!$B566,'Wkpr - Plant Balance Detail'!$C566),'Wkpr - Allocation_Factors'!$A$2:$A$15,0),MATCH('Wkpr - Plant Balance Detail'!BW$2,'Wkpr - Allocation_Factors'!$B$1:$F$1,0)))),0)</f>
        <v>0</v>
      </c>
      <c r="BX566" s="30">
        <f>_xlfn.IFNA(IF(AND($B566="ED",$D566&gt;=310000,$D566&lt;360000),INDEX('Wkpr - Allocation_Factors'!$B$16:$F$16,1,MATCH('Wkpr - Plant Balance Detail'!BX$2,'Wkpr - Allocation_Factors'!$B$1:$F$1,0)),IF(AND($B566="GD",$C566="AN",$D566&gt;=350000,$D566&lt;358000),INDEX('Wkpr - Allocation_Factors'!$B$17:$F$17,1,MATCH('Wkpr - Plant Balance Detail'!BX$2,'Wkpr - Allocation_Factors'!$B$1:$F$1,0)),INDEX('Wkpr - Allocation_Factors'!$B$2:$F$15,MATCH(CONCATENATE('Wkpr - Plant Balance Detail'!$B566,'Wkpr - Plant Balance Detail'!$C566),'Wkpr - Allocation_Factors'!$A$2:$A$15,0),MATCH('Wkpr - Plant Balance Detail'!BX$2,'Wkpr - Allocation_Factors'!$B$1:$F$1,0)))),0)</f>
        <v>0</v>
      </c>
      <c r="BY566" s="30">
        <f>_xlfn.IFNA(IF(AND($B566="ED",$D566&gt;=310000,$D566&lt;360000),INDEX('Wkpr - Allocation_Factors'!$B$16:$F$16,1,MATCH('Wkpr - Plant Balance Detail'!BY$2,'Wkpr - Allocation_Factors'!$B$1:$F$1,0)),IF(AND($B566="GD",$C566="AN",$D566&gt;=350000,$D566&lt;358000),INDEX('Wkpr - Allocation_Factors'!$B$17:$F$17,1,MATCH('Wkpr - Plant Balance Detail'!BY$2,'Wkpr - Allocation_Factors'!$B$1:$F$1,0)),INDEX('Wkpr - Allocation_Factors'!$B$2:$F$15,MATCH(CONCATENATE('Wkpr - Plant Balance Detail'!$B566,'Wkpr - Plant Balance Detail'!$C566),'Wkpr - Allocation_Factors'!$A$2:$A$15,0),MATCH('Wkpr - Plant Balance Detail'!BY$2,'Wkpr - Allocation_Factors'!$B$1:$F$1,0)))),0)</f>
        <v>1</v>
      </c>
      <c r="CA566" s="1">
        <f t="shared" si="303"/>
        <v>0</v>
      </c>
      <c r="CB566" s="1">
        <f t="shared" si="304"/>
        <v>0</v>
      </c>
      <c r="CC566" s="1">
        <f t="shared" si="305"/>
        <v>0</v>
      </c>
      <c r="CD566" s="1">
        <f t="shared" si="306"/>
        <v>0</v>
      </c>
      <c r="CE566" s="1">
        <f t="shared" si="307"/>
        <v>0</v>
      </c>
      <c r="CF566" s="1"/>
      <c r="CG566" s="1">
        <f t="shared" si="308"/>
        <v>0</v>
      </c>
      <c r="CH566" s="1">
        <f t="shared" si="309"/>
        <v>0</v>
      </c>
      <c r="CI566" s="1">
        <f t="shared" si="310"/>
        <v>0</v>
      </c>
      <c r="CJ566" s="1">
        <f t="shared" si="311"/>
        <v>0</v>
      </c>
      <c r="CK566" s="1">
        <f t="shared" si="312"/>
        <v>0</v>
      </c>
      <c r="CM566" s="1">
        <f t="shared" si="313"/>
        <v>0</v>
      </c>
      <c r="CN566" s="1">
        <f t="shared" si="314"/>
        <v>0</v>
      </c>
      <c r="CO566" s="1">
        <f t="shared" si="315"/>
        <v>0</v>
      </c>
      <c r="CP566" s="1">
        <f t="shared" si="316"/>
        <v>0</v>
      </c>
      <c r="CQ566" s="1">
        <f t="shared" si="317"/>
        <v>0</v>
      </c>
      <c r="CS566" s="1">
        <f t="shared" si="332"/>
        <v>0</v>
      </c>
      <c r="CT566" s="1">
        <f t="shared" si="333"/>
        <v>0</v>
      </c>
      <c r="CU566" s="1">
        <f t="shared" si="334"/>
        <v>0</v>
      </c>
      <c r="CV566" s="1">
        <f t="shared" si="335"/>
        <v>0</v>
      </c>
      <c r="CW566" s="1">
        <f t="shared" si="336"/>
        <v>0</v>
      </c>
      <c r="CX566" s="1">
        <f t="shared" si="337"/>
        <v>0</v>
      </c>
      <c r="DA566" s="38">
        <f t="shared" si="318"/>
        <v>0</v>
      </c>
      <c r="DB566" s="38">
        <f t="shared" si="319"/>
        <v>0</v>
      </c>
      <c r="DC566" s="38">
        <f t="shared" si="320"/>
        <v>0</v>
      </c>
      <c r="DD566" s="38">
        <f t="shared" si="321"/>
        <v>0</v>
      </c>
      <c r="DE566" s="38">
        <f t="shared" si="322"/>
        <v>0</v>
      </c>
    </row>
    <row r="567" spans="1:109" x14ac:dyDescent="0.2">
      <c r="A567" t="s">
        <v>582</v>
      </c>
      <c r="B567" t="str">
        <f t="shared" si="323"/>
        <v>GD</v>
      </c>
      <c r="C567" t="str">
        <f t="shared" si="324"/>
        <v>OR</v>
      </c>
      <c r="D567">
        <f t="shared" si="325"/>
        <v>390100</v>
      </c>
      <c r="F567" s="1">
        <v>3605775.69</v>
      </c>
      <c r="G567" s="1">
        <v>3605775.69</v>
      </c>
      <c r="H567" s="1">
        <v>3605775.69</v>
      </c>
      <c r="I567" s="1">
        <v>3605775.69</v>
      </c>
      <c r="J567" s="1">
        <v>3605775.69</v>
      </c>
      <c r="K567" s="1">
        <v>3605775.69</v>
      </c>
      <c r="L567" s="1">
        <v>3605775.69</v>
      </c>
      <c r="M567" s="1">
        <v>3605775.69</v>
      </c>
      <c r="N567" s="1">
        <v>3605775.69</v>
      </c>
      <c r="O567" s="1">
        <v>3605775.69</v>
      </c>
      <c r="P567" s="1">
        <v>3604553.19</v>
      </c>
      <c r="Q567" s="1">
        <v>3604553.19</v>
      </c>
      <c r="R567" s="1">
        <v>3604553.19</v>
      </c>
      <c r="S567" s="1">
        <f t="shared" si="326"/>
        <v>3605164.44</v>
      </c>
      <c r="T567" s="1">
        <f t="shared" si="327"/>
        <v>39661087.590000004</v>
      </c>
      <c r="U567" s="1">
        <f t="shared" si="328"/>
        <v>3605521.0024999999</v>
      </c>
      <c r="V567" s="1">
        <v>-1572565.25</v>
      </c>
      <c r="W567" s="1">
        <v>-1576952.28</v>
      </c>
      <c r="X567" s="1">
        <v>-1581339.31</v>
      </c>
      <c r="Y567" s="1">
        <v>-1585726.3399999999</v>
      </c>
      <c r="Z567" s="1">
        <v>-1590113.37</v>
      </c>
      <c r="AA567" s="1">
        <v>-1594500.4</v>
      </c>
      <c r="AB567" s="1">
        <v>-1598887.4300000002</v>
      </c>
      <c r="AC567" s="1">
        <v>-1603274.46</v>
      </c>
      <c r="AD567" s="1">
        <v>-1607661.49</v>
      </c>
      <c r="AE567" s="1">
        <v>-1612048.52</v>
      </c>
      <c r="AF567" s="1">
        <v>-1615212.3</v>
      </c>
      <c r="AG567" s="1">
        <v>-1619597.8399999999</v>
      </c>
      <c r="AH567" s="1">
        <v>-1623983.38</v>
      </c>
      <c r="AI567" s="1"/>
      <c r="AJ567" s="1">
        <v>-4354.88</v>
      </c>
      <c r="AK567" s="1">
        <v>-4387.03</v>
      </c>
      <c r="AL567" s="1">
        <v>-4387.03</v>
      </c>
      <c r="AM567" s="1">
        <v>-4387.03</v>
      </c>
      <c r="AN567" s="1">
        <v>-4387.03</v>
      </c>
      <c r="AO567" s="1">
        <v>-4387.03</v>
      </c>
      <c r="AP567" s="1">
        <v>-4387.03</v>
      </c>
      <c r="AQ567" s="1">
        <v>-4387.03</v>
      </c>
      <c r="AR567" s="1">
        <v>-4387.03</v>
      </c>
      <c r="AS567" s="1">
        <v>-4387.03</v>
      </c>
      <c r="AT567" s="1">
        <v>-4386.28</v>
      </c>
      <c r="AU567" s="1">
        <v>-4385.54</v>
      </c>
      <c r="AV567" s="1">
        <v>-4385.54</v>
      </c>
      <c r="AW567" s="1">
        <f t="shared" si="329"/>
        <v>52640.63</v>
      </c>
      <c r="AX567" s="1"/>
      <c r="AY567" s="1">
        <v>2033210.44</v>
      </c>
      <c r="AZ567" s="1">
        <v>2028823.41</v>
      </c>
      <c r="BA567" s="1">
        <v>2024436.38</v>
      </c>
      <c r="BB567" s="1">
        <v>2020049.35</v>
      </c>
      <c r="BC567" s="1">
        <v>2015662.32</v>
      </c>
      <c r="BD567" s="1">
        <v>2011275.29</v>
      </c>
      <c r="BE567" s="1">
        <v>2006888.26</v>
      </c>
      <c r="BF567" s="1">
        <v>2002501.23</v>
      </c>
      <c r="BG567" s="1">
        <v>1998114.2000000002</v>
      </c>
      <c r="BH567" s="1">
        <v>1993727.17</v>
      </c>
      <c r="BI567" s="1">
        <v>1989340.8900000001</v>
      </c>
      <c r="BJ567" s="1">
        <v>1984955.35</v>
      </c>
      <c r="BK567" s="1">
        <v>1980569.81</v>
      </c>
      <c r="BL567" s="2">
        <f t="shared" si="302"/>
        <v>0</v>
      </c>
      <c r="BM567" s="2">
        <f t="shared" si="330"/>
        <v>52640.63</v>
      </c>
      <c r="BN567" s="3">
        <f>IF(U567=0,"",IF((BM567/U567)=0,"",BM567/U567))</f>
        <v>1.4600006479923424E-2</v>
      </c>
      <c r="BO567" s="37">
        <f>IFERROR(INDEX('Wkpr - Existing Depr Rates'!$G$2:$G$709,MATCH('Wkpr - Plant Balance Detail'!A567,'Wkpr - Existing Depr Rates'!$A$2:$A$709,0),),0)</f>
        <v>1.46E-2</v>
      </c>
      <c r="BP567" s="37">
        <f t="shared" si="331"/>
        <v>6.47992342422965E-9</v>
      </c>
      <c r="BQ567" s="11">
        <v>3.0200000000000001E-2</v>
      </c>
      <c r="BR567" s="11"/>
      <c r="BS567" s="11"/>
      <c r="BU567" s="31">
        <f>_xlfn.IFNA(IF(AND($B567="ED",$D567&gt;=310000,$D567&lt;360000),INDEX('Wkpr - Allocation_Factors'!$B$16:$F$16,1,MATCH('Wkpr - Plant Balance Detail'!BU$2,'Wkpr - Allocation_Factors'!$B$1:$F$1,0)),IF(AND($B567="GD",$C567="AN",$D567&gt;=350000,$D567&lt;358000),INDEX('Wkpr - Allocation_Factors'!$B$17:$F$17,1,MATCH('Wkpr - Plant Balance Detail'!BU$2,'Wkpr - Allocation_Factors'!$B$1:$F$1,0)),INDEX('Wkpr - Allocation_Factors'!$B$2:$F$15,MATCH(CONCATENATE('Wkpr - Plant Balance Detail'!$B567,'Wkpr - Plant Balance Detail'!$C567),'Wkpr - Allocation_Factors'!$A$2:$A$15,0),MATCH('Wkpr - Plant Balance Detail'!BU$2,'Wkpr - Allocation_Factors'!$B$1:$F$1,0)))),0)</f>
        <v>0</v>
      </c>
      <c r="BV567" s="31">
        <f>_xlfn.IFNA(IF(AND($B567="ED",$D567&gt;=310000,$D567&lt;360000),INDEX('Wkpr - Allocation_Factors'!$B$16:$F$16,1,MATCH('Wkpr - Plant Balance Detail'!BV$2,'Wkpr - Allocation_Factors'!$B$1:$F$1,0)),IF(AND($B567="GD",$C567="AN",$D567&gt;=350000,$D567&lt;358000),INDEX('Wkpr - Allocation_Factors'!$B$17:$F$17,1,MATCH('Wkpr - Plant Balance Detail'!BV$2,'Wkpr - Allocation_Factors'!$B$1:$F$1,0)),INDEX('Wkpr - Allocation_Factors'!$B$2:$F$15,MATCH(CONCATENATE('Wkpr - Plant Balance Detail'!$B567,'Wkpr - Plant Balance Detail'!$C567),'Wkpr - Allocation_Factors'!$A$2:$A$15,0),MATCH('Wkpr - Plant Balance Detail'!BV$2,'Wkpr - Allocation_Factors'!$B$1:$F$1,0)))),0)</f>
        <v>0</v>
      </c>
      <c r="BW567" s="31">
        <f>_xlfn.IFNA(IF(AND($B567="ED",$D567&gt;=310000,$D567&lt;360000),INDEX('Wkpr - Allocation_Factors'!$B$16:$F$16,1,MATCH('Wkpr - Plant Balance Detail'!BW$2,'Wkpr - Allocation_Factors'!$B$1:$F$1,0)),IF(AND($B567="GD",$C567="AN",$D567&gt;=350000,$D567&lt;358000),INDEX('Wkpr - Allocation_Factors'!$B$17:$F$17,1,MATCH('Wkpr - Plant Balance Detail'!BW$2,'Wkpr - Allocation_Factors'!$B$1:$F$1,0)),INDEX('Wkpr - Allocation_Factors'!$B$2:$F$15,MATCH(CONCATENATE('Wkpr - Plant Balance Detail'!$B567,'Wkpr - Plant Balance Detail'!$C567),'Wkpr - Allocation_Factors'!$A$2:$A$15,0),MATCH('Wkpr - Plant Balance Detail'!BW$2,'Wkpr - Allocation_Factors'!$B$1:$F$1,0)))),0)</f>
        <v>0</v>
      </c>
      <c r="BX567" s="31">
        <f>_xlfn.IFNA(IF(AND($B567="ED",$D567&gt;=310000,$D567&lt;360000),INDEX('Wkpr - Allocation_Factors'!$B$16:$F$16,1,MATCH('Wkpr - Plant Balance Detail'!BX$2,'Wkpr - Allocation_Factors'!$B$1:$F$1,0)),IF(AND($B567="GD",$C567="AN",$D567&gt;=350000,$D567&lt;358000),INDEX('Wkpr - Allocation_Factors'!$B$17:$F$17,1,MATCH('Wkpr - Plant Balance Detail'!BX$2,'Wkpr - Allocation_Factors'!$B$1:$F$1,0)),INDEX('Wkpr - Allocation_Factors'!$B$2:$F$15,MATCH(CONCATENATE('Wkpr - Plant Balance Detail'!$B567,'Wkpr - Plant Balance Detail'!$C567),'Wkpr - Allocation_Factors'!$A$2:$A$15,0),MATCH('Wkpr - Plant Balance Detail'!BX$2,'Wkpr - Allocation_Factors'!$B$1:$F$1,0)))),0)</f>
        <v>0</v>
      </c>
      <c r="BY567" s="31">
        <f>_xlfn.IFNA(IF(AND($B567="ED",$D567&gt;=310000,$D567&lt;360000),INDEX('Wkpr - Allocation_Factors'!$B$16:$F$16,1,MATCH('Wkpr - Plant Balance Detail'!BY$2,'Wkpr - Allocation_Factors'!$B$1:$F$1,0)),IF(AND($B567="GD",$C567="AN",$D567&gt;=350000,$D567&lt;358000),INDEX('Wkpr - Allocation_Factors'!$B$17:$F$17,1,MATCH('Wkpr - Plant Balance Detail'!BY$2,'Wkpr - Allocation_Factors'!$B$1:$F$1,0)),INDEX('Wkpr - Allocation_Factors'!$B$2:$F$15,MATCH(CONCATENATE('Wkpr - Plant Balance Detail'!$B567,'Wkpr - Plant Balance Detail'!$C567),'Wkpr - Allocation_Factors'!$A$2:$A$15,0),MATCH('Wkpr - Plant Balance Detail'!BY$2,'Wkpr - Allocation_Factors'!$B$1:$F$1,0)))),0)</f>
        <v>1</v>
      </c>
      <c r="CA567" s="1">
        <f t="shared" si="303"/>
        <v>0</v>
      </c>
      <c r="CB567" s="1">
        <f t="shared" si="304"/>
        <v>0</v>
      </c>
      <c r="CC567" s="1">
        <f t="shared" si="305"/>
        <v>0</v>
      </c>
      <c r="CD567" s="1">
        <f t="shared" si="306"/>
        <v>0</v>
      </c>
      <c r="CE567" s="1">
        <f t="shared" si="307"/>
        <v>52626.499931228653</v>
      </c>
      <c r="CF567" s="1"/>
      <c r="CG567" s="1">
        <f t="shared" si="308"/>
        <v>0</v>
      </c>
      <c r="CH567" s="1">
        <f t="shared" si="309"/>
        <v>0</v>
      </c>
      <c r="CI567" s="1">
        <f t="shared" si="310"/>
        <v>0</v>
      </c>
      <c r="CJ567" s="1">
        <f t="shared" si="311"/>
        <v>0</v>
      </c>
      <c r="CK567" s="1">
        <f t="shared" si="312"/>
        <v>52626.476574</v>
      </c>
      <c r="CM567" s="1">
        <f t="shared" si="313"/>
        <v>0</v>
      </c>
      <c r="CN567" s="1">
        <f t="shared" si="314"/>
        <v>0</v>
      </c>
      <c r="CO567" s="1">
        <f t="shared" si="315"/>
        <v>0</v>
      </c>
      <c r="CP567" s="1">
        <f t="shared" si="316"/>
        <v>0</v>
      </c>
      <c r="CQ567" s="1">
        <f t="shared" si="317"/>
        <v>108857.50633800001</v>
      </c>
      <c r="CS567" s="1">
        <f t="shared" si="332"/>
        <v>0</v>
      </c>
      <c r="CT567" s="1">
        <f t="shared" si="333"/>
        <v>0</v>
      </c>
      <c r="CU567" s="1">
        <f t="shared" si="334"/>
        <v>0</v>
      </c>
      <c r="CV567" s="1">
        <f t="shared" si="335"/>
        <v>0</v>
      </c>
      <c r="CW567" s="1">
        <f t="shared" si="336"/>
        <v>56231.029764000006</v>
      </c>
      <c r="CX567" s="1">
        <f t="shared" si="337"/>
        <v>56231.029764000006</v>
      </c>
      <c r="DA567" s="38">
        <f t="shared" si="318"/>
        <v>0</v>
      </c>
      <c r="DB567" s="38">
        <f t="shared" si="319"/>
        <v>0</v>
      </c>
      <c r="DC567" s="38">
        <f t="shared" si="320"/>
        <v>0</v>
      </c>
      <c r="DD567" s="38">
        <f t="shared" si="321"/>
        <v>0</v>
      </c>
      <c r="DE567" s="38">
        <f t="shared" si="322"/>
        <v>0</v>
      </c>
    </row>
    <row r="568" spans="1:109" x14ac:dyDescent="0.2">
      <c r="A568" t="s">
        <v>583</v>
      </c>
      <c r="B568" t="str">
        <f t="shared" si="323"/>
        <v>GD</v>
      </c>
      <c r="C568" t="str">
        <f t="shared" si="324"/>
        <v>OR</v>
      </c>
      <c r="D568">
        <f t="shared" si="325"/>
        <v>391100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f t="shared" si="326"/>
        <v>0</v>
      </c>
      <c r="T568" s="1">
        <f t="shared" si="327"/>
        <v>0</v>
      </c>
      <c r="U568" s="1">
        <f t="shared" si="328"/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/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f t="shared" si="329"/>
        <v>0</v>
      </c>
      <c r="AX568" s="1"/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2">
        <f t="shared" si="302"/>
        <v>0</v>
      </c>
      <c r="BM568" s="2">
        <f t="shared" si="330"/>
        <v>0</v>
      </c>
      <c r="BN568" s="3">
        <v>0</v>
      </c>
      <c r="BO568" s="37">
        <f>IFERROR(INDEX('Wkpr - Existing Depr Rates'!$G$2:$G$709,MATCH('Wkpr - Plant Balance Detail'!A568,'Wkpr - Existing Depr Rates'!$A$2:$A$709,0),),0)</f>
        <v>0.2</v>
      </c>
      <c r="BP568" s="37">
        <f t="shared" si="331"/>
        <v>-0.2</v>
      </c>
      <c r="BQ568" s="11"/>
      <c r="BR568" s="11"/>
      <c r="BS568" s="11"/>
      <c r="BU568" s="31">
        <f>_xlfn.IFNA(IF(AND($B568="ED",$D568&gt;=310000,$D568&lt;360000),INDEX('Wkpr - Allocation_Factors'!$B$16:$F$16,1,MATCH('Wkpr - Plant Balance Detail'!BU$2,'Wkpr - Allocation_Factors'!$B$1:$F$1,0)),IF(AND($B568="GD",$C568="AN",$D568&gt;=350000,$D568&lt;358000),INDEX('Wkpr - Allocation_Factors'!$B$17:$F$17,1,MATCH('Wkpr - Plant Balance Detail'!BU$2,'Wkpr - Allocation_Factors'!$B$1:$F$1,0)),INDEX('Wkpr - Allocation_Factors'!$B$2:$F$15,MATCH(CONCATENATE('Wkpr - Plant Balance Detail'!$B568,'Wkpr - Plant Balance Detail'!$C568),'Wkpr - Allocation_Factors'!$A$2:$A$15,0),MATCH('Wkpr - Plant Balance Detail'!BU$2,'Wkpr - Allocation_Factors'!$B$1:$F$1,0)))),0)</f>
        <v>0</v>
      </c>
      <c r="BV568" s="31">
        <f>_xlfn.IFNA(IF(AND($B568="ED",$D568&gt;=310000,$D568&lt;360000),INDEX('Wkpr - Allocation_Factors'!$B$16:$F$16,1,MATCH('Wkpr - Plant Balance Detail'!BV$2,'Wkpr - Allocation_Factors'!$B$1:$F$1,0)),IF(AND($B568="GD",$C568="AN",$D568&gt;=350000,$D568&lt;358000),INDEX('Wkpr - Allocation_Factors'!$B$17:$F$17,1,MATCH('Wkpr - Plant Balance Detail'!BV$2,'Wkpr - Allocation_Factors'!$B$1:$F$1,0)),INDEX('Wkpr - Allocation_Factors'!$B$2:$F$15,MATCH(CONCATENATE('Wkpr - Plant Balance Detail'!$B568,'Wkpr - Plant Balance Detail'!$C568),'Wkpr - Allocation_Factors'!$A$2:$A$15,0),MATCH('Wkpr - Plant Balance Detail'!BV$2,'Wkpr - Allocation_Factors'!$B$1:$F$1,0)))),0)</f>
        <v>0</v>
      </c>
      <c r="BW568" s="31">
        <f>_xlfn.IFNA(IF(AND($B568="ED",$D568&gt;=310000,$D568&lt;360000),INDEX('Wkpr - Allocation_Factors'!$B$16:$F$16,1,MATCH('Wkpr - Plant Balance Detail'!BW$2,'Wkpr - Allocation_Factors'!$B$1:$F$1,0)),IF(AND($B568="GD",$C568="AN",$D568&gt;=350000,$D568&lt;358000),INDEX('Wkpr - Allocation_Factors'!$B$17:$F$17,1,MATCH('Wkpr - Plant Balance Detail'!BW$2,'Wkpr - Allocation_Factors'!$B$1:$F$1,0)),INDEX('Wkpr - Allocation_Factors'!$B$2:$F$15,MATCH(CONCATENATE('Wkpr - Plant Balance Detail'!$B568,'Wkpr - Plant Balance Detail'!$C568),'Wkpr - Allocation_Factors'!$A$2:$A$15,0),MATCH('Wkpr - Plant Balance Detail'!BW$2,'Wkpr - Allocation_Factors'!$B$1:$F$1,0)))),0)</f>
        <v>0</v>
      </c>
      <c r="BX568" s="31">
        <f>_xlfn.IFNA(IF(AND($B568="ED",$D568&gt;=310000,$D568&lt;360000),INDEX('Wkpr - Allocation_Factors'!$B$16:$F$16,1,MATCH('Wkpr - Plant Balance Detail'!BX$2,'Wkpr - Allocation_Factors'!$B$1:$F$1,0)),IF(AND($B568="GD",$C568="AN",$D568&gt;=350000,$D568&lt;358000),INDEX('Wkpr - Allocation_Factors'!$B$17:$F$17,1,MATCH('Wkpr - Plant Balance Detail'!BX$2,'Wkpr - Allocation_Factors'!$B$1:$F$1,0)),INDEX('Wkpr - Allocation_Factors'!$B$2:$F$15,MATCH(CONCATENATE('Wkpr - Plant Balance Detail'!$B568,'Wkpr - Plant Balance Detail'!$C568),'Wkpr - Allocation_Factors'!$A$2:$A$15,0),MATCH('Wkpr - Plant Balance Detail'!BX$2,'Wkpr - Allocation_Factors'!$B$1:$F$1,0)))),0)</f>
        <v>0</v>
      </c>
      <c r="BY568" s="31">
        <f>_xlfn.IFNA(IF(AND($B568="ED",$D568&gt;=310000,$D568&lt;360000),INDEX('Wkpr - Allocation_Factors'!$B$16:$F$16,1,MATCH('Wkpr - Plant Balance Detail'!BY$2,'Wkpr - Allocation_Factors'!$B$1:$F$1,0)),IF(AND($B568="GD",$C568="AN",$D568&gt;=350000,$D568&lt;358000),INDEX('Wkpr - Allocation_Factors'!$B$17:$F$17,1,MATCH('Wkpr - Plant Balance Detail'!BY$2,'Wkpr - Allocation_Factors'!$B$1:$F$1,0)),INDEX('Wkpr - Allocation_Factors'!$B$2:$F$15,MATCH(CONCATENATE('Wkpr - Plant Balance Detail'!$B568,'Wkpr - Plant Balance Detail'!$C568),'Wkpr - Allocation_Factors'!$A$2:$A$15,0),MATCH('Wkpr - Plant Balance Detail'!BY$2,'Wkpr - Allocation_Factors'!$B$1:$F$1,0)))),0)</f>
        <v>1</v>
      </c>
      <c r="CA568" s="1">
        <f t="shared" si="303"/>
        <v>0</v>
      </c>
      <c r="CB568" s="1">
        <f t="shared" si="304"/>
        <v>0</v>
      </c>
      <c r="CC568" s="1">
        <f t="shared" si="305"/>
        <v>0</v>
      </c>
      <c r="CD568" s="1">
        <f t="shared" si="306"/>
        <v>0</v>
      </c>
      <c r="CE568" s="1">
        <f t="shared" si="307"/>
        <v>0</v>
      </c>
      <c r="CF568" s="1"/>
      <c r="CG568" s="1">
        <f t="shared" si="308"/>
        <v>0</v>
      </c>
      <c r="CH568" s="1">
        <f t="shared" si="309"/>
        <v>0</v>
      </c>
      <c r="CI568" s="1">
        <f t="shared" si="310"/>
        <v>0</v>
      </c>
      <c r="CJ568" s="1">
        <f t="shared" si="311"/>
        <v>0</v>
      </c>
      <c r="CK568" s="1">
        <f t="shared" si="312"/>
        <v>0</v>
      </c>
      <c r="CM568" s="1">
        <f t="shared" si="313"/>
        <v>0</v>
      </c>
      <c r="CN568" s="1">
        <f t="shared" si="314"/>
        <v>0</v>
      </c>
      <c r="CO568" s="1">
        <f t="shared" si="315"/>
        <v>0</v>
      </c>
      <c r="CP568" s="1">
        <f t="shared" si="316"/>
        <v>0</v>
      </c>
      <c r="CQ568" s="1">
        <f t="shared" si="317"/>
        <v>0</v>
      </c>
      <c r="CS568" s="1">
        <f t="shared" si="332"/>
        <v>0</v>
      </c>
      <c r="CT568" s="1">
        <f t="shared" si="333"/>
        <v>0</v>
      </c>
      <c r="CU568" s="1">
        <f t="shared" si="334"/>
        <v>0</v>
      </c>
      <c r="CV568" s="1">
        <f t="shared" si="335"/>
        <v>0</v>
      </c>
      <c r="CW568" s="1">
        <f t="shared" si="336"/>
        <v>0</v>
      </c>
      <c r="CX568" s="1">
        <f t="shared" si="337"/>
        <v>0</v>
      </c>
      <c r="DA568" s="38">
        <f t="shared" si="318"/>
        <v>0</v>
      </c>
      <c r="DB568" s="38">
        <f t="shared" si="319"/>
        <v>0</v>
      </c>
      <c r="DC568" s="38">
        <f t="shared" si="320"/>
        <v>0</v>
      </c>
      <c r="DD568" s="38">
        <f t="shared" si="321"/>
        <v>0</v>
      </c>
      <c r="DE568" s="38">
        <f t="shared" si="322"/>
        <v>0</v>
      </c>
    </row>
    <row r="569" spans="1:109" x14ac:dyDescent="0.2">
      <c r="A569" t="s">
        <v>584</v>
      </c>
      <c r="B569" t="str">
        <f t="shared" si="323"/>
        <v>GD</v>
      </c>
      <c r="C569" t="str">
        <f t="shared" si="324"/>
        <v>OR</v>
      </c>
      <c r="D569">
        <f t="shared" si="325"/>
        <v>392000</v>
      </c>
      <c r="E569" t="s">
        <v>683</v>
      </c>
      <c r="F569" s="1">
        <v>39769.340000000004</v>
      </c>
      <c r="G569" s="1">
        <v>39769.340000000004</v>
      </c>
      <c r="H569" s="1">
        <v>39769.340000000004</v>
      </c>
      <c r="I569" s="1">
        <v>39769.340000000004</v>
      </c>
      <c r="J569" s="1">
        <v>39769.340000000004</v>
      </c>
      <c r="K569" s="1">
        <v>39769.340000000004</v>
      </c>
      <c r="L569" s="1">
        <v>39769.340000000004</v>
      </c>
      <c r="M569" s="1">
        <v>39769.340000000004</v>
      </c>
      <c r="N569" s="1">
        <v>39769.340000000004</v>
      </c>
      <c r="O569" s="1">
        <v>39769.340000000004</v>
      </c>
      <c r="P569" s="1">
        <v>39769.340000000004</v>
      </c>
      <c r="Q569" s="1">
        <v>39769.340000000004</v>
      </c>
      <c r="R569" s="1">
        <v>39769.340000000004</v>
      </c>
      <c r="S569" s="1">
        <f t="shared" si="326"/>
        <v>39769.340000000004</v>
      </c>
      <c r="T569" s="1">
        <f t="shared" si="327"/>
        <v>437462.74000000011</v>
      </c>
      <c r="U569" s="1">
        <f t="shared" si="328"/>
        <v>39769.340000000011</v>
      </c>
      <c r="V569" s="1">
        <v>-31643.58</v>
      </c>
      <c r="W569" s="1">
        <v>-31737.7</v>
      </c>
      <c r="X569" s="1">
        <v>-31831.82</v>
      </c>
      <c r="Y569" s="1">
        <v>-31925.940000000002</v>
      </c>
      <c r="Z569" s="1">
        <v>-32020.06</v>
      </c>
      <c r="AA569" s="1">
        <v>-32114.18</v>
      </c>
      <c r="AB569" s="1">
        <v>-32208.3</v>
      </c>
      <c r="AC569" s="1">
        <v>-32302.420000000002</v>
      </c>
      <c r="AD569" s="1">
        <v>-32396.54</v>
      </c>
      <c r="AE569" s="1">
        <v>-32490.66</v>
      </c>
      <c r="AF569" s="1">
        <v>-32584.780000000002</v>
      </c>
      <c r="AG569" s="1">
        <v>-32678.9</v>
      </c>
      <c r="AH569" s="1">
        <v>-32773.020000000004</v>
      </c>
      <c r="AI569" s="1"/>
      <c r="AJ569" s="1">
        <v>-94.12</v>
      </c>
      <c r="AK569" s="1">
        <v>-94.12</v>
      </c>
      <c r="AL569" s="1">
        <v>-94.12</v>
      </c>
      <c r="AM569" s="1">
        <v>-94.12</v>
      </c>
      <c r="AN569" s="1">
        <v>-94.12</v>
      </c>
      <c r="AO569" s="1">
        <v>-94.12</v>
      </c>
      <c r="AP569" s="1">
        <v>-94.12</v>
      </c>
      <c r="AQ569" s="1">
        <v>-94.12</v>
      </c>
      <c r="AR569" s="1">
        <v>-94.12</v>
      </c>
      <c r="AS569" s="1">
        <v>-94.12</v>
      </c>
      <c r="AT569" s="1">
        <v>-94.12</v>
      </c>
      <c r="AU569" s="1">
        <v>-94.12</v>
      </c>
      <c r="AV569" s="1">
        <v>-94.12</v>
      </c>
      <c r="AW569" s="1">
        <f t="shared" si="329"/>
        <v>1129.44</v>
      </c>
      <c r="AX569" s="1"/>
      <c r="AY569" s="1">
        <v>8125.76</v>
      </c>
      <c r="AZ569" s="1">
        <v>8031.64</v>
      </c>
      <c r="BA569" s="1">
        <v>7937.52</v>
      </c>
      <c r="BB569" s="1">
        <v>7843.4000000000005</v>
      </c>
      <c r="BC569" s="1">
        <v>7749.28</v>
      </c>
      <c r="BD569" s="1">
        <v>7655.16</v>
      </c>
      <c r="BE569" s="1">
        <v>7561.04</v>
      </c>
      <c r="BF569" s="1">
        <v>7466.92</v>
      </c>
      <c r="BG569" s="1">
        <v>7372.8</v>
      </c>
      <c r="BH569" s="1">
        <v>7278.68</v>
      </c>
      <c r="BI569" s="1">
        <v>7184.56</v>
      </c>
      <c r="BJ569" s="1">
        <v>7090.4400000000005</v>
      </c>
      <c r="BK569" s="1">
        <v>6996.32</v>
      </c>
      <c r="BL569" s="2">
        <f t="shared" si="302"/>
        <v>0</v>
      </c>
      <c r="BM569" s="2">
        <f t="shared" si="330"/>
        <v>1129.44</v>
      </c>
      <c r="BN569" s="3">
        <f>IF(U569=0,"",IF((BM569/U569)=0,"",BM569/U569))</f>
        <v>2.839976725789263E-2</v>
      </c>
      <c r="BO569" s="37">
        <f>IFERROR(INDEX('Wkpr - Existing Depr Rates'!$G$2:$G$709,MATCH('Wkpr - Plant Balance Detail'!A569,'Wkpr - Existing Depr Rates'!$A$2:$A$709,0),),0)</f>
        <v>2.8400000000000002E-2</v>
      </c>
      <c r="BP569" s="37">
        <f t="shared" si="331"/>
        <v>-2.3274210737139756E-7</v>
      </c>
      <c r="BQ569" s="11">
        <v>1.5600000000000001E-2</v>
      </c>
      <c r="BR569" s="11"/>
      <c r="BS569" s="11"/>
      <c r="BU569" s="31">
        <f>_xlfn.IFNA(IF(AND($B569="ED",$D569&gt;=310000,$D569&lt;360000),INDEX('Wkpr - Allocation_Factors'!$B$16:$F$16,1,MATCH('Wkpr - Plant Balance Detail'!BU$2,'Wkpr - Allocation_Factors'!$B$1:$F$1,0)),IF(AND($B569="GD",$C569="AN",$D569&gt;=350000,$D569&lt;358000),INDEX('Wkpr - Allocation_Factors'!$B$17:$F$17,1,MATCH('Wkpr - Plant Balance Detail'!BU$2,'Wkpr - Allocation_Factors'!$B$1:$F$1,0)),INDEX('Wkpr - Allocation_Factors'!$B$2:$F$15,MATCH(CONCATENATE('Wkpr - Plant Balance Detail'!$B569,'Wkpr - Plant Balance Detail'!$C569),'Wkpr - Allocation_Factors'!$A$2:$A$15,0),MATCH('Wkpr - Plant Balance Detail'!BU$2,'Wkpr - Allocation_Factors'!$B$1:$F$1,0)))),0)</f>
        <v>0</v>
      </c>
      <c r="BV569" s="31">
        <f>_xlfn.IFNA(IF(AND($B569="ED",$D569&gt;=310000,$D569&lt;360000),INDEX('Wkpr - Allocation_Factors'!$B$16:$F$16,1,MATCH('Wkpr - Plant Balance Detail'!BV$2,'Wkpr - Allocation_Factors'!$B$1:$F$1,0)),IF(AND($B569="GD",$C569="AN",$D569&gt;=350000,$D569&lt;358000),INDEX('Wkpr - Allocation_Factors'!$B$17:$F$17,1,MATCH('Wkpr - Plant Balance Detail'!BV$2,'Wkpr - Allocation_Factors'!$B$1:$F$1,0)),INDEX('Wkpr - Allocation_Factors'!$B$2:$F$15,MATCH(CONCATENATE('Wkpr - Plant Balance Detail'!$B569,'Wkpr - Plant Balance Detail'!$C569),'Wkpr - Allocation_Factors'!$A$2:$A$15,0),MATCH('Wkpr - Plant Balance Detail'!BV$2,'Wkpr - Allocation_Factors'!$B$1:$F$1,0)))),0)</f>
        <v>0</v>
      </c>
      <c r="BW569" s="31">
        <f>_xlfn.IFNA(IF(AND($B569="ED",$D569&gt;=310000,$D569&lt;360000),INDEX('Wkpr - Allocation_Factors'!$B$16:$F$16,1,MATCH('Wkpr - Plant Balance Detail'!BW$2,'Wkpr - Allocation_Factors'!$B$1:$F$1,0)),IF(AND($B569="GD",$C569="AN",$D569&gt;=350000,$D569&lt;358000),INDEX('Wkpr - Allocation_Factors'!$B$17:$F$17,1,MATCH('Wkpr - Plant Balance Detail'!BW$2,'Wkpr - Allocation_Factors'!$B$1:$F$1,0)),INDEX('Wkpr - Allocation_Factors'!$B$2:$F$15,MATCH(CONCATENATE('Wkpr - Plant Balance Detail'!$B569,'Wkpr - Plant Balance Detail'!$C569),'Wkpr - Allocation_Factors'!$A$2:$A$15,0),MATCH('Wkpr - Plant Balance Detail'!BW$2,'Wkpr - Allocation_Factors'!$B$1:$F$1,0)))),0)</f>
        <v>0</v>
      </c>
      <c r="BX569" s="31">
        <f>_xlfn.IFNA(IF(AND($B569="ED",$D569&gt;=310000,$D569&lt;360000),INDEX('Wkpr - Allocation_Factors'!$B$16:$F$16,1,MATCH('Wkpr - Plant Balance Detail'!BX$2,'Wkpr - Allocation_Factors'!$B$1:$F$1,0)),IF(AND($B569="GD",$C569="AN",$D569&gt;=350000,$D569&lt;358000),INDEX('Wkpr - Allocation_Factors'!$B$17:$F$17,1,MATCH('Wkpr - Plant Balance Detail'!BX$2,'Wkpr - Allocation_Factors'!$B$1:$F$1,0)),INDEX('Wkpr - Allocation_Factors'!$B$2:$F$15,MATCH(CONCATENATE('Wkpr - Plant Balance Detail'!$B569,'Wkpr - Plant Balance Detail'!$C569),'Wkpr - Allocation_Factors'!$A$2:$A$15,0),MATCH('Wkpr - Plant Balance Detail'!BX$2,'Wkpr - Allocation_Factors'!$B$1:$F$1,0)))),0)</f>
        <v>0</v>
      </c>
      <c r="BY569" s="31">
        <f>_xlfn.IFNA(IF(AND($B569="ED",$D569&gt;=310000,$D569&lt;360000),INDEX('Wkpr - Allocation_Factors'!$B$16:$F$16,1,MATCH('Wkpr - Plant Balance Detail'!BY$2,'Wkpr - Allocation_Factors'!$B$1:$F$1,0)),IF(AND($B569="GD",$C569="AN",$D569&gt;=350000,$D569&lt;358000),INDEX('Wkpr - Allocation_Factors'!$B$17:$F$17,1,MATCH('Wkpr - Plant Balance Detail'!BY$2,'Wkpr - Allocation_Factors'!$B$1:$F$1,0)),INDEX('Wkpr - Allocation_Factors'!$B$2:$F$15,MATCH(CONCATENATE('Wkpr - Plant Balance Detail'!$B569,'Wkpr - Plant Balance Detail'!$C569),'Wkpr - Allocation_Factors'!$A$2:$A$15,0),MATCH('Wkpr - Plant Balance Detail'!BY$2,'Wkpr - Allocation_Factors'!$B$1:$F$1,0)))),0)</f>
        <v>1</v>
      </c>
      <c r="CA569" s="1">
        <f t="shared" si="303"/>
        <v>0</v>
      </c>
      <c r="CB569" s="1">
        <f t="shared" si="304"/>
        <v>0</v>
      </c>
      <c r="CC569" s="1">
        <f t="shared" si="305"/>
        <v>0</v>
      </c>
      <c r="CD569" s="1">
        <f t="shared" si="306"/>
        <v>0</v>
      </c>
      <c r="CE569" s="1">
        <f t="shared" si="307"/>
        <v>1129.4399999999998</v>
      </c>
      <c r="CF569" s="1"/>
      <c r="CG569" s="1">
        <f t="shared" si="308"/>
        <v>0</v>
      </c>
      <c r="CH569" s="1">
        <f t="shared" si="309"/>
        <v>0</v>
      </c>
      <c r="CI569" s="1">
        <f t="shared" si="310"/>
        <v>0</v>
      </c>
      <c r="CJ569" s="1">
        <f t="shared" si="311"/>
        <v>0</v>
      </c>
      <c r="CK569" s="1">
        <f t="shared" si="312"/>
        <v>1129.4492560000001</v>
      </c>
      <c r="CM569" s="1">
        <f t="shared" si="313"/>
        <v>0</v>
      </c>
      <c r="CN569" s="1">
        <f t="shared" si="314"/>
        <v>0</v>
      </c>
      <c r="CO569" s="1">
        <f t="shared" si="315"/>
        <v>0</v>
      </c>
      <c r="CP569" s="1">
        <f t="shared" si="316"/>
        <v>0</v>
      </c>
      <c r="CQ569" s="1">
        <f t="shared" si="317"/>
        <v>620.40170400000011</v>
      </c>
      <c r="CS569" s="1">
        <f t="shared" si="332"/>
        <v>0</v>
      </c>
      <c r="CT569" s="1">
        <f t="shared" si="333"/>
        <v>0</v>
      </c>
      <c r="CU569" s="1">
        <f t="shared" si="334"/>
        <v>0</v>
      </c>
      <c r="CV569" s="1">
        <f t="shared" si="335"/>
        <v>0</v>
      </c>
      <c r="CW569" s="1">
        <f t="shared" si="336"/>
        <v>-509.047552</v>
      </c>
      <c r="CX569" s="1">
        <f t="shared" si="337"/>
        <v>-509.047552</v>
      </c>
      <c r="DA569" s="38">
        <f t="shared" si="318"/>
        <v>0</v>
      </c>
      <c r="DB569" s="38">
        <f t="shared" si="319"/>
        <v>0</v>
      </c>
      <c r="DC569" s="38">
        <f t="shared" si="320"/>
        <v>0</v>
      </c>
      <c r="DD569" s="38">
        <f t="shared" si="321"/>
        <v>0</v>
      </c>
      <c r="DE569" s="38">
        <f t="shared" si="322"/>
        <v>0</v>
      </c>
    </row>
    <row r="570" spans="1:109" x14ac:dyDescent="0.2">
      <c r="A570" t="s">
        <v>585</v>
      </c>
      <c r="B570" t="str">
        <f t="shared" si="323"/>
        <v>GD</v>
      </c>
      <c r="C570" t="str">
        <f t="shared" si="324"/>
        <v>OR</v>
      </c>
      <c r="D570">
        <f t="shared" si="325"/>
        <v>392035</v>
      </c>
      <c r="E570" t="s">
        <v>683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f t="shared" si="326"/>
        <v>0</v>
      </c>
      <c r="T570" s="1">
        <f t="shared" si="327"/>
        <v>0</v>
      </c>
      <c r="U570" s="1">
        <f t="shared" si="328"/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/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f t="shared" si="329"/>
        <v>0</v>
      </c>
      <c r="AX570" s="1"/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2">
        <f t="shared" si="302"/>
        <v>0</v>
      </c>
      <c r="BM570" s="2">
        <f t="shared" si="330"/>
        <v>0</v>
      </c>
      <c r="BN570" s="3">
        <v>0</v>
      </c>
      <c r="BO570" s="37">
        <f>IFERROR(INDEX('Wkpr - Existing Depr Rates'!$G$2:$G$709,MATCH('Wkpr - Plant Balance Detail'!A570,'Wkpr - Existing Depr Rates'!$A$2:$A$709,0),),0)</f>
        <v>8.4699999999999998E-2</v>
      </c>
      <c r="BP570" s="37">
        <f t="shared" si="331"/>
        <v>-8.4699999999999998E-2</v>
      </c>
      <c r="BQ570" s="11"/>
      <c r="BR570" s="11"/>
      <c r="BS570" s="11"/>
      <c r="BU570" s="31">
        <f>_xlfn.IFNA(IF(AND($B570="ED",$D570&gt;=310000,$D570&lt;360000),INDEX('Wkpr - Allocation_Factors'!$B$16:$F$16,1,MATCH('Wkpr - Plant Balance Detail'!BU$2,'Wkpr - Allocation_Factors'!$B$1:$F$1,0)),IF(AND($B570="GD",$C570="AN",$D570&gt;=350000,$D570&lt;358000),INDEX('Wkpr - Allocation_Factors'!$B$17:$F$17,1,MATCH('Wkpr - Plant Balance Detail'!BU$2,'Wkpr - Allocation_Factors'!$B$1:$F$1,0)),INDEX('Wkpr - Allocation_Factors'!$B$2:$F$15,MATCH(CONCATENATE('Wkpr - Plant Balance Detail'!$B570,'Wkpr - Plant Balance Detail'!$C570),'Wkpr - Allocation_Factors'!$A$2:$A$15,0),MATCH('Wkpr - Plant Balance Detail'!BU$2,'Wkpr - Allocation_Factors'!$B$1:$F$1,0)))),0)</f>
        <v>0</v>
      </c>
      <c r="BV570" s="31">
        <f>_xlfn.IFNA(IF(AND($B570="ED",$D570&gt;=310000,$D570&lt;360000),INDEX('Wkpr - Allocation_Factors'!$B$16:$F$16,1,MATCH('Wkpr - Plant Balance Detail'!BV$2,'Wkpr - Allocation_Factors'!$B$1:$F$1,0)),IF(AND($B570="GD",$C570="AN",$D570&gt;=350000,$D570&lt;358000),INDEX('Wkpr - Allocation_Factors'!$B$17:$F$17,1,MATCH('Wkpr - Plant Balance Detail'!BV$2,'Wkpr - Allocation_Factors'!$B$1:$F$1,0)),INDEX('Wkpr - Allocation_Factors'!$B$2:$F$15,MATCH(CONCATENATE('Wkpr - Plant Balance Detail'!$B570,'Wkpr - Plant Balance Detail'!$C570),'Wkpr - Allocation_Factors'!$A$2:$A$15,0),MATCH('Wkpr - Plant Balance Detail'!BV$2,'Wkpr - Allocation_Factors'!$B$1:$F$1,0)))),0)</f>
        <v>0</v>
      </c>
      <c r="BW570" s="31">
        <f>_xlfn.IFNA(IF(AND($B570="ED",$D570&gt;=310000,$D570&lt;360000),INDEX('Wkpr - Allocation_Factors'!$B$16:$F$16,1,MATCH('Wkpr - Plant Balance Detail'!BW$2,'Wkpr - Allocation_Factors'!$B$1:$F$1,0)),IF(AND($B570="GD",$C570="AN",$D570&gt;=350000,$D570&lt;358000),INDEX('Wkpr - Allocation_Factors'!$B$17:$F$17,1,MATCH('Wkpr - Plant Balance Detail'!BW$2,'Wkpr - Allocation_Factors'!$B$1:$F$1,0)),INDEX('Wkpr - Allocation_Factors'!$B$2:$F$15,MATCH(CONCATENATE('Wkpr - Plant Balance Detail'!$B570,'Wkpr - Plant Balance Detail'!$C570),'Wkpr - Allocation_Factors'!$A$2:$A$15,0),MATCH('Wkpr - Plant Balance Detail'!BW$2,'Wkpr - Allocation_Factors'!$B$1:$F$1,0)))),0)</f>
        <v>0</v>
      </c>
      <c r="BX570" s="31">
        <f>_xlfn.IFNA(IF(AND($B570="ED",$D570&gt;=310000,$D570&lt;360000),INDEX('Wkpr - Allocation_Factors'!$B$16:$F$16,1,MATCH('Wkpr - Plant Balance Detail'!BX$2,'Wkpr - Allocation_Factors'!$B$1:$F$1,0)),IF(AND($B570="GD",$C570="AN",$D570&gt;=350000,$D570&lt;358000),INDEX('Wkpr - Allocation_Factors'!$B$17:$F$17,1,MATCH('Wkpr - Plant Balance Detail'!BX$2,'Wkpr - Allocation_Factors'!$B$1:$F$1,0)),INDEX('Wkpr - Allocation_Factors'!$B$2:$F$15,MATCH(CONCATENATE('Wkpr - Plant Balance Detail'!$B570,'Wkpr - Plant Balance Detail'!$C570),'Wkpr - Allocation_Factors'!$A$2:$A$15,0),MATCH('Wkpr - Plant Balance Detail'!BX$2,'Wkpr - Allocation_Factors'!$B$1:$F$1,0)))),0)</f>
        <v>0</v>
      </c>
      <c r="BY570" s="31">
        <f>_xlfn.IFNA(IF(AND($B570="ED",$D570&gt;=310000,$D570&lt;360000),INDEX('Wkpr - Allocation_Factors'!$B$16:$F$16,1,MATCH('Wkpr - Plant Balance Detail'!BY$2,'Wkpr - Allocation_Factors'!$B$1:$F$1,0)),IF(AND($B570="GD",$C570="AN",$D570&gt;=350000,$D570&lt;358000),INDEX('Wkpr - Allocation_Factors'!$B$17:$F$17,1,MATCH('Wkpr - Plant Balance Detail'!BY$2,'Wkpr - Allocation_Factors'!$B$1:$F$1,0)),INDEX('Wkpr - Allocation_Factors'!$B$2:$F$15,MATCH(CONCATENATE('Wkpr - Plant Balance Detail'!$B570,'Wkpr - Plant Balance Detail'!$C570),'Wkpr - Allocation_Factors'!$A$2:$A$15,0),MATCH('Wkpr - Plant Balance Detail'!BY$2,'Wkpr - Allocation_Factors'!$B$1:$F$1,0)))),0)</f>
        <v>1</v>
      </c>
      <c r="CA570" s="1">
        <f t="shared" si="303"/>
        <v>0</v>
      </c>
      <c r="CB570" s="1">
        <f t="shared" si="304"/>
        <v>0</v>
      </c>
      <c r="CC570" s="1">
        <f t="shared" si="305"/>
        <v>0</v>
      </c>
      <c r="CD570" s="1">
        <f t="shared" si="306"/>
        <v>0</v>
      </c>
      <c r="CE570" s="1">
        <f t="shared" si="307"/>
        <v>0</v>
      </c>
      <c r="CF570" s="1"/>
      <c r="CG570" s="1">
        <f t="shared" si="308"/>
        <v>0</v>
      </c>
      <c r="CH570" s="1">
        <f t="shared" si="309"/>
        <v>0</v>
      </c>
      <c r="CI570" s="1">
        <f t="shared" si="310"/>
        <v>0</v>
      </c>
      <c r="CJ570" s="1">
        <f t="shared" si="311"/>
        <v>0</v>
      </c>
      <c r="CK570" s="1">
        <f t="shared" si="312"/>
        <v>0</v>
      </c>
      <c r="CM570" s="1">
        <f t="shared" si="313"/>
        <v>0</v>
      </c>
      <c r="CN570" s="1">
        <f t="shared" si="314"/>
        <v>0</v>
      </c>
      <c r="CO570" s="1">
        <f t="shared" si="315"/>
        <v>0</v>
      </c>
      <c r="CP570" s="1">
        <f t="shared" si="316"/>
        <v>0</v>
      </c>
      <c r="CQ570" s="1">
        <f t="shared" si="317"/>
        <v>0</v>
      </c>
      <c r="CS570" s="1">
        <f t="shared" si="332"/>
        <v>0</v>
      </c>
      <c r="CT570" s="1">
        <f t="shared" si="333"/>
        <v>0</v>
      </c>
      <c r="CU570" s="1">
        <f t="shared" si="334"/>
        <v>0</v>
      </c>
      <c r="CV570" s="1">
        <f t="shared" si="335"/>
        <v>0</v>
      </c>
      <c r="CW570" s="1">
        <f t="shared" si="336"/>
        <v>0</v>
      </c>
      <c r="CX570" s="1">
        <f t="shared" si="337"/>
        <v>0</v>
      </c>
      <c r="DA570" s="38">
        <f t="shared" si="318"/>
        <v>0</v>
      </c>
      <c r="DB570" s="38">
        <f t="shared" si="319"/>
        <v>0</v>
      </c>
      <c r="DC570" s="38">
        <f t="shared" si="320"/>
        <v>0</v>
      </c>
      <c r="DD570" s="38">
        <f t="shared" si="321"/>
        <v>0</v>
      </c>
      <c r="DE570" s="38">
        <f t="shared" si="322"/>
        <v>0</v>
      </c>
    </row>
    <row r="571" spans="1:109" x14ac:dyDescent="0.2">
      <c r="A571" t="s">
        <v>586</v>
      </c>
      <c r="B571" t="str">
        <f t="shared" si="323"/>
        <v>GD</v>
      </c>
      <c r="C571" t="str">
        <f t="shared" si="324"/>
        <v>OR</v>
      </c>
      <c r="D571">
        <f t="shared" si="325"/>
        <v>392045</v>
      </c>
      <c r="E571" t="s">
        <v>683</v>
      </c>
      <c r="F571" s="1">
        <v>98584.94</v>
      </c>
      <c r="G571" s="1">
        <v>98584.94</v>
      </c>
      <c r="H571" s="1">
        <v>98584.94</v>
      </c>
      <c r="I571" s="1">
        <v>98584.94</v>
      </c>
      <c r="J571" s="1">
        <v>98584.94</v>
      </c>
      <c r="K571" s="1">
        <v>98584.94</v>
      </c>
      <c r="L571" s="1">
        <v>98584.94</v>
      </c>
      <c r="M571" s="1">
        <v>98584.94</v>
      </c>
      <c r="N571" s="1">
        <v>98584.94</v>
      </c>
      <c r="O571" s="1">
        <v>98584.94</v>
      </c>
      <c r="P571" s="1">
        <v>98584.94</v>
      </c>
      <c r="Q571" s="1">
        <v>98584.94</v>
      </c>
      <c r="R571" s="1">
        <v>98584.94</v>
      </c>
      <c r="S571" s="1">
        <f t="shared" si="326"/>
        <v>98584.94</v>
      </c>
      <c r="T571" s="1">
        <f t="shared" si="327"/>
        <v>1084434.3399999999</v>
      </c>
      <c r="U571" s="1">
        <f t="shared" si="328"/>
        <v>98584.939999999988</v>
      </c>
      <c r="V571" s="1">
        <v>-88726.45</v>
      </c>
      <c r="W571" s="1">
        <v>-88726.45</v>
      </c>
      <c r="X571" s="1">
        <v>-88726.45</v>
      </c>
      <c r="Y571" s="1">
        <v>-88726.45</v>
      </c>
      <c r="Z571" s="1">
        <v>-88726.45</v>
      </c>
      <c r="AA571" s="1">
        <v>-88726.45</v>
      </c>
      <c r="AB571" s="1">
        <v>-88726.45</v>
      </c>
      <c r="AC571" s="1">
        <v>-88726.45</v>
      </c>
      <c r="AD571" s="1">
        <v>-88726.45</v>
      </c>
      <c r="AE571" s="1">
        <v>-88726.45</v>
      </c>
      <c r="AF571" s="1">
        <v>-88726.45</v>
      </c>
      <c r="AG571" s="1">
        <v>-88726.45</v>
      </c>
      <c r="AH571" s="1">
        <v>-88726.45</v>
      </c>
      <c r="AI571" s="1"/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f t="shared" si="329"/>
        <v>0</v>
      </c>
      <c r="AX571" s="1"/>
      <c r="AY571" s="1">
        <v>9858.49</v>
      </c>
      <c r="AZ571" s="1">
        <v>9858.49</v>
      </c>
      <c r="BA571" s="1">
        <v>9858.49</v>
      </c>
      <c r="BB571" s="1">
        <v>9858.49</v>
      </c>
      <c r="BC571" s="1">
        <v>9858.49</v>
      </c>
      <c r="BD571" s="1">
        <v>9858.49</v>
      </c>
      <c r="BE571" s="1">
        <v>9858.49</v>
      </c>
      <c r="BF571" s="1">
        <v>9858.49</v>
      </c>
      <c r="BG571" s="1">
        <v>9858.49</v>
      </c>
      <c r="BH571" s="1">
        <v>9858.49</v>
      </c>
      <c r="BI571" s="1">
        <v>9858.49</v>
      </c>
      <c r="BJ571" s="1">
        <v>9858.49</v>
      </c>
      <c r="BK571" s="1">
        <v>9858.49</v>
      </c>
      <c r="BL571" s="2">
        <f t="shared" si="302"/>
        <v>0</v>
      </c>
      <c r="BM571" s="2">
        <f t="shared" si="330"/>
        <v>0</v>
      </c>
      <c r="BN571" s="3">
        <v>0</v>
      </c>
      <c r="BO571" s="37">
        <f>IFERROR(INDEX('Wkpr - Existing Depr Rates'!$G$2:$G$709,MATCH('Wkpr - Plant Balance Detail'!A571,'Wkpr - Existing Depr Rates'!$A$2:$A$709,0),),0)</f>
        <v>8.4699999999999998E-2</v>
      </c>
      <c r="BP571" s="37">
        <f t="shared" si="331"/>
        <v>-8.4699999999999998E-2</v>
      </c>
      <c r="BQ571" s="11"/>
      <c r="BR571" s="11"/>
      <c r="BS571" s="11"/>
      <c r="BU571" s="31">
        <f>_xlfn.IFNA(IF(AND($B571="ED",$D571&gt;=310000,$D571&lt;360000),INDEX('Wkpr - Allocation_Factors'!$B$16:$F$16,1,MATCH('Wkpr - Plant Balance Detail'!BU$2,'Wkpr - Allocation_Factors'!$B$1:$F$1,0)),IF(AND($B571="GD",$C571="AN",$D571&gt;=350000,$D571&lt;358000),INDEX('Wkpr - Allocation_Factors'!$B$17:$F$17,1,MATCH('Wkpr - Plant Balance Detail'!BU$2,'Wkpr - Allocation_Factors'!$B$1:$F$1,0)),INDEX('Wkpr - Allocation_Factors'!$B$2:$F$15,MATCH(CONCATENATE('Wkpr - Plant Balance Detail'!$B571,'Wkpr - Plant Balance Detail'!$C571),'Wkpr - Allocation_Factors'!$A$2:$A$15,0),MATCH('Wkpr - Plant Balance Detail'!BU$2,'Wkpr - Allocation_Factors'!$B$1:$F$1,0)))),0)</f>
        <v>0</v>
      </c>
      <c r="BV571" s="31">
        <f>_xlfn.IFNA(IF(AND($B571="ED",$D571&gt;=310000,$D571&lt;360000),INDEX('Wkpr - Allocation_Factors'!$B$16:$F$16,1,MATCH('Wkpr - Plant Balance Detail'!BV$2,'Wkpr - Allocation_Factors'!$B$1:$F$1,0)),IF(AND($B571="GD",$C571="AN",$D571&gt;=350000,$D571&lt;358000),INDEX('Wkpr - Allocation_Factors'!$B$17:$F$17,1,MATCH('Wkpr - Plant Balance Detail'!BV$2,'Wkpr - Allocation_Factors'!$B$1:$F$1,0)),INDEX('Wkpr - Allocation_Factors'!$B$2:$F$15,MATCH(CONCATENATE('Wkpr - Plant Balance Detail'!$B571,'Wkpr - Plant Balance Detail'!$C571),'Wkpr - Allocation_Factors'!$A$2:$A$15,0),MATCH('Wkpr - Plant Balance Detail'!BV$2,'Wkpr - Allocation_Factors'!$B$1:$F$1,0)))),0)</f>
        <v>0</v>
      </c>
      <c r="BW571" s="31">
        <f>_xlfn.IFNA(IF(AND($B571="ED",$D571&gt;=310000,$D571&lt;360000),INDEX('Wkpr - Allocation_Factors'!$B$16:$F$16,1,MATCH('Wkpr - Plant Balance Detail'!BW$2,'Wkpr - Allocation_Factors'!$B$1:$F$1,0)),IF(AND($B571="GD",$C571="AN",$D571&gt;=350000,$D571&lt;358000),INDEX('Wkpr - Allocation_Factors'!$B$17:$F$17,1,MATCH('Wkpr - Plant Balance Detail'!BW$2,'Wkpr - Allocation_Factors'!$B$1:$F$1,0)),INDEX('Wkpr - Allocation_Factors'!$B$2:$F$15,MATCH(CONCATENATE('Wkpr - Plant Balance Detail'!$B571,'Wkpr - Plant Balance Detail'!$C571),'Wkpr - Allocation_Factors'!$A$2:$A$15,0),MATCH('Wkpr - Plant Balance Detail'!BW$2,'Wkpr - Allocation_Factors'!$B$1:$F$1,0)))),0)</f>
        <v>0</v>
      </c>
      <c r="BX571" s="31">
        <f>_xlfn.IFNA(IF(AND($B571="ED",$D571&gt;=310000,$D571&lt;360000),INDEX('Wkpr - Allocation_Factors'!$B$16:$F$16,1,MATCH('Wkpr - Plant Balance Detail'!BX$2,'Wkpr - Allocation_Factors'!$B$1:$F$1,0)),IF(AND($B571="GD",$C571="AN",$D571&gt;=350000,$D571&lt;358000),INDEX('Wkpr - Allocation_Factors'!$B$17:$F$17,1,MATCH('Wkpr - Plant Balance Detail'!BX$2,'Wkpr - Allocation_Factors'!$B$1:$F$1,0)),INDEX('Wkpr - Allocation_Factors'!$B$2:$F$15,MATCH(CONCATENATE('Wkpr - Plant Balance Detail'!$B571,'Wkpr - Plant Balance Detail'!$C571),'Wkpr - Allocation_Factors'!$A$2:$A$15,0),MATCH('Wkpr - Plant Balance Detail'!BX$2,'Wkpr - Allocation_Factors'!$B$1:$F$1,0)))),0)</f>
        <v>0</v>
      </c>
      <c r="BY571" s="31">
        <f>_xlfn.IFNA(IF(AND($B571="ED",$D571&gt;=310000,$D571&lt;360000),INDEX('Wkpr - Allocation_Factors'!$B$16:$F$16,1,MATCH('Wkpr - Plant Balance Detail'!BY$2,'Wkpr - Allocation_Factors'!$B$1:$F$1,0)),IF(AND($B571="GD",$C571="AN",$D571&gt;=350000,$D571&lt;358000),INDEX('Wkpr - Allocation_Factors'!$B$17:$F$17,1,MATCH('Wkpr - Plant Balance Detail'!BY$2,'Wkpr - Allocation_Factors'!$B$1:$F$1,0)),INDEX('Wkpr - Allocation_Factors'!$B$2:$F$15,MATCH(CONCATENATE('Wkpr - Plant Balance Detail'!$B571,'Wkpr - Plant Balance Detail'!$C571),'Wkpr - Allocation_Factors'!$A$2:$A$15,0),MATCH('Wkpr - Plant Balance Detail'!BY$2,'Wkpr - Allocation_Factors'!$B$1:$F$1,0)))),0)</f>
        <v>1</v>
      </c>
      <c r="CA571" s="1">
        <f t="shared" si="303"/>
        <v>0</v>
      </c>
      <c r="CB571" s="1">
        <f t="shared" si="304"/>
        <v>0</v>
      </c>
      <c r="CC571" s="1">
        <f t="shared" si="305"/>
        <v>0</v>
      </c>
      <c r="CD571" s="1">
        <f t="shared" si="306"/>
        <v>0</v>
      </c>
      <c r="CE571" s="1">
        <f t="shared" si="307"/>
        <v>0</v>
      </c>
      <c r="CF571" s="1"/>
      <c r="CG571" s="1">
        <f t="shared" si="308"/>
        <v>0</v>
      </c>
      <c r="CH571" s="1">
        <f t="shared" si="309"/>
        <v>0</v>
      </c>
      <c r="CI571" s="1">
        <f t="shared" si="310"/>
        <v>0</v>
      </c>
      <c r="CJ571" s="1">
        <f t="shared" si="311"/>
        <v>0</v>
      </c>
      <c r="CK571" s="1">
        <f t="shared" si="312"/>
        <v>0</v>
      </c>
      <c r="CM571" s="1">
        <f t="shared" si="313"/>
        <v>0</v>
      </c>
      <c r="CN571" s="1">
        <f t="shared" si="314"/>
        <v>0</v>
      </c>
      <c r="CO571" s="1">
        <f t="shared" si="315"/>
        <v>0</v>
      </c>
      <c r="CP571" s="1">
        <f t="shared" si="316"/>
        <v>0</v>
      </c>
      <c r="CQ571" s="1">
        <f t="shared" si="317"/>
        <v>0</v>
      </c>
      <c r="CS571" s="1">
        <f t="shared" si="332"/>
        <v>0</v>
      </c>
      <c r="CT571" s="1">
        <f t="shared" si="333"/>
        <v>0</v>
      </c>
      <c r="CU571" s="1">
        <f t="shared" si="334"/>
        <v>0</v>
      </c>
      <c r="CV571" s="1">
        <f t="shared" si="335"/>
        <v>0</v>
      </c>
      <c r="CW571" s="1">
        <f t="shared" si="336"/>
        <v>0</v>
      </c>
      <c r="CX571" s="1">
        <f t="shared" si="337"/>
        <v>0</v>
      </c>
      <c r="DA571" s="38">
        <f t="shared" si="318"/>
        <v>0</v>
      </c>
      <c r="DB571" s="38">
        <f t="shared" si="319"/>
        <v>0</v>
      </c>
      <c r="DC571" s="38">
        <f t="shared" si="320"/>
        <v>0</v>
      </c>
      <c r="DD571" s="38">
        <f t="shared" si="321"/>
        <v>0</v>
      </c>
      <c r="DE571" s="38">
        <f t="shared" si="322"/>
        <v>0</v>
      </c>
    </row>
    <row r="572" spans="1:109" x14ac:dyDescent="0.2">
      <c r="A572" t="s">
        <v>587</v>
      </c>
      <c r="B572" t="str">
        <f t="shared" si="323"/>
        <v>GD</v>
      </c>
      <c r="C572" t="str">
        <f t="shared" si="324"/>
        <v>OR</v>
      </c>
      <c r="D572">
        <f t="shared" si="325"/>
        <v>392046</v>
      </c>
      <c r="E572" t="s">
        <v>683</v>
      </c>
      <c r="F572" s="1">
        <v>560140.74</v>
      </c>
      <c r="G572" s="1">
        <v>670328.17000000004</v>
      </c>
      <c r="H572" s="1">
        <v>742567.11</v>
      </c>
      <c r="I572" s="1">
        <v>743069.75</v>
      </c>
      <c r="J572" s="1">
        <v>743069.75</v>
      </c>
      <c r="K572" s="1">
        <v>743985.51</v>
      </c>
      <c r="L572" s="1">
        <v>779107.13</v>
      </c>
      <c r="M572" s="1">
        <v>810798.66</v>
      </c>
      <c r="N572" s="1">
        <v>786670.62</v>
      </c>
      <c r="O572" s="1">
        <v>830626.66</v>
      </c>
      <c r="P572" s="1">
        <v>830926.53</v>
      </c>
      <c r="Q572" s="1">
        <v>830926.53</v>
      </c>
      <c r="R572" s="1">
        <v>830926.53</v>
      </c>
      <c r="S572" s="1">
        <f t="shared" si="326"/>
        <v>695533.63500000001</v>
      </c>
      <c r="T572" s="1">
        <f t="shared" si="327"/>
        <v>8512076.4199999999</v>
      </c>
      <c r="U572" s="1">
        <f t="shared" si="328"/>
        <v>767300.83791666664</v>
      </c>
      <c r="V572" s="1">
        <v>-224347.66</v>
      </c>
      <c r="W572" s="1">
        <v>-228690.19</v>
      </c>
      <c r="X572" s="1">
        <v>-233676.53</v>
      </c>
      <c r="Y572" s="1">
        <v>-238919.59</v>
      </c>
      <c r="Z572" s="1">
        <v>-244164.42</v>
      </c>
      <c r="AA572" s="1">
        <v>-249412.49</v>
      </c>
      <c r="AB572" s="1">
        <v>-254787.74000000002</v>
      </c>
      <c r="AC572" s="1">
        <v>-260398.78</v>
      </c>
      <c r="AD572" s="1">
        <v>-241738.52000000002</v>
      </c>
      <c r="AE572" s="1">
        <v>-247446.23</v>
      </c>
      <c r="AF572" s="1">
        <v>-253310.13</v>
      </c>
      <c r="AG572" s="1">
        <v>-259175.09</v>
      </c>
      <c r="AH572" s="1">
        <v>-265040.05</v>
      </c>
      <c r="AI572" s="1"/>
      <c r="AJ572" s="1">
        <v>-3953.6600000000003</v>
      </c>
      <c r="AK572" s="1">
        <v>-4342.53</v>
      </c>
      <c r="AL572" s="1">
        <v>-4986.34</v>
      </c>
      <c r="AM572" s="1">
        <v>-5243.06</v>
      </c>
      <c r="AN572" s="1">
        <v>-5244.83</v>
      </c>
      <c r="AO572" s="1">
        <v>-5248.07</v>
      </c>
      <c r="AP572" s="1">
        <v>-5375.25</v>
      </c>
      <c r="AQ572" s="1">
        <v>-5611.04</v>
      </c>
      <c r="AR572" s="1">
        <v>-5637.74</v>
      </c>
      <c r="AS572" s="1">
        <v>-5707.71</v>
      </c>
      <c r="AT572" s="1">
        <v>-5863.9000000000005</v>
      </c>
      <c r="AU572" s="1">
        <v>-5864.96</v>
      </c>
      <c r="AV572" s="1">
        <v>-5864.96</v>
      </c>
      <c r="AW572" s="1">
        <f t="shared" si="329"/>
        <v>64990.39</v>
      </c>
      <c r="AX572" s="1"/>
      <c r="AY572" s="1">
        <v>335793.08</v>
      </c>
      <c r="AZ572" s="1">
        <v>441637.98</v>
      </c>
      <c r="BA572" s="1">
        <v>508890.58</v>
      </c>
      <c r="BB572" s="1">
        <v>504150.16000000003</v>
      </c>
      <c r="BC572" s="1">
        <v>498905.33</v>
      </c>
      <c r="BD572" s="1">
        <v>494573.02</v>
      </c>
      <c r="BE572" s="1">
        <v>524319.39</v>
      </c>
      <c r="BF572" s="1">
        <v>550399.88</v>
      </c>
      <c r="BG572" s="1">
        <v>544932.1</v>
      </c>
      <c r="BH572" s="1">
        <v>583180.43000000005</v>
      </c>
      <c r="BI572" s="1">
        <v>577616.4</v>
      </c>
      <c r="BJ572" s="1">
        <v>571751.44000000006</v>
      </c>
      <c r="BK572" s="1">
        <v>565886.48</v>
      </c>
      <c r="BL572" s="2">
        <f t="shared" si="302"/>
        <v>0</v>
      </c>
      <c r="BM572" s="2">
        <f t="shared" si="330"/>
        <v>64990.39</v>
      </c>
      <c r="BN572" s="3">
        <f>IF(U572=0,"",IF((BM572/U572)=0,"",BM572/U572))</f>
        <v>8.470001176651698E-2</v>
      </c>
      <c r="BO572" s="37">
        <f>IFERROR(INDEX('Wkpr - Existing Depr Rates'!$G$2:$G$709,MATCH('Wkpr - Plant Balance Detail'!A572,'Wkpr - Existing Depr Rates'!$A$2:$A$709,0),),0)</f>
        <v>8.4699999999999998E-2</v>
      </c>
      <c r="BP572" s="37">
        <f t="shared" si="331"/>
        <v>1.176651698298059E-8</v>
      </c>
      <c r="BQ572" s="11">
        <v>7.6899999999999996E-2</v>
      </c>
      <c r="BR572" s="11"/>
      <c r="BS572" s="11"/>
      <c r="BU572" s="31">
        <f>_xlfn.IFNA(IF(AND($B572="ED",$D572&gt;=310000,$D572&lt;360000),INDEX('Wkpr - Allocation_Factors'!$B$16:$F$16,1,MATCH('Wkpr - Plant Balance Detail'!BU$2,'Wkpr - Allocation_Factors'!$B$1:$F$1,0)),IF(AND($B572="GD",$C572="AN",$D572&gt;=350000,$D572&lt;358000),INDEX('Wkpr - Allocation_Factors'!$B$17:$F$17,1,MATCH('Wkpr - Plant Balance Detail'!BU$2,'Wkpr - Allocation_Factors'!$B$1:$F$1,0)),INDEX('Wkpr - Allocation_Factors'!$B$2:$F$15,MATCH(CONCATENATE('Wkpr - Plant Balance Detail'!$B572,'Wkpr - Plant Balance Detail'!$C572),'Wkpr - Allocation_Factors'!$A$2:$A$15,0),MATCH('Wkpr - Plant Balance Detail'!BU$2,'Wkpr - Allocation_Factors'!$B$1:$F$1,0)))),0)</f>
        <v>0</v>
      </c>
      <c r="BV572" s="31">
        <f>_xlfn.IFNA(IF(AND($B572="ED",$D572&gt;=310000,$D572&lt;360000),INDEX('Wkpr - Allocation_Factors'!$B$16:$F$16,1,MATCH('Wkpr - Plant Balance Detail'!BV$2,'Wkpr - Allocation_Factors'!$B$1:$F$1,0)),IF(AND($B572="GD",$C572="AN",$D572&gt;=350000,$D572&lt;358000),INDEX('Wkpr - Allocation_Factors'!$B$17:$F$17,1,MATCH('Wkpr - Plant Balance Detail'!BV$2,'Wkpr - Allocation_Factors'!$B$1:$F$1,0)),INDEX('Wkpr - Allocation_Factors'!$B$2:$F$15,MATCH(CONCATENATE('Wkpr - Plant Balance Detail'!$B572,'Wkpr - Plant Balance Detail'!$C572),'Wkpr - Allocation_Factors'!$A$2:$A$15,0),MATCH('Wkpr - Plant Balance Detail'!BV$2,'Wkpr - Allocation_Factors'!$B$1:$F$1,0)))),0)</f>
        <v>0</v>
      </c>
      <c r="BW572" s="31">
        <f>_xlfn.IFNA(IF(AND($B572="ED",$D572&gt;=310000,$D572&lt;360000),INDEX('Wkpr - Allocation_Factors'!$B$16:$F$16,1,MATCH('Wkpr - Plant Balance Detail'!BW$2,'Wkpr - Allocation_Factors'!$B$1:$F$1,0)),IF(AND($B572="GD",$C572="AN",$D572&gt;=350000,$D572&lt;358000),INDEX('Wkpr - Allocation_Factors'!$B$17:$F$17,1,MATCH('Wkpr - Plant Balance Detail'!BW$2,'Wkpr - Allocation_Factors'!$B$1:$F$1,0)),INDEX('Wkpr - Allocation_Factors'!$B$2:$F$15,MATCH(CONCATENATE('Wkpr - Plant Balance Detail'!$B572,'Wkpr - Plant Balance Detail'!$C572),'Wkpr - Allocation_Factors'!$A$2:$A$15,0),MATCH('Wkpr - Plant Balance Detail'!BW$2,'Wkpr - Allocation_Factors'!$B$1:$F$1,0)))),0)</f>
        <v>0</v>
      </c>
      <c r="BX572" s="31">
        <f>_xlfn.IFNA(IF(AND($B572="ED",$D572&gt;=310000,$D572&lt;360000),INDEX('Wkpr - Allocation_Factors'!$B$16:$F$16,1,MATCH('Wkpr - Plant Balance Detail'!BX$2,'Wkpr - Allocation_Factors'!$B$1:$F$1,0)),IF(AND($B572="GD",$C572="AN",$D572&gt;=350000,$D572&lt;358000),INDEX('Wkpr - Allocation_Factors'!$B$17:$F$17,1,MATCH('Wkpr - Plant Balance Detail'!BX$2,'Wkpr - Allocation_Factors'!$B$1:$F$1,0)),INDEX('Wkpr - Allocation_Factors'!$B$2:$F$15,MATCH(CONCATENATE('Wkpr - Plant Balance Detail'!$B572,'Wkpr - Plant Balance Detail'!$C572),'Wkpr - Allocation_Factors'!$A$2:$A$15,0),MATCH('Wkpr - Plant Balance Detail'!BX$2,'Wkpr - Allocation_Factors'!$B$1:$F$1,0)))),0)</f>
        <v>0</v>
      </c>
      <c r="BY572" s="31">
        <f>_xlfn.IFNA(IF(AND($B572="ED",$D572&gt;=310000,$D572&lt;360000),INDEX('Wkpr - Allocation_Factors'!$B$16:$F$16,1,MATCH('Wkpr - Plant Balance Detail'!BY$2,'Wkpr - Allocation_Factors'!$B$1:$F$1,0)),IF(AND($B572="GD",$C572="AN",$D572&gt;=350000,$D572&lt;358000),INDEX('Wkpr - Allocation_Factors'!$B$17:$F$17,1,MATCH('Wkpr - Plant Balance Detail'!BY$2,'Wkpr - Allocation_Factors'!$B$1:$F$1,0)),INDEX('Wkpr - Allocation_Factors'!$B$2:$F$15,MATCH(CONCATENATE('Wkpr - Plant Balance Detail'!$B572,'Wkpr - Plant Balance Detail'!$C572),'Wkpr - Allocation_Factors'!$A$2:$A$15,0),MATCH('Wkpr - Plant Balance Detail'!BY$2,'Wkpr - Allocation_Factors'!$B$1:$F$1,0)))),0)</f>
        <v>1</v>
      </c>
      <c r="CA572" s="1">
        <f t="shared" si="303"/>
        <v>0</v>
      </c>
      <c r="CB572" s="1">
        <f t="shared" si="304"/>
        <v>0</v>
      </c>
      <c r="CC572" s="1">
        <f t="shared" si="305"/>
        <v>0</v>
      </c>
      <c r="CD572" s="1">
        <f t="shared" si="306"/>
        <v>0</v>
      </c>
      <c r="CE572" s="1">
        <f t="shared" si="307"/>
        <v>70379.486868111126</v>
      </c>
      <c r="CF572" s="1"/>
      <c r="CG572" s="1">
        <f t="shared" si="308"/>
        <v>0</v>
      </c>
      <c r="CH572" s="1">
        <f t="shared" si="309"/>
        <v>0</v>
      </c>
      <c r="CI572" s="1">
        <f t="shared" si="310"/>
        <v>0</v>
      </c>
      <c r="CJ572" s="1">
        <f t="shared" si="311"/>
        <v>0</v>
      </c>
      <c r="CK572" s="1">
        <f t="shared" si="312"/>
        <v>70379.477090999993</v>
      </c>
      <c r="CM572" s="1">
        <f t="shared" si="313"/>
        <v>0</v>
      </c>
      <c r="CN572" s="1">
        <f t="shared" si="314"/>
        <v>0</v>
      </c>
      <c r="CO572" s="1">
        <f t="shared" si="315"/>
        <v>0</v>
      </c>
      <c r="CP572" s="1">
        <f t="shared" si="316"/>
        <v>0</v>
      </c>
      <c r="CQ572" s="1">
        <f t="shared" si="317"/>
        <v>63898.250157000002</v>
      </c>
      <c r="CS572" s="1">
        <f t="shared" si="332"/>
        <v>0</v>
      </c>
      <c r="CT572" s="1">
        <f t="shared" si="333"/>
        <v>0</v>
      </c>
      <c r="CU572" s="1">
        <f t="shared" si="334"/>
        <v>0</v>
      </c>
      <c r="CV572" s="1">
        <f t="shared" si="335"/>
        <v>0</v>
      </c>
      <c r="CW572" s="1">
        <f t="shared" si="336"/>
        <v>-6481.2269339999912</v>
      </c>
      <c r="CX572" s="1">
        <f t="shared" si="337"/>
        <v>-6481.2269339999912</v>
      </c>
      <c r="DA572" s="38">
        <f t="shared" si="318"/>
        <v>0</v>
      </c>
      <c r="DB572" s="38">
        <f t="shared" si="319"/>
        <v>0</v>
      </c>
      <c r="DC572" s="38">
        <f t="shared" si="320"/>
        <v>0</v>
      </c>
      <c r="DD572" s="38">
        <f t="shared" si="321"/>
        <v>0</v>
      </c>
      <c r="DE572" s="38">
        <f t="shared" si="322"/>
        <v>0</v>
      </c>
    </row>
    <row r="573" spans="1:109" x14ac:dyDescent="0.2">
      <c r="A573" t="s">
        <v>588</v>
      </c>
      <c r="B573" t="str">
        <f t="shared" si="323"/>
        <v>GD</v>
      </c>
      <c r="C573" t="str">
        <f t="shared" si="324"/>
        <v>OR</v>
      </c>
      <c r="D573">
        <f t="shared" si="325"/>
        <v>392047</v>
      </c>
      <c r="E573" t="s">
        <v>683</v>
      </c>
      <c r="F573" s="1">
        <v>360998.58</v>
      </c>
      <c r="G573" s="1">
        <v>360998.58</v>
      </c>
      <c r="H573" s="1">
        <v>360998.58</v>
      </c>
      <c r="I573" s="1">
        <v>360998.58</v>
      </c>
      <c r="J573" s="1">
        <v>360998.58</v>
      </c>
      <c r="K573" s="1">
        <v>360998.58</v>
      </c>
      <c r="L573" s="1">
        <v>360998.58</v>
      </c>
      <c r="M573" s="1">
        <v>360998.58</v>
      </c>
      <c r="N573" s="1">
        <v>360998.58</v>
      </c>
      <c r="O573" s="1">
        <v>360998.58</v>
      </c>
      <c r="P573" s="1">
        <v>360998.58</v>
      </c>
      <c r="Q573" s="1">
        <v>360998.58</v>
      </c>
      <c r="R573" s="1">
        <v>360998.58</v>
      </c>
      <c r="S573" s="1">
        <f t="shared" si="326"/>
        <v>360998.58</v>
      </c>
      <c r="T573" s="1">
        <f t="shared" si="327"/>
        <v>3970984.3800000004</v>
      </c>
      <c r="U573" s="1">
        <f t="shared" si="328"/>
        <v>360998.58</v>
      </c>
      <c r="V573" s="1">
        <v>-130630.95</v>
      </c>
      <c r="W573" s="1">
        <v>-133179</v>
      </c>
      <c r="X573" s="1">
        <v>-135727.04999999999</v>
      </c>
      <c r="Y573" s="1">
        <v>-138275.1</v>
      </c>
      <c r="Z573" s="1">
        <v>-140823.15</v>
      </c>
      <c r="AA573" s="1">
        <v>-143371.20000000001</v>
      </c>
      <c r="AB573" s="1">
        <v>-145919.25</v>
      </c>
      <c r="AC573" s="1">
        <v>-148467.30000000002</v>
      </c>
      <c r="AD573" s="1">
        <v>-151015.35</v>
      </c>
      <c r="AE573" s="1">
        <v>-153563.4</v>
      </c>
      <c r="AF573" s="1">
        <v>-156111.45000000001</v>
      </c>
      <c r="AG573" s="1">
        <v>-158659.5</v>
      </c>
      <c r="AH573" s="1">
        <v>-161207.55000000002</v>
      </c>
      <c r="AI573" s="1"/>
      <c r="AJ573" s="1">
        <v>-2548.0500000000002</v>
      </c>
      <c r="AK573" s="1">
        <v>-2548.0500000000002</v>
      </c>
      <c r="AL573" s="1">
        <v>-2548.0500000000002</v>
      </c>
      <c r="AM573" s="1">
        <v>-2548.0500000000002</v>
      </c>
      <c r="AN573" s="1">
        <v>-2548.0500000000002</v>
      </c>
      <c r="AO573" s="1">
        <v>-2548.0500000000002</v>
      </c>
      <c r="AP573" s="1">
        <v>-2548.0500000000002</v>
      </c>
      <c r="AQ573" s="1">
        <v>-2548.0500000000002</v>
      </c>
      <c r="AR573" s="1">
        <v>-2548.0500000000002</v>
      </c>
      <c r="AS573" s="1">
        <v>-2548.0500000000002</v>
      </c>
      <c r="AT573" s="1">
        <v>-2548.0500000000002</v>
      </c>
      <c r="AU573" s="1">
        <v>-2548.0500000000002</v>
      </c>
      <c r="AV573" s="1">
        <v>-2548.0500000000002</v>
      </c>
      <c r="AW573" s="1">
        <f t="shared" si="329"/>
        <v>30576.599999999995</v>
      </c>
      <c r="AX573" s="1"/>
      <c r="AY573" s="1">
        <v>230367.63</v>
      </c>
      <c r="AZ573" s="1">
        <v>227819.58000000002</v>
      </c>
      <c r="BA573" s="1">
        <v>225271.53</v>
      </c>
      <c r="BB573" s="1">
        <v>222723.48</v>
      </c>
      <c r="BC573" s="1">
        <v>220175.43</v>
      </c>
      <c r="BD573" s="1">
        <v>217627.38</v>
      </c>
      <c r="BE573" s="1">
        <v>215079.33000000002</v>
      </c>
      <c r="BF573" s="1">
        <v>212531.28</v>
      </c>
      <c r="BG573" s="1">
        <v>209983.23</v>
      </c>
      <c r="BH573" s="1">
        <v>207435.18</v>
      </c>
      <c r="BI573" s="1">
        <v>204887.13</v>
      </c>
      <c r="BJ573" s="1">
        <v>202339.08000000002</v>
      </c>
      <c r="BK573" s="1">
        <v>199791.03</v>
      </c>
      <c r="BL573" s="2">
        <f t="shared" si="302"/>
        <v>0</v>
      </c>
      <c r="BM573" s="2">
        <f t="shared" si="330"/>
        <v>30576.599999999995</v>
      </c>
      <c r="BN573" s="3">
        <f>IF(U573=0,"",IF((BM573/U573)=0,"",BM573/U573))</f>
        <v>8.4700056160885717E-2</v>
      </c>
      <c r="BO573" s="37">
        <f>IFERROR(INDEX('Wkpr - Existing Depr Rates'!$G$2:$G$709,MATCH('Wkpr - Plant Balance Detail'!A573,'Wkpr - Existing Depr Rates'!$A$2:$A$709,0),),0)</f>
        <v>8.4699999999999998E-2</v>
      </c>
      <c r="BP573" s="37">
        <f t="shared" si="331"/>
        <v>5.6160885719691578E-8</v>
      </c>
      <c r="BQ573" s="11">
        <v>7.6899999999999996E-2</v>
      </c>
      <c r="BR573" s="11"/>
      <c r="BS573" s="11"/>
      <c r="BU573" s="31">
        <f>_xlfn.IFNA(IF(AND($B573="ED",$D573&gt;=310000,$D573&lt;360000),INDEX('Wkpr - Allocation_Factors'!$B$16:$F$16,1,MATCH('Wkpr - Plant Balance Detail'!BU$2,'Wkpr - Allocation_Factors'!$B$1:$F$1,0)),IF(AND($B573="GD",$C573="AN",$D573&gt;=350000,$D573&lt;358000),INDEX('Wkpr - Allocation_Factors'!$B$17:$F$17,1,MATCH('Wkpr - Plant Balance Detail'!BU$2,'Wkpr - Allocation_Factors'!$B$1:$F$1,0)),INDEX('Wkpr - Allocation_Factors'!$B$2:$F$15,MATCH(CONCATENATE('Wkpr - Plant Balance Detail'!$B573,'Wkpr - Plant Balance Detail'!$C573),'Wkpr - Allocation_Factors'!$A$2:$A$15,0),MATCH('Wkpr - Plant Balance Detail'!BU$2,'Wkpr - Allocation_Factors'!$B$1:$F$1,0)))),0)</f>
        <v>0</v>
      </c>
      <c r="BV573" s="31">
        <f>_xlfn.IFNA(IF(AND($B573="ED",$D573&gt;=310000,$D573&lt;360000),INDEX('Wkpr - Allocation_Factors'!$B$16:$F$16,1,MATCH('Wkpr - Plant Balance Detail'!BV$2,'Wkpr - Allocation_Factors'!$B$1:$F$1,0)),IF(AND($B573="GD",$C573="AN",$D573&gt;=350000,$D573&lt;358000),INDEX('Wkpr - Allocation_Factors'!$B$17:$F$17,1,MATCH('Wkpr - Plant Balance Detail'!BV$2,'Wkpr - Allocation_Factors'!$B$1:$F$1,0)),INDEX('Wkpr - Allocation_Factors'!$B$2:$F$15,MATCH(CONCATENATE('Wkpr - Plant Balance Detail'!$B573,'Wkpr - Plant Balance Detail'!$C573),'Wkpr - Allocation_Factors'!$A$2:$A$15,0),MATCH('Wkpr - Plant Balance Detail'!BV$2,'Wkpr - Allocation_Factors'!$B$1:$F$1,0)))),0)</f>
        <v>0</v>
      </c>
      <c r="BW573" s="31">
        <f>_xlfn.IFNA(IF(AND($B573="ED",$D573&gt;=310000,$D573&lt;360000),INDEX('Wkpr - Allocation_Factors'!$B$16:$F$16,1,MATCH('Wkpr - Plant Balance Detail'!BW$2,'Wkpr - Allocation_Factors'!$B$1:$F$1,0)),IF(AND($B573="GD",$C573="AN",$D573&gt;=350000,$D573&lt;358000),INDEX('Wkpr - Allocation_Factors'!$B$17:$F$17,1,MATCH('Wkpr - Plant Balance Detail'!BW$2,'Wkpr - Allocation_Factors'!$B$1:$F$1,0)),INDEX('Wkpr - Allocation_Factors'!$B$2:$F$15,MATCH(CONCATENATE('Wkpr - Plant Balance Detail'!$B573,'Wkpr - Plant Balance Detail'!$C573),'Wkpr - Allocation_Factors'!$A$2:$A$15,0),MATCH('Wkpr - Plant Balance Detail'!BW$2,'Wkpr - Allocation_Factors'!$B$1:$F$1,0)))),0)</f>
        <v>0</v>
      </c>
      <c r="BX573" s="31">
        <f>_xlfn.IFNA(IF(AND($B573="ED",$D573&gt;=310000,$D573&lt;360000),INDEX('Wkpr - Allocation_Factors'!$B$16:$F$16,1,MATCH('Wkpr - Plant Balance Detail'!BX$2,'Wkpr - Allocation_Factors'!$B$1:$F$1,0)),IF(AND($B573="GD",$C573="AN",$D573&gt;=350000,$D573&lt;358000),INDEX('Wkpr - Allocation_Factors'!$B$17:$F$17,1,MATCH('Wkpr - Plant Balance Detail'!BX$2,'Wkpr - Allocation_Factors'!$B$1:$F$1,0)),INDEX('Wkpr - Allocation_Factors'!$B$2:$F$15,MATCH(CONCATENATE('Wkpr - Plant Balance Detail'!$B573,'Wkpr - Plant Balance Detail'!$C573),'Wkpr - Allocation_Factors'!$A$2:$A$15,0),MATCH('Wkpr - Plant Balance Detail'!BX$2,'Wkpr - Allocation_Factors'!$B$1:$F$1,0)))),0)</f>
        <v>0</v>
      </c>
      <c r="BY573" s="31">
        <f>_xlfn.IFNA(IF(AND($B573="ED",$D573&gt;=310000,$D573&lt;360000),INDEX('Wkpr - Allocation_Factors'!$B$16:$F$16,1,MATCH('Wkpr - Plant Balance Detail'!BY$2,'Wkpr - Allocation_Factors'!$B$1:$F$1,0)),IF(AND($B573="GD",$C573="AN",$D573&gt;=350000,$D573&lt;358000),INDEX('Wkpr - Allocation_Factors'!$B$17:$F$17,1,MATCH('Wkpr - Plant Balance Detail'!BY$2,'Wkpr - Allocation_Factors'!$B$1:$F$1,0)),INDEX('Wkpr - Allocation_Factors'!$B$2:$F$15,MATCH(CONCATENATE('Wkpr - Plant Balance Detail'!$B573,'Wkpr - Plant Balance Detail'!$C573),'Wkpr - Allocation_Factors'!$A$2:$A$15,0),MATCH('Wkpr - Plant Balance Detail'!BY$2,'Wkpr - Allocation_Factors'!$B$1:$F$1,0)))),0)</f>
        <v>1</v>
      </c>
      <c r="CA573" s="1">
        <f t="shared" si="303"/>
        <v>0</v>
      </c>
      <c r="CB573" s="1">
        <f t="shared" si="304"/>
        <v>0</v>
      </c>
      <c r="CC573" s="1">
        <f t="shared" si="305"/>
        <v>0</v>
      </c>
      <c r="CD573" s="1">
        <f t="shared" si="306"/>
        <v>0</v>
      </c>
      <c r="CE573" s="1">
        <f t="shared" si="307"/>
        <v>30576.6</v>
      </c>
      <c r="CF573" s="1"/>
      <c r="CG573" s="1">
        <f t="shared" si="308"/>
        <v>0</v>
      </c>
      <c r="CH573" s="1">
        <f t="shared" si="309"/>
        <v>0</v>
      </c>
      <c r="CI573" s="1">
        <f t="shared" si="310"/>
        <v>0</v>
      </c>
      <c r="CJ573" s="1">
        <f t="shared" si="311"/>
        <v>0</v>
      </c>
      <c r="CK573" s="1">
        <f t="shared" si="312"/>
        <v>30576.579726</v>
      </c>
      <c r="CM573" s="1">
        <f t="shared" si="313"/>
        <v>0</v>
      </c>
      <c r="CN573" s="1">
        <f t="shared" si="314"/>
        <v>0</v>
      </c>
      <c r="CO573" s="1">
        <f t="shared" si="315"/>
        <v>0</v>
      </c>
      <c r="CP573" s="1">
        <f t="shared" si="316"/>
        <v>0</v>
      </c>
      <c r="CQ573" s="1">
        <f t="shared" si="317"/>
        <v>27760.790802</v>
      </c>
      <c r="CS573" s="1">
        <f t="shared" si="332"/>
        <v>0</v>
      </c>
      <c r="CT573" s="1">
        <f t="shared" si="333"/>
        <v>0</v>
      </c>
      <c r="CU573" s="1">
        <f t="shared" si="334"/>
        <v>0</v>
      </c>
      <c r="CV573" s="1">
        <f t="shared" si="335"/>
        <v>0</v>
      </c>
      <c r="CW573" s="1">
        <f t="shared" si="336"/>
        <v>-2815.7889240000004</v>
      </c>
      <c r="CX573" s="1">
        <f t="shared" si="337"/>
        <v>-2815.7889240000004</v>
      </c>
      <c r="DA573" s="38">
        <f t="shared" si="318"/>
        <v>0</v>
      </c>
      <c r="DB573" s="38">
        <f t="shared" si="319"/>
        <v>0</v>
      </c>
      <c r="DC573" s="38">
        <f t="shared" si="320"/>
        <v>0</v>
      </c>
      <c r="DD573" s="38">
        <f t="shared" si="321"/>
        <v>0</v>
      </c>
      <c r="DE573" s="38">
        <f t="shared" si="322"/>
        <v>0</v>
      </c>
    </row>
    <row r="574" spans="1:109" x14ac:dyDescent="0.2">
      <c r="A574" t="s">
        <v>589</v>
      </c>
      <c r="B574" t="str">
        <f t="shared" si="323"/>
        <v>GD</v>
      </c>
      <c r="C574" t="str">
        <f t="shared" si="324"/>
        <v>OR</v>
      </c>
      <c r="D574">
        <f t="shared" si="325"/>
        <v>392048</v>
      </c>
      <c r="E574" t="s">
        <v>683</v>
      </c>
      <c r="F574" s="1">
        <v>1437786.6600000001</v>
      </c>
      <c r="G574" s="1">
        <v>1437786.6600000001</v>
      </c>
      <c r="H574" s="1">
        <v>1437786.6600000001</v>
      </c>
      <c r="I574" s="1">
        <v>1437786.6600000001</v>
      </c>
      <c r="J574" s="1">
        <v>1437786.6600000001</v>
      </c>
      <c r="K574" s="1">
        <v>1437786.6600000001</v>
      </c>
      <c r="L574" s="1">
        <v>1437786.6600000001</v>
      </c>
      <c r="M574" s="1">
        <v>1437786.6600000001</v>
      </c>
      <c r="N574" s="1">
        <v>1437786.6600000001</v>
      </c>
      <c r="O574" s="1">
        <v>1537022.38</v>
      </c>
      <c r="P574" s="1">
        <v>1537078.75</v>
      </c>
      <c r="Q574" s="1">
        <v>1629059.04</v>
      </c>
      <c r="R574" s="1">
        <v>1723404.26</v>
      </c>
      <c r="S574" s="1">
        <f t="shared" si="326"/>
        <v>1580595.46</v>
      </c>
      <c r="T574" s="1">
        <f t="shared" si="327"/>
        <v>16205453.449999999</v>
      </c>
      <c r="U574" s="1">
        <f t="shared" si="328"/>
        <v>1482170.7424999999</v>
      </c>
      <c r="V574" s="1">
        <v>-284378.41000000003</v>
      </c>
      <c r="W574" s="1">
        <v>-294526.78999999998</v>
      </c>
      <c r="X574" s="1">
        <v>-304675.17</v>
      </c>
      <c r="Y574" s="1">
        <v>-314823.55</v>
      </c>
      <c r="Z574" s="1">
        <v>-324971.93</v>
      </c>
      <c r="AA574" s="1">
        <v>-335120.31</v>
      </c>
      <c r="AB574" s="1">
        <v>-345268.69</v>
      </c>
      <c r="AC574" s="1">
        <v>-355417.07</v>
      </c>
      <c r="AD574" s="1">
        <v>-365565.45</v>
      </c>
      <c r="AE574" s="1">
        <v>-376064.05</v>
      </c>
      <c r="AF574" s="1">
        <v>-386913.07</v>
      </c>
      <c r="AG574" s="1">
        <v>-398086.9</v>
      </c>
      <c r="AH574" s="1">
        <v>-409918.3</v>
      </c>
      <c r="AI574" s="1"/>
      <c r="AJ574" s="1">
        <v>-10148.380000000001</v>
      </c>
      <c r="AK574" s="1">
        <v>-10148.380000000001</v>
      </c>
      <c r="AL574" s="1">
        <v>-10148.380000000001</v>
      </c>
      <c r="AM574" s="1">
        <v>-10148.380000000001</v>
      </c>
      <c r="AN574" s="1">
        <v>-10148.380000000001</v>
      </c>
      <c r="AO574" s="1">
        <v>-10148.380000000001</v>
      </c>
      <c r="AP574" s="1">
        <v>-10148.380000000001</v>
      </c>
      <c r="AQ574" s="1">
        <v>-10148.380000000001</v>
      </c>
      <c r="AR574" s="1">
        <v>-10148.380000000001</v>
      </c>
      <c r="AS574" s="1">
        <v>-10498.6</v>
      </c>
      <c r="AT574" s="1">
        <v>-10849.02</v>
      </c>
      <c r="AU574" s="1">
        <v>-11173.83</v>
      </c>
      <c r="AV574" s="1">
        <v>-11831.4</v>
      </c>
      <c r="AW574" s="1">
        <f t="shared" si="329"/>
        <v>125539.89000000003</v>
      </c>
      <c r="AX574" s="1"/>
      <c r="AY574" s="1">
        <v>1153408.25</v>
      </c>
      <c r="AZ574" s="1">
        <v>1143259.8700000001</v>
      </c>
      <c r="BA574" s="1">
        <v>1133111.49</v>
      </c>
      <c r="BB574" s="1">
        <v>1122963.1100000001</v>
      </c>
      <c r="BC574" s="1">
        <v>1112814.73</v>
      </c>
      <c r="BD574" s="1">
        <v>1102666.3500000001</v>
      </c>
      <c r="BE574" s="1">
        <v>1092517.97</v>
      </c>
      <c r="BF574" s="1">
        <v>1082369.5900000001</v>
      </c>
      <c r="BG574" s="1">
        <v>1072221.21</v>
      </c>
      <c r="BH574" s="1">
        <v>1160958.33</v>
      </c>
      <c r="BI574" s="1">
        <v>1150165.68</v>
      </c>
      <c r="BJ574" s="1">
        <v>1230972.1400000001</v>
      </c>
      <c r="BK574" s="1">
        <v>1313485.96</v>
      </c>
      <c r="BL574" s="2">
        <f t="shared" si="302"/>
        <v>0</v>
      </c>
      <c r="BM574" s="2">
        <f t="shared" si="330"/>
        <v>125539.89000000003</v>
      </c>
      <c r="BN574" s="3">
        <f>IF(U574=0,"",IF((BM574/U574)=0,"",BM574/U574))</f>
        <v>8.4700018965595009E-2</v>
      </c>
      <c r="BO574" s="37">
        <f>IFERROR(INDEX('Wkpr - Existing Depr Rates'!$G$2:$G$709,MATCH('Wkpr - Plant Balance Detail'!A574,'Wkpr - Existing Depr Rates'!$A$2:$A$709,0),),0)</f>
        <v>8.4699999999999998E-2</v>
      </c>
      <c r="BP574" s="37">
        <f t="shared" si="331"/>
        <v>1.8965595011133374E-8</v>
      </c>
      <c r="BQ574" s="11">
        <v>7.6899999999999996E-2</v>
      </c>
      <c r="BR574" s="11"/>
      <c r="BS574" s="11"/>
      <c r="BU574" s="31">
        <f>_xlfn.IFNA(IF(AND($B574="ED",$D574&gt;=310000,$D574&lt;360000),INDEX('Wkpr - Allocation_Factors'!$B$16:$F$16,1,MATCH('Wkpr - Plant Balance Detail'!BU$2,'Wkpr - Allocation_Factors'!$B$1:$F$1,0)),IF(AND($B574="GD",$C574="AN",$D574&gt;=350000,$D574&lt;358000),INDEX('Wkpr - Allocation_Factors'!$B$17:$F$17,1,MATCH('Wkpr - Plant Balance Detail'!BU$2,'Wkpr - Allocation_Factors'!$B$1:$F$1,0)),INDEX('Wkpr - Allocation_Factors'!$B$2:$F$15,MATCH(CONCATENATE('Wkpr - Plant Balance Detail'!$B574,'Wkpr - Plant Balance Detail'!$C574),'Wkpr - Allocation_Factors'!$A$2:$A$15,0),MATCH('Wkpr - Plant Balance Detail'!BU$2,'Wkpr - Allocation_Factors'!$B$1:$F$1,0)))),0)</f>
        <v>0</v>
      </c>
      <c r="BV574" s="31">
        <f>_xlfn.IFNA(IF(AND($B574="ED",$D574&gt;=310000,$D574&lt;360000),INDEX('Wkpr - Allocation_Factors'!$B$16:$F$16,1,MATCH('Wkpr - Plant Balance Detail'!BV$2,'Wkpr - Allocation_Factors'!$B$1:$F$1,0)),IF(AND($B574="GD",$C574="AN",$D574&gt;=350000,$D574&lt;358000),INDEX('Wkpr - Allocation_Factors'!$B$17:$F$17,1,MATCH('Wkpr - Plant Balance Detail'!BV$2,'Wkpr - Allocation_Factors'!$B$1:$F$1,0)),INDEX('Wkpr - Allocation_Factors'!$B$2:$F$15,MATCH(CONCATENATE('Wkpr - Plant Balance Detail'!$B574,'Wkpr - Plant Balance Detail'!$C574),'Wkpr - Allocation_Factors'!$A$2:$A$15,0),MATCH('Wkpr - Plant Balance Detail'!BV$2,'Wkpr - Allocation_Factors'!$B$1:$F$1,0)))),0)</f>
        <v>0</v>
      </c>
      <c r="BW574" s="31">
        <f>_xlfn.IFNA(IF(AND($B574="ED",$D574&gt;=310000,$D574&lt;360000),INDEX('Wkpr - Allocation_Factors'!$B$16:$F$16,1,MATCH('Wkpr - Plant Balance Detail'!BW$2,'Wkpr - Allocation_Factors'!$B$1:$F$1,0)),IF(AND($B574="GD",$C574="AN",$D574&gt;=350000,$D574&lt;358000),INDEX('Wkpr - Allocation_Factors'!$B$17:$F$17,1,MATCH('Wkpr - Plant Balance Detail'!BW$2,'Wkpr - Allocation_Factors'!$B$1:$F$1,0)),INDEX('Wkpr - Allocation_Factors'!$B$2:$F$15,MATCH(CONCATENATE('Wkpr - Plant Balance Detail'!$B574,'Wkpr - Plant Balance Detail'!$C574),'Wkpr - Allocation_Factors'!$A$2:$A$15,0),MATCH('Wkpr - Plant Balance Detail'!BW$2,'Wkpr - Allocation_Factors'!$B$1:$F$1,0)))),0)</f>
        <v>0</v>
      </c>
      <c r="BX574" s="31">
        <f>_xlfn.IFNA(IF(AND($B574="ED",$D574&gt;=310000,$D574&lt;360000),INDEX('Wkpr - Allocation_Factors'!$B$16:$F$16,1,MATCH('Wkpr - Plant Balance Detail'!BX$2,'Wkpr - Allocation_Factors'!$B$1:$F$1,0)),IF(AND($B574="GD",$C574="AN",$D574&gt;=350000,$D574&lt;358000),INDEX('Wkpr - Allocation_Factors'!$B$17:$F$17,1,MATCH('Wkpr - Plant Balance Detail'!BX$2,'Wkpr - Allocation_Factors'!$B$1:$F$1,0)),INDEX('Wkpr - Allocation_Factors'!$B$2:$F$15,MATCH(CONCATENATE('Wkpr - Plant Balance Detail'!$B574,'Wkpr - Plant Balance Detail'!$C574),'Wkpr - Allocation_Factors'!$A$2:$A$15,0),MATCH('Wkpr - Plant Balance Detail'!BX$2,'Wkpr - Allocation_Factors'!$B$1:$F$1,0)))),0)</f>
        <v>0</v>
      </c>
      <c r="BY574" s="31">
        <f>_xlfn.IFNA(IF(AND($B574="ED",$D574&gt;=310000,$D574&lt;360000),INDEX('Wkpr - Allocation_Factors'!$B$16:$F$16,1,MATCH('Wkpr - Plant Balance Detail'!BY$2,'Wkpr - Allocation_Factors'!$B$1:$F$1,0)),IF(AND($B574="GD",$C574="AN",$D574&gt;=350000,$D574&lt;358000),INDEX('Wkpr - Allocation_Factors'!$B$17:$F$17,1,MATCH('Wkpr - Plant Balance Detail'!BY$2,'Wkpr - Allocation_Factors'!$B$1:$F$1,0)),INDEX('Wkpr - Allocation_Factors'!$B$2:$F$15,MATCH(CONCATENATE('Wkpr - Plant Balance Detail'!$B574,'Wkpr - Plant Balance Detail'!$C574),'Wkpr - Allocation_Factors'!$A$2:$A$15,0),MATCH('Wkpr - Plant Balance Detail'!BY$2,'Wkpr - Allocation_Factors'!$B$1:$F$1,0)))),0)</f>
        <v>1</v>
      </c>
      <c r="CA574" s="1">
        <f t="shared" si="303"/>
        <v>0</v>
      </c>
      <c r="CB574" s="1">
        <f t="shared" si="304"/>
        <v>0</v>
      </c>
      <c r="CC574" s="1">
        <f t="shared" si="305"/>
        <v>0</v>
      </c>
      <c r="CD574" s="1">
        <f t="shared" si="306"/>
        <v>0</v>
      </c>
      <c r="CE574" s="1">
        <f t="shared" si="307"/>
        <v>145972.37350738724</v>
      </c>
      <c r="CF574" s="1"/>
      <c r="CG574" s="1">
        <f t="shared" si="308"/>
        <v>0</v>
      </c>
      <c r="CH574" s="1">
        <f t="shared" si="309"/>
        <v>0</v>
      </c>
      <c r="CI574" s="1">
        <f t="shared" si="310"/>
        <v>0</v>
      </c>
      <c r="CJ574" s="1">
        <f t="shared" si="311"/>
        <v>0</v>
      </c>
      <c r="CK574" s="1">
        <f t="shared" si="312"/>
        <v>145972.340822</v>
      </c>
      <c r="CM574" s="1">
        <f t="shared" si="313"/>
        <v>0</v>
      </c>
      <c r="CN574" s="1">
        <f t="shared" si="314"/>
        <v>0</v>
      </c>
      <c r="CO574" s="1">
        <f t="shared" si="315"/>
        <v>0</v>
      </c>
      <c r="CP574" s="1">
        <f t="shared" si="316"/>
        <v>0</v>
      </c>
      <c r="CQ574" s="1">
        <f t="shared" si="317"/>
        <v>132529.78759399999</v>
      </c>
      <c r="CS574" s="1">
        <f t="shared" si="332"/>
        <v>0</v>
      </c>
      <c r="CT574" s="1">
        <f t="shared" si="333"/>
        <v>0</v>
      </c>
      <c r="CU574" s="1">
        <f t="shared" si="334"/>
        <v>0</v>
      </c>
      <c r="CV574" s="1">
        <f t="shared" si="335"/>
        <v>0</v>
      </c>
      <c r="CW574" s="1">
        <f t="shared" si="336"/>
        <v>-13442.553228000004</v>
      </c>
      <c r="CX574" s="1">
        <f t="shared" si="337"/>
        <v>-13442.553228000004</v>
      </c>
      <c r="DA574" s="38">
        <f t="shared" si="318"/>
        <v>0</v>
      </c>
      <c r="DB574" s="38">
        <f t="shared" si="319"/>
        <v>0</v>
      </c>
      <c r="DC574" s="38">
        <f t="shared" si="320"/>
        <v>0</v>
      </c>
      <c r="DD574" s="38">
        <f t="shared" si="321"/>
        <v>0</v>
      </c>
      <c r="DE574" s="38">
        <f t="shared" si="322"/>
        <v>0</v>
      </c>
    </row>
    <row r="575" spans="1:109" x14ac:dyDescent="0.2">
      <c r="A575" t="s">
        <v>590</v>
      </c>
      <c r="B575" t="str">
        <f t="shared" si="323"/>
        <v>GD</v>
      </c>
      <c r="C575" t="str">
        <f t="shared" si="324"/>
        <v>OR</v>
      </c>
      <c r="D575">
        <f t="shared" si="325"/>
        <v>392056</v>
      </c>
      <c r="E575" t="s">
        <v>683</v>
      </c>
      <c r="F575" s="1">
        <v>757771.42</v>
      </c>
      <c r="G575" s="1">
        <v>757771.42</v>
      </c>
      <c r="H575" s="1">
        <v>757771.42</v>
      </c>
      <c r="I575" s="1">
        <v>757771.42</v>
      </c>
      <c r="J575" s="1">
        <v>929782.56</v>
      </c>
      <c r="K575" s="1">
        <v>929782.56</v>
      </c>
      <c r="L575" s="1">
        <v>929782.56</v>
      </c>
      <c r="M575" s="1">
        <v>929782.56</v>
      </c>
      <c r="N575" s="1">
        <v>929782.56</v>
      </c>
      <c r="O575" s="1">
        <v>929782.56</v>
      </c>
      <c r="P575" s="1">
        <v>929782.56</v>
      </c>
      <c r="Q575" s="1">
        <v>929782.56</v>
      </c>
      <c r="R575" s="1">
        <v>929782.56</v>
      </c>
      <c r="S575" s="1">
        <f t="shared" si="326"/>
        <v>843776.99</v>
      </c>
      <c r="T575" s="1">
        <f t="shared" si="327"/>
        <v>9711574.7400000021</v>
      </c>
      <c r="U575" s="1">
        <f t="shared" si="328"/>
        <v>879612.6441666669</v>
      </c>
      <c r="V575" s="1">
        <v>-366671.21</v>
      </c>
      <c r="W575" s="1">
        <v>-372127.16000000003</v>
      </c>
      <c r="X575" s="1">
        <v>-377583.11</v>
      </c>
      <c r="Y575" s="1">
        <v>-383039.06</v>
      </c>
      <c r="Z575" s="1">
        <v>-389114.25</v>
      </c>
      <c r="AA575" s="1">
        <v>-395808.68</v>
      </c>
      <c r="AB575" s="1">
        <v>-402503.11</v>
      </c>
      <c r="AC575" s="1">
        <v>-409197.54000000004</v>
      </c>
      <c r="AD575" s="1">
        <v>-415891.97000000003</v>
      </c>
      <c r="AE575" s="1">
        <v>-422586.4</v>
      </c>
      <c r="AF575" s="1">
        <v>-429280.83</v>
      </c>
      <c r="AG575" s="1">
        <v>-435975.26</v>
      </c>
      <c r="AH575" s="1">
        <v>-442669.69</v>
      </c>
      <c r="AI575" s="1"/>
      <c r="AJ575" s="1">
        <v>-5455.95</v>
      </c>
      <c r="AK575" s="1">
        <v>-5455.95</v>
      </c>
      <c r="AL575" s="1">
        <v>-5455.95</v>
      </c>
      <c r="AM575" s="1">
        <v>-5455.95</v>
      </c>
      <c r="AN575" s="1">
        <v>-6075.1900000000005</v>
      </c>
      <c r="AO575" s="1">
        <v>-6694.43</v>
      </c>
      <c r="AP575" s="1">
        <v>-6694.43</v>
      </c>
      <c r="AQ575" s="1">
        <v>-6694.43</v>
      </c>
      <c r="AR575" s="1">
        <v>-6694.43</v>
      </c>
      <c r="AS575" s="1">
        <v>-6694.43</v>
      </c>
      <c r="AT575" s="1">
        <v>-6694.43</v>
      </c>
      <c r="AU575" s="1">
        <v>-6694.43</v>
      </c>
      <c r="AV575" s="1">
        <v>-6694.43</v>
      </c>
      <c r="AW575" s="1">
        <f t="shared" si="329"/>
        <v>75998.48000000001</v>
      </c>
      <c r="AX575" s="1"/>
      <c r="AY575" s="1">
        <v>391100.21</v>
      </c>
      <c r="AZ575" s="1">
        <v>385644.26</v>
      </c>
      <c r="BA575" s="1">
        <v>380188.31</v>
      </c>
      <c r="BB575" s="1">
        <v>374732.36</v>
      </c>
      <c r="BC575" s="1">
        <v>540668.31000000006</v>
      </c>
      <c r="BD575" s="1">
        <v>533973.88</v>
      </c>
      <c r="BE575" s="1">
        <v>527279.44999999995</v>
      </c>
      <c r="BF575" s="1">
        <v>520585.02</v>
      </c>
      <c r="BG575" s="1">
        <v>513890.59</v>
      </c>
      <c r="BH575" s="1">
        <v>507196.16000000003</v>
      </c>
      <c r="BI575" s="1">
        <v>500501.73</v>
      </c>
      <c r="BJ575" s="1">
        <v>493807.3</v>
      </c>
      <c r="BK575" s="1">
        <v>487112.87</v>
      </c>
      <c r="BL575" s="2">
        <f t="shared" si="302"/>
        <v>0</v>
      </c>
      <c r="BM575" s="2">
        <f t="shared" si="330"/>
        <v>75998.48000000001</v>
      </c>
      <c r="BN575" s="3">
        <f>IF(U575=0,"",IF((BM575/U575)=0,"",BM575/U575))</f>
        <v>8.6399940364658964E-2</v>
      </c>
      <c r="BO575" s="37">
        <f>IFERROR(INDEX('Wkpr - Existing Depr Rates'!$G$2:$G$709,MATCH('Wkpr - Plant Balance Detail'!A575,'Wkpr - Existing Depr Rates'!$A$2:$A$709,0),),0)</f>
        <v>8.6400000000000005E-2</v>
      </c>
      <c r="BP575" s="37">
        <f t="shared" si="331"/>
        <v>-5.9635341040364942E-8</v>
      </c>
      <c r="BQ575" s="11">
        <v>4.9000000000000002E-2</v>
      </c>
      <c r="BR575" s="11"/>
      <c r="BS575" s="11"/>
      <c r="BU575" s="31">
        <f>_xlfn.IFNA(IF(AND($B575="ED",$D575&gt;=310000,$D575&lt;360000),INDEX('Wkpr - Allocation_Factors'!$B$16:$F$16,1,MATCH('Wkpr - Plant Balance Detail'!BU$2,'Wkpr - Allocation_Factors'!$B$1:$F$1,0)),IF(AND($B575="GD",$C575="AN",$D575&gt;=350000,$D575&lt;358000),INDEX('Wkpr - Allocation_Factors'!$B$17:$F$17,1,MATCH('Wkpr - Plant Balance Detail'!BU$2,'Wkpr - Allocation_Factors'!$B$1:$F$1,0)),INDEX('Wkpr - Allocation_Factors'!$B$2:$F$15,MATCH(CONCATENATE('Wkpr - Plant Balance Detail'!$B575,'Wkpr - Plant Balance Detail'!$C575),'Wkpr - Allocation_Factors'!$A$2:$A$15,0),MATCH('Wkpr - Plant Balance Detail'!BU$2,'Wkpr - Allocation_Factors'!$B$1:$F$1,0)))),0)</f>
        <v>0</v>
      </c>
      <c r="BV575" s="31">
        <f>_xlfn.IFNA(IF(AND($B575="ED",$D575&gt;=310000,$D575&lt;360000),INDEX('Wkpr - Allocation_Factors'!$B$16:$F$16,1,MATCH('Wkpr - Plant Balance Detail'!BV$2,'Wkpr - Allocation_Factors'!$B$1:$F$1,0)),IF(AND($B575="GD",$C575="AN",$D575&gt;=350000,$D575&lt;358000),INDEX('Wkpr - Allocation_Factors'!$B$17:$F$17,1,MATCH('Wkpr - Plant Balance Detail'!BV$2,'Wkpr - Allocation_Factors'!$B$1:$F$1,0)),INDEX('Wkpr - Allocation_Factors'!$B$2:$F$15,MATCH(CONCATENATE('Wkpr - Plant Balance Detail'!$B575,'Wkpr - Plant Balance Detail'!$C575),'Wkpr - Allocation_Factors'!$A$2:$A$15,0),MATCH('Wkpr - Plant Balance Detail'!BV$2,'Wkpr - Allocation_Factors'!$B$1:$F$1,0)))),0)</f>
        <v>0</v>
      </c>
      <c r="BW575" s="31">
        <f>_xlfn.IFNA(IF(AND($B575="ED",$D575&gt;=310000,$D575&lt;360000),INDEX('Wkpr - Allocation_Factors'!$B$16:$F$16,1,MATCH('Wkpr - Plant Balance Detail'!BW$2,'Wkpr - Allocation_Factors'!$B$1:$F$1,0)),IF(AND($B575="GD",$C575="AN",$D575&gt;=350000,$D575&lt;358000),INDEX('Wkpr - Allocation_Factors'!$B$17:$F$17,1,MATCH('Wkpr - Plant Balance Detail'!BW$2,'Wkpr - Allocation_Factors'!$B$1:$F$1,0)),INDEX('Wkpr - Allocation_Factors'!$B$2:$F$15,MATCH(CONCATENATE('Wkpr - Plant Balance Detail'!$B575,'Wkpr - Plant Balance Detail'!$C575),'Wkpr - Allocation_Factors'!$A$2:$A$15,0),MATCH('Wkpr - Plant Balance Detail'!BW$2,'Wkpr - Allocation_Factors'!$B$1:$F$1,0)))),0)</f>
        <v>0</v>
      </c>
      <c r="BX575" s="31">
        <f>_xlfn.IFNA(IF(AND($B575="ED",$D575&gt;=310000,$D575&lt;360000),INDEX('Wkpr - Allocation_Factors'!$B$16:$F$16,1,MATCH('Wkpr - Plant Balance Detail'!BX$2,'Wkpr - Allocation_Factors'!$B$1:$F$1,0)),IF(AND($B575="GD",$C575="AN",$D575&gt;=350000,$D575&lt;358000),INDEX('Wkpr - Allocation_Factors'!$B$17:$F$17,1,MATCH('Wkpr - Plant Balance Detail'!BX$2,'Wkpr - Allocation_Factors'!$B$1:$F$1,0)),INDEX('Wkpr - Allocation_Factors'!$B$2:$F$15,MATCH(CONCATENATE('Wkpr - Plant Balance Detail'!$B575,'Wkpr - Plant Balance Detail'!$C575),'Wkpr - Allocation_Factors'!$A$2:$A$15,0),MATCH('Wkpr - Plant Balance Detail'!BX$2,'Wkpr - Allocation_Factors'!$B$1:$F$1,0)))),0)</f>
        <v>0</v>
      </c>
      <c r="BY575" s="31">
        <f>_xlfn.IFNA(IF(AND($B575="ED",$D575&gt;=310000,$D575&lt;360000),INDEX('Wkpr - Allocation_Factors'!$B$16:$F$16,1,MATCH('Wkpr - Plant Balance Detail'!BY$2,'Wkpr - Allocation_Factors'!$B$1:$F$1,0)),IF(AND($B575="GD",$C575="AN",$D575&gt;=350000,$D575&lt;358000),INDEX('Wkpr - Allocation_Factors'!$B$17:$F$17,1,MATCH('Wkpr - Plant Balance Detail'!BY$2,'Wkpr - Allocation_Factors'!$B$1:$F$1,0)),INDEX('Wkpr - Allocation_Factors'!$B$2:$F$15,MATCH(CONCATENATE('Wkpr - Plant Balance Detail'!$B575,'Wkpr - Plant Balance Detail'!$C575),'Wkpr - Allocation_Factors'!$A$2:$A$15,0),MATCH('Wkpr - Plant Balance Detail'!BY$2,'Wkpr - Allocation_Factors'!$B$1:$F$1,0)))),0)</f>
        <v>1</v>
      </c>
      <c r="CA575" s="1">
        <f t="shared" si="303"/>
        <v>0</v>
      </c>
      <c r="CB575" s="1">
        <f t="shared" si="304"/>
        <v>0</v>
      </c>
      <c r="CC575" s="1">
        <f t="shared" si="305"/>
        <v>0</v>
      </c>
      <c r="CD575" s="1">
        <f t="shared" si="306"/>
        <v>0</v>
      </c>
      <c r="CE575" s="1">
        <f t="shared" si="307"/>
        <v>80333.157736099951</v>
      </c>
      <c r="CF575" s="1"/>
      <c r="CG575" s="1">
        <f t="shared" si="308"/>
        <v>0</v>
      </c>
      <c r="CH575" s="1">
        <f t="shared" si="309"/>
        <v>0</v>
      </c>
      <c r="CI575" s="1">
        <f t="shared" si="310"/>
        <v>0</v>
      </c>
      <c r="CJ575" s="1">
        <f t="shared" si="311"/>
        <v>0</v>
      </c>
      <c r="CK575" s="1">
        <f t="shared" si="312"/>
        <v>80333.213184000007</v>
      </c>
      <c r="CM575" s="1">
        <f t="shared" si="313"/>
        <v>0</v>
      </c>
      <c r="CN575" s="1">
        <f t="shared" si="314"/>
        <v>0</v>
      </c>
      <c r="CO575" s="1">
        <f t="shared" si="315"/>
        <v>0</v>
      </c>
      <c r="CP575" s="1">
        <f t="shared" si="316"/>
        <v>0</v>
      </c>
      <c r="CQ575" s="1">
        <f t="shared" si="317"/>
        <v>45559.345440000005</v>
      </c>
      <c r="CS575" s="1">
        <f t="shared" si="332"/>
        <v>0</v>
      </c>
      <c r="CT575" s="1">
        <f t="shared" si="333"/>
        <v>0</v>
      </c>
      <c r="CU575" s="1">
        <f t="shared" si="334"/>
        <v>0</v>
      </c>
      <c r="CV575" s="1">
        <f t="shared" si="335"/>
        <v>0</v>
      </c>
      <c r="CW575" s="1">
        <f t="shared" si="336"/>
        <v>-34773.867744000003</v>
      </c>
      <c r="CX575" s="1">
        <f t="shared" si="337"/>
        <v>-34773.867744000003</v>
      </c>
      <c r="DA575" s="38">
        <f t="shared" si="318"/>
        <v>0</v>
      </c>
      <c r="DB575" s="38">
        <f t="shared" si="319"/>
        <v>0</v>
      </c>
      <c r="DC575" s="38">
        <f t="shared" si="320"/>
        <v>0</v>
      </c>
      <c r="DD575" s="38">
        <f t="shared" si="321"/>
        <v>0</v>
      </c>
      <c r="DE575" s="38">
        <f t="shared" si="322"/>
        <v>0</v>
      </c>
    </row>
    <row r="576" spans="1:109" x14ac:dyDescent="0.2">
      <c r="A576" t="s">
        <v>591</v>
      </c>
      <c r="B576" t="str">
        <f t="shared" si="323"/>
        <v>GD</v>
      </c>
      <c r="C576" t="str">
        <f t="shared" si="324"/>
        <v>OR</v>
      </c>
      <c r="D576">
        <f t="shared" si="325"/>
        <v>392057</v>
      </c>
      <c r="E576" t="s">
        <v>683</v>
      </c>
      <c r="F576" s="1">
        <v>184936.51</v>
      </c>
      <c r="G576" s="1">
        <v>184936.51</v>
      </c>
      <c r="H576" s="1">
        <v>184936.51</v>
      </c>
      <c r="I576" s="1">
        <v>136406.51</v>
      </c>
      <c r="J576" s="1">
        <v>136406.51</v>
      </c>
      <c r="K576" s="1">
        <v>136406.51</v>
      </c>
      <c r="L576" s="1">
        <v>136406.51</v>
      </c>
      <c r="M576" s="1">
        <v>136406.51</v>
      </c>
      <c r="N576" s="1">
        <v>136406.51</v>
      </c>
      <c r="O576" s="1">
        <v>136406.51</v>
      </c>
      <c r="P576" s="1">
        <v>136406.51</v>
      </c>
      <c r="Q576" s="1">
        <v>136406.51</v>
      </c>
      <c r="R576" s="1">
        <v>136406.51</v>
      </c>
      <c r="S576" s="1">
        <f t="shared" si="326"/>
        <v>160671.51</v>
      </c>
      <c r="T576" s="1">
        <f t="shared" si="327"/>
        <v>1597531.61</v>
      </c>
      <c r="U576" s="1">
        <f t="shared" si="328"/>
        <v>146516.92666666667</v>
      </c>
      <c r="V576" s="1">
        <v>-41878.53</v>
      </c>
      <c r="W576" s="1">
        <v>-43210.07</v>
      </c>
      <c r="X576" s="1">
        <v>-44541.61</v>
      </c>
      <c r="Y576" s="1">
        <v>2831.56</v>
      </c>
      <c r="Z576" s="1">
        <v>1849.43</v>
      </c>
      <c r="AA576" s="1">
        <v>867.30000000000007</v>
      </c>
      <c r="AB576" s="1">
        <v>-114.83</v>
      </c>
      <c r="AC576" s="1">
        <v>-1096.96</v>
      </c>
      <c r="AD576" s="1">
        <v>-2079.09</v>
      </c>
      <c r="AE576" s="1">
        <v>-3061.2200000000003</v>
      </c>
      <c r="AF576" s="1">
        <v>-4043.35</v>
      </c>
      <c r="AG576" s="1">
        <v>-5025.4800000000005</v>
      </c>
      <c r="AH576" s="1">
        <v>-6007.61</v>
      </c>
      <c r="AI576" s="1"/>
      <c r="AJ576" s="1">
        <v>-1331.54</v>
      </c>
      <c r="AK576" s="1">
        <v>-1331.54</v>
      </c>
      <c r="AL576" s="1">
        <v>-1331.54</v>
      </c>
      <c r="AM576" s="1">
        <v>-1156.83</v>
      </c>
      <c r="AN576" s="1">
        <v>-982.13</v>
      </c>
      <c r="AO576" s="1">
        <v>-982.13</v>
      </c>
      <c r="AP576" s="1">
        <v>-982.13</v>
      </c>
      <c r="AQ576" s="1">
        <v>-982.13</v>
      </c>
      <c r="AR576" s="1">
        <v>-982.13</v>
      </c>
      <c r="AS576" s="1">
        <v>-982.13</v>
      </c>
      <c r="AT576" s="1">
        <v>-982.13</v>
      </c>
      <c r="AU576" s="1">
        <v>-982.13</v>
      </c>
      <c r="AV576" s="1">
        <v>-982.13</v>
      </c>
      <c r="AW576" s="1">
        <f t="shared" si="329"/>
        <v>12659.079999999996</v>
      </c>
      <c r="AX576" s="1"/>
      <c r="AY576" s="1">
        <v>143057.98000000001</v>
      </c>
      <c r="AZ576" s="1">
        <v>141726.44</v>
      </c>
      <c r="BA576" s="1">
        <v>140394.9</v>
      </c>
      <c r="BB576" s="1">
        <v>139238.07</v>
      </c>
      <c r="BC576" s="1">
        <v>138255.94</v>
      </c>
      <c r="BD576" s="1">
        <v>137273.81</v>
      </c>
      <c r="BE576" s="1">
        <v>136291.68</v>
      </c>
      <c r="BF576" s="1">
        <v>135309.54999999999</v>
      </c>
      <c r="BG576" s="1">
        <v>134327.42000000001</v>
      </c>
      <c r="BH576" s="1">
        <v>133345.29</v>
      </c>
      <c r="BI576" s="1">
        <v>132363.16</v>
      </c>
      <c r="BJ576" s="1">
        <v>131381.03</v>
      </c>
      <c r="BK576" s="1">
        <v>130398.90000000001</v>
      </c>
      <c r="BL576" s="2">
        <f t="shared" si="302"/>
        <v>0</v>
      </c>
      <c r="BM576" s="2">
        <f t="shared" si="330"/>
        <v>12659.079999999996</v>
      </c>
      <c r="BN576" s="3">
        <f>IF(U576=0,"",IF((BM576/U576)=0,"",BM576/U576))</f>
        <v>8.6400119685830126E-2</v>
      </c>
      <c r="BO576" s="37">
        <f>IFERROR(INDEX('Wkpr - Existing Depr Rates'!$G$2:$G$709,MATCH('Wkpr - Plant Balance Detail'!A576,'Wkpr - Existing Depr Rates'!$A$2:$A$709,0),),0)</f>
        <v>8.6400000000000005E-2</v>
      </c>
      <c r="BP576" s="37">
        <f t="shared" si="331"/>
        <v>1.1968583012167411E-7</v>
      </c>
      <c r="BQ576" s="11">
        <v>4.9000000000000002E-2</v>
      </c>
      <c r="BR576" s="11"/>
      <c r="BS576" s="11"/>
      <c r="BU576" s="31">
        <f>_xlfn.IFNA(IF(AND($B576="ED",$D576&gt;=310000,$D576&lt;360000),INDEX('Wkpr - Allocation_Factors'!$B$16:$F$16,1,MATCH('Wkpr - Plant Balance Detail'!BU$2,'Wkpr - Allocation_Factors'!$B$1:$F$1,0)),IF(AND($B576="GD",$C576="AN",$D576&gt;=350000,$D576&lt;358000),INDEX('Wkpr - Allocation_Factors'!$B$17:$F$17,1,MATCH('Wkpr - Plant Balance Detail'!BU$2,'Wkpr - Allocation_Factors'!$B$1:$F$1,0)),INDEX('Wkpr - Allocation_Factors'!$B$2:$F$15,MATCH(CONCATENATE('Wkpr - Plant Balance Detail'!$B576,'Wkpr - Plant Balance Detail'!$C576),'Wkpr - Allocation_Factors'!$A$2:$A$15,0),MATCH('Wkpr - Plant Balance Detail'!BU$2,'Wkpr - Allocation_Factors'!$B$1:$F$1,0)))),0)</f>
        <v>0</v>
      </c>
      <c r="BV576" s="31">
        <f>_xlfn.IFNA(IF(AND($B576="ED",$D576&gt;=310000,$D576&lt;360000),INDEX('Wkpr - Allocation_Factors'!$B$16:$F$16,1,MATCH('Wkpr - Plant Balance Detail'!BV$2,'Wkpr - Allocation_Factors'!$B$1:$F$1,0)),IF(AND($B576="GD",$C576="AN",$D576&gt;=350000,$D576&lt;358000),INDEX('Wkpr - Allocation_Factors'!$B$17:$F$17,1,MATCH('Wkpr - Plant Balance Detail'!BV$2,'Wkpr - Allocation_Factors'!$B$1:$F$1,0)),INDEX('Wkpr - Allocation_Factors'!$B$2:$F$15,MATCH(CONCATENATE('Wkpr - Plant Balance Detail'!$B576,'Wkpr - Plant Balance Detail'!$C576),'Wkpr - Allocation_Factors'!$A$2:$A$15,0),MATCH('Wkpr - Plant Balance Detail'!BV$2,'Wkpr - Allocation_Factors'!$B$1:$F$1,0)))),0)</f>
        <v>0</v>
      </c>
      <c r="BW576" s="31">
        <f>_xlfn.IFNA(IF(AND($B576="ED",$D576&gt;=310000,$D576&lt;360000),INDEX('Wkpr - Allocation_Factors'!$B$16:$F$16,1,MATCH('Wkpr - Plant Balance Detail'!BW$2,'Wkpr - Allocation_Factors'!$B$1:$F$1,0)),IF(AND($B576="GD",$C576="AN",$D576&gt;=350000,$D576&lt;358000),INDEX('Wkpr - Allocation_Factors'!$B$17:$F$17,1,MATCH('Wkpr - Plant Balance Detail'!BW$2,'Wkpr - Allocation_Factors'!$B$1:$F$1,0)),INDEX('Wkpr - Allocation_Factors'!$B$2:$F$15,MATCH(CONCATENATE('Wkpr - Plant Balance Detail'!$B576,'Wkpr - Plant Balance Detail'!$C576),'Wkpr - Allocation_Factors'!$A$2:$A$15,0),MATCH('Wkpr - Plant Balance Detail'!BW$2,'Wkpr - Allocation_Factors'!$B$1:$F$1,0)))),0)</f>
        <v>0</v>
      </c>
      <c r="BX576" s="31">
        <f>_xlfn.IFNA(IF(AND($B576="ED",$D576&gt;=310000,$D576&lt;360000),INDEX('Wkpr - Allocation_Factors'!$B$16:$F$16,1,MATCH('Wkpr - Plant Balance Detail'!BX$2,'Wkpr - Allocation_Factors'!$B$1:$F$1,0)),IF(AND($B576="GD",$C576="AN",$D576&gt;=350000,$D576&lt;358000),INDEX('Wkpr - Allocation_Factors'!$B$17:$F$17,1,MATCH('Wkpr - Plant Balance Detail'!BX$2,'Wkpr - Allocation_Factors'!$B$1:$F$1,0)),INDEX('Wkpr - Allocation_Factors'!$B$2:$F$15,MATCH(CONCATENATE('Wkpr - Plant Balance Detail'!$B576,'Wkpr - Plant Balance Detail'!$C576),'Wkpr - Allocation_Factors'!$A$2:$A$15,0),MATCH('Wkpr - Plant Balance Detail'!BX$2,'Wkpr - Allocation_Factors'!$B$1:$F$1,0)))),0)</f>
        <v>0</v>
      </c>
      <c r="BY576" s="31">
        <f>_xlfn.IFNA(IF(AND($B576="ED",$D576&gt;=310000,$D576&lt;360000),INDEX('Wkpr - Allocation_Factors'!$B$16:$F$16,1,MATCH('Wkpr - Plant Balance Detail'!BY$2,'Wkpr - Allocation_Factors'!$B$1:$F$1,0)),IF(AND($B576="GD",$C576="AN",$D576&gt;=350000,$D576&lt;358000),INDEX('Wkpr - Allocation_Factors'!$B$17:$F$17,1,MATCH('Wkpr - Plant Balance Detail'!BY$2,'Wkpr - Allocation_Factors'!$B$1:$F$1,0)),INDEX('Wkpr - Allocation_Factors'!$B$2:$F$15,MATCH(CONCATENATE('Wkpr - Plant Balance Detail'!$B576,'Wkpr - Plant Balance Detail'!$C576),'Wkpr - Allocation_Factors'!$A$2:$A$15,0),MATCH('Wkpr - Plant Balance Detail'!BY$2,'Wkpr - Allocation_Factors'!$B$1:$F$1,0)))),0)</f>
        <v>1</v>
      </c>
      <c r="CA576" s="1">
        <f t="shared" si="303"/>
        <v>0</v>
      </c>
      <c r="CB576" s="1">
        <f t="shared" si="304"/>
        <v>0</v>
      </c>
      <c r="CC576" s="1">
        <f t="shared" si="305"/>
        <v>0</v>
      </c>
      <c r="CD576" s="1">
        <f t="shared" si="306"/>
        <v>0</v>
      </c>
      <c r="CE576" s="1">
        <f t="shared" si="307"/>
        <v>11785.538789926384</v>
      </c>
      <c r="CF576" s="1"/>
      <c r="CG576" s="1">
        <f t="shared" si="308"/>
        <v>0</v>
      </c>
      <c r="CH576" s="1">
        <f t="shared" si="309"/>
        <v>0</v>
      </c>
      <c r="CI576" s="1">
        <f t="shared" si="310"/>
        <v>0</v>
      </c>
      <c r="CJ576" s="1">
        <f t="shared" si="311"/>
        <v>0</v>
      </c>
      <c r="CK576" s="1">
        <f t="shared" si="312"/>
        <v>11785.522464000001</v>
      </c>
      <c r="CM576" s="1">
        <f t="shared" si="313"/>
        <v>0</v>
      </c>
      <c r="CN576" s="1">
        <f t="shared" si="314"/>
        <v>0</v>
      </c>
      <c r="CO576" s="1">
        <f t="shared" si="315"/>
        <v>0</v>
      </c>
      <c r="CP576" s="1">
        <f t="shared" si="316"/>
        <v>0</v>
      </c>
      <c r="CQ576" s="1">
        <f t="shared" si="317"/>
        <v>6683.918990000001</v>
      </c>
      <c r="CS576" s="1">
        <f t="shared" si="332"/>
        <v>0</v>
      </c>
      <c r="CT576" s="1">
        <f t="shared" si="333"/>
        <v>0</v>
      </c>
      <c r="CU576" s="1">
        <f t="shared" si="334"/>
        <v>0</v>
      </c>
      <c r="CV576" s="1">
        <f t="shared" si="335"/>
        <v>0</v>
      </c>
      <c r="CW576" s="1">
        <f t="shared" si="336"/>
        <v>-5101.6034740000005</v>
      </c>
      <c r="CX576" s="1">
        <f t="shared" si="337"/>
        <v>-5101.6034740000005</v>
      </c>
      <c r="DA576" s="38">
        <f t="shared" si="318"/>
        <v>0</v>
      </c>
      <c r="DB576" s="38">
        <f t="shared" si="319"/>
        <v>0</v>
      </c>
      <c r="DC576" s="38">
        <f t="shared" si="320"/>
        <v>0</v>
      </c>
      <c r="DD576" s="38">
        <f t="shared" si="321"/>
        <v>0</v>
      </c>
      <c r="DE576" s="38">
        <f t="shared" si="322"/>
        <v>0</v>
      </c>
    </row>
    <row r="577" spans="1:109" x14ac:dyDescent="0.2">
      <c r="A577" t="s">
        <v>592</v>
      </c>
      <c r="B577" t="str">
        <f t="shared" si="323"/>
        <v>GD</v>
      </c>
      <c r="C577" t="str">
        <f t="shared" si="324"/>
        <v>OR</v>
      </c>
      <c r="D577">
        <f t="shared" si="325"/>
        <v>392058</v>
      </c>
      <c r="E577" t="s">
        <v>683</v>
      </c>
      <c r="F577" s="1">
        <v>92388.86</v>
      </c>
      <c r="G577" s="1">
        <v>92388.86</v>
      </c>
      <c r="H577" s="1">
        <v>92388.86</v>
      </c>
      <c r="I577" s="1">
        <v>92388.86</v>
      </c>
      <c r="J577" s="1">
        <v>92388.86</v>
      </c>
      <c r="K577" s="1">
        <v>92388.86</v>
      </c>
      <c r="L577" s="1">
        <v>92388.86</v>
      </c>
      <c r="M577" s="1">
        <v>92388.86</v>
      </c>
      <c r="N577" s="1">
        <v>92388.86</v>
      </c>
      <c r="O577" s="1">
        <v>92388.86</v>
      </c>
      <c r="P577" s="1">
        <v>92388.86</v>
      </c>
      <c r="Q577" s="1">
        <v>92388.86</v>
      </c>
      <c r="R577" s="1">
        <v>92388.86</v>
      </c>
      <c r="S577" s="1">
        <f t="shared" si="326"/>
        <v>92388.86</v>
      </c>
      <c r="T577" s="1">
        <f t="shared" si="327"/>
        <v>1016277.46</v>
      </c>
      <c r="U577" s="1">
        <f t="shared" si="328"/>
        <v>92388.86</v>
      </c>
      <c r="V577" s="1">
        <v>-92388.86</v>
      </c>
      <c r="W577" s="1">
        <v>-92388.86</v>
      </c>
      <c r="X577" s="1">
        <v>-92388.86</v>
      </c>
      <c r="Y577" s="1">
        <v>-92388.86</v>
      </c>
      <c r="Z577" s="1">
        <v>-92388.86</v>
      </c>
      <c r="AA577" s="1">
        <v>-92388.86</v>
      </c>
      <c r="AB577" s="1">
        <v>-92388.86</v>
      </c>
      <c r="AC577" s="1">
        <v>-92388.86</v>
      </c>
      <c r="AD577" s="1">
        <v>-92388.86</v>
      </c>
      <c r="AE577" s="1">
        <v>-92388.86</v>
      </c>
      <c r="AF577" s="1">
        <v>-92388.86</v>
      </c>
      <c r="AG577" s="1">
        <v>-92388.86</v>
      </c>
      <c r="AH577" s="1">
        <v>-92388.86</v>
      </c>
      <c r="AI577" s="1"/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f t="shared" si="329"/>
        <v>0</v>
      </c>
      <c r="AX577" s="1"/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2">
        <f t="shared" si="302"/>
        <v>0</v>
      </c>
      <c r="BM577" s="2">
        <f t="shared" si="330"/>
        <v>0</v>
      </c>
      <c r="BN577" s="3">
        <v>0</v>
      </c>
      <c r="BO577" s="37">
        <f>IFERROR(INDEX('Wkpr - Existing Depr Rates'!$G$2:$G$709,MATCH('Wkpr - Plant Balance Detail'!A577,'Wkpr - Existing Depr Rates'!$A$2:$A$709,0),),0)</f>
        <v>0.16250000000000001</v>
      </c>
      <c r="BP577" s="37">
        <f t="shared" si="331"/>
        <v>-0.16250000000000001</v>
      </c>
      <c r="BQ577" s="11">
        <v>0</v>
      </c>
      <c r="BR577" s="11"/>
      <c r="BS577" s="11"/>
      <c r="BU577" s="31">
        <f>_xlfn.IFNA(IF(AND($B577="ED",$D577&gt;=310000,$D577&lt;360000),INDEX('Wkpr - Allocation_Factors'!$B$16:$F$16,1,MATCH('Wkpr - Plant Balance Detail'!BU$2,'Wkpr - Allocation_Factors'!$B$1:$F$1,0)),IF(AND($B577="GD",$C577="AN",$D577&gt;=350000,$D577&lt;358000),INDEX('Wkpr - Allocation_Factors'!$B$17:$F$17,1,MATCH('Wkpr - Plant Balance Detail'!BU$2,'Wkpr - Allocation_Factors'!$B$1:$F$1,0)),INDEX('Wkpr - Allocation_Factors'!$B$2:$F$15,MATCH(CONCATENATE('Wkpr - Plant Balance Detail'!$B577,'Wkpr - Plant Balance Detail'!$C577),'Wkpr - Allocation_Factors'!$A$2:$A$15,0),MATCH('Wkpr - Plant Balance Detail'!BU$2,'Wkpr - Allocation_Factors'!$B$1:$F$1,0)))),0)</f>
        <v>0</v>
      </c>
      <c r="BV577" s="31">
        <f>_xlfn.IFNA(IF(AND($B577="ED",$D577&gt;=310000,$D577&lt;360000),INDEX('Wkpr - Allocation_Factors'!$B$16:$F$16,1,MATCH('Wkpr - Plant Balance Detail'!BV$2,'Wkpr - Allocation_Factors'!$B$1:$F$1,0)),IF(AND($B577="GD",$C577="AN",$D577&gt;=350000,$D577&lt;358000),INDEX('Wkpr - Allocation_Factors'!$B$17:$F$17,1,MATCH('Wkpr - Plant Balance Detail'!BV$2,'Wkpr - Allocation_Factors'!$B$1:$F$1,0)),INDEX('Wkpr - Allocation_Factors'!$B$2:$F$15,MATCH(CONCATENATE('Wkpr - Plant Balance Detail'!$B577,'Wkpr - Plant Balance Detail'!$C577),'Wkpr - Allocation_Factors'!$A$2:$A$15,0),MATCH('Wkpr - Plant Balance Detail'!BV$2,'Wkpr - Allocation_Factors'!$B$1:$F$1,0)))),0)</f>
        <v>0</v>
      </c>
      <c r="BW577" s="31">
        <f>_xlfn.IFNA(IF(AND($B577="ED",$D577&gt;=310000,$D577&lt;360000),INDEX('Wkpr - Allocation_Factors'!$B$16:$F$16,1,MATCH('Wkpr - Plant Balance Detail'!BW$2,'Wkpr - Allocation_Factors'!$B$1:$F$1,0)),IF(AND($B577="GD",$C577="AN",$D577&gt;=350000,$D577&lt;358000),INDEX('Wkpr - Allocation_Factors'!$B$17:$F$17,1,MATCH('Wkpr - Plant Balance Detail'!BW$2,'Wkpr - Allocation_Factors'!$B$1:$F$1,0)),INDEX('Wkpr - Allocation_Factors'!$B$2:$F$15,MATCH(CONCATENATE('Wkpr - Plant Balance Detail'!$B577,'Wkpr - Plant Balance Detail'!$C577),'Wkpr - Allocation_Factors'!$A$2:$A$15,0),MATCH('Wkpr - Plant Balance Detail'!BW$2,'Wkpr - Allocation_Factors'!$B$1:$F$1,0)))),0)</f>
        <v>0</v>
      </c>
      <c r="BX577" s="31">
        <f>_xlfn.IFNA(IF(AND($B577="ED",$D577&gt;=310000,$D577&lt;360000),INDEX('Wkpr - Allocation_Factors'!$B$16:$F$16,1,MATCH('Wkpr - Plant Balance Detail'!BX$2,'Wkpr - Allocation_Factors'!$B$1:$F$1,0)),IF(AND($B577="GD",$C577="AN",$D577&gt;=350000,$D577&lt;358000),INDEX('Wkpr - Allocation_Factors'!$B$17:$F$17,1,MATCH('Wkpr - Plant Balance Detail'!BX$2,'Wkpr - Allocation_Factors'!$B$1:$F$1,0)),INDEX('Wkpr - Allocation_Factors'!$B$2:$F$15,MATCH(CONCATENATE('Wkpr - Plant Balance Detail'!$B577,'Wkpr - Plant Balance Detail'!$C577),'Wkpr - Allocation_Factors'!$A$2:$A$15,0),MATCH('Wkpr - Plant Balance Detail'!BX$2,'Wkpr - Allocation_Factors'!$B$1:$F$1,0)))),0)</f>
        <v>0</v>
      </c>
      <c r="BY577" s="31">
        <f>_xlfn.IFNA(IF(AND($B577="ED",$D577&gt;=310000,$D577&lt;360000),INDEX('Wkpr - Allocation_Factors'!$B$16:$F$16,1,MATCH('Wkpr - Plant Balance Detail'!BY$2,'Wkpr - Allocation_Factors'!$B$1:$F$1,0)),IF(AND($B577="GD",$C577="AN",$D577&gt;=350000,$D577&lt;358000),INDEX('Wkpr - Allocation_Factors'!$B$17:$F$17,1,MATCH('Wkpr - Plant Balance Detail'!BY$2,'Wkpr - Allocation_Factors'!$B$1:$F$1,0)),INDEX('Wkpr - Allocation_Factors'!$B$2:$F$15,MATCH(CONCATENATE('Wkpr - Plant Balance Detail'!$B577,'Wkpr - Plant Balance Detail'!$C577),'Wkpr - Allocation_Factors'!$A$2:$A$15,0),MATCH('Wkpr - Plant Balance Detail'!BY$2,'Wkpr - Allocation_Factors'!$B$1:$F$1,0)))),0)</f>
        <v>1</v>
      </c>
      <c r="CA577" s="1">
        <f t="shared" si="303"/>
        <v>0</v>
      </c>
      <c r="CB577" s="1">
        <f t="shared" si="304"/>
        <v>0</v>
      </c>
      <c r="CC577" s="1">
        <f t="shared" si="305"/>
        <v>0</v>
      </c>
      <c r="CD577" s="1">
        <f t="shared" si="306"/>
        <v>0</v>
      </c>
      <c r="CE577" s="1">
        <f t="shared" si="307"/>
        <v>0</v>
      </c>
      <c r="CF577" s="1"/>
      <c r="CG577" s="1">
        <f t="shared" si="308"/>
        <v>0</v>
      </c>
      <c r="CH577" s="1">
        <f t="shared" si="309"/>
        <v>0</v>
      </c>
      <c r="CI577" s="1">
        <f t="shared" si="310"/>
        <v>0</v>
      </c>
      <c r="CJ577" s="1">
        <f t="shared" si="311"/>
        <v>0</v>
      </c>
      <c r="CK577" s="1">
        <f t="shared" si="312"/>
        <v>0</v>
      </c>
      <c r="CM577" s="1">
        <f t="shared" si="313"/>
        <v>0</v>
      </c>
      <c r="CN577" s="1">
        <f t="shared" si="314"/>
        <v>0</v>
      </c>
      <c r="CO577" s="1">
        <f t="shared" si="315"/>
        <v>0</v>
      </c>
      <c r="CP577" s="1">
        <f t="shared" si="316"/>
        <v>0</v>
      </c>
      <c r="CQ577" s="1">
        <f t="shared" si="317"/>
        <v>0</v>
      </c>
      <c r="CS577" s="1">
        <f t="shared" si="332"/>
        <v>0</v>
      </c>
      <c r="CT577" s="1">
        <f t="shared" si="333"/>
        <v>0</v>
      </c>
      <c r="CU577" s="1">
        <f t="shared" si="334"/>
        <v>0</v>
      </c>
      <c r="CV577" s="1">
        <f t="shared" si="335"/>
        <v>0</v>
      </c>
      <c r="CW577" s="1">
        <f t="shared" si="336"/>
        <v>0</v>
      </c>
      <c r="CX577" s="1">
        <f t="shared" si="337"/>
        <v>0</v>
      </c>
      <c r="DA577" s="38">
        <f t="shared" si="318"/>
        <v>0</v>
      </c>
      <c r="DB577" s="38">
        <f t="shared" si="319"/>
        <v>0</v>
      </c>
      <c r="DC577" s="38">
        <f t="shared" si="320"/>
        <v>0</v>
      </c>
      <c r="DD577" s="38">
        <f t="shared" si="321"/>
        <v>0</v>
      </c>
      <c r="DE577" s="38">
        <f t="shared" si="322"/>
        <v>0</v>
      </c>
    </row>
    <row r="578" spans="1:109" x14ac:dyDescent="0.2">
      <c r="A578" t="s">
        <v>593</v>
      </c>
      <c r="B578" t="str">
        <f t="shared" si="323"/>
        <v>GD</v>
      </c>
      <c r="C578" t="str">
        <f t="shared" si="324"/>
        <v>OR</v>
      </c>
      <c r="D578">
        <f t="shared" si="325"/>
        <v>392200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f t="shared" si="326"/>
        <v>0</v>
      </c>
      <c r="T578" s="1">
        <f t="shared" si="327"/>
        <v>0</v>
      </c>
      <c r="U578" s="1">
        <f t="shared" si="328"/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/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f t="shared" si="329"/>
        <v>0</v>
      </c>
      <c r="AX578" s="1"/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2">
        <f t="shared" si="302"/>
        <v>0</v>
      </c>
      <c r="BM578" s="2">
        <f t="shared" si="330"/>
        <v>0</v>
      </c>
      <c r="BN578" s="3">
        <v>0</v>
      </c>
      <c r="BO578" s="37">
        <f>IFERROR(INDEX('Wkpr - Existing Depr Rates'!$G$2:$G$709,MATCH('Wkpr - Plant Balance Detail'!A578,'Wkpr - Existing Depr Rates'!$A$2:$A$709,0),),0)</f>
        <v>0.2</v>
      </c>
      <c r="BP578" s="37">
        <f t="shared" si="331"/>
        <v>-0.2</v>
      </c>
      <c r="BQ578" s="11"/>
      <c r="BR578" s="11"/>
      <c r="BS578" s="11"/>
      <c r="BU578" s="31">
        <f>_xlfn.IFNA(IF(AND($B578="ED",$D578&gt;=310000,$D578&lt;360000),INDEX('Wkpr - Allocation_Factors'!$B$16:$F$16,1,MATCH('Wkpr - Plant Balance Detail'!BU$2,'Wkpr - Allocation_Factors'!$B$1:$F$1,0)),IF(AND($B578="GD",$C578="AN",$D578&gt;=350000,$D578&lt;358000),INDEX('Wkpr - Allocation_Factors'!$B$17:$F$17,1,MATCH('Wkpr - Plant Balance Detail'!BU$2,'Wkpr - Allocation_Factors'!$B$1:$F$1,0)),INDEX('Wkpr - Allocation_Factors'!$B$2:$F$15,MATCH(CONCATENATE('Wkpr - Plant Balance Detail'!$B578,'Wkpr - Plant Balance Detail'!$C578),'Wkpr - Allocation_Factors'!$A$2:$A$15,0),MATCH('Wkpr - Plant Balance Detail'!BU$2,'Wkpr - Allocation_Factors'!$B$1:$F$1,0)))),0)</f>
        <v>0</v>
      </c>
      <c r="BV578" s="31">
        <f>_xlfn.IFNA(IF(AND($B578="ED",$D578&gt;=310000,$D578&lt;360000),INDEX('Wkpr - Allocation_Factors'!$B$16:$F$16,1,MATCH('Wkpr - Plant Balance Detail'!BV$2,'Wkpr - Allocation_Factors'!$B$1:$F$1,0)),IF(AND($B578="GD",$C578="AN",$D578&gt;=350000,$D578&lt;358000),INDEX('Wkpr - Allocation_Factors'!$B$17:$F$17,1,MATCH('Wkpr - Plant Balance Detail'!BV$2,'Wkpr - Allocation_Factors'!$B$1:$F$1,0)),INDEX('Wkpr - Allocation_Factors'!$B$2:$F$15,MATCH(CONCATENATE('Wkpr - Plant Balance Detail'!$B578,'Wkpr - Plant Balance Detail'!$C578),'Wkpr - Allocation_Factors'!$A$2:$A$15,0),MATCH('Wkpr - Plant Balance Detail'!BV$2,'Wkpr - Allocation_Factors'!$B$1:$F$1,0)))),0)</f>
        <v>0</v>
      </c>
      <c r="BW578" s="31">
        <f>_xlfn.IFNA(IF(AND($B578="ED",$D578&gt;=310000,$D578&lt;360000),INDEX('Wkpr - Allocation_Factors'!$B$16:$F$16,1,MATCH('Wkpr - Plant Balance Detail'!BW$2,'Wkpr - Allocation_Factors'!$B$1:$F$1,0)),IF(AND($B578="GD",$C578="AN",$D578&gt;=350000,$D578&lt;358000),INDEX('Wkpr - Allocation_Factors'!$B$17:$F$17,1,MATCH('Wkpr - Plant Balance Detail'!BW$2,'Wkpr - Allocation_Factors'!$B$1:$F$1,0)),INDEX('Wkpr - Allocation_Factors'!$B$2:$F$15,MATCH(CONCATENATE('Wkpr - Plant Balance Detail'!$B578,'Wkpr - Plant Balance Detail'!$C578),'Wkpr - Allocation_Factors'!$A$2:$A$15,0),MATCH('Wkpr - Plant Balance Detail'!BW$2,'Wkpr - Allocation_Factors'!$B$1:$F$1,0)))),0)</f>
        <v>0</v>
      </c>
      <c r="BX578" s="31">
        <f>_xlfn.IFNA(IF(AND($B578="ED",$D578&gt;=310000,$D578&lt;360000),INDEX('Wkpr - Allocation_Factors'!$B$16:$F$16,1,MATCH('Wkpr - Plant Balance Detail'!BX$2,'Wkpr - Allocation_Factors'!$B$1:$F$1,0)),IF(AND($B578="GD",$C578="AN",$D578&gt;=350000,$D578&lt;358000),INDEX('Wkpr - Allocation_Factors'!$B$17:$F$17,1,MATCH('Wkpr - Plant Balance Detail'!BX$2,'Wkpr - Allocation_Factors'!$B$1:$F$1,0)),INDEX('Wkpr - Allocation_Factors'!$B$2:$F$15,MATCH(CONCATENATE('Wkpr - Plant Balance Detail'!$B578,'Wkpr - Plant Balance Detail'!$C578),'Wkpr - Allocation_Factors'!$A$2:$A$15,0),MATCH('Wkpr - Plant Balance Detail'!BX$2,'Wkpr - Allocation_Factors'!$B$1:$F$1,0)))),0)</f>
        <v>0</v>
      </c>
      <c r="BY578" s="31">
        <f>_xlfn.IFNA(IF(AND($B578="ED",$D578&gt;=310000,$D578&lt;360000),INDEX('Wkpr - Allocation_Factors'!$B$16:$F$16,1,MATCH('Wkpr - Plant Balance Detail'!BY$2,'Wkpr - Allocation_Factors'!$B$1:$F$1,0)),IF(AND($B578="GD",$C578="AN",$D578&gt;=350000,$D578&lt;358000),INDEX('Wkpr - Allocation_Factors'!$B$17:$F$17,1,MATCH('Wkpr - Plant Balance Detail'!BY$2,'Wkpr - Allocation_Factors'!$B$1:$F$1,0)),INDEX('Wkpr - Allocation_Factors'!$B$2:$F$15,MATCH(CONCATENATE('Wkpr - Plant Balance Detail'!$B578,'Wkpr - Plant Balance Detail'!$C578),'Wkpr - Allocation_Factors'!$A$2:$A$15,0),MATCH('Wkpr - Plant Balance Detail'!BY$2,'Wkpr - Allocation_Factors'!$B$1:$F$1,0)))),0)</f>
        <v>1</v>
      </c>
      <c r="CA578" s="1">
        <f t="shared" si="303"/>
        <v>0</v>
      </c>
      <c r="CB578" s="1">
        <f t="shared" si="304"/>
        <v>0</v>
      </c>
      <c r="CC578" s="1">
        <f t="shared" si="305"/>
        <v>0</v>
      </c>
      <c r="CD578" s="1">
        <f t="shared" si="306"/>
        <v>0</v>
      </c>
      <c r="CE578" s="1">
        <f t="shared" si="307"/>
        <v>0</v>
      </c>
      <c r="CF578" s="1"/>
      <c r="CG578" s="1">
        <f t="shared" si="308"/>
        <v>0</v>
      </c>
      <c r="CH578" s="1">
        <f t="shared" si="309"/>
        <v>0</v>
      </c>
      <c r="CI578" s="1">
        <f t="shared" si="310"/>
        <v>0</v>
      </c>
      <c r="CJ578" s="1">
        <f t="shared" si="311"/>
        <v>0</v>
      </c>
      <c r="CK578" s="1">
        <f t="shared" si="312"/>
        <v>0</v>
      </c>
      <c r="CM578" s="1">
        <f t="shared" si="313"/>
        <v>0</v>
      </c>
      <c r="CN578" s="1">
        <f t="shared" si="314"/>
        <v>0</v>
      </c>
      <c r="CO578" s="1">
        <f t="shared" si="315"/>
        <v>0</v>
      </c>
      <c r="CP578" s="1">
        <f t="shared" si="316"/>
        <v>0</v>
      </c>
      <c r="CQ578" s="1">
        <f t="shared" si="317"/>
        <v>0</v>
      </c>
      <c r="CS578" s="1">
        <f t="shared" si="332"/>
        <v>0</v>
      </c>
      <c r="CT578" s="1">
        <f t="shared" si="333"/>
        <v>0</v>
      </c>
      <c r="CU578" s="1">
        <f t="shared" si="334"/>
        <v>0</v>
      </c>
      <c r="CV578" s="1">
        <f t="shared" si="335"/>
        <v>0</v>
      </c>
      <c r="CW578" s="1">
        <f t="shared" si="336"/>
        <v>0</v>
      </c>
      <c r="CX578" s="1">
        <f t="shared" si="337"/>
        <v>0</v>
      </c>
      <c r="DA578" s="38">
        <f t="shared" si="318"/>
        <v>0</v>
      </c>
      <c r="DB578" s="38">
        <f t="shared" si="319"/>
        <v>0</v>
      </c>
      <c r="DC578" s="38">
        <f t="shared" si="320"/>
        <v>0</v>
      </c>
      <c r="DD578" s="38">
        <f t="shared" si="321"/>
        <v>0</v>
      </c>
      <c r="DE578" s="38">
        <f t="shared" si="322"/>
        <v>0</v>
      </c>
    </row>
    <row r="579" spans="1:109" x14ac:dyDescent="0.2">
      <c r="A579" t="s">
        <v>594</v>
      </c>
      <c r="B579" t="str">
        <f t="shared" si="323"/>
        <v>GD</v>
      </c>
      <c r="C579" t="str">
        <f t="shared" si="324"/>
        <v>OR</v>
      </c>
      <c r="D579">
        <f t="shared" si="325"/>
        <v>393000</v>
      </c>
      <c r="F579" s="1">
        <v>57226.520000000004</v>
      </c>
      <c r="G579" s="1">
        <v>57226.520000000004</v>
      </c>
      <c r="H579" s="1">
        <v>57226.520000000004</v>
      </c>
      <c r="I579" s="1">
        <v>57226.520000000004</v>
      </c>
      <c r="J579" s="1">
        <v>57226.520000000004</v>
      </c>
      <c r="K579" s="1">
        <v>57226.520000000004</v>
      </c>
      <c r="L579" s="1">
        <v>57226.520000000004</v>
      </c>
      <c r="M579" s="1">
        <v>57226.520000000004</v>
      </c>
      <c r="N579" s="1">
        <v>57226.520000000004</v>
      </c>
      <c r="O579" s="1">
        <v>57226.520000000004</v>
      </c>
      <c r="P579" s="1">
        <v>57226.520000000004</v>
      </c>
      <c r="Q579" s="1">
        <v>57226.520000000004</v>
      </c>
      <c r="R579" s="1">
        <v>57226.520000000004</v>
      </c>
      <c r="S579" s="1">
        <f t="shared" si="326"/>
        <v>57226.520000000004</v>
      </c>
      <c r="T579" s="1">
        <f t="shared" si="327"/>
        <v>629491.72000000009</v>
      </c>
      <c r="U579" s="1">
        <f t="shared" si="328"/>
        <v>57226.520000000011</v>
      </c>
      <c r="V579" s="1">
        <v>-41959.16</v>
      </c>
      <c r="W579" s="1">
        <v>-42192.36</v>
      </c>
      <c r="X579" s="1">
        <v>-42425.56</v>
      </c>
      <c r="Y579" s="1">
        <v>-42658.76</v>
      </c>
      <c r="Z579" s="1">
        <v>-42891.96</v>
      </c>
      <c r="AA579" s="1">
        <v>-43125.16</v>
      </c>
      <c r="AB579" s="1">
        <v>-43358.36</v>
      </c>
      <c r="AC579" s="1">
        <v>-43591.56</v>
      </c>
      <c r="AD579" s="1">
        <v>-43824.76</v>
      </c>
      <c r="AE579" s="1">
        <v>-44057.96</v>
      </c>
      <c r="AF579" s="1">
        <v>-44291.16</v>
      </c>
      <c r="AG579" s="1">
        <v>-44524.36</v>
      </c>
      <c r="AH579" s="1">
        <v>-44757.56</v>
      </c>
      <c r="AI579" s="1"/>
      <c r="AJ579" s="1">
        <v>-233.20000000000002</v>
      </c>
      <c r="AK579" s="1">
        <v>-233.20000000000002</v>
      </c>
      <c r="AL579" s="1">
        <v>-233.20000000000002</v>
      </c>
      <c r="AM579" s="1">
        <v>-233.20000000000002</v>
      </c>
      <c r="AN579" s="1">
        <v>-233.20000000000002</v>
      </c>
      <c r="AO579" s="1">
        <v>-233.20000000000002</v>
      </c>
      <c r="AP579" s="1">
        <v>-233.20000000000002</v>
      </c>
      <c r="AQ579" s="1">
        <v>-233.20000000000002</v>
      </c>
      <c r="AR579" s="1">
        <v>-233.20000000000002</v>
      </c>
      <c r="AS579" s="1">
        <v>-233.20000000000002</v>
      </c>
      <c r="AT579" s="1">
        <v>-233.20000000000002</v>
      </c>
      <c r="AU579" s="1">
        <v>-233.20000000000002</v>
      </c>
      <c r="AV579" s="1">
        <v>-233.20000000000002</v>
      </c>
      <c r="AW579" s="1">
        <f t="shared" si="329"/>
        <v>2798.3999999999996</v>
      </c>
      <c r="AX579" s="1"/>
      <c r="AY579" s="1">
        <v>15267.36</v>
      </c>
      <c r="AZ579" s="1">
        <v>15034.16</v>
      </c>
      <c r="BA579" s="1">
        <v>14800.960000000001</v>
      </c>
      <c r="BB579" s="1">
        <v>14567.76</v>
      </c>
      <c r="BC579" s="1">
        <v>14334.56</v>
      </c>
      <c r="BD579" s="1">
        <v>14101.36</v>
      </c>
      <c r="BE579" s="1">
        <v>13868.16</v>
      </c>
      <c r="BF579" s="1">
        <v>13634.960000000001</v>
      </c>
      <c r="BG579" s="1">
        <v>13401.76</v>
      </c>
      <c r="BH579" s="1">
        <v>13168.56</v>
      </c>
      <c r="BI579" s="1">
        <v>12935.36</v>
      </c>
      <c r="BJ579" s="1">
        <v>12702.16</v>
      </c>
      <c r="BK579" s="1">
        <v>12468.960000000001</v>
      </c>
      <c r="BL579" s="2">
        <f t="shared" ref="BL579:BL635" si="341">IF(D579&lt;=303999,AW579,)</f>
        <v>0</v>
      </c>
      <c r="BM579" s="2">
        <f t="shared" si="330"/>
        <v>2798.3999999999996</v>
      </c>
      <c r="BN579" s="3">
        <f>IF(U579=0,"",IF((BM579/U579)=0,"",BM579/U579))</f>
        <v>4.8900404917160765E-2</v>
      </c>
      <c r="BO579" s="37">
        <f>IFERROR(INDEX('Wkpr - Existing Depr Rates'!$G$2:$G$709,MATCH('Wkpr - Plant Balance Detail'!A579,'Wkpr - Existing Depr Rates'!$A$2:$A$709,0),),0)</f>
        <v>4.8899999999999999E-2</v>
      </c>
      <c r="BP579" s="37">
        <f t="shared" si="331"/>
        <v>4.0491716076646034E-7</v>
      </c>
      <c r="BQ579" s="11">
        <v>0.04</v>
      </c>
      <c r="BR579" s="11"/>
      <c r="BS579" s="11"/>
      <c r="BU579" s="31">
        <f>_xlfn.IFNA(IF(AND($B579="ED",$D579&gt;=310000,$D579&lt;360000),INDEX('Wkpr - Allocation_Factors'!$B$16:$F$16,1,MATCH('Wkpr - Plant Balance Detail'!BU$2,'Wkpr - Allocation_Factors'!$B$1:$F$1,0)),IF(AND($B579="GD",$C579="AN",$D579&gt;=350000,$D579&lt;358000),INDEX('Wkpr - Allocation_Factors'!$B$17:$F$17,1,MATCH('Wkpr - Plant Balance Detail'!BU$2,'Wkpr - Allocation_Factors'!$B$1:$F$1,0)),INDEX('Wkpr - Allocation_Factors'!$B$2:$F$15,MATCH(CONCATENATE('Wkpr - Plant Balance Detail'!$B579,'Wkpr - Plant Balance Detail'!$C579),'Wkpr - Allocation_Factors'!$A$2:$A$15,0),MATCH('Wkpr - Plant Balance Detail'!BU$2,'Wkpr - Allocation_Factors'!$B$1:$F$1,0)))),0)</f>
        <v>0</v>
      </c>
      <c r="BV579" s="31">
        <f>_xlfn.IFNA(IF(AND($B579="ED",$D579&gt;=310000,$D579&lt;360000),INDEX('Wkpr - Allocation_Factors'!$B$16:$F$16,1,MATCH('Wkpr - Plant Balance Detail'!BV$2,'Wkpr - Allocation_Factors'!$B$1:$F$1,0)),IF(AND($B579="GD",$C579="AN",$D579&gt;=350000,$D579&lt;358000),INDEX('Wkpr - Allocation_Factors'!$B$17:$F$17,1,MATCH('Wkpr - Plant Balance Detail'!BV$2,'Wkpr - Allocation_Factors'!$B$1:$F$1,0)),INDEX('Wkpr - Allocation_Factors'!$B$2:$F$15,MATCH(CONCATENATE('Wkpr - Plant Balance Detail'!$B579,'Wkpr - Plant Balance Detail'!$C579),'Wkpr - Allocation_Factors'!$A$2:$A$15,0),MATCH('Wkpr - Plant Balance Detail'!BV$2,'Wkpr - Allocation_Factors'!$B$1:$F$1,0)))),0)</f>
        <v>0</v>
      </c>
      <c r="BW579" s="31">
        <f>_xlfn.IFNA(IF(AND($B579="ED",$D579&gt;=310000,$D579&lt;360000),INDEX('Wkpr - Allocation_Factors'!$B$16:$F$16,1,MATCH('Wkpr - Plant Balance Detail'!BW$2,'Wkpr - Allocation_Factors'!$B$1:$F$1,0)),IF(AND($B579="GD",$C579="AN",$D579&gt;=350000,$D579&lt;358000),INDEX('Wkpr - Allocation_Factors'!$B$17:$F$17,1,MATCH('Wkpr - Plant Balance Detail'!BW$2,'Wkpr - Allocation_Factors'!$B$1:$F$1,0)),INDEX('Wkpr - Allocation_Factors'!$B$2:$F$15,MATCH(CONCATENATE('Wkpr - Plant Balance Detail'!$B579,'Wkpr - Plant Balance Detail'!$C579),'Wkpr - Allocation_Factors'!$A$2:$A$15,0),MATCH('Wkpr - Plant Balance Detail'!BW$2,'Wkpr - Allocation_Factors'!$B$1:$F$1,0)))),0)</f>
        <v>0</v>
      </c>
      <c r="BX579" s="31">
        <f>_xlfn.IFNA(IF(AND($B579="ED",$D579&gt;=310000,$D579&lt;360000),INDEX('Wkpr - Allocation_Factors'!$B$16:$F$16,1,MATCH('Wkpr - Plant Balance Detail'!BX$2,'Wkpr - Allocation_Factors'!$B$1:$F$1,0)),IF(AND($B579="GD",$C579="AN",$D579&gt;=350000,$D579&lt;358000),INDEX('Wkpr - Allocation_Factors'!$B$17:$F$17,1,MATCH('Wkpr - Plant Balance Detail'!BX$2,'Wkpr - Allocation_Factors'!$B$1:$F$1,0)),INDEX('Wkpr - Allocation_Factors'!$B$2:$F$15,MATCH(CONCATENATE('Wkpr - Plant Balance Detail'!$B579,'Wkpr - Plant Balance Detail'!$C579),'Wkpr - Allocation_Factors'!$A$2:$A$15,0),MATCH('Wkpr - Plant Balance Detail'!BX$2,'Wkpr - Allocation_Factors'!$B$1:$F$1,0)))),0)</f>
        <v>0</v>
      </c>
      <c r="BY579" s="31">
        <f>_xlfn.IFNA(IF(AND($B579="ED",$D579&gt;=310000,$D579&lt;360000),INDEX('Wkpr - Allocation_Factors'!$B$16:$F$16,1,MATCH('Wkpr - Plant Balance Detail'!BY$2,'Wkpr - Allocation_Factors'!$B$1:$F$1,0)),IF(AND($B579="GD",$C579="AN",$D579&gt;=350000,$D579&lt;358000),INDEX('Wkpr - Allocation_Factors'!$B$17:$F$17,1,MATCH('Wkpr - Plant Balance Detail'!BY$2,'Wkpr - Allocation_Factors'!$B$1:$F$1,0)),INDEX('Wkpr - Allocation_Factors'!$B$2:$F$15,MATCH(CONCATENATE('Wkpr - Plant Balance Detail'!$B579,'Wkpr - Plant Balance Detail'!$C579),'Wkpr - Allocation_Factors'!$A$2:$A$15,0),MATCH('Wkpr - Plant Balance Detail'!BY$2,'Wkpr - Allocation_Factors'!$B$1:$F$1,0)))),0)</f>
        <v>1</v>
      </c>
      <c r="CA579" s="1">
        <f t="shared" ref="CA579:CA635" si="342">IFERROR($R579*$BN579*BU579,0)</f>
        <v>0</v>
      </c>
      <c r="CB579" s="1">
        <f t="shared" ref="CB579:CB635" si="343">IFERROR($R579*$BN579*BV579,0)</f>
        <v>0</v>
      </c>
      <c r="CC579" s="1">
        <f t="shared" ref="CC579:CC635" si="344">IFERROR($R579*$BN579*BW579,0)</f>
        <v>0</v>
      </c>
      <c r="CD579" s="1">
        <f t="shared" ref="CD579:CD635" si="345">IFERROR($R579*$BN579*BX579,0)</f>
        <v>0</v>
      </c>
      <c r="CE579" s="1">
        <f t="shared" ref="CE579:CE635" si="346">IFERROR($R579*$BN579*BY579,0)</f>
        <v>2798.3999999999992</v>
      </c>
      <c r="CF579" s="1"/>
      <c r="CG579" s="1">
        <f t="shared" ref="CG579:CG635" si="347">IFERROR(IF(OR($BQ579&gt;0,$BQ579&lt;0),$R579*$BO579*BU579,0),0)</f>
        <v>0</v>
      </c>
      <c r="CH579" s="1">
        <f t="shared" ref="CH579:CH635" si="348">IFERROR(IF(OR($BQ579&gt;0,$BQ579&lt;0),$R579*$BO579*BV579,0),0)</f>
        <v>0</v>
      </c>
      <c r="CI579" s="1">
        <f t="shared" ref="CI579:CI635" si="349">IFERROR(IF(OR($BQ579&gt;0,$BQ579&lt;0),$R579*$BO579*BW579,0),0)</f>
        <v>0</v>
      </c>
      <c r="CJ579" s="1">
        <f t="shared" ref="CJ579:CJ635" si="350">IFERROR(IF(OR($BQ579&gt;0,$BQ579&lt;0),$R579*$BO579*BX579,0),0)</f>
        <v>0</v>
      </c>
      <c r="CK579" s="1">
        <f t="shared" ref="CK579:CK635" si="351">IFERROR(IF(OR($BQ579&gt;0,$BQ579&lt;0),$R579*$BO579*BY579,0),0)</f>
        <v>2798.3768279999999</v>
      </c>
      <c r="CM579" s="1">
        <f t="shared" ref="CM579:CM635" si="352">IF($D579&lt;&gt;397000,$R579*$BQ579*BU579,($R579-$BS579)*$BQ579*BU579)</f>
        <v>0</v>
      </c>
      <c r="CN579" s="1">
        <f t="shared" ref="CN579:CN635" si="353">IF($D579&lt;&gt;397000,$R579*$BQ579*BV579,($R579-$BS579)*$BQ579*BV579)</f>
        <v>0</v>
      </c>
      <c r="CO579" s="1">
        <f t="shared" ref="CO579:CO635" si="354">IF($D579&lt;&gt;397000,$R579*$BQ579*BW579,($R579-$BS579)*$BQ579*BW579)</f>
        <v>0</v>
      </c>
      <c r="CP579" s="1">
        <f t="shared" ref="CP579:CP635" si="355">IF($D579&lt;&gt;397000,$R579*$BQ579*BX579,($R579-$BS579)*$BQ579*BX579)</f>
        <v>0</v>
      </c>
      <c r="CQ579" s="1">
        <f t="shared" ref="CQ579:CQ635" si="356">IF($D579&lt;&gt;397000,$R579*$BQ579*BY579,($R579-$BS579)*$BQ579*BY579)</f>
        <v>2289.0608000000002</v>
      </c>
      <c r="CS579" s="1">
        <f t="shared" si="332"/>
        <v>0</v>
      </c>
      <c r="CT579" s="1">
        <f t="shared" si="333"/>
        <v>0</v>
      </c>
      <c r="CU579" s="1">
        <f t="shared" si="334"/>
        <v>0</v>
      </c>
      <c r="CV579" s="1">
        <f t="shared" si="335"/>
        <v>0</v>
      </c>
      <c r="CW579" s="1">
        <f t="shared" si="336"/>
        <v>-509.31602799999973</v>
      </c>
      <c r="CX579" s="1">
        <f t="shared" si="337"/>
        <v>-509.31602799999973</v>
      </c>
      <c r="DA579" s="38">
        <f t="shared" ref="DA579:DA635" si="357">IF($E579="Amortizable",($R579*$BO579*BU579),0)</f>
        <v>0</v>
      </c>
      <c r="DB579" s="38">
        <f t="shared" ref="DB579:DB635" si="358">IF($E579="Amortizable",($R579*$BO579*BV579),0)</f>
        <v>0</v>
      </c>
      <c r="DC579" s="38">
        <f t="shared" ref="DC579:DC635" si="359">IF($E579="Amortizable",($R579*$BO579*BW579),0)</f>
        <v>0</v>
      </c>
      <c r="DD579" s="38">
        <f t="shared" ref="DD579:DD635" si="360">IF($E579="Amortizable",($R579*$BO579*BX579),0)</f>
        <v>0</v>
      </c>
      <c r="DE579" s="38">
        <f t="shared" ref="DE579:DE635" si="361">IF($E579="Amortizable",($R579*$BO579*BY579),0)</f>
        <v>0</v>
      </c>
    </row>
    <row r="580" spans="1:109" x14ac:dyDescent="0.2">
      <c r="A580" t="s">
        <v>595</v>
      </c>
      <c r="B580" t="str">
        <f t="shared" ref="B580:B635" si="362">LEFT(A580,2)</f>
        <v>GD</v>
      </c>
      <c r="C580" t="str">
        <f t="shared" ref="C580:C635" si="363">RIGHT(LEFT(A580,5),2)</f>
        <v>OR</v>
      </c>
      <c r="D580">
        <f t="shared" ref="D580:D635" si="364">VALUE(RIGHT(A580,6))</f>
        <v>394000</v>
      </c>
      <c r="F580" s="1">
        <v>965091.07000000007</v>
      </c>
      <c r="G580" s="1">
        <v>965091.07000000007</v>
      </c>
      <c r="H580" s="1">
        <v>965091.07000000007</v>
      </c>
      <c r="I580" s="1">
        <v>965091.07000000007</v>
      </c>
      <c r="J580" s="1">
        <v>965091.07000000007</v>
      </c>
      <c r="K580" s="1">
        <v>965091.07000000007</v>
      </c>
      <c r="L580" s="1">
        <v>965091.07000000007</v>
      </c>
      <c r="M580" s="1">
        <v>951076.52</v>
      </c>
      <c r="N580" s="1">
        <v>951076.52</v>
      </c>
      <c r="O580" s="1">
        <v>951076.52</v>
      </c>
      <c r="P580" s="1">
        <v>951076.52</v>
      </c>
      <c r="Q580" s="1">
        <v>951076.52</v>
      </c>
      <c r="R580" s="1">
        <v>951076.52</v>
      </c>
      <c r="S580" s="1">
        <f t="shared" ref="S580:S635" si="365">(F580+R580)/2</f>
        <v>958083.79500000004</v>
      </c>
      <c r="T580" s="1">
        <f t="shared" ref="T580:T635" si="366">SUM(G580:Q580)</f>
        <v>10545929.02</v>
      </c>
      <c r="U580" s="1">
        <f t="shared" ref="U580:U635" si="367">(S580+T580)/12</f>
        <v>958667.73458333325</v>
      </c>
      <c r="V580" s="1">
        <v>-596149.37</v>
      </c>
      <c r="W580" s="1">
        <v>-600452.07000000007</v>
      </c>
      <c r="X580" s="1">
        <v>-604754.77</v>
      </c>
      <c r="Y580" s="1">
        <v>-609057.47</v>
      </c>
      <c r="Z580" s="1">
        <v>-613360.17000000004</v>
      </c>
      <c r="AA580" s="1">
        <v>-617662.87</v>
      </c>
      <c r="AB580" s="1">
        <v>-621965.57000000007</v>
      </c>
      <c r="AC580" s="1">
        <v>-612222.48</v>
      </c>
      <c r="AD580" s="1">
        <v>-616462.70000000007</v>
      </c>
      <c r="AE580" s="1">
        <v>-620702.92000000004</v>
      </c>
      <c r="AF580" s="1">
        <v>-624943.14</v>
      </c>
      <c r="AG580" s="1">
        <v>-629183.36</v>
      </c>
      <c r="AH580" s="1">
        <v>-633423.57999999996</v>
      </c>
      <c r="AI580" s="1"/>
      <c r="AJ580" s="1">
        <v>-4348.95</v>
      </c>
      <c r="AK580" s="1">
        <v>-4302.7</v>
      </c>
      <c r="AL580" s="1">
        <v>-4302.7</v>
      </c>
      <c r="AM580" s="1">
        <v>-4302.7</v>
      </c>
      <c r="AN580" s="1">
        <v>-4302.7</v>
      </c>
      <c r="AO580" s="1">
        <v>-4302.7</v>
      </c>
      <c r="AP580" s="1">
        <v>-4302.7</v>
      </c>
      <c r="AQ580" s="1">
        <v>-4271.46</v>
      </c>
      <c r="AR580" s="1">
        <v>-4240.22</v>
      </c>
      <c r="AS580" s="1">
        <v>-4240.22</v>
      </c>
      <c r="AT580" s="1">
        <v>-4240.22</v>
      </c>
      <c r="AU580" s="1">
        <v>-4240.22</v>
      </c>
      <c r="AV580" s="1">
        <v>-4240.22</v>
      </c>
      <c r="AW580" s="1">
        <f t="shared" ref="AW580:AW635" si="368">-SUM(AK580:AV580)</f>
        <v>51288.76</v>
      </c>
      <c r="AX580" s="1"/>
      <c r="AY580" s="1">
        <v>368941.7</v>
      </c>
      <c r="AZ580" s="1">
        <v>364639</v>
      </c>
      <c r="BA580" s="1">
        <v>360336.3</v>
      </c>
      <c r="BB580" s="1">
        <v>356033.60000000003</v>
      </c>
      <c r="BC580" s="1">
        <v>351730.9</v>
      </c>
      <c r="BD580" s="1">
        <v>347428.2</v>
      </c>
      <c r="BE580" s="1">
        <v>343125.5</v>
      </c>
      <c r="BF580" s="1">
        <v>338854.04</v>
      </c>
      <c r="BG580" s="1">
        <v>334613.82</v>
      </c>
      <c r="BH580" s="1">
        <v>330373.60000000003</v>
      </c>
      <c r="BI580" s="1">
        <v>326133.38</v>
      </c>
      <c r="BJ580" s="1">
        <v>321893.16000000003</v>
      </c>
      <c r="BK580" s="1">
        <v>317652.94</v>
      </c>
      <c r="BL580" s="2">
        <f t="shared" si="341"/>
        <v>0</v>
      </c>
      <c r="BM580" s="2">
        <f t="shared" ref="BM580:BM635" si="369">AW580-BL580</f>
        <v>51288.76</v>
      </c>
      <c r="BN580" s="3">
        <f>IF(U580=0,"",IF((BM580/U580)=0,"",BM580/U580))</f>
        <v>5.3500037760519488E-2</v>
      </c>
      <c r="BO580" s="37">
        <f>IFERROR(INDEX('Wkpr - Existing Depr Rates'!$G$2:$G$709,MATCH('Wkpr - Plant Balance Detail'!A580,'Wkpr - Existing Depr Rates'!$A$2:$A$709,0),),0)</f>
        <v>5.3499999999999999E-2</v>
      </c>
      <c r="BP580" s="37">
        <f t="shared" ref="BP580:BP635" si="370">IFERROR(BN580-BO580,"")</f>
        <v>3.7760519489005162E-8</v>
      </c>
      <c r="BQ580" s="11">
        <v>0.05</v>
      </c>
      <c r="BR580" s="11"/>
      <c r="BS580" s="11"/>
      <c r="BU580" s="31">
        <f>_xlfn.IFNA(IF(AND($B580="ED",$D580&gt;=310000,$D580&lt;360000),INDEX('Wkpr - Allocation_Factors'!$B$16:$F$16,1,MATCH('Wkpr - Plant Balance Detail'!BU$2,'Wkpr - Allocation_Factors'!$B$1:$F$1,0)),IF(AND($B580="GD",$C580="AN",$D580&gt;=350000,$D580&lt;358000),INDEX('Wkpr - Allocation_Factors'!$B$17:$F$17,1,MATCH('Wkpr - Plant Balance Detail'!BU$2,'Wkpr - Allocation_Factors'!$B$1:$F$1,0)),INDEX('Wkpr - Allocation_Factors'!$B$2:$F$15,MATCH(CONCATENATE('Wkpr - Plant Balance Detail'!$B580,'Wkpr - Plant Balance Detail'!$C580),'Wkpr - Allocation_Factors'!$A$2:$A$15,0),MATCH('Wkpr - Plant Balance Detail'!BU$2,'Wkpr - Allocation_Factors'!$B$1:$F$1,0)))),0)</f>
        <v>0</v>
      </c>
      <c r="BV580" s="31">
        <f>_xlfn.IFNA(IF(AND($B580="ED",$D580&gt;=310000,$D580&lt;360000),INDEX('Wkpr - Allocation_Factors'!$B$16:$F$16,1,MATCH('Wkpr - Plant Balance Detail'!BV$2,'Wkpr - Allocation_Factors'!$B$1:$F$1,0)),IF(AND($B580="GD",$C580="AN",$D580&gt;=350000,$D580&lt;358000),INDEX('Wkpr - Allocation_Factors'!$B$17:$F$17,1,MATCH('Wkpr - Plant Balance Detail'!BV$2,'Wkpr - Allocation_Factors'!$B$1:$F$1,0)),INDEX('Wkpr - Allocation_Factors'!$B$2:$F$15,MATCH(CONCATENATE('Wkpr - Plant Balance Detail'!$B580,'Wkpr - Plant Balance Detail'!$C580),'Wkpr - Allocation_Factors'!$A$2:$A$15,0),MATCH('Wkpr - Plant Balance Detail'!BV$2,'Wkpr - Allocation_Factors'!$B$1:$F$1,0)))),0)</f>
        <v>0</v>
      </c>
      <c r="BW580" s="31">
        <f>_xlfn.IFNA(IF(AND($B580="ED",$D580&gt;=310000,$D580&lt;360000),INDEX('Wkpr - Allocation_Factors'!$B$16:$F$16,1,MATCH('Wkpr - Plant Balance Detail'!BW$2,'Wkpr - Allocation_Factors'!$B$1:$F$1,0)),IF(AND($B580="GD",$C580="AN",$D580&gt;=350000,$D580&lt;358000),INDEX('Wkpr - Allocation_Factors'!$B$17:$F$17,1,MATCH('Wkpr - Plant Balance Detail'!BW$2,'Wkpr - Allocation_Factors'!$B$1:$F$1,0)),INDEX('Wkpr - Allocation_Factors'!$B$2:$F$15,MATCH(CONCATENATE('Wkpr - Plant Balance Detail'!$B580,'Wkpr - Plant Balance Detail'!$C580),'Wkpr - Allocation_Factors'!$A$2:$A$15,0),MATCH('Wkpr - Plant Balance Detail'!BW$2,'Wkpr - Allocation_Factors'!$B$1:$F$1,0)))),0)</f>
        <v>0</v>
      </c>
      <c r="BX580" s="31">
        <f>_xlfn.IFNA(IF(AND($B580="ED",$D580&gt;=310000,$D580&lt;360000),INDEX('Wkpr - Allocation_Factors'!$B$16:$F$16,1,MATCH('Wkpr - Plant Balance Detail'!BX$2,'Wkpr - Allocation_Factors'!$B$1:$F$1,0)),IF(AND($B580="GD",$C580="AN",$D580&gt;=350000,$D580&lt;358000),INDEX('Wkpr - Allocation_Factors'!$B$17:$F$17,1,MATCH('Wkpr - Plant Balance Detail'!BX$2,'Wkpr - Allocation_Factors'!$B$1:$F$1,0)),INDEX('Wkpr - Allocation_Factors'!$B$2:$F$15,MATCH(CONCATENATE('Wkpr - Plant Balance Detail'!$B580,'Wkpr - Plant Balance Detail'!$C580),'Wkpr - Allocation_Factors'!$A$2:$A$15,0),MATCH('Wkpr - Plant Balance Detail'!BX$2,'Wkpr - Allocation_Factors'!$B$1:$F$1,0)))),0)</f>
        <v>0</v>
      </c>
      <c r="BY580" s="31">
        <f>_xlfn.IFNA(IF(AND($B580="ED",$D580&gt;=310000,$D580&lt;360000),INDEX('Wkpr - Allocation_Factors'!$B$16:$F$16,1,MATCH('Wkpr - Plant Balance Detail'!BY$2,'Wkpr - Allocation_Factors'!$B$1:$F$1,0)),IF(AND($B580="GD",$C580="AN",$D580&gt;=350000,$D580&lt;358000),INDEX('Wkpr - Allocation_Factors'!$B$17:$F$17,1,MATCH('Wkpr - Plant Balance Detail'!BY$2,'Wkpr - Allocation_Factors'!$B$1:$F$1,0)),INDEX('Wkpr - Allocation_Factors'!$B$2:$F$15,MATCH(CONCATENATE('Wkpr - Plant Balance Detail'!$B580,'Wkpr - Plant Balance Detail'!$C580),'Wkpr - Allocation_Factors'!$A$2:$A$15,0),MATCH('Wkpr - Plant Balance Detail'!BY$2,'Wkpr - Allocation_Factors'!$B$1:$F$1,0)))),0)</f>
        <v>1</v>
      </c>
      <c r="CA580" s="1">
        <f t="shared" si="342"/>
        <v>0</v>
      </c>
      <c r="CB580" s="1">
        <f t="shared" si="343"/>
        <v>0</v>
      </c>
      <c r="CC580" s="1">
        <f t="shared" si="344"/>
        <v>0</v>
      </c>
      <c r="CD580" s="1">
        <f t="shared" si="345"/>
        <v>0</v>
      </c>
      <c r="CE580" s="1">
        <f t="shared" si="346"/>
        <v>50882.629733143469</v>
      </c>
      <c r="CF580" s="1"/>
      <c r="CG580" s="1">
        <f t="shared" si="347"/>
        <v>0</v>
      </c>
      <c r="CH580" s="1">
        <f t="shared" si="348"/>
        <v>0</v>
      </c>
      <c r="CI580" s="1">
        <f t="shared" si="349"/>
        <v>0</v>
      </c>
      <c r="CJ580" s="1">
        <f t="shared" si="350"/>
        <v>0</v>
      </c>
      <c r="CK580" s="1">
        <f t="shared" si="351"/>
        <v>50882.593820000002</v>
      </c>
      <c r="CM580" s="1">
        <f t="shared" si="352"/>
        <v>0</v>
      </c>
      <c r="CN580" s="1">
        <f t="shared" si="353"/>
        <v>0</v>
      </c>
      <c r="CO580" s="1">
        <f t="shared" si="354"/>
        <v>0</v>
      </c>
      <c r="CP580" s="1">
        <f t="shared" si="355"/>
        <v>0</v>
      </c>
      <c r="CQ580" s="1">
        <f t="shared" si="356"/>
        <v>47553.826000000001</v>
      </c>
      <c r="CS580" s="1">
        <f t="shared" ref="CS580:CS635" si="371">CM580-CG580</f>
        <v>0</v>
      </c>
      <c r="CT580" s="1">
        <f t="shared" ref="CT580:CT635" si="372">CN580-CH580</f>
        <v>0</v>
      </c>
      <c r="CU580" s="1">
        <f t="shared" ref="CU580:CU635" si="373">CO580-CI580</f>
        <v>0</v>
      </c>
      <c r="CV580" s="1">
        <f t="shared" ref="CV580:CV635" si="374">CP580-CJ580</f>
        <v>0</v>
      </c>
      <c r="CW580" s="1">
        <f t="shared" ref="CW580:CW635" si="375">CQ580-CK580</f>
        <v>-3328.7678200000009</v>
      </c>
      <c r="CX580" s="1">
        <f t="shared" ref="CX580:CX635" si="376">SUM(CS580:CW580)</f>
        <v>-3328.7678200000009</v>
      </c>
      <c r="DA580" s="38">
        <f t="shared" si="357"/>
        <v>0</v>
      </c>
      <c r="DB580" s="38">
        <f t="shared" si="358"/>
        <v>0</v>
      </c>
      <c r="DC580" s="38">
        <f t="shared" si="359"/>
        <v>0</v>
      </c>
      <c r="DD580" s="38">
        <f t="shared" si="360"/>
        <v>0</v>
      </c>
      <c r="DE580" s="38">
        <f t="shared" si="361"/>
        <v>0</v>
      </c>
    </row>
    <row r="581" spans="1:109" x14ac:dyDescent="0.2">
      <c r="A581" t="s">
        <v>596</v>
      </c>
      <c r="B581" t="str">
        <f t="shared" si="362"/>
        <v>GD</v>
      </c>
      <c r="C581" t="str">
        <f t="shared" si="363"/>
        <v>OR</v>
      </c>
      <c r="D581">
        <f t="shared" si="364"/>
        <v>395000</v>
      </c>
      <c r="F581" s="1">
        <v>50177.93</v>
      </c>
      <c r="G581" s="1">
        <v>50177.93</v>
      </c>
      <c r="H581" s="1">
        <v>50177.93</v>
      </c>
      <c r="I581" s="1">
        <v>50177.93</v>
      </c>
      <c r="J581" s="1">
        <v>50177.93</v>
      </c>
      <c r="K581" s="1">
        <v>50177.93</v>
      </c>
      <c r="L581" s="1">
        <v>50177.93</v>
      </c>
      <c r="M581" s="1">
        <v>40917.01</v>
      </c>
      <c r="N581" s="1">
        <v>40917.01</v>
      </c>
      <c r="O581" s="1">
        <v>40917.01</v>
      </c>
      <c r="P581" s="1">
        <v>40917.01</v>
      </c>
      <c r="Q581" s="1">
        <v>40917.01</v>
      </c>
      <c r="R581" s="1">
        <v>40917.01</v>
      </c>
      <c r="S581" s="1">
        <f t="shared" si="365"/>
        <v>45547.47</v>
      </c>
      <c r="T581" s="1">
        <f t="shared" si="366"/>
        <v>505652.63000000006</v>
      </c>
      <c r="U581" s="1">
        <f t="shared" si="367"/>
        <v>45933.341666666674</v>
      </c>
      <c r="V581" s="1">
        <v>-45876.85</v>
      </c>
      <c r="W581" s="1">
        <v>-46614.05</v>
      </c>
      <c r="X581" s="1">
        <v>-47351.25</v>
      </c>
      <c r="Y581" s="1">
        <v>-48088.450000000004</v>
      </c>
      <c r="Z581" s="1">
        <v>-48825.65</v>
      </c>
      <c r="AA581" s="1">
        <v>-49562.85</v>
      </c>
      <c r="AB581" s="1">
        <v>-50177.93</v>
      </c>
      <c r="AC581" s="1">
        <v>-40917.01</v>
      </c>
      <c r="AD581" s="1">
        <v>-40917.01</v>
      </c>
      <c r="AE581" s="1">
        <v>-40917.01</v>
      </c>
      <c r="AF581" s="1">
        <v>-40917.01</v>
      </c>
      <c r="AG581" s="1">
        <v>-40917.01</v>
      </c>
      <c r="AH581" s="1">
        <v>-40917.01</v>
      </c>
      <c r="AI581" s="1"/>
      <c r="AJ581" s="1">
        <v>-1187.69</v>
      </c>
      <c r="AK581" s="1">
        <v>-737.2</v>
      </c>
      <c r="AL581" s="1">
        <v>-737.2</v>
      </c>
      <c r="AM581" s="1">
        <v>-737.2</v>
      </c>
      <c r="AN581" s="1">
        <v>-737.2</v>
      </c>
      <c r="AO581" s="1">
        <v>-737.2</v>
      </c>
      <c r="AP581" s="1">
        <v>-615.08000000000004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f t="shared" si="368"/>
        <v>4301.08</v>
      </c>
      <c r="AX581" s="1"/>
      <c r="AY581" s="1">
        <v>4301.08</v>
      </c>
      <c r="AZ581" s="1">
        <v>3563.88</v>
      </c>
      <c r="BA581" s="1">
        <v>2826.68</v>
      </c>
      <c r="BB581" s="1">
        <v>2089.48</v>
      </c>
      <c r="BC581" s="1">
        <v>1352.28</v>
      </c>
      <c r="BD581" s="1">
        <v>615.08000000000004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2">
        <f t="shared" si="341"/>
        <v>0</v>
      </c>
      <c r="BM581" s="2">
        <f t="shared" si="369"/>
        <v>4301.08</v>
      </c>
      <c r="BN581" s="3">
        <f>IF(U581=0,"",IF((BM581/U581)=0,"",BM581/U581))</f>
        <v>9.3637428585372148E-2</v>
      </c>
      <c r="BO581" s="37">
        <f>IFERROR(INDEX('Wkpr - Existing Depr Rates'!$G$2:$G$709,MATCH('Wkpr - Plant Balance Detail'!A581,'Wkpr - Existing Depr Rates'!$A$2:$A$709,0),),0)</f>
        <v>0.17630000000000001</v>
      </c>
      <c r="BP581" s="37">
        <f t="shared" si="370"/>
        <v>-8.2662571414627864E-2</v>
      </c>
      <c r="BQ581" s="11">
        <v>6.6699999999999995E-2</v>
      </c>
      <c r="BR581" s="11"/>
      <c r="BS581" s="11"/>
      <c r="BU581" s="31">
        <f>_xlfn.IFNA(IF(AND($B581="ED",$D581&gt;=310000,$D581&lt;360000),INDEX('Wkpr - Allocation_Factors'!$B$16:$F$16,1,MATCH('Wkpr - Plant Balance Detail'!BU$2,'Wkpr - Allocation_Factors'!$B$1:$F$1,0)),IF(AND($B581="GD",$C581="AN",$D581&gt;=350000,$D581&lt;358000),INDEX('Wkpr - Allocation_Factors'!$B$17:$F$17,1,MATCH('Wkpr - Plant Balance Detail'!BU$2,'Wkpr - Allocation_Factors'!$B$1:$F$1,0)),INDEX('Wkpr - Allocation_Factors'!$B$2:$F$15,MATCH(CONCATENATE('Wkpr - Plant Balance Detail'!$B581,'Wkpr - Plant Balance Detail'!$C581),'Wkpr - Allocation_Factors'!$A$2:$A$15,0),MATCH('Wkpr - Plant Balance Detail'!BU$2,'Wkpr - Allocation_Factors'!$B$1:$F$1,0)))),0)</f>
        <v>0</v>
      </c>
      <c r="BV581" s="31">
        <f>_xlfn.IFNA(IF(AND($B581="ED",$D581&gt;=310000,$D581&lt;360000),INDEX('Wkpr - Allocation_Factors'!$B$16:$F$16,1,MATCH('Wkpr - Plant Balance Detail'!BV$2,'Wkpr - Allocation_Factors'!$B$1:$F$1,0)),IF(AND($B581="GD",$C581="AN",$D581&gt;=350000,$D581&lt;358000),INDEX('Wkpr - Allocation_Factors'!$B$17:$F$17,1,MATCH('Wkpr - Plant Balance Detail'!BV$2,'Wkpr - Allocation_Factors'!$B$1:$F$1,0)),INDEX('Wkpr - Allocation_Factors'!$B$2:$F$15,MATCH(CONCATENATE('Wkpr - Plant Balance Detail'!$B581,'Wkpr - Plant Balance Detail'!$C581),'Wkpr - Allocation_Factors'!$A$2:$A$15,0),MATCH('Wkpr - Plant Balance Detail'!BV$2,'Wkpr - Allocation_Factors'!$B$1:$F$1,0)))),0)</f>
        <v>0</v>
      </c>
      <c r="BW581" s="31">
        <f>_xlfn.IFNA(IF(AND($B581="ED",$D581&gt;=310000,$D581&lt;360000),INDEX('Wkpr - Allocation_Factors'!$B$16:$F$16,1,MATCH('Wkpr - Plant Balance Detail'!BW$2,'Wkpr - Allocation_Factors'!$B$1:$F$1,0)),IF(AND($B581="GD",$C581="AN",$D581&gt;=350000,$D581&lt;358000),INDEX('Wkpr - Allocation_Factors'!$B$17:$F$17,1,MATCH('Wkpr - Plant Balance Detail'!BW$2,'Wkpr - Allocation_Factors'!$B$1:$F$1,0)),INDEX('Wkpr - Allocation_Factors'!$B$2:$F$15,MATCH(CONCATENATE('Wkpr - Plant Balance Detail'!$B581,'Wkpr - Plant Balance Detail'!$C581),'Wkpr - Allocation_Factors'!$A$2:$A$15,0),MATCH('Wkpr - Plant Balance Detail'!BW$2,'Wkpr - Allocation_Factors'!$B$1:$F$1,0)))),0)</f>
        <v>0</v>
      </c>
      <c r="BX581" s="31">
        <f>_xlfn.IFNA(IF(AND($B581="ED",$D581&gt;=310000,$D581&lt;360000),INDEX('Wkpr - Allocation_Factors'!$B$16:$F$16,1,MATCH('Wkpr - Plant Balance Detail'!BX$2,'Wkpr - Allocation_Factors'!$B$1:$F$1,0)),IF(AND($B581="GD",$C581="AN",$D581&gt;=350000,$D581&lt;358000),INDEX('Wkpr - Allocation_Factors'!$B$17:$F$17,1,MATCH('Wkpr - Plant Balance Detail'!BX$2,'Wkpr - Allocation_Factors'!$B$1:$F$1,0)),INDEX('Wkpr - Allocation_Factors'!$B$2:$F$15,MATCH(CONCATENATE('Wkpr - Plant Balance Detail'!$B581,'Wkpr - Plant Balance Detail'!$C581),'Wkpr - Allocation_Factors'!$A$2:$A$15,0),MATCH('Wkpr - Plant Balance Detail'!BX$2,'Wkpr - Allocation_Factors'!$B$1:$F$1,0)))),0)</f>
        <v>0</v>
      </c>
      <c r="BY581" s="31">
        <f>_xlfn.IFNA(IF(AND($B581="ED",$D581&gt;=310000,$D581&lt;360000),INDEX('Wkpr - Allocation_Factors'!$B$16:$F$16,1,MATCH('Wkpr - Plant Balance Detail'!BY$2,'Wkpr - Allocation_Factors'!$B$1:$F$1,0)),IF(AND($B581="GD",$C581="AN",$D581&gt;=350000,$D581&lt;358000),INDEX('Wkpr - Allocation_Factors'!$B$17:$F$17,1,MATCH('Wkpr - Plant Balance Detail'!BY$2,'Wkpr - Allocation_Factors'!$B$1:$F$1,0)),INDEX('Wkpr - Allocation_Factors'!$B$2:$F$15,MATCH(CONCATENATE('Wkpr - Plant Balance Detail'!$B581,'Wkpr - Plant Balance Detail'!$C581),'Wkpr - Allocation_Factors'!$A$2:$A$15,0),MATCH('Wkpr - Plant Balance Detail'!BY$2,'Wkpr - Allocation_Factors'!$B$1:$F$1,0)))),0)</f>
        <v>1</v>
      </c>
      <c r="CA581" s="1">
        <f t="shared" si="342"/>
        <v>0</v>
      </c>
      <c r="CB581" s="1">
        <f t="shared" si="343"/>
        <v>0</v>
      </c>
      <c r="CC581" s="1">
        <f t="shared" si="344"/>
        <v>0</v>
      </c>
      <c r="CD581" s="1">
        <f t="shared" si="345"/>
        <v>0</v>
      </c>
      <c r="CE581" s="1">
        <f t="shared" si="346"/>
        <v>3831.3636018019583</v>
      </c>
      <c r="CF581" s="1"/>
      <c r="CG581" s="1">
        <f t="shared" si="347"/>
        <v>0</v>
      </c>
      <c r="CH581" s="1">
        <f t="shared" si="348"/>
        <v>0</v>
      </c>
      <c r="CI581" s="1">
        <f t="shared" si="349"/>
        <v>0</v>
      </c>
      <c r="CJ581" s="1">
        <f t="shared" si="350"/>
        <v>0</v>
      </c>
      <c r="CK581" s="1">
        <f t="shared" si="351"/>
        <v>7213.6688630000008</v>
      </c>
      <c r="CM581" s="1">
        <f t="shared" si="352"/>
        <v>0</v>
      </c>
      <c r="CN581" s="1">
        <f t="shared" si="353"/>
        <v>0</v>
      </c>
      <c r="CO581" s="1">
        <f t="shared" si="354"/>
        <v>0</v>
      </c>
      <c r="CP581" s="1">
        <f t="shared" si="355"/>
        <v>0</v>
      </c>
      <c r="CQ581" s="1">
        <f t="shared" si="356"/>
        <v>2729.1645669999998</v>
      </c>
      <c r="CS581" s="1">
        <f t="shared" si="371"/>
        <v>0</v>
      </c>
      <c r="CT581" s="1">
        <f t="shared" si="372"/>
        <v>0</v>
      </c>
      <c r="CU581" s="1">
        <f t="shared" si="373"/>
        <v>0</v>
      </c>
      <c r="CV581" s="1">
        <f t="shared" si="374"/>
        <v>0</v>
      </c>
      <c r="CW581" s="1">
        <f t="shared" si="375"/>
        <v>-4484.504296000001</v>
      </c>
      <c r="CX581" s="1">
        <f t="shared" si="376"/>
        <v>-4484.504296000001</v>
      </c>
      <c r="DA581" s="38">
        <f t="shared" si="357"/>
        <v>0</v>
      </c>
      <c r="DB581" s="38">
        <f t="shared" si="358"/>
        <v>0</v>
      </c>
      <c r="DC581" s="38">
        <f t="shared" si="359"/>
        <v>0</v>
      </c>
      <c r="DD581" s="38">
        <f t="shared" si="360"/>
        <v>0</v>
      </c>
      <c r="DE581" s="38">
        <f t="shared" si="361"/>
        <v>0</v>
      </c>
    </row>
    <row r="582" spans="1:109" x14ac:dyDescent="0.2">
      <c r="A582" t="s">
        <v>597</v>
      </c>
      <c r="B582" t="str">
        <f t="shared" si="362"/>
        <v>GD</v>
      </c>
      <c r="C582" t="str">
        <f t="shared" si="363"/>
        <v>OR</v>
      </c>
      <c r="D582">
        <f t="shared" si="364"/>
        <v>396000</v>
      </c>
      <c r="E582" t="s">
        <v>683</v>
      </c>
      <c r="F582" s="1">
        <v>43833.950000000004</v>
      </c>
      <c r="G582" s="1">
        <v>43833.950000000004</v>
      </c>
      <c r="H582" s="1">
        <v>43833.950000000004</v>
      </c>
      <c r="I582" s="1">
        <v>43833.950000000004</v>
      </c>
      <c r="J582" s="1">
        <v>43833.950000000004</v>
      </c>
      <c r="K582" s="1">
        <v>43833.950000000004</v>
      </c>
      <c r="L582" s="1">
        <v>43833.950000000004</v>
      </c>
      <c r="M582" s="1">
        <v>43833.950000000004</v>
      </c>
      <c r="N582" s="1">
        <v>43833.950000000004</v>
      </c>
      <c r="O582" s="1">
        <v>43833.950000000004</v>
      </c>
      <c r="P582" s="1">
        <v>43833.950000000004</v>
      </c>
      <c r="Q582" s="1">
        <v>43833.950000000004</v>
      </c>
      <c r="R582" s="1">
        <v>43833.950000000004</v>
      </c>
      <c r="S582" s="1">
        <f t="shared" si="365"/>
        <v>43833.950000000004</v>
      </c>
      <c r="T582" s="1">
        <f t="shared" si="366"/>
        <v>482173.45000000007</v>
      </c>
      <c r="U582" s="1">
        <f t="shared" si="367"/>
        <v>43833.950000000004</v>
      </c>
      <c r="V582" s="1">
        <v>-25448.43</v>
      </c>
      <c r="W582" s="1">
        <v>-25617.920000000002</v>
      </c>
      <c r="X582" s="1">
        <v>-25787.41</v>
      </c>
      <c r="Y582" s="1">
        <v>-25956.9</v>
      </c>
      <c r="Z582" s="1">
        <v>-26126.39</v>
      </c>
      <c r="AA582" s="1">
        <v>-26295.88</v>
      </c>
      <c r="AB582" s="1">
        <v>-26465.37</v>
      </c>
      <c r="AC582" s="1">
        <v>-26634.86</v>
      </c>
      <c r="AD582" s="1">
        <v>-26804.350000000002</v>
      </c>
      <c r="AE582" s="1">
        <v>-26973.84</v>
      </c>
      <c r="AF582" s="1">
        <v>-27143.33</v>
      </c>
      <c r="AG582" s="1">
        <v>-27312.82</v>
      </c>
      <c r="AH582" s="1">
        <v>-27482.31</v>
      </c>
      <c r="AI582" s="1"/>
      <c r="AJ582" s="1">
        <v>-169.49</v>
      </c>
      <c r="AK582" s="1">
        <v>-169.49</v>
      </c>
      <c r="AL582" s="1">
        <v>-169.49</v>
      </c>
      <c r="AM582" s="1">
        <v>-169.49</v>
      </c>
      <c r="AN582" s="1">
        <v>-169.49</v>
      </c>
      <c r="AO582" s="1">
        <v>-169.49</v>
      </c>
      <c r="AP582" s="1">
        <v>-169.49</v>
      </c>
      <c r="AQ582" s="1">
        <v>-169.49</v>
      </c>
      <c r="AR582" s="1">
        <v>-169.49</v>
      </c>
      <c r="AS582" s="1">
        <v>-169.49</v>
      </c>
      <c r="AT582" s="1">
        <v>-169.49</v>
      </c>
      <c r="AU582" s="1">
        <v>-169.49</v>
      </c>
      <c r="AV582" s="1">
        <v>-169.49</v>
      </c>
      <c r="AW582" s="1">
        <f t="shared" si="368"/>
        <v>2033.88</v>
      </c>
      <c r="AX582" s="1"/>
      <c r="AY582" s="1">
        <v>18385.52</v>
      </c>
      <c r="AZ582" s="1">
        <v>18216.03</v>
      </c>
      <c r="BA582" s="1">
        <v>18046.54</v>
      </c>
      <c r="BB582" s="1">
        <v>17877.05</v>
      </c>
      <c r="BC582" s="1">
        <v>17707.560000000001</v>
      </c>
      <c r="BD582" s="1">
        <v>17538.07</v>
      </c>
      <c r="BE582" s="1">
        <v>17368.580000000002</v>
      </c>
      <c r="BF582" s="1">
        <v>17199.09</v>
      </c>
      <c r="BG582" s="1">
        <v>17029.599999999999</v>
      </c>
      <c r="BH582" s="1">
        <v>16860.11</v>
      </c>
      <c r="BI582" s="1">
        <v>16690.62</v>
      </c>
      <c r="BJ582" s="1">
        <v>16521.13</v>
      </c>
      <c r="BK582" s="1">
        <v>16351.640000000001</v>
      </c>
      <c r="BL582" s="2">
        <f t="shared" si="341"/>
        <v>0</v>
      </c>
      <c r="BM582" s="2">
        <f t="shared" si="369"/>
        <v>2033.88</v>
      </c>
      <c r="BN582" s="3">
        <f>IF(U582=0,"",IF((BM582/U582)=0,"",BM582/U582))</f>
        <v>4.6399651411748198E-2</v>
      </c>
      <c r="BO582" s="37">
        <f>IFERROR(INDEX('Wkpr - Existing Depr Rates'!$G$2:$G$709,MATCH('Wkpr - Plant Balance Detail'!A582,'Wkpr - Existing Depr Rates'!$A$2:$A$709,0),),0)</f>
        <v>4.6399999999999997E-2</v>
      </c>
      <c r="BP582" s="37">
        <f t="shared" si="370"/>
        <v>-3.4858825179867603E-7</v>
      </c>
      <c r="BQ582" s="11">
        <v>4.6100000000000002E-2</v>
      </c>
      <c r="BR582" s="11"/>
      <c r="BS582" s="11"/>
      <c r="BU582" s="31">
        <f>_xlfn.IFNA(IF(AND($B582="ED",$D582&gt;=310000,$D582&lt;360000),INDEX('Wkpr - Allocation_Factors'!$B$16:$F$16,1,MATCH('Wkpr - Plant Balance Detail'!BU$2,'Wkpr - Allocation_Factors'!$B$1:$F$1,0)),IF(AND($B582="GD",$C582="AN",$D582&gt;=350000,$D582&lt;358000),INDEX('Wkpr - Allocation_Factors'!$B$17:$F$17,1,MATCH('Wkpr - Plant Balance Detail'!BU$2,'Wkpr - Allocation_Factors'!$B$1:$F$1,0)),INDEX('Wkpr - Allocation_Factors'!$B$2:$F$15,MATCH(CONCATENATE('Wkpr - Plant Balance Detail'!$B582,'Wkpr - Plant Balance Detail'!$C582),'Wkpr - Allocation_Factors'!$A$2:$A$15,0),MATCH('Wkpr - Plant Balance Detail'!BU$2,'Wkpr - Allocation_Factors'!$B$1:$F$1,0)))),0)</f>
        <v>0</v>
      </c>
      <c r="BV582" s="31">
        <f>_xlfn.IFNA(IF(AND($B582="ED",$D582&gt;=310000,$D582&lt;360000),INDEX('Wkpr - Allocation_Factors'!$B$16:$F$16,1,MATCH('Wkpr - Plant Balance Detail'!BV$2,'Wkpr - Allocation_Factors'!$B$1:$F$1,0)),IF(AND($B582="GD",$C582="AN",$D582&gt;=350000,$D582&lt;358000),INDEX('Wkpr - Allocation_Factors'!$B$17:$F$17,1,MATCH('Wkpr - Plant Balance Detail'!BV$2,'Wkpr - Allocation_Factors'!$B$1:$F$1,0)),INDEX('Wkpr - Allocation_Factors'!$B$2:$F$15,MATCH(CONCATENATE('Wkpr - Plant Balance Detail'!$B582,'Wkpr - Plant Balance Detail'!$C582),'Wkpr - Allocation_Factors'!$A$2:$A$15,0),MATCH('Wkpr - Plant Balance Detail'!BV$2,'Wkpr - Allocation_Factors'!$B$1:$F$1,0)))),0)</f>
        <v>0</v>
      </c>
      <c r="BW582" s="31">
        <f>_xlfn.IFNA(IF(AND($B582="ED",$D582&gt;=310000,$D582&lt;360000),INDEX('Wkpr - Allocation_Factors'!$B$16:$F$16,1,MATCH('Wkpr - Plant Balance Detail'!BW$2,'Wkpr - Allocation_Factors'!$B$1:$F$1,0)),IF(AND($B582="GD",$C582="AN",$D582&gt;=350000,$D582&lt;358000),INDEX('Wkpr - Allocation_Factors'!$B$17:$F$17,1,MATCH('Wkpr - Plant Balance Detail'!BW$2,'Wkpr - Allocation_Factors'!$B$1:$F$1,0)),INDEX('Wkpr - Allocation_Factors'!$B$2:$F$15,MATCH(CONCATENATE('Wkpr - Plant Balance Detail'!$B582,'Wkpr - Plant Balance Detail'!$C582),'Wkpr - Allocation_Factors'!$A$2:$A$15,0),MATCH('Wkpr - Plant Balance Detail'!BW$2,'Wkpr - Allocation_Factors'!$B$1:$F$1,0)))),0)</f>
        <v>0</v>
      </c>
      <c r="BX582" s="31">
        <f>_xlfn.IFNA(IF(AND($B582="ED",$D582&gt;=310000,$D582&lt;360000),INDEX('Wkpr - Allocation_Factors'!$B$16:$F$16,1,MATCH('Wkpr - Plant Balance Detail'!BX$2,'Wkpr - Allocation_Factors'!$B$1:$F$1,0)),IF(AND($B582="GD",$C582="AN",$D582&gt;=350000,$D582&lt;358000),INDEX('Wkpr - Allocation_Factors'!$B$17:$F$17,1,MATCH('Wkpr - Plant Balance Detail'!BX$2,'Wkpr - Allocation_Factors'!$B$1:$F$1,0)),INDEX('Wkpr - Allocation_Factors'!$B$2:$F$15,MATCH(CONCATENATE('Wkpr - Plant Balance Detail'!$B582,'Wkpr - Plant Balance Detail'!$C582),'Wkpr - Allocation_Factors'!$A$2:$A$15,0),MATCH('Wkpr - Plant Balance Detail'!BX$2,'Wkpr - Allocation_Factors'!$B$1:$F$1,0)))),0)</f>
        <v>0</v>
      </c>
      <c r="BY582" s="31">
        <f>_xlfn.IFNA(IF(AND($B582="ED",$D582&gt;=310000,$D582&lt;360000),INDEX('Wkpr - Allocation_Factors'!$B$16:$F$16,1,MATCH('Wkpr - Plant Balance Detail'!BY$2,'Wkpr - Allocation_Factors'!$B$1:$F$1,0)),IF(AND($B582="GD",$C582="AN",$D582&gt;=350000,$D582&lt;358000),INDEX('Wkpr - Allocation_Factors'!$B$17:$F$17,1,MATCH('Wkpr - Plant Balance Detail'!BY$2,'Wkpr - Allocation_Factors'!$B$1:$F$1,0)),INDEX('Wkpr - Allocation_Factors'!$B$2:$F$15,MATCH(CONCATENATE('Wkpr - Plant Balance Detail'!$B582,'Wkpr - Plant Balance Detail'!$C582),'Wkpr - Allocation_Factors'!$A$2:$A$15,0),MATCH('Wkpr - Plant Balance Detail'!BY$2,'Wkpr - Allocation_Factors'!$B$1:$F$1,0)))),0)</f>
        <v>1</v>
      </c>
      <c r="CA582" s="1">
        <f t="shared" si="342"/>
        <v>0</v>
      </c>
      <c r="CB582" s="1">
        <f t="shared" si="343"/>
        <v>0</v>
      </c>
      <c r="CC582" s="1">
        <f t="shared" si="344"/>
        <v>0</v>
      </c>
      <c r="CD582" s="1">
        <f t="shared" si="345"/>
        <v>0</v>
      </c>
      <c r="CE582" s="1">
        <f t="shared" si="346"/>
        <v>2033.88</v>
      </c>
      <c r="CF582" s="1"/>
      <c r="CG582" s="1">
        <f t="shared" si="347"/>
        <v>0</v>
      </c>
      <c r="CH582" s="1">
        <f t="shared" si="348"/>
        <v>0</v>
      </c>
      <c r="CI582" s="1">
        <f t="shared" si="349"/>
        <v>0</v>
      </c>
      <c r="CJ582" s="1">
        <f t="shared" si="350"/>
        <v>0</v>
      </c>
      <c r="CK582" s="1">
        <f t="shared" si="351"/>
        <v>2033.89528</v>
      </c>
      <c r="CM582" s="1">
        <f t="shared" si="352"/>
        <v>0</v>
      </c>
      <c r="CN582" s="1">
        <f t="shared" si="353"/>
        <v>0</v>
      </c>
      <c r="CO582" s="1">
        <f t="shared" si="354"/>
        <v>0</v>
      </c>
      <c r="CP582" s="1">
        <f t="shared" si="355"/>
        <v>0</v>
      </c>
      <c r="CQ582" s="1">
        <f t="shared" si="356"/>
        <v>2020.7450950000002</v>
      </c>
      <c r="CS582" s="1">
        <f t="shared" si="371"/>
        <v>0</v>
      </c>
      <c r="CT582" s="1">
        <f t="shared" si="372"/>
        <v>0</v>
      </c>
      <c r="CU582" s="1">
        <f t="shared" si="373"/>
        <v>0</v>
      </c>
      <c r="CV582" s="1">
        <f t="shared" si="374"/>
        <v>0</v>
      </c>
      <c r="CW582" s="1">
        <f t="shared" si="375"/>
        <v>-13.150184999999738</v>
      </c>
      <c r="CX582" s="1">
        <f t="shared" si="376"/>
        <v>-13.150184999999738</v>
      </c>
      <c r="DA582" s="38">
        <f t="shared" si="357"/>
        <v>0</v>
      </c>
      <c r="DB582" s="38">
        <f t="shared" si="358"/>
        <v>0</v>
      </c>
      <c r="DC582" s="38">
        <f t="shared" si="359"/>
        <v>0</v>
      </c>
      <c r="DD582" s="38">
        <f t="shared" si="360"/>
        <v>0</v>
      </c>
      <c r="DE582" s="38">
        <f t="shared" si="361"/>
        <v>0</v>
      </c>
    </row>
    <row r="583" spans="1:109" x14ac:dyDescent="0.2">
      <c r="A583" t="s">
        <v>598</v>
      </c>
      <c r="B583" t="str">
        <f t="shared" si="362"/>
        <v>GD</v>
      </c>
      <c r="C583" t="str">
        <f t="shared" si="363"/>
        <v>OR</v>
      </c>
      <c r="D583">
        <f t="shared" si="364"/>
        <v>397000</v>
      </c>
      <c r="F583" s="1">
        <v>1224539.31</v>
      </c>
      <c r="G583" s="1">
        <v>1224148.01</v>
      </c>
      <c r="H583" s="1">
        <v>1224148.01</v>
      </c>
      <c r="I583" s="1">
        <v>1221001.73</v>
      </c>
      <c r="J583" s="1">
        <v>1221001.73</v>
      </c>
      <c r="K583" s="1">
        <v>1221001.73</v>
      </c>
      <c r="L583" s="1">
        <v>1230727.5900000001</v>
      </c>
      <c r="M583" s="1">
        <v>1231169.19</v>
      </c>
      <c r="N583" s="1">
        <v>1228108.1400000001</v>
      </c>
      <c r="O583" s="1">
        <v>1228108.1400000001</v>
      </c>
      <c r="P583" s="1">
        <v>1228108.1400000001</v>
      </c>
      <c r="Q583" s="1">
        <v>1228108.1400000001</v>
      </c>
      <c r="R583" s="1">
        <v>1228108.1400000001</v>
      </c>
      <c r="S583" s="1">
        <f t="shared" si="365"/>
        <v>1226323.7250000001</v>
      </c>
      <c r="T583" s="1">
        <f t="shared" si="366"/>
        <v>13485630.550000003</v>
      </c>
      <c r="U583" s="1">
        <f t="shared" si="367"/>
        <v>1225996.1895833334</v>
      </c>
      <c r="V583" s="1">
        <v>-726734.38</v>
      </c>
      <c r="W583" s="1">
        <v>-733189.20000000007</v>
      </c>
      <c r="X583" s="1">
        <v>-740034.23</v>
      </c>
      <c r="Y583" s="1">
        <v>-743958</v>
      </c>
      <c r="Z583" s="1">
        <v>-750785.43</v>
      </c>
      <c r="AA583" s="1">
        <v>-757612.86</v>
      </c>
      <c r="AB583" s="1">
        <v>-755964.92</v>
      </c>
      <c r="AC583" s="1">
        <v>-762847.97</v>
      </c>
      <c r="AD583" s="1">
        <v>-766795.58</v>
      </c>
      <c r="AE583" s="1">
        <v>-773662.75</v>
      </c>
      <c r="AF583" s="1">
        <v>-780529.92</v>
      </c>
      <c r="AG583" s="1">
        <v>-787397.09</v>
      </c>
      <c r="AH583" s="1">
        <v>-794264.26</v>
      </c>
      <c r="AI583" s="1"/>
      <c r="AJ583" s="1">
        <v>-6864.8</v>
      </c>
      <c r="AK583" s="1">
        <v>-6846.12</v>
      </c>
      <c r="AL583" s="1">
        <v>-6845.03</v>
      </c>
      <c r="AM583" s="1">
        <v>-6827.43</v>
      </c>
      <c r="AN583" s="1">
        <v>-6827.43</v>
      </c>
      <c r="AO583" s="1">
        <v>-6827.43</v>
      </c>
      <c r="AP583" s="1">
        <v>-6827.47</v>
      </c>
      <c r="AQ583" s="1">
        <v>-6883.05</v>
      </c>
      <c r="AR583" s="1">
        <v>-6866.93</v>
      </c>
      <c r="AS583" s="1">
        <v>-6867.17</v>
      </c>
      <c r="AT583" s="1">
        <v>-6867.17</v>
      </c>
      <c r="AU583" s="1">
        <v>-6867.17</v>
      </c>
      <c r="AV583" s="1">
        <v>-6867.17</v>
      </c>
      <c r="AW583" s="1">
        <f t="shared" si="368"/>
        <v>82219.570000000007</v>
      </c>
      <c r="AX583" s="1"/>
      <c r="AY583" s="1">
        <v>497804.93</v>
      </c>
      <c r="AZ583" s="1">
        <v>490958.81</v>
      </c>
      <c r="BA583" s="1">
        <v>484113.78</v>
      </c>
      <c r="BB583" s="1">
        <v>477043.73</v>
      </c>
      <c r="BC583" s="1">
        <v>470216.3</v>
      </c>
      <c r="BD583" s="1">
        <v>463388.87</v>
      </c>
      <c r="BE583" s="1">
        <v>474762.67</v>
      </c>
      <c r="BF583" s="1">
        <v>468321.22000000003</v>
      </c>
      <c r="BG583" s="1">
        <v>461312.56</v>
      </c>
      <c r="BH583" s="1">
        <v>454445.39</v>
      </c>
      <c r="BI583" s="1">
        <v>447578.22000000003</v>
      </c>
      <c r="BJ583" s="1">
        <v>440711.05</v>
      </c>
      <c r="BK583" s="1">
        <v>433843.88</v>
      </c>
      <c r="BL583" s="2">
        <f t="shared" si="341"/>
        <v>0</v>
      </c>
      <c r="BM583" s="2">
        <f t="shared" si="369"/>
        <v>82219.570000000007</v>
      </c>
      <c r="BN583" s="3">
        <f>IF(U583=0,"",IF((BM583/U583)=0,"",BM583/U583))</f>
        <v>6.7063479233115009E-2</v>
      </c>
      <c r="BO583" s="37">
        <f>IFERROR(INDEX('Wkpr - Existing Depr Rates'!$G$2:$G$709,MATCH('Wkpr - Plant Balance Detail'!A583,'Wkpr - Existing Depr Rates'!$A$2:$A$709,0),),0)</f>
        <v>6.7100000000000007E-2</v>
      </c>
      <c r="BP583" s="37">
        <f t="shared" si="370"/>
        <v>-3.6520766884998168E-5</v>
      </c>
      <c r="BQ583" s="11">
        <v>6.6699999999999995E-2</v>
      </c>
      <c r="BR583" s="11"/>
      <c r="BS583" s="2">
        <v>70280.17</v>
      </c>
      <c r="BU583" s="31">
        <f>_xlfn.IFNA(IF(AND($B583="ED",$D583&gt;=310000,$D583&lt;360000),INDEX('Wkpr - Allocation_Factors'!$B$16:$F$16,1,MATCH('Wkpr - Plant Balance Detail'!BU$2,'Wkpr - Allocation_Factors'!$B$1:$F$1,0)),IF(AND($B583="GD",$C583="AN",$D583&gt;=350000,$D583&lt;358000),INDEX('Wkpr - Allocation_Factors'!$B$17:$F$17,1,MATCH('Wkpr - Plant Balance Detail'!BU$2,'Wkpr - Allocation_Factors'!$B$1:$F$1,0)),INDEX('Wkpr - Allocation_Factors'!$B$2:$F$15,MATCH(CONCATENATE('Wkpr - Plant Balance Detail'!$B583,'Wkpr - Plant Balance Detail'!$C583),'Wkpr - Allocation_Factors'!$A$2:$A$15,0),MATCH('Wkpr - Plant Balance Detail'!BU$2,'Wkpr - Allocation_Factors'!$B$1:$F$1,0)))),0)</f>
        <v>0</v>
      </c>
      <c r="BV583" s="31">
        <f>_xlfn.IFNA(IF(AND($B583="ED",$D583&gt;=310000,$D583&lt;360000),INDEX('Wkpr - Allocation_Factors'!$B$16:$F$16,1,MATCH('Wkpr - Plant Balance Detail'!BV$2,'Wkpr - Allocation_Factors'!$B$1:$F$1,0)),IF(AND($B583="GD",$C583="AN",$D583&gt;=350000,$D583&lt;358000),INDEX('Wkpr - Allocation_Factors'!$B$17:$F$17,1,MATCH('Wkpr - Plant Balance Detail'!BV$2,'Wkpr - Allocation_Factors'!$B$1:$F$1,0)),INDEX('Wkpr - Allocation_Factors'!$B$2:$F$15,MATCH(CONCATENATE('Wkpr - Plant Balance Detail'!$B583,'Wkpr - Plant Balance Detail'!$C583),'Wkpr - Allocation_Factors'!$A$2:$A$15,0),MATCH('Wkpr - Plant Balance Detail'!BV$2,'Wkpr - Allocation_Factors'!$B$1:$F$1,0)))),0)</f>
        <v>0</v>
      </c>
      <c r="BW583" s="31">
        <f>_xlfn.IFNA(IF(AND($B583="ED",$D583&gt;=310000,$D583&lt;360000),INDEX('Wkpr - Allocation_Factors'!$B$16:$F$16,1,MATCH('Wkpr - Plant Balance Detail'!BW$2,'Wkpr - Allocation_Factors'!$B$1:$F$1,0)),IF(AND($B583="GD",$C583="AN",$D583&gt;=350000,$D583&lt;358000),INDEX('Wkpr - Allocation_Factors'!$B$17:$F$17,1,MATCH('Wkpr - Plant Balance Detail'!BW$2,'Wkpr - Allocation_Factors'!$B$1:$F$1,0)),INDEX('Wkpr - Allocation_Factors'!$B$2:$F$15,MATCH(CONCATENATE('Wkpr - Plant Balance Detail'!$B583,'Wkpr - Plant Balance Detail'!$C583),'Wkpr - Allocation_Factors'!$A$2:$A$15,0),MATCH('Wkpr - Plant Balance Detail'!BW$2,'Wkpr - Allocation_Factors'!$B$1:$F$1,0)))),0)</f>
        <v>0</v>
      </c>
      <c r="BX583" s="31">
        <f>_xlfn.IFNA(IF(AND($B583="ED",$D583&gt;=310000,$D583&lt;360000),INDEX('Wkpr - Allocation_Factors'!$B$16:$F$16,1,MATCH('Wkpr - Plant Balance Detail'!BX$2,'Wkpr - Allocation_Factors'!$B$1:$F$1,0)),IF(AND($B583="GD",$C583="AN",$D583&gt;=350000,$D583&lt;358000),INDEX('Wkpr - Allocation_Factors'!$B$17:$F$17,1,MATCH('Wkpr - Plant Balance Detail'!BX$2,'Wkpr - Allocation_Factors'!$B$1:$F$1,0)),INDEX('Wkpr - Allocation_Factors'!$B$2:$F$15,MATCH(CONCATENATE('Wkpr - Plant Balance Detail'!$B583,'Wkpr - Plant Balance Detail'!$C583),'Wkpr - Allocation_Factors'!$A$2:$A$15,0),MATCH('Wkpr - Plant Balance Detail'!BX$2,'Wkpr - Allocation_Factors'!$B$1:$F$1,0)))),0)</f>
        <v>0</v>
      </c>
      <c r="BY583" s="31">
        <f>_xlfn.IFNA(IF(AND($B583="ED",$D583&gt;=310000,$D583&lt;360000),INDEX('Wkpr - Allocation_Factors'!$B$16:$F$16,1,MATCH('Wkpr - Plant Balance Detail'!BY$2,'Wkpr - Allocation_Factors'!$B$1:$F$1,0)),IF(AND($B583="GD",$C583="AN",$D583&gt;=350000,$D583&lt;358000),INDEX('Wkpr - Allocation_Factors'!$B$17:$F$17,1,MATCH('Wkpr - Plant Balance Detail'!BY$2,'Wkpr - Allocation_Factors'!$B$1:$F$1,0)),INDEX('Wkpr - Allocation_Factors'!$B$2:$F$15,MATCH(CONCATENATE('Wkpr - Plant Balance Detail'!$B583,'Wkpr - Plant Balance Detail'!$C583),'Wkpr - Allocation_Factors'!$A$2:$A$15,0),MATCH('Wkpr - Plant Balance Detail'!BY$2,'Wkpr - Allocation_Factors'!$B$1:$F$1,0)))),0)</f>
        <v>1</v>
      </c>
      <c r="CA583" s="1">
        <f t="shared" si="342"/>
        <v>0</v>
      </c>
      <c r="CB583" s="1">
        <f t="shared" si="343"/>
        <v>0</v>
      </c>
      <c r="CC583" s="1">
        <f t="shared" si="344"/>
        <v>0</v>
      </c>
      <c r="CD583" s="1">
        <f t="shared" si="345"/>
        <v>0</v>
      </c>
      <c r="CE583" s="1">
        <f t="shared" si="346"/>
        <v>82361.204742909511</v>
      </c>
      <c r="CF583" s="1"/>
      <c r="CG583" s="1">
        <f t="shared" si="347"/>
        <v>0</v>
      </c>
      <c r="CH583" s="1">
        <f t="shared" si="348"/>
        <v>0</v>
      </c>
      <c r="CI583" s="1">
        <f t="shared" si="349"/>
        <v>0</v>
      </c>
      <c r="CJ583" s="1">
        <f t="shared" si="350"/>
        <v>0</v>
      </c>
      <c r="CK583" s="1">
        <f t="shared" si="351"/>
        <v>82406.056194000019</v>
      </c>
      <c r="CM583" s="1">
        <f t="shared" si="352"/>
        <v>0</v>
      </c>
      <c r="CN583" s="1">
        <f t="shared" si="353"/>
        <v>0</v>
      </c>
      <c r="CO583" s="1">
        <f t="shared" si="354"/>
        <v>0</v>
      </c>
      <c r="CP583" s="1">
        <f t="shared" si="355"/>
        <v>0</v>
      </c>
      <c r="CQ583" s="1">
        <f t="shared" si="356"/>
        <v>77227.125599000006</v>
      </c>
      <c r="CS583" s="1">
        <f t="shared" si="371"/>
        <v>0</v>
      </c>
      <c r="CT583" s="1">
        <f t="shared" si="372"/>
        <v>0</v>
      </c>
      <c r="CU583" s="1">
        <f t="shared" si="373"/>
        <v>0</v>
      </c>
      <c r="CV583" s="1">
        <f t="shared" si="374"/>
        <v>0</v>
      </c>
      <c r="CW583" s="1">
        <f t="shared" si="375"/>
        <v>-5178.9305950000125</v>
      </c>
      <c r="CX583" s="1">
        <f t="shared" si="376"/>
        <v>-5178.9305950000125</v>
      </c>
      <c r="DA583" s="38">
        <f t="shared" si="357"/>
        <v>0</v>
      </c>
      <c r="DB583" s="38">
        <f t="shared" si="358"/>
        <v>0</v>
      </c>
      <c r="DC583" s="38">
        <f t="shared" si="359"/>
        <v>0</v>
      </c>
      <c r="DD583" s="38">
        <f t="shared" si="360"/>
        <v>0</v>
      </c>
      <c r="DE583" s="38">
        <f t="shared" si="361"/>
        <v>0</v>
      </c>
    </row>
    <row r="584" spans="1:109" x14ac:dyDescent="0.2">
      <c r="A584" t="s">
        <v>599</v>
      </c>
      <c r="B584" t="str">
        <f t="shared" si="362"/>
        <v>GD</v>
      </c>
      <c r="C584" t="str">
        <f t="shared" si="363"/>
        <v>OR</v>
      </c>
      <c r="D584">
        <f t="shared" si="364"/>
        <v>397200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f t="shared" si="365"/>
        <v>0</v>
      </c>
      <c r="T584" s="1">
        <f t="shared" si="366"/>
        <v>0</v>
      </c>
      <c r="U584" s="1">
        <f t="shared" si="367"/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/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f t="shared" si="368"/>
        <v>0</v>
      </c>
      <c r="AX584" s="1"/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2">
        <f t="shared" si="341"/>
        <v>0</v>
      </c>
      <c r="BM584" s="2">
        <f t="shared" si="369"/>
        <v>0</v>
      </c>
      <c r="BN584" s="3">
        <v>0</v>
      </c>
      <c r="BO584" s="37">
        <f>IFERROR(INDEX('Wkpr - Existing Depr Rates'!$G$2:$G$709,MATCH('Wkpr - Plant Balance Detail'!A584,'Wkpr - Existing Depr Rates'!$A$2:$A$709,0),),0)</f>
        <v>0.63849999999999996</v>
      </c>
      <c r="BP584" s="37">
        <f t="shared" si="370"/>
        <v>-0.63849999999999996</v>
      </c>
      <c r="BQ584" s="11"/>
      <c r="BR584" s="11"/>
      <c r="BS584" s="11"/>
      <c r="BU584" s="31">
        <f>_xlfn.IFNA(IF(AND($B584="ED",$D584&gt;=310000,$D584&lt;360000),INDEX('Wkpr - Allocation_Factors'!$B$16:$F$16,1,MATCH('Wkpr - Plant Balance Detail'!BU$2,'Wkpr - Allocation_Factors'!$B$1:$F$1,0)),IF(AND($B584="GD",$C584="AN",$D584&gt;=350000,$D584&lt;358000),INDEX('Wkpr - Allocation_Factors'!$B$17:$F$17,1,MATCH('Wkpr - Plant Balance Detail'!BU$2,'Wkpr - Allocation_Factors'!$B$1:$F$1,0)),INDEX('Wkpr - Allocation_Factors'!$B$2:$F$15,MATCH(CONCATENATE('Wkpr - Plant Balance Detail'!$B584,'Wkpr - Plant Balance Detail'!$C584),'Wkpr - Allocation_Factors'!$A$2:$A$15,0),MATCH('Wkpr - Plant Balance Detail'!BU$2,'Wkpr - Allocation_Factors'!$B$1:$F$1,0)))),0)</f>
        <v>0</v>
      </c>
      <c r="BV584" s="31">
        <f>_xlfn.IFNA(IF(AND($B584="ED",$D584&gt;=310000,$D584&lt;360000),INDEX('Wkpr - Allocation_Factors'!$B$16:$F$16,1,MATCH('Wkpr - Plant Balance Detail'!BV$2,'Wkpr - Allocation_Factors'!$B$1:$F$1,0)),IF(AND($B584="GD",$C584="AN",$D584&gt;=350000,$D584&lt;358000),INDEX('Wkpr - Allocation_Factors'!$B$17:$F$17,1,MATCH('Wkpr - Plant Balance Detail'!BV$2,'Wkpr - Allocation_Factors'!$B$1:$F$1,0)),INDEX('Wkpr - Allocation_Factors'!$B$2:$F$15,MATCH(CONCATENATE('Wkpr - Plant Balance Detail'!$B584,'Wkpr - Plant Balance Detail'!$C584),'Wkpr - Allocation_Factors'!$A$2:$A$15,0),MATCH('Wkpr - Plant Balance Detail'!BV$2,'Wkpr - Allocation_Factors'!$B$1:$F$1,0)))),0)</f>
        <v>0</v>
      </c>
      <c r="BW584" s="31">
        <f>_xlfn.IFNA(IF(AND($B584="ED",$D584&gt;=310000,$D584&lt;360000),INDEX('Wkpr - Allocation_Factors'!$B$16:$F$16,1,MATCH('Wkpr - Plant Balance Detail'!BW$2,'Wkpr - Allocation_Factors'!$B$1:$F$1,0)),IF(AND($B584="GD",$C584="AN",$D584&gt;=350000,$D584&lt;358000),INDEX('Wkpr - Allocation_Factors'!$B$17:$F$17,1,MATCH('Wkpr - Plant Balance Detail'!BW$2,'Wkpr - Allocation_Factors'!$B$1:$F$1,0)),INDEX('Wkpr - Allocation_Factors'!$B$2:$F$15,MATCH(CONCATENATE('Wkpr - Plant Balance Detail'!$B584,'Wkpr - Plant Balance Detail'!$C584),'Wkpr - Allocation_Factors'!$A$2:$A$15,0),MATCH('Wkpr - Plant Balance Detail'!BW$2,'Wkpr - Allocation_Factors'!$B$1:$F$1,0)))),0)</f>
        <v>0</v>
      </c>
      <c r="BX584" s="31">
        <f>_xlfn.IFNA(IF(AND($B584="ED",$D584&gt;=310000,$D584&lt;360000),INDEX('Wkpr - Allocation_Factors'!$B$16:$F$16,1,MATCH('Wkpr - Plant Balance Detail'!BX$2,'Wkpr - Allocation_Factors'!$B$1:$F$1,0)),IF(AND($B584="GD",$C584="AN",$D584&gt;=350000,$D584&lt;358000),INDEX('Wkpr - Allocation_Factors'!$B$17:$F$17,1,MATCH('Wkpr - Plant Balance Detail'!BX$2,'Wkpr - Allocation_Factors'!$B$1:$F$1,0)),INDEX('Wkpr - Allocation_Factors'!$B$2:$F$15,MATCH(CONCATENATE('Wkpr - Plant Balance Detail'!$B584,'Wkpr - Plant Balance Detail'!$C584),'Wkpr - Allocation_Factors'!$A$2:$A$15,0),MATCH('Wkpr - Plant Balance Detail'!BX$2,'Wkpr - Allocation_Factors'!$B$1:$F$1,0)))),0)</f>
        <v>0</v>
      </c>
      <c r="BY584" s="31">
        <f>_xlfn.IFNA(IF(AND($B584="ED",$D584&gt;=310000,$D584&lt;360000),INDEX('Wkpr - Allocation_Factors'!$B$16:$F$16,1,MATCH('Wkpr - Plant Balance Detail'!BY$2,'Wkpr - Allocation_Factors'!$B$1:$F$1,0)),IF(AND($B584="GD",$C584="AN",$D584&gt;=350000,$D584&lt;358000),INDEX('Wkpr - Allocation_Factors'!$B$17:$F$17,1,MATCH('Wkpr - Plant Balance Detail'!BY$2,'Wkpr - Allocation_Factors'!$B$1:$F$1,0)),INDEX('Wkpr - Allocation_Factors'!$B$2:$F$15,MATCH(CONCATENATE('Wkpr - Plant Balance Detail'!$B584,'Wkpr - Plant Balance Detail'!$C584),'Wkpr - Allocation_Factors'!$A$2:$A$15,0),MATCH('Wkpr - Plant Balance Detail'!BY$2,'Wkpr - Allocation_Factors'!$B$1:$F$1,0)))),0)</f>
        <v>1</v>
      </c>
      <c r="CA584" s="1">
        <f t="shared" si="342"/>
        <v>0</v>
      </c>
      <c r="CB584" s="1">
        <f t="shared" si="343"/>
        <v>0</v>
      </c>
      <c r="CC584" s="1">
        <f t="shared" si="344"/>
        <v>0</v>
      </c>
      <c r="CD584" s="1">
        <f t="shared" si="345"/>
        <v>0</v>
      </c>
      <c r="CE584" s="1">
        <f t="shared" si="346"/>
        <v>0</v>
      </c>
      <c r="CF584" s="1"/>
      <c r="CG584" s="1">
        <f t="shared" si="347"/>
        <v>0</v>
      </c>
      <c r="CH584" s="1">
        <f t="shared" si="348"/>
        <v>0</v>
      </c>
      <c r="CI584" s="1">
        <f t="shared" si="349"/>
        <v>0</v>
      </c>
      <c r="CJ584" s="1">
        <f t="shared" si="350"/>
        <v>0</v>
      </c>
      <c r="CK584" s="1">
        <f t="shared" si="351"/>
        <v>0</v>
      </c>
      <c r="CM584" s="1">
        <f t="shared" si="352"/>
        <v>0</v>
      </c>
      <c r="CN584" s="1">
        <f t="shared" si="353"/>
        <v>0</v>
      </c>
      <c r="CO584" s="1">
        <f t="shared" si="354"/>
        <v>0</v>
      </c>
      <c r="CP584" s="1">
        <f t="shared" si="355"/>
        <v>0</v>
      </c>
      <c r="CQ584" s="1">
        <f t="shared" si="356"/>
        <v>0</v>
      </c>
      <c r="CS584" s="1">
        <f t="shared" si="371"/>
        <v>0</v>
      </c>
      <c r="CT584" s="1">
        <f t="shared" si="372"/>
        <v>0</v>
      </c>
      <c r="CU584" s="1">
        <f t="shared" si="373"/>
        <v>0</v>
      </c>
      <c r="CV584" s="1">
        <f t="shared" si="374"/>
        <v>0</v>
      </c>
      <c r="CW584" s="1">
        <f t="shared" si="375"/>
        <v>0</v>
      </c>
      <c r="CX584" s="1">
        <f t="shared" si="376"/>
        <v>0</v>
      </c>
      <c r="DA584" s="38">
        <f t="shared" si="357"/>
        <v>0</v>
      </c>
      <c r="DB584" s="38">
        <f t="shared" si="358"/>
        <v>0</v>
      </c>
      <c r="DC584" s="38">
        <f t="shared" si="359"/>
        <v>0</v>
      </c>
      <c r="DD584" s="38">
        <f t="shared" si="360"/>
        <v>0</v>
      </c>
      <c r="DE584" s="38">
        <f t="shared" si="361"/>
        <v>0</v>
      </c>
    </row>
    <row r="585" spans="1:109" x14ac:dyDescent="0.2">
      <c r="A585" t="s">
        <v>600</v>
      </c>
      <c r="B585" t="str">
        <f t="shared" si="362"/>
        <v>GD</v>
      </c>
      <c r="C585" t="str">
        <f t="shared" si="363"/>
        <v>OR</v>
      </c>
      <c r="D585">
        <f t="shared" si="364"/>
        <v>398000</v>
      </c>
      <c r="F585" s="1">
        <v>2367.16</v>
      </c>
      <c r="G585" s="1">
        <v>2367.16</v>
      </c>
      <c r="H585" s="1">
        <v>2367.16</v>
      </c>
      <c r="I585" s="1">
        <v>2367.16</v>
      </c>
      <c r="J585" s="1">
        <v>2367.16</v>
      </c>
      <c r="K585" s="1">
        <v>2367.16</v>
      </c>
      <c r="L585" s="1">
        <v>2367.16</v>
      </c>
      <c r="M585" s="1">
        <v>2367.16</v>
      </c>
      <c r="N585" s="1">
        <v>2367.16</v>
      </c>
      <c r="O585" s="1">
        <v>2367.16</v>
      </c>
      <c r="P585" s="1">
        <v>2367.16</v>
      </c>
      <c r="Q585" s="1">
        <v>2367.16</v>
      </c>
      <c r="R585" s="1">
        <v>2367.16</v>
      </c>
      <c r="S585" s="1">
        <f t="shared" si="365"/>
        <v>2367.16</v>
      </c>
      <c r="T585" s="1">
        <f t="shared" si="366"/>
        <v>26038.76</v>
      </c>
      <c r="U585" s="1">
        <f t="shared" si="367"/>
        <v>2367.16</v>
      </c>
      <c r="V585" s="1">
        <v>-557.19000000000005</v>
      </c>
      <c r="W585" s="1">
        <v>-567.19000000000005</v>
      </c>
      <c r="X585" s="1">
        <v>-577.19000000000005</v>
      </c>
      <c r="Y585" s="1">
        <v>-587.19000000000005</v>
      </c>
      <c r="Z585" s="1">
        <v>-597.19000000000005</v>
      </c>
      <c r="AA585" s="1">
        <v>-607.19000000000005</v>
      </c>
      <c r="AB585" s="1">
        <v>-617.19000000000005</v>
      </c>
      <c r="AC585" s="1">
        <v>-627.19000000000005</v>
      </c>
      <c r="AD585" s="1">
        <v>-637.19000000000005</v>
      </c>
      <c r="AE585" s="1">
        <v>-647.19000000000005</v>
      </c>
      <c r="AF585" s="1">
        <v>-657.19</v>
      </c>
      <c r="AG585" s="1">
        <v>-667.19</v>
      </c>
      <c r="AH585" s="1">
        <v>-677.19</v>
      </c>
      <c r="AI585" s="1"/>
      <c r="AJ585" s="1">
        <v>-10</v>
      </c>
      <c r="AK585" s="1">
        <v>-10</v>
      </c>
      <c r="AL585" s="1">
        <v>-10</v>
      </c>
      <c r="AM585" s="1">
        <v>-10</v>
      </c>
      <c r="AN585" s="1">
        <v>-10</v>
      </c>
      <c r="AO585" s="1">
        <v>-10</v>
      </c>
      <c r="AP585" s="1">
        <v>-10</v>
      </c>
      <c r="AQ585" s="1">
        <v>-10</v>
      </c>
      <c r="AR585" s="1">
        <v>-10</v>
      </c>
      <c r="AS585" s="1">
        <v>-10</v>
      </c>
      <c r="AT585" s="1">
        <v>-10</v>
      </c>
      <c r="AU585" s="1">
        <v>-10</v>
      </c>
      <c r="AV585" s="1">
        <v>-10</v>
      </c>
      <c r="AW585" s="1">
        <f t="shared" si="368"/>
        <v>120</v>
      </c>
      <c r="AX585" s="1"/>
      <c r="AY585" s="1">
        <v>1809.97</v>
      </c>
      <c r="AZ585" s="1">
        <v>1799.97</v>
      </c>
      <c r="BA585" s="1">
        <v>1789.97</v>
      </c>
      <c r="BB585" s="1">
        <v>1779.97</v>
      </c>
      <c r="BC585" s="1">
        <v>1769.97</v>
      </c>
      <c r="BD585" s="1">
        <v>1759.97</v>
      </c>
      <c r="BE585" s="1">
        <v>1749.97</v>
      </c>
      <c r="BF585" s="1">
        <v>1739.97</v>
      </c>
      <c r="BG585" s="1">
        <v>1729.97</v>
      </c>
      <c r="BH585" s="1">
        <v>1719.97</v>
      </c>
      <c r="BI585" s="1">
        <v>1709.97</v>
      </c>
      <c r="BJ585" s="1">
        <v>1699.97</v>
      </c>
      <c r="BK585" s="1">
        <v>1689.97</v>
      </c>
      <c r="BL585" s="2">
        <f t="shared" si="341"/>
        <v>0</v>
      </c>
      <c r="BM585" s="2">
        <f t="shared" si="369"/>
        <v>120</v>
      </c>
      <c r="BN585" s="3">
        <f t="shared" ref="BN585:BN616" si="377">IF(U585=0,"",IF((BM585/U585)=0,"",BM585/U585))</f>
        <v>5.069365822335626E-2</v>
      </c>
      <c r="BO585" s="37">
        <f>IFERROR(INDEX('Wkpr - Existing Depr Rates'!$G$2:$G$709,MATCH('Wkpr - Plant Balance Detail'!A585,'Wkpr - Existing Depr Rates'!$A$2:$A$709,0),),0)</f>
        <v>5.0700000000000002E-2</v>
      </c>
      <c r="BP585" s="37">
        <f t="shared" si="370"/>
        <v>-6.3417766437423584E-6</v>
      </c>
      <c r="BQ585" s="16">
        <v>0.1</v>
      </c>
      <c r="BR585" s="16"/>
      <c r="BS585" s="16"/>
      <c r="BU585" s="31">
        <f>_xlfn.IFNA(IF(AND($B585="ED",$D585&gt;=310000,$D585&lt;360000),INDEX('Wkpr - Allocation_Factors'!$B$16:$F$16,1,MATCH('Wkpr - Plant Balance Detail'!BU$2,'Wkpr - Allocation_Factors'!$B$1:$F$1,0)),IF(AND($B585="GD",$C585="AN",$D585&gt;=350000,$D585&lt;358000),INDEX('Wkpr - Allocation_Factors'!$B$17:$F$17,1,MATCH('Wkpr - Plant Balance Detail'!BU$2,'Wkpr - Allocation_Factors'!$B$1:$F$1,0)),INDEX('Wkpr - Allocation_Factors'!$B$2:$F$15,MATCH(CONCATENATE('Wkpr - Plant Balance Detail'!$B585,'Wkpr - Plant Balance Detail'!$C585),'Wkpr - Allocation_Factors'!$A$2:$A$15,0),MATCH('Wkpr - Plant Balance Detail'!BU$2,'Wkpr - Allocation_Factors'!$B$1:$F$1,0)))),0)</f>
        <v>0</v>
      </c>
      <c r="BV585" s="31">
        <f>_xlfn.IFNA(IF(AND($B585="ED",$D585&gt;=310000,$D585&lt;360000),INDEX('Wkpr - Allocation_Factors'!$B$16:$F$16,1,MATCH('Wkpr - Plant Balance Detail'!BV$2,'Wkpr - Allocation_Factors'!$B$1:$F$1,0)),IF(AND($B585="GD",$C585="AN",$D585&gt;=350000,$D585&lt;358000),INDEX('Wkpr - Allocation_Factors'!$B$17:$F$17,1,MATCH('Wkpr - Plant Balance Detail'!BV$2,'Wkpr - Allocation_Factors'!$B$1:$F$1,0)),INDEX('Wkpr - Allocation_Factors'!$B$2:$F$15,MATCH(CONCATENATE('Wkpr - Plant Balance Detail'!$B585,'Wkpr - Plant Balance Detail'!$C585),'Wkpr - Allocation_Factors'!$A$2:$A$15,0),MATCH('Wkpr - Plant Balance Detail'!BV$2,'Wkpr - Allocation_Factors'!$B$1:$F$1,0)))),0)</f>
        <v>0</v>
      </c>
      <c r="BW585" s="31">
        <f>_xlfn.IFNA(IF(AND($B585="ED",$D585&gt;=310000,$D585&lt;360000),INDEX('Wkpr - Allocation_Factors'!$B$16:$F$16,1,MATCH('Wkpr - Plant Balance Detail'!BW$2,'Wkpr - Allocation_Factors'!$B$1:$F$1,0)),IF(AND($B585="GD",$C585="AN",$D585&gt;=350000,$D585&lt;358000),INDEX('Wkpr - Allocation_Factors'!$B$17:$F$17,1,MATCH('Wkpr - Plant Balance Detail'!BW$2,'Wkpr - Allocation_Factors'!$B$1:$F$1,0)),INDEX('Wkpr - Allocation_Factors'!$B$2:$F$15,MATCH(CONCATENATE('Wkpr - Plant Balance Detail'!$B585,'Wkpr - Plant Balance Detail'!$C585),'Wkpr - Allocation_Factors'!$A$2:$A$15,0),MATCH('Wkpr - Plant Balance Detail'!BW$2,'Wkpr - Allocation_Factors'!$B$1:$F$1,0)))),0)</f>
        <v>0</v>
      </c>
      <c r="BX585" s="31">
        <f>_xlfn.IFNA(IF(AND($B585="ED",$D585&gt;=310000,$D585&lt;360000),INDEX('Wkpr - Allocation_Factors'!$B$16:$F$16,1,MATCH('Wkpr - Plant Balance Detail'!BX$2,'Wkpr - Allocation_Factors'!$B$1:$F$1,0)),IF(AND($B585="GD",$C585="AN",$D585&gt;=350000,$D585&lt;358000),INDEX('Wkpr - Allocation_Factors'!$B$17:$F$17,1,MATCH('Wkpr - Plant Balance Detail'!BX$2,'Wkpr - Allocation_Factors'!$B$1:$F$1,0)),INDEX('Wkpr - Allocation_Factors'!$B$2:$F$15,MATCH(CONCATENATE('Wkpr - Plant Balance Detail'!$B585,'Wkpr - Plant Balance Detail'!$C585),'Wkpr - Allocation_Factors'!$A$2:$A$15,0),MATCH('Wkpr - Plant Balance Detail'!BX$2,'Wkpr - Allocation_Factors'!$B$1:$F$1,0)))),0)</f>
        <v>0</v>
      </c>
      <c r="BY585" s="31">
        <f>_xlfn.IFNA(IF(AND($B585="ED",$D585&gt;=310000,$D585&lt;360000),INDEX('Wkpr - Allocation_Factors'!$B$16:$F$16,1,MATCH('Wkpr - Plant Balance Detail'!BY$2,'Wkpr - Allocation_Factors'!$B$1:$F$1,0)),IF(AND($B585="GD",$C585="AN",$D585&gt;=350000,$D585&lt;358000),INDEX('Wkpr - Allocation_Factors'!$B$17:$F$17,1,MATCH('Wkpr - Plant Balance Detail'!BY$2,'Wkpr - Allocation_Factors'!$B$1:$F$1,0)),INDEX('Wkpr - Allocation_Factors'!$B$2:$F$15,MATCH(CONCATENATE('Wkpr - Plant Balance Detail'!$B585,'Wkpr - Plant Balance Detail'!$C585),'Wkpr - Allocation_Factors'!$A$2:$A$15,0),MATCH('Wkpr - Plant Balance Detail'!BY$2,'Wkpr - Allocation_Factors'!$B$1:$F$1,0)))),0)</f>
        <v>1</v>
      </c>
      <c r="CA585" s="1">
        <f t="shared" si="342"/>
        <v>0</v>
      </c>
      <c r="CB585" s="1">
        <f t="shared" si="343"/>
        <v>0</v>
      </c>
      <c r="CC585" s="1">
        <f t="shared" si="344"/>
        <v>0</v>
      </c>
      <c r="CD585" s="1">
        <f t="shared" si="345"/>
        <v>0</v>
      </c>
      <c r="CE585" s="1">
        <f t="shared" si="346"/>
        <v>120</v>
      </c>
      <c r="CF585" s="1"/>
      <c r="CG585" s="1">
        <f t="shared" si="347"/>
        <v>0</v>
      </c>
      <c r="CH585" s="1">
        <f t="shared" si="348"/>
        <v>0</v>
      </c>
      <c r="CI585" s="1">
        <f t="shared" si="349"/>
        <v>0</v>
      </c>
      <c r="CJ585" s="1">
        <f t="shared" si="350"/>
        <v>0</v>
      </c>
      <c r="CK585" s="1">
        <f t="shared" si="351"/>
        <v>120.015012</v>
      </c>
      <c r="CM585" s="1">
        <f t="shared" si="352"/>
        <v>0</v>
      </c>
      <c r="CN585" s="1">
        <f t="shared" si="353"/>
        <v>0</v>
      </c>
      <c r="CO585" s="1">
        <f t="shared" si="354"/>
        <v>0</v>
      </c>
      <c r="CP585" s="1">
        <f t="shared" si="355"/>
        <v>0</v>
      </c>
      <c r="CQ585" s="1">
        <f t="shared" si="356"/>
        <v>236.71600000000001</v>
      </c>
      <c r="CS585" s="1">
        <f t="shared" si="371"/>
        <v>0</v>
      </c>
      <c r="CT585" s="1">
        <f t="shared" si="372"/>
        <v>0</v>
      </c>
      <c r="CU585" s="1">
        <f t="shared" si="373"/>
        <v>0</v>
      </c>
      <c r="CV585" s="1">
        <f t="shared" si="374"/>
        <v>0</v>
      </c>
      <c r="CW585" s="1">
        <f t="shared" si="375"/>
        <v>116.70098800000001</v>
      </c>
      <c r="CX585" s="1">
        <f t="shared" si="376"/>
        <v>116.70098800000001</v>
      </c>
      <c r="DA585" s="38">
        <f t="shared" si="357"/>
        <v>0</v>
      </c>
      <c r="DB585" s="38">
        <f t="shared" si="358"/>
        <v>0</v>
      </c>
      <c r="DC585" s="38">
        <f t="shared" si="359"/>
        <v>0</v>
      </c>
      <c r="DD585" s="38">
        <f t="shared" si="360"/>
        <v>0</v>
      </c>
      <c r="DE585" s="38">
        <f t="shared" si="361"/>
        <v>0</v>
      </c>
    </row>
    <row r="586" spans="1:109" x14ac:dyDescent="0.2">
      <c r="A586" s="12" t="s">
        <v>601</v>
      </c>
      <c r="B586" s="12" t="str">
        <f t="shared" si="362"/>
        <v>GD</v>
      </c>
      <c r="C586" s="12" t="str">
        <f t="shared" si="363"/>
        <v>WA</v>
      </c>
      <c r="D586" s="12">
        <f t="shared" si="364"/>
        <v>303000</v>
      </c>
      <c r="E586" s="12" t="s">
        <v>1141</v>
      </c>
      <c r="F586" s="13">
        <v>1022594.23</v>
      </c>
      <c r="G586" s="13">
        <v>1022594.23</v>
      </c>
      <c r="H586" s="13">
        <v>1022594.23</v>
      </c>
      <c r="I586" s="13">
        <v>1022594.23</v>
      </c>
      <c r="J586" s="13">
        <v>1022594.23</v>
      </c>
      <c r="K586" s="13">
        <v>1022594.23</v>
      </c>
      <c r="L586" s="13">
        <v>1022594.23</v>
      </c>
      <c r="M586" s="13">
        <v>1022594.23</v>
      </c>
      <c r="N586" s="13">
        <v>1022594.23</v>
      </c>
      <c r="O586" s="13">
        <v>1022594.23</v>
      </c>
      <c r="P586" s="13">
        <v>1022594.23</v>
      </c>
      <c r="Q586" s="13">
        <v>1022594.23</v>
      </c>
      <c r="R586" s="13">
        <v>1022594.23</v>
      </c>
      <c r="S586" s="13">
        <f t="shared" si="365"/>
        <v>1022594.23</v>
      </c>
      <c r="T586" s="13">
        <f t="shared" si="366"/>
        <v>11248536.530000003</v>
      </c>
      <c r="U586" s="13">
        <f t="shared" si="367"/>
        <v>1022594.2300000003</v>
      </c>
      <c r="V586" s="1">
        <v>-141566.16</v>
      </c>
      <c r="W586" s="1">
        <v>-143638.01</v>
      </c>
      <c r="X586" s="1">
        <v>-145709.85</v>
      </c>
      <c r="Y586" s="1">
        <v>-147781.69</v>
      </c>
      <c r="Z586" s="1">
        <v>-149853.53</v>
      </c>
      <c r="AA586" s="1">
        <v>-151925.37</v>
      </c>
      <c r="AB586" s="1">
        <v>-153997.21</v>
      </c>
      <c r="AC586" s="1">
        <v>-156069.06</v>
      </c>
      <c r="AD586" s="1">
        <v>-158140.9</v>
      </c>
      <c r="AE586" s="1">
        <v>-160212.74</v>
      </c>
      <c r="AF586" s="1">
        <v>-162284.58000000002</v>
      </c>
      <c r="AG586" s="1">
        <v>-164356.42000000001</v>
      </c>
      <c r="AH586" s="13">
        <v>-166428.26999999999</v>
      </c>
      <c r="AI586" s="13"/>
      <c r="AJ586" s="13">
        <v>-2071.84</v>
      </c>
      <c r="AK586" s="13">
        <v>-2071.85</v>
      </c>
      <c r="AL586" s="13">
        <v>-2071.84</v>
      </c>
      <c r="AM586" s="13">
        <v>-2071.84</v>
      </c>
      <c r="AN586" s="13">
        <v>-2071.84</v>
      </c>
      <c r="AO586" s="13">
        <v>-2071.84</v>
      </c>
      <c r="AP586" s="13">
        <v>-2071.84</v>
      </c>
      <c r="AQ586" s="13">
        <v>-2071.85</v>
      </c>
      <c r="AR586" s="13">
        <v>-2071.84</v>
      </c>
      <c r="AS586" s="13">
        <v>-2071.84</v>
      </c>
      <c r="AT586" s="13">
        <v>-2071.84</v>
      </c>
      <c r="AU586" s="13">
        <v>-2071.84</v>
      </c>
      <c r="AV586" s="13">
        <v>-2071.85</v>
      </c>
      <c r="AW586" s="13">
        <f t="shared" si="368"/>
        <v>24862.11</v>
      </c>
      <c r="AX586" s="13"/>
      <c r="AY586" s="1">
        <v>881028.07000000007</v>
      </c>
      <c r="AZ586" s="1">
        <v>878956.22</v>
      </c>
      <c r="BA586" s="1">
        <v>876884.38</v>
      </c>
      <c r="BB586" s="1">
        <v>874812.54</v>
      </c>
      <c r="BC586" s="1">
        <v>872740.70000000007</v>
      </c>
      <c r="BD586" s="1">
        <v>870668.86</v>
      </c>
      <c r="BE586" s="1">
        <v>868597.02</v>
      </c>
      <c r="BF586" s="1">
        <v>866525.17</v>
      </c>
      <c r="BG586" s="1">
        <v>864453.33000000007</v>
      </c>
      <c r="BH586" s="1">
        <v>862381.49</v>
      </c>
      <c r="BI586" s="1">
        <v>860309.65</v>
      </c>
      <c r="BJ586" s="1">
        <v>858237.81</v>
      </c>
      <c r="BK586" s="1">
        <v>856165.96</v>
      </c>
      <c r="BL586" s="14">
        <f t="shared" si="341"/>
        <v>24862.11</v>
      </c>
      <c r="BM586" s="14">
        <f t="shared" si="369"/>
        <v>0</v>
      </c>
      <c r="BN586" s="15" t="str">
        <f t="shared" si="377"/>
        <v/>
      </c>
      <c r="BO586" s="37">
        <f>IFERROR(INDEX('Wkpr - Existing Depr Rates'!$G$2:$G$709,MATCH('Wkpr - Plant Balance Detail'!A586,'Wkpr - Existing Depr Rates'!$A$2:$A$709,0),),0)</f>
        <v>1.8181820000000001E-2</v>
      </c>
      <c r="BP586" s="37" t="str">
        <f t="shared" si="370"/>
        <v/>
      </c>
      <c r="BQ586" s="12"/>
      <c r="BR586" s="12"/>
      <c r="BS586" s="12"/>
      <c r="BT586" s="12"/>
      <c r="BU586" s="30">
        <f>_xlfn.IFNA(IF(AND($B586="ED",$D586&gt;=310000,$D586&lt;360000),INDEX('Wkpr - Allocation_Factors'!$B$16:$F$16,1,MATCH('Wkpr - Plant Balance Detail'!BU$2,'Wkpr - Allocation_Factors'!$B$1:$F$1,0)),IF(AND($B586="GD",$C586="AN",$D586&gt;=350000,$D586&lt;358000),INDEX('Wkpr - Allocation_Factors'!$B$17:$F$17,1,MATCH('Wkpr - Plant Balance Detail'!BU$2,'Wkpr - Allocation_Factors'!$B$1:$F$1,0)),INDEX('Wkpr - Allocation_Factors'!$B$2:$F$15,MATCH(CONCATENATE('Wkpr - Plant Balance Detail'!$B586,'Wkpr - Plant Balance Detail'!$C586),'Wkpr - Allocation_Factors'!$A$2:$A$15,0),MATCH('Wkpr - Plant Balance Detail'!BU$2,'Wkpr - Allocation_Factors'!$B$1:$F$1,0)))),0)</f>
        <v>0</v>
      </c>
      <c r="BV586" s="30">
        <f>_xlfn.IFNA(IF(AND($B586="ED",$D586&gt;=310000,$D586&lt;360000),INDEX('Wkpr - Allocation_Factors'!$B$16:$F$16,1,MATCH('Wkpr - Plant Balance Detail'!BV$2,'Wkpr - Allocation_Factors'!$B$1:$F$1,0)),IF(AND($B586="GD",$C586="AN",$D586&gt;=350000,$D586&lt;358000),INDEX('Wkpr - Allocation_Factors'!$B$17:$F$17,1,MATCH('Wkpr - Plant Balance Detail'!BV$2,'Wkpr - Allocation_Factors'!$B$1:$F$1,0)),INDEX('Wkpr - Allocation_Factors'!$B$2:$F$15,MATCH(CONCATENATE('Wkpr - Plant Balance Detail'!$B586,'Wkpr - Plant Balance Detail'!$C586),'Wkpr - Allocation_Factors'!$A$2:$A$15,0),MATCH('Wkpr - Plant Balance Detail'!BV$2,'Wkpr - Allocation_Factors'!$B$1:$F$1,0)))),0)</f>
        <v>1</v>
      </c>
      <c r="BW586" s="30">
        <f>_xlfn.IFNA(IF(AND($B586="ED",$D586&gt;=310000,$D586&lt;360000),INDEX('Wkpr - Allocation_Factors'!$B$16:$F$16,1,MATCH('Wkpr - Plant Balance Detail'!BW$2,'Wkpr - Allocation_Factors'!$B$1:$F$1,0)),IF(AND($B586="GD",$C586="AN",$D586&gt;=350000,$D586&lt;358000),INDEX('Wkpr - Allocation_Factors'!$B$17:$F$17,1,MATCH('Wkpr - Plant Balance Detail'!BW$2,'Wkpr - Allocation_Factors'!$B$1:$F$1,0)),INDEX('Wkpr - Allocation_Factors'!$B$2:$F$15,MATCH(CONCATENATE('Wkpr - Plant Balance Detail'!$B586,'Wkpr - Plant Balance Detail'!$C586),'Wkpr - Allocation_Factors'!$A$2:$A$15,0),MATCH('Wkpr - Plant Balance Detail'!BW$2,'Wkpr - Allocation_Factors'!$B$1:$F$1,0)))),0)</f>
        <v>0</v>
      </c>
      <c r="BX586" s="30">
        <f>_xlfn.IFNA(IF(AND($B586="ED",$D586&gt;=310000,$D586&lt;360000),INDEX('Wkpr - Allocation_Factors'!$B$16:$F$16,1,MATCH('Wkpr - Plant Balance Detail'!BX$2,'Wkpr - Allocation_Factors'!$B$1:$F$1,0)),IF(AND($B586="GD",$C586="AN",$D586&gt;=350000,$D586&lt;358000),INDEX('Wkpr - Allocation_Factors'!$B$17:$F$17,1,MATCH('Wkpr - Plant Balance Detail'!BX$2,'Wkpr - Allocation_Factors'!$B$1:$F$1,0)),INDEX('Wkpr - Allocation_Factors'!$B$2:$F$15,MATCH(CONCATENATE('Wkpr - Plant Balance Detail'!$B586,'Wkpr - Plant Balance Detail'!$C586),'Wkpr - Allocation_Factors'!$A$2:$A$15,0),MATCH('Wkpr - Plant Balance Detail'!BX$2,'Wkpr - Allocation_Factors'!$B$1:$F$1,0)))),0)</f>
        <v>0</v>
      </c>
      <c r="BY586" s="30">
        <f>_xlfn.IFNA(IF(AND($B586="ED",$D586&gt;=310000,$D586&lt;360000),INDEX('Wkpr - Allocation_Factors'!$B$16:$F$16,1,MATCH('Wkpr - Plant Balance Detail'!BY$2,'Wkpr - Allocation_Factors'!$B$1:$F$1,0)),IF(AND($B586="GD",$C586="AN",$D586&gt;=350000,$D586&lt;358000),INDEX('Wkpr - Allocation_Factors'!$B$17:$F$17,1,MATCH('Wkpr - Plant Balance Detail'!BY$2,'Wkpr - Allocation_Factors'!$B$1:$F$1,0)),INDEX('Wkpr - Allocation_Factors'!$B$2:$F$15,MATCH(CONCATENATE('Wkpr - Plant Balance Detail'!$B586,'Wkpr - Plant Balance Detail'!$C586),'Wkpr - Allocation_Factors'!$A$2:$A$15,0),MATCH('Wkpr - Plant Balance Detail'!BY$2,'Wkpr - Allocation_Factors'!$B$1:$F$1,0)))),0)</f>
        <v>0</v>
      </c>
      <c r="CA586" s="1">
        <f t="shared" si="342"/>
        <v>0</v>
      </c>
      <c r="CB586" s="1">
        <f t="shared" si="343"/>
        <v>0</v>
      </c>
      <c r="CC586" s="1">
        <f t="shared" si="344"/>
        <v>0</v>
      </c>
      <c r="CD586" s="1">
        <f t="shared" si="345"/>
        <v>0</v>
      </c>
      <c r="CE586" s="1">
        <f t="shared" si="346"/>
        <v>0</v>
      </c>
      <c r="CF586" s="1"/>
      <c r="CG586" s="1">
        <f t="shared" si="347"/>
        <v>0</v>
      </c>
      <c r="CH586" s="1">
        <f t="shared" si="348"/>
        <v>0</v>
      </c>
      <c r="CI586" s="1">
        <f t="shared" si="349"/>
        <v>0</v>
      </c>
      <c r="CJ586" s="1">
        <f t="shared" si="350"/>
        <v>0</v>
      </c>
      <c r="CK586" s="1">
        <f t="shared" si="351"/>
        <v>0</v>
      </c>
      <c r="CM586" s="1">
        <f t="shared" si="352"/>
        <v>0</v>
      </c>
      <c r="CN586" s="1">
        <f t="shared" si="353"/>
        <v>0</v>
      </c>
      <c r="CO586" s="1">
        <f t="shared" si="354"/>
        <v>0</v>
      </c>
      <c r="CP586" s="1">
        <f t="shared" si="355"/>
        <v>0</v>
      </c>
      <c r="CQ586" s="1">
        <f t="shared" si="356"/>
        <v>0</v>
      </c>
      <c r="CS586" s="1">
        <f t="shared" si="371"/>
        <v>0</v>
      </c>
      <c r="CT586" s="1">
        <f t="shared" si="372"/>
        <v>0</v>
      </c>
      <c r="CU586" s="1">
        <f t="shared" si="373"/>
        <v>0</v>
      </c>
      <c r="CV586" s="1">
        <f t="shared" si="374"/>
        <v>0</v>
      </c>
      <c r="CW586" s="1">
        <f t="shared" si="375"/>
        <v>0</v>
      </c>
      <c r="CX586" s="1">
        <f t="shared" si="376"/>
        <v>0</v>
      </c>
      <c r="DA586" s="38">
        <f t="shared" si="357"/>
        <v>0</v>
      </c>
      <c r="DB586" s="38">
        <f t="shared" si="358"/>
        <v>18592.624222898601</v>
      </c>
      <c r="DC586" s="38">
        <f t="shared" si="359"/>
        <v>0</v>
      </c>
      <c r="DD586" s="38">
        <f t="shared" si="360"/>
        <v>0</v>
      </c>
      <c r="DE586" s="38">
        <f t="shared" si="361"/>
        <v>0</v>
      </c>
    </row>
    <row r="587" spans="1:109" x14ac:dyDescent="0.2">
      <c r="A587" s="12" t="s">
        <v>602</v>
      </c>
      <c r="B587" s="12" t="str">
        <f t="shared" si="362"/>
        <v>GD</v>
      </c>
      <c r="C587" s="12" t="str">
        <f t="shared" si="363"/>
        <v>WA</v>
      </c>
      <c r="D587" s="12">
        <f t="shared" si="364"/>
        <v>374200</v>
      </c>
      <c r="E587" s="12" t="s">
        <v>1142</v>
      </c>
      <c r="F587" s="13">
        <v>63925.05</v>
      </c>
      <c r="G587" s="13">
        <v>63925.05</v>
      </c>
      <c r="H587" s="13">
        <v>63925.05</v>
      </c>
      <c r="I587" s="13">
        <v>63925.05</v>
      </c>
      <c r="J587" s="13">
        <v>63925.05</v>
      </c>
      <c r="K587" s="13">
        <v>63925.05</v>
      </c>
      <c r="L587" s="13">
        <v>63925.05</v>
      </c>
      <c r="M587" s="13">
        <v>63925.05</v>
      </c>
      <c r="N587" s="13">
        <v>63925.05</v>
      </c>
      <c r="O587" s="13">
        <v>63925.05</v>
      </c>
      <c r="P587" s="13">
        <v>63925.05</v>
      </c>
      <c r="Q587" s="13">
        <v>63925.05</v>
      </c>
      <c r="R587" s="13">
        <v>63925.05</v>
      </c>
      <c r="S587" s="13">
        <f t="shared" si="365"/>
        <v>63925.05</v>
      </c>
      <c r="T587" s="13">
        <f t="shared" si="366"/>
        <v>703175.55</v>
      </c>
      <c r="U587" s="13">
        <f t="shared" si="367"/>
        <v>63925.05000000001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3">
        <v>0</v>
      </c>
      <c r="AI587" s="13"/>
      <c r="AJ587" s="13">
        <v>0</v>
      </c>
      <c r="AK587" s="13">
        <v>0</v>
      </c>
      <c r="AL587" s="13">
        <v>0</v>
      </c>
      <c r="AM587" s="13">
        <v>0</v>
      </c>
      <c r="AN587" s="13">
        <v>0</v>
      </c>
      <c r="AO587" s="13">
        <v>0</v>
      </c>
      <c r="AP587" s="13">
        <v>0</v>
      </c>
      <c r="AQ587" s="13">
        <v>0</v>
      </c>
      <c r="AR587" s="13">
        <v>0</v>
      </c>
      <c r="AS587" s="13">
        <v>0</v>
      </c>
      <c r="AT587" s="13">
        <v>0</v>
      </c>
      <c r="AU587" s="13">
        <v>0</v>
      </c>
      <c r="AV587" s="13">
        <v>0</v>
      </c>
      <c r="AW587" s="13">
        <f t="shared" si="368"/>
        <v>0</v>
      </c>
      <c r="AX587" s="13"/>
      <c r="AY587" s="1">
        <v>63925.05</v>
      </c>
      <c r="AZ587" s="1">
        <v>63925.05</v>
      </c>
      <c r="BA587" s="1">
        <v>63925.05</v>
      </c>
      <c r="BB587" s="1">
        <v>63925.05</v>
      </c>
      <c r="BC587" s="1">
        <v>63925.05</v>
      </c>
      <c r="BD587" s="1">
        <v>63925.05</v>
      </c>
      <c r="BE587" s="1">
        <v>63925.05</v>
      </c>
      <c r="BF587" s="1">
        <v>63925.05</v>
      </c>
      <c r="BG587" s="1">
        <v>63925.05</v>
      </c>
      <c r="BH587" s="1">
        <v>63925.05</v>
      </c>
      <c r="BI587" s="1">
        <v>63925.05</v>
      </c>
      <c r="BJ587" s="1">
        <v>63925.05</v>
      </c>
      <c r="BK587" s="1">
        <v>63925.05</v>
      </c>
      <c r="BL587" s="14">
        <f t="shared" si="341"/>
        <v>0</v>
      </c>
      <c r="BM587" s="14">
        <f t="shared" si="369"/>
        <v>0</v>
      </c>
      <c r="BN587" s="15" t="str">
        <f t="shared" si="377"/>
        <v/>
      </c>
      <c r="BO587" s="37">
        <f>IFERROR(INDEX('Wkpr - Existing Depr Rates'!$G$2:$G$709,MATCH('Wkpr - Plant Balance Detail'!A587,'Wkpr - Existing Depr Rates'!$A$2:$A$709,0),),0)</f>
        <v>0</v>
      </c>
      <c r="BP587" s="37" t="str">
        <f t="shared" si="370"/>
        <v/>
      </c>
      <c r="BQ587" s="12"/>
      <c r="BR587" s="12"/>
      <c r="BS587" s="12"/>
      <c r="BT587" s="12"/>
      <c r="BU587" s="30">
        <f>_xlfn.IFNA(IF(AND($B587="ED",$D587&gt;=310000,$D587&lt;360000),INDEX('Wkpr - Allocation_Factors'!$B$16:$F$16,1,MATCH('Wkpr - Plant Balance Detail'!BU$2,'Wkpr - Allocation_Factors'!$B$1:$F$1,0)),IF(AND($B587="GD",$C587="AN",$D587&gt;=350000,$D587&lt;358000),INDEX('Wkpr - Allocation_Factors'!$B$17:$F$17,1,MATCH('Wkpr - Plant Balance Detail'!BU$2,'Wkpr - Allocation_Factors'!$B$1:$F$1,0)),INDEX('Wkpr - Allocation_Factors'!$B$2:$F$15,MATCH(CONCATENATE('Wkpr - Plant Balance Detail'!$B587,'Wkpr - Plant Balance Detail'!$C587),'Wkpr - Allocation_Factors'!$A$2:$A$15,0),MATCH('Wkpr - Plant Balance Detail'!BU$2,'Wkpr - Allocation_Factors'!$B$1:$F$1,0)))),0)</f>
        <v>0</v>
      </c>
      <c r="BV587" s="30">
        <f>_xlfn.IFNA(IF(AND($B587="ED",$D587&gt;=310000,$D587&lt;360000),INDEX('Wkpr - Allocation_Factors'!$B$16:$F$16,1,MATCH('Wkpr - Plant Balance Detail'!BV$2,'Wkpr - Allocation_Factors'!$B$1:$F$1,0)),IF(AND($B587="GD",$C587="AN",$D587&gt;=350000,$D587&lt;358000),INDEX('Wkpr - Allocation_Factors'!$B$17:$F$17,1,MATCH('Wkpr - Plant Balance Detail'!BV$2,'Wkpr - Allocation_Factors'!$B$1:$F$1,0)),INDEX('Wkpr - Allocation_Factors'!$B$2:$F$15,MATCH(CONCATENATE('Wkpr - Plant Balance Detail'!$B587,'Wkpr - Plant Balance Detail'!$C587),'Wkpr - Allocation_Factors'!$A$2:$A$15,0),MATCH('Wkpr - Plant Balance Detail'!BV$2,'Wkpr - Allocation_Factors'!$B$1:$F$1,0)))),0)</f>
        <v>1</v>
      </c>
      <c r="BW587" s="30">
        <f>_xlfn.IFNA(IF(AND($B587="ED",$D587&gt;=310000,$D587&lt;360000),INDEX('Wkpr - Allocation_Factors'!$B$16:$F$16,1,MATCH('Wkpr - Plant Balance Detail'!BW$2,'Wkpr - Allocation_Factors'!$B$1:$F$1,0)),IF(AND($B587="GD",$C587="AN",$D587&gt;=350000,$D587&lt;358000),INDEX('Wkpr - Allocation_Factors'!$B$17:$F$17,1,MATCH('Wkpr - Plant Balance Detail'!BW$2,'Wkpr - Allocation_Factors'!$B$1:$F$1,0)),INDEX('Wkpr - Allocation_Factors'!$B$2:$F$15,MATCH(CONCATENATE('Wkpr - Plant Balance Detail'!$B587,'Wkpr - Plant Balance Detail'!$C587),'Wkpr - Allocation_Factors'!$A$2:$A$15,0),MATCH('Wkpr - Plant Balance Detail'!BW$2,'Wkpr - Allocation_Factors'!$B$1:$F$1,0)))),0)</f>
        <v>0</v>
      </c>
      <c r="BX587" s="30">
        <f>_xlfn.IFNA(IF(AND($B587="ED",$D587&gt;=310000,$D587&lt;360000),INDEX('Wkpr - Allocation_Factors'!$B$16:$F$16,1,MATCH('Wkpr - Plant Balance Detail'!BX$2,'Wkpr - Allocation_Factors'!$B$1:$F$1,0)),IF(AND($B587="GD",$C587="AN",$D587&gt;=350000,$D587&lt;358000),INDEX('Wkpr - Allocation_Factors'!$B$17:$F$17,1,MATCH('Wkpr - Plant Balance Detail'!BX$2,'Wkpr - Allocation_Factors'!$B$1:$F$1,0)),INDEX('Wkpr - Allocation_Factors'!$B$2:$F$15,MATCH(CONCATENATE('Wkpr - Plant Balance Detail'!$B587,'Wkpr - Plant Balance Detail'!$C587),'Wkpr - Allocation_Factors'!$A$2:$A$15,0),MATCH('Wkpr - Plant Balance Detail'!BX$2,'Wkpr - Allocation_Factors'!$B$1:$F$1,0)))),0)</f>
        <v>0</v>
      </c>
      <c r="BY587" s="30">
        <f>_xlfn.IFNA(IF(AND($B587="ED",$D587&gt;=310000,$D587&lt;360000),INDEX('Wkpr - Allocation_Factors'!$B$16:$F$16,1,MATCH('Wkpr - Plant Balance Detail'!BY$2,'Wkpr - Allocation_Factors'!$B$1:$F$1,0)),IF(AND($B587="GD",$C587="AN",$D587&gt;=350000,$D587&lt;358000),INDEX('Wkpr - Allocation_Factors'!$B$17:$F$17,1,MATCH('Wkpr - Plant Balance Detail'!BY$2,'Wkpr - Allocation_Factors'!$B$1:$F$1,0)),INDEX('Wkpr - Allocation_Factors'!$B$2:$F$15,MATCH(CONCATENATE('Wkpr - Plant Balance Detail'!$B587,'Wkpr - Plant Balance Detail'!$C587),'Wkpr - Allocation_Factors'!$A$2:$A$15,0),MATCH('Wkpr - Plant Balance Detail'!BY$2,'Wkpr - Allocation_Factors'!$B$1:$F$1,0)))),0)</f>
        <v>0</v>
      </c>
      <c r="CA587" s="1">
        <f t="shared" si="342"/>
        <v>0</v>
      </c>
      <c r="CB587" s="1">
        <f t="shared" si="343"/>
        <v>0</v>
      </c>
      <c r="CC587" s="1">
        <f t="shared" si="344"/>
        <v>0</v>
      </c>
      <c r="CD587" s="1">
        <f t="shared" si="345"/>
        <v>0</v>
      </c>
      <c r="CE587" s="1">
        <f t="shared" si="346"/>
        <v>0</v>
      </c>
      <c r="CF587" s="1"/>
      <c r="CG587" s="1">
        <f t="shared" si="347"/>
        <v>0</v>
      </c>
      <c r="CH587" s="1">
        <f t="shared" si="348"/>
        <v>0</v>
      </c>
      <c r="CI587" s="1">
        <f t="shared" si="349"/>
        <v>0</v>
      </c>
      <c r="CJ587" s="1">
        <f t="shared" si="350"/>
        <v>0</v>
      </c>
      <c r="CK587" s="1">
        <f t="shared" si="351"/>
        <v>0</v>
      </c>
      <c r="CM587" s="1">
        <f t="shared" si="352"/>
        <v>0</v>
      </c>
      <c r="CN587" s="1">
        <f t="shared" si="353"/>
        <v>0</v>
      </c>
      <c r="CO587" s="1">
        <f t="shared" si="354"/>
        <v>0</v>
      </c>
      <c r="CP587" s="1">
        <f t="shared" si="355"/>
        <v>0</v>
      </c>
      <c r="CQ587" s="1">
        <f t="shared" si="356"/>
        <v>0</v>
      </c>
      <c r="CS587" s="1">
        <f t="shared" si="371"/>
        <v>0</v>
      </c>
      <c r="CT587" s="1">
        <f t="shared" si="372"/>
        <v>0</v>
      </c>
      <c r="CU587" s="1">
        <f t="shared" si="373"/>
        <v>0</v>
      </c>
      <c r="CV587" s="1">
        <f t="shared" si="374"/>
        <v>0</v>
      </c>
      <c r="CW587" s="1">
        <f t="shared" si="375"/>
        <v>0</v>
      </c>
      <c r="CX587" s="1">
        <f t="shared" si="376"/>
        <v>0</v>
      </c>
      <c r="DA587" s="38">
        <f t="shared" si="357"/>
        <v>0</v>
      </c>
      <c r="DB587" s="38">
        <f t="shared" si="358"/>
        <v>0</v>
      </c>
      <c r="DC587" s="38">
        <f t="shared" si="359"/>
        <v>0</v>
      </c>
      <c r="DD587" s="38">
        <f t="shared" si="360"/>
        <v>0</v>
      </c>
      <c r="DE587" s="38">
        <f t="shared" si="361"/>
        <v>0</v>
      </c>
    </row>
    <row r="588" spans="1:109" x14ac:dyDescent="0.2">
      <c r="A588" t="s">
        <v>603</v>
      </c>
      <c r="B588" t="str">
        <f t="shared" si="362"/>
        <v>GD</v>
      </c>
      <c r="C588" t="str">
        <f t="shared" si="363"/>
        <v>WA</v>
      </c>
      <c r="D588">
        <f t="shared" si="364"/>
        <v>374400</v>
      </c>
      <c r="F588" s="1">
        <v>123263.19</v>
      </c>
      <c r="G588" s="1">
        <v>123263.19</v>
      </c>
      <c r="H588" s="1">
        <v>123263.19</v>
      </c>
      <c r="I588" s="1">
        <v>123263.19</v>
      </c>
      <c r="J588" s="1">
        <v>123263.19</v>
      </c>
      <c r="K588" s="1">
        <v>123263.19</v>
      </c>
      <c r="L588" s="1">
        <v>123263.19</v>
      </c>
      <c r="M588" s="1">
        <v>123263.19</v>
      </c>
      <c r="N588" s="1">
        <v>123263.19</v>
      </c>
      <c r="O588" s="1">
        <v>123263.19</v>
      </c>
      <c r="P588" s="1">
        <v>123263.19</v>
      </c>
      <c r="Q588" s="1">
        <v>123263.19</v>
      </c>
      <c r="R588" s="1">
        <v>123263.19</v>
      </c>
      <c r="S588" s="1">
        <f t="shared" si="365"/>
        <v>123263.19</v>
      </c>
      <c r="T588" s="1">
        <f t="shared" si="366"/>
        <v>1355895.0899999996</v>
      </c>
      <c r="U588" s="1">
        <f t="shared" si="367"/>
        <v>123263.18999999996</v>
      </c>
      <c r="V588" s="1">
        <v>-4675.2</v>
      </c>
      <c r="W588" s="1">
        <v>-4881.67</v>
      </c>
      <c r="X588" s="1">
        <v>-5088.1400000000003</v>
      </c>
      <c r="Y588" s="1">
        <v>-5294.61</v>
      </c>
      <c r="Z588" s="1">
        <v>-5501.08</v>
      </c>
      <c r="AA588" s="1">
        <v>-5707.55</v>
      </c>
      <c r="AB588" s="1">
        <v>-5914.02</v>
      </c>
      <c r="AC588" s="1">
        <v>-6120.49</v>
      </c>
      <c r="AD588" s="1">
        <v>-6326.96</v>
      </c>
      <c r="AE588" s="1">
        <v>-6533.43</v>
      </c>
      <c r="AF588" s="1">
        <v>-6739.9000000000005</v>
      </c>
      <c r="AG588" s="1">
        <v>-6946.37</v>
      </c>
      <c r="AH588" s="1">
        <v>-7152.84</v>
      </c>
      <c r="AI588" s="1"/>
      <c r="AJ588" s="1">
        <v>-206.47</v>
      </c>
      <c r="AK588" s="1">
        <v>-206.47</v>
      </c>
      <c r="AL588" s="1">
        <v>-206.47</v>
      </c>
      <c r="AM588" s="1">
        <v>-206.47</v>
      </c>
      <c r="AN588" s="1">
        <v>-206.47</v>
      </c>
      <c r="AO588" s="1">
        <v>-206.47</v>
      </c>
      <c r="AP588" s="1">
        <v>-206.47</v>
      </c>
      <c r="AQ588" s="1">
        <v>-206.47</v>
      </c>
      <c r="AR588" s="1">
        <v>-206.47</v>
      </c>
      <c r="AS588" s="1">
        <v>-206.47</v>
      </c>
      <c r="AT588" s="1">
        <v>-206.47</v>
      </c>
      <c r="AU588" s="1">
        <v>-206.47</v>
      </c>
      <c r="AV588" s="1">
        <v>-206.47</v>
      </c>
      <c r="AW588" s="1">
        <f t="shared" si="368"/>
        <v>2477.6399999999994</v>
      </c>
      <c r="AX588" s="1"/>
      <c r="AY588" s="1">
        <v>118587.99</v>
      </c>
      <c r="AZ588" s="1">
        <v>118381.52</v>
      </c>
      <c r="BA588" s="1">
        <v>118175.05</v>
      </c>
      <c r="BB588" s="1">
        <v>117968.58</v>
      </c>
      <c r="BC588" s="1">
        <v>117762.11</v>
      </c>
      <c r="BD588" s="1">
        <v>117555.64</v>
      </c>
      <c r="BE588" s="1">
        <v>117349.17</v>
      </c>
      <c r="BF588" s="1">
        <v>117142.7</v>
      </c>
      <c r="BG588" s="1">
        <v>116936.23</v>
      </c>
      <c r="BH588" s="1">
        <v>116729.76000000001</v>
      </c>
      <c r="BI588" s="1">
        <v>116523.29000000001</v>
      </c>
      <c r="BJ588" s="1">
        <v>116316.82</v>
      </c>
      <c r="BK588" s="1">
        <v>116110.35</v>
      </c>
      <c r="BL588" s="2">
        <f t="shared" si="341"/>
        <v>0</v>
      </c>
      <c r="BM588" s="2">
        <f t="shared" si="369"/>
        <v>2477.6399999999994</v>
      </c>
      <c r="BN588" s="3">
        <f t="shared" si="377"/>
        <v>2.0100404670688795E-2</v>
      </c>
      <c r="BO588" s="37">
        <f>IFERROR(INDEX('Wkpr - Existing Depr Rates'!$G$2:$G$709,MATCH('Wkpr - Plant Balance Detail'!A588,'Wkpr - Existing Depr Rates'!$A$2:$A$709,0),),0)</f>
        <v>2.01E-2</v>
      </c>
      <c r="BP588" s="37">
        <f t="shared" si="370"/>
        <v>4.0467068879515566E-7</v>
      </c>
      <c r="BQ588" s="11">
        <v>1.66E-2</v>
      </c>
      <c r="BR588" s="11"/>
      <c r="BS588" s="11"/>
      <c r="BU588" s="31">
        <f>_xlfn.IFNA(IF(AND($B588="ED",$D588&gt;=310000,$D588&lt;360000),INDEX('Wkpr - Allocation_Factors'!$B$16:$F$16,1,MATCH('Wkpr - Plant Balance Detail'!BU$2,'Wkpr - Allocation_Factors'!$B$1:$F$1,0)),IF(AND($B588="GD",$C588="AN",$D588&gt;=350000,$D588&lt;358000),INDEX('Wkpr - Allocation_Factors'!$B$17:$F$17,1,MATCH('Wkpr - Plant Balance Detail'!BU$2,'Wkpr - Allocation_Factors'!$B$1:$F$1,0)),INDEX('Wkpr - Allocation_Factors'!$B$2:$F$15,MATCH(CONCATENATE('Wkpr - Plant Balance Detail'!$B588,'Wkpr - Plant Balance Detail'!$C588),'Wkpr - Allocation_Factors'!$A$2:$A$15,0),MATCH('Wkpr - Plant Balance Detail'!BU$2,'Wkpr - Allocation_Factors'!$B$1:$F$1,0)))),0)</f>
        <v>0</v>
      </c>
      <c r="BV588" s="31">
        <f>_xlfn.IFNA(IF(AND($B588="ED",$D588&gt;=310000,$D588&lt;360000),INDEX('Wkpr - Allocation_Factors'!$B$16:$F$16,1,MATCH('Wkpr - Plant Balance Detail'!BV$2,'Wkpr - Allocation_Factors'!$B$1:$F$1,0)),IF(AND($B588="GD",$C588="AN",$D588&gt;=350000,$D588&lt;358000),INDEX('Wkpr - Allocation_Factors'!$B$17:$F$17,1,MATCH('Wkpr - Plant Balance Detail'!BV$2,'Wkpr - Allocation_Factors'!$B$1:$F$1,0)),INDEX('Wkpr - Allocation_Factors'!$B$2:$F$15,MATCH(CONCATENATE('Wkpr - Plant Balance Detail'!$B588,'Wkpr - Plant Balance Detail'!$C588),'Wkpr - Allocation_Factors'!$A$2:$A$15,0),MATCH('Wkpr - Plant Balance Detail'!BV$2,'Wkpr - Allocation_Factors'!$B$1:$F$1,0)))),0)</f>
        <v>1</v>
      </c>
      <c r="BW588" s="31">
        <f>_xlfn.IFNA(IF(AND($B588="ED",$D588&gt;=310000,$D588&lt;360000),INDEX('Wkpr - Allocation_Factors'!$B$16:$F$16,1,MATCH('Wkpr - Plant Balance Detail'!BW$2,'Wkpr - Allocation_Factors'!$B$1:$F$1,0)),IF(AND($B588="GD",$C588="AN",$D588&gt;=350000,$D588&lt;358000),INDEX('Wkpr - Allocation_Factors'!$B$17:$F$17,1,MATCH('Wkpr - Plant Balance Detail'!BW$2,'Wkpr - Allocation_Factors'!$B$1:$F$1,0)),INDEX('Wkpr - Allocation_Factors'!$B$2:$F$15,MATCH(CONCATENATE('Wkpr - Plant Balance Detail'!$B588,'Wkpr - Plant Balance Detail'!$C588),'Wkpr - Allocation_Factors'!$A$2:$A$15,0),MATCH('Wkpr - Plant Balance Detail'!BW$2,'Wkpr - Allocation_Factors'!$B$1:$F$1,0)))),0)</f>
        <v>0</v>
      </c>
      <c r="BX588" s="31">
        <f>_xlfn.IFNA(IF(AND($B588="ED",$D588&gt;=310000,$D588&lt;360000),INDEX('Wkpr - Allocation_Factors'!$B$16:$F$16,1,MATCH('Wkpr - Plant Balance Detail'!BX$2,'Wkpr - Allocation_Factors'!$B$1:$F$1,0)),IF(AND($B588="GD",$C588="AN",$D588&gt;=350000,$D588&lt;358000),INDEX('Wkpr - Allocation_Factors'!$B$17:$F$17,1,MATCH('Wkpr - Plant Balance Detail'!BX$2,'Wkpr - Allocation_Factors'!$B$1:$F$1,0)),INDEX('Wkpr - Allocation_Factors'!$B$2:$F$15,MATCH(CONCATENATE('Wkpr - Plant Balance Detail'!$B588,'Wkpr - Plant Balance Detail'!$C588),'Wkpr - Allocation_Factors'!$A$2:$A$15,0),MATCH('Wkpr - Plant Balance Detail'!BX$2,'Wkpr - Allocation_Factors'!$B$1:$F$1,0)))),0)</f>
        <v>0</v>
      </c>
      <c r="BY588" s="31">
        <f>_xlfn.IFNA(IF(AND($B588="ED",$D588&gt;=310000,$D588&lt;360000),INDEX('Wkpr - Allocation_Factors'!$B$16:$F$16,1,MATCH('Wkpr - Plant Balance Detail'!BY$2,'Wkpr - Allocation_Factors'!$B$1:$F$1,0)),IF(AND($B588="GD",$C588="AN",$D588&gt;=350000,$D588&lt;358000),INDEX('Wkpr - Allocation_Factors'!$B$17:$F$17,1,MATCH('Wkpr - Plant Balance Detail'!BY$2,'Wkpr - Allocation_Factors'!$B$1:$F$1,0)),INDEX('Wkpr - Allocation_Factors'!$B$2:$F$15,MATCH(CONCATENATE('Wkpr - Plant Balance Detail'!$B588,'Wkpr - Plant Balance Detail'!$C588),'Wkpr - Allocation_Factors'!$A$2:$A$15,0),MATCH('Wkpr - Plant Balance Detail'!BY$2,'Wkpr - Allocation_Factors'!$B$1:$F$1,0)))),0)</f>
        <v>0</v>
      </c>
      <c r="CA588" s="1">
        <f t="shared" si="342"/>
        <v>0</v>
      </c>
      <c r="CB588" s="1">
        <f t="shared" si="343"/>
        <v>2477.6400000000003</v>
      </c>
      <c r="CC588" s="1">
        <f t="shared" si="344"/>
        <v>0</v>
      </c>
      <c r="CD588" s="1">
        <f t="shared" si="345"/>
        <v>0</v>
      </c>
      <c r="CE588" s="1">
        <f t="shared" si="346"/>
        <v>0</v>
      </c>
      <c r="CF588" s="1"/>
      <c r="CG588" s="1">
        <f t="shared" si="347"/>
        <v>0</v>
      </c>
      <c r="CH588" s="1">
        <f t="shared" si="348"/>
        <v>2477.590119</v>
      </c>
      <c r="CI588" s="1">
        <f t="shared" si="349"/>
        <v>0</v>
      </c>
      <c r="CJ588" s="1">
        <f t="shared" si="350"/>
        <v>0</v>
      </c>
      <c r="CK588" s="1">
        <f t="shared" si="351"/>
        <v>0</v>
      </c>
      <c r="CM588" s="1">
        <f t="shared" si="352"/>
        <v>0</v>
      </c>
      <c r="CN588" s="1">
        <f t="shared" si="353"/>
        <v>2046.168954</v>
      </c>
      <c r="CO588" s="1">
        <f t="shared" si="354"/>
        <v>0</v>
      </c>
      <c r="CP588" s="1">
        <f t="shared" si="355"/>
        <v>0</v>
      </c>
      <c r="CQ588" s="1">
        <f t="shared" si="356"/>
        <v>0</v>
      </c>
      <c r="CS588" s="1">
        <f t="shared" si="371"/>
        <v>0</v>
      </c>
      <c r="CT588" s="1">
        <f t="shared" si="372"/>
        <v>-431.42116499999997</v>
      </c>
      <c r="CU588" s="1">
        <f t="shared" si="373"/>
        <v>0</v>
      </c>
      <c r="CV588" s="1">
        <f t="shared" si="374"/>
        <v>0</v>
      </c>
      <c r="CW588" s="1">
        <f t="shared" si="375"/>
        <v>0</v>
      </c>
      <c r="CX588" s="1">
        <f t="shared" si="376"/>
        <v>-431.42116499999997</v>
      </c>
      <c r="DA588" s="38">
        <f t="shared" si="357"/>
        <v>0</v>
      </c>
      <c r="DB588" s="38">
        <f t="shared" si="358"/>
        <v>0</v>
      </c>
      <c r="DC588" s="38">
        <f t="shared" si="359"/>
        <v>0</v>
      </c>
      <c r="DD588" s="38">
        <f t="shared" si="360"/>
        <v>0</v>
      </c>
      <c r="DE588" s="38">
        <f t="shared" si="361"/>
        <v>0</v>
      </c>
    </row>
    <row r="589" spans="1:109" x14ac:dyDescent="0.2">
      <c r="A589" t="s">
        <v>604</v>
      </c>
      <c r="B589" t="str">
        <f t="shared" si="362"/>
        <v>GD</v>
      </c>
      <c r="C589" t="str">
        <f t="shared" si="363"/>
        <v>WA</v>
      </c>
      <c r="D589">
        <f t="shared" si="364"/>
        <v>375000</v>
      </c>
      <c r="F589" s="1">
        <v>556529.01</v>
      </c>
      <c r="G589" s="1">
        <v>550513.52</v>
      </c>
      <c r="H589" s="1">
        <v>552858.26</v>
      </c>
      <c r="I589" s="1">
        <v>552864.88</v>
      </c>
      <c r="J589" s="1">
        <v>552905.24</v>
      </c>
      <c r="K589" s="1">
        <v>552902.11</v>
      </c>
      <c r="L589" s="1">
        <v>552909.67000000004</v>
      </c>
      <c r="M589" s="1">
        <v>552912.72</v>
      </c>
      <c r="N589" s="1">
        <v>557945.69000000006</v>
      </c>
      <c r="O589" s="1">
        <v>564870.77</v>
      </c>
      <c r="P589" s="1">
        <v>568463.23</v>
      </c>
      <c r="Q589" s="1">
        <v>568463.23</v>
      </c>
      <c r="R589" s="1">
        <v>568032.37</v>
      </c>
      <c r="S589" s="1">
        <f t="shared" si="365"/>
        <v>562280.68999999994</v>
      </c>
      <c r="T589" s="1">
        <f t="shared" si="366"/>
        <v>6127609.3200000022</v>
      </c>
      <c r="U589" s="1">
        <f t="shared" si="367"/>
        <v>557490.83416666684</v>
      </c>
      <c r="V589" s="1">
        <v>-170379.87</v>
      </c>
      <c r="W589" s="1">
        <v>-171223.99</v>
      </c>
      <c r="X589" s="1">
        <v>-172065.31</v>
      </c>
      <c r="Y589" s="1">
        <v>-172908.42</v>
      </c>
      <c r="Z589" s="1">
        <v>-173751.57</v>
      </c>
      <c r="AA589" s="1">
        <v>-174594.75</v>
      </c>
      <c r="AB589" s="1">
        <v>-175437.93</v>
      </c>
      <c r="AC589" s="1">
        <v>-176281.12</v>
      </c>
      <c r="AD589" s="1">
        <v>-177128.15</v>
      </c>
      <c r="AE589" s="1">
        <v>-174344.52</v>
      </c>
      <c r="AF589" s="1">
        <v>-175208.69</v>
      </c>
      <c r="AG589" s="1">
        <v>-176075.6</v>
      </c>
      <c r="AH589" s="1">
        <v>-176427.53</v>
      </c>
      <c r="AI589" s="1"/>
      <c r="AJ589" s="1">
        <v>-838.75</v>
      </c>
      <c r="AK589" s="1">
        <v>-844.12</v>
      </c>
      <c r="AL589" s="1">
        <v>-841.32</v>
      </c>
      <c r="AM589" s="1">
        <v>-843.11</v>
      </c>
      <c r="AN589" s="1">
        <v>-843.15</v>
      </c>
      <c r="AO589" s="1">
        <v>-843.18000000000006</v>
      </c>
      <c r="AP589" s="1">
        <v>-843.18000000000006</v>
      </c>
      <c r="AQ589" s="1">
        <v>-843.19</v>
      </c>
      <c r="AR589" s="1">
        <v>-847.03</v>
      </c>
      <c r="AS589" s="1">
        <v>-856.15</v>
      </c>
      <c r="AT589" s="1">
        <v>-864.17000000000007</v>
      </c>
      <c r="AU589" s="1">
        <v>-866.91</v>
      </c>
      <c r="AV589" s="1">
        <v>-866.58</v>
      </c>
      <c r="AW589" s="1">
        <f t="shared" si="368"/>
        <v>10202.089999999998</v>
      </c>
      <c r="AX589" s="1"/>
      <c r="AY589" s="1">
        <v>386149.14</v>
      </c>
      <c r="AZ589" s="1">
        <v>379289.53</v>
      </c>
      <c r="BA589" s="1">
        <v>380792.95</v>
      </c>
      <c r="BB589" s="1">
        <v>379956.46</v>
      </c>
      <c r="BC589" s="1">
        <v>379153.67</v>
      </c>
      <c r="BD589" s="1">
        <v>378307.36</v>
      </c>
      <c r="BE589" s="1">
        <v>377471.74</v>
      </c>
      <c r="BF589" s="1">
        <v>376631.60000000003</v>
      </c>
      <c r="BG589" s="1">
        <v>380817.54</v>
      </c>
      <c r="BH589" s="1">
        <v>390526.25</v>
      </c>
      <c r="BI589" s="1">
        <v>393254.54000000004</v>
      </c>
      <c r="BJ589" s="1">
        <v>392387.63</v>
      </c>
      <c r="BK589" s="1">
        <v>391604.84</v>
      </c>
      <c r="BL589" s="2">
        <f t="shared" si="341"/>
        <v>0</v>
      </c>
      <c r="BM589" s="2">
        <f t="shared" si="369"/>
        <v>10202.089999999998</v>
      </c>
      <c r="BN589" s="3">
        <f t="shared" si="377"/>
        <v>1.8300013874219128E-2</v>
      </c>
      <c r="BO589" s="37">
        <f>IFERROR(INDEX('Wkpr - Existing Depr Rates'!$G$2:$G$709,MATCH('Wkpr - Plant Balance Detail'!A589,'Wkpr - Existing Depr Rates'!$A$2:$A$709,0),),0)</f>
        <v>1.83E-2</v>
      </c>
      <c r="BP589" s="37">
        <f t="shared" si="370"/>
        <v>1.3874219127740783E-8</v>
      </c>
      <c r="BQ589" s="11">
        <v>1.8800000000000001E-2</v>
      </c>
      <c r="BR589" s="11"/>
      <c r="BS589" s="11"/>
      <c r="BU589" s="31">
        <f>_xlfn.IFNA(IF(AND($B589="ED",$D589&gt;=310000,$D589&lt;360000),INDEX('Wkpr - Allocation_Factors'!$B$16:$F$16,1,MATCH('Wkpr - Plant Balance Detail'!BU$2,'Wkpr - Allocation_Factors'!$B$1:$F$1,0)),IF(AND($B589="GD",$C589="AN",$D589&gt;=350000,$D589&lt;358000),INDEX('Wkpr - Allocation_Factors'!$B$17:$F$17,1,MATCH('Wkpr - Plant Balance Detail'!BU$2,'Wkpr - Allocation_Factors'!$B$1:$F$1,0)),INDEX('Wkpr - Allocation_Factors'!$B$2:$F$15,MATCH(CONCATENATE('Wkpr - Plant Balance Detail'!$B589,'Wkpr - Plant Balance Detail'!$C589),'Wkpr - Allocation_Factors'!$A$2:$A$15,0),MATCH('Wkpr - Plant Balance Detail'!BU$2,'Wkpr - Allocation_Factors'!$B$1:$F$1,0)))),0)</f>
        <v>0</v>
      </c>
      <c r="BV589" s="31">
        <f>_xlfn.IFNA(IF(AND($B589="ED",$D589&gt;=310000,$D589&lt;360000),INDEX('Wkpr - Allocation_Factors'!$B$16:$F$16,1,MATCH('Wkpr - Plant Balance Detail'!BV$2,'Wkpr - Allocation_Factors'!$B$1:$F$1,0)),IF(AND($B589="GD",$C589="AN",$D589&gt;=350000,$D589&lt;358000),INDEX('Wkpr - Allocation_Factors'!$B$17:$F$17,1,MATCH('Wkpr - Plant Balance Detail'!BV$2,'Wkpr - Allocation_Factors'!$B$1:$F$1,0)),INDEX('Wkpr - Allocation_Factors'!$B$2:$F$15,MATCH(CONCATENATE('Wkpr - Plant Balance Detail'!$B589,'Wkpr - Plant Balance Detail'!$C589),'Wkpr - Allocation_Factors'!$A$2:$A$15,0),MATCH('Wkpr - Plant Balance Detail'!BV$2,'Wkpr - Allocation_Factors'!$B$1:$F$1,0)))),0)</f>
        <v>1</v>
      </c>
      <c r="BW589" s="31">
        <f>_xlfn.IFNA(IF(AND($B589="ED",$D589&gt;=310000,$D589&lt;360000),INDEX('Wkpr - Allocation_Factors'!$B$16:$F$16,1,MATCH('Wkpr - Plant Balance Detail'!BW$2,'Wkpr - Allocation_Factors'!$B$1:$F$1,0)),IF(AND($B589="GD",$C589="AN",$D589&gt;=350000,$D589&lt;358000),INDEX('Wkpr - Allocation_Factors'!$B$17:$F$17,1,MATCH('Wkpr - Plant Balance Detail'!BW$2,'Wkpr - Allocation_Factors'!$B$1:$F$1,0)),INDEX('Wkpr - Allocation_Factors'!$B$2:$F$15,MATCH(CONCATENATE('Wkpr - Plant Balance Detail'!$B589,'Wkpr - Plant Balance Detail'!$C589),'Wkpr - Allocation_Factors'!$A$2:$A$15,0),MATCH('Wkpr - Plant Balance Detail'!BW$2,'Wkpr - Allocation_Factors'!$B$1:$F$1,0)))),0)</f>
        <v>0</v>
      </c>
      <c r="BX589" s="31">
        <f>_xlfn.IFNA(IF(AND($B589="ED",$D589&gt;=310000,$D589&lt;360000),INDEX('Wkpr - Allocation_Factors'!$B$16:$F$16,1,MATCH('Wkpr - Plant Balance Detail'!BX$2,'Wkpr - Allocation_Factors'!$B$1:$F$1,0)),IF(AND($B589="GD",$C589="AN",$D589&gt;=350000,$D589&lt;358000),INDEX('Wkpr - Allocation_Factors'!$B$17:$F$17,1,MATCH('Wkpr - Plant Balance Detail'!BX$2,'Wkpr - Allocation_Factors'!$B$1:$F$1,0)),INDEX('Wkpr - Allocation_Factors'!$B$2:$F$15,MATCH(CONCATENATE('Wkpr - Plant Balance Detail'!$B589,'Wkpr - Plant Balance Detail'!$C589),'Wkpr - Allocation_Factors'!$A$2:$A$15,0),MATCH('Wkpr - Plant Balance Detail'!BX$2,'Wkpr - Allocation_Factors'!$B$1:$F$1,0)))),0)</f>
        <v>0</v>
      </c>
      <c r="BY589" s="31">
        <f>_xlfn.IFNA(IF(AND($B589="ED",$D589&gt;=310000,$D589&lt;360000),INDEX('Wkpr - Allocation_Factors'!$B$16:$F$16,1,MATCH('Wkpr - Plant Balance Detail'!BY$2,'Wkpr - Allocation_Factors'!$B$1:$F$1,0)),IF(AND($B589="GD",$C589="AN",$D589&gt;=350000,$D589&lt;358000),INDEX('Wkpr - Allocation_Factors'!$B$17:$F$17,1,MATCH('Wkpr - Plant Balance Detail'!BY$2,'Wkpr - Allocation_Factors'!$B$1:$F$1,0)),INDEX('Wkpr - Allocation_Factors'!$B$2:$F$15,MATCH(CONCATENATE('Wkpr - Plant Balance Detail'!$B589,'Wkpr - Plant Balance Detail'!$C589),'Wkpr - Allocation_Factors'!$A$2:$A$15,0),MATCH('Wkpr - Plant Balance Detail'!BY$2,'Wkpr - Allocation_Factors'!$B$1:$F$1,0)))),0)</f>
        <v>0</v>
      </c>
      <c r="CA589" s="1">
        <f t="shared" si="342"/>
        <v>0</v>
      </c>
      <c r="CB589" s="1">
        <f t="shared" si="343"/>
        <v>10395.000252005573</v>
      </c>
      <c r="CC589" s="1">
        <f t="shared" si="344"/>
        <v>0</v>
      </c>
      <c r="CD589" s="1">
        <f t="shared" si="345"/>
        <v>0</v>
      </c>
      <c r="CE589" s="1">
        <f t="shared" si="346"/>
        <v>0</v>
      </c>
      <c r="CF589" s="1"/>
      <c r="CG589" s="1">
        <f t="shared" si="347"/>
        <v>0</v>
      </c>
      <c r="CH589" s="1">
        <f t="shared" si="348"/>
        <v>10394.992371</v>
      </c>
      <c r="CI589" s="1">
        <f t="shared" si="349"/>
        <v>0</v>
      </c>
      <c r="CJ589" s="1">
        <f t="shared" si="350"/>
        <v>0</v>
      </c>
      <c r="CK589" s="1">
        <f t="shared" si="351"/>
        <v>0</v>
      </c>
      <c r="CM589" s="1">
        <f t="shared" si="352"/>
        <v>0</v>
      </c>
      <c r="CN589" s="1">
        <f t="shared" si="353"/>
        <v>10679.008556000001</v>
      </c>
      <c r="CO589" s="1">
        <f t="shared" si="354"/>
        <v>0</v>
      </c>
      <c r="CP589" s="1">
        <f t="shared" si="355"/>
        <v>0</v>
      </c>
      <c r="CQ589" s="1">
        <f t="shared" si="356"/>
        <v>0</v>
      </c>
      <c r="CS589" s="1">
        <f t="shared" si="371"/>
        <v>0</v>
      </c>
      <c r="CT589" s="1">
        <f t="shared" si="372"/>
        <v>284.01618500000041</v>
      </c>
      <c r="CU589" s="1">
        <f t="shared" si="373"/>
        <v>0</v>
      </c>
      <c r="CV589" s="1">
        <f t="shared" si="374"/>
        <v>0</v>
      </c>
      <c r="CW589" s="1">
        <f t="shared" si="375"/>
        <v>0</v>
      </c>
      <c r="CX589" s="1">
        <f t="shared" si="376"/>
        <v>284.01618500000041</v>
      </c>
      <c r="DA589" s="38">
        <f t="shared" si="357"/>
        <v>0</v>
      </c>
      <c r="DB589" s="38">
        <f t="shared" si="358"/>
        <v>0</v>
      </c>
      <c r="DC589" s="38">
        <f t="shared" si="359"/>
        <v>0</v>
      </c>
      <c r="DD589" s="38">
        <f t="shared" si="360"/>
        <v>0</v>
      </c>
      <c r="DE589" s="38">
        <f t="shared" si="361"/>
        <v>0</v>
      </c>
    </row>
    <row r="590" spans="1:109" x14ac:dyDescent="0.2">
      <c r="A590" t="s">
        <v>605</v>
      </c>
      <c r="B590" t="str">
        <f t="shared" si="362"/>
        <v>GD</v>
      </c>
      <c r="C590" t="str">
        <f t="shared" si="363"/>
        <v>WA</v>
      </c>
      <c r="D590">
        <f t="shared" si="364"/>
        <v>376000</v>
      </c>
      <c r="F590" s="1">
        <v>186514467.84999999</v>
      </c>
      <c r="G590" s="1">
        <v>186456825.88</v>
      </c>
      <c r="H590" s="1">
        <v>187098356.34999999</v>
      </c>
      <c r="I590" s="1">
        <v>186705313.50999999</v>
      </c>
      <c r="J590" s="1">
        <v>187640879.44999999</v>
      </c>
      <c r="K590" s="1">
        <v>188564890.66999999</v>
      </c>
      <c r="L590" s="1">
        <v>190132387.86000001</v>
      </c>
      <c r="M590" s="1">
        <v>192072607.37</v>
      </c>
      <c r="N590" s="1">
        <v>193865478.55000001</v>
      </c>
      <c r="O590" s="1">
        <v>194872292.41999999</v>
      </c>
      <c r="P590" s="1">
        <v>196041075.81</v>
      </c>
      <c r="Q590" s="1">
        <v>196823687.63</v>
      </c>
      <c r="R590" s="1">
        <v>197633498.28</v>
      </c>
      <c r="S590" s="1">
        <f t="shared" si="365"/>
        <v>192073983.065</v>
      </c>
      <c r="T590" s="1">
        <f t="shared" si="366"/>
        <v>2100273795.5</v>
      </c>
      <c r="U590" s="1">
        <f t="shared" si="367"/>
        <v>191028981.54708335</v>
      </c>
      <c r="V590" s="1">
        <v>-59419697.359999999</v>
      </c>
      <c r="W590" s="1">
        <v>-59784545.68</v>
      </c>
      <c r="X590" s="1">
        <v>-60135041.57</v>
      </c>
      <c r="Y590" s="1">
        <v>-59409110.479999997</v>
      </c>
      <c r="Z590" s="1">
        <v>-59780687.859999999</v>
      </c>
      <c r="AA590" s="1">
        <v>-60149600.920000002</v>
      </c>
      <c r="AB590" s="1">
        <v>-60525404.979999997</v>
      </c>
      <c r="AC590" s="1">
        <v>-60902266.670000002</v>
      </c>
      <c r="AD590" s="1">
        <v>-61233045.770000003</v>
      </c>
      <c r="AE590" s="1">
        <v>-61569999.950000003</v>
      </c>
      <c r="AF590" s="1">
        <v>-61916901.049999997</v>
      </c>
      <c r="AG590" s="1">
        <v>-62308135.43</v>
      </c>
      <c r="AH590" s="1">
        <v>-62657037.009999998</v>
      </c>
      <c r="AI590" s="1"/>
      <c r="AJ590" s="1">
        <v>-364095.45</v>
      </c>
      <c r="AK590" s="1">
        <v>-371423.46</v>
      </c>
      <c r="AL590" s="1">
        <v>-372004.93</v>
      </c>
      <c r="AM590" s="1">
        <v>-372252.39</v>
      </c>
      <c r="AN590" s="1">
        <v>-372792.66000000003</v>
      </c>
      <c r="AO590" s="1">
        <v>-374644.51</v>
      </c>
      <c r="AP590" s="1">
        <v>-377125.68</v>
      </c>
      <c r="AQ590" s="1">
        <v>-380618.84</v>
      </c>
      <c r="AR590" s="1">
        <v>-384336.44</v>
      </c>
      <c r="AS590" s="1">
        <v>-387124.51</v>
      </c>
      <c r="AT590" s="1">
        <v>-389291.08</v>
      </c>
      <c r="AU590" s="1">
        <v>-391234.38</v>
      </c>
      <c r="AV590" s="1">
        <v>-392820.18</v>
      </c>
      <c r="AW590" s="1">
        <f t="shared" si="368"/>
        <v>4565669.0599999996</v>
      </c>
      <c r="AX590" s="1"/>
      <c r="AY590" s="1">
        <v>127094770.48999999</v>
      </c>
      <c r="AZ590" s="1">
        <v>126672280.2</v>
      </c>
      <c r="BA590" s="1">
        <v>126963314.78</v>
      </c>
      <c r="BB590" s="1">
        <v>127296203.03</v>
      </c>
      <c r="BC590" s="1">
        <v>127860191.59</v>
      </c>
      <c r="BD590" s="1">
        <v>128415289.75</v>
      </c>
      <c r="BE590" s="1">
        <v>129606982.88</v>
      </c>
      <c r="BF590" s="1">
        <v>131170340.7</v>
      </c>
      <c r="BG590" s="1">
        <v>132632432.78</v>
      </c>
      <c r="BH590" s="1">
        <v>133302292.47</v>
      </c>
      <c r="BI590" s="1">
        <v>134124174.76000001</v>
      </c>
      <c r="BJ590" s="1">
        <v>134515552.19999999</v>
      </c>
      <c r="BK590" s="1">
        <v>134976461.27000001</v>
      </c>
      <c r="BL590" s="2">
        <f t="shared" si="341"/>
        <v>0</v>
      </c>
      <c r="BM590" s="2">
        <f t="shared" si="369"/>
        <v>4565669.0599999996</v>
      </c>
      <c r="BN590" s="3">
        <f t="shared" si="377"/>
        <v>2.3900399944679015E-2</v>
      </c>
      <c r="BO590" s="37">
        <f>IFERROR(INDEX('Wkpr - Existing Depr Rates'!$G$2:$G$709,MATCH('Wkpr - Plant Balance Detail'!A590,'Wkpr - Existing Depr Rates'!$A$2:$A$709,0),),0)</f>
        <v>2.3900399999999999E-2</v>
      </c>
      <c r="BP590" s="37">
        <f t="shared" si="370"/>
        <v>-5.5320983904927346E-11</v>
      </c>
      <c r="BQ590" s="11">
        <v>2.2800000000000001E-2</v>
      </c>
      <c r="BR590" s="11"/>
      <c r="BS590" s="11"/>
      <c r="BU590" s="31">
        <f>_xlfn.IFNA(IF(AND($B590="ED",$D590&gt;=310000,$D590&lt;360000),INDEX('Wkpr - Allocation_Factors'!$B$16:$F$16,1,MATCH('Wkpr - Plant Balance Detail'!BU$2,'Wkpr - Allocation_Factors'!$B$1:$F$1,0)),IF(AND($B590="GD",$C590="AN",$D590&gt;=350000,$D590&lt;358000),INDEX('Wkpr - Allocation_Factors'!$B$17:$F$17,1,MATCH('Wkpr - Plant Balance Detail'!BU$2,'Wkpr - Allocation_Factors'!$B$1:$F$1,0)),INDEX('Wkpr - Allocation_Factors'!$B$2:$F$15,MATCH(CONCATENATE('Wkpr - Plant Balance Detail'!$B590,'Wkpr - Plant Balance Detail'!$C590),'Wkpr - Allocation_Factors'!$A$2:$A$15,0),MATCH('Wkpr - Plant Balance Detail'!BU$2,'Wkpr - Allocation_Factors'!$B$1:$F$1,0)))),0)</f>
        <v>0</v>
      </c>
      <c r="BV590" s="31">
        <f>_xlfn.IFNA(IF(AND($B590="ED",$D590&gt;=310000,$D590&lt;360000),INDEX('Wkpr - Allocation_Factors'!$B$16:$F$16,1,MATCH('Wkpr - Plant Balance Detail'!BV$2,'Wkpr - Allocation_Factors'!$B$1:$F$1,0)),IF(AND($B590="GD",$C590="AN",$D590&gt;=350000,$D590&lt;358000),INDEX('Wkpr - Allocation_Factors'!$B$17:$F$17,1,MATCH('Wkpr - Plant Balance Detail'!BV$2,'Wkpr - Allocation_Factors'!$B$1:$F$1,0)),INDEX('Wkpr - Allocation_Factors'!$B$2:$F$15,MATCH(CONCATENATE('Wkpr - Plant Balance Detail'!$B590,'Wkpr - Plant Balance Detail'!$C590),'Wkpr - Allocation_Factors'!$A$2:$A$15,0),MATCH('Wkpr - Plant Balance Detail'!BV$2,'Wkpr - Allocation_Factors'!$B$1:$F$1,0)))),0)</f>
        <v>1</v>
      </c>
      <c r="BW590" s="31">
        <f>_xlfn.IFNA(IF(AND($B590="ED",$D590&gt;=310000,$D590&lt;360000),INDEX('Wkpr - Allocation_Factors'!$B$16:$F$16,1,MATCH('Wkpr - Plant Balance Detail'!BW$2,'Wkpr - Allocation_Factors'!$B$1:$F$1,0)),IF(AND($B590="GD",$C590="AN",$D590&gt;=350000,$D590&lt;358000),INDEX('Wkpr - Allocation_Factors'!$B$17:$F$17,1,MATCH('Wkpr - Plant Balance Detail'!BW$2,'Wkpr - Allocation_Factors'!$B$1:$F$1,0)),INDEX('Wkpr - Allocation_Factors'!$B$2:$F$15,MATCH(CONCATENATE('Wkpr - Plant Balance Detail'!$B590,'Wkpr - Plant Balance Detail'!$C590),'Wkpr - Allocation_Factors'!$A$2:$A$15,0),MATCH('Wkpr - Plant Balance Detail'!BW$2,'Wkpr - Allocation_Factors'!$B$1:$F$1,0)))),0)</f>
        <v>0</v>
      </c>
      <c r="BX590" s="31">
        <f>_xlfn.IFNA(IF(AND($B590="ED",$D590&gt;=310000,$D590&lt;360000),INDEX('Wkpr - Allocation_Factors'!$B$16:$F$16,1,MATCH('Wkpr - Plant Balance Detail'!BX$2,'Wkpr - Allocation_Factors'!$B$1:$F$1,0)),IF(AND($B590="GD",$C590="AN",$D590&gt;=350000,$D590&lt;358000),INDEX('Wkpr - Allocation_Factors'!$B$17:$F$17,1,MATCH('Wkpr - Plant Balance Detail'!BX$2,'Wkpr - Allocation_Factors'!$B$1:$F$1,0)),INDEX('Wkpr - Allocation_Factors'!$B$2:$F$15,MATCH(CONCATENATE('Wkpr - Plant Balance Detail'!$B590,'Wkpr - Plant Balance Detail'!$C590),'Wkpr - Allocation_Factors'!$A$2:$A$15,0),MATCH('Wkpr - Plant Balance Detail'!BX$2,'Wkpr - Allocation_Factors'!$B$1:$F$1,0)))),0)</f>
        <v>0</v>
      </c>
      <c r="BY590" s="31">
        <f>_xlfn.IFNA(IF(AND($B590="ED",$D590&gt;=310000,$D590&lt;360000),INDEX('Wkpr - Allocation_Factors'!$B$16:$F$16,1,MATCH('Wkpr - Plant Balance Detail'!BY$2,'Wkpr - Allocation_Factors'!$B$1:$F$1,0)),IF(AND($B590="GD",$C590="AN",$D590&gt;=350000,$D590&lt;358000),INDEX('Wkpr - Allocation_Factors'!$B$17:$F$17,1,MATCH('Wkpr - Plant Balance Detail'!BY$2,'Wkpr - Allocation_Factors'!$B$1:$F$1,0)),INDEX('Wkpr - Allocation_Factors'!$B$2:$F$15,MATCH(CONCATENATE('Wkpr - Plant Balance Detail'!$B590,'Wkpr - Plant Balance Detail'!$C590),'Wkpr - Allocation_Factors'!$A$2:$A$15,0),MATCH('Wkpr - Plant Balance Detail'!BY$2,'Wkpr - Allocation_Factors'!$B$1:$F$1,0)))),0)</f>
        <v>0</v>
      </c>
      <c r="CA590" s="1">
        <f t="shared" si="342"/>
        <v>0</v>
      </c>
      <c r="CB590" s="1">
        <f t="shared" si="343"/>
        <v>4723519.6513580326</v>
      </c>
      <c r="CC590" s="1">
        <f t="shared" si="344"/>
        <v>0</v>
      </c>
      <c r="CD590" s="1">
        <f t="shared" si="345"/>
        <v>0</v>
      </c>
      <c r="CE590" s="1">
        <f t="shared" si="346"/>
        <v>0</v>
      </c>
      <c r="CF590" s="1"/>
      <c r="CG590" s="1">
        <f t="shared" si="347"/>
        <v>0</v>
      </c>
      <c r="CH590" s="1">
        <f t="shared" si="348"/>
        <v>4723519.6622913117</v>
      </c>
      <c r="CI590" s="1">
        <f t="shared" si="349"/>
        <v>0</v>
      </c>
      <c r="CJ590" s="1">
        <f t="shared" si="350"/>
        <v>0</v>
      </c>
      <c r="CK590" s="1">
        <f t="shared" si="351"/>
        <v>0</v>
      </c>
      <c r="CM590" s="1">
        <f t="shared" si="352"/>
        <v>0</v>
      </c>
      <c r="CN590" s="1">
        <f t="shared" si="353"/>
        <v>4506043.7607840002</v>
      </c>
      <c r="CO590" s="1">
        <f t="shared" si="354"/>
        <v>0</v>
      </c>
      <c r="CP590" s="1">
        <f t="shared" si="355"/>
        <v>0</v>
      </c>
      <c r="CQ590" s="1">
        <f t="shared" si="356"/>
        <v>0</v>
      </c>
      <c r="CS590" s="1">
        <f t="shared" si="371"/>
        <v>0</v>
      </c>
      <c r="CT590" s="1">
        <f t="shared" si="372"/>
        <v>-217475.9015073115</v>
      </c>
      <c r="CU590" s="1">
        <f t="shared" si="373"/>
        <v>0</v>
      </c>
      <c r="CV590" s="1">
        <f t="shared" si="374"/>
        <v>0</v>
      </c>
      <c r="CW590" s="1">
        <f t="shared" si="375"/>
        <v>0</v>
      </c>
      <c r="CX590" s="1">
        <f t="shared" si="376"/>
        <v>-217475.9015073115</v>
      </c>
      <c r="DA590" s="38">
        <f t="shared" si="357"/>
        <v>0</v>
      </c>
      <c r="DB590" s="38">
        <f t="shared" si="358"/>
        <v>0</v>
      </c>
      <c r="DC590" s="38">
        <f t="shared" si="359"/>
        <v>0</v>
      </c>
      <c r="DD590" s="38">
        <f t="shared" si="360"/>
        <v>0</v>
      </c>
      <c r="DE590" s="38">
        <f t="shared" si="361"/>
        <v>0</v>
      </c>
    </row>
    <row r="591" spans="1:109" x14ac:dyDescent="0.2">
      <c r="A591" t="s">
        <v>606</v>
      </c>
      <c r="B591" t="str">
        <f t="shared" si="362"/>
        <v>GD</v>
      </c>
      <c r="C591" t="str">
        <f t="shared" si="363"/>
        <v>WA</v>
      </c>
      <c r="D591">
        <f t="shared" si="364"/>
        <v>378000</v>
      </c>
      <c r="F591" s="1">
        <v>3352073.71</v>
      </c>
      <c r="G591" s="1">
        <v>3285742.21</v>
      </c>
      <c r="H591" s="1">
        <v>3293904.87</v>
      </c>
      <c r="I591" s="1">
        <v>3293926.98</v>
      </c>
      <c r="J591" s="1">
        <v>3302739.29</v>
      </c>
      <c r="K591" s="1">
        <v>3302728.85</v>
      </c>
      <c r="L591" s="1">
        <v>3302754.11</v>
      </c>
      <c r="M591" s="1">
        <v>3302764.3</v>
      </c>
      <c r="N591" s="1">
        <v>3392200.29</v>
      </c>
      <c r="O591" s="1">
        <v>3517164.04</v>
      </c>
      <c r="P591" s="1">
        <v>3557482.63</v>
      </c>
      <c r="Q591" s="1">
        <v>3577786.63</v>
      </c>
      <c r="R591" s="1">
        <v>3592928.01</v>
      </c>
      <c r="S591" s="1">
        <f t="shared" si="365"/>
        <v>3472500.86</v>
      </c>
      <c r="T591" s="1">
        <f t="shared" si="366"/>
        <v>37129194.200000003</v>
      </c>
      <c r="U591" s="1">
        <f t="shared" si="367"/>
        <v>3383474.5883333334</v>
      </c>
      <c r="V591" s="1">
        <v>-820865.17</v>
      </c>
      <c r="W591" s="1">
        <v>-830766.58000000007</v>
      </c>
      <c r="X591" s="1">
        <v>-840581.22</v>
      </c>
      <c r="Y591" s="1">
        <v>-850408.07000000007</v>
      </c>
      <c r="Z591" s="1">
        <v>-860248.09</v>
      </c>
      <c r="AA591" s="1">
        <v>-870101.24</v>
      </c>
      <c r="AB591" s="1">
        <v>-879954.42</v>
      </c>
      <c r="AC591" s="1">
        <v>-889721.33000000007</v>
      </c>
      <c r="AD591" s="1">
        <v>-899707.99</v>
      </c>
      <c r="AE591" s="1">
        <v>-908578.64</v>
      </c>
      <c r="AF591" s="1">
        <v>-919131.65</v>
      </c>
      <c r="AG591" s="1">
        <v>-929775.1</v>
      </c>
      <c r="AH591" s="1">
        <v>-938242.26</v>
      </c>
      <c r="AI591" s="1"/>
      <c r="AJ591" s="1">
        <v>-9935.3700000000008</v>
      </c>
      <c r="AK591" s="1">
        <v>-9901.41</v>
      </c>
      <c r="AL591" s="1">
        <v>-9814.64</v>
      </c>
      <c r="AM591" s="1">
        <v>-9826.85</v>
      </c>
      <c r="AN591" s="1">
        <v>-9840.02</v>
      </c>
      <c r="AO591" s="1">
        <v>-9853.15</v>
      </c>
      <c r="AP591" s="1">
        <v>-9853.18</v>
      </c>
      <c r="AQ591" s="1">
        <v>-9853.23</v>
      </c>
      <c r="AR591" s="1">
        <v>-9986.66</v>
      </c>
      <c r="AS591" s="1">
        <v>-10306.469999999999</v>
      </c>
      <c r="AT591" s="1">
        <v>-10553.01</v>
      </c>
      <c r="AU591" s="1">
        <v>-10643.45</v>
      </c>
      <c r="AV591" s="1">
        <v>-10696.32</v>
      </c>
      <c r="AW591" s="1">
        <f t="shared" si="368"/>
        <v>121128.38999999998</v>
      </c>
      <c r="AX591" s="1"/>
      <c r="AY591" s="1">
        <v>2531208.54</v>
      </c>
      <c r="AZ591" s="1">
        <v>2454975.63</v>
      </c>
      <c r="BA591" s="1">
        <v>2453323.65</v>
      </c>
      <c r="BB591" s="1">
        <v>2443518.91</v>
      </c>
      <c r="BC591" s="1">
        <v>2442491.2000000002</v>
      </c>
      <c r="BD591" s="1">
        <v>2432627.61</v>
      </c>
      <c r="BE591" s="1">
        <v>2422799.69</v>
      </c>
      <c r="BF591" s="1">
        <v>2413042.9700000002</v>
      </c>
      <c r="BG591" s="1">
        <v>2492492.2999999998</v>
      </c>
      <c r="BH591" s="1">
        <v>2608585.4</v>
      </c>
      <c r="BI591" s="1">
        <v>2638350.98</v>
      </c>
      <c r="BJ591" s="1">
        <v>2648011.5300000003</v>
      </c>
      <c r="BK591" s="1">
        <v>2654685.75</v>
      </c>
      <c r="BL591" s="2">
        <f t="shared" si="341"/>
        <v>0</v>
      </c>
      <c r="BM591" s="2">
        <f t="shared" si="369"/>
        <v>121128.38999999998</v>
      </c>
      <c r="BN591" s="3">
        <f t="shared" si="377"/>
        <v>3.5799999922466283E-2</v>
      </c>
      <c r="BO591" s="37">
        <f>IFERROR(INDEX('Wkpr - Existing Depr Rates'!$G$2:$G$709,MATCH('Wkpr - Plant Balance Detail'!A591,'Wkpr - Existing Depr Rates'!$A$2:$A$709,0),),0)</f>
        <v>3.5799999999999998E-2</v>
      </c>
      <c r="BP591" s="37">
        <f t="shared" si="370"/>
        <v>-7.7533715558963934E-11</v>
      </c>
      <c r="BQ591" s="11">
        <v>3.3700000000000001E-2</v>
      </c>
      <c r="BR591" s="11"/>
      <c r="BS591" s="11"/>
      <c r="BU591" s="31">
        <f>_xlfn.IFNA(IF(AND($B591="ED",$D591&gt;=310000,$D591&lt;360000),INDEX('Wkpr - Allocation_Factors'!$B$16:$F$16,1,MATCH('Wkpr - Plant Balance Detail'!BU$2,'Wkpr - Allocation_Factors'!$B$1:$F$1,0)),IF(AND($B591="GD",$C591="AN",$D591&gt;=350000,$D591&lt;358000),INDEX('Wkpr - Allocation_Factors'!$B$17:$F$17,1,MATCH('Wkpr - Plant Balance Detail'!BU$2,'Wkpr - Allocation_Factors'!$B$1:$F$1,0)),INDEX('Wkpr - Allocation_Factors'!$B$2:$F$15,MATCH(CONCATENATE('Wkpr - Plant Balance Detail'!$B591,'Wkpr - Plant Balance Detail'!$C591),'Wkpr - Allocation_Factors'!$A$2:$A$15,0),MATCH('Wkpr - Plant Balance Detail'!BU$2,'Wkpr - Allocation_Factors'!$B$1:$F$1,0)))),0)</f>
        <v>0</v>
      </c>
      <c r="BV591" s="31">
        <f>_xlfn.IFNA(IF(AND($B591="ED",$D591&gt;=310000,$D591&lt;360000),INDEX('Wkpr - Allocation_Factors'!$B$16:$F$16,1,MATCH('Wkpr - Plant Balance Detail'!BV$2,'Wkpr - Allocation_Factors'!$B$1:$F$1,0)),IF(AND($B591="GD",$C591="AN",$D591&gt;=350000,$D591&lt;358000),INDEX('Wkpr - Allocation_Factors'!$B$17:$F$17,1,MATCH('Wkpr - Plant Balance Detail'!BV$2,'Wkpr - Allocation_Factors'!$B$1:$F$1,0)),INDEX('Wkpr - Allocation_Factors'!$B$2:$F$15,MATCH(CONCATENATE('Wkpr - Plant Balance Detail'!$B591,'Wkpr - Plant Balance Detail'!$C591),'Wkpr - Allocation_Factors'!$A$2:$A$15,0),MATCH('Wkpr - Plant Balance Detail'!BV$2,'Wkpr - Allocation_Factors'!$B$1:$F$1,0)))),0)</f>
        <v>1</v>
      </c>
      <c r="BW591" s="31">
        <f>_xlfn.IFNA(IF(AND($B591="ED",$D591&gt;=310000,$D591&lt;360000),INDEX('Wkpr - Allocation_Factors'!$B$16:$F$16,1,MATCH('Wkpr - Plant Balance Detail'!BW$2,'Wkpr - Allocation_Factors'!$B$1:$F$1,0)),IF(AND($B591="GD",$C591="AN",$D591&gt;=350000,$D591&lt;358000),INDEX('Wkpr - Allocation_Factors'!$B$17:$F$17,1,MATCH('Wkpr - Plant Balance Detail'!BW$2,'Wkpr - Allocation_Factors'!$B$1:$F$1,0)),INDEX('Wkpr - Allocation_Factors'!$B$2:$F$15,MATCH(CONCATENATE('Wkpr - Plant Balance Detail'!$B591,'Wkpr - Plant Balance Detail'!$C591),'Wkpr - Allocation_Factors'!$A$2:$A$15,0),MATCH('Wkpr - Plant Balance Detail'!BW$2,'Wkpr - Allocation_Factors'!$B$1:$F$1,0)))),0)</f>
        <v>0</v>
      </c>
      <c r="BX591" s="31">
        <f>_xlfn.IFNA(IF(AND($B591="ED",$D591&gt;=310000,$D591&lt;360000),INDEX('Wkpr - Allocation_Factors'!$B$16:$F$16,1,MATCH('Wkpr - Plant Balance Detail'!BX$2,'Wkpr - Allocation_Factors'!$B$1:$F$1,0)),IF(AND($B591="GD",$C591="AN",$D591&gt;=350000,$D591&lt;358000),INDEX('Wkpr - Allocation_Factors'!$B$17:$F$17,1,MATCH('Wkpr - Plant Balance Detail'!BX$2,'Wkpr - Allocation_Factors'!$B$1:$F$1,0)),INDEX('Wkpr - Allocation_Factors'!$B$2:$F$15,MATCH(CONCATENATE('Wkpr - Plant Balance Detail'!$B591,'Wkpr - Plant Balance Detail'!$C591),'Wkpr - Allocation_Factors'!$A$2:$A$15,0),MATCH('Wkpr - Plant Balance Detail'!BX$2,'Wkpr - Allocation_Factors'!$B$1:$F$1,0)))),0)</f>
        <v>0</v>
      </c>
      <c r="BY591" s="31">
        <f>_xlfn.IFNA(IF(AND($B591="ED",$D591&gt;=310000,$D591&lt;360000),INDEX('Wkpr - Allocation_Factors'!$B$16:$F$16,1,MATCH('Wkpr - Plant Balance Detail'!BY$2,'Wkpr - Allocation_Factors'!$B$1:$F$1,0)),IF(AND($B591="GD",$C591="AN",$D591&gt;=350000,$D591&lt;358000),INDEX('Wkpr - Allocation_Factors'!$B$17:$F$17,1,MATCH('Wkpr - Plant Balance Detail'!BY$2,'Wkpr - Allocation_Factors'!$B$1:$F$1,0)),INDEX('Wkpr - Allocation_Factors'!$B$2:$F$15,MATCH(CONCATENATE('Wkpr - Plant Balance Detail'!$B591,'Wkpr - Plant Balance Detail'!$C591),'Wkpr - Allocation_Factors'!$A$2:$A$15,0),MATCH('Wkpr - Plant Balance Detail'!BY$2,'Wkpr - Allocation_Factors'!$B$1:$F$1,0)))),0)</f>
        <v>0</v>
      </c>
      <c r="CA591" s="1">
        <f t="shared" si="342"/>
        <v>0</v>
      </c>
      <c r="CB591" s="1">
        <f t="shared" si="343"/>
        <v>128626.82247942693</v>
      </c>
      <c r="CC591" s="1">
        <f t="shared" si="344"/>
        <v>0</v>
      </c>
      <c r="CD591" s="1">
        <f t="shared" si="345"/>
        <v>0</v>
      </c>
      <c r="CE591" s="1">
        <f t="shared" si="346"/>
        <v>0</v>
      </c>
      <c r="CF591" s="1"/>
      <c r="CG591" s="1">
        <f t="shared" si="347"/>
        <v>0</v>
      </c>
      <c r="CH591" s="1">
        <f t="shared" si="348"/>
        <v>128626.82275799998</v>
      </c>
      <c r="CI591" s="1">
        <f t="shared" si="349"/>
        <v>0</v>
      </c>
      <c r="CJ591" s="1">
        <f t="shared" si="350"/>
        <v>0</v>
      </c>
      <c r="CK591" s="1">
        <f t="shared" si="351"/>
        <v>0</v>
      </c>
      <c r="CM591" s="1">
        <f t="shared" si="352"/>
        <v>0</v>
      </c>
      <c r="CN591" s="1">
        <f t="shared" si="353"/>
        <v>121081.673937</v>
      </c>
      <c r="CO591" s="1">
        <f t="shared" si="354"/>
        <v>0</v>
      </c>
      <c r="CP591" s="1">
        <f t="shared" si="355"/>
        <v>0</v>
      </c>
      <c r="CQ591" s="1">
        <f t="shared" si="356"/>
        <v>0</v>
      </c>
      <c r="CS591" s="1">
        <f t="shared" si="371"/>
        <v>0</v>
      </c>
      <c r="CT591" s="1">
        <f t="shared" si="372"/>
        <v>-7545.1488209999807</v>
      </c>
      <c r="CU591" s="1">
        <f t="shared" si="373"/>
        <v>0</v>
      </c>
      <c r="CV591" s="1">
        <f t="shared" si="374"/>
        <v>0</v>
      </c>
      <c r="CW591" s="1">
        <f t="shared" si="375"/>
        <v>0</v>
      </c>
      <c r="CX591" s="1">
        <f t="shared" si="376"/>
        <v>-7545.1488209999807</v>
      </c>
      <c r="DA591" s="38">
        <f t="shared" si="357"/>
        <v>0</v>
      </c>
      <c r="DB591" s="38">
        <f t="shared" si="358"/>
        <v>0</v>
      </c>
      <c r="DC591" s="38">
        <f t="shared" si="359"/>
        <v>0</v>
      </c>
      <c r="DD591" s="38">
        <f t="shared" si="360"/>
        <v>0</v>
      </c>
      <c r="DE591" s="38">
        <f t="shared" si="361"/>
        <v>0</v>
      </c>
    </row>
    <row r="592" spans="1:109" x14ac:dyDescent="0.2">
      <c r="A592" t="s">
        <v>607</v>
      </c>
      <c r="B592" t="str">
        <f t="shared" si="362"/>
        <v>GD</v>
      </c>
      <c r="C592" t="str">
        <f t="shared" si="363"/>
        <v>WA</v>
      </c>
      <c r="D592">
        <f t="shared" si="364"/>
        <v>379000</v>
      </c>
      <c r="F592" s="1">
        <v>2237360.94</v>
      </c>
      <c r="G592" s="1">
        <v>2278677.66</v>
      </c>
      <c r="H592" s="1">
        <v>2306664.12</v>
      </c>
      <c r="I592" s="1">
        <v>2309653.7400000002</v>
      </c>
      <c r="J592" s="1">
        <v>2318931.7400000002</v>
      </c>
      <c r="K592" s="1">
        <v>2320028.7000000002</v>
      </c>
      <c r="L592" s="1">
        <v>2320094.35</v>
      </c>
      <c r="M592" s="1">
        <v>2321400.2999999998</v>
      </c>
      <c r="N592" s="1">
        <v>2321526.19</v>
      </c>
      <c r="O592" s="1">
        <v>2322985.98</v>
      </c>
      <c r="P592" s="1">
        <v>2348888.85</v>
      </c>
      <c r="Q592" s="1">
        <v>2354328.58</v>
      </c>
      <c r="R592" s="1">
        <v>2354606.31</v>
      </c>
      <c r="S592" s="1">
        <f t="shared" si="365"/>
        <v>2295983.625</v>
      </c>
      <c r="T592" s="1">
        <f t="shared" si="366"/>
        <v>25523180.210000001</v>
      </c>
      <c r="U592" s="1">
        <f t="shared" si="367"/>
        <v>2318263.6529166666</v>
      </c>
      <c r="V592" s="1">
        <v>-476347.33</v>
      </c>
      <c r="W592" s="1">
        <v>-481747.76</v>
      </c>
      <c r="X592" s="1">
        <v>-487231.06</v>
      </c>
      <c r="Y592" s="1">
        <v>-491034.79000000004</v>
      </c>
      <c r="Z592" s="1">
        <v>-496569.81</v>
      </c>
      <c r="AA592" s="1">
        <v>-487930.55</v>
      </c>
      <c r="AB592" s="1">
        <v>-493479.37</v>
      </c>
      <c r="AC592" s="1">
        <v>-499029.82</v>
      </c>
      <c r="AD592" s="1">
        <v>-504581.99</v>
      </c>
      <c r="AE592" s="1">
        <v>-510136.05</v>
      </c>
      <c r="AF592" s="1">
        <v>-515722.83</v>
      </c>
      <c r="AG592" s="1">
        <v>-521347.09</v>
      </c>
      <c r="AH592" s="1">
        <v>-526978.19000000006</v>
      </c>
      <c r="AI592" s="1"/>
      <c r="AJ592" s="1">
        <v>-5120.87</v>
      </c>
      <c r="AK592" s="1">
        <v>-5400.43</v>
      </c>
      <c r="AL592" s="1">
        <v>-5483.3</v>
      </c>
      <c r="AM592" s="1">
        <v>-5520.35</v>
      </c>
      <c r="AN592" s="1">
        <v>-5535.02</v>
      </c>
      <c r="AO592" s="1">
        <v>-5547.43</v>
      </c>
      <c r="AP592" s="1">
        <v>-5548.82</v>
      </c>
      <c r="AQ592" s="1">
        <v>-5550.45</v>
      </c>
      <c r="AR592" s="1">
        <v>-5552.17</v>
      </c>
      <c r="AS592" s="1">
        <v>-5554.06</v>
      </c>
      <c r="AT592" s="1">
        <v>-5586.78</v>
      </c>
      <c r="AU592" s="1">
        <v>-5624.26</v>
      </c>
      <c r="AV592" s="1">
        <v>-5631.1</v>
      </c>
      <c r="AW592" s="1">
        <f t="shared" si="368"/>
        <v>66534.17</v>
      </c>
      <c r="AX592" s="1"/>
      <c r="AY592" s="1">
        <v>1761013.6099999999</v>
      </c>
      <c r="AZ592" s="1">
        <v>1796929.9</v>
      </c>
      <c r="BA592" s="1">
        <v>1819433.06</v>
      </c>
      <c r="BB592" s="1">
        <v>1818618.9500000002</v>
      </c>
      <c r="BC592" s="1">
        <v>1822361.9300000002</v>
      </c>
      <c r="BD592" s="1">
        <v>1832098.15</v>
      </c>
      <c r="BE592" s="1">
        <v>1826614.98</v>
      </c>
      <c r="BF592" s="1">
        <v>1822370.48</v>
      </c>
      <c r="BG592" s="1">
        <v>1816944.2000000002</v>
      </c>
      <c r="BH592" s="1">
        <v>1812849.9300000002</v>
      </c>
      <c r="BI592" s="1">
        <v>1833166.02</v>
      </c>
      <c r="BJ592" s="1">
        <v>1832981.49</v>
      </c>
      <c r="BK592" s="1">
        <v>1827628.12</v>
      </c>
      <c r="BL592" s="2">
        <f t="shared" si="341"/>
        <v>0</v>
      </c>
      <c r="BM592" s="2">
        <f t="shared" si="369"/>
        <v>66534.17</v>
      </c>
      <c r="BN592" s="3">
        <f t="shared" si="377"/>
        <v>2.8700001363646307E-2</v>
      </c>
      <c r="BO592" s="37">
        <f>IFERROR(INDEX('Wkpr - Existing Depr Rates'!$G$2:$G$709,MATCH('Wkpr - Plant Balance Detail'!A592,'Wkpr - Existing Depr Rates'!$A$2:$A$709,0),),0)</f>
        <v>2.8700000000000003E-2</v>
      </c>
      <c r="BP592" s="37">
        <f t="shared" si="370"/>
        <v>1.3636463035149315E-9</v>
      </c>
      <c r="BQ592" s="11">
        <v>2.6599999999999999E-2</v>
      </c>
      <c r="BR592" s="11"/>
      <c r="BS592" s="11"/>
      <c r="BU592" s="31">
        <f>_xlfn.IFNA(IF(AND($B592="ED",$D592&gt;=310000,$D592&lt;360000),INDEX('Wkpr - Allocation_Factors'!$B$16:$F$16,1,MATCH('Wkpr - Plant Balance Detail'!BU$2,'Wkpr - Allocation_Factors'!$B$1:$F$1,0)),IF(AND($B592="GD",$C592="AN",$D592&gt;=350000,$D592&lt;358000),INDEX('Wkpr - Allocation_Factors'!$B$17:$F$17,1,MATCH('Wkpr - Plant Balance Detail'!BU$2,'Wkpr - Allocation_Factors'!$B$1:$F$1,0)),INDEX('Wkpr - Allocation_Factors'!$B$2:$F$15,MATCH(CONCATENATE('Wkpr - Plant Balance Detail'!$B592,'Wkpr - Plant Balance Detail'!$C592),'Wkpr - Allocation_Factors'!$A$2:$A$15,0),MATCH('Wkpr - Plant Balance Detail'!BU$2,'Wkpr - Allocation_Factors'!$B$1:$F$1,0)))),0)</f>
        <v>0</v>
      </c>
      <c r="BV592" s="31">
        <f>_xlfn.IFNA(IF(AND($B592="ED",$D592&gt;=310000,$D592&lt;360000),INDEX('Wkpr - Allocation_Factors'!$B$16:$F$16,1,MATCH('Wkpr - Plant Balance Detail'!BV$2,'Wkpr - Allocation_Factors'!$B$1:$F$1,0)),IF(AND($B592="GD",$C592="AN",$D592&gt;=350000,$D592&lt;358000),INDEX('Wkpr - Allocation_Factors'!$B$17:$F$17,1,MATCH('Wkpr - Plant Balance Detail'!BV$2,'Wkpr - Allocation_Factors'!$B$1:$F$1,0)),INDEX('Wkpr - Allocation_Factors'!$B$2:$F$15,MATCH(CONCATENATE('Wkpr - Plant Balance Detail'!$B592,'Wkpr - Plant Balance Detail'!$C592),'Wkpr - Allocation_Factors'!$A$2:$A$15,0),MATCH('Wkpr - Plant Balance Detail'!BV$2,'Wkpr - Allocation_Factors'!$B$1:$F$1,0)))),0)</f>
        <v>1</v>
      </c>
      <c r="BW592" s="31">
        <f>_xlfn.IFNA(IF(AND($B592="ED",$D592&gt;=310000,$D592&lt;360000),INDEX('Wkpr - Allocation_Factors'!$B$16:$F$16,1,MATCH('Wkpr - Plant Balance Detail'!BW$2,'Wkpr - Allocation_Factors'!$B$1:$F$1,0)),IF(AND($B592="GD",$C592="AN",$D592&gt;=350000,$D592&lt;358000),INDEX('Wkpr - Allocation_Factors'!$B$17:$F$17,1,MATCH('Wkpr - Plant Balance Detail'!BW$2,'Wkpr - Allocation_Factors'!$B$1:$F$1,0)),INDEX('Wkpr - Allocation_Factors'!$B$2:$F$15,MATCH(CONCATENATE('Wkpr - Plant Balance Detail'!$B592,'Wkpr - Plant Balance Detail'!$C592),'Wkpr - Allocation_Factors'!$A$2:$A$15,0),MATCH('Wkpr - Plant Balance Detail'!BW$2,'Wkpr - Allocation_Factors'!$B$1:$F$1,0)))),0)</f>
        <v>0</v>
      </c>
      <c r="BX592" s="31">
        <f>_xlfn.IFNA(IF(AND($B592="ED",$D592&gt;=310000,$D592&lt;360000),INDEX('Wkpr - Allocation_Factors'!$B$16:$F$16,1,MATCH('Wkpr - Plant Balance Detail'!BX$2,'Wkpr - Allocation_Factors'!$B$1:$F$1,0)),IF(AND($B592="GD",$C592="AN",$D592&gt;=350000,$D592&lt;358000),INDEX('Wkpr - Allocation_Factors'!$B$17:$F$17,1,MATCH('Wkpr - Plant Balance Detail'!BX$2,'Wkpr - Allocation_Factors'!$B$1:$F$1,0)),INDEX('Wkpr - Allocation_Factors'!$B$2:$F$15,MATCH(CONCATENATE('Wkpr - Plant Balance Detail'!$B592,'Wkpr - Plant Balance Detail'!$C592),'Wkpr - Allocation_Factors'!$A$2:$A$15,0),MATCH('Wkpr - Plant Balance Detail'!BX$2,'Wkpr - Allocation_Factors'!$B$1:$F$1,0)))),0)</f>
        <v>0</v>
      </c>
      <c r="BY592" s="31">
        <f>_xlfn.IFNA(IF(AND($B592="ED",$D592&gt;=310000,$D592&lt;360000),INDEX('Wkpr - Allocation_Factors'!$B$16:$F$16,1,MATCH('Wkpr - Plant Balance Detail'!BY$2,'Wkpr - Allocation_Factors'!$B$1:$F$1,0)),IF(AND($B592="GD",$C592="AN",$D592&gt;=350000,$D592&lt;358000),INDEX('Wkpr - Allocation_Factors'!$B$17:$F$17,1,MATCH('Wkpr - Plant Balance Detail'!BY$2,'Wkpr - Allocation_Factors'!$B$1:$F$1,0)),INDEX('Wkpr - Allocation_Factors'!$B$2:$F$15,MATCH(CONCATENATE('Wkpr - Plant Balance Detail'!$B592,'Wkpr - Plant Balance Detail'!$C592),'Wkpr - Allocation_Factors'!$A$2:$A$15,0),MATCH('Wkpr - Plant Balance Detail'!BY$2,'Wkpr - Allocation_Factors'!$B$1:$F$1,0)))),0)</f>
        <v>0</v>
      </c>
      <c r="CA592" s="1">
        <f t="shared" si="342"/>
        <v>0</v>
      </c>
      <c r="CB592" s="1">
        <f t="shared" si="343"/>
        <v>67577.204307850203</v>
      </c>
      <c r="CC592" s="1">
        <f t="shared" si="344"/>
        <v>0</v>
      </c>
      <c r="CD592" s="1">
        <f t="shared" si="345"/>
        <v>0</v>
      </c>
      <c r="CE592" s="1">
        <f t="shared" si="346"/>
        <v>0</v>
      </c>
      <c r="CF592" s="1"/>
      <c r="CG592" s="1">
        <f t="shared" si="347"/>
        <v>0</v>
      </c>
      <c r="CH592" s="1">
        <f t="shared" si="348"/>
        <v>67577.201097000012</v>
      </c>
      <c r="CI592" s="1">
        <f t="shared" si="349"/>
        <v>0</v>
      </c>
      <c r="CJ592" s="1">
        <f t="shared" si="350"/>
        <v>0</v>
      </c>
      <c r="CK592" s="1">
        <f t="shared" si="351"/>
        <v>0</v>
      </c>
      <c r="CM592" s="1">
        <f t="shared" si="352"/>
        <v>0</v>
      </c>
      <c r="CN592" s="1">
        <f t="shared" si="353"/>
        <v>62632.527845999997</v>
      </c>
      <c r="CO592" s="1">
        <f t="shared" si="354"/>
        <v>0</v>
      </c>
      <c r="CP592" s="1">
        <f t="shared" si="355"/>
        <v>0</v>
      </c>
      <c r="CQ592" s="1">
        <f t="shared" si="356"/>
        <v>0</v>
      </c>
      <c r="CS592" s="1">
        <f t="shared" si="371"/>
        <v>0</v>
      </c>
      <c r="CT592" s="1">
        <f t="shared" si="372"/>
        <v>-4944.6732510000147</v>
      </c>
      <c r="CU592" s="1">
        <f t="shared" si="373"/>
        <v>0</v>
      </c>
      <c r="CV592" s="1">
        <f t="shared" si="374"/>
        <v>0</v>
      </c>
      <c r="CW592" s="1">
        <f t="shared" si="375"/>
        <v>0</v>
      </c>
      <c r="CX592" s="1">
        <f t="shared" si="376"/>
        <v>-4944.6732510000147</v>
      </c>
      <c r="DA592" s="38">
        <f t="shared" si="357"/>
        <v>0</v>
      </c>
      <c r="DB592" s="38">
        <f t="shared" si="358"/>
        <v>0</v>
      </c>
      <c r="DC592" s="38">
        <f t="shared" si="359"/>
        <v>0</v>
      </c>
      <c r="DD592" s="38">
        <f t="shared" si="360"/>
        <v>0</v>
      </c>
      <c r="DE592" s="38">
        <f t="shared" si="361"/>
        <v>0</v>
      </c>
    </row>
    <row r="593" spans="1:109" x14ac:dyDescent="0.2">
      <c r="A593" t="s">
        <v>608</v>
      </c>
      <c r="B593" t="str">
        <f t="shared" si="362"/>
        <v>GD</v>
      </c>
      <c r="C593" t="str">
        <f t="shared" si="363"/>
        <v>WA</v>
      </c>
      <c r="D593">
        <f t="shared" si="364"/>
        <v>380000</v>
      </c>
      <c r="F593" s="1">
        <v>131112934.17</v>
      </c>
      <c r="G593" s="1">
        <v>131607210.45999999</v>
      </c>
      <c r="H593" s="1">
        <v>132050606.37</v>
      </c>
      <c r="I593" s="1">
        <v>132971122.56</v>
      </c>
      <c r="J593" s="1">
        <v>134282185.13</v>
      </c>
      <c r="K593" s="1">
        <v>135284159.30000001</v>
      </c>
      <c r="L593" s="1">
        <v>136854049.08000001</v>
      </c>
      <c r="M593" s="1">
        <v>137974287.72999999</v>
      </c>
      <c r="N593" s="1">
        <v>138597624.75</v>
      </c>
      <c r="O593" s="1">
        <v>139927613.47</v>
      </c>
      <c r="P593" s="1">
        <v>142079622.53</v>
      </c>
      <c r="Q593" s="1">
        <v>143369924.19999999</v>
      </c>
      <c r="R593" s="1">
        <v>143383580.06999999</v>
      </c>
      <c r="S593" s="1">
        <f t="shared" si="365"/>
        <v>137248257.12</v>
      </c>
      <c r="T593" s="1">
        <f t="shared" si="366"/>
        <v>1504998405.5800002</v>
      </c>
      <c r="U593" s="1">
        <f t="shared" si="367"/>
        <v>136853888.55833337</v>
      </c>
      <c r="V593" s="1">
        <v>-51063284.219999999</v>
      </c>
      <c r="W593" s="1">
        <v>-51320228.369999997</v>
      </c>
      <c r="X593" s="1">
        <v>-51569731.380000003</v>
      </c>
      <c r="Y593" s="1">
        <v>-51816411.799999997</v>
      </c>
      <c r="Z593" s="1">
        <v>-52077274.950000003</v>
      </c>
      <c r="AA593" s="1">
        <v>-52326640.82</v>
      </c>
      <c r="AB593" s="1">
        <v>-52598081.439999998</v>
      </c>
      <c r="AC593" s="1">
        <v>-52870677.390000001</v>
      </c>
      <c r="AD593" s="1">
        <v>-53120485.75</v>
      </c>
      <c r="AE593" s="1">
        <v>-53390427.259999998</v>
      </c>
      <c r="AF593" s="1">
        <v>-53647084.5</v>
      </c>
      <c r="AG593" s="1">
        <v>-53934305.670000002</v>
      </c>
      <c r="AH593" s="1">
        <v>-54193103.979999997</v>
      </c>
      <c r="AI593" s="1"/>
      <c r="AJ593" s="1">
        <v>-265846.7</v>
      </c>
      <c r="AK593" s="1">
        <v>-264909.48</v>
      </c>
      <c r="AL593" s="1">
        <v>-265854.96000000002</v>
      </c>
      <c r="AM593" s="1">
        <v>-267230.24</v>
      </c>
      <c r="AN593" s="1">
        <v>-269480.41000000003</v>
      </c>
      <c r="AO593" s="1">
        <v>-271812.73</v>
      </c>
      <c r="AP593" s="1">
        <v>-274406.03000000003</v>
      </c>
      <c r="AQ593" s="1">
        <v>-277118.57</v>
      </c>
      <c r="AR593" s="1">
        <v>-278876.68</v>
      </c>
      <c r="AS593" s="1">
        <v>-280846.28999999998</v>
      </c>
      <c r="AT593" s="1">
        <v>-284357.3</v>
      </c>
      <c r="AU593" s="1">
        <v>-287828.28999999998</v>
      </c>
      <c r="AV593" s="1">
        <v>-289143.11</v>
      </c>
      <c r="AW593" s="1">
        <f t="shared" si="368"/>
        <v>3311864.09</v>
      </c>
      <c r="AX593" s="1"/>
      <c r="AY593" s="1">
        <v>80049649.950000003</v>
      </c>
      <c r="AZ593" s="1">
        <v>80286982.090000004</v>
      </c>
      <c r="BA593" s="1">
        <v>80480874.989999995</v>
      </c>
      <c r="BB593" s="1">
        <v>81154710.760000005</v>
      </c>
      <c r="BC593" s="1">
        <v>82204910.180000007</v>
      </c>
      <c r="BD593" s="1">
        <v>82957518.480000004</v>
      </c>
      <c r="BE593" s="1">
        <v>84255967.640000001</v>
      </c>
      <c r="BF593" s="1">
        <v>85103610.340000004</v>
      </c>
      <c r="BG593" s="1">
        <v>85477139</v>
      </c>
      <c r="BH593" s="1">
        <v>86537186.209999993</v>
      </c>
      <c r="BI593" s="1">
        <v>88432538.030000001</v>
      </c>
      <c r="BJ593" s="1">
        <v>89435618.530000001</v>
      </c>
      <c r="BK593" s="1">
        <v>89190476.090000004</v>
      </c>
      <c r="BL593" s="2">
        <f t="shared" si="341"/>
        <v>0</v>
      </c>
      <c r="BM593" s="2">
        <f t="shared" si="369"/>
        <v>3311864.09</v>
      </c>
      <c r="BN593" s="3">
        <f t="shared" si="377"/>
        <v>2.4199999904192217E-2</v>
      </c>
      <c r="BO593" s="37">
        <f>IFERROR(INDEX('Wkpr - Existing Depr Rates'!$G$2:$G$709,MATCH('Wkpr - Plant Balance Detail'!A593,'Wkpr - Existing Depr Rates'!$A$2:$A$709,0),),0)</f>
        <v>2.4199999999999999E-2</v>
      </c>
      <c r="BP593" s="37">
        <f t="shared" si="370"/>
        <v>-9.5807781846923845E-11</v>
      </c>
      <c r="BQ593" s="11">
        <v>2.4500000000000001E-2</v>
      </c>
      <c r="BR593" s="11"/>
      <c r="BS593" s="11"/>
      <c r="BU593" s="31">
        <f>_xlfn.IFNA(IF(AND($B593="ED",$D593&gt;=310000,$D593&lt;360000),INDEX('Wkpr - Allocation_Factors'!$B$16:$F$16,1,MATCH('Wkpr - Plant Balance Detail'!BU$2,'Wkpr - Allocation_Factors'!$B$1:$F$1,0)),IF(AND($B593="GD",$C593="AN",$D593&gt;=350000,$D593&lt;358000),INDEX('Wkpr - Allocation_Factors'!$B$17:$F$17,1,MATCH('Wkpr - Plant Balance Detail'!BU$2,'Wkpr - Allocation_Factors'!$B$1:$F$1,0)),INDEX('Wkpr - Allocation_Factors'!$B$2:$F$15,MATCH(CONCATENATE('Wkpr - Plant Balance Detail'!$B593,'Wkpr - Plant Balance Detail'!$C593),'Wkpr - Allocation_Factors'!$A$2:$A$15,0),MATCH('Wkpr - Plant Balance Detail'!BU$2,'Wkpr - Allocation_Factors'!$B$1:$F$1,0)))),0)</f>
        <v>0</v>
      </c>
      <c r="BV593" s="31">
        <f>_xlfn.IFNA(IF(AND($B593="ED",$D593&gt;=310000,$D593&lt;360000),INDEX('Wkpr - Allocation_Factors'!$B$16:$F$16,1,MATCH('Wkpr - Plant Balance Detail'!BV$2,'Wkpr - Allocation_Factors'!$B$1:$F$1,0)),IF(AND($B593="GD",$C593="AN",$D593&gt;=350000,$D593&lt;358000),INDEX('Wkpr - Allocation_Factors'!$B$17:$F$17,1,MATCH('Wkpr - Plant Balance Detail'!BV$2,'Wkpr - Allocation_Factors'!$B$1:$F$1,0)),INDEX('Wkpr - Allocation_Factors'!$B$2:$F$15,MATCH(CONCATENATE('Wkpr - Plant Balance Detail'!$B593,'Wkpr - Plant Balance Detail'!$C593),'Wkpr - Allocation_Factors'!$A$2:$A$15,0),MATCH('Wkpr - Plant Balance Detail'!BV$2,'Wkpr - Allocation_Factors'!$B$1:$F$1,0)))),0)</f>
        <v>1</v>
      </c>
      <c r="BW593" s="31">
        <f>_xlfn.IFNA(IF(AND($B593="ED",$D593&gt;=310000,$D593&lt;360000),INDEX('Wkpr - Allocation_Factors'!$B$16:$F$16,1,MATCH('Wkpr - Plant Balance Detail'!BW$2,'Wkpr - Allocation_Factors'!$B$1:$F$1,0)),IF(AND($B593="GD",$C593="AN",$D593&gt;=350000,$D593&lt;358000),INDEX('Wkpr - Allocation_Factors'!$B$17:$F$17,1,MATCH('Wkpr - Plant Balance Detail'!BW$2,'Wkpr - Allocation_Factors'!$B$1:$F$1,0)),INDEX('Wkpr - Allocation_Factors'!$B$2:$F$15,MATCH(CONCATENATE('Wkpr - Plant Balance Detail'!$B593,'Wkpr - Plant Balance Detail'!$C593),'Wkpr - Allocation_Factors'!$A$2:$A$15,0),MATCH('Wkpr - Plant Balance Detail'!BW$2,'Wkpr - Allocation_Factors'!$B$1:$F$1,0)))),0)</f>
        <v>0</v>
      </c>
      <c r="BX593" s="31">
        <f>_xlfn.IFNA(IF(AND($B593="ED",$D593&gt;=310000,$D593&lt;360000),INDEX('Wkpr - Allocation_Factors'!$B$16:$F$16,1,MATCH('Wkpr - Plant Balance Detail'!BX$2,'Wkpr - Allocation_Factors'!$B$1:$F$1,0)),IF(AND($B593="GD",$C593="AN",$D593&gt;=350000,$D593&lt;358000),INDEX('Wkpr - Allocation_Factors'!$B$17:$F$17,1,MATCH('Wkpr - Plant Balance Detail'!BX$2,'Wkpr - Allocation_Factors'!$B$1:$F$1,0)),INDEX('Wkpr - Allocation_Factors'!$B$2:$F$15,MATCH(CONCATENATE('Wkpr - Plant Balance Detail'!$B593,'Wkpr - Plant Balance Detail'!$C593),'Wkpr - Allocation_Factors'!$A$2:$A$15,0),MATCH('Wkpr - Plant Balance Detail'!BX$2,'Wkpr - Allocation_Factors'!$B$1:$F$1,0)))),0)</f>
        <v>0</v>
      </c>
      <c r="BY593" s="31">
        <f>_xlfn.IFNA(IF(AND($B593="ED",$D593&gt;=310000,$D593&lt;360000),INDEX('Wkpr - Allocation_Factors'!$B$16:$F$16,1,MATCH('Wkpr - Plant Balance Detail'!BY$2,'Wkpr - Allocation_Factors'!$B$1:$F$1,0)),IF(AND($B593="GD",$C593="AN",$D593&gt;=350000,$D593&lt;358000),INDEX('Wkpr - Allocation_Factors'!$B$17:$F$17,1,MATCH('Wkpr - Plant Balance Detail'!BY$2,'Wkpr - Allocation_Factors'!$B$1:$F$1,0)),INDEX('Wkpr - Allocation_Factors'!$B$2:$F$15,MATCH(CONCATENATE('Wkpr - Plant Balance Detail'!$B593,'Wkpr - Plant Balance Detail'!$C593),'Wkpr - Allocation_Factors'!$A$2:$A$15,0),MATCH('Wkpr - Plant Balance Detail'!BY$2,'Wkpr - Allocation_Factors'!$B$1:$F$1,0)))),0)</f>
        <v>0</v>
      </c>
      <c r="CA593" s="1">
        <f t="shared" si="342"/>
        <v>0</v>
      </c>
      <c r="CB593" s="1">
        <f t="shared" si="343"/>
        <v>3469882.6239567371</v>
      </c>
      <c r="CC593" s="1">
        <f t="shared" si="344"/>
        <v>0</v>
      </c>
      <c r="CD593" s="1">
        <f t="shared" si="345"/>
        <v>0</v>
      </c>
      <c r="CE593" s="1">
        <f t="shared" si="346"/>
        <v>0</v>
      </c>
      <c r="CF593" s="1"/>
      <c r="CG593" s="1">
        <f t="shared" si="347"/>
        <v>0</v>
      </c>
      <c r="CH593" s="1">
        <f t="shared" si="348"/>
        <v>3469882.6376939998</v>
      </c>
      <c r="CI593" s="1">
        <f t="shared" si="349"/>
        <v>0</v>
      </c>
      <c r="CJ593" s="1">
        <f t="shared" si="350"/>
        <v>0</v>
      </c>
      <c r="CK593" s="1">
        <f t="shared" si="351"/>
        <v>0</v>
      </c>
      <c r="CM593" s="1">
        <f t="shared" si="352"/>
        <v>0</v>
      </c>
      <c r="CN593" s="1">
        <f t="shared" si="353"/>
        <v>3512897.7117149998</v>
      </c>
      <c r="CO593" s="1">
        <f t="shared" si="354"/>
        <v>0</v>
      </c>
      <c r="CP593" s="1">
        <f t="shared" si="355"/>
        <v>0</v>
      </c>
      <c r="CQ593" s="1">
        <f t="shared" si="356"/>
        <v>0</v>
      </c>
      <c r="CS593" s="1">
        <f t="shared" si="371"/>
        <v>0</v>
      </c>
      <c r="CT593" s="1">
        <f t="shared" si="372"/>
        <v>43015.074020999949</v>
      </c>
      <c r="CU593" s="1">
        <f t="shared" si="373"/>
        <v>0</v>
      </c>
      <c r="CV593" s="1">
        <f t="shared" si="374"/>
        <v>0</v>
      </c>
      <c r="CW593" s="1">
        <f t="shared" si="375"/>
        <v>0</v>
      </c>
      <c r="CX593" s="1">
        <f t="shared" si="376"/>
        <v>43015.074020999949</v>
      </c>
      <c r="DA593" s="38">
        <f t="shared" si="357"/>
        <v>0</v>
      </c>
      <c r="DB593" s="38">
        <f t="shared" si="358"/>
        <v>0</v>
      </c>
      <c r="DC593" s="38">
        <f t="shared" si="359"/>
        <v>0</v>
      </c>
      <c r="DD593" s="38">
        <f t="shared" si="360"/>
        <v>0</v>
      </c>
      <c r="DE593" s="38">
        <f t="shared" si="361"/>
        <v>0</v>
      </c>
    </row>
    <row r="594" spans="1:109" x14ac:dyDescent="0.2">
      <c r="A594" t="s">
        <v>609</v>
      </c>
      <c r="B594" t="str">
        <f t="shared" si="362"/>
        <v>GD</v>
      </c>
      <c r="C594" t="str">
        <f t="shared" si="363"/>
        <v>WA</v>
      </c>
      <c r="D594">
        <f t="shared" si="364"/>
        <v>381000</v>
      </c>
      <c r="F594" s="1">
        <v>50551773.549999997</v>
      </c>
      <c r="G594" s="1">
        <v>50579938.060000002</v>
      </c>
      <c r="H594" s="1">
        <v>50729493.850000001</v>
      </c>
      <c r="I594" s="1">
        <v>50853812.979999997</v>
      </c>
      <c r="J594" s="1">
        <v>51042744.380000003</v>
      </c>
      <c r="K594" s="1">
        <v>51466875.68</v>
      </c>
      <c r="L594" s="1">
        <v>51601521.969999999</v>
      </c>
      <c r="M594" s="1">
        <v>51723001.43</v>
      </c>
      <c r="N594" s="1">
        <v>52251183.670000002</v>
      </c>
      <c r="O594" s="1">
        <v>52541091.93</v>
      </c>
      <c r="P594" s="1">
        <v>52605215.5</v>
      </c>
      <c r="Q594" s="1">
        <v>52360330.259999998</v>
      </c>
      <c r="R594" s="1">
        <v>52164504.82</v>
      </c>
      <c r="S594" s="1">
        <f t="shared" si="365"/>
        <v>51358139.185000002</v>
      </c>
      <c r="T594" s="1">
        <f t="shared" si="366"/>
        <v>567755209.71000004</v>
      </c>
      <c r="U594" s="1">
        <f t="shared" si="367"/>
        <v>51592779.074583329</v>
      </c>
      <c r="V594" s="1">
        <v>-11531359.810000001</v>
      </c>
      <c r="W594" s="1">
        <v>-11667887.630000001</v>
      </c>
      <c r="X594" s="1">
        <v>-11804655.359999999</v>
      </c>
      <c r="Y594" s="1">
        <v>-11941792.83</v>
      </c>
      <c r="Z594" s="1">
        <v>-12079353.18</v>
      </c>
      <c r="AA594" s="1">
        <v>-12217741.17</v>
      </c>
      <c r="AB594" s="1">
        <v>-12356883.51</v>
      </c>
      <c r="AC594" s="1">
        <v>-12496371.619999999</v>
      </c>
      <c r="AD594" s="1">
        <v>-12636736.76</v>
      </c>
      <c r="AE594" s="1">
        <v>-12778206.33</v>
      </c>
      <c r="AF594" s="1">
        <v>-12859798.939999999</v>
      </c>
      <c r="AG594" s="1">
        <v>-12488539.24</v>
      </c>
      <c r="AH594" s="1">
        <v>-12433286.84</v>
      </c>
      <c r="AI594" s="1"/>
      <c r="AJ594" s="1">
        <v>-137200.41</v>
      </c>
      <c r="AK594" s="1">
        <v>-136527.82</v>
      </c>
      <c r="AL594" s="1">
        <v>-136767.73000000001</v>
      </c>
      <c r="AM594" s="1">
        <v>-137137.47</v>
      </c>
      <c r="AN594" s="1">
        <v>-137560.35</v>
      </c>
      <c r="AO594" s="1">
        <v>-138387.99</v>
      </c>
      <c r="AP594" s="1">
        <v>-139142.34</v>
      </c>
      <c r="AQ594" s="1">
        <v>-139488.11000000002</v>
      </c>
      <c r="AR594" s="1">
        <v>-140365.14000000001</v>
      </c>
      <c r="AS594" s="1">
        <v>-141469.57</v>
      </c>
      <c r="AT594" s="1">
        <v>-141947.51</v>
      </c>
      <c r="AU594" s="1">
        <v>-141703.49</v>
      </c>
      <c r="AV594" s="1">
        <v>-141108.53</v>
      </c>
      <c r="AW594" s="1">
        <f t="shared" si="368"/>
        <v>1671606.05</v>
      </c>
      <c r="AX594" s="1"/>
      <c r="AY594" s="1">
        <v>39020413.740000002</v>
      </c>
      <c r="AZ594" s="1">
        <v>38912050.43</v>
      </c>
      <c r="BA594" s="1">
        <v>38924838.490000002</v>
      </c>
      <c r="BB594" s="1">
        <v>38912020.149999999</v>
      </c>
      <c r="BC594" s="1">
        <v>38963391.200000003</v>
      </c>
      <c r="BD594" s="1">
        <v>39249134.509999998</v>
      </c>
      <c r="BE594" s="1">
        <v>39244638.460000001</v>
      </c>
      <c r="BF594" s="1">
        <v>39226629.810000002</v>
      </c>
      <c r="BG594" s="1">
        <v>39614446.909999996</v>
      </c>
      <c r="BH594" s="1">
        <v>39762885.600000001</v>
      </c>
      <c r="BI594" s="1">
        <v>39745416.560000002</v>
      </c>
      <c r="BJ594" s="1">
        <v>39871791.020000003</v>
      </c>
      <c r="BK594" s="1">
        <v>39731217.979999997</v>
      </c>
      <c r="BL594" s="2">
        <f t="shared" si="341"/>
        <v>0</v>
      </c>
      <c r="BM594" s="2">
        <f t="shared" si="369"/>
        <v>1671606.05</v>
      </c>
      <c r="BN594" s="3">
        <f t="shared" si="377"/>
        <v>3.2400000154740649E-2</v>
      </c>
      <c r="BO594" s="37">
        <f>IFERROR(INDEX('Wkpr - Existing Depr Rates'!$G$2:$G$709,MATCH('Wkpr - Plant Balance Detail'!A594,'Wkpr - Existing Depr Rates'!$A$2:$A$709,0),),0)</f>
        <v>3.2399999999999998E-2</v>
      </c>
      <c r="BP594" s="37">
        <f t="shared" si="370"/>
        <v>1.5474065084841726E-10</v>
      </c>
      <c r="BQ594" s="11">
        <v>3.0899999999999997E-2</v>
      </c>
      <c r="BR594" s="11"/>
      <c r="BS594" s="11"/>
      <c r="BU594" s="31">
        <f>_xlfn.IFNA(IF(AND($B594="ED",$D594&gt;=310000,$D594&lt;360000),INDEX('Wkpr - Allocation_Factors'!$B$16:$F$16,1,MATCH('Wkpr - Plant Balance Detail'!BU$2,'Wkpr - Allocation_Factors'!$B$1:$F$1,0)),IF(AND($B594="GD",$C594="AN",$D594&gt;=350000,$D594&lt;358000),INDEX('Wkpr - Allocation_Factors'!$B$17:$F$17,1,MATCH('Wkpr - Plant Balance Detail'!BU$2,'Wkpr - Allocation_Factors'!$B$1:$F$1,0)),INDEX('Wkpr - Allocation_Factors'!$B$2:$F$15,MATCH(CONCATENATE('Wkpr - Plant Balance Detail'!$B594,'Wkpr - Plant Balance Detail'!$C594),'Wkpr - Allocation_Factors'!$A$2:$A$15,0),MATCH('Wkpr - Plant Balance Detail'!BU$2,'Wkpr - Allocation_Factors'!$B$1:$F$1,0)))),0)</f>
        <v>0</v>
      </c>
      <c r="BV594" s="31">
        <f>_xlfn.IFNA(IF(AND($B594="ED",$D594&gt;=310000,$D594&lt;360000),INDEX('Wkpr - Allocation_Factors'!$B$16:$F$16,1,MATCH('Wkpr - Plant Balance Detail'!BV$2,'Wkpr - Allocation_Factors'!$B$1:$F$1,0)),IF(AND($B594="GD",$C594="AN",$D594&gt;=350000,$D594&lt;358000),INDEX('Wkpr - Allocation_Factors'!$B$17:$F$17,1,MATCH('Wkpr - Plant Balance Detail'!BV$2,'Wkpr - Allocation_Factors'!$B$1:$F$1,0)),INDEX('Wkpr - Allocation_Factors'!$B$2:$F$15,MATCH(CONCATENATE('Wkpr - Plant Balance Detail'!$B594,'Wkpr - Plant Balance Detail'!$C594),'Wkpr - Allocation_Factors'!$A$2:$A$15,0),MATCH('Wkpr - Plant Balance Detail'!BV$2,'Wkpr - Allocation_Factors'!$B$1:$F$1,0)))),0)</f>
        <v>1</v>
      </c>
      <c r="BW594" s="31">
        <f>_xlfn.IFNA(IF(AND($B594="ED",$D594&gt;=310000,$D594&lt;360000),INDEX('Wkpr - Allocation_Factors'!$B$16:$F$16,1,MATCH('Wkpr - Plant Balance Detail'!BW$2,'Wkpr - Allocation_Factors'!$B$1:$F$1,0)),IF(AND($B594="GD",$C594="AN",$D594&gt;=350000,$D594&lt;358000),INDEX('Wkpr - Allocation_Factors'!$B$17:$F$17,1,MATCH('Wkpr - Plant Balance Detail'!BW$2,'Wkpr - Allocation_Factors'!$B$1:$F$1,0)),INDEX('Wkpr - Allocation_Factors'!$B$2:$F$15,MATCH(CONCATENATE('Wkpr - Plant Balance Detail'!$B594,'Wkpr - Plant Balance Detail'!$C594),'Wkpr - Allocation_Factors'!$A$2:$A$15,0),MATCH('Wkpr - Plant Balance Detail'!BW$2,'Wkpr - Allocation_Factors'!$B$1:$F$1,0)))),0)</f>
        <v>0</v>
      </c>
      <c r="BX594" s="31">
        <f>_xlfn.IFNA(IF(AND($B594="ED",$D594&gt;=310000,$D594&lt;360000),INDEX('Wkpr - Allocation_Factors'!$B$16:$F$16,1,MATCH('Wkpr - Plant Balance Detail'!BX$2,'Wkpr - Allocation_Factors'!$B$1:$F$1,0)),IF(AND($B594="GD",$C594="AN",$D594&gt;=350000,$D594&lt;358000),INDEX('Wkpr - Allocation_Factors'!$B$17:$F$17,1,MATCH('Wkpr - Plant Balance Detail'!BX$2,'Wkpr - Allocation_Factors'!$B$1:$F$1,0)),INDEX('Wkpr - Allocation_Factors'!$B$2:$F$15,MATCH(CONCATENATE('Wkpr - Plant Balance Detail'!$B594,'Wkpr - Plant Balance Detail'!$C594),'Wkpr - Allocation_Factors'!$A$2:$A$15,0),MATCH('Wkpr - Plant Balance Detail'!BX$2,'Wkpr - Allocation_Factors'!$B$1:$F$1,0)))),0)</f>
        <v>0</v>
      </c>
      <c r="BY594" s="31">
        <f>_xlfn.IFNA(IF(AND($B594="ED",$D594&gt;=310000,$D594&lt;360000),INDEX('Wkpr - Allocation_Factors'!$B$16:$F$16,1,MATCH('Wkpr - Plant Balance Detail'!BY$2,'Wkpr - Allocation_Factors'!$B$1:$F$1,0)),IF(AND($B594="GD",$C594="AN",$D594&gt;=350000,$D594&lt;358000),INDEX('Wkpr - Allocation_Factors'!$B$17:$F$17,1,MATCH('Wkpr - Plant Balance Detail'!BY$2,'Wkpr - Allocation_Factors'!$B$1:$F$1,0)),INDEX('Wkpr - Allocation_Factors'!$B$2:$F$15,MATCH(CONCATENATE('Wkpr - Plant Balance Detail'!$B594,'Wkpr - Plant Balance Detail'!$C594),'Wkpr - Allocation_Factors'!$A$2:$A$15,0),MATCH('Wkpr - Plant Balance Detail'!BY$2,'Wkpr - Allocation_Factors'!$B$1:$F$1,0)))),0)</f>
        <v>0</v>
      </c>
      <c r="CA594" s="1">
        <f t="shared" si="342"/>
        <v>0</v>
      </c>
      <c r="CB594" s="1">
        <f t="shared" si="343"/>
        <v>1690129.9642399694</v>
      </c>
      <c r="CC594" s="1">
        <f t="shared" si="344"/>
        <v>0</v>
      </c>
      <c r="CD594" s="1">
        <f t="shared" si="345"/>
        <v>0</v>
      </c>
      <c r="CE594" s="1">
        <f t="shared" si="346"/>
        <v>0</v>
      </c>
      <c r="CF594" s="1"/>
      <c r="CG594" s="1">
        <f t="shared" si="347"/>
        <v>0</v>
      </c>
      <c r="CH594" s="1">
        <f t="shared" si="348"/>
        <v>1690129.9561679999</v>
      </c>
      <c r="CI594" s="1">
        <f t="shared" si="349"/>
        <v>0</v>
      </c>
      <c r="CJ594" s="1">
        <f t="shared" si="350"/>
        <v>0</v>
      </c>
      <c r="CK594" s="1">
        <f t="shared" si="351"/>
        <v>0</v>
      </c>
      <c r="CM594" s="1">
        <f t="shared" si="352"/>
        <v>0</v>
      </c>
      <c r="CN594" s="1">
        <f t="shared" si="353"/>
        <v>1611883.1989379998</v>
      </c>
      <c r="CO594" s="1">
        <f t="shared" si="354"/>
        <v>0</v>
      </c>
      <c r="CP594" s="1">
        <f t="shared" si="355"/>
        <v>0</v>
      </c>
      <c r="CQ594" s="1">
        <f t="shared" si="356"/>
        <v>0</v>
      </c>
      <c r="CS594" s="1">
        <f t="shared" si="371"/>
        <v>0</v>
      </c>
      <c r="CT594" s="1">
        <f t="shared" si="372"/>
        <v>-78246.757230000105</v>
      </c>
      <c r="CU594" s="1">
        <f t="shared" si="373"/>
        <v>0</v>
      </c>
      <c r="CV594" s="1">
        <f t="shared" si="374"/>
        <v>0</v>
      </c>
      <c r="CW594" s="1">
        <f t="shared" si="375"/>
        <v>0</v>
      </c>
      <c r="CX594" s="1">
        <f t="shared" si="376"/>
        <v>-78246.757230000105</v>
      </c>
      <c r="DA594" s="38">
        <f t="shared" si="357"/>
        <v>0</v>
      </c>
      <c r="DB594" s="38">
        <f t="shared" si="358"/>
        <v>0</v>
      </c>
      <c r="DC594" s="38">
        <f t="shared" si="359"/>
        <v>0</v>
      </c>
      <c r="DD594" s="38">
        <f t="shared" si="360"/>
        <v>0</v>
      </c>
      <c r="DE594" s="38">
        <f t="shared" si="361"/>
        <v>0</v>
      </c>
    </row>
    <row r="595" spans="1:109" x14ac:dyDescent="0.2">
      <c r="A595" t="s">
        <v>610</v>
      </c>
      <c r="B595" t="str">
        <f t="shared" si="362"/>
        <v>GD</v>
      </c>
      <c r="C595" t="str">
        <f t="shared" si="363"/>
        <v>WA</v>
      </c>
      <c r="D595">
        <f t="shared" si="364"/>
        <v>385000</v>
      </c>
      <c r="F595" s="1">
        <v>2625598.36</v>
      </c>
      <c r="G595" s="1">
        <v>2625165.4300000002</v>
      </c>
      <c r="H595" s="1">
        <v>2625454.87</v>
      </c>
      <c r="I595" s="1">
        <v>2625509.88</v>
      </c>
      <c r="J595" s="1">
        <v>2625867.19</v>
      </c>
      <c r="K595" s="1">
        <v>2585570.23</v>
      </c>
      <c r="L595" s="1">
        <v>2585611.4699999997</v>
      </c>
      <c r="M595" s="1">
        <v>2585611.4699999997</v>
      </c>
      <c r="N595" s="1">
        <v>2588069.15</v>
      </c>
      <c r="O595" s="1">
        <v>2588069.15</v>
      </c>
      <c r="P595" s="1">
        <v>2588180.92</v>
      </c>
      <c r="Q595" s="1">
        <v>2624949.5499999998</v>
      </c>
      <c r="R595" s="1">
        <v>2591276.2000000002</v>
      </c>
      <c r="S595" s="1">
        <f t="shared" si="365"/>
        <v>2608437.2800000003</v>
      </c>
      <c r="T595" s="1">
        <f t="shared" si="366"/>
        <v>28648059.309999999</v>
      </c>
      <c r="U595" s="1">
        <f t="shared" si="367"/>
        <v>2604708.0491666668</v>
      </c>
      <c r="V595" s="1">
        <v>-1013434.05</v>
      </c>
      <c r="W595" s="1">
        <v>-1017547.14</v>
      </c>
      <c r="X595" s="1">
        <v>-1021660.13</v>
      </c>
      <c r="Y595" s="1">
        <v>-1025773.39</v>
      </c>
      <c r="Z595" s="1">
        <v>-1029886.97</v>
      </c>
      <c r="AA595" s="1">
        <v>-1033969.26</v>
      </c>
      <c r="AB595" s="1">
        <v>-1038020.02</v>
      </c>
      <c r="AC595" s="1">
        <v>-1042070.81</v>
      </c>
      <c r="AD595" s="1">
        <v>-1046123.53</v>
      </c>
      <c r="AE595" s="1">
        <v>-1050178.18</v>
      </c>
      <c r="AF595" s="1">
        <v>-1054232.9099999999</v>
      </c>
      <c r="AG595" s="1">
        <v>-1058316.53</v>
      </c>
      <c r="AH595" s="1">
        <v>-1062402.58</v>
      </c>
      <c r="AI595" s="1"/>
      <c r="AJ595" s="1">
        <v>-4104.08</v>
      </c>
      <c r="AK595" s="1">
        <v>-4113.09</v>
      </c>
      <c r="AL595" s="1">
        <v>-4112.99</v>
      </c>
      <c r="AM595" s="1">
        <v>-4113.26</v>
      </c>
      <c r="AN595" s="1">
        <v>-4113.58</v>
      </c>
      <c r="AO595" s="1">
        <v>-4082.29</v>
      </c>
      <c r="AP595" s="1">
        <v>-4050.76</v>
      </c>
      <c r="AQ595" s="1">
        <v>-4050.79</v>
      </c>
      <c r="AR595" s="1">
        <v>-4052.7200000000003</v>
      </c>
      <c r="AS595" s="1">
        <v>-4054.65</v>
      </c>
      <c r="AT595" s="1">
        <v>-4054.73</v>
      </c>
      <c r="AU595" s="1">
        <v>-4083.62</v>
      </c>
      <c r="AV595" s="1">
        <v>-4086.05</v>
      </c>
      <c r="AW595" s="1">
        <f t="shared" si="368"/>
        <v>48968.530000000013</v>
      </c>
      <c r="AX595" s="1"/>
      <c r="AY595" s="1">
        <v>1612164.31</v>
      </c>
      <c r="AZ595" s="1">
        <v>1607618.29</v>
      </c>
      <c r="BA595" s="1">
        <v>1603794.74</v>
      </c>
      <c r="BB595" s="1">
        <v>1599736.49</v>
      </c>
      <c r="BC595" s="1">
        <v>1595980.22</v>
      </c>
      <c r="BD595" s="1">
        <v>1551600.97</v>
      </c>
      <c r="BE595" s="1">
        <v>1547591.45</v>
      </c>
      <c r="BF595" s="1">
        <v>1543540.6600000001</v>
      </c>
      <c r="BG595" s="1">
        <v>1541945.62</v>
      </c>
      <c r="BH595" s="1">
        <v>1537890.97</v>
      </c>
      <c r="BI595" s="1">
        <v>1533948.01</v>
      </c>
      <c r="BJ595" s="1">
        <v>1566633.02</v>
      </c>
      <c r="BK595" s="1">
        <v>1528873.62</v>
      </c>
      <c r="BL595" s="2">
        <f t="shared" si="341"/>
        <v>0</v>
      </c>
      <c r="BM595" s="2">
        <f t="shared" si="369"/>
        <v>48968.530000000013</v>
      </c>
      <c r="BN595" s="3">
        <f t="shared" si="377"/>
        <v>1.8800007169965435E-2</v>
      </c>
      <c r="BO595" s="37">
        <f>IFERROR(INDEX('Wkpr - Existing Depr Rates'!$G$2:$G$709,MATCH('Wkpr - Plant Balance Detail'!A595,'Wkpr - Existing Depr Rates'!$A$2:$A$709,0),),0)</f>
        <v>1.8800000000000001E-2</v>
      </c>
      <c r="BP595" s="37">
        <f t="shared" si="370"/>
        <v>7.169965433873049E-9</v>
      </c>
      <c r="BQ595" s="11">
        <v>1.7299999999999999E-2</v>
      </c>
      <c r="BR595" s="11"/>
      <c r="BS595" s="11"/>
      <c r="BU595" s="31">
        <f>_xlfn.IFNA(IF(AND($B595="ED",$D595&gt;=310000,$D595&lt;360000),INDEX('Wkpr - Allocation_Factors'!$B$16:$F$16,1,MATCH('Wkpr - Plant Balance Detail'!BU$2,'Wkpr - Allocation_Factors'!$B$1:$F$1,0)),IF(AND($B595="GD",$C595="AN",$D595&gt;=350000,$D595&lt;358000),INDEX('Wkpr - Allocation_Factors'!$B$17:$F$17,1,MATCH('Wkpr - Plant Balance Detail'!BU$2,'Wkpr - Allocation_Factors'!$B$1:$F$1,0)),INDEX('Wkpr - Allocation_Factors'!$B$2:$F$15,MATCH(CONCATENATE('Wkpr - Plant Balance Detail'!$B595,'Wkpr - Plant Balance Detail'!$C595),'Wkpr - Allocation_Factors'!$A$2:$A$15,0),MATCH('Wkpr - Plant Balance Detail'!BU$2,'Wkpr - Allocation_Factors'!$B$1:$F$1,0)))),0)</f>
        <v>0</v>
      </c>
      <c r="BV595" s="31">
        <f>_xlfn.IFNA(IF(AND($B595="ED",$D595&gt;=310000,$D595&lt;360000),INDEX('Wkpr - Allocation_Factors'!$B$16:$F$16,1,MATCH('Wkpr - Plant Balance Detail'!BV$2,'Wkpr - Allocation_Factors'!$B$1:$F$1,0)),IF(AND($B595="GD",$C595="AN",$D595&gt;=350000,$D595&lt;358000),INDEX('Wkpr - Allocation_Factors'!$B$17:$F$17,1,MATCH('Wkpr - Plant Balance Detail'!BV$2,'Wkpr - Allocation_Factors'!$B$1:$F$1,0)),INDEX('Wkpr - Allocation_Factors'!$B$2:$F$15,MATCH(CONCATENATE('Wkpr - Plant Balance Detail'!$B595,'Wkpr - Plant Balance Detail'!$C595),'Wkpr - Allocation_Factors'!$A$2:$A$15,0),MATCH('Wkpr - Plant Balance Detail'!BV$2,'Wkpr - Allocation_Factors'!$B$1:$F$1,0)))),0)</f>
        <v>1</v>
      </c>
      <c r="BW595" s="31">
        <f>_xlfn.IFNA(IF(AND($B595="ED",$D595&gt;=310000,$D595&lt;360000),INDEX('Wkpr - Allocation_Factors'!$B$16:$F$16,1,MATCH('Wkpr - Plant Balance Detail'!BW$2,'Wkpr - Allocation_Factors'!$B$1:$F$1,0)),IF(AND($B595="GD",$C595="AN",$D595&gt;=350000,$D595&lt;358000),INDEX('Wkpr - Allocation_Factors'!$B$17:$F$17,1,MATCH('Wkpr - Plant Balance Detail'!BW$2,'Wkpr - Allocation_Factors'!$B$1:$F$1,0)),INDEX('Wkpr - Allocation_Factors'!$B$2:$F$15,MATCH(CONCATENATE('Wkpr - Plant Balance Detail'!$B595,'Wkpr - Plant Balance Detail'!$C595),'Wkpr - Allocation_Factors'!$A$2:$A$15,0),MATCH('Wkpr - Plant Balance Detail'!BW$2,'Wkpr - Allocation_Factors'!$B$1:$F$1,0)))),0)</f>
        <v>0</v>
      </c>
      <c r="BX595" s="31">
        <f>_xlfn.IFNA(IF(AND($B595="ED",$D595&gt;=310000,$D595&lt;360000),INDEX('Wkpr - Allocation_Factors'!$B$16:$F$16,1,MATCH('Wkpr - Plant Balance Detail'!BX$2,'Wkpr - Allocation_Factors'!$B$1:$F$1,0)),IF(AND($B595="GD",$C595="AN",$D595&gt;=350000,$D595&lt;358000),INDEX('Wkpr - Allocation_Factors'!$B$17:$F$17,1,MATCH('Wkpr - Plant Balance Detail'!BX$2,'Wkpr - Allocation_Factors'!$B$1:$F$1,0)),INDEX('Wkpr - Allocation_Factors'!$B$2:$F$15,MATCH(CONCATENATE('Wkpr - Plant Balance Detail'!$B595,'Wkpr - Plant Balance Detail'!$C595),'Wkpr - Allocation_Factors'!$A$2:$A$15,0),MATCH('Wkpr - Plant Balance Detail'!BX$2,'Wkpr - Allocation_Factors'!$B$1:$F$1,0)))),0)</f>
        <v>0</v>
      </c>
      <c r="BY595" s="31">
        <f>_xlfn.IFNA(IF(AND($B595="ED",$D595&gt;=310000,$D595&lt;360000),INDEX('Wkpr - Allocation_Factors'!$B$16:$F$16,1,MATCH('Wkpr - Plant Balance Detail'!BY$2,'Wkpr - Allocation_Factors'!$B$1:$F$1,0)),IF(AND($B595="GD",$C595="AN",$D595&gt;=350000,$D595&lt;358000),INDEX('Wkpr - Allocation_Factors'!$B$17:$F$17,1,MATCH('Wkpr - Plant Balance Detail'!BY$2,'Wkpr - Allocation_Factors'!$B$1:$F$1,0)),INDEX('Wkpr - Allocation_Factors'!$B$2:$F$15,MATCH(CONCATENATE('Wkpr - Plant Balance Detail'!$B595,'Wkpr - Plant Balance Detail'!$C595),'Wkpr - Allocation_Factors'!$A$2:$A$15,0),MATCH('Wkpr - Plant Balance Detail'!BY$2,'Wkpr - Allocation_Factors'!$B$1:$F$1,0)))),0)</f>
        <v>0</v>
      </c>
      <c r="CA595" s="1">
        <f t="shared" si="342"/>
        <v>0</v>
      </c>
      <c r="CB595" s="1">
        <f t="shared" si="343"/>
        <v>48716.011139360788</v>
      </c>
      <c r="CC595" s="1">
        <f t="shared" si="344"/>
        <v>0</v>
      </c>
      <c r="CD595" s="1">
        <f t="shared" si="345"/>
        <v>0</v>
      </c>
      <c r="CE595" s="1">
        <f t="shared" si="346"/>
        <v>0</v>
      </c>
      <c r="CF595" s="1"/>
      <c r="CG595" s="1">
        <f t="shared" si="347"/>
        <v>0</v>
      </c>
      <c r="CH595" s="1">
        <f t="shared" si="348"/>
        <v>48715.992560000006</v>
      </c>
      <c r="CI595" s="1">
        <f t="shared" si="349"/>
        <v>0</v>
      </c>
      <c r="CJ595" s="1">
        <f t="shared" si="350"/>
        <v>0</v>
      </c>
      <c r="CK595" s="1">
        <f t="shared" si="351"/>
        <v>0</v>
      </c>
      <c r="CM595" s="1">
        <f t="shared" si="352"/>
        <v>0</v>
      </c>
      <c r="CN595" s="1">
        <f t="shared" si="353"/>
        <v>44829.078260000002</v>
      </c>
      <c r="CO595" s="1">
        <f t="shared" si="354"/>
        <v>0</v>
      </c>
      <c r="CP595" s="1">
        <f t="shared" si="355"/>
        <v>0</v>
      </c>
      <c r="CQ595" s="1">
        <f t="shared" si="356"/>
        <v>0</v>
      </c>
      <c r="CS595" s="1">
        <f t="shared" si="371"/>
        <v>0</v>
      </c>
      <c r="CT595" s="1">
        <f t="shared" si="372"/>
        <v>-3886.914300000004</v>
      </c>
      <c r="CU595" s="1">
        <f t="shared" si="373"/>
        <v>0</v>
      </c>
      <c r="CV595" s="1">
        <f t="shared" si="374"/>
        <v>0</v>
      </c>
      <c r="CW595" s="1">
        <f t="shared" si="375"/>
        <v>0</v>
      </c>
      <c r="CX595" s="1">
        <f t="shared" si="376"/>
        <v>-3886.914300000004</v>
      </c>
      <c r="DA595" s="38">
        <f t="shared" si="357"/>
        <v>0</v>
      </c>
      <c r="DB595" s="38">
        <f t="shared" si="358"/>
        <v>0</v>
      </c>
      <c r="DC595" s="38">
        <f t="shared" si="359"/>
        <v>0</v>
      </c>
      <c r="DD595" s="38">
        <f t="shared" si="360"/>
        <v>0</v>
      </c>
      <c r="DE595" s="38">
        <f t="shared" si="361"/>
        <v>0</v>
      </c>
    </row>
    <row r="596" spans="1:109" x14ac:dyDescent="0.2">
      <c r="A596" s="12" t="s">
        <v>611</v>
      </c>
      <c r="B596" s="12" t="str">
        <f t="shared" si="362"/>
        <v>GD</v>
      </c>
      <c r="C596" s="12" t="str">
        <f t="shared" si="363"/>
        <v>WA</v>
      </c>
      <c r="D596" s="12">
        <f t="shared" si="364"/>
        <v>389200</v>
      </c>
      <c r="E596" s="12" t="s">
        <v>1142</v>
      </c>
      <c r="F596" s="13">
        <v>477164.31</v>
      </c>
      <c r="G596" s="13">
        <v>477164.31</v>
      </c>
      <c r="H596" s="13">
        <v>477164.31</v>
      </c>
      <c r="I596" s="13">
        <v>477164.31</v>
      </c>
      <c r="J596" s="13">
        <v>477164.31</v>
      </c>
      <c r="K596" s="13">
        <v>477164.31</v>
      </c>
      <c r="L596" s="13">
        <v>477164.31</v>
      </c>
      <c r="M596" s="13">
        <v>477164.31</v>
      </c>
      <c r="N596" s="13">
        <v>477164.31</v>
      </c>
      <c r="O596" s="13">
        <v>477164.31</v>
      </c>
      <c r="P596" s="13">
        <v>477164.31</v>
      </c>
      <c r="Q596" s="13">
        <v>601171.13</v>
      </c>
      <c r="R596" s="13">
        <v>601171.13</v>
      </c>
      <c r="S596" s="13">
        <f t="shared" si="365"/>
        <v>539167.72</v>
      </c>
      <c r="T596" s="13">
        <f t="shared" si="366"/>
        <v>5372814.2299999995</v>
      </c>
      <c r="U596" s="13">
        <f t="shared" si="367"/>
        <v>492665.16249999992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3">
        <v>0</v>
      </c>
      <c r="AI596" s="13"/>
      <c r="AJ596" s="13">
        <v>0</v>
      </c>
      <c r="AK596" s="13">
        <v>0</v>
      </c>
      <c r="AL596" s="13">
        <v>0</v>
      </c>
      <c r="AM596" s="13">
        <v>0</v>
      </c>
      <c r="AN596" s="13">
        <v>0</v>
      </c>
      <c r="AO596" s="13">
        <v>0</v>
      </c>
      <c r="AP596" s="13">
        <v>0</v>
      </c>
      <c r="AQ596" s="13">
        <v>0</v>
      </c>
      <c r="AR596" s="13">
        <v>0</v>
      </c>
      <c r="AS596" s="13">
        <v>0</v>
      </c>
      <c r="AT596" s="13">
        <v>0</v>
      </c>
      <c r="AU596" s="13">
        <v>0</v>
      </c>
      <c r="AV596" s="13">
        <v>0</v>
      </c>
      <c r="AW596" s="13">
        <f t="shared" si="368"/>
        <v>0</v>
      </c>
      <c r="AX596" s="13"/>
      <c r="AY596" s="1">
        <v>477164.31</v>
      </c>
      <c r="AZ596" s="1">
        <v>477164.31</v>
      </c>
      <c r="BA596" s="1">
        <v>477164.31</v>
      </c>
      <c r="BB596" s="1">
        <v>477164.31</v>
      </c>
      <c r="BC596" s="1">
        <v>477164.31</v>
      </c>
      <c r="BD596" s="1">
        <v>477164.31</v>
      </c>
      <c r="BE596" s="1">
        <v>477164.31</v>
      </c>
      <c r="BF596" s="1">
        <v>477164.31</v>
      </c>
      <c r="BG596" s="1">
        <v>477164.31</v>
      </c>
      <c r="BH596" s="1">
        <v>477164.31</v>
      </c>
      <c r="BI596" s="1">
        <v>477164.31</v>
      </c>
      <c r="BJ596" s="1">
        <v>601171.13</v>
      </c>
      <c r="BK596" s="1">
        <v>601171.13</v>
      </c>
      <c r="BL596" s="14">
        <f t="shared" si="341"/>
        <v>0</v>
      </c>
      <c r="BM596" s="14">
        <f t="shared" si="369"/>
        <v>0</v>
      </c>
      <c r="BN596" s="15" t="str">
        <f t="shared" si="377"/>
        <v/>
      </c>
      <c r="BO596" s="37">
        <f>IFERROR(INDEX('Wkpr - Existing Depr Rates'!$G$2:$G$709,MATCH('Wkpr - Plant Balance Detail'!A596,'Wkpr - Existing Depr Rates'!$A$2:$A$709,0),),0)</f>
        <v>0</v>
      </c>
      <c r="BP596" s="37" t="str">
        <f t="shared" si="370"/>
        <v/>
      </c>
      <c r="BQ596" s="12"/>
      <c r="BR596" s="12"/>
      <c r="BS596" s="12"/>
      <c r="BT596" s="12"/>
      <c r="BU596" s="30">
        <f>_xlfn.IFNA(IF(AND($B596="ED",$D596&gt;=310000,$D596&lt;360000),INDEX('Wkpr - Allocation_Factors'!$B$16:$F$16,1,MATCH('Wkpr - Plant Balance Detail'!BU$2,'Wkpr - Allocation_Factors'!$B$1:$F$1,0)),IF(AND($B596="GD",$C596="AN",$D596&gt;=350000,$D596&lt;358000),INDEX('Wkpr - Allocation_Factors'!$B$17:$F$17,1,MATCH('Wkpr - Plant Balance Detail'!BU$2,'Wkpr - Allocation_Factors'!$B$1:$F$1,0)),INDEX('Wkpr - Allocation_Factors'!$B$2:$F$15,MATCH(CONCATENATE('Wkpr - Plant Balance Detail'!$B596,'Wkpr - Plant Balance Detail'!$C596),'Wkpr - Allocation_Factors'!$A$2:$A$15,0),MATCH('Wkpr - Plant Balance Detail'!BU$2,'Wkpr - Allocation_Factors'!$B$1:$F$1,0)))),0)</f>
        <v>0</v>
      </c>
      <c r="BV596" s="30">
        <f>_xlfn.IFNA(IF(AND($B596="ED",$D596&gt;=310000,$D596&lt;360000),INDEX('Wkpr - Allocation_Factors'!$B$16:$F$16,1,MATCH('Wkpr - Plant Balance Detail'!BV$2,'Wkpr - Allocation_Factors'!$B$1:$F$1,0)),IF(AND($B596="GD",$C596="AN",$D596&gt;=350000,$D596&lt;358000),INDEX('Wkpr - Allocation_Factors'!$B$17:$F$17,1,MATCH('Wkpr - Plant Balance Detail'!BV$2,'Wkpr - Allocation_Factors'!$B$1:$F$1,0)),INDEX('Wkpr - Allocation_Factors'!$B$2:$F$15,MATCH(CONCATENATE('Wkpr - Plant Balance Detail'!$B596,'Wkpr - Plant Balance Detail'!$C596),'Wkpr - Allocation_Factors'!$A$2:$A$15,0),MATCH('Wkpr - Plant Balance Detail'!BV$2,'Wkpr - Allocation_Factors'!$B$1:$F$1,0)))),0)</f>
        <v>1</v>
      </c>
      <c r="BW596" s="30">
        <f>_xlfn.IFNA(IF(AND($B596="ED",$D596&gt;=310000,$D596&lt;360000),INDEX('Wkpr - Allocation_Factors'!$B$16:$F$16,1,MATCH('Wkpr - Plant Balance Detail'!BW$2,'Wkpr - Allocation_Factors'!$B$1:$F$1,0)),IF(AND($B596="GD",$C596="AN",$D596&gt;=350000,$D596&lt;358000),INDEX('Wkpr - Allocation_Factors'!$B$17:$F$17,1,MATCH('Wkpr - Plant Balance Detail'!BW$2,'Wkpr - Allocation_Factors'!$B$1:$F$1,0)),INDEX('Wkpr - Allocation_Factors'!$B$2:$F$15,MATCH(CONCATENATE('Wkpr - Plant Balance Detail'!$B596,'Wkpr - Plant Balance Detail'!$C596),'Wkpr - Allocation_Factors'!$A$2:$A$15,0),MATCH('Wkpr - Plant Balance Detail'!BW$2,'Wkpr - Allocation_Factors'!$B$1:$F$1,0)))),0)</f>
        <v>0</v>
      </c>
      <c r="BX596" s="30">
        <f>_xlfn.IFNA(IF(AND($B596="ED",$D596&gt;=310000,$D596&lt;360000),INDEX('Wkpr - Allocation_Factors'!$B$16:$F$16,1,MATCH('Wkpr - Plant Balance Detail'!BX$2,'Wkpr - Allocation_Factors'!$B$1:$F$1,0)),IF(AND($B596="GD",$C596="AN",$D596&gt;=350000,$D596&lt;358000),INDEX('Wkpr - Allocation_Factors'!$B$17:$F$17,1,MATCH('Wkpr - Plant Balance Detail'!BX$2,'Wkpr - Allocation_Factors'!$B$1:$F$1,0)),INDEX('Wkpr - Allocation_Factors'!$B$2:$F$15,MATCH(CONCATENATE('Wkpr - Plant Balance Detail'!$B596,'Wkpr - Plant Balance Detail'!$C596),'Wkpr - Allocation_Factors'!$A$2:$A$15,0),MATCH('Wkpr - Plant Balance Detail'!BX$2,'Wkpr - Allocation_Factors'!$B$1:$F$1,0)))),0)</f>
        <v>0</v>
      </c>
      <c r="BY596" s="30">
        <f>_xlfn.IFNA(IF(AND($B596="ED",$D596&gt;=310000,$D596&lt;360000),INDEX('Wkpr - Allocation_Factors'!$B$16:$F$16,1,MATCH('Wkpr - Plant Balance Detail'!BY$2,'Wkpr - Allocation_Factors'!$B$1:$F$1,0)),IF(AND($B596="GD",$C596="AN",$D596&gt;=350000,$D596&lt;358000),INDEX('Wkpr - Allocation_Factors'!$B$17:$F$17,1,MATCH('Wkpr - Plant Balance Detail'!BY$2,'Wkpr - Allocation_Factors'!$B$1:$F$1,0)),INDEX('Wkpr - Allocation_Factors'!$B$2:$F$15,MATCH(CONCATENATE('Wkpr - Plant Balance Detail'!$B596,'Wkpr - Plant Balance Detail'!$C596),'Wkpr - Allocation_Factors'!$A$2:$A$15,0),MATCH('Wkpr - Plant Balance Detail'!BY$2,'Wkpr - Allocation_Factors'!$B$1:$F$1,0)))),0)</f>
        <v>0</v>
      </c>
      <c r="CA596" s="1">
        <f t="shared" si="342"/>
        <v>0</v>
      </c>
      <c r="CB596" s="1">
        <f t="shared" si="343"/>
        <v>0</v>
      </c>
      <c r="CC596" s="1">
        <f t="shared" si="344"/>
        <v>0</v>
      </c>
      <c r="CD596" s="1">
        <f t="shared" si="345"/>
        <v>0</v>
      </c>
      <c r="CE596" s="1">
        <f t="shared" si="346"/>
        <v>0</v>
      </c>
      <c r="CF596" s="1"/>
      <c r="CG596" s="1">
        <f t="shared" si="347"/>
        <v>0</v>
      </c>
      <c r="CH596" s="1">
        <f t="shared" si="348"/>
        <v>0</v>
      </c>
      <c r="CI596" s="1">
        <f t="shared" si="349"/>
        <v>0</v>
      </c>
      <c r="CJ596" s="1">
        <f t="shared" si="350"/>
        <v>0</v>
      </c>
      <c r="CK596" s="1">
        <f t="shared" si="351"/>
        <v>0</v>
      </c>
      <c r="CM596" s="1">
        <f t="shared" si="352"/>
        <v>0</v>
      </c>
      <c r="CN596" s="1">
        <f t="shared" si="353"/>
        <v>0</v>
      </c>
      <c r="CO596" s="1">
        <f t="shared" si="354"/>
        <v>0</v>
      </c>
      <c r="CP596" s="1">
        <f t="shared" si="355"/>
        <v>0</v>
      </c>
      <c r="CQ596" s="1">
        <f t="shared" si="356"/>
        <v>0</v>
      </c>
      <c r="CS596" s="1">
        <f t="shared" si="371"/>
        <v>0</v>
      </c>
      <c r="CT596" s="1">
        <f t="shared" si="372"/>
        <v>0</v>
      </c>
      <c r="CU596" s="1">
        <f t="shared" si="373"/>
        <v>0</v>
      </c>
      <c r="CV596" s="1">
        <f t="shared" si="374"/>
        <v>0</v>
      </c>
      <c r="CW596" s="1">
        <f t="shared" si="375"/>
        <v>0</v>
      </c>
      <c r="CX596" s="1">
        <f t="shared" si="376"/>
        <v>0</v>
      </c>
      <c r="DA596" s="38">
        <f t="shared" si="357"/>
        <v>0</v>
      </c>
      <c r="DB596" s="38">
        <f t="shared" si="358"/>
        <v>0</v>
      </c>
      <c r="DC596" s="38">
        <f t="shared" si="359"/>
        <v>0</v>
      </c>
      <c r="DD596" s="38">
        <f t="shared" si="360"/>
        <v>0</v>
      </c>
      <c r="DE596" s="38">
        <f t="shared" si="361"/>
        <v>0</v>
      </c>
    </row>
    <row r="597" spans="1:109" x14ac:dyDescent="0.2">
      <c r="A597" t="s">
        <v>612</v>
      </c>
      <c r="B597" t="str">
        <f t="shared" si="362"/>
        <v>GD</v>
      </c>
      <c r="C597" t="str">
        <f t="shared" si="363"/>
        <v>WA</v>
      </c>
      <c r="D597">
        <f t="shared" si="364"/>
        <v>390100</v>
      </c>
      <c r="F597" s="1">
        <v>2240825.6</v>
      </c>
      <c r="G597" s="1">
        <v>2240825.6</v>
      </c>
      <c r="H597" s="1">
        <v>2240825.6</v>
      </c>
      <c r="I597" s="1">
        <v>2238053.6</v>
      </c>
      <c r="J597" s="1">
        <v>2238053.6</v>
      </c>
      <c r="K597" s="1">
        <v>2238053.6</v>
      </c>
      <c r="L597" s="1">
        <v>2238053.6</v>
      </c>
      <c r="M597" s="1">
        <v>2230547.02</v>
      </c>
      <c r="N597" s="1">
        <v>2233288.2400000002</v>
      </c>
      <c r="O597" s="1">
        <v>2233288.2400000002</v>
      </c>
      <c r="P597" s="1">
        <v>2233288.2400000002</v>
      </c>
      <c r="Q597" s="1">
        <v>2233288.2400000002</v>
      </c>
      <c r="R597" s="1">
        <v>2233288.2400000002</v>
      </c>
      <c r="S597" s="1">
        <f t="shared" si="365"/>
        <v>2237056.92</v>
      </c>
      <c r="T597" s="1">
        <f t="shared" si="366"/>
        <v>24597565.580000006</v>
      </c>
      <c r="U597" s="1">
        <f t="shared" si="367"/>
        <v>2236218.5416666674</v>
      </c>
      <c r="V597" s="1">
        <v>-497983.11</v>
      </c>
      <c r="W597" s="1">
        <v>-504574.87</v>
      </c>
      <c r="X597" s="1">
        <v>-511166.63</v>
      </c>
      <c r="Y597" s="1">
        <v>-514982.31</v>
      </c>
      <c r="Z597" s="1">
        <v>-521565.92</v>
      </c>
      <c r="AA597" s="1">
        <v>-528149.53</v>
      </c>
      <c r="AB597" s="1">
        <v>-534733.14</v>
      </c>
      <c r="AC597" s="1">
        <v>-541305.71</v>
      </c>
      <c r="AD597" s="1">
        <v>-550479.46</v>
      </c>
      <c r="AE597" s="1">
        <v>-557049.05000000005</v>
      </c>
      <c r="AF597" s="1">
        <v>-563618.64</v>
      </c>
      <c r="AG597" s="1">
        <v>-570188.23</v>
      </c>
      <c r="AH597" s="1">
        <v>-576757.82000000007</v>
      </c>
      <c r="AI597" s="1"/>
      <c r="AJ597" s="1">
        <v>-6591.76</v>
      </c>
      <c r="AK597" s="1">
        <v>-6591.76</v>
      </c>
      <c r="AL597" s="1">
        <v>-6591.76</v>
      </c>
      <c r="AM597" s="1">
        <v>-6587.68</v>
      </c>
      <c r="AN597" s="1">
        <v>-6583.6100000000006</v>
      </c>
      <c r="AO597" s="1">
        <v>-6583.6100000000006</v>
      </c>
      <c r="AP597" s="1">
        <v>-6583.6100000000006</v>
      </c>
      <c r="AQ597" s="1">
        <v>-6572.57</v>
      </c>
      <c r="AR597" s="1">
        <v>-6569.59</v>
      </c>
      <c r="AS597" s="1">
        <v>-6569.59</v>
      </c>
      <c r="AT597" s="1">
        <v>-6569.59</v>
      </c>
      <c r="AU597" s="1">
        <v>-6569.59</v>
      </c>
      <c r="AV597" s="1">
        <v>-6569.59</v>
      </c>
      <c r="AW597" s="1">
        <f t="shared" si="368"/>
        <v>78942.549999999988</v>
      </c>
      <c r="AX597" s="1"/>
      <c r="AY597" s="1">
        <v>1742842.49</v>
      </c>
      <c r="AZ597" s="1">
        <v>1736250.73</v>
      </c>
      <c r="BA597" s="1">
        <v>1729658.97</v>
      </c>
      <c r="BB597" s="1">
        <v>1723071.29</v>
      </c>
      <c r="BC597" s="1">
        <v>1716487.6800000002</v>
      </c>
      <c r="BD597" s="1">
        <v>1709904.07</v>
      </c>
      <c r="BE597" s="1">
        <v>1703320.46</v>
      </c>
      <c r="BF597" s="1">
        <v>1689241.31</v>
      </c>
      <c r="BG597" s="1">
        <v>1682808.78</v>
      </c>
      <c r="BH597" s="1">
        <v>1676239.19</v>
      </c>
      <c r="BI597" s="1">
        <v>1669669.6</v>
      </c>
      <c r="BJ597" s="1">
        <v>1663100.01</v>
      </c>
      <c r="BK597" s="1">
        <v>1656530.42</v>
      </c>
      <c r="BL597" s="2">
        <f t="shared" si="341"/>
        <v>0</v>
      </c>
      <c r="BM597" s="2">
        <f t="shared" si="369"/>
        <v>78942.549999999988</v>
      </c>
      <c r="BN597" s="3">
        <f t="shared" si="377"/>
        <v>3.5301804599636145E-2</v>
      </c>
      <c r="BO597" s="37">
        <f>IFERROR(INDEX('Wkpr - Existing Depr Rates'!$G$2:$G$709,MATCH('Wkpr - Plant Balance Detail'!A597,'Wkpr - Existing Depr Rates'!$A$2:$A$709,0),),0)</f>
        <v>3.5299999999999998E-2</v>
      </c>
      <c r="BP597" s="37">
        <f t="shared" si="370"/>
        <v>1.8045996361473748E-6</v>
      </c>
      <c r="BQ597" s="11">
        <v>3.5900000000000001E-2</v>
      </c>
      <c r="BR597" s="11"/>
      <c r="BS597" s="11"/>
      <c r="BU597" s="31">
        <f>_xlfn.IFNA(IF(AND($B597="ED",$D597&gt;=310000,$D597&lt;360000),INDEX('Wkpr - Allocation_Factors'!$B$16:$F$16,1,MATCH('Wkpr - Plant Balance Detail'!BU$2,'Wkpr - Allocation_Factors'!$B$1:$F$1,0)),IF(AND($B597="GD",$C597="AN",$D597&gt;=350000,$D597&lt;358000),INDEX('Wkpr - Allocation_Factors'!$B$17:$F$17,1,MATCH('Wkpr - Plant Balance Detail'!BU$2,'Wkpr - Allocation_Factors'!$B$1:$F$1,0)),INDEX('Wkpr - Allocation_Factors'!$B$2:$F$15,MATCH(CONCATENATE('Wkpr - Plant Balance Detail'!$B597,'Wkpr - Plant Balance Detail'!$C597),'Wkpr - Allocation_Factors'!$A$2:$A$15,0),MATCH('Wkpr - Plant Balance Detail'!BU$2,'Wkpr - Allocation_Factors'!$B$1:$F$1,0)))),0)</f>
        <v>0</v>
      </c>
      <c r="BV597" s="31">
        <f>_xlfn.IFNA(IF(AND($B597="ED",$D597&gt;=310000,$D597&lt;360000),INDEX('Wkpr - Allocation_Factors'!$B$16:$F$16,1,MATCH('Wkpr - Plant Balance Detail'!BV$2,'Wkpr - Allocation_Factors'!$B$1:$F$1,0)),IF(AND($B597="GD",$C597="AN",$D597&gt;=350000,$D597&lt;358000),INDEX('Wkpr - Allocation_Factors'!$B$17:$F$17,1,MATCH('Wkpr - Plant Balance Detail'!BV$2,'Wkpr - Allocation_Factors'!$B$1:$F$1,0)),INDEX('Wkpr - Allocation_Factors'!$B$2:$F$15,MATCH(CONCATENATE('Wkpr - Plant Balance Detail'!$B597,'Wkpr - Plant Balance Detail'!$C597),'Wkpr - Allocation_Factors'!$A$2:$A$15,0),MATCH('Wkpr - Plant Balance Detail'!BV$2,'Wkpr - Allocation_Factors'!$B$1:$F$1,0)))),0)</f>
        <v>1</v>
      </c>
      <c r="BW597" s="31">
        <f>_xlfn.IFNA(IF(AND($B597="ED",$D597&gt;=310000,$D597&lt;360000),INDEX('Wkpr - Allocation_Factors'!$B$16:$F$16,1,MATCH('Wkpr - Plant Balance Detail'!BW$2,'Wkpr - Allocation_Factors'!$B$1:$F$1,0)),IF(AND($B597="GD",$C597="AN",$D597&gt;=350000,$D597&lt;358000),INDEX('Wkpr - Allocation_Factors'!$B$17:$F$17,1,MATCH('Wkpr - Plant Balance Detail'!BW$2,'Wkpr - Allocation_Factors'!$B$1:$F$1,0)),INDEX('Wkpr - Allocation_Factors'!$B$2:$F$15,MATCH(CONCATENATE('Wkpr - Plant Balance Detail'!$B597,'Wkpr - Plant Balance Detail'!$C597),'Wkpr - Allocation_Factors'!$A$2:$A$15,0),MATCH('Wkpr - Plant Balance Detail'!BW$2,'Wkpr - Allocation_Factors'!$B$1:$F$1,0)))),0)</f>
        <v>0</v>
      </c>
      <c r="BX597" s="31">
        <f>_xlfn.IFNA(IF(AND($B597="ED",$D597&gt;=310000,$D597&lt;360000),INDEX('Wkpr - Allocation_Factors'!$B$16:$F$16,1,MATCH('Wkpr - Plant Balance Detail'!BX$2,'Wkpr - Allocation_Factors'!$B$1:$F$1,0)),IF(AND($B597="GD",$C597="AN",$D597&gt;=350000,$D597&lt;358000),INDEX('Wkpr - Allocation_Factors'!$B$17:$F$17,1,MATCH('Wkpr - Plant Balance Detail'!BX$2,'Wkpr - Allocation_Factors'!$B$1:$F$1,0)),INDEX('Wkpr - Allocation_Factors'!$B$2:$F$15,MATCH(CONCATENATE('Wkpr - Plant Balance Detail'!$B597,'Wkpr - Plant Balance Detail'!$C597),'Wkpr - Allocation_Factors'!$A$2:$A$15,0),MATCH('Wkpr - Plant Balance Detail'!BX$2,'Wkpr - Allocation_Factors'!$B$1:$F$1,0)))),0)</f>
        <v>0</v>
      </c>
      <c r="BY597" s="31">
        <f>_xlfn.IFNA(IF(AND($B597="ED",$D597&gt;=310000,$D597&lt;360000),INDEX('Wkpr - Allocation_Factors'!$B$16:$F$16,1,MATCH('Wkpr - Plant Balance Detail'!BY$2,'Wkpr - Allocation_Factors'!$B$1:$F$1,0)),IF(AND($B597="GD",$C597="AN",$D597&gt;=350000,$D597&lt;358000),INDEX('Wkpr - Allocation_Factors'!$B$17:$F$17,1,MATCH('Wkpr - Plant Balance Detail'!BY$2,'Wkpr - Allocation_Factors'!$B$1:$F$1,0)),INDEX('Wkpr - Allocation_Factors'!$B$2:$F$15,MATCH(CONCATENATE('Wkpr - Plant Balance Detail'!$B597,'Wkpr - Plant Balance Detail'!$C597),'Wkpr - Allocation_Factors'!$A$2:$A$15,0),MATCH('Wkpr - Plant Balance Detail'!BY$2,'Wkpr - Allocation_Factors'!$B$1:$F$1,0)))),0)</f>
        <v>0</v>
      </c>
      <c r="CA597" s="1">
        <f t="shared" si="342"/>
        <v>0</v>
      </c>
      <c r="CB597" s="1">
        <f t="shared" si="343"/>
        <v>78839.105063145325</v>
      </c>
      <c r="CC597" s="1">
        <f t="shared" si="344"/>
        <v>0</v>
      </c>
      <c r="CD597" s="1">
        <f t="shared" si="345"/>
        <v>0</v>
      </c>
      <c r="CE597" s="1">
        <f t="shared" si="346"/>
        <v>0</v>
      </c>
      <c r="CF597" s="1"/>
      <c r="CG597" s="1">
        <f t="shared" si="347"/>
        <v>0</v>
      </c>
      <c r="CH597" s="1">
        <f t="shared" si="348"/>
        <v>78835.074871999997</v>
      </c>
      <c r="CI597" s="1">
        <f t="shared" si="349"/>
        <v>0</v>
      </c>
      <c r="CJ597" s="1">
        <f t="shared" si="350"/>
        <v>0</v>
      </c>
      <c r="CK597" s="1">
        <f t="shared" si="351"/>
        <v>0</v>
      </c>
      <c r="CM597" s="1">
        <f t="shared" si="352"/>
        <v>0</v>
      </c>
      <c r="CN597" s="1">
        <f t="shared" si="353"/>
        <v>80175.047816000006</v>
      </c>
      <c r="CO597" s="1">
        <f t="shared" si="354"/>
        <v>0</v>
      </c>
      <c r="CP597" s="1">
        <f t="shared" si="355"/>
        <v>0</v>
      </c>
      <c r="CQ597" s="1">
        <f t="shared" si="356"/>
        <v>0</v>
      </c>
      <c r="CS597" s="1">
        <f t="shared" si="371"/>
        <v>0</v>
      </c>
      <c r="CT597" s="1">
        <f t="shared" si="372"/>
        <v>1339.9729440000083</v>
      </c>
      <c r="CU597" s="1">
        <f t="shared" si="373"/>
        <v>0</v>
      </c>
      <c r="CV597" s="1">
        <f t="shared" si="374"/>
        <v>0</v>
      </c>
      <c r="CW597" s="1">
        <f t="shared" si="375"/>
        <v>0</v>
      </c>
      <c r="CX597" s="1">
        <f t="shared" si="376"/>
        <v>1339.9729440000083</v>
      </c>
      <c r="DA597" s="38">
        <f t="shared" si="357"/>
        <v>0</v>
      </c>
      <c r="DB597" s="38">
        <f t="shared" si="358"/>
        <v>0</v>
      </c>
      <c r="DC597" s="38">
        <f t="shared" si="359"/>
        <v>0</v>
      </c>
      <c r="DD597" s="38">
        <f t="shared" si="360"/>
        <v>0</v>
      </c>
      <c r="DE597" s="38">
        <f t="shared" si="361"/>
        <v>0</v>
      </c>
    </row>
    <row r="598" spans="1:109" x14ac:dyDescent="0.2">
      <c r="A598" s="12" t="s">
        <v>613</v>
      </c>
      <c r="B598" s="12" t="str">
        <f t="shared" si="362"/>
        <v>GD</v>
      </c>
      <c r="C598" s="12" t="str">
        <f t="shared" si="363"/>
        <v>WA</v>
      </c>
      <c r="D598" s="12">
        <f t="shared" si="364"/>
        <v>390200</v>
      </c>
      <c r="E598" s="12" t="s">
        <v>1141</v>
      </c>
      <c r="F598" s="13">
        <v>1862.53</v>
      </c>
      <c r="G598" s="13">
        <v>1862.53</v>
      </c>
      <c r="H598" s="13">
        <v>1862.53</v>
      </c>
      <c r="I598" s="13">
        <v>1862.53</v>
      </c>
      <c r="J598" s="13">
        <v>1862.53</v>
      </c>
      <c r="K598" s="13">
        <v>1862.53</v>
      </c>
      <c r="L598" s="13">
        <v>1862.53</v>
      </c>
      <c r="M598" s="13">
        <v>1862.53</v>
      </c>
      <c r="N598" s="13">
        <v>1862.53</v>
      </c>
      <c r="O598" s="13">
        <v>0</v>
      </c>
      <c r="P598" s="13">
        <v>0</v>
      </c>
      <c r="Q598" s="13">
        <v>0</v>
      </c>
      <c r="R598" s="13">
        <v>0</v>
      </c>
      <c r="S598" s="13">
        <f t="shared" si="365"/>
        <v>931.26499999999999</v>
      </c>
      <c r="T598" s="13">
        <f t="shared" si="366"/>
        <v>14900.240000000002</v>
      </c>
      <c r="U598" s="13">
        <f t="shared" si="367"/>
        <v>1319.2920833333335</v>
      </c>
      <c r="V598" s="1">
        <v>-1862.53</v>
      </c>
      <c r="W598" s="1">
        <v>-1862.53</v>
      </c>
      <c r="X598" s="1">
        <v>-1862.53</v>
      </c>
      <c r="Y598" s="1">
        <v>-1862.53</v>
      </c>
      <c r="Z598" s="1">
        <v>-1862.53</v>
      </c>
      <c r="AA598" s="1">
        <v>-1862.53</v>
      </c>
      <c r="AB598" s="1">
        <v>-1862.53</v>
      </c>
      <c r="AC598" s="1">
        <v>-1862.53</v>
      </c>
      <c r="AD598" s="1">
        <v>-1862.53</v>
      </c>
      <c r="AE598" s="1">
        <v>0</v>
      </c>
      <c r="AF598" s="1">
        <v>0</v>
      </c>
      <c r="AG598" s="1">
        <v>0</v>
      </c>
      <c r="AH598" s="13">
        <v>0</v>
      </c>
      <c r="AI598" s="13"/>
      <c r="AJ598" s="13">
        <v>0</v>
      </c>
      <c r="AK598" s="13">
        <v>0</v>
      </c>
      <c r="AL598" s="13">
        <v>0</v>
      </c>
      <c r="AM598" s="13">
        <v>0</v>
      </c>
      <c r="AN598" s="13">
        <v>0</v>
      </c>
      <c r="AO598" s="13">
        <v>0</v>
      </c>
      <c r="AP598" s="13">
        <v>0</v>
      </c>
      <c r="AQ598" s="13">
        <v>0</v>
      </c>
      <c r="AR598" s="13">
        <v>0</v>
      </c>
      <c r="AS598" s="13">
        <v>0</v>
      </c>
      <c r="AT598" s="13">
        <v>0</v>
      </c>
      <c r="AU598" s="13">
        <v>0</v>
      </c>
      <c r="AV598" s="13">
        <v>0</v>
      </c>
      <c r="AW598" s="13">
        <f t="shared" si="368"/>
        <v>0</v>
      </c>
      <c r="AX598" s="13"/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4">
        <f t="shared" si="341"/>
        <v>0</v>
      </c>
      <c r="BM598" s="14">
        <f t="shared" si="369"/>
        <v>0</v>
      </c>
      <c r="BN598" s="15" t="str">
        <f t="shared" si="377"/>
        <v/>
      </c>
      <c r="BO598" s="37">
        <f>IFERROR(INDEX('Wkpr - Existing Depr Rates'!$G$2:$G$709,MATCH('Wkpr - Plant Balance Detail'!A598,'Wkpr - Existing Depr Rates'!$A$2:$A$709,0),),0)</f>
        <v>0.2</v>
      </c>
      <c r="BP598" s="37" t="str">
        <f t="shared" si="370"/>
        <v/>
      </c>
      <c r="BQ598" s="12"/>
      <c r="BR598" s="12"/>
      <c r="BS598" s="12"/>
      <c r="BT598" s="12"/>
      <c r="BU598" s="30">
        <f>_xlfn.IFNA(IF(AND($B598="ED",$D598&gt;=310000,$D598&lt;360000),INDEX('Wkpr - Allocation_Factors'!$B$16:$F$16,1,MATCH('Wkpr - Plant Balance Detail'!BU$2,'Wkpr - Allocation_Factors'!$B$1:$F$1,0)),IF(AND($B598="GD",$C598="AN",$D598&gt;=350000,$D598&lt;358000),INDEX('Wkpr - Allocation_Factors'!$B$17:$F$17,1,MATCH('Wkpr - Plant Balance Detail'!BU$2,'Wkpr - Allocation_Factors'!$B$1:$F$1,0)),INDEX('Wkpr - Allocation_Factors'!$B$2:$F$15,MATCH(CONCATENATE('Wkpr - Plant Balance Detail'!$B598,'Wkpr - Plant Balance Detail'!$C598),'Wkpr - Allocation_Factors'!$A$2:$A$15,0),MATCH('Wkpr - Plant Balance Detail'!BU$2,'Wkpr - Allocation_Factors'!$B$1:$F$1,0)))),0)</f>
        <v>0</v>
      </c>
      <c r="BV598" s="30">
        <f>_xlfn.IFNA(IF(AND($B598="ED",$D598&gt;=310000,$D598&lt;360000),INDEX('Wkpr - Allocation_Factors'!$B$16:$F$16,1,MATCH('Wkpr - Plant Balance Detail'!BV$2,'Wkpr - Allocation_Factors'!$B$1:$F$1,0)),IF(AND($B598="GD",$C598="AN",$D598&gt;=350000,$D598&lt;358000),INDEX('Wkpr - Allocation_Factors'!$B$17:$F$17,1,MATCH('Wkpr - Plant Balance Detail'!BV$2,'Wkpr - Allocation_Factors'!$B$1:$F$1,0)),INDEX('Wkpr - Allocation_Factors'!$B$2:$F$15,MATCH(CONCATENATE('Wkpr - Plant Balance Detail'!$B598,'Wkpr - Plant Balance Detail'!$C598),'Wkpr - Allocation_Factors'!$A$2:$A$15,0),MATCH('Wkpr - Plant Balance Detail'!BV$2,'Wkpr - Allocation_Factors'!$B$1:$F$1,0)))),0)</f>
        <v>1</v>
      </c>
      <c r="BW598" s="30">
        <f>_xlfn.IFNA(IF(AND($B598="ED",$D598&gt;=310000,$D598&lt;360000),INDEX('Wkpr - Allocation_Factors'!$B$16:$F$16,1,MATCH('Wkpr - Plant Balance Detail'!BW$2,'Wkpr - Allocation_Factors'!$B$1:$F$1,0)),IF(AND($B598="GD",$C598="AN",$D598&gt;=350000,$D598&lt;358000),INDEX('Wkpr - Allocation_Factors'!$B$17:$F$17,1,MATCH('Wkpr - Plant Balance Detail'!BW$2,'Wkpr - Allocation_Factors'!$B$1:$F$1,0)),INDEX('Wkpr - Allocation_Factors'!$B$2:$F$15,MATCH(CONCATENATE('Wkpr - Plant Balance Detail'!$B598,'Wkpr - Plant Balance Detail'!$C598),'Wkpr - Allocation_Factors'!$A$2:$A$15,0),MATCH('Wkpr - Plant Balance Detail'!BW$2,'Wkpr - Allocation_Factors'!$B$1:$F$1,0)))),0)</f>
        <v>0</v>
      </c>
      <c r="BX598" s="30">
        <f>_xlfn.IFNA(IF(AND($B598="ED",$D598&gt;=310000,$D598&lt;360000),INDEX('Wkpr - Allocation_Factors'!$B$16:$F$16,1,MATCH('Wkpr - Plant Balance Detail'!BX$2,'Wkpr - Allocation_Factors'!$B$1:$F$1,0)),IF(AND($B598="GD",$C598="AN",$D598&gt;=350000,$D598&lt;358000),INDEX('Wkpr - Allocation_Factors'!$B$17:$F$17,1,MATCH('Wkpr - Plant Balance Detail'!BX$2,'Wkpr - Allocation_Factors'!$B$1:$F$1,0)),INDEX('Wkpr - Allocation_Factors'!$B$2:$F$15,MATCH(CONCATENATE('Wkpr - Plant Balance Detail'!$B598,'Wkpr - Plant Balance Detail'!$C598),'Wkpr - Allocation_Factors'!$A$2:$A$15,0),MATCH('Wkpr - Plant Balance Detail'!BX$2,'Wkpr - Allocation_Factors'!$B$1:$F$1,0)))),0)</f>
        <v>0</v>
      </c>
      <c r="BY598" s="30">
        <f>_xlfn.IFNA(IF(AND($B598="ED",$D598&gt;=310000,$D598&lt;360000),INDEX('Wkpr - Allocation_Factors'!$B$16:$F$16,1,MATCH('Wkpr - Plant Balance Detail'!BY$2,'Wkpr - Allocation_Factors'!$B$1:$F$1,0)),IF(AND($B598="GD",$C598="AN",$D598&gt;=350000,$D598&lt;358000),INDEX('Wkpr - Allocation_Factors'!$B$17:$F$17,1,MATCH('Wkpr - Plant Balance Detail'!BY$2,'Wkpr - Allocation_Factors'!$B$1:$F$1,0)),INDEX('Wkpr - Allocation_Factors'!$B$2:$F$15,MATCH(CONCATENATE('Wkpr - Plant Balance Detail'!$B598,'Wkpr - Plant Balance Detail'!$C598),'Wkpr - Allocation_Factors'!$A$2:$A$15,0),MATCH('Wkpr - Plant Balance Detail'!BY$2,'Wkpr - Allocation_Factors'!$B$1:$F$1,0)))),0)</f>
        <v>0</v>
      </c>
      <c r="CA598" s="1">
        <f t="shared" si="342"/>
        <v>0</v>
      </c>
      <c r="CB598" s="1">
        <f t="shared" si="343"/>
        <v>0</v>
      </c>
      <c r="CC598" s="1">
        <f t="shared" si="344"/>
        <v>0</v>
      </c>
      <c r="CD598" s="1">
        <f t="shared" si="345"/>
        <v>0</v>
      </c>
      <c r="CE598" s="1">
        <f t="shared" si="346"/>
        <v>0</v>
      </c>
      <c r="CF598" s="1"/>
      <c r="CG598" s="1">
        <f t="shared" si="347"/>
        <v>0</v>
      </c>
      <c r="CH598" s="1">
        <f t="shared" si="348"/>
        <v>0</v>
      </c>
      <c r="CI598" s="1">
        <f t="shared" si="349"/>
        <v>0</v>
      </c>
      <c r="CJ598" s="1">
        <f t="shared" si="350"/>
        <v>0</v>
      </c>
      <c r="CK598" s="1">
        <f t="shared" si="351"/>
        <v>0</v>
      </c>
      <c r="CM598" s="1">
        <f t="shared" si="352"/>
        <v>0</v>
      </c>
      <c r="CN598" s="1">
        <f t="shared" si="353"/>
        <v>0</v>
      </c>
      <c r="CO598" s="1">
        <f t="shared" si="354"/>
        <v>0</v>
      </c>
      <c r="CP598" s="1">
        <f t="shared" si="355"/>
        <v>0</v>
      </c>
      <c r="CQ598" s="1">
        <f t="shared" si="356"/>
        <v>0</v>
      </c>
      <c r="CS598" s="1">
        <f t="shared" si="371"/>
        <v>0</v>
      </c>
      <c r="CT598" s="1">
        <f t="shared" si="372"/>
        <v>0</v>
      </c>
      <c r="CU598" s="1">
        <f t="shared" si="373"/>
        <v>0</v>
      </c>
      <c r="CV598" s="1">
        <f t="shared" si="374"/>
        <v>0</v>
      </c>
      <c r="CW598" s="1">
        <f t="shared" si="375"/>
        <v>0</v>
      </c>
      <c r="CX598" s="1">
        <f t="shared" si="376"/>
        <v>0</v>
      </c>
      <c r="DA598" s="38">
        <f t="shared" si="357"/>
        <v>0</v>
      </c>
      <c r="DB598" s="38">
        <f t="shared" si="358"/>
        <v>0</v>
      </c>
      <c r="DC598" s="38">
        <f t="shared" si="359"/>
        <v>0</v>
      </c>
      <c r="DD598" s="38">
        <f t="shared" si="360"/>
        <v>0</v>
      </c>
      <c r="DE598" s="38">
        <f t="shared" si="361"/>
        <v>0</v>
      </c>
    </row>
    <row r="599" spans="1:109" x14ac:dyDescent="0.2">
      <c r="A599" t="s">
        <v>614</v>
      </c>
      <c r="B599" t="str">
        <f t="shared" si="362"/>
        <v>GD</v>
      </c>
      <c r="C599" t="str">
        <f t="shared" si="363"/>
        <v>WA</v>
      </c>
      <c r="D599">
        <f t="shared" si="364"/>
        <v>392000</v>
      </c>
      <c r="E599" t="s">
        <v>683</v>
      </c>
      <c r="F599" s="1">
        <v>682969.66</v>
      </c>
      <c r="G599" s="1">
        <v>682969.66</v>
      </c>
      <c r="H599" s="1">
        <v>682969.66</v>
      </c>
      <c r="I599" s="1">
        <v>682969.66</v>
      </c>
      <c r="J599" s="1">
        <v>682969.66</v>
      </c>
      <c r="K599" s="1">
        <v>682969.66</v>
      </c>
      <c r="L599" s="1">
        <v>662793.23</v>
      </c>
      <c r="M599" s="1">
        <v>662793.23</v>
      </c>
      <c r="N599" s="1">
        <v>662793.23</v>
      </c>
      <c r="O599" s="1">
        <v>748511.27</v>
      </c>
      <c r="P599" s="1">
        <v>749545.20000000007</v>
      </c>
      <c r="Q599" s="1">
        <v>749545.20000000007</v>
      </c>
      <c r="R599" s="1">
        <v>842843.74</v>
      </c>
      <c r="S599" s="1">
        <f t="shared" si="365"/>
        <v>762906.7</v>
      </c>
      <c r="T599" s="1">
        <f t="shared" si="366"/>
        <v>7650829.6600000001</v>
      </c>
      <c r="U599" s="1">
        <f t="shared" si="367"/>
        <v>701144.69666666666</v>
      </c>
      <c r="V599" s="1">
        <v>-141787.79</v>
      </c>
      <c r="W599" s="1">
        <v>-144331.85</v>
      </c>
      <c r="X599" s="1">
        <v>-146875.91</v>
      </c>
      <c r="Y599" s="1">
        <v>-149419.97</v>
      </c>
      <c r="Z599" s="1">
        <v>-151964.03</v>
      </c>
      <c r="AA599" s="1">
        <v>-154508.09</v>
      </c>
      <c r="AB599" s="1">
        <v>-136838.14000000001</v>
      </c>
      <c r="AC599" s="1">
        <v>-139307.04</v>
      </c>
      <c r="AD599" s="1">
        <v>-141775.94</v>
      </c>
      <c r="AE599" s="1">
        <v>-144404.49</v>
      </c>
      <c r="AF599" s="1">
        <v>-147194.62</v>
      </c>
      <c r="AG599" s="1">
        <v>-149986.68</v>
      </c>
      <c r="AH599" s="1">
        <v>-152952.5</v>
      </c>
      <c r="AI599" s="1"/>
      <c r="AJ599" s="1">
        <v>-2544.06</v>
      </c>
      <c r="AK599" s="1">
        <v>-2544.06</v>
      </c>
      <c r="AL599" s="1">
        <v>-2544.06</v>
      </c>
      <c r="AM599" s="1">
        <v>-2544.06</v>
      </c>
      <c r="AN599" s="1">
        <v>-2544.06</v>
      </c>
      <c r="AO599" s="1">
        <v>-2544.06</v>
      </c>
      <c r="AP599" s="1">
        <v>-2506.48</v>
      </c>
      <c r="AQ599" s="1">
        <v>-2468.9</v>
      </c>
      <c r="AR599" s="1">
        <v>-2468.9</v>
      </c>
      <c r="AS599" s="1">
        <v>-2628.55</v>
      </c>
      <c r="AT599" s="1">
        <v>-2790.13</v>
      </c>
      <c r="AU599" s="1">
        <v>-2792.06</v>
      </c>
      <c r="AV599" s="1">
        <v>-2965.82</v>
      </c>
      <c r="AW599" s="1">
        <f t="shared" si="368"/>
        <v>31341.140000000003</v>
      </c>
      <c r="AX599" s="1"/>
      <c r="AY599" s="1">
        <v>541181.87</v>
      </c>
      <c r="AZ599" s="1">
        <v>538637.81000000006</v>
      </c>
      <c r="BA599" s="1">
        <v>536093.75</v>
      </c>
      <c r="BB599" s="1">
        <v>533549.69000000006</v>
      </c>
      <c r="BC599" s="1">
        <v>531005.63</v>
      </c>
      <c r="BD599" s="1">
        <v>528461.57000000007</v>
      </c>
      <c r="BE599" s="1">
        <v>525955.09</v>
      </c>
      <c r="BF599" s="1">
        <v>523486.19</v>
      </c>
      <c r="BG599" s="1">
        <v>521017.29000000004</v>
      </c>
      <c r="BH599" s="1">
        <v>604106.78</v>
      </c>
      <c r="BI599" s="1">
        <v>602350.57999999996</v>
      </c>
      <c r="BJ599" s="1">
        <v>599558.52</v>
      </c>
      <c r="BK599" s="1">
        <v>689891.24</v>
      </c>
      <c r="BL599" s="2">
        <f t="shared" si="341"/>
        <v>0</v>
      </c>
      <c r="BM599" s="2">
        <f t="shared" si="369"/>
        <v>31341.140000000003</v>
      </c>
      <c r="BN599" s="3">
        <f t="shared" si="377"/>
        <v>4.4699960149452558E-2</v>
      </c>
      <c r="BO599" s="37">
        <f>IFERROR(INDEX('Wkpr - Existing Depr Rates'!$G$2:$G$709,MATCH('Wkpr - Plant Balance Detail'!A599,'Wkpr - Existing Depr Rates'!$A$2:$A$709,0),),0)</f>
        <v>4.4699999999999997E-2</v>
      </c>
      <c r="BP599" s="37">
        <f t="shared" si="370"/>
        <v>-3.9850547438324835E-8</v>
      </c>
      <c r="BQ599" s="11">
        <v>7.3300000000000004E-2</v>
      </c>
      <c r="BR599" s="11"/>
      <c r="BS599" s="11"/>
      <c r="BU599" s="31">
        <f>_xlfn.IFNA(IF(AND($B599="ED",$D599&gt;=310000,$D599&lt;360000),INDEX('Wkpr - Allocation_Factors'!$B$16:$F$16,1,MATCH('Wkpr - Plant Balance Detail'!BU$2,'Wkpr - Allocation_Factors'!$B$1:$F$1,0)),IF(AND($B599="GD",$C599="AN",$D599&gt;=350000,$D599&lt;358000),INDEX('Wkpr - Allocation_Factors'!$B$17:$F$17,1,MATCH('Wkpr - Plant Balance Detail'!BU$2,'Wkpr - Allocation_Factors'!$B$1:$F$1,0)),INDEX('Wkpr - Allocation_Factors'!$B$2:$F$15,MATCH(CONCATENATE('Wkpr - Plant Balance Detail'!$B599,'Wkpr - Plant Balance Detail'!$C599),'Wkpr - Allocation_Factors'!$A$2:$A$15,0),MATCH('Wkpr - Plant Balance Detail'!BU$2,'Wkpr - Allocation_Factors'!$B$1:$F$1,0)))),0)</f>
        <v>0</v>
      </c>
      <c r="BV599" s="31">
        <f>_xlfn.IFNA(IF(AND($B599="ED",$D599&gt;=310000,$D599&lt;360000),INDEX('Wkpr - Allocation_Factors'!$B$16:$F$16,1,MATCH('Wkpr - Plant Balance Detail'!BV$2,'Wkpr - Allocation_Factors'!$B$1:$F$1,0)),IF(AND($B599="GD",$C599="AN",$D599&gt;=350000,$D599&lt;358000),INDEX('Wkpr - Allocation_Factors'!$B$17:$F$17,1,MATCH('Wkpr - Plant Balance Detail'!BV$2,'Wkpr - Allocation_Factors'!$B$1:$F$1,0)),INDEX('Wkpr - Allocation_Factors'!$B$2:$F$15,MATCH(CONCATENATE('Wkpr - Plant Balance Detail'!$B599,'Wkpr - Plant Balance Detail'!$C599),'Wkpr - Allocation_Factors'!$A$2:$A$15,0),MATCH('Wkpr - Plant Balance Detail'!BV$2,'Wkpr - Allocation_Factors'!$B$1:$F$1,0)))),0)</f>
        <v>1</v>
      </c>
      <c r="BW599" s="31">
        <f>_xlfn.IFNA(IF(AND($B599="ED",$D599&gt;=310000,$D599&lt;360000),INDEX('Wkpr - Allocation_Factors'!$B$16:$F$16,1,MATCH('Wkpr - Plant Balance Detail'!BW$2,'Wkpr - Allocation_Factors'!$B$1:$F$1,0)),IF(AND($B599="GD",$C599="AN",$D599&gt;=350000,$D599&lt;358000),INDEX('Wkpr - Allocation_Factors'!$B$17:$F$17,1,MATCH('Wkpr - Plant Balance Detail'!BW$2,'Wkpr - Allocation_Factors'!$B$1:$F$1,0)),INDEX('Wkpr - Allocation_Factors'!$B$2:$F$15,MATCH(CONCATENATE('Wkpr - Plant Balance Detail'!$B599,'Wkpr - Plant Balance Detail'!$C599),'Wkpr - Allocation_Factors'!$A$2:$A$15,0),MATCH('Wkpr - Plant Balance Detail'!BW$2,'Wkpr - Allocation_Factors'!$B$1:$F$1,0)))),0)</f>
        <v>0</v>
      </c>
      <c r="BX599" s="31">
        <f>_xlfn.IFNA(IF(AND($B599="ED",$D599&gt;=310000,$D599&lt;360000),INDEX('Wkpr - Allocation_Factors'!$B$16:$F$16,1,MATCH('Wkpr - Plant Balance Detail'!BX$2,'Wkpr - Allocation_Factors'!$B$1:$F$1,0)),IF(AND($B599="GD",$C599="AN",$D599&gt;=350000,$D599&lt;358000),INDEX('Wkpr - Allocation_Factors'!$B$17:$F$17,1,MATCH('Wkpr - Plant Balance Detail'!BX$2,'Wkpr - Allocation_Factors'!$B$1:$F$1,0)),INDEX('Wkpr - Allocation_Factors'!$B$2:$F$15,MATCH(CONCATENATE('Wkpr - Plant Balance Detail'!$B599,'Wkpr - Plant Balance Detail'!$C599),'Wkpr - Allocation_Factors'!$A$2:$A$15,0),MATCH('Wkpr - Plant Balance Detail'!BX$2,'Wkpr - Allocation_Factors'!$B$1:$F$1,0)))),0)</f>
        <v>0</v>
      </c>
      <c r="BY599" s="31">
        <f>_xlfn.IFNA(IF(AND($B599="ED",$D599&gt;=310000,$D599&lt;360000),INDEX('Wkpr - Allocation_Factors'!$B$16:$F$16,1,MATCH('Wkpr - Plant Balance Detail'!BY$2,'Wkpr - Allocation_Factors'!$B$1:$F$1,0)),IF(AND($B599="GD",$C599="AN",$D599&gt;=350000,$D599&lt;358000),INDEX('Wkpr - Allocation_Factors'!$B$17:$F$17,1,MATCH('Wkpr - Plant Balance Detail'!BY$2,'Wkpr - Allocation_Factors'!$B$1:$F$1,0)),INDEX('Wkpr - Allocation_Factors'!$B$2:$F$15,MATCH(CONCATENATE('Wkpr - Plant Balance Detail'!$B599,'Wkpr - Plant Balance Detail'!$C599),'Wkpr - Allocation_Factors'!$A$2:$A$15,0),MATCH('Wkpr - Plant Balance Detail'!BY$2,'Wkpr - Allocation_Factors'!$B$1:$F$1,0)))),0)</f>
        <v>0</v>
      </c>
      <c r="CA599" s="1">
        <f t="shared" si="342"/>
        <v>0</v>
      </c>
      <c r="CB599" s="1">
        <f t="shared" si="343"/>
        <v>37675.081590215552</v>
      </c>
      <c r="CC599" s="1">
        <f t="shared" si="344"/>
        <v>0</v>
      </c>
      <c r="CD599" s="1">
        <f t="shared" si="345"/>
        <v>0</v>
      </c>
      <c r="CE599" s="1">
        <f t="shared" si="346"/>
        <v>0</v>
      </c>
      <c r="CF599" s="1"/>
      <c r="CG599" s="1">
        <f t="shared" si="347"/>
        <v>0</v>
      </c>
      <c r="CH599" s="1">
        <f t="shared" si="348"/>
        <v>37675.115178</v>
      </c>
      <c r="CI599" s="1">
        <f t="shared" si="349"/>
        <v>0</v>
      </c>
      <c r="CJ599" s="1">
        <f t="shared" si="350"/>
        <v>0</v>
      </c>
      <c r="CK599" s="1">
        <f t="shared" si="351"/>
        <v>0</v>
      </c>
      <c r="CM599" s="1">
        <f t="shared" si="352"/>
        <v>0</v>
      </c>
      <c r="CN599" s="1">
        <f t="shared" si="353"/>
        <v>61780.446142000001</v>
      </c>
      <c r="CO599" s="1">
        <f t="shared" si="354"/>
        <v>0</v>
      </c>
      <c r="CP599" s="1">
        <f t="shared" si="355"/>
        <v>0</v>
      </c>
      <c r="CQ599" s="1">
        <f t="shared" si="356"/>
        <v>0</v>
      </c>
      <c r="CS599" s="1">
        <f t="shared" si="371"/>
        <v>0</v>
      </c>
      <c r="CT599" s="1">
        <f t="shared" si="372"/>
        <v>24105.330964000001</v>
      </c>
      <c r="CU599" s="1">
        <f t="shared" si="373"/>
        <v>0</v>
      </c>
      <c r="CV599" s="1">
        <f t="shared" si="374"/>
        <v>0</v>
      </c>
      <c r="CW599" s="1">
        <f t="shared" si="375"/>
        <v>0</v>
      </c>
      <c r="CX599" s="1">
        <f t="shared" si="376"/>
        <v>24105.330964000001</v>
      </c>
      <c r="DA599" s="38">
        <f t="shared" si="357"/>
        <v>0</v>
      </c>
      <c r="DB599" s="38">
        <f t="shared" si="358"/>
        <v>0</v>
      </c>
      <c r="DC599" s="38">
        <f t="shared" si="359"/>
        <v>0</v>
      </c>
      <c r="DD599" s="38">
        <f t="shared" si="360"/>
        <v>0</v>
      </c>
      <c r="DE599" s="38">
        <f t="shared" si="361"/>
        <v>0</v>
      </c>
    </row>
    <row r="600" spans="1:109" x14ac:dyDescent="0.2">
      <c r="A600" t="s">
        <v>615</v>
      </c>
      <c r="B600" t="str">
        <f t="shared" si="362"/>
        <v>GD</v>
      </c>
      <c r="C600" t="str">
        <f t="shared" si="363"/>
        <v>WA</v>
      </c>
      <c r="D600">
        <f t="shared" si="364"/>
        <v>392045</v>
      </c>
      <c r="E600" t="s">
        <v>683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f t="shared" si="365"/>
        <v>0</v>
      </c>
      <c r="T600" s="1">
        <f t="shared" si="366"/>
        <v>0</v>
      </c>
      <c r="U600" s="1">
        <f t="shared" si="367"/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/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f t="shared" si="368"/>
        <v>0</v>
      </c>
      <c r="AX600" s="1"/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2">
        <f t="shared" si="341"/>
        <v>0</v>
      </c>
      <c r="BM600" s="2">
        <f t="shared" si="369"/>
        <v>0</v>
      </c>
      <c r="BN600" s="3" t="str">
        <f t="shared" si="377"/>
        <v/>
      </c>
      <c r="BO600" s="37">
        <f>IFERROR(INDEX('Wkpr - Existing Depr Rates'!$G$2:$G$709,MATCH('Wkpr - Plant Balance Detail'!A600,'Wkpr - Existing Depr Rates'!$A$2:$A$709,0),),0)</f>
        <v>0.16250000000000001</v>
      </c>
      <c r="BP600" s="37" t="str">
        <f t="shared" si="370"/>
        <v/>
      </c>
      <c r="BQ600" s="11">
        <v>5.7799999999999997E-2</v>
      </c>
      <c r="BR600" s="11"/>
      <c r="BS600" s="11"/>
      <c r="BU600" s="31">
        <f>_xlfn.IFNA(IF(AND($B600="ED",$D600&gt;=310000,$D600&lt;360000),INDEX('Wkpr - Allocation_Factors'!$B$16:$F$16,1,MATCH('Wkpr - Plant Balance Detail'!BU$2,'Wkpr - Allocation_Factors'!$B$1:$F$1,0)),IF(AND($B600="GD",$C600="AN",$D600&gt;=350000,$D600&lt;358000),INDEX('Wkpr - Allocation_Factors'!$B$17:$F$17,1,MATCH('Wkpr - Plant Balance Detail'!BU$2,'Wkpr - Allocation_Factors'!$B$1:$F$1,0)),INDEX('Wkpr - Allocation_Factors'!$B$2:$F$15,MATCH(CONCATENATE('Wkpr - Plant Balance Detail'!$B600,'Wkpr - Plant Balance Detail'!$C600),'Wkpr - Allocation_Factors'!$A$2:$A$15,0),MATCH('Wkpr - Plant Balance Detail'!BU$2,'Wkpr - Allocation_Factors'!$B$1:$F$1,0)))),0)</f>
        <v>0</v>
      </c>
      <c r="BV600" s="31">
        <f>_xlfn.IFNA(IF(AND($B600="ED",$D600&gt;=310000,$D600&lt;360000),INDEX('Wkpr - Allocation_Factors'!$B$16:$F$16,1,MATCH('Wkpr - Plant Balance Detail'!BV$2,'Wkpr - Allocation_Factors'!$B$1:$F$1,0)),IF(AND($B600="GD",$C600="AN",$D600&gt;=350000,$D600&lt;358000),INDEX('Wkpr - Allocation_Factors'!$B$17:$F$17,1,MATCH('Wkpr - Plant Balance Detail'!BV$2,'Wkpr - Allocation_Factors'!$B$1:$F$1,0)),INDEX('Wkpr - Allocation_Factors'!$B$2:$F$15,MATCH(CONCATENATE('Wkpr - Plant Balance Detail'!$B600,'Wkpr - Plant Balance Detail'!$C600),'Wkpr - Allocation_Factors'!$A$2:$A$15,0),MATCH('Wkpr - Plant Balance Detail'!BV$2,'Wkpr - Allocation_Factors'!$B$1:$F$1,0)))),0)</f>
        <v>1</v>
      </c>
      <c r="BW600" s="31">
        <f>_xlfn.IFNA(IF(AND($B600="ED",$D600&gt;=310000,$D600&lt;360000),INDEX('Wkpr - Allocation_Factors'!$B$16:$F$16,1,MATCH('Wkpr - Plant Balance Detail'!BW$2,'Wkpr - Allocation_Factors'!$B$1:$F$1,0)),IF(AND($B600="GD",$C600="AN",$D600&gt;=350000,$D600&lt;358000),INDEX('Wkpr - Allocation_Factors'!$B$17:$F$17,1,MATCH('Wkpr - Plant Balance Detail'!BW$2,'Wkpr - Allocation_Factors'!$B$1:$F$1,0)),INDEX('Wkpr - Allocation_Factors'!$B$2:$F$15,MATCH(CONCATENATE('Wkpr - Plant Balance Detail'!$B600,'Wkpr - Plant Balance Detail'!$C600),'Wkpr - Allocation_Factors'!$A$2:$A$15,0),MATCH('Wkpr - Plant Balance Detail'!BW$2,'Wkpr - Allocation_Factors'!$B$1:$F$1,0)))),0)</f>
        <v>0</v>
      </c>
      <c r="BX600" s="31">
        <f>_xlfn.IFNA(IF(AND($B600="ED",$D600&gt;=310000,$D600&lt;360000),INDEX('Wkpr - Allocation_Factors'!$B$16:$F$16,1,MATCH('Wkpr - Plant Balance Detail'!BX$2,'Wkpr - Allocation_Factors'!$B$1:$F$1,0)),IF(AND($B600="GD",$C600="AN",$D600&gt;=350000,$D600&lt;358000),INDEX('Wkpr - Allocation_Factors'!$B$17:$F$17,1,MATCH('Wkpr - Plant Balance Detail'!BX$2,'Wkpr - Allocation_Factors'!$B$1:$F$1,0)),INDEX('Wkpr - Allocation_Factors'!$B$2:$F$15,MATCH(CONCATENATE('Wkpr - Plant Balance Detail'!$B600,'Wkpr - Plant Balance Detail'!$C600),'Wkpr - Allocation_Factors'!$A$2:$A$15,0),MATCH('Wkpr - Plant Balance Detail'!BX$2,'Wkpr - Allocation_Factors'!$B$1:$F$1,0)))),0)</f>
        <v>0</v>
      </c>
      <c r="BY600" s="31">
        <f>_xlfn.IFNA(IF(AND($B600="ED",$D600&gt;=310000,$D600&lt;360000),INDEX('Wkpr - Allocation_Factors'!$B$16:$F$16,1,MATCH('Wkpr - Plant Balance Detail'!BY$2,'Wkpr - Allocation_Factors'!$B$1:$F$1,0)),IF(AND($B600="GD",$C600="AN",$D600&gt;=350000,$D600&lt;358000),INDEX('Wkpr - Allocation_Factors'!$B$17:$F$17,1,MATCH('Wkpr - Plant Balance Detail'!BY$2,'Wkpr - Allocation_Factors'!$B$1:$F$1,0)),INDEX('Wkpr - Allocation_Factors'!$B$2:$F$15,MATCH(CONCATENATE('Wkpr - Plant Balance Detail'!$B600,'Wkpr - Plant Balance Detail'!$C600),'Wkpr - Allocation_Factors'!$A$2:$A$15,0),MATCH('Wkpr - Plant Balance Detail'!BY$2,'Wkpr - Allocation_Factors'!$B$1:$F$1,0)))),0)</f>
        <v>0</v>
      </c>
      <c r="CA600" s="1">
        <f t="shared" si="342"/>
        <v>0</v>
      </c>
      <c r="CB600" s="1">
        <f t="shared" si="343"/>
        <v>0</v>
      </c>
      <c r="CC600" s="1">
        <f t="shared" si="344"/>
        <v>0</v>
      </c>
      <c r="CD600" s="1">
        <f t="shared" si="345"/>
        <v>0</v>
      </c>
      <c r="CE600" s="1">
        <f t="shared" si="346"/>
        <v>0</v>
      </c>
      <c r="CF600" s="1"/>
      <c r="CG600" s="1">
        <f t="shared" si="347"/>
        <v>0</v>
      </c>
      <c r="CH600" s="1">
        <f t="shared" si="348"/>
        <v>0</v>
      </c>
      <c r="CI600" s="1">
        <f t="shared" si="349"/>
        <v>0</v>
      </c>
      <c r="CJ600" s="1">
        <f t="shared" si="350"/>
        <v>0</v>
      </c>
      <c r="CK600" s="1">
        <f t="shared" si="351"/>
        <v>0</v>
      </c>
      <c r="CM600" s="1">
        <f t="shared" si="352"/>
        <v>0</v>
      </c>
      <c r="CN600" s="1">
        <f t="shared" si="353"/>
        <v>0</v>
      </c>
      <c r="CO600" s="1">
        <f t="shared" si="354"/>
        <v>0</v>
      </c>
      <c r="CP600" s="1">
        <f t="shared" si="355"/>
        <v>0</v>
      </c>
      <c r="CQ600" s="1">
        <f t="shared" si="356"/>
        <v>0</v>
      </c>
      <c r="CS600" s="1">
        <f t="shared" si="371"/>
        <v>0</v>
      </c>
      <c r="CT600" s="1">
        <f t="shared" si="372"/>
        <v>0</v>
      </c>
      <c r="CU600" s="1">
        <f t="shared" si="373"/>
        <v>0</v>
      </c>
      <c r="CV600" s="1">
        <f t="shared" si="374"/>
        <v>0</v>
      </c>
      <c r="CW600" s="1">
        <f t="shared" si="375"/>
        <v>0</v>
      </c>
      <c r="CX600" s="1">
        <f t="shared" si="376"/>
        <v>0</v>
      </c>
      <c r="DA600" s="38">
        <f t="shared" si="357"/>
        <v>0</v>
      </c>
      <c r="DB600" s="38">
        <f t="shared" si="358"/>
        <v>0</v>
      </c>
      <c r="DC600" s="38">
        <f t="shared" si="359"/>
        <v>0</v>
      </c>
      <c r="DD600" s="38">
        <f t="shared" si="360"/>
        <v>0</v>
      </c>
      <c r="DE600" s="38">
        <f t="shared" si="361"/>
        <v>0</v>
      </c>
    </row>
    <row r="601" spans="1:109" x14ac:dyDescent="0.2">
      <c r="A601" t="s">
        <v>616</v>
      </c>
      <c r="B601" t="str">
        <f t="shared" si="362"/>
        <v>GD</v>
      </c>
      <c r="C601" t="str">
        <f t="shared" si="363"/>
        <v>WA</v>
      </c>
      <c r="D601">
        <f t="shared" si="364"/>
        <v>392046</v>
      </c>
      <c r="E601" t="s">
        <v>683</v>
      </c>
      <c r="F601" s="1">
        <v>1145648.19</v>
      </c>
      <c r="G601" s="1">
        <v>1192570.24</v>
      </c>
      <c r="H601" s="1">
        <v>1194748.5</v>
      </c>
      <c r="I601" s="1">
        <v>1173969.18</v>
      </c>
      <c r="J601" s="1">
        <v>1216013.01</v>
      </c>
      <c r="K601" s="1">
        <v>1216226.48</v>
      </c>
      <c r="L601" s="1">
        <v>1191451.56</v>
      </c>
      <c r="M601" s="1">
        <v>1191451.56</v>
      </c>
      <c r="N601" s="1">
        <v>1191451.56</v>
      </c>
      <c r="O601" s="1">
        <v>1239804.57</v>
      </c>
      <c r="P601" s="1">
        <v>1239804.57</v>
      </c>
      <c r="Q601" s="1">
        <v>1287444.08</v>
      </c>
      <c r="R601" s="1">
        <v>1287444.08</v>
      </c>
      <c r="S601" s="1">
        <f t="shared" si="365"/>
        <v>1216546.135</v>
      </c>
      <c r="T601" s="1">
        <f t="shared" si="366"/>
        <v>13334935.310000002</v>
      </c>
      <c r="U601" s="1">
        <f t="shared" si="367"/>
        <v>1212623.4537500001</v>
      </c>
      <c r="V601" s="1">
        <v>-513279.77</v>
      </c>
      <c r="W601" s="1">
        <v>-529111.46</v>
      </c>
      <c r="X601" s="1">
        <v>-545275.6</v>
      </c>
      <c r="Y601" s="1">
        <v>-538424.47</v>
      </c>
      <c r="Z601" s="1">
        <v>-554606.64</v>
      </c>
      <c r="AA601" s="1">
        <v>-571074.93000000005</v>
      </c>
      <c r="AB601" s="1">
        <v>-562602</v>
      </c>
      <c r="AC601" s="1">
        <v>-578736.24</v>
      </c>
      <c r="AD601" s="1">
        <v>-594870.48</v>
      </c>
      <c r="AE601" s="1">
        <v>-615854.19000000006</v>
      </c>
      <c r="AF601" s="1">
        <v>-632643.21</v>
      </c>
      <c r="AG601" s="1">
        <v>-649754.79</v>
      </c>
      <c r="AH601" s="1">
        <v>-667188.93000000005</v>
      </c>
      <c r="AI601" s="1"/>
      <c r="AJ601" s="1">
        <v>-15425.53</v>
      </c>
      <c r="AK601" s="1">
        <v>-15831.69</v>
      </c>
      <c r="AL601" s="1">
        <v>-16164.140000000001</v>
      </c>
      <c r="AM601" s="1">
        <v>-16038.19</v>
      </c>
      <c r="AN601" s="1">
        <v>-16182.17</v>
      </c>
      <c r="AO601" s="1">
        <v>-16468.29</v>
      </c>
      <c r="AP601" s="1">
        <v>-16301.99</v>
      </c>
      <c r="AQ601" s="1">
        <v>-16134.24</v>
      </c>
      <c r="AR601" s="1">
        <v>-16134.24</v>
      </c>
      <c r="AS601" s="1">
        <v>-16789.02</v>
      </c>
      <c r="AT601" s="1">
        <v>-16789.02</v>
      </c>
      <c r="AU601" s="1">
        <v>-17111.580000000002</v>
      </c>
      <c r="AV601" s="1">
        <v>-17434.14</v>
      </c>
      <c r="AW601" s="1">
        <f t="shared" si="368"/>
        <v>197378.71000000002</v>
      </c>
      <c r="AX601" s="1"/>
      <c r="AY601" s="1">
        <v>632368.42000000004</v>
      </c>
      <c r="AZ601" s="1">
        <v>663458.78</v>
      </c>
      <c r="BA601" s="1">
        <v>649472.9</v>
      </c>
      <c r="BB601" s="1">
        <v>635544.71</v>
      </c>
      <c r="BC601" s="1">
        <v>661406.37</v>
      </c>
      <c r="BD601" s="1">
        <v>645151.55000000005</v>
      </c>
      <c r="BE601" s="1">
        <v>628849.56000000006</v>
      </c>
      <c r="BF601" s="1">
        <v>612715.32000000007</v>
      </c>
      <c r="BG601" s="1">
        <v>596581.07999999996</v>
      </c>
      <c r="BH601" s="1">
        <v>623950.38</v>
      </c>
      <c r="BI601" s="1">
        <v>607161.36</v>
      </c>
      <c r="BJ601" s="1">
        <v>637689.29</v>
      </c>
      <c r="BK601" s="1">
        <v>620255.15</v>
      </c>
      <c r="BL601" s="2">
        <f t="shared" si="341"/>
        <v>0</v>
      </c>
      <c r="BM601" s="2">
        <f t="shared" si="369"/>
        <v>197378.71000000002</v>
      </c>
      <c r="BN601" s="3">
        <f t="shared" si="377"/>
        <v>0.16276999211058679</v>
      </c>
      <c r="BO601" s="37">
        <f>IFERROR(INDEX('Wkpr - Existing Depr Rates'!$G$2:$G$709,MATCH('Wkpr - Plant Balance Detail'!A601,'Wkpr - Existing Depr Rates'!$A$2:$A$709,0),),0)</f>
        <v>0.16250000000000001</v>
      </c>
      <c r="BP601" s="37">
        <f t="shared" si="370"/>
        <v>2.699921105867864E-4</v>
      </c>
      <c r="BQ601" s="11">
        <v>5.7800000000000004E-2</v>
      </c>
      <c r="BR601" s="11"/>
      <c r="BS601" s="11"/>
      <c r="BU601" s="31">
        <f>_xlfn.IFNA(IF(AND($B601="ED",$D601&gt;=310000,$D601&lt;360000),INDEX('Wkpr - Allocation_Factors'!$B$16:$F$16,1,MATCH('Wkpr - Plant Balance Detail'!BU$2,'Wkpr - Allocation_Factors'!$B$1:$F$1,0)),IF(AND($B601="GD",$C601="AN",$D601&gt;=350000,$D601&lt;358000),INDEX('Wkpr - Allocation_Factors'!$B$17:$F$17,1,MATCH('Wkpr - Plant Balance Detail'!BU$2,'Wkpr - Allocation_Factors'!$B$1:$F$1,0)),INDEX('Wkpr - Allocation_Factors'!$B$2:$F$15,MATCH(CONCATENATE('Wkpr - Plant Balance Detail'!$B601,'Wkpr - Plant Balance Detail'!$C601),'Wkpr - Allocation_Factors'!$A$2:$A$15,0),MATCH('Wkpr - Plant Balance Detail'!BU$2,'Wkpr - Allocation_Factors'!$B$1:$F$1,0)))),0)</f>
        <v>0</v>
      </c>
      <c r="BV601" s="31">
        <f>_xlfn.IFNA(IF(AND($B601="ED",$D601&gt;=310000,$D601&lt;360000),INDEX('Wkpr - Allocation_Factors'!$B$16:$F$16,1,MATCH('Wkpr - Plant Balance Detail'!BV$2,'Wkpr - Allocation_Factors'!$B$1:$F$1,0)),IF(AND($B601="GD",$C601="AN",$D601&gt;=350000,$D601&lt;358000),INDEX('Wkpr - Allocation_Factors'!$B$17:$F$17,1,MATCH('Wkpr - Plant Balance Detail'!BV$2,'Wkpr - Allocation_Factors'!$B$1:$F$1,0)),INDEX('Wkpr - Allocation_Factors'!$B$2:$F$15,MATCH(CONCATENATE('Wkpr - Plant Balance Detail'!$B601,'Wkpr - Plant Balance Detail'!$C601),'Wkpr - Allocation_Factors'!$A$2:$A$15,0),MATCH('Wkpr - Plant Balance Detail'!BV$2,'Wkpr - Allocation_Factors'!$B$1:$F$1,0)))),0)</f>
        <v>1</v>
      </c>
      <c r="BW601" s="31">
        <f>_xlfn.IFNA(IF(AND($B601="ED",$D601&gt;=310000,$D601&lt;360000),INDEX('Wkpr - Allocation_Factors'!$B$16:$F$16,1,MATCH('Wkpr - Plant Balance Detail'!BW$2,'Wkpr - Allocation_Factors'!$B$1:$F$1,0)),IF(AND($B601="GD",$C601="AN",$D601&gt;=350000,$D601&lt;358000),INDEX('Wkpr - Allocation_Factors'!$B$17:$F$17,1,MATCH('Wkpr - Plant Balance Detail'!BW$2,'Wkpr - Allocation_Factors'!$B$1:$F$1,0)),INDEX('Wkpr - Allocation_Factors'!$B$2:$F$15,MATCH(CONCATENATE('Wkpr - Plant Balance Detail'!$B601,'Wkpr - Plant Balance Detail'!$C601),'Wkpr - Allocation_Factors'!$A$2:$A$15,0),MATCH('Wkpr - Plant Balance Detail'!BW$2,'Wkpr - Allocation_Factors'!$B$1:$F$1,0)))),0)</f>
        <v>0</v>
      </c>
      <c r="BX601" s="31">
        <f>_xlfn.IFNA(IF(AND($B601="ED",$D601&gt;=310000,$D601&lt;360000),INDEX('Wkpr - Allocation_Factors'!$B$16:$F$16,1,MATCH('Wkpr - Plant Balance Detail'!BX$2,'Wkpr - Allocation_Factors'!$B$1:$F$1,0)),IF(AND($B601="GD",$C601="AN",$D601&gt;=350000,$D601&lt;358000),INDEX('Wkpr - Allocation_Factors'!$B$17:$F$17,1,MATCH('Wkpr - Plant Balance Detail'!BX$2,'Wkpr - Allocation_Factors'!$B$1:$F$1,0)),INDEX('Wkpr - Allocation_Factors'!$B$2:$F$15,MATCH(CONCATENATE('Wkpr - Plant Balance Detail'!$B601,'Wkpr - Plant Balance Detail'!$C601),'Wkpr - Allocation_Factors'!$A$2:$A$15,0),MATCH('Wkpr - Plant Balance Detail'!BX$2,'Wkpr - Allocation_Factors'!$B$1:$F$1,0)))),0)</f>
        <v>0</v>
      </c>
      <c r="BY601" s="31">
        <f>_xlfn.IFNA(IF(AND($B601="ED",$D601&gt;=310000,$D601&lt;360000),INDEX('Wkpr - Allocation_Factors'!$B$16:$F$16,1,MATCH('Wkpr - Plant Balance Detail'!BY$2,'Wkpr - Allocation_Factors'!$B$1:$F$1,0)),IF(AND($B601="GD",$C601="AN",$D601&gt;=350000,$D601&lt;358000),INDEX('Wkpr - Allocation_Factors'!$B$17:$F$17,1,MATCH('Wkpr - Plant Balance Detail'!BY$2,'Wkpr - Allocation_Factors'!$B$1:$F$1,0)),INDEX('Wkpr - Allocation_Factors'!$B$2:$F$15,MATCH(CONCATENATE('Wkpr - Plant Balance Detail'!$B601,'Wkpr - Plant Balance Detail'!$C601),'Wkpr - Allocation_Factors'!$A$2:$A$15,0),MATCH('Wkpr - Plant Balance Detail'!BY$2,'Wkpr - Allocation_Factors'!$B$1:$F$1,0)))),0)</f>
        <v>0</v>
      </c>
      <c r="CA601" s="1">
        <f t="shared" si="342"/>
        <v>0</v>
      </c>
      <c r="CB601" s="1">
        <f t="shared" si="343"/>
        <v>209557.26274442169</v>
      </c>
      <c r="CC601" s="1">
        <f t="shared" si="344"/>
        <v>0</v>
      </c>
      <c r="CD601" s="1">
        <f t="shared" si="345"/>
        <v>0</v>
      </c>
      <c r="CE601" s="1">
        <f t="shared" si="346"/>
        <v>0</v>
      </c>
      <c r="CF601" s="1"/>
      <c r="CG601" s="1">
        <f t="shared" si="347"/>
        <v>0</v>
      </c>
      <c r="CH601" s="1">
        <f t="shared" si="348"/>
        <v>209209.66300000003</v>
      </c>
      <c r="CI601" s="1">
        <f t="shared" si="349"/>
        <v>0</v>
      </c>
      <c r="CJ601" s="1">
        <f t="shared" si="350"/>
        <v>0</v>
      </c>
      <c r="CK601" s="1">
        <f t="shared" si="351"/>
        <v>0</v>
      </c>
      <c r="CM601" s="1">
        <f t="shared" si="352"/>
        <v>0</v>
      </c>
      <c r="CN601" s="1">
        <f t="shared" si="353"/>
        <v>74414.26782400001</v>
      </c>
      <c r="CO601" s="1">
        <f t="shared" si="354"/>
        <v>0</v>
      </c>
      <c r="CP601" s="1">
        <f t="shared" si="355"/>
        <v>0</v>
      </c>
      <c r="CQ601" s="1">
        <f t="shared" si="356"/>
        <v>0</v>
      </c>
      <c r="CS601" s="1">
        <f t="shared" si="371"/>
        <v>0</v>
      </c>
      <c r="CT601" s="1">
        <f t="shared" si="372"/>
        <v>-134795.39517600002</v>
      </c>
      <c r="CU601" s="1">
        <f t="shared" si="373"/>
        <v>0</v>
      </c>
      <c r="CV601" s="1">
        <f t="shared" si="374"/>
        <v>0</v>
      </c>
      <c r="CW601" s="1">
        <f t="shared" si="375"/>
        <v>0</v>
      </c>
      <c r="CX601" s="1">
        <f t="shared" si="376"/>
        <v>-134795.39517600002</v>
      </c>
      <c r="DA601" s="38">
        <f t="shared" si="357"/>
        <v>0</v>
      </c>
      <c r="DB601" s="38">
        <f t="shared" si="358"/>
        <v>0</v>
      </c>
      <c r="DC601" s="38">
        <f t="shared" si="359"/>
        <v>0</v>
      </c>
      <c r="DD601" s="38">
        <f t="shared" si="360"/>
        <v>0</v>
      </c>
      <c r="DE601" s="38">
        <f t="shared" si="361"/>
        <v>0</v>
      </c>
    </row>
    <row r="602" spans="1:109" x14ac:dyDescent="0.2">
      <c r="A602" t="s">
        <v>617</v>
      </c>
      <c r="B602" t="str">
        <f t="shared" si="362"/>
        <v>GD</v>
      </c>
      <c r="C602" t="str">
        <f t="shared" si="363"/>
        <v>WA</v>
      </c>
      <c r="D602">
        <f t="shared" si="364"/>
        <v>392047</v>
      </c>
      <c r="E602" t="s">
        <v>683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f t="shared" si="365"/>
        <v>0</v>
      </c>
      <c r="T602" s="1">
        <f t="shared" si="366"/>
        <v>0</v>
      </c>
      <c r="U602" s="1">
        <f t="shared" si="367"/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/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f t="shared" si="368"/>
        <v>0</v>
      </c>
      <c r="AX602" s="1"/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2">
        <f t="shared" si="341"/>
        <v>0</v>
      </c>
      <c r="BM602" s="2">
        <f t="shared" si="369"/>
        <v>0</v>
      </c>
      <c r="BN602" s="3" t="str">
        <f t="shared" si="377"/>
        <v/>
      </c>
      <c r="BO602" s="37">
        <f>IFERROR(INDEX('Wkpr - Existing Depr Rates'!$G$2:$G$709,MATCH('Wkpr - Plant Balance Detail'!A602,'Wkpr - Existing Depr Rates'!$A$2:$A$709,0),),0)</f>
        <v>0.16250000000000001</v>
      </c>
      <c r="BP602" s="37" t="str">
        <f t="shared" si="370"/>
        <v/>
      </c>
      <c r="BQ602" s="11">
        <v>5.7800000000000004E-2</v>
      </c>
      <c r="BR602" s="11"/>
      <c r="BS602" s="11"/>
      <c r="BU602" s="31">
        <f>_xlfn.IFNA(IF(AND($B602="ED",$D602&gt;=310000,$D602&lt;360000),INDEX('Wkpr - Allocation_Factors'!$B$16:$F$16,1,MATCH('Wkpr - Plant Balance Detail'!BU$2,'Wkpr - Allocation_Factors'!$B$1:$F$1,0)),IF(AND($B602="GD",$C602="AN",$D602&gt;=350000,$D602&lt;358000),INDEX('Wkpr - Allocation_Factors'!$B$17:$F$17,1,MATCH('Wkpr - Plant Balance Detail'!BU$2,'Wkpr - Allocation_Factors'!$B$1:$F$1,0)),INDEX('Wkpr - Allocation_Factors'!$B$2:$F$15,MATCH(CONCATENATE('Wkpr - Plant Balance Detail'!$B602,'Wkpr - Plant Balance Detail'!$C602),'Wkpr - Allocation_Factors'!$A$2:$A$15,0),MATCH('Wkpr - Plant Balance Detail'!BU$2,'Wkpr - Allocation_Factors'!$B$1:$F$1,0)))),0)</f>
        <v>0</v>
      </c>
      <c r="BV602" s="31">
        <f>_xlfn.IFNA(IF(AND($B602="ED",$D602&gt;=310000,$D602&lt;360000),INDEX('Wkpr - Allocation_Factors'!$B$16:$F$16,1,MATCH('Wkpr - Plant Balance Detail'!BV$2,'Wkpr - Allocation_Factors'!$B$1:$F$1,0)),IF(AND($B602="GD",$C602="AN",$D602&gt;=350000,$D602&lt;358000),INDEX('Wkpr - Allocation_Factors'!$B$17:$F$17,1,MATCH('Wkpr - Plant Balance Detail'!BV$2,'Wkpr - Allocation_Factors'!$B$1:$F$1,0)),INDEX('Wkpr - Allocation_Factors'!$B$2:$F$15,MATCH(CONCATENATE('Wkpr - Plant Balance Detail'!$B602,'Wkpr - Plant Balance Detail'!$C602),'Wkpr - Allocation_Factors'!$A$2:$A$15,0),MATCH('Wkpr - Plant Balance Detail'!BV$2,'Wkpr - Allocation_Factors'!$B$1:$F$1,0)))),0)</f>
        <v>1</v>
      </c>
      <c r="BW602" s="31">
        <f>_xlfn.IFNA(IF(AND($B602="ED",$D602&gt;=310000,$D602&lt;360000),INDEX('Wkpr - Allocation_Factors'!$B$16:$F$16,1,MATCH('Wkpr - Plant Balance Detail'!BW$2,'Wkpr - Allocation_Factors'!$B$1:$F$1,0)),IF(AND($B602="GD",$C602="AN",$D602&gt;=350000,$D602&lt;358000),INDEX('Wkpr - Allocation_Factors'!$B$17:$F$17,1,MATCH('Wkpr - Plant Balance Detail'!BW$2,'Wkpr - Allocation_Factors'!$B$1:$F$1,0)),INDEX('Wkpr - Allocation_Factors'!$B$2:$F$15,MATCH(CONCATENATE('Wkpr - Plant Balance Detail'!$B602,'Wkpr - Plant Balance Detail'!$C602),'Wkpr - Allocation_Factors'!$A$2:$A$15,0),MATCH('Wkpr - Plant Balance Detail'!BW$2,'Wkpr - Allocation_Factors'!$B$1:$F$1,0)))),0)</f>
        <v>0</v>
      </c>
      <c r="BX602" s="31">
        <f>_xlfn.IFNA(IF(AND($B602="ED",$D602&gt;=310000,$D602&lt;360000),INDEX('Wkpr - Allocation_Factors'!$B$16:$F$16,1,MATCH('Wkpr - Plant Balance Detail'!BX$2,'Wkpr - Allocation_Factors'!$B$1:$F$1,0)),IF(AND($B602="GD",$C602="AN",$D602&gt;=350000,$D602&lt;358000),INDEX('Wkpr - Allocation_Factors'!$B$17:$F$17,1,MATCH('Wkpr - Plant Balance Detail'!BX$2,'Wkpr - Allocation_Factors'!$B$1:$F$1,0)),INDEX('Wkpr - Allocation_Factors'!$B$2:$F$15,MATCH(CONCATENATE('Wkpr - Plant Balance Detail'!$B602,'Wkpr - Plant Balance Detail'!$C602),'Wkpr - Allocation_Factors'!$A$2:$A$15,0),MATCH('Wkpr - Plant Balance Detail'!BX$2,'Wkpr - Allocation_Factors'!$B$1:$F$1,0)))),0)</f>
        <v>0</v>
      </c>
      <c r="BY602" s="31">
        <f>_xlfn.IFNA(IF(AND($B602="ED",$D602&gt;=310000,$D602&lt;360000),INDEX('Wkpr - Allocation_Factors'!$B$16:$F$16,1,MATCH('Wkpr - Plant Balance Detail'!BY$2,'Wkpr - Allocation_Factors'!$B$1:$F$1,0)),IF(AND($B602="GD",$C602="AN",$D602&gt;=350000,$D602&lt;358000),INDEX('Wkpr - Allocation_Factors'!$B$17:$F$17,1,MATCH('Wkpr - Plant Balance Detail'!BY$2,'Wkpr - Allocation_Factors'!$B$1:$F$1,0)),INDEX('Wkpr - Allocation_Factors'!$B$2:$F$15,MATCH(CONCATENATE('Wkpr - Plant Balance Detail'!$B602,'Wkpr - Plant Balance Detail'!$C602),'Wkpr - Allocation_Factors'!$A$2:$A$15,0),MATCH('Wkpr - Plant Balance Detail'!BY$2,'Wkpr - Allocation_Factors'!$B$1:$F$1,0)))),0)</f>
        <v>0</v>
      </c>
      <c r="CA602" s="1">
        <f t="shared" si="342"/>
        <v>0</v>
      </c>
      <c r="CB602" s="1">
        <f t="shared" si="343"/>
        <v>0</v>
      </c>
      <c r="CC602" s="1">
        <f t="shared" si="344"/>
        <v>0</v>
      </c>
      <c r="CD602" s="1">
        <f t="shared" si="345"/>
        <v>0</v>
      </c>
      <c r="CE602" s="1">
        <f t="shared" si="346"/>
        <v>0</v>
      </c>
      <c r="CF602" s="1"/>
      <c r="CG602" s="1">
        <f t="shared" si="347"/>
        <v>0</v>
      </c>
      <c r="CH602" s="1">
        <f t="shared" si="348"/>
        <v>0</v>
      </c>
      <c r="CI602" s="1">
        <f t="shared" si="349"/>
        <v>0</v>
      </c>
      <c r="CJ602" s="1">
        <f t="shared" si="350"/>
        <v>0</v>
      </c>
      <c r="CK602" s="1">
        <f t="shared" si="351"/>
        <v>0</v>
      </c>
      <c r="CM602" s="1">
        <f t="shared" si="352"/>
        <v>0</v>
      </c>
      <c r="CN602" s="1">
        <f t="shared" si="353"/>
        <v>0</v>
      </c>
      <c r="CO602" s="1">
        <f t="shared" si="354"/>
        <v>0</v>
      </c>
      <c r="CP602" s="1">
        <f t="shared" si="355"/>
        <v>0</v>
      </c>
      <c r="CQ602" s="1">
        <f t="shared" si="356"/>
        <v>0</v>
      </c>
      <c r="CS602" s="1">
        <f t="shared" si="371"/>
        <v>0</v>
      </c>
      <c r="CT602" s="1">
        <f t="shared" si="372"/>
        <v>0</v>
      </c>
      <c r="CU602" s="1">
        <f t="shared" si="373"/>
        <v>0</v>
      </c>
      <c r="CV602" s="1">
        <f t="shared" si="374"/>
        <v>0</v>
      </c>
      <c r="CW602" s="1">
        <f t="shared" si="375"/>
        <v>0</v>
      </c>
      <c r="CX602" s="1">
        <f t="shared" si="376"/>
        <v>0</v>
      </c>
      <c r="DA602" s="38">
        <f t="shared" si="357"/>
        <v>0</v>
      </c>
      <c r="DB602" s="38">
        <f t="shared" si="358"/>
        <v>0</v>
      </c>
      <c r="DC602" s="38">
        <f t="shared" si="359"/>
        <v>0</v>
      </c>
      <c r="DD602" s="38">
        <f t="shared" si="360"/>
        <v>0</v>
      </c>
      <c r="DE602" s="38">
        <f t="shared" si="361"/>
        <v>0</v>
      </c>
    </row>
    <row r="603" spans="1:109" x14ac:dyDescent="0.2">
      <c r="A603" t="s">
        <v>618</v>
      </c>
      <c r="B603" t="str">
        <f t="shared" si="362"/>
        <v>GD</v>
      </c>
      <c r="C603" t="str">
        <f t="shared" si="363"/>
        <v>WA</v>
      </c>
      <c r="D603">
        <f t="shared" si="364"/>
        <v>392048</v>
      </c>
      <c r="E603" t="s">
        <v>683</v>
      </c>
      <c r="F603" s="1">
        <v>1736123.32</v>
      </c>
      <c r="G603" s="1">
        <v>1736123.32</v>
      </c>
      <c r="H603" s="1">
        <v>1735997.8399999999</v>
      </c>
      <c r="I603" s="1">
        <v>1603779.08</v>
      </c>
      <c r="J603" s="1">
        <v>1603779.08</v>
      </c>
      <c r="K603" s="1">
        <v>1603779.08</v>
      </c>
      <c r="L603" s="1">
        <v>1603779.08</v>
      </c>
      <c r="M603" s="1">
        <v>1603779.08</v>
      </c>
      <c r="N603" s="1">
        <v>1533350.4</v>
      </c>
      <c r="O603" s="1">
        <v>1737679.22</v>
      </c>
      <c r="P603" s="1">
        <v>1737679.22</v>
      </c>
      <c r="Q603" s="1">
        <v>1737679.22</v>
      </c>
      <c r="R603" s="1">
        <v>2155512.5299999998</v>
      </c>
      <c r="S603" s="1">
        <f t="shared" si="365"/>
        <v>1945817.9249999998</v>
      </c>
      <c r="T603" s="1">
        <f t="shared" si="366"/>
        <v>18237404.620000001</v>
      </c>
      <c r="U603" s="1">
        <f t="shared" si="367"/>
        <v>1681935.2120833334</v>
      </c>
      <c r="V603" s="1">
        <v>-573214.27</v>
      </c>
      <c r="W603" s="1">
        <v>-596724.27</v>
      </c>
      <c r="X603" s="1">
        <v>-620233.42000000004</v>
      </c>
      <c r="Y603" s="1">
        <v>-510627.73000000004</v>
      </c>
      <c r="Z603" s="1">
        <v>-532345.57000000007</v>
      </c>
      <c r="AA603" s="1">
        <v>-554063.41</v>
      </c>
      <c r="AB603" s="1">
        <v>-575781.25</v>
      </c>
      <c r="AC603" s="1">
        <v>-597499.09</v>
      </c>
      <c r="AD603" s="1">
        <v>-548311.39</v>
      </c>
      <c r="AE603" s="1">
        <v>-570458.99</v>
      </c>
      <c r="AF603" s="1">
        <v>-593990.06000000006</v>
      </c>
      <c r="AG603" s="1">
        <v>-617521.13</v>
      </c>
      <c r="AH603" s="1">
        <v>-643881.28</v>
      </c>
      <c r="AI603" s="1"/>
      <c r="AJ603" s="1">
        <v>-23510</v>
      </c>
      <c r="AK603" s="1">
        <v>-23510</v>
      </c>
      <c r="AL603" s="1">
        <v>-23509.15</v>
      </c>
      <c r="AM603" s="1">
        <v>-22613.07</v>
      </c>
      <c r="AN603" s="1">
        <v>-21717.84</v>
      </c>
      <c r="AO603" s="1">
        <v>-21717.84</v>
      </c>
      <c r="AP603" s="1">
        <v>-21717.84</v>
      </c>
      <c r="AQ603" s="1">
        <v>-21717.84</v>
      </c>
      <c r="AR603" s="1">
        <v>-21240.98</v>
      </c>
      <c r="AS603" s="1">
        <v>-22147.600000000002</v>
      </c>
      <c r="AT603" s="1">
        <v>-23531.07</v>
      </c>
      <c r="AU603" s="1">
        <v>-23531.07</v>
      </c>
      <c r="AV603" s="1">
        <v>-26360.15</v>
      </c>
      <c r="AW603" s="1">
        <f t="shared" si="368"/>
        <v>273314.45</v>
      </c>
      <c r="AX603" s="1"/>
      <c r="AY603" s="1">
        <v>1162909.05</v>
      </c>
      <c r="AZ603" s="1">
        <v>1139399.05</v>
      </c>
      <c r="BA603" s="1">
        <v>1115764.42</v>
      </c>
      <c r="BB603" s="1">
        <v>1093151.3500000001</v>
      </c>
      <c r="BC603" s="1">
        <v>1071433.51</v>
      </c>
      <c r="BD603" s="1">
        <v>1049715.67</v>
      </c>
      <c r="BE603" s="1">
        <v>1027997.83</v>
      </c>
      <c r="BF603" s="1">
        <v>1006279.99</v>
      </c>
      <c r="BG603" s="1">
        <v>985039.01</v>
      </c>
      <c r="BH603" s="1">
        <v>1167220.23</v>
      </c>
      <c r="BI603" s="1">
        <v>1143689.1599999999</v>
      </c>
      <c r="BJ603" s="1">
        <v>1120158.0900000001</v>
      </c>
      <c r="BK603" s="1">
        <v>1511631.25</v>
      </c>
      <c r="BL603" s="2">
        <f t="shared" si="341"/>
        <v>0</v>
      </c>
      <c r="BM603" s="2">
        <f t="shared" si="369"/>
        <v>273314.45</v>
      </c>
      <c r="BN603" s="3">
        <f t="shared" si="377"/>
        <v>0.16249998694150553</v>
      </c>
      <c r="BO603" s="37">
        <f>IFERROR(INDEX('Wkpr - Existing Depr Rates'!$G$2:$G$709,MATCH('Wkpr - Plant Balance Detail'!A603,'Wkpr - Existing Depr Rates'!$A$2:$A$709,0),),0)</f>
        <v>0.16250000000000001</v>
      </c>
      <c r="BP603" s="37">
        <f t="shared" si="370"/>
        <v>-1.3058494480189253E-8</v>
      </c>
      <c r="BQ603" s="11">
        <v>5.7800000000000004E-2</v>
      </c>
      <c r="BR603" s="11"/>
      <c r="BS603" s="11"/>
      <c r="BU603" s="31">
        <f>_xlfn.IFNA(IF(AND($B603="ED",$D603&gt;=310000,$D603&lt;360000),INDEX('Wkpr - Allocation_Factors'!$B$16:$F$16,1,MATCH('Wkpr - Plant Balance Detail'!BU$2,'Wkpr - Allocation_Factors'!$B$1:$F$1,0)),IF(AND($B603="GD",$C603="AN",$D603&gt;=350000,$D603&lt;358000),INDEX('Wkpr - Allocation_Factors'!$B$17:$F$17,1,MATCH('Wkpr - Plant Balance Detail'!BU$2,'Wkpr - Allocation_Factors'!$B$1:$F$1,0)),INDEX('Wkpr - Allocation_Factors'!$B$2:$F$15,MATCH(CONCATENATE('Wkpr - Plant Balance Detail'!$B603,'Wkpr - Plant Balance Detail'!$C603),'Wkpr - Allocation_Factors'!$A$2:$A$15,0),MATCH('Wkpr - Plant Balance Detail'!BU$2,'Wkpr - Allocation_Factors'!$B$1:$F$1,0)))),0)</f>
        <v>0</v>
      </c>
      <c r="BV603" s="31">
        <f>_xlfn.IFNA(IF(AND($B603="ED",$D603&gt;=310000,$D603&lt;360000),INDEX('Wkpr - Allocation_Factors'!$B$16:$F$16,1,MATCH('Wkpr - Plant Balance Detail'!BV$2,'Wkpr - Allocation_Factors'!$B$1:$F$1,0)),IF(AND($B603="GD",$C603="AN",$D603&gt;=350000,$D603&lt;358000),INDEX('Wkpr - Allocation_Factors'!$B$17:$F$17,1,MATCH('Wkpr - Plant Balance Detail'!BV$2,'Wkpr - Allocation_Factors'!$B$1:$F$1,0)),INDEX('Wkpr - Allocation_Factors'!$B$2:$F$15,MATCH(CONCATENATE('Wkpr - Plant Balance Detail'!$B603,'Wkpr - Plant Balance Detail'!$C603),'Wkpr - Allocation_Factors'!$A$2:$A$15,0),MATCH('Wkpr - Plant Balance Detail'!BV$2,'Wkpr - Allocation_Factors'!$B$1:$F$1,0)))),0)</f>
        <v>1</v>
      </c>
      <c r="BW603" s="31">
        <f>_xlfn.IFNA(IF(AND($B603="ED",$D603&gt;=310000,$D603&lt;360000),INDEX('Wkpr - Allocation_Factors'!$B$16:$F$16,1,MATCH('Wkpr - Plant Balance Detail'!BW$2,'Wkpr - Allocation_Factors'!$B$1:$F$1,0)),IF(AND($B603="GD",$C603="AN",$D603&gt;=350000,$D603&lt;358000),INDEX('Wkpr - Allocation_Factors'!$B$17:$F$17,1,MATCH('Wkpr - Plant Balance Detail'!BW$2,'Wkpr - Allocation_Factors'!$B$1:$F$1,0)),INDEX('Wkpr - Allocation_Factors'!$B$2:$F$15,MATCH(CONCATENATE('Wkpr - Plant Balance Detail'!$B603,'Wkpr - Plant Balance Detail'!$C603),'Wkpr - Allocation_Factors'!$A$2:$A$15,0),MATCH('Wkpr - Plant Balance Detail'!BW$2,'Wkpr - Allocation_Factors'!$B$1:$F$1,0)))),0)</f>
        <v>0</v>
      </c>
      <c r="BX603" s="31">
        <f>_xlfn.IFNA(IF(AND($B603="ED",$D603&gt;=310000,$D603&lt;360000),INDEX('Wkpr - Allocation_Factors'!$B$16:$F$16,1,MATCH('Wkpr - Plant Balance Detail'!BX$2,'Wkpr - Allocation_Factors'!$B$1:$F$1,0)),IF(AND($B603="GD",$C603="AN",$D603&gt;=350000,$D603&lt;358000),INDEX('Wkpr - Allocation_Factors'!$B$17:$F$17,1,MATCH('Wkpr - Plant Balance Detail'!BX$2,'Wkpr - Allocation_Factors'!$B$1:$F$1,0)),INDEX('Wkpr - Allocation_Factors'!$B$2:$F$15,MATCH(CONCATENATE('Wkpr - Plant Balance Detail'!$B603,'Wkpr - Plant Balance Detail'!$C603),'Wkpr - Allocation_Factors'!$A$2:$A$15,0),MATCH('Wkpr - Plant Balance Detail'!BX$2,'Wkpr - Allocation_Factors'!$B$1:$F$1,0)))),0)</f>
        <v>0</v>
      </c>
      <c r="BY603" s="31">
        <f>_xlfn.IFNA(IF(AND($B603="ED",$D603&gt;=310000,$D603&lt;360000),INDEX('Wkpr - Allocation_Factors'!$B$16:$F$16,1,MATCH('Wkpr - Plant Balance Detail'!BY$2,'Wkpr - Allocation_Factors'!$B$1:$F$1,0)),IF(AND($B603="GD",$C603="AN",$D603&gt;=350000,$D603&lt;358000),INDEX('Wkpr - Allocation_Factors'!$B$17:$F$17,1,MATCH('Wkpr - Plant Balance Detail'!BY$2,'Wkpr - Allocation_Factors'!$B$1:$F$1,0)),INDEX('Wkpr - Allocation_Factors'!$B$2:$F$15,MATCH(CONCATENATE('Wkpr - Plant Balance Detail'!$B603,'Wkpr - Plant Balance Detail'!$C603),'Wkpr - Allocation_Factors'!$A$2:$A$15,0),MATCH('Wkpr - Plant Balance Detail'!BY$2,'Wkpr - Allocation_Factors'!$B$1:$F$1,0)))),0)</f>
        <v>0</v>
      </c>
      <c r="CA603" s="1">
        <f t="shared" si="342"/>
        <v>0</v>
      </c>
      <c r="CB603" s="1">
        <f t="shared" si="343"/>
        <v>350270.75797725149</v>
      </c>
      <c r="CC603" s="1">
        <f t="shared" si="344"/>
        <v>0</v>
      </c>
      <c r="CD603" s="1">
        <f t="shared" si="345"/>
        <v>0</v>
      </c>
      <c r="CE603" s="1">
        <f t="shared" si="346"/>
        <v>0</v>
      </c>
      <c r="CF603" s="1"/>
      <c r="CG603" s="1">
        <f t="shared" si="347"/>
        <v>0</v>
      </c>
      <c r="CH603" s="1">
        <f t="shared" si="348"/>
        <v>350270.78612499998</v>
      </c>
      <c r="CI603" s="1">
        <f t="shared" si="349"/>
        <v>0</v>
      </c>
      <c r="CJ603" s="1">
        <f t="shared" si="350"/>
        <v>0</v>
      </c>
      <c r="CK603" s="1">
        <f t="shared" si="351"/>
        <v>0</v>
      </c>
      <c r="CM603" s="1">
        <f t="shared" si="352"/>
        <v>0</v>
      </c>
      <c r="CN603" s="1">
        <f t="shared" si="353"/>
        <v>124588.624234</v>
      </c>
      <c r="CO603" s="1">
        <f t="shared" si="354"/>
        <v>0</v>
      </c>
      <c r="CP603" s="1">
        <f t="shared" si="355"/>
        <v>0</v>
      </c>
      <c r="CQ603" s="1">
        <f t="shared" si="356"/>
        <v>0</v>
      </c>
      <c r="CS603" s="1">
        <f t="shared" si="371"/>
        <v>0</v>
      </c>
      <c r="CT603" s="1">
        <f t="shared" si="372"/>
        <v>-225682.161891</v>
      </c>
      <c r="CU603" s="1">
        <f t="shared" si="373"/>
        <v>0</v>
      </c>
      <c r="CV603" s="1">
        <f t="shared" si="374"/>
        <v>0</v>
      </c>
      <c r="CW603" s="1">
        <f t="shared" si="375"/>
        <v>0</v>
      </c>
      <c r="CX603" s="1">
        <f t="shared" si="376"/>
        <v>-225682.161891</v>
      </c>
      <c r="DA603" s="38">
        <f t="shared" si="357"/>
        <v>0</v>
      </c>
      <c r="DB603" s="38">
        <f t="shared" si="358"/>
        <v>0</v>
      </c>
      <c r="DC603" s="38">
        <f t="shared" si="359"/>
        <v>0</v>
      </c>
      <c r="DD603" s="38">
        <f t="shared" si="360"/>
        <v>0</v>
      </c>
      <c r="DE603" s="38">
        <f t="shared" si="361"/>
        <v>0</v>
      </c>
    </row>
    <row r="604" spans="1:109" x14ac:dyDescent="0.2">
      <c r="A604" t="s">
        <v>619</v>
      </c>
      <c r="B604" t="str">
        <f t="shared" si="362"/>
        <v>GD</v>
      </c>
      <c r="C604" t="str">
        <f t="shared" si="363"/>
        <v>WA</v>
      </c>
      <c r="D604">
        <f t="shared" si="364"/>
        <v>392056</v>
      </c>
      <c r="E604" t="s">
        <v>683</v>
      </c>
      <c r="F604" s="1">
        <v>1370643.6</v>
      </c>
      <c r="G604" s="1">
        <v>1370643.6</v>
      </c>
      <c r="H604" s="1">
        <v>1370643.6</v>
      </c>
      <c r="I604" s="1">
        <v>1340415.6000000001</v>
      </c>
      <c r="J604" s="1">
        <v>1516956.08</v>
      </c>
      <c r="K604" s="1">
        <v>1517864.74</v>
      </c>
      <c r="L604" s="1">
        <v>1517864.74</v>
      </c>
      <c r="M604" s="1">
        <v>1517864.74</v>
      </c>
      <c r="N604" s="1">
        <v>1517864.74</v>
      </c>
      <c r="O604" s="1">
        <v>1517864.74</v>
      </c>
      <c r="P604" s="1">
        <v>1517864.74</v>
      </c>
      <c r="Q604" s="1">
        <v>1517864.74</v>
      </c>
      <c r="R604" s="1">
        <v>1517864.74</v>
      </c>
      <c r="S604" s="1">
        <f t="shared" si="365"/>
        <v>1444254.17</v>
      </c>
      <c r="T604" s="1">
        <f t="shared" si="366"/>
        <v>16223712.060000002</v>
      </c>
      <c r="U604" s="1">
        <f t="shared" si="367"/>
        <v>1472330.519166667</v>
      </c>
      <c r="V604" s="1">
        <v>-318563.5</v>
      </c>
      <c r="W604" s="1">
        <v>-333138.01</v>
      </c>
      <c r="X604" s="1">
        <v>-347712.52</v>
      </c>
      <c r="Y604" s="1">
        <v>-331898.32</v>
      </c>
      <c r="Z604" s="1">
        <v>-347090.01</v>
      </c>
      <c r="AA604" s="1">
        <v>-363225.14</v>
      </c>
      <c r="AB604" s="1">
        <v>-379365.10000000003</v>
      </c>
      <c r="AC604" s="1">
        <v>-395505.06</v>
      </c>
      <c r="AD604" s="1">
        <v>-411645.02</v>
      </c>
      <c r="AE604" s="1">
        <v>-427784.98</v>
      </c>
      <c r="AF604" s="1">
        <v>-443924.94</v>
      </c>
      <c r="AG604" s="1">
        <v>-460064.9</v>
      </c>
      <c r="AH604" s="1">
        <v>-476204.86</v>
      </c>
      <c r="AI604" s="1"/>
      <c r="AJ604" s="1">
        <v>-14574.51</v>
      </c>
      <c r="AK604" s="1">
        <v>-14574.51</v>
      </c>
      <c r="AL604" s="1">
        <v>-14574.51</v>
      </c>
      <c r="AM604" s="1">
        <v>-14413.800000000001</v>
      </c>
      <c r="AN604" s="1">
        <v>-15191.69</v>
      </c>
      <c r="AO604" s="1">
        <v>-16135.130000000001</v>
      </c>
      <c r="AP604" s="1">
        <v>-16139.960000000001</v>
      </c>
      <c r="AQ604" s="1">
        <v>-16139.960000000001</v>
      </c>
      <c r="AR604" s="1">
        <v>-16139.960000000001</v>
      </c>
      <c r="AS604" s="1">
        <v>-16139.960000000001</v>
      </c>
      <c r="AT604" s="1">
        <v>-16139.960000000001</v>
      </c>
      <c r="AU604" s="1">
        <v>-16139.960000000001</v>
      </c>
      <c r="AV604" s="1">
        <v>-16139.960000000001</v>
      </c>
      <c r="AW604" s="1">
        <f t="shared" si="368"/>
        <v>187869.36</v>
      </c>
      <c r="AX604" s="1"/>
      <c r="AY604" s="1">
        <v>1052080.1000000001</v>
      </c>
      <c r="AZ604" s="1">
        <v>1037505.59</v>
      </c>
      <c r="BA604" s="1">
        <v>1022931.08</v>
      </c>
      <c r="BB604" s="1">
        <v>1008517.28</v>
      </c>
      <c r="BC604" s="1">
        <v>1169866.07</v>
      </c>
      <c r="BD604" s="1">
        <v>1154639.6000000001</v>
      </c>
      <c r="BE604" s="1">
        <v>1138499.6400000001</v>
      </c>
      <c r="BF604" s="1">
        <v>1122359.68</v>
      </c>
      <c r="BG604" s="1">
        <v>1106219.72</v>
      </c>
      <c r="BH604" s="1">
        <v>1090079.76</v>
      </c>
      <c r="BI604" s="1">
        <v>1073939.8</v>
      </c>
      <c r="BJ604" s="1">
        <v>1057799.8400000001</v>
      </c>
      <c r="BK604" s="1">
        <v>1041659.88</v>
      </c>
      <c r="BL604" s="2">
        <f t="shared" si="341"/>
        <v>0</v>
      </c>
      <c r="BM604" s="2">
        <f t="shared" si="369"/>
        <v>187869.36</v>
      </c>
      <c r="BN604" s="3">
        <f t="shared" si="377"/>
        <v>0.1275999903244098</v>
      </c>
      <c r="BO604" s="37">
        <f>IFERROR(INDEX('Wkpr - Existing Depr Rates'!$G$2:$G$709,MATCH('Wkpr - Plant Balance Detail'!A604,'Wkpr - Existing Depr Rates'!$A$2:$A$709,0),),0)</f>
        <v>0.12759999999999999</v>
      </c>
      <c r="BP604" s="37">
        <f t="shared" si="370"/>
        <v>-9.6755901901612873E-9</v>
      </c>
      <c r="BQ604" s="11">
        <v>4.9200000000000001E-2</v>
      </c>
      <c r="BR604" s="11"/>
      <c r="BS604" s="11"/>
      <c r="BU604" s="31">
        <f>_xlfn.IFNA(IF(AND($B604="ED",$D604&gt;=310000,$D604&lt;360000),INDEX('Wkpr - Allocation_Factors'!$B$16:$F$16,1,MATCH('Wkpr - Plant Balance Detail'!BU$2,'Wkpr - Allocation_Factors'!$B$1:$F$1,0)),IF(AND($B604="GD",$C604="AN",$D604&gt;=350000,$D604&lt;358000),INDEX('Wkpr - Allocation_Factors'!$B$17:$F$17,1,MATCH('Wkpr - Plant Balance Detail'!BU$2,'Wkpr - Allocation_Factors'!$B$1:$F$1,0)),INDEX('Wkpr - Allocation_Factors'!$B$2:$F$15,MATCH(CONCATENATE('Wkpr - Plant Balance Detail'!$B604,'Wkpr - Plant Balance Detail'!$C604),'Wkpr - Allocation_Factors'!$A$2:$A$15,0),MATCH('Wkpr - Plant Balance Detail'!BU$2,'Wkpr - Allocation_Factors'!$B$1:$F$1,0)))),0)</f>
        <v>0</v>
      </c>
      <c r="BV604" s="31">
        <f>_xlfn.IFNA(IF(AND($B604="ED",$D604&gt;=310000,$D604&lt;360000),INDEX('Wkpr - Allocation_Factors'!$B$16:$F$16,1,MATCH('Wkpr - Plant Balance Detail'!BV$2,'Wkpr - Allocation_Factors'!$B$1:$F$1,0)),IF(AND($B604="GD",$C604="AN",$D604&gt;=350000,$D604&lt;358000),INDEX('Wkpr - Allocation_Factors'!$B$17:$F$17,1,MATCH('Wkpr - Plant Balance Detail'!BV$2,'Wkpr - Allocation_Factors'!$B$1:$F$1,0)),INDEX('Wkpr - Allocation_Factors'!$B$2:$F$15,MATCH(CONCATENATE('Wkpr - Plant Balance Detail'!$B604,'Wkpr - Plant Balance Detail'!$C604),'Wkpr - Allocation_Factors'!$A$2:$A$15,0),MATCH('Wkpr - Plant Balance Detail'!BV$2,'Wkpr - Allocation_Factors'!$B$1:$F$1,0)))),0)</f>
        <v>1</v>
      </c>
      <c r="BW604" s="31">
        <f>_xlfn.IFNA(IF(AND($B604="ED",$D604&gt;=310000,$D604&lt;360000),INDEX('Wkpr - Allocation_Factors'!$B$16:$F$16,1,MATCH('Wkpr - Plant Balance Detail'!BW$2,'Wkpr - Allocation_Factors'!$B$1:$F$1,0)),IF(AND($B604="GD",$C604="AN",$D604&gt;=350000,$D604&lt;358000),INDEX('Wkpr - Allocation_Factors'!$B$17:$F$17,1,MATCH('Wkpr - Plant Balance Detail'!BW$2,'Wkpr - Allocation_Factors'!$B$1:$F$1,0)),INDEX('Wkpr - Allocation_Factors'!$B$2:$F$15,MATCH(CONCATENATE('Wkpr - Plant Balance Detail'!$B604,'Wkpr - Plant Balance Detail'!$C604),'Wkpr - Allocation_Factors'!$A$2:$A$15,0),MATCH('Wkpr - Plant Balance Detail'!BW$2,'Wkpr - Allocation_Factors'!$B$1:$F$1,0)))),0)</f>
        <v>0</v>
      </c>
      <c r="BX604" s="31">
        <f>_xlfn.IFNA(IF(AND($B604="ED",$D604&gt;=310000,$D604&lt;360000),INDEX('Wkpr - Allocation_Factors'!$B$16:$F$16,1,MATCH('Wkpr - Plant Balance Detail'!BX$2,'Wkpr - Allocation_Factors'!$B$1:$F$1,0)),IF(AND($B604="GD",$C604="AN",$D604&gt;=350000,$D604&lt;358000),INDEX('Wkpr - Allocation_Factors'!$B$17:$F$17,1,MATCH('Wkpr - Plant Balance Detail'!BX$2,'Wkpr - Allocation_Factors'!$B$1:$F$1,0)),INDEX('Wkpr - Allocation_Factors'!$B$2:$F$15,MATCH(CONCATENATE('Wkpr - Plant Balance Detail'!$B604,'Wkpr - Plant Balance Detail'!$C604),'Wkpr - Allocation_Factors'!$A$2:$A$15,0),MATCH('Wkpr - Plant Balance Detail'!BX$2,'Wkpr - Allocation_Factors'!$B$1:$F$1,0)))),0)</f>
        <v>0</v>
      </c>
      <c r="BY604" s="31">
        <f>_xlfn.IFNA(IF(AND($B604="ED",$D604&gt;=310000,$D604&lt;360000),INDEX('Wkpr - Allocation_Factors'!$B$16:$F$16,1,MATCH('Wkpr - Plant Balance Detail'!BY$2,'Wkpr - Allocation_Factors'!$B$1:$F$1,0)),IF(AND($B604="GD",$C604="AN",$D604&gt;=350000,$D604&lt;358000),INDEX('Wkpr - Allocation_Factors'!$B$17:$F$17,1,MATCH('Wkpr - Plant Balance Detail'!BY$2,'Wkpr - Allocation_Factors'!$B$1:$F$1,0)),INDEX('Wkpr - Allocation_Factors'!$B$2:$F$15,MATCH(CONCATENATE('Wkpr - Plant Balance Detail'!$B604,'Wkpr - Plant Balance Detail'!$C604),'Wkpr - Allocation_Factors'!$A$2:$A$15,0),MATCH('Wkpr - Plant Balance Detail'!BY$2,'Wkpr - Allocation_Factors'!$B$1:$F$1,0)))),0)</f>
        <v>0</v>
      </c>
      <c r="CA604" s="1">
        <f t="shared" si="342"/>
        <v>0</v>
      </c>
      <c r="CB604" s="1">
        <f t="shared" si="343"/>
        <v>193679.52613776279</v>
      </c>
      <c r="CC604" s="1">
        <f t="shared" si="344"/>
        <v>0</v>
      </c>
      <c r="CD604" s="1">
        <f t="shared" si="345"/>
        <v>0</v>
      </c>
      <c r="CE604" s="1">
        <f t="shared" si="346"/>
        <v>0</v>
      </c>
      <c r="CF604" s="1"/>
      <c r="CG604" s="1">
        <f t="shared" si="347"/>
        <v>0</v>
      </c>
      <c r="CH604" s="1">
        <f t="shared" si="348"/>
        <v>193679.540824</v>
      </c>
      <c r="CI604" s="1">
        <f t="shared" si="349"/>
        <v>0</v>
      </c>
      <c r="CJ604" s="1">
        <f t="shared" si="350"/>
        <v>0</v>
      </c>
      <c r="CK604" s="1">
        <f t="shared" si="351"/>
        <v>0</v>
      </c>
      <c r="CM604" s="1">
        <f t="shared" si="352"/>
        <v>0</v>
      </c>
      <c r="CN604" s="1">
        <f t="shared" si="353"/>
        <v>74678.945208000005</v>
      </c>
      <c r="CO604" s="1">
        <f t="shared" si="354"/>
        <v>0</v>
      </c>
      <c r="CP604" s="1">
        <f t="shared" si="355"/>
        <v>0</v>
      </c>
      <c r="CQ604" s="1">
        <f t="shared" si="356"/>
        <v>0</v>
      </c>
      <c r="CS604" s="1">
        <f t="shared" si="371"/>
        <v>0</v>
      </c>
      <c r="CT604" s="1">
        <f t="shared" si="372"/>
        <v>-119000.59561599999</v>
      </c>
      <c r="CU604" s="1">
        <f t="shared" si="373"/>
        <v>0</v>
      </c>
      <c r="CV604" s="1">
        <f t="shared" si="374"/>
        <v>0</v>
      </c>
      <c r="CW604" s="1">
        <f t="shared" si="375"/>
        <v>0</v>
      </c>
      <c r="CX604" s="1">
        <f t="shared" si="376"/>
        <v>-119000.59561599999</v>
      </c>
      <c r="DA604" s="38">
        <f t="shared" si="357"/>
        <v>0</v>
      </c>
      <c r="DB604" s="38">
        <f t="shared" si="358"/>
        <v>0</v>
      </c>
      <c r="DC604" s="38">
        <f t="shared" si="359"/>
        <v>0</v>
      </c>
      <c r="DD604" s="38">
        <f t="shared" si="360"/>
        <v>0</v>
      </c>
      <c r="DE604" s="38">
        <f t="shared" si="361"/>
        <v>0</v>
      </c>
    </row>
    <row r="605" spans="1:109" x14ac:dyDescent="0.2">
      <c r="A605" t="s">
        <v>620</v>
      </c>
      <c r="B605" t="str">
        <f t="shared" si="362"/>
        <v>GD</v>
      </c>
      <c r="C605" t="str">
        <f t="shared" si="363"/>
        <v>WA</v>
      </c>
      <c r="D605">
        <f t="shared" si="364"/>
        <v>392057</v>
      </c>
      <c r="E605" t="s">
        <v>683</v>
      </c>
      <c r="F605" s="1">
        <v>665552.79</v>
      </c>
      <c r="G605" s="1">
        <v>665552.79</v>
      </c>
      <c r="H605" s="1">
        <v>665552.79</v>
      </c>
      <c r="I605" s="1">
        <v>665552.79</v>
      </c>
      <c r="J605" s="1">
        <v>665552.79</v>
      </c>
      <c r="K605" s="1">
        <v>665552.79</v>
      </c>
      <c r="L605" s="1">
        <v>665552.79</v>
      </c>
      <c r="M605" s="1">
        <v>665552.79</v>
      </c>
      <c r="N605" s="1">
        <v>665552.79</v>
      </c>
      <c r="O605" s="1">
        <v>665552.79</v>
      </c>
      <c r="P605" s="1">
        <v>665552.79</v>
      </c>
      <c r="Q605" s="1">
        <v>665552.79</v>
      </c>
      <c r="R605" s="1">
        <v>839606.52</v>
      </c>
      <c r="S605" s="1">
        <f t="shared" si="365"/>
        <v>752579.65500000003</v>
      </c>
      <c r="T605" s="1">
        <f t="shared" si="366"/>
        <v>7321080.6900000004</v>
      </c>
      <c r="U605" s="1">
        <f t="shared" si="367"/>
        <v>672805.02875000006</v>
      </c>
      <c r="V605" s="1">
        <v>-290415.10000000003</v>
      </c>
      <c r="W605" s="1">
        <v>-297492.14</v>
      </c>
      <c r="X605" s="1">
        <v>-304569.18</v>
      </c>
      <c r="Y605" s="1">
        <v>-311646.22000000003</v>
      </c>
      <c r="Z605" s="1">
        <v>-318723.26</v>
      </c>
      <c r="AA605" s="1">
        <v>-325800.3</v>
      </c>
      <c r="AB605" s="1">
        <v>-332877.34000000003</v>
      </c>
      <c r="AC605" s="1">
        <v>-339954.38</v>
      </c>
      <c r="AD605" s="1">
        <v>-347031.42</v>
      </c>
      <c r="AE605" s="1">
        <v>-354108.46</v>
      </c>
      <c r="AF605" s="1">
        <v>-361185.5</v>
      </c>
      <c r="AG605" s="1">
        <v>-368262.54</v>
      </c>
      <c r="AH605" s="1">
        <v>-376264.97000000003</v>
      </c>
      <c r="AI605" s="1"/>
      <c r="AJ605" s="1">
        <v>-7077.04</v>
      </c>
      <c r="AK605" s="1">
        <v>-7077.04</v>
      </c>
      <c r="AL605" s="1">
        <v>-7077.04</v>
      </c>
      <c r="AM605" s="1">
        <v>-7077.04</v>
      </c>
      <c r="AN605" s="1">
        <v>-7077.04</v>
      </c>
      <c r="AO605" s="1">
        <v>-7077.04</v>
      </c>
      <c r="AP605" s="1">
        <v>-7077.04</v>
      </c>
      <c r="AQ605" s="1">
        <v>-7077.04</v>
      </c>
      <c r="AR605" s="1">
        <v>-7077.04</v>
      </c>
      <c r="AS605" s="1">
        <v>-7077.04</v>
      </c>
      <c r="AT605" s="1">
        <v>-7077.04</v>
      </c>
      <c r="AU605" s="1">
        <v>-7077.04</v>
      </c>
      <c r="AV605" s="1">
        <v>-8002.43</v>
      </c>
      <c r="AW605" s="1">
        <f t="shared" si="368"/>
        <v>85849.87</v>
      </c>
      <c r="AX605" s="1"/>
      <c r="AY605" s="1">
        <v>375137.69</v>
      </c>
      <c r="AZ605" s="1">
        <v>368060.65</v>
      </c>
      <c r="BA605" s="1">
        <v>360983.61</v>
      </c>
      <c r="BB605" s="1">
        <v>353906.57</v>
      </c>
      <c r="BC605" s="1">
        <v>346829.53</v>
      </c>
      <c r="BD605" s="1">
        <v>339752.49</v>
      </c>
      <c r="BE605" s="1">
        <v>332675.45</v>
      </c>
      <c r="BF605" s="1">
        <v>325598.41000000003</v>
      </c>
      <c r="BG605" s="1">
        <v>318521.37</v>
      </c>
      <c r="BH605" s="1">
        <v>311444.33</v>
      </c>
      <c r="BI605" s="1">
        <v>304367.28999999998</v>
      </c>
      <c r="BJ605" s="1">
        <v>297290.25</v>
      </c>
      <c r="BK605" s="1">
        <v>463341.55</v>
      </c>
      <c r="BL605" s="2">
        <f t="shared" si="341"/>
        <v>0</v>
      </c>
      <c r="BM605" s="2">
        <f t="shared" si="369"/>
        <v>85849.87</v>
      </c>
      <c r="BN605" s="3">
        <f t="shared" si="377"/>
        <v>0.12759992320434924</v>
      </c>
      <c r="BO605" s="37">
        <f>IFERROR(INDEX('Wkpr - Existing Depr Rates'!$G$2:$G$709,MATCH('Wkpr - Plant Balance Detail'!A605,'Wkpr - Existing Depr Rates'!$A$2:$A$709,0),),0)</f>
        <v>0.12759999999999999</v>
      </c>
      <c r="BP605" s="37">
        <f t="shared" si="370"/>
        <v>-7.6795650755245859E-8</v>
      </c>
      <c r="BQ605" s="11">
        <v>4.9200000000000001E-2</v>
      </c>
      <c r="BR605" s="11"/>
      <c r="BS605" s="11"/>
      <c r="BU605" s="31">
        <f>_xlfn.IFNA(IF(AND($B605="ED",$D605&gt;=310000,$D605&lt;360000),INDEX('Wkpr - Allocation_Factors'!$B$16:$F$16,1,MATCH('Wkpr - Plant Balance Detail'!BU$2,'Wkpr - Allocation_Factors'!$B$1:$F$1,0)),IF(AND($B605="GD",$C605="AN",$D605&gt;=350000,$D605&lt;358000),INDEX('Wkpr - Allocation_Factors'!$B$17:$F$17,1,MATCH('Wkpr - Plant Balance Detail'!BU$2,'Wkpr - Allocation_Factors'!$B$1:$F$1,0)),INDEX('Wkpr - Allocation_Factors'!$B$2:$F$15,MATCH(CONCATENATE('Wkpr - Plant Balance Detail'!$B605,'Wkpr - Plant Balance Detail'!$C605),'Wkpr - Allocation_Factors'!$A$2:$A$15,0),MATCH('Wkpr - Plant Balance Detail'!BU$2,'Wkpr - Allocation_Factors'!$B$1:$F$1,0)))),0)</f>
        <v>0</v>
      </c>
      <c r="BV605" s="31">
        <f>_xlfn.IFNA(IF(AND($B605="ED",$D605&gt;=310000,$D605&lt;360000),INDEX('Wkpr - Allocation_Factors'!$B$16:$F$16,1,MATCH('Wkpr - Plant Balance Detail'!BV$2,'Wkpr - Allocation_Factors'!$B$1:$F$1,0)),IF(AND($B605="GD",$C605="AN",$D605&gt;=350000,$D605&lt;358000),INDEX('Wkpr - Allocation_Factors'!$B$17:$F$17,1,MATCH('Wkpr - Plant Balance Detail'!BV$2,'Wkpr - Allocation_Factors'!$B$1:$F$1,0)),INDEX('Wkpr - Allocation_Factors'!$B$2:$F$15,MATCH(CONCATENATE('Wkpr - Plant Balance Detail'!$B605,'Wkpr - Plant Balance Detail'!$C605),'Wkpr - Allocation_Factors'!$A$2:$A$15,0),MATCH('Wkpr - Plant Balance Detail'!BV$2,'Wkpr - Allocation_Factors'!$B$1:$F$1,0)))),0)</f>
        <v>1</v>
      </c>
      <c r="BW605" s="31">
        <f>_xlfn.IFNA(IF(AND($B605="ED",$D605&gt;=310000,$D605&lt;360000),INDEX('Wkpr - Allocation_Factors'!$B$16:$F$16,1,MATCH('Wkpr - Plant Balance Detail'!BW$2,'Wkpr - Allocation_Factors'!$B$1:$F$1,0)),IF(AND($B605="GD",$C605="AN",$D605&gt;=350000,$D605&lt;358000),INDEX('Wkpr - Allocation_Factors'!$B$17:$F$17,1,MATCH('Wkpr - Plant Balance Detail'!BW$2,'Wkpr - Allocation_Factors'!$B$1:$F$1,0)),INDEX('Wkpr - Allocation_Factors'!$B$2:$F$15,MATCH(CONCATENATE('Wkpr - Plant Balance Detail'!$B605,'Wkpr - Plant Balance Detail'!$C605),'Wkpr - Allocation_Factors'!$A$2:$A$15,0),MATCH('Wkpr - Plant Balance Detail'!BW$2,'Wkpr - Allocation_Factors'!$B$1:$F$1,0)))),0)</f>
        <v>0</v>
      </c>
      <c r="BX605" s="31">
        <f>_xlfn.IFNA(IF(AND($B605="ED",$D605&gt;=310000,$D605&lt;360000),INDEX('Wkpr - Allocation_Factors'!$B$16:$F$16,1,MATCH('Wkpr - Plant Balance Detail'!BX$2,'Wkpr - Allocation_Factors'!$B$1:$F$1,0)),IF(AND($B605="GD",$C605="AN",$D605&gt;=350000,$D605&lt;358000),INDEX('Wkpr - Allocation_Factors'!$B$17:$F$17,1,MATCH('Wkpr - Plant Balance Detail'!BX$2,'Wkpr - Allocation_Factors'!$B$1:$F$1,0)),INDEX('Wkpr - Allocation_Factors'!$B$2:$F$15,MATCH(CONCATENATE('Wkpr - Plant Balance Detail'!$B605,'Wkpr - Plant Balance Detail'!$C605),'Wkpr - Allocation_Factors'!$A$2:$A$15,0),MATCH('Wkpr - Plant Balance Detail'!BX$2,'Wkpr - Allocation_Factors'!$B$1:$F$1,0)))),0)</f>
        <v>0</v>
      </c>
      <c r="BY605" s="31">
        <f>_xlfn.IFNA(IF(AND($B605="ED",$D605&gt;=310000,$D605&lt;360000),INDEX('Wkpr - Allocation_Factors'!$B$16:$F$16,1,MATCH('Wkpr - Plant Balance Detail'!BY$2,'Wkpr - Allocation_Factors'!$B$1:$F$1,0)),IF(AND($B605="GD",$C605="AN",$D605&gt;=350000,$D605&lt;358000),INDEX('Wkpr - Allocation_Factors'!$B$17:$F$17,1,MATCH('Wkpr - Plant Balance Detail'!BY$2,'Wkpr - Allocation_Factors'!$B$1:$F$1,0)),INDEX('Wkpr - Allocation_Factors'!$B$2:$F$15,MATCH(CONCATENATE('Wkpr - Plant Balance Detail'!$B605,'Wkpr - Plant Balance Detail'!$C605),'Wkpr - Allocation_Factors'!$A$2:$A$15,0),MATCH('Wkpr - Plant Balance Detail'!BY$2,'Wkpr - Allocation_Factors'!$B$1:$F$1,0)))),0)</f>
        <v>0</v>
      </c>
      <c r="CA605" s="1">
        <f t="shared" si="342"/>
        <v>0</v>
      </c>
      <c r="CB605" s="1">
        <f t="shared" si="343"/>
        <v>107133.72747387091</v>
      </c>
      <c r="CC605" s="1">
        <f t="shared" si="344"/>
        <v>0</v>
      </c>
      <c r="CD605" s="1">
        <f t="shared" si="345"/>
        <v>0</v>
      </c>
      <c r="CE605" s="1">
        <f t="shared" si="346"/>
        <v>0</v>
      </c>
      <c r="CF605" s="1"/>
      <c r="CG605" s="1">
        <f t="shared" si="347"/>
        <v>0</v>
      </c>
      <c r="CH605" s="1">
        <f t="shared" si="348"/>
        <v>107133.791952</v>
      </c>
      <c r="CI605" s="1">
        <f t="shared" si="349"/>
        <v>0</v>
      </c>
      <c r="CJ605" s="1">
        <f t="shared" si="350"/>
        <v>0</v>
      </c>
      <c r="CK605" s="1">
        <f t="shared" si="351"/>
        <v>0</v>
      </c>
      <c r="CM605" s="1">
        <f t="shared" si="352"/>
        <v>0</v>
      </c>
      <c r="CN605" s="1">
        <f t="shared" si="353"/>
        <v>41308.640784000003</v>
      </c>
      <c r="CO605" s="1">
        <f t="shared" si="354"/>
        <v>0</v>
      </c>
      <c r="CP605" s="1">
        <f t="shared" si="355"/>
        <v>0</v>
      </c>
      <c r="CQ605" s="1">
        <f t="shared" si="356"/>
        <v>0</v>
      </c>
      <c r="CS605" s="1">
        <f t="shared" si="371"/>
        <v>0</v>
      </c>
      <c r="CT605" s="1">
        <f t="shared" si="372"/>
        <v>-65825.151167999997</v>
      </c>
      <c r="CU605" s="1">
        <f t="shared" si="373"/>
        <v>0</v>
      </c>
      <c r="CV605" s="1">
        <f t="shared" si="374"/>
        <v>0</v>
      </c>
      <c r="CW605" s="1">
        <f t="shared" si="375"/>
        <v>0</v>
      </c>
      <c r="CX605" s="1">
        <f t="shared" si="376"/>
        <v>-65825.151167999997</v>
      </c>
      <c r="DA605" s="38">
        <f t="shared" si="357"/>
        <v>0</v>
      </c>
      <c r="DB605" s="38">
        <f t="shared" si="358"/>
        <v>0</v>
      </c>
      <c r="DC605" s="38">
        <f t="shared" si="359"/>
        <v>0</v>
      </c>
      <c r="DD605" s="38">
        <f t="shared" si="360"/>
        <v>0</v>
      </c>
      <c r="DE605" s="38">
        <f t="shared" si="361"/>
        <v>0</v>
      </c>
    </row>
    <row r="606" spans="1:109" x14ac:dyDescent="0.2">
      <c r="A606" t="s">
        <v>621</v>
      </c>
      <c r="B606" t="str">
        <f t="shared" si="362"/>
        <v>GD</v>
      </c>
      <c r="C606" t="str">
        <f t="shared" si="363"/>
        <v>WA</v>
      </c>
      <c r="D606">
        <f t="shared" si="364"/>
        <v>392058</v>
      </c>
      <c r="E606" t="s">
        <v>683</v>
      </c>
      <c r="F606" s="1">
        <v>1132918.74</v>
      </c>
      <c r="G606" s="1">
        <v>1132918.74</v>
      </c>
      <c r="H606" s="1">
        <v>1132918.74</v>
      </c>
      <c r="I606" s="1">
        <v>1132918.74</v>
      </c>
      <c r="J606" s="1">
        <v>1132918.74</v>
      </c>
      <c r="K606" s="1">
        <v>1132918.74</v>
      </c>
      <c r="L606" s="1">
        <v>1132918.74</v>
      </c>
      <c r="M606" s="1">
        <v>1132918.74</v>
      </c>
      <c r="N606" s="1">
        <v>1132918.74</v>
      </c>
      <c r="O606" s="1">
        <v>1132918.74</v>
      </c>
      <c r="P606" s="1">
        <v>1132918.74</v>
      </c>
      <c r="Q606" s="1">
        <v>1132918.74</v>
      </c>
      <c r="R606" s="1">
        <v>1339721.97</v>
      </c>
      <c r="S606" s="1">
        <f t="shared" si="365"/>
        <v>1236320.355</v>
      </c>
      <c r="T606" s="1">
        <f t="shared" si="366"/>
        <v>12462106.140000001</v>
      </c>
      <c r="U606" s="1">
        <f t="shared" si="367"/>
        <v>1141535.54125</v>
      </c>
      <c r="V606" s="1">
        <v>-301102.47000000003</v>
      </c>
      <c r="W606" s="1">
        <v>-307475.14</v>
      </c>
      <c r="X606" s="1">
        <v>-313847.81</v>
      </c>
      <c r="Y606" s="1">
        <v>-320220.48</v>
      </c>
      <c r="Z606" s="1">
        <v>-326593.15000000002</v>
      </c>
      <c r="AA606" s="1">
        <v>-332965.82</v>
      </c>
      <c r="AB606" s="1">
        <v>-339338.49</v>
      </c>
      <c r="AC606" s="1">
        <v>-345711.16000000003</v>
      </c>
      <c r="AD606" s="1">
        <v>-352083.83</v>
      </c>
      <c r="AE606" s="1">
        <v>-358456.5</v>
      </c>
      <c r="AF606" s="1">
        <v>-364829.17</v>
      </c>
      <c r="AG606" s="1">
        <v>-371201.84</v>
      </c>
      <c r="AH606" s="1">
        <v>-378156.14</v>
      </c>
      <c r="AI606" s="1"/>
      <c r="AJ606" s="1">
        <v>-6372.67</v>
      </c>
      <c r="AK606" s="1">
        <v>-6372.67</v>
      </c>
      <c r="AL606" s="1">
        <v>-6372.67</v>
      </c>
      <c r="AM606" s="1">
        <v>-6372.67</v>
      </c>
      <c r="AN606" s="1">
        <v>-6372.67</v>
      </c>
      <c r="AO606" s="1">
        <v>-6372.67</v>
      </c>
      <c r="AP606" s="1">
        <v>-6372.67</v>
      </c>
      <c r="AQ606" s="1">
        <v>-6372.67</v>
      </c>
      <c r="AR606" s="1">
        <v>-6372.67</v>
      </c>
      <c r="AS606" s="1">
        <v>-6372.67</v>
      </c>
      <c r="AT606" s="1">
        <v>-6372.67</v>
      </c>
      <c r="AU606" s="1">
        <v>-6372.67</v>
      </c>
      <c r="AV606" s="1">
        <v>-6954.3</v>
      </c>
      <c r="AW606" s="1">
        <f t="shared" si="368"/>
        <v>77053.67</v>
      </c>
      <c r="AX606" s="1"/>
      <c r="AY606" s="1">
        <v>831816.27</v>
      </c>
      <c r="AZ606" s="1">
        <v>825443.6</v>
      </c>
      <c r="BA606" s="1">
        <v>819070.93</v>
      </c>
      <c r="BB606" s="1">
        <v>812698.26</v>
      </c>
      <c r="BC606" s="1">
        <v>806325.59</v>
      </c>
      <c r="BD606" s="1">
        <v>799952.92</v>
      </c>
      <c r="BE606" s="1">
        <v>793580.25</v>
      </c>
      <c r="BF606" s="1">
        <v>787207.58000000007</v>
      </c>
      <c r="BG606" s="1">
        <v>780834.91</v>
      </c>
      <c r="BH606" s="1">
        <v>774462.24</v>
      </c>
      <c r="BI606" s="1">
        <v>768089.57000000007</v>
      </c>
      <c r="BJ606" s="1">
        <v>761716.9</v>
      </c>
      <c r="BK606" s="1">
        <v>961565.83000000007</v>
      </c>
      <c r="BL606" s="2">
        <f t="shared" si="341"/>
        <v>0</v>
      </c>
      <c r="BM606" s="2">
        <f t="shared" si="369"/>
        <v>77053.67</v>
      </c>
      <c r="BN606" s="3">
        <f t="shared" si="377"/>
        <v>6.7500018366160527E-2</v>
      </c>
      <c r="BO606" s="37">
        <f>IFERROR(INDEX('Wkpr - Existing Depr Rates'!$G$2:$G$709,MATCH('Wkpr - Plant Balance Detail'!A606,'Wkpr - Existing Depr Rates'!$A$2:$A$709,0),),0)</f>
        <v>6.7500000000000004E-2</v>
      </c>
      <c r="BP606" s="37">
        <f t="shared" si="370"/>
        <v>1.8366160522975683E-8</v>
      </c>
      <c r="BQ606" s="11">
        <v>5.74E-2</v>
      </c>
      <c r="BR606" s="11"/>
      <c r="BS606" s="11"/>
      <c r="BU606" s="31">
        <f>_xlfn.IFNA(IF(AND($B606="ED",$D606&gt;=310000,$D606&lt;360000),INDEX('Wkpr - Allocation_Factors'!$B$16:$F$16,1,MATCH('Wkpr - Plant Balance Detail'!BU$2,'Wkpr - Allocation_Factors'!$B$1:$F$1,0)),IF(AND($B606="GD",$C606="AN",$D606&gt;=350000,$D606&lt;358000),INDEX('Wkpr - Allocation_Factors'!$B$17:$F$17,1,MATCH('Wkpr - Plant Balance Detail'!BU$2,'Wkpr - Allocation_Factors'!$B$1:$F$1,0)),INDEX('Wkpr - Allocation_Factors'!$B$2:$F$15,MATCH(CONCATENATE('Wkpr - Plant Balance Detail'!$B606,'Wkpr - Plant Balance Detail'!$C606),'Wkpr - Allocation_Factors'!$A$2:$A$15,0),MATCH('Wkpr - Plant Balance Detail'!BU$2,'Wkpr - Allocation_Factors'!$B$1:$F$1,0)))),0)</f>
        <v>0</v>
      </c>
      <c r="BV606" s="31">
        <f>_xlfn.IFNA(IF(AND($B606="ED",$D606&gt;=310000,$D606&lt;360000),INDEX('Wkpr - Allocation_Factors'!$B$16:$F$16,1,MATCH('Wkpr - Plant Balance Detail'!BV$2,'Wkpr - Allocation_Factors'!$B$1:$F$1,0)),IF(AND($B606="GD",$C606="AN",$D606&gt;=350000,$D606&lt;358000),INDEX('Wkpr - Allocation_Factors'!$B$17:$F$17,1,MATCH('Wkpr - Plant Balance Detail'!BV$2,'Wkpr - Allocation_Factors'!$B$1:$F$1,0)),INDEX('Wkpr - Allocation_Factors'!$B$2:$F$15,MATCH(CONCATENATE('Wkpr - Plant Balance Detail'!$B606,'Wkpr - Plant Balance Detail'!$C606),'Wkpr - Allocation_Factors'!$A$2:$A$15,0),MATCH('Wkpr - Plant Balance Detail'!BV$2,'Wkpr - Allocation_Factors'!$B$1:$F$1,0)))),0)</f>
        <v>1</v>
      </c>
      <c r="BW606" s="31">
        <f>_xlfn.IFNA(IF(AND($B606="ED",$D606&gt;=310000,$D606&lt;360000),INDEX('Wkpr - Allocation_Factors'!$B$16:$F$16,1,MATCH('Wkpr - Plant Balance Detail'!BW$2,'Wkpr - Allocation_Factors'!$B$1:$F$1,0)),IF(AND($B606="GD",$C606="AN",$D606&gt;=350000,$D606&lt;358000),INDEX('Wkpr - Allocation_Factors'!$B$17:$F$17,1,MATCH('Wkpr - Plant Balance Detail'!BW$2,'Wkpr - Allocation_Factors'!$B$1:$F$1,0)),INDEX('Wkpr - Allocation_Factors'!$B$2:$F$15,MATCH(CONCATENATE('Wkpr - Plant Balance Detail'!$B606,'Wkpr - Plant Balance Detail'!$C606),'Wkpr - Allocation_Factors'!$A$2:$A$15,0),MATCH('Wkpr - Plant Balance Detail'!BW$2,'Wkpr - Allocation_Factors'!$B$1:$F$1,0)))),0)</f>
        <v>0</v>
      </c>
      <c r="BX606" s="31">
        <f>_xlfn.IFNA(IF(AND($B606="ED",$D606&gt;=310000,$D606&lt;360000),INDEX('Wkpr - Allocation_Factors'!$B$16:$F$16,1,MATCH('Wkpr - Plant Balance Detail'!BX$2,'Wkpr - Allocation_Factors'!$B$1:$F$1,0)),IF(AND($B606="GD",$C606="AN",$D606&gt;=350000,$D606&lt;358000),INDEX('Wkpr - Allocation_Factors'!$B$17:$F$17,1,MATCH('Wkpr - Plant Balance Detail'!BX$2,'Wkpr - Allocation_Factors'!$B$1:$F$1,0)),INDEX('Wkpr - Allocation_Factors'!$B$2:$F$15,MATCH(CONCATENATE('Wkpr - Plant Balance Detail'!$B606,'Wkpr - Plant Balance Detail'!$C606),'Wkpr - Allocation_Factors'!$A$2:$A$15,0),MATCH('Wkpr - Plant Balance Detail'!BX$2,'Wkpr - Allocation_Factors'!$B$1:$F$1,0)))),0)</f>
        <v>0</v>
      </c>
      <c r="BY606" s="31">
        <f>_xlfn.IFNA(IF(AND($B606="ED",$D606&gt;=310000,$D606&lt;360000),INDEX('Wkpr - Allocation_Factors'!$B$16:$F$16,1,MATCH('Wkpr - Plant Balance Detail'!BY$2,'Wkpr - Allocation_Factors'!$B$1:$F$1,0)),IF(AND($B606="GD",$C606="AN",$D606&gt;=350000,$D606&lt;358000),INDEX('Wkpr - Allocation_Factors'!$B$17:$F$17,1,MATCH('Wkpr - Plant Balance Detail'!BY$2,'Wkpr - Allocation_Factors'!$B$1:$F$1,0)),INDEX('Wkpr - Allocation_Factors'!$B$2:$F$15,MATCH(CONCATENATE('Wkpr - Plant Balance Detail'!$B606,'Wkpr - Plant Balance Detail'!$C606),'Wkpr - Allocation_Factors'!$A$2:$A$15,0),MATCH('Wkpr - Plant Balance Detail'!BY$2,'Wkpr - Allocation_Factors'!$B$1:$F$1,0)))),0)</f>
        <v>0</v>
      </c>
      <c r="CA606" s="1">
        <f t="shared" si="342"/>
        <v>0</v>
      </c>
      <c r="CB606" s="1">
        <f t="shared" si="343"/>
        <v>90431.257580548758</v>
      </c>
      <c r="CC606" s="1">
        <f t="shared" si="344"/>
        <v>0</v>
      </c>
      <c r="CD606" s="1">
        <f t="shared" si="345"/>
        <v>0</v>
      </c>
      <c r="CE606" s="1">
        <f t="shared" si="346"/>
        <v>0</v>
      </c>
      <c r="CF606" s="1"/>
      <c r="CG606" s="1">
        <f t="shared" si="347"/>
        <v>0</v>
      </c>
      <c r="CH606" s="1">
        <f t="shared" si="348"/>
        <v>90431.232975000006</v>
      </c>
      <c r="CI606" s="1">
        <f t="shared" si="349"/>
        <v>0</v>
      </c>
      <c r="CJ606" s="1">
        <f t="shared" si="350"/>
        <v>0</v>
      </c>
      <c r="CK606" s="1">
        <f t="shared" si="351"/>
        <v>0</v>
      </c>
      <c r="CM606" s="1">
        <f t="shared" si="352"/>
        <v>0</v>
      </c>
      <c r="CN606" s="1">
        <f t="shared" si="353"/>
        <v>76900.041077999995</v>
      </c>
      <c r="CO606" s="1">
        <f t="shared" si="354"/>
        <v>0</v>
      </c>
      <c r="CP606" s="1">
        <f t="shared" si="355"/>
        <v>0</v>
      </c>
      <c r="CQ606" s="1">
        <f t="shared" si="356"/>
        <v>0</v>
      </c>
      <c r="CS606" s="1">
        <f t="shared" si="371"/>
        <v>0</v>
      </c>
      <c r="CT606" s="1">
        <f t="shared" si="372"/>
        <v>-13531.191897000012</v>
      </c>
      <c r="CU606" s="1">
        <f t="shared" si="373"/>
        <v>0</v>
      </c>
      <c r="CV606" s="1">
        <f t="shared" si="374"/>
        <v>0</v>
      </c>
      <c r="CW606" s="1">
        <f t="shared" si="375"/>
        <v>0</v>
      </c>
      <c r="CX606" s="1">
        <f t="shared" si="376"/>
        <v>-13531.191897000012</v>
      </c>
      <c r="DA606" s="38">
        <f t="shared" si="357"/>
        <v>0</v>
      </c>
      <c r="DB606" s="38">
        <f t="shared" si="358"/>
        <v>0</v>
      </c>
      <c r="DC606" s="38">
        <f t="shared" si="359"/>
        <v>0</v>
      </c>
      <c r="DD606" s="38">
        <f t="shared" si="360"/>
        <v>0</v>
      </c>
      <c r="DE606" s="38">
        <f t="shared" si="361"/>
        <v>0</v>
      </c>
    </row>
    <row r="607" spans="1:109" x14ac:dyDescent="0.2">
      <c r="A607" t="s">
        <v>622</v>
      </c>
      <c r="B607" t="str">
        <f t="shared" si="362"/>
        <v>GD</v>
      </c>
      <c r="C607" t="str">
        <f t="shared" si="363"/>
        <v>WA</v>
      </c>
      <c r="D607">
        <f t="shared" si="364"/>
        <v>392065</v>
      </c>
      <c r="E607" t="s">
        <v>683</v>
      </c>
      <c r="F607" s="1">
        <v>101711.45</v>
      </c>
      <c r="G607" s="1">
        <v>101711.45</v>
      </c>
      <c r="H607" s="1">
        <v>101711.45</v>
      </c>
      <c r="I607" s="1">
        <v>101711.45</v>
      </c>
      <c r="J607" s="1">
        <v>101711.45</v>
      </c>
      <c r="K607" s="1">
        <v>101711.45</v>
      </c>
      <c r="L607" s="1">
        <v>101711.45</v>
      </c>
      <c r="M607" s="1">
        <v>101711.45</v>
      </c>
      <c r="N607" s="1">
        <v>101711.45</v>
      </c>
      <c r="O607" s="1">
        <v>101711.45</v>
      </c>
      <c r="P607" s="1">
        <v>101711.45</v>
      </c>
      <c r="Q607" s="1">
        <v>101711.45</v>
      </c>
      <c r="R607" s="1">
        <v>101711.45</v>
      </c>
      <c r="S607" s="1">
        <f t="shared" si="365"/>
        <v>101711.45</v>
      </c>
      <c r="T607" s="1">
        <f t="shared" si="366"/>
        <v>1118825.9499999997</v>
      </c>
      <c r="U607" s="1">
        <f t="shared" si="367"/>
        <v>101711.44999999997</v>
      </c>
      <c r="V607" s="1">
        <v>-43184.51</v>
      </c>
      <c r="W607" s="1">
        <v>-43756.639999999999</v>
      </c>
      <c r="X607" s="1">
        <v>-44328.770000000004</v>
      </c>
      <c r="Y607" s="1">
        <v>-44900.9</v>
      </c>
      <c r="Z607" s="1">
        <v>-45473.03</v>
      </c>
      <c r="AA607" s="1">
        <v>-46045.16</v>
      </c>
      <c r="AB607" s="1">
        <v>-46617.29</v>
      </c>
      <c r="AC607" s="1">
        <v>-47189.42</v>
      </c>
      <c r="AD607" s="1">
        <v>-47761.55</v>
      </c>
      <c r="AE607" s="1">
        <v>-90461.55</v>
      </c>
      <c r="AF607" s="1">
        <v>-90461.55</v>
      </c>
      <c r="AG607" s="1">
        <v>-90461.55</v>
      </c>
      <c r="AH607" s="1">
        <v>-90461.55</v>
      </c>
      <c r="AI607" s="1"/>
      <c r="AJ607" s="1">
        <v>-572.13</v>
      </c>
      <c r="AK607" s="1">
        <v>-572.13</v>
      </c>
      <c r="AL607" s="1">
        <v>-572.13</v>
      </c>
      <c r="AM607" s="1">
        <v>-572.13</v>
      </c>
      <c r="AN607" s="1">
        <v>-572.13</v>
      </c>
      <c r="AO607" s="1">
        <v>-572.13</v>
      </c>
      <c r="AP607" s="1">
        <v>-572.13</v>
      </c>
      <c r="AQ607" s="1">
        <v>-572.13</v>
      </c>
      <c r="AR607" s="1">
        <v>-572.13</v>
      </c>
      <c r="AS607" s="1">
        <v>0</v>
      </c>
      <c r="AT607" s="1">
        <v>0</v>
      </c>
      <c r="AU607" s="1">
        <v>0</v>
      </c>
      <c r="AV607" s="1">
        <v>0</v>
      </c>
      <c r="AW607" s="1">
        <f t="shared" si="368"/>
        <v>4577.04</v>
      </c>
      <c r="AX607" s="1"/>
      <c r="AY607" s="1">
        <v>58526.94</v>
      </c>
      <c r="AZ607" s="1">
        <v>57954.81</v>
      </c>
      <c r="BA607" s="1">
        <v>57382.68</v>
      </c>
      <c r="BB607" s="1">
        <v>56810.55</v>
      </c>
      <c r="BC607" s="1">
        <v>56238.42</v>
      </c>
      <c r="BD607" s="1">
        <v>55666.29</v>
      </c>
      <c r="BE607" s="1">
        <v>55094.16</v>
      </c>
      <c r="BF607" s="1">
        <v>54522.03</v>
      </c>
      <c r="BG607" s="1">
        <v>53949.9</v>
      </c>
      <c r="BH607" s="1">
        <v>11249.9</v>
      </c>
      <c r="BI607" s="1">
        <v>11249.9</v>
      </c>
      <c r="BJ607" s="1">
        <v>11249.9</v>
      </c>
      <c r="BK607" s="1">
        <v>11249.9</v>
      </c>
      <c r="BL607" s="2">
        <f t="shared" si="341"/>
        <v>0</v>
      </c>
      <c r="BM607" s="2">
        <f t="shared" si="369"/>
        <v>4577.04</v>
      </c>
      <c r="BN607" s="3">
        <f t="shared" si="377"/>
        <v>4.5000243335435702E-2</v>
      </c>
      <c r="BO607" s="37">
        <f>IFERROR(INDEX('Wkpr - Existing Depr Rates'!$G$2:$G$709,MATCH('Wkpr - Plant Balance Detail'!A607,'Wkpr - Existing Depr Rates'!$A$2:$A$709,0),),0)</f>
        <v>6.7500000000000004E-2</v>
      </c>
      <c r="BP607" s="37">
        <f t="shared" si="370"/>
        <v>-2.2499756664564302E-2</v>
      </c>
      <c r="BQ607" s="11">
        <v>5.74E-2</v>
      </c>
      <c r="BR607" s="11"/>
      <c r="BS607" s="11"/>
      <c r="BU607" s="31">
        <f>_xlfn.IFNA(IF(AND($B607="ED",$D607&gt;=310000,$D607&lt;360000),INDEX('Wkpr - Allocation_Factors'!$B$16:$F$16,1,MATCH('Wkpr - Plant Balance Detail'!BU$2,'Wkpr - Allocation_Factors'!$B$1:$F$1,0)),IF(AND($B607="GD",$C607="AN",$D607&gt;=350000,$D607&lt;358000),INDEX('Wkpr - Allocation_Factors'!$B$17:$F$17,1,MATCH('Wkpr - Plant Balance Detail'!BU$2,'Wkpr - Allocation_Factors'!$B$1:$F$1,0)),INDEX('Wkpr - Allocation_Factors'!$B$2:$F$15,MATCH(CONCATENATE('Wkpr - Plant Balance Detail'!$B607,'Wkpr - Plant Balance Detail'!$C607),'Wkpr - Allocation_Factors'!$A$2:$A$15,0),MATCH('Wkpr - Plant Balance Detail'!BU$2,'Wkpr - Allocation_Factors'!$B$1:$F$1,0)))),0)</f>
        <v>0</v>
      </c>
      <c r="BV607" s="31">
        <f>_xlfn.IFNA(IF(AND($B607="ED",$D607&gt;=310000,$D607&lt;360000),INDEX('Wkpr - Allocation_Factors'!$B$16:$F$16,1,MATCH('Wkpr - Plant Balance Detail'!BV$2,'Wkpr - Allocation_Factors'!$B$1:$F$1,0)),IF(AND($B607="GD",$C607="AN",$D607&gt;=350000,$D607&lt;358000),INDEX('Wkpr - Allocation_Factors'!$B$17:$F$17,1,MATCH('Wkpr - Plant Balance Detail'!BV$2,'Wkpr - Allocation_Factors'!$B$1:$F$1,0)),INDEX('Wkpr - Allocation_Factors'!$B$2:$F$15,MATCH(CONCATENATE('Wkpr - Plant Balance Detail'!$B607,'Wkpr - Plant Balance Detail'!$C607),'Wkpr - Allocation_Factors'!$A$2:$A$15,0),MATCH('Wkpr - Plant Balance Detail'!BV$2,'Wkpr - Allocation_Factors'!$B$1:$F$1,0)))),0)</f>
        <v>1</v>
      </c>
      <c r="BW607" s="31">
        <f>_xlfn.IFNA(IF(AND($B607="ED",$D607&gt;=310000,$D607&lt;360000),INDEX('Wkpr - Allocation_Factors'!$B$16:$F$16,1,MATCH('Wkpr - Plant Balance Detail'!BW$2,'Wkpr - Allocation_Factors'!$B$1:$F$1,0)),IF(AND($B607="GD",$C607="AN",$D607&gt;=350000,$D607&lt;358000),INDEX('Wkpr - Allocation_Factors'!$B$17:$F$17,1,MATCH('Wkpr - Plant Balance Detail'!BW$2,'Wkpr - Allocation_Factors'!$B$1:$F$1,0)),INDEX('Wkpr - Allocation_Factors'!$B$2:$F$15,MATCH(CONCATENATE('Wkpr - Plant Balance Detail'!$B607,'Wkpr - Plant Balance Detail'!$C607),'Wkpr - Allocation_Factors'!$A$2:$A$15,0),MATCH('Wkpr - Plant Balance Detail'!BW$2,'Wkpr - Allocation_Factors'!$B$1:$F$1,0)))),0)</f>
        <v>0</v>
      </c>
      <c r="BX607" s="31">
        <f>_xlfn.IFNA(IF(AND($B607="ED",$D607&gt;=310000,$D607&lt;360000),INDEX('Wkpr - Allocation_Factors'!$B$16:$F$16,1,MATCH('Wkpr - Plant Balance Detail'!BX$2,'Wkpr - Allocation_Factors'!$B$1:$F$1,0)),IF(AND($B607="GD",$C607="AN",$D607&gt;=350000,$D607&lt;358000),INDEX('Wkpr - Allocation_Factors'!$B$17:$F$17,1,MATCH('Wkpr - Plant Balance Detail'!BX$2,'Wkpr - Allocation_Factors'!$B$1:$F$1,0)),INDEX('Wkpr - Allocation_Factors'!$B$2:$F$15,MATCH(CONCATENATE('Wkpr - Plant Balance Detail'!$B607,'Wkpr - Plant Balance Detail'!$C607),'Wkpr - Allocation_Factors'!$A$2:$A$15,0),MATCH('Wkpr - Plant Balance Detail'!BX$2,'Wkpr - Allocation_Factors'!$B$1:$F$1,0)))),0)</f>
        <v>0</v>
      </c>
      <c r="BY607" s="31">
        <f>_xlfn.IFNA(IF(AND($B607="ED",$D607&gt;=310000,$D607&lt;360000),INDEX('Wkpr - Allocation_Factors'!$B$16:$F$16,1,MATCH('Wkpr - Plant Balance Detail'!BY$2,'Wkpr - Allocation_Factors'!$B$1:$F$1,0)),IF(AND($B607="GD",$C607="AN",$D607&gt;=350000,$D607&lt;358000),INDEX('Wkpr - Allocation_Factors'!$B$17:$F$17,1,MATCH('Wkpr - Plant Balance Detail'!BY$2,'Wkpr - Allocation_Factors'!$B$1:$F$1,0)),INDEX('Wkpr - Allocation_Factors'!$B$2:$F$15,MATCH(CONCATENATE('Wkpr - Plant Balance Detail'!$B607,'Wkpr - Plant Balance Detail'!$C607),'Wkpr - Allocation_Factors'!$A$2:$A$15,0),MATCH('Wkpr - Plant Balance Detail'!BY$2,'Wkpr - Allocation_Factors'!$B$1:$F$1,0)))),0)</f>
        <v>0</v>
      </c>
      <c r="CA607" s="1">
        <f t="shared" si="342"/>
        <v>0</v>
      </c>
      <c r="CB607" s="1">
        <f t="shared" si="343"/>
        <v>4577.0400000000018</v>
      </c>
      <c r="CC607" s="1">
        <f t="shared" si="344"/>
        <v>0</v>
      </c>
      <c r="CD607" s="1">
        <f t="shared" si="345"/>
        <v>0</v>
      </c>
      <c r="CE607" s="1">
        <f t="shared" si="346"/>
        <v>0</v>
      </c>
      <c r="CF607" s="1"/>
      <c r="CG607" s="1">
        <f t="shared" si="347"/>
        <v>0</v>
      </c>
      <c r="CH607" s="1">
        <f t="shared" si="348"/>
        <v>6865.5228750000006</v>
      </c>
      <c r="CI607" s="1">
        <f t="shared" si="349"/>
        <v>0</v>
      </c>
      <c r="CJ607" s="1">
        <f t="shared" si="350"/>
        <v>0</v>
      </c>
      <c r="CK607" s="1">
        <f t="shared" si="351"/>
        <v>0</v>
      </c>
      <c r="CM607" s="1">
        <f t="shared" si="352"/>
        <v>0</v>
      </c>
      <c r="CN607" s="1">
        <f t="shared" si="353"/>
        <v>5838.2372299999997</v>
      </c>
      <c r="CO607" s="1">
        <f t="shared" si="354"/>
        <v>0</v>
      </c>
      <c r="CP607" s="1">
        <f t="shared" si="355"/>
        <v>0</v>
      </c>
      <c r="CQ607" s="1">
        <f t="shared" si="356"/>
        <v>0</v>
      </c>
      <c r="CS607" s="1">
        <f t="shared" si="371"/>
        <v>0</v>
      </c>
      <c r="CT607" s="1">
        <f t="shared" si="372"/>
        <v>-1027.2856450000008</v>
      </c>
      <c r="CU607" s="1">
        <f t="shared" si="373"/>
        <v>0</v>
      </c>
      <c r="CV607" s="1">
        <f t="shared" si="374"/>
        <v>0</v>
      </c>
      <c r="CW607" s="1">
        <f t="shared" si="375"/>
        <v>0</v>
      </c>
      <c r="CX607" s="1">
        <f t="shared" si="376"/>
        <v>-1027.2856450000008</v>
      </c>
      <c r="DA607" s="38">
        <f t="shared" si="357"/>
        <v>0</v>
      </c>
      <c r="DB607" s="38">
        <f t="shared" si="358"/>
        <v>0</v>
      </c>
      <c r="DC607" s="38">
        <f t="shared" si="359"/>
        <v>0</v>
      </c>
      <c r="DD607" s="38">
        <f t="shared" si="360"/>
        <v>0</v>
      </c>
      <c r="DE607" s="38">
        <f t="shared" si="361"/>
        <v>0</v>
      </c>
    </row>
    <row r="608" spans="1:109" x14ac:dyDescent="0.2">
      <c r="A608" t="s">
        <v>623</v>
      </c>
      <c r="B608" t="str">
        <f t="shared" si="362"/>
        <v>GD</v>
      </c>
      <c r="C608" t="str">
        <f t="shared" si="363"/>
        <v>WA</v>
      </c>
      <c r="D608">
        <f t="shared" si="364"/>
        <v>392200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f t="shared" si="365"/>
        <v>0</v>
      </c>
      <c r="T608" s="1">
        <f t="shared" si="366"/>
        <v>0</v>
      </c>
      <c r="U608" s="1">
        <f t="shared" si="367"/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/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f t="shared" si="368"/>
        <v>0</v>
      </c>
      <c r="AX608" s="1"/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2">
        <f t="shared" si="341"/>
        <v>0</v>
      </c>
      <c r="BM608" s="2">
        <f t="shared" si="369"/>
        <v>0</v>
      </c>
      <c r="BN608" s="3" t="str">
        <f t="shared" si="377"/>
        <v/>
      </c>
      <c r="BO608" s="37">
        <f>IFERROR(INDEX('Wkpr - Existing Depr Rates'!$G$2:$G$709,MATCH('Wkpr - Plant Balance Detail'!A608,'Wkpr - Existing Depr Rates'!$A$2:$A$709,0),),0)</f>
        <v>0.2</v>
      </c>
      <c r="BP608" s="37" t="str">
        <f t="shared" si="370"/>
        <v/>
      </c>
      <c r="BU608" s="31">
        <f>_xlfn.IFNA(IF(AND($B608="ED",$D608&gt;=310000,$D608&lt;360000),INDEX('Wkpr - Allocation_Factors'!$B$16:$F$16,1,MATCH('Wkpr - Plant Balance Detail'!BU$2,'Wkpr - Allocation_Factors'!$B$1:$F$1,0)),IF(AND($B608="GD",$C608="AN",$D608&gt;=350000,$D608&lt;358000),INDEX('Wkpr - Allocation_Factors'!$B$17:$F$17,1,MATCH('Wkpr - Plant Balance Detail'!BU$2,'Wkpr - Allocation_Factors'!$B$1:$F$1,0)),INDEX('Wkpr - Allocation_Factors'!$B$2:$F$15,MATCH(CONCATENATE('Wkpr - Plant Balance Detail'!$B608,'Wkpr - Plant Balance Detail'!$C608),'Wkpr - Allocation_Factors'!$A$2:$A$15,0),MATCH('Wkpr - Plant Balance Detail'!BU$2,'Wkpr - Allocation_Factors'!$B$1:$F$1,0)))),0)</f>
        <v>0</v>
      </c>
      <c r="BV608" s="31">
        <f>_xlfn.IFNA(IF(AND($B608="ED",$D608&gt;=310000,$D608&lt;360000),INDEX('Wkpr - Allocation_Factors'!$B$16:$F$16,1,MATCH('Wkpr - Plant Balance Detail'!BV$2,'Wkpr - Allocation_Factors'!$B$1:$F$1,0)),IF(AND($B608="GD",$C608="AN",$D608&gt;=350000,$D608&lt;358000),INDEX('Wkpr - Allocation_Factors'!$B$17:$F$17,1,MATCH('Wkpr - Plant Balance Detail'!BV$2,'Wkpr - Allocation_Factors'!$B$1:$F$1,0)),INDEX('Wkpr - Allocation_Factors'!$B$2:$F$15,MATCH(CONCATENATE('Wkpr - Plant Balance Detail'!$B608,'Wkpr - Plant Balance Detail'!$C608),'Wkpr - Allocation_Factors'!$A$2:$A$15,0),MATCH('Wkpr - Plant Balance Detail'!BV$2,'Wkpr - Allocation_Factors'!$B$1:$F$1,0)))),0)</f>
        <v>1</v>
      </c>
      <c r="BW608" s="31">
        <f>_xlfn.IFNA(IF(AND($B608="ED",$D608&gt;=310000,$D608&lt;360000),INDEX('Wkpr - Allocation_Factors'!$B$16:$F$16,1,MATCH('Wkpr - Plant Balance Detail'!BW$2,'Wkpr - Allocation_Factors'!$B$1:$F$1,0)),IF(AND($B608="GD",$C608="AN",$D608&gt;=350000,$D608&lt;358000),INDEX('Wkpr - Allocation_Factors'!$B$17:$F$17,1,MATCH('Wkpr - Plant Balance Detail'!BW$2,'Wkpr - Allocation_Factors'!$B$1:$F$1,0)),INDEX('Wkpr - Allocation_Factors'!$B$2:$F$15,MATCH(CONCATENATE('Wkpr - Plant Balance Detail'!$B608,'Wkpr - Plant Balance Detail'!$C608),'Wkpr - Allocation_Factors'!$A$2:$A$15,0),MATCH('Wkpr - Plant Balance Detail'!BW$2,'Wkpr - Allocation_Factors'!$B$1:$F$1,0)))),0)</f>
        <v>0</v>
      </c>
      <c r="BX608" s="31">
        <f>_xlfn.IFNA(IF(AND($B608="ED",$D608&gt;=310000,$D608&lt;360000),INDEX('Wkpr - Allocation_Factors'!$B$16:$F$16,1,MATCH('Wkpr - Plant Balance Detail'!BX$2,'Wkpr - Allocation_Factors'!$B$1:$F$1,0)),IF(AND($B608="GD",$C608="AN",$D608&gt;=350000,$D608&lt;358000),INDEX('Wkpr - Allocation_Factors'!$B$17:$F$17,1,MATCH('Wkpr - Plant Balance Detail'!BX$2,'Wkpr - Allocation_Factors'!$B$1:$F$1,0)),INDEX('Wkpr - Allocation_Factors'!$B$2:$F$15,MATCH(CONCATENATE('Wkpr - Plant Balance Detail'!$B608,'Wkpr - Plant Balance Detail'!$C608),'Wkpr - Allocation_Factors'!$A$2:$A$15,0),MATCH('Wkpr - Plant Balance Detail'!BX$2,'Wkpr - Allocation_Factors'!$B$1:$F$1,0)))),0)</f>
        <v>0</v>
      </c>
      <c r="BY608" s="31">
        <f>_xlfn.IFNA(IF(AND($B608="ED",$D608&gt;=310000,$D608&lt;360000),INDEX('Wkpr - Allocation_Factors'!$B$16:$F$16,1,MATCH('Wkpr - Plant Balance Detail'!BY$2,'Wkpr - Allocation_Factors'!$B$1:$F$1,0)),IF(AND($B608="GD",$C608="AN",$D608&gt;=350000,$D608&lt;358000),INDEX('Wkpr - Allocation_Factors'!$B$17:$F$17,1,MATCH('Wkpr - Plant Balance Detail'!BY$2,'Wkpr - Allocation_Factors'!$B$1:$F$1,0)),INDEX('Wkpr - Allocation_Factors'!$B$2:$F$15,MATCH(CONCATENATE('Wkpr - Plant Balance Detail'!$B608,'Wkpr - Plant Balance Detail'!$C608),'Wkpr - Allocation_Factors'!$A$2:$A$15,0),MATCH('Wkpr - Plant Balance Detail'!BY$2,'Wkpr - Allocation_Factors'!$B$1:$F$1,0)))),0)</f>
        <v>0</v>
      </c>
      <c r="CA608" s="1">
        <f t="shared" si="342"/>
        <v>0</v>
      </c>
      <c r="CB608" s="1">
        <f t="shared" si="343"/>
        <v>0</v>
      </c>
      <c r="CC608" s="1">
        <f t="shared" si="344"/>
        <v>0</v>
      </c>
      <c r="CD608" s="1">
        <f t="shared" si="345"/>
        <v>0</v>
      </c>
      <c r="CE608" s="1">
        <f t="shared" si="346"/>
        <v>0</v>
      </c>
      <c r="CF608" s="1"/>
      <c r="CG608" s="1">
        <f t="shared" si="347"/>
        <v>0</v>
      </c>
      <c r="CH608" s="1">
        <f t="shared" si="348"/>
        <v>0</v>
      </c>
      <c r="CI608" s="1">
        <f t="shared" si="349"/>
        <v>0</v>
      </c>
      <c r="CJ608" s="1">
        <f t="shared" si="350"/>
        <v>0</v>
      </c>
      <c r="CK608" s="1">
        <f t="shared" si="351"/>
        <v>0</v>
      </c>
      <c r="CM608" s="1">
        <f t="shared" si="352"/>
        <v>0</v>
      </c>
      <c r="CN608" s="1">
        <f t="shared" si="353"/>
        <v>0</v>
      </c>
      <c r="CO608" s="1">
        <f t="shared" si="354"/>
        <v>0</v>
      </c>
      <c r="CP608" s="1">
        <f t="shared" si="355"/>
        <v>0</v>
      </c>
      <c r="CQ608" s="1">
        <f t="shared" si="356"/>
        <v>0</v>
      </c>
      <c r="CS608" s="1">
        <f t="shared" si="371"/>
        <v>0</v>
      </c>
      <c r="CT608" s="1">
        <f t="shared" si="372"/>
        <v>0</v>
      </c>
      <c r="CU608" s="1">
        <f t="shared" si="373"/>
        <v>0</v>
      </c>
      <c r="CV608" s="1">
        <f t="shared" si="374"/>
        <v>0</v>
      </c>
      <c r="CW608" s="1">
        <f t="shared" si="375"/>
        <v>0</v>
      </c>
      <c r="CX608" s="1">
        <f t="shared" si="376"/>
        <v>0</v>
      </c>
      <c r="DA608" s="38">
        <f t="shared" si="357"/>
        <v>0</v>
      </c>
      <c r="DB608" s="38">
        <f t="shared" si="358"/>
        <v>0</v>
      </c>
      <c r="DC608" s="38">
        <f t="shared" si="359"/>
        <v>0</v>
      </c>
      <c r="DD608" s="38">
        <f t="shared" si="360"/>
        <v>0</v>
      </c>
      <c r="DE608" s="38">
        <f t="shared" si="361"/>
        <v>0</v>
      </c>
    </row>
    <row r="609" spans="1:109" x14ac:dyDescent="0.2">
      <c r="A609" s="23" t="s">
        <v>624</v>
      </c>
      <c r="B609" s="23" t="str">
        <f t="shared" si="362"/>
        <v>GD</v>
      </c>
      <c r="C609" s="23" t="str">
        <f t="shared" si="363"/>
        <v>WA</v>
      </c>
      <c r="D609" s="23">
        <f t="shared" si="364"/>
        <v>392700</v>
      </c>
      <c r="E609" s="23"/>
      <c r="F609" s="24">
        <v>55422.35</v>
      </c>
      <c r="G609" s="24">
        <v>55422.35</v>
      </c>
      <c r="H609" s="24">
        <v>55422.35</v>
      </c>
      <c r="I609" s="24">
        <v>55422.35</v>
      </c>
      <c r="J609" s="24">
        <v>55422.35</v>
      </c>
      <c r="K609" s="24">
        <v>55422.35</v>
      </c>
      <c r="L609" s="24">
        <v>55422.35</v>
      </c>
      <c r="M609" s="24">
        <v>55422.35</v>
      </c>
      <c r="N609" s="24">
        <v>55422.35</v>
      </c>
      <c r="O609" s="24">
        <v>55422.35</v>
      </c>
      <c r="P609" s="24">
        <v>55422.35</v>
      </c>
      <c r="Q609" s="24">
        <v>0</v>
      </c>
      <c r="R609" s="24">
        <v>0</v>
      </c>
      <c r="S609" s="24">
        <f t="shared" si="365"/>
        <v>27711.174999999999</v>
      </c>
      <c r="T609" s="24">
        <f t="shared" si="366"/>
        <v>554223.49999999988</v>
      </c>
      <c r="U609" s="24">
        <f t="shared" si="367"/>
        <v>48494.556249999994</v>
      </c>
      <c r="V609" s="1">
        <v>-31421.24</v>
      </c>
      <c r="W609" s="1">
        <v>-31648.93</v>
      </c>
      <c r="X609" s="1">
        <v>-31876.62</v>
      </c>
      <c r="Y609" s="1">
        <v>-32104.31</v>
      </c>
      <c r="Z609" s="1">
        <v>-32332</v>
      </c>
      <c r="AA609" s="1">
        <v>-32559.690000000002</v>
      </c>
      <c r="AB609" s="1">
        <v>-32787.379999999997</v>
      </c>
      <c r="AC609" s="1">
        <v>-33015.07</v>
      </c>
      <c r="AD609" s="1">
        <v>-33242.76</v>
      </c>
      <c r="AE609" s="1">
        <v>-33470.449999999997</v>
      </c>
      <c r="AF609" s="1">
        <v>-33698.14</v>
      </c>
      <c r="AG609" s="1">
        <v>21610.36</v>
      </c>
      <c r="AH609" s="24">
        <v>0</v>
      </c>
      <c r="AI609" s="24"/>
      <c r="AJ609" s="24">
        <v>-227.69</v>
      </c>
      <c r="AK609" s="24">
        <v>-227.69</v>
      </c>
      <c r="AL609" s="24">
        <v>-227.69</v>
      </c>
      <c r="AM609" s="24">
        <v>-227.69</v>
      </c>
      <c r="AN609" s="24">
        <v>-227.69</v>
      </c>
      <c r="AO609" s="24">
        <v>-227.69</v>
      </c>
      <c r="AP609" s="24">
        <v>-227.69</v>
      </c>
      <c r="AQ609" s="24">
        <v>-227.69</v>
      </c>
      <c r="AR609" s="24">
        <v>-227.69</v>
      </c>
      <c r="AS609" s="24">
        <v>-227.69</v>
      </c>
      <c r="AT609" s="24">
        <v>-227.69</v>
      </c>
      <c r="AU609" s="24">
        <v>-113.85000000000001</v>
      </c>
      <c r="AV609" s="24">
        <v>-21610.36</v>
      </c>
      <c r="AW609" s="24">
        <f t="shared" si="368"/>
        <v>24001.11</v>
      </c>
      <c r="AX609" s="24"/>
      <c r="AY609" s="1">
        <v>24001.11</v>
      </c>
      <c r="AZ609" s="1">
        <v>23773.420000000002</v>
      </c>
      <c r="BA609" s="1">
        <v>23545.73</v>
      </c>
      <c r="BB609" s="1">
        <v>23318.04</v>
      </c>
      <c r="BC609" s="1">
        <v>23090.350000000002</v>
      </c>
      <c r="BD609" s="1">
        <v>22862.66</v>
      </c>
      <c r="BE609" s="1">
        <v>22634.97</v>
      </c>
      <c r="BF609" s="1">
        <v>22407.279999999999</v>
      </c>
      <c r="BG609" s="1">
        <v>22179.59</v>
      </c>
      <c r="BH609" s="1">
        <v>21951.9</v>
      </c>
      <c r="BI609" s="1">
        <v>21724.21</v>
      </c>
      <c r="BJ609" s="1">
        <v>21610.36</v>
      </c>
      <c r="BK609" s="1">
        <v>0</v>
      </c>
      <c r="BL609" s="25">
        <f t="shared" si="341"/>
        <v>0</v>
      </c>
      <c r="BM609" s="25">
        <f t="shared" si="369"/>
        <v>24001.11</v>
      </c>
      <c r="BN609" s="26">
        <f t="shared" si="377"/>
        <v>0.49492379879236453</v>
      </c>
      <c r="BO609" s="37">
        <f>IFERROR(INDEX('Wkpr - Existing Depr Rates'!$G$2:$G$709,MATCH('Wkpr - Plant Balance Detail'!A609,'Wkpr - Existing Depr Rates'!$A$2:$A$709,0),),0)</f>
        <v>4.9299999999999997E-2</v>
      </c>
      <c r="BP609" s="37">
        <f t="shared" si="370"/>
        <v>0.44562379879236452</v>
      </c>
      <c r="BQ609" s="27">
        <f>BN609</f>
        <v>0.49492379879236453</v>
      </c>
      <c r="BR609" s="27"/>
      <c r="BS609" s="27"/>
      <c r="BT609" s="23"/>
      <c r="BU609" s="32">
        <f>_xlfn.IFNA(IF(AND($B609="ED",$D609&gt;=310000,$D609&lt;360000),INDEX('Wkpr - Allocation_Factors'!$B$16:$F$16,1,MATCH('Wkpr - Plant Balance Detail'!BU$2,'Wkpr - Allocation_Factors'!$B$1:$F$1,0)),IF(AND($B609="GD",$C609="AN",$D609&gt;=350000,$D609&lt;358000),INDEX('Wkpr - Allocation_Factors'!$B$17:$F$17,1,MATCH('Wkpr - Plant Balance Detail'!BU$2,'Wkpr - Allocation_Factors'!$B$1:$F$1,0)),INDEX('Wkpr - Allocation_Factors'!$B$2:$F$15,MATCH(CONCATENATE('Wkpr - Plant Balance Detail'!$B609,'Wkpr - Plant Balance Detail'!$C609),'Wkpr - Allocation_Factors'!$A$2:$A$15,0),MATCH('Wkpr - Plant Balance Detail'!BU$2,'Wkpr - Allocation_Factors'!$B$1:$F$1,0)))),0)</f>
        <v>0</v>
      </c>
      <c r="BV609" s="32">
        <f>_xlfn.IFNA(IF(AND($B609="ED",$D609&gt;=310000,$D609&lt;360000),INDEX('Wkpr - Allocation_Factors'!$B$16:$F$16,1,MATCH('Wkpr - Plant Balance Detail'!BV$2,'Wkpr - Allocation_Factors'!$B$1:$F$1,0)),IF(AND($B609="GD",$C609="AN",$D609&gt;=350000,$D609&lt;358000),INDEX('Wkpr - Allocation_Factors'!$B$17:$F$17,1,MATCH('Wkpr - Plant Balance Detail'!BV$2,'Wkpr - Allocation_Factors'!$B$1:$F$1,0)),INDEX('Wkpr - Allocation_Factors'!$B$2:$F$15,MATCH(CONCATENATE('Wkpr - Plant Balance Detail'!$B609,'Wkpr - Plant Balance Detail'!$C609),'Wkpr - Allocation_Factors'!$A$2:$A$15,0),MATCH('Wkpr - Plant Balance Detail'!BV$2,'Wkpr - Allocation_Factors'!$B$1:$F$1,0)))),0)</f>
        <v>1</v>
      </c>
      <c r="BW609" s="32">
        <f>_xlfn.IFNA(IF(AND($B609="ED",$D609&gt;=310000,$D609&lt;360000),INDEX('Wkpr - Allocation_Factors'!$B$16:$F$16,1,MATCH('Wkpr - Plant Balance Detail'!BW$2,'Wkpr - Allocation_Factors'!$B$1:$F$1,0)),IF(AND($B609="GD",$C609="AN",$D609&gt;=350000,$D609&lt;358000),INDEX('Wkpr - Allocation_Factors'!$B$17:$F$17,1,MATCH('Wkpr - Plant Balance Detail'!BW$2,'Wkpr - Allocation_Factors'!$B$1:$F$1,0)),INDEX('Wkpr - Allocation_Factors'!$B$2:$F$15,MATCH(CONCATENATE('Wkpr - Plant Balance Detail'!$B609,'Wkpr - Plant Balance Detail'!$C609),'Wkpr - Allocation_Factors'!$A$2:$A$15,0),MATCH('Wkpr - Plant Balance Detail'!BW$2,'Wkpr - Allocation_Factors'!$B$1:$F$1,0)))),0)</f>
        <v>0</v>
      </c>
      <c r="BX609" s="32">
        <f>_xlfn.IFNA(IF(AND($B609="ED",$D609&gt;=310000,$D609&lt;360000),INDEX('Wkpr - Allocation_Factors'!$B$16:$F$16,1,MATCH('Wkpr - Plant Balance Detail'!BX$2,'Wkpr - Allocation_Factors'!$B$1:$F$1,0)),IF(AND($B609="GD",$C609="AN",$D609&gt;=350000,$D609&lt;358000),INDEX('Wkpr - Allocation_Factors'!$B$17:$F$17,1,MATCH('Wkpr - Plant Balance Detail'!BX$2,'Wkpr - Allocation_Factors'!$B$1:$F$1,0)),INDEX('Wkpr - Allocation_Factors'!$B$2:$F$15,MATCH(CONCATENATE('Wkpr - Plant Balance Detail'!$B609,'Wkpr - Plant Balance Detail'!$C609),'Wkpr - Allocation_Factors'!$A$2:$A$15,0),MATCH('Wkpr - Plant Balance Detail'!BX$2,'Wkpr - Allocation_Factors'!$B$1:$F$1,0)))),0)</f>
        <v>0</v>
      </c>
      <c r="BY609" s="32">
        <f>_xlfn.IFNA(IF(AND($B609="ED",$D609&gt;=310000,$D609&lt;360000),INDEX('Wkpr - Allocation_Factors'!$B$16:$F$16,1,MATCH('Wkpr - Plant Balance Detail'!BY$2,'Wkpr - Allocation_Factors'!$B$1:$F$1,0)),IF(AND($B609="GD",$C609="AN",$D609&gt;=350000,$D609&lt;358000),INDEX('Wkpr - Allocation_Factors'!$B$17:$F$17,1,MATCH('Wkpr - Plant Balance Detail'!BY$2,'Wkpr - Allocation_Factors'!$B$1:$F$1,0)),INDEX('Wkpr - Allocation_Factors'!$B$2:$F$15,MATCH(CONCATENATE('Wkpr - Plant Balance Detail'!$B609,'Wkpr - Plant Balance Detail'!$C609),'Wkpr - Allocation_Factors'!$A$2:$A$15,0),MATCH('Wkpr - Plant Balance Detail'!BY$2,'Wkpr - Allocation_Factors'!$B$1:$F$1,0)))),0)</f>
        <v>0</v>
      </c>
      <c r="CA609" s="1">
        <f t="shared" si="342"/>
        <v>0</v>
      </c>
      <c r="CB609" s="1">
        <f t="shared" si="343"/>
        <v>0</v>
      </c>
      <c r="CC609" s="1">
        <f t="shared" si="344"/>
        <v>0</v>
      </c>
      <c r="CD609" s="1">
        <f t="shared" si="345"/>
        <v>0</v>
      </c>
      <c r="CE609" s="1">
        <f t="shared" si="346"/>
        <v>0</v>
      </c>
      <c r="CF609" s="1"/>
      <c r="CG609" s="1">
        <f t="shared" si="347"/>
        <v>0</v>
      </c>
      <c r="CH609" s="1">
        <f t="shared" si="348"/>
        <v>0</v>
      </c>
      <c r="CI609" s="1">
        <f t="shared" si="349"/>
        <v>0</v>
      </c>
      <c r="CJ609" s="1">
        <f t="shared" si="350"/>
        <v>0</v>
      </c>
      <c r="CK609" s="1">
        <f t="shared" si="351"/>
        <v>0</v>
      </c>
      <c r="CM609" s="1">
        <f t="shared" si="352"/>
        <v>0</v>
      </c>
      <c r="CN609" s="1">
        <f t="shared" si="353"/>
        <v>0</v>
      </c>
      <c r="CO609" s="1">
        <f t="shared" si="354"/>
        <v>0</v>
      </c>
      <c r="CP609" s="1">
        <f t="shared" si="355"/>
        <v>0</v>
      </c>
      <c r="CQ609" s="1">
        <f t="shared" si="356"/>
        <v>0</v>
      </c>
      <c r="CS609" s="1">
        <f t="shared" si="371"/>
        <v>0</v>
      </c>
      <c r="CT609" s="1">
        <f t="shared" si="372"/>
        <v>0</v>
      </c>
      <c r="CU609" s="1">
        <f t="shared" si="373"/>
        <v>0</v>
      </c>
      <c r="CV609" s="1">
        <f t="shared" si="374"/>
        <v>0</v>
      </c>
      <c r="CW609" s="1">
        <f t="shared" si="375"/>
        <v>0</v>
      </c>
      <c r="CX609" s="1">
        <f t="shared" si="376"/>
        <v>0</v>
      </c>
      <c r="DA609" s="38">
        <f t="shared" si="357"/>
        <v>0</v>
      </c>
      <c r="DB609" s="38">
        <f t="shared" si="358"/>
        <v>0</v>
      </c>
      <c r="DC609" s="38">
        <f t="shared" si="359"/>
        <v>0</v>
      </c>
      <c r="DD609" s="38">
        <f t="shared" si="360"/>
        <v>0</v>
      </c>
      <c r="DE609" s="38">
        <f t="shared" si="361"/>
        <v>0</v>
      </c>
    </row>
    <row r="610" spans="1:109" x14ac:dyDescent="0.2">
      <c r="A610" s="23" t="s">
        <v>625</v>
      </c>
      <c r="B610" s="23" t="str">
        <f t="shared" si="362"/>
        <v>GD</v>
      </c>
      <c r="C610" s="23" t="str">
        <f t="shared" si="363"/>
        <v>WA</v>
      </c>
      <c r="D610" s="23">
        <f t="shared" si="364"/>
        <v>392758</v>
      </c>
      <c r="E610" s="23"/>
      <c r="F610" s="24">
        <v>0</v>
      </c>
      <c r="G610" s="24">
        <v>0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0</v>
      </c>
      <c r="P610" s="24">
        <v>0</v>
      </c>
      <c r="Q610" s="24">
        <v>0</v>
      </c>
      <c r="R610" s="24">
        <v>0</v>
      </c>
      <c r="S610" s="24">
        <f t="shared" si="365"/>
        <v>0</v>
      </c>
      <c r="T610" s="24">
        <f t="shared" si="366"/>
        <v>0</v>
      </c>
      <c r="U610" s="24">
        <f t="shared" si="367"/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24">
        <v>0</v>
      </c>
      <c r="AI610" s="24"/>
      <c r="AJ610" s="24">
        <v>0</v>
      </c>
      <c r="AK610" s="24">
        <v>0</v>
      </c>
      <c r="AL610" s="24">
        <v>0</v>
      </c>
      <c r="AM610" s="24">
        <v>0</v>
      </c>
      <c r="AN610" s="24">
        <v>0</v>
      </c>
      <c r="AO610" s="24">
        <v>0</v>
      </c>
      <c r="AP610" s="24">
        <v>0</v>
      </c>
      <c r="AQ610" s="24">
        <v>0</v>
      </c>
      <c r="AR610" s="24">
        <v>0</v>
      </c>
      <c r="AS610" s="24">
        <v>0</v>
      </c>
      <c r="AT610" s="24">
        <v>0</v>
      </c>
      <c r="AU610" s="24">
        <v>0</v>
      </c>
      <c r="AV610" s="24">
        <v>0</v>
      </c>
      <c r="AW610" s="24">
        <f t="shared" si="368"/>
        <v>0</v>
      </c>
      <c r="AX610" s="24"/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25">
        <f t="shared" si="341"/>
        <v>0</v>
      </c>
      <c r="BM610" s="25">
        <f t="shared" si="369"/>
        <v>0</v>
      </c>
      <c r="BN610" s="26" t="str">
        <f t="shared" si="377"/>
        <v/>
      </c>
      <c r="BO610" s="37">
        <f>IFERROR(INDEX('Wkpr - Existing Depr Rates'!$G$2:$G$709,MATCH('Wkpr - Plant Balance Detail'!A610,'Wkpr - Existing Depr Rates'!$A$2:$A$709,0),),0)</f>
        <v>0</v>
      </c>
      <c r="BP610" s="37" t="str">
        <f t="shared" si="370"/>
        <v/>
      </c>
      <c r="BQ610" s="23"/>
      <c r="BR610" s="23"/>
      <c r="BS610" s="23"/>
      <c r="BT610" s="23"/>
      <c r="BU610" s="32">
        <f>_xlfn.IFNA(IF(AND($B610="ED",$D610&gt;=310000,$D610&lt;360000),INDEX('Wkpr - Allocation_Factors'!$B$16:$F$16,1,MATCH('Wkpr - Plant Balance Detail'!BU$2,'Wkpr - Allocation_Factors'!$B$1:$F$1,0)),IF(AND($B610="GD",$C610="AN",$D610&gt;=350000,$D610&lt;358000),INDEX('Wkpr - Allocation_Factors'!$B$17:$F$17,1,MATCH('Wkpr - Plant Balance Detail'!BU$2,'Wkpr - Allocation_Factors'!$B$1:$F$1,0)),INDEX('Wkpr - Allocation_Factors'!$B$2:$F$15,MATCH(CONCATENATE('Wkpr - Plant Balance Detail'!$B610,'Wkpr - Plant Balance Detail'!$C610),'Wkpr - Allocation_Factors'!$A$2:$A$15,0),MATCH('Wkpr - Plant Balance Detail'!BU$2,'Wkpr - Allocation_Factors'!$B$1:$F$1,0)))),0)</f>
        <v>0</v>
      </c>
      <c r="BV610" s="32">
        <f>_xlfn.IFNA(IF(AND($B610="ED",$D610&gt;=310000,$D610&lt;360000),INDEX('Wkpr - Allocation_Factors'!$B$16:$F$16,1,MATCH('Wkpr - Plant Balance Detail'!BV$2,'Wkpr - Allocation_Factors'!$B$1:$F$1,0)),IF(AND($B610="GD",$C610="AN",$D610&gt;=350000,$D610&lt;358000),INDEX('Wkpr - Allocation_Factors'!$B$17:$F$17,1,MATCH('Wkpr - Plant Balance Detail'!BV$2,'Wkpr - Allocation_Factors'!$B$1:$F$1,0)),INDEX('Wkpr - Allocation_Factors'!$B$2:$F$15,MATCH(CONCATENATE('Wkpr - Plant Balance Detail'!$B610,'Wkpr - Plant Balance Detail'!$C610),'Wkpr - Allocation_Factors'!$A$2:$A$15,0),MATCH('Wkpr - Plant Balance Detail'!BV$2,'Wkpr - Allocation_Factors'!$B$1:$F$1,0)))),0)</f>
        <v>1</v>
      </c>
      <c r="BW610" s="32">
        <f>_xlfn.IFNA(IF(AND($B610="ED",$D610&gt;=310000,$D610&lt;360000),INDEX('Wkpr - Allocation_Factors'!$B$16:$F$16,1,MATCH('Wkpr - Plant Balance Detail'!BW$2,'Wkpr - Allocation_Factors'!$B$1:$F$1,0)),IF(AND($B610="GD",$C610="AN",$D610&gt;=350000,$D610&lt;358000),INDEX('Wkpr - Allocation_Factors'!$B$17:$F$17,1,MATCH('Wkpr - Plant Balance Detail'!BW$2,'Wkpr - Allocation_Factors'!$B$1:$F$1,0)),INDEX('Wkpr - Allocation_Factors'!$B$2:$F$15,MATCH(CONCATENATE('Wkpr - Plant Balance Detail'!$B610,'Wkpr - Plant Balance Detail'!$C610),'Wkpr - Allocation_Factors'!$A$2:$A$15,0),MATCH('Wkpr - Plant Balance Detail'!BW$2,'Wkpr - Allocation_Factors'!$B$1:$F$1,0)))),0)</f>
        <v>0</v>
      </c>
      <c r="BX610" s="32">
        <f>_xlfn.IFNA(IF(AND($B610="ED",$D610&gt;=310000,$D610&lt;360000),INDEX('Wkpr - Allocation_Factors'!$B$16:$F$16,1,MATCH('Wkpr - Plant Balance Detail'!BX$2,'Wkpr - Allocation_Factors'!$B$1:$F$1,0)),IF(AND($B610="GD",$C610="AN",$D610&gt;=350000,$D610&lt;358000),INDEX('Wkpr - Allocation_Factors'!$B$17:$F$17,1,MATCH('Wkpr - Plant Balance Detail'!BX$2,'Wkpr - Allocation_Factors'!$B$1:$F$1,0)),INDEX('Wkpr - Allocation_Factors'!$B$2:$F$15,MATCH(CONCATENATE('Wkpr - Plant Balance Detail'!$B610,'Wkpr - Plant Balance Detail'!$C610),'Wkpr - Allocation_Factors'!$A$2:$A$15,0),MATCH('Wkpr - Plant Balance Detail'!BX$2,'Wkpr - Allocation_Factors'!$B$1:$F$1,0)))),0)</f>
        <v>0</v>
      </c>
      <c r="BY610" s="32">
        <f>_xlfn.IFNA(IF(AND($B610="ED",$D610&gt;=310000,$D610&lt;360000),INDEX('Wkpr - Allocation_Factors'!$B$16:$F$16,1,MATCH('Wkpr - Plant Balance Detail'!BY$2,'Wkpr - Allocation_Factors'!$B$1:$F$1,0)),IF(AND($B610="GD",$C610="AN",$D610&gt;=350000,$D610&lt;358000),INDEX('Wkpr - Allocation_Factors'!$B$17:$F$17,1,MATCH('Wkpr - Plant Balance Detail'!BY$2,'Wkpr - Allocation_Factors'!$B$1:$F$1,0)),INDEX('Wkpr - Allocation_Factors'!$B$2:$F$15,MATCH(CONCATENATE('Wkpr - Plant Balance Detail'!$B610,'Wkpr - Plant Balance Detail'!$C610),'Wkpr - Allocation_Factors'!$A$2:$A$15,0),MATCH('Wkpr - Plant Balance Detail'!BY$2,'Wkpr - Allocation_Factors'!$B$1:$F$1,0)))),0)</f>
        <v>0</v>
      </c>
      <c r="CA610" s="1">
        <f t="shared" si="342"/>
        <v>0</v>
      </c>
      <c r="CB610" s="1">
        <f t="shared" si="343"/>
        <v>0</v>
      </c>
      <c r="CC610" s="1">
        <f t="shared" si="344"/>
        <v>0</v>
      </c>
      <c r="CD610" s="1">
        <f t="shared" si="345"/>
        <v>0</v>
      </c>
      <c r="CE610" s="1">
        <f t="shared" si="346"/>
        <v>0</v>
      </c>
      <c r="CF610" s="1"/>
      <c r="CG610" s="1">
        <f t="shared" si="347"/>
        <v>0</v>
      </c>
      <c r="CH610" s="1">
        <f t="shared" si="348"/>
        <v>0</v>
      </c>
      <c r="CI610" s="1">
        <f t="shared" si="349"/>
        <v>0</v>
      </c>
      <c r="CJ610" s="1">
        <f t="shared" si="350"/>
        <v>0</v>
      </c>
      <c r="CK610" s="1">
        <f t="shared" si="351"/>
        <v>0</v>
      </c>
      <c r="CM610" s="1">
        <f t="shared" si="352"/>
        <v>0</v>
      </c>
      <c r="CN610" s="1">
        <f t="shared" si="353"/>
        <v>0</v>
      </c>
      <c r="CO610" s="1">
        <f t="shared" si="354"/>
        <v>0</v>
      </c>
      <c r="CP610" s="1">
        <f t="shared" si="355"/>
        <v>0</v>
      </c>
      <c r="CQ610" s="1">
        <f t="shared" si="356"/>
        <v>0</v>
      </c>
      <c r="CS610" s="1">
        <f t="shared" si="371"/>
        <v>0</v>
      </c>
      <c r="CT610" s="1">
        <f t="shared" si="372"/>
        <v>0</v>
      </c>
      <c r="CU610" s="1">
        <f t="shared" si="373"/>
        <v>0</v>
      </c>
      <c r="CV610" s="1">
        <f t="shared" si="374"/>
        <v>0</v>
      </c>
      <c r="CW610" s="1">
        <f t="shared" si="375"/>
        <v>0</v>
      </c>
      <c r="CX610" s="1">
        <f t="shared" si="376"/>
        <v>0</v>
      </c>
      <c r="DA610" s="38">
        <f t="shared" si="357"/>
        <v>0</v>
      </c>
      <c r="DB610" s="38">
        <f t="shared" si="358"/>
        <v>0</v>
      </c>
      <c r="DC610" s="38">
        <f t="shared" si="359"/>
        <v>0</v>
      </c>
      <c r="DD610" s="38">
        <f t="shared" si="360"/>
        <v>0</v>
      </c>
      <c r="DE610" s="38">
        <f t="shared" si="361"/>
        <v>0</v>
      </c>
    </row>
    <row r="611" spans="1:109" x14ac:dyDescent="0.2">
      <c r="A611" t="s">
        <v>626</v>
      </c>
      <c r="B611" t="str">
        <f t="shared" si="362"/>
        <v>GD</v>
      </c>
      <c r="C611" t="str">
        <f t="shared" si="363"/>
        <v>WA</v>
      </c>
      <c r="D611">
        <f t="shared" si="364"/>
        <v>393000</v>
      </c>
      <c r="F611" s="1">
        <v>84271.45</v>
      </c>
      <c r="G611" s="1">
        <v>84271.45</v>
      </c>
      <c r="H611" s="1">
        <v>84271.45</v>
      </c>
      <c r="I611" s="1">
        <v>84271.45</v>
      </c>
      <c r="J611" s="1">
        <v>84271.45</v>
      </c>
      <c r="K611" s="1">
        <v>84271.45</v>
      </c>
      <c r="L611" s="1">
        <v>84271.45</v>
      </c>
      <c r="M611" s="1">
        <v>88159.790000000008</v>
      </c>
      <c r="N611" s="1">
        <v>88159.790000000008</v>
      </c>
      <c r="O611" s="1">
        <v>88159.790000000008</v>
      </c>
      <c r="P611" s="1">
        <v>88159.790000000008</v>
      </c>
      <c r="Q611" s="1">
        <v>88159.790000000008</v>
      </c>
      <c r="R611" s="1">
        <v>88159.790000000008</v>
      </c>
      <c r="S611" s="1">
        <f t="shared" si="365"/>
        <v>86215.62</v>
      </c>
      <c r="T611" s="1">
        <f t="shared" si="366"/>
        <v>946427.65000000014</v>
      </c>
      <c r="U611" s="1">
        <f t="shared" si="367"/>
        <v>86053.605833333349</v>
      </c>
      <c r="V611" s="1">
        <v>-38809.440000000002</v>
      </c>
      <c r="W611" s="1">
        <v>-39135.99</v>
      </c>
      <c r="X611" s="1">
        <v>-39462.54</v>
      </c>
      <c r="Y611" s="1">
        <v>-39789.090000000004</v>
      </c>
      <c r="Z611" s="1">
        <v>-40115.64</v>
      </c>
      <c r="AA611" s="1">
        <v>-40442.19</v>
      </c>
      <c r="AB611" s="1">
        <v>-40768.74</v>
      </c>
      <c r="AC611" s="1">
        <v>-41102.83</v>
      </c>
      <c r="AD611" s="1">
        <v>-41444.450000000004</v>
      </c>
      <c r="AE611" s="1">
        <v>-41786.07</v>
      </c>
      <c r="AF611" s="1">
        <v>-42127.69</v>
      </c>
      <c r="AG611" s="1">
        <v>-42469.31</v>
      </c>
      <c r="AH611" s="1">
        <v>-42810.93</v>
      </c>
      <c r="AI611" s="1"/>
      <c r="AJ611" s="1">
        <v>-326.55</v>
      </c>
      <c r="AK611" s="1">
        <v>-326.55</v>
      </c>
      <c r="AL611" s="1">
        <v>-326.55</v>
      </c>
      <c r="AM611" s="1">
        <v>-326.55</v>
      </c>
      <c r="AN611" s="1">
        <v>-326.55</v>
      </c>
      <c r="AO611" s="1">
        <v>-326.55</v>
      </c>
      <c r="AP611" s="1">
        <v>-326.55</v>
      </c>
      <c r="AQ611" s="1">
        <v>-334.09000000000003</v>
      </c>
      <c r="AR611" s="1">
        <v>-341.62</v>
      </c>
      <c r="AS611" s="1">
        <v>-341.62</v>
      </c>
      <c r="AT611" s="1">
        <v>-341.62</v>
      </c>
      <c r="AU611" s="1">
        <v>-341.62</v>
      </c>
      <c r="AV611" s="1">
        <v>-341.62</v>
      </c>
      <c r="AW611" s="1">
        <f t="shared" si="368"/>
        <v>4001.4899999999993</v>
      </c>
      <c r="AX611" s="1"/>
      <c r="AY611" s="1">
        <v>45462.01</v>
      </c>
      <c r="AZ611" s="1">
        <v>45135.46</v>
      </c>
      <c r="BA611" s="1">
        <v>44808.91</v>
      </c>
      <c r="BB611" s="1">
        <v>44482.36</v>
      </c>
      <c r="BC611" s="1">
        <v>44155.81</v>
      </c>
      <c r="BD611" s="1">
        <v>43829.26</v>
      </c>
      <c r="BE611" s="1">
        <v>43502.71</v>
      </c>
      <c r="BF611" s="1">
        <v>47056.959999999999</v>
      </c>
      <c r="BG611" s="1">
        <v>46715.340000000004</v>
      </c>
      <c r="BH611" s="1">
        <v>46373.72</v>
      </c>
      <c r="BI611" s="1">
        <v>46032.1</v>
      </c>
      <c r="BJ611" s="1">
        <v>45690.48</v>
      </c>
      <c r="BK611" s="1">
        <v>45348.86</v>
      </c>
      <c r="BL611" s="2">
        <f t="shared" si="341"/>
        <v>0</v>
      </c>
      <c r="BM611" s="2">
        <f t="shared" si="369"/>
        <v>4001.4899999999993</v>
      </c>
      <c r="BN611" s="3">
        <f t="shared" si="377"/>
        <v>4.6499968958302496E-2</v>
      </c>
      <c r="BO611" s="37">
        <f>IFERROR(INDEX('Wkpr - Existing Depr Rates'!$G$2:$G$709,MATCH('Wkpr - Plant Balance Detail'!A611,'Wkpr - Existing Depr Rates'!$A$2:$A$709,0),),0)</f>
        <v>4.65E-2</v>
      </c>
      <c r="BP611" s="37">
        <f t="shared" si="370"/>
        <v>-3.1041697504119448E-8</v>
      </c>
      <c r="BQ611" s="11">
        <v>0.04</v>
      </c>
      <c r="BR611" s="11"/>
      <c r="BS611" s="11"/>
      <c r="BU611" s="31">
        <f>_xlfn.IFNA(IF(AND($B611="ED",$D611&gt;=310000,$D611&lt;360000),INDEX('Wkpr - Allocation_Factors'!$B$16:$F$16,1,MATCH('Wkpr - Plant Balance Detail'!BU$2,'Wkpr - Allocation_Factors'!$B$1:$F$1,0)),IF(AND($B611="GD",$C611="AN",$D611&gt;=350000,$D611&lt;358000),INDEX('Wkpr - Allocation_Factors'!$B$17:$F$17,1,MATCH('Wkpr - Plant Balance Detail'!BU$2,'Wkpr - Allocation_Factors'!$B$1:$F$1,0)),INDEX('Wkpr - Allocation_Factors'!$B$2:$F$15,MATCH(CONCATENATE('Wkpr - Plant Balance Detail'!$B611,'Wkpr - Plant Balance Detail'!$C611),'Wkpr - Allocation_Factors'!$A$2:$A$15,0),MATCH('Wkpr - Plant Balance Detail'!BU$2,'Wkpr - Allocation_Factors'!$B$1:$F$1,0)))),0)</f>
        <v>0</v>
      </c>
      <c r="BV611" s="31">
        <f>_xlfn.IFNA(IF(AND($B611="ED",$D611&gt;=310000,$D611&lt;360000),INDEX('Wkpr - Allocation_Factors'!$B$16:$F$16,1,MATCH('Wkpr - Plant Balance Detail'!BV$2,'Wkpr - Allocation_Factors'!$B$1:$F$1,0)),IF(AND($B611="GD",$C611="AN",$D611&gt;=350000,$D611&lt;358000),INDEX('Wkpr - Allocation_Factors'!$B$17:$F$17,1,MATCH('Wkpr - Plant Balance Detail'!BV$2,'Wkpr - Allocation_Factors'!$B$1:$F$1,0)),INDEX('Wkpr - Allocation_Factors'!$B$2:$F$15,MATCH(CONCATENATE('Wkpr - Plant Balance Detail'!$B611,'Wkpr - Plant Balance Detail'!$C611),'Wkpr - Allocation_Factors'!$A$2:$A$15,0),MATCH('Wkpr - Plant Balance Detail'!BV$2,'Wkpr - Allocation_Factors'!$B$1:$F$1,0)))),0)</f>
        <v>1</v>
      </c>
      <c r="BW611" s="31">
        <f>_xlfn.IFNA(IF(AND($B611="ED",$D611&gt;=310000,$D611&lt;360000),INDEX('Wkpr - Allocation_Factors'!$B$16:$F$16,1,MATCH('Wkpr - Plant Balance Detail'!BW$2,'Wkpr - Allocation_Factors'!$B$1:$F$1,0)),IF(AND($B611="GD",$C611="AN",$D611&gt;=350000,$D611&lt;358000),INDEX('Wkpr - Allocation_Factors'!$B$17:$F$17,1,MATCH('Wkpr - Plant Balance Detail'!BW$2,'Wkpr - Allocation_Factors'!$B$1:$F$1,0)),INDEX('Wkpr - Allocation_Factors'!$B$2:$F$15,MATCH(CONCATENATE('Wkpr - Plant Balance Detail'!$B611,'Wkpr - Plant Balance Detail'!$C611),'Wkpr - Allocation_Factors'!$A$2:$A$15,0),MATCH('Wkpr - Plant Balance Detail'!BW$2,'Wkpr - Allocation_Factors'!$B$1:$F$1,0)))),0)</f>
        <v>0</v>
      </c>
      <c r="BX611" s="31">
        <f>_xlfn.IFNA(IF(AND($B611="ED",$D611&gt;=310000,$D611&lt;360000),INDEX('Wkpr - Allocation_Factors'!$B$16:$F$16,1,MATCH('Wkpr - Plant Balance Detail'!BX$2,'Wkpr - Allocation_Factors'!$B$1:$F$1,0)),IF(AND($B611="GD",$C611="AN",$D611&gt;=350000,$D611&lt;358000),INDEX('Wkpr - Allocation_Factors'!$B$17:$F$17,1,MATCH('Wkpr - Plant Balance Detail'!BX$2,'Wkpr - Allocation_Factors'!$B$1:$F$1,0)),INDEX('Wkpr - Allocation_Factors'!$B$2:$F$15,MATCH(CONCATENATE('Wkpr - Plant Balance Detail'!$B611,'Wkpr - Plant Balance Detail'!$C611),'Wkpr - Allocation_Factors'!$A$2:$A$15,0),MATCH('Wkpr - Plant Balance Detail'!BX$2,'Wkpr - Allocation_Factors'!$B$1:$F$1,0)))),0)</f>
        <v>0</v>
      </c>
      <c r="BY611" s="31">
        <f>_xlfn.IFNA(IF(AND($B611="ED",$D611&gt;=310000,$D611&lt;360000),INDEX('Wkpr - Allocation_Factors'!$B$16:$F$16,1,MATCH('Wkpr - Plant Balance Detail'!BY$2,'Wkpr - Allocation_Factors'!$B$1:$F$1,0)),IF(AND($B611="GD",$C611="AN",$D611&gt;=350000,$D611&lt;358000),INDEX('Wkpr - Allocation_Factors'!$B$17:$F$17,1,MATCH('Wkpr - Plant Balance Detail'!BY$2,'Wkpr - Allocation_Factors'!$B$1:$F$1,0)),INDEX('Wkpr - Allocation_Factors'!$B$2:$F$15,MATCH(CONCATENATE('Wkpr - Plant Balance Detail'!$B611,'Wkpr - Plant Balance Detail'!$C611),'Wkpr - Allocation_Factors'!$A$2:$A$15,0),MATCH('Wkpr - Plant Balance Detail'!BY$2,'Wkpr - Allocation_Factors'!$B$1:$F$1,0)))),0)</f>
        <v>0</v>
      </c>
      <c r="CA611" s="1">
        <f t="shared" si="342"/>
        <v>0</v>
      </c>
      <c r="CB611" s="1">
        <f t="shared" si="343"/>
        <v>4099.4274983704672</v>
      </c>
      <c r="CC611" s="1">
        <f t="shared" si="344"/>
        <v>0</v>
      </c>
      <c r="CD611" s="1">
        <f t="shared" si="345"/>
        <v>0</v>
      </c>
      <c r="CE611" s="1">
        <f t="shared" si="346"/>
        <v>0</v>
      </c>
      <c r="CF611" s="1"/>
      <c r="CG611" s="1">
        <f t="shared" si="347"/>
        <v>0</v>
      </c>
      <c r="CH611" s="1">
        <f t="shared" si="348"/>
        <v>4099.4302350000007</v>
      </c>
      <c r="CI611" s="1">
        <f t="shared" si="349"/>
        <v>0</v>
      </c>
      <c r="CJ611" s="1">
        <f t="shared" si="350"/>
        <v>0</v>
      </c>
      <c r="CK611" s="1">
        <f t="shared" si="351"/>
        <v>0</v>
      </c>
      <c r="CM611" s="1">
        <f t="shared" si="352"/>
        <v>0</v>
      </c>
      <c r="CN611" s="1">
        <f t="shared" si="353"/>
        <v>3526.3916000000004</v>
      </c>
      <c r="CO611" s="1">
        <f t="shared" si="354"/>
        <v>0</v>
      </c>
      <c r="CP611" s="1">
        <f t="shared" si="355"/>
        <v>0</v>
      </c>
      <c r="CQ611" s="1">
        <f t="shared" si="356"/>
        <v>0</v>
      </c>
      <c r="CS611" s="1">
        <f t="shared" si="371"/>
        <v>0</v>
      </c>
      <c r="CT611" s="1">
        <f t="shared" si="372"/>
        <v>-573.03863500000034</v>
      </c>
      <c r="CU611" s="1">
        <f t="shared" si="373"/>
        <v>0</v>
      </c>
      <c r="CV611" s="1">
        <f t="shared" si="374"/>
        <v>0</v>
      </c>
      <c r="CW611" s="1">
        <f t="shared" si="375"/>
        <v>0</v>
      </c>
      <c r="CX611" s="1">
        <f t="shared" si="376"/>
        <v>-573.03863500000034</v>
      </c>
      <c r="DA611" s="38">
        <f t="shared" si="357"/>
        <v>0</v>
      </c>
      <c r="DB611" s="38">
        <f t="shared" si="358"/>
        <v>0</v>
      </c>
      <c r="DC611" s="38">
        <f t="shared" si="359"/>
        <v>0</v>
      </c>
      <c r="DD611" s="38">
        <f t="shared" si="360"/>
        <v>0</v>
      </c>
      <c r="DE611" s="38">
        <f t="shared" si="361"/>
        <v>0</v>
      </c>
    </row>
    <row r="612" spans="1:109" x14ac:dyDescent="0.2">
      <c r="A612" t="s">
        <v>627</v>
      </c>
      <c r="B612" t="str">
        <f t="shared" si="362"/>
        <v>GD</v>
      </c>
      <c r="C612" t="str">
        <f t="shared" si="363"/>
        <v>WA</v>
      </c>
      <c r="D612">
        <f t="shared" si="364"/>
        <v>394000</v>
      </c>
      <c r="F612" s="1">
        <v>1957091.21</v>
      </c>
      <c r="G612" s="1">
        <v>1957091.21</v>
      </c>
      <c r="H612" s="1">
        <v>1957091.21</v>
      </c>
      <c r="I612" s="1">
        <v>1957091.21</v>
      </c>
      <c r="J612" s="1">
        <v>1957091.21</v>
      </c>
      <c r="K612" s="1">
        <v>1957091.21</v>
      </c>
      <c r="L612" s="1">
        <v>1957091.21</v>
      </c>
      <c r="M612" s="1">
        <v>1906300.87</v>
      </c>
      <c r="N612" s="1">
        <v>1915821.4100000001</v>
      </c>
      <c r="O612" s="1">
        <v>1915821.4100000001</v>
      </c>
      <c r="P612" s="1">
        <v>1915821.4100000001</v>
      </c>
      <c r="Q612" s="1">
        <v>1915821.4100000001</v>
      </c>
      <c r="R612" s="1">
        <v>1915821.4100000001</v>
      </c>
      <c r="S612" s="1">
        <f t="shared" si="365"/>
        <v>1936456.31</v>
      </c>
      <c r="T612" s="1">
        <f t="shared" si="366"/>
        <v>21312133.770000003</v>
      </c>
      <c r="U612" s="1">
        <f t="shared" si="367"/>
        <v>1937382.5066666668</v>
      </c>
      <c r="V612" s="1">
        <v>-623508.30000000005</v>
      </c>
      <c r="W612" s="1">
        <v>-630031.94000000006</v>
      </c>
      <c r="X612" s="1">
        <v>-636555.57999999996</v>
      </c>
      <c r="Y612" s="1">
        <v>-643079.22</v>
      </c>
      <c r="Z612" s="1">
        <v>-649602.86</v>
      </c>
      <c r="AA612" s="1">
        <v>-656126.5</v>
      </c>
      <c r="AB612" s="1">
        <v>-662650.14</v>
      </c>
      <c r="AC612" s="1">
        <v>-614680.55000000005</v>
      </c>
      <c r="AD612" s="1">
        <v>-629344.05000000005</v>
      </c>
      <c r="AE612" s="1">
        <v>-635730.12</v>
      </c>
      <c r="AF612" s="1">
        <v>-642116.19000000006</v>
      </c>
      <c r="AG612" s="1">
        <v>-648502.26</v>
      </c>
      <c r="AH612" s="1">
        <v>-654888.32999999996</v>
      </c>
      <c r="AI612" s="1"/>
      <c r="AJ612" s="1">
        <v>-6557.2300000000005</v>
      </c>
      <c r="AK612" s="1">
        <v>-6523.64</v>
      </c>
      <c r="AL612" s="1">
        <v>-6523.64</v>
      </c>
      <c r="AM612" s="1">
        <v>-6523.64</v>
      </c>
      <c r="AN612" s="1">
        <v>-6523.64</v>
      </c>
      <c r="AO612" s="1">
        <v>-6523.64</v>
      </c>
      <c r="AP612" s="1">
        <v>-6523.64</v>
      </c>
      <c r="AQ612" s="1">
        <v>-6438.99</v>
      </c>
      <c r="AR612" s="1">
        <v>-6370.2</v>
      </c>
      <c r="AS612" s="1">
        <v>-6386.07</v>
      </c>
      <c r="AT612" s="1">
        <v>-6386.07</v>
      </c>
      <c r="AU612" s="1">
        <v>-6386.07</v>
      </c>
      <c r="AV612" s="1">
        <v>-6386.07</v>
      </c>
      <c r="AW612" s="1">
        <f t="shared" si="368"/>
        <v>77495.31</v>
      </c>
      <c r="AX612" s="1"/>
      <c r="AY612" s="1">
        <v>1333582.9100000001</v>
      </c>
      <c r="AZ612" s="1">
        <v>1327059.27</v>
      </c>
      <c r="BA612" s="1">
        <v>1320535.6299999999</v>
      </c>
      <c r="BB612" s="1">
        <v>1314011.99</v>
      </c>
      <c r="BC612" s="1">
        <v>1307488.3500000001</v>
      </c>
      <c r="BD612" s="1">
        <v>1300964.71</v>
      </c>
      <c r="BE612" s="1">
        <v>1294441.07</v>
      </c>
      <c r="BF612" s="1">
        <v>1291620.32</v>
      </c>
      <c r="BG612" s="1">
        <v>1286477.3599999999</v>
      </c>
      <c r="BH612" s="1">
        <v>1280091.29</v>
      </c>
      <c r="BI612" s="1">
        <v>1273705.22</v>
      </c>
      <c r="BJ612" s="1">
        <v>1267319.1499999999</v>
      </c>
      <c r="BK612" s="1">
        <v>1260933.08</v>
      </c>
      <c r="BL612" s="2">
        <f t="shared" si="341"/>
        <v>0</v>
      </c>
      <c r="BM612" s="2">
        <f t="shared" si="369"/>
        <v>77495.31</v>
      </c>
      <c r="BN612" s="3">
        <f t="shared" si="377"/>
        <v>4.0000005023960568E-2</v>
      </c>
      <c r="BO612" s="37">
        <f>IFERROR(INDEX('Wkpr - Existing Depr Rates'!$G$2:$G$709,MATCH('Wkpr - Plant Balance Detail'!A612,'Wkpr - Existing Depr Rates'!$A$2:$A$709,0),),0)</f>
        <v>0.04</v>
      </c>
      <c r="BP612" s="37">
        <f t="shared" si="370"/>
        <v>5.0239605670077125E-9</v>
      </c>
      <c r="BQ612" s="11">
        <v>0.05</v>
      </c>
      <c r="BR612" s="11"/>
      <c r="BS612" s="11"/>
      <c r="BU612" s="31">
        <f>_xlfn.IFNA(IF(AND($B612="ED",$D612&gt;=310000,$D612&lt;360000),INDEX('Wkpr - Allocation_Factors'!$B$16:$F$16,1,MATCH('Wkpr - Plant Balance Detail'!BU$2,'Wkpr - Allocation_Factors'!$B$1:$F$1,0)),IF(AND($B612="GD",$C612="AN",$D612&gt;=350000,$D612&lt;358000),INDEX('Wkpr - Allocation_Factors'!$B$17:$F$17,1,MATCH('Wkpr - Plant Balance Detail'!BU$2,'Wkpr - Allocation_Factors'!$B$1:$F$1,0)),INDEX('Wkpr - Allocation_Factors'!$B$2:$F$15,MATCH(CONCATENATE('Wkpr - Plant Balance Detail'!$B612,'Wkpr - Plant Balance Detail'!$C612),'Wkpr - Allocation_Factors'!$A$2:$A$15,0),MATCH('Wkpr - Plant Balance Detail'!BU$2,'Wkpr - Allocation_Factors'!$B$1:$F$1,0)))),0)</f>
        <v>0</v>
      </c>
      <c r="BV612" s="31">
        <f>_xlfn.IFNA(IF(AND($B612="ED",$D612&gt;=310000,$D612&lt;360000),INDEX('Wkpr - Allocation_Factors'!$B$16:$F$16,1,MATCH('Wkpr - Plant Balance Detail'!BV$2,'Wkpr - Allocation_Factors'!$B$1:$F$1,0)),IF(AND($B612="GD",$C612="AN",$D612&gt;=350000,$D612&lt;358000),INDEX('Wkpr - Allocation_Factors'!$B$17:$F$17,1,MATCH('Wkpr - Plant Balance Detail'!BV$2,'Wkpr - Allocation_Factors'!$B$1:$F$1,0)),INDEX('Wkpr - Allocation_Factors'!$B$2:$F$15,MATCH(CONCATENATE('Wkpr - Plant Balance Detail'!$B612,'Wkpr - Plant Balance Detail'!$C612),'Wkpr - Allocation_Factors'!$A$2:$A$15,0),MATCH('Wkpr - Plant Balance Detail'!BV$2,'Wkpr - Allocation_Factors'!$B$1:$F$1,0)))),0)</f>
        <v>1</v>
      </c>
      <c r="BW612" s="31">
        <f>_xlfn.IFNA(IF(AND($B612="ED",$D612&gt;=310000,$D612&lt;360000),INDEX('Wkpr - Allocation_Factors'!$B$16:$F$16,1,MATCH('Wkpr - Plant Balance Detail'!BW$2,'Wkpr - Allocation_Factors'!$B$1:$F$1,0)),IF(AND($B612="GD",$C612="AN",$D612&gt;=350000,$D612&lt;358000),INDEX('Wkpr - Allocation_Factors'!$B$17:$F$17,1,MATCH('Wkpr - Plant Balance Detail'!BW$2,'Wkpr - Allocation_Factors'!$B$1:$F$1,0)),INDEX('Wkpr - Allocation_Factors'!$B$2:$F$15,MATCH(CONCATENATE('Wkpr - Plant Balance Detail'!$B612,'Wkpr - Plant Balance Detail'!$C612),'Wkpr - Allocation_Factors'!$A$2:$A$15,0),MATCH('Wkpr - Plant Balance Detail'!BW$2,'Wkpr - Allocation_Factors'!$B$1:$F$1,0)))),0)</f>
        <v>0</v>
      </c>
      <c r="BX612" s="31">
        <f>_xlfn.IFNA(IF(AND($B612="ED",$D612&gt;=310000,$D612&lt;360000),INDEX('Wkpr - Allocation_Factors'!$B$16:$F$16,1,MATCH('Wkpr - Plant Balance Detail'!BX$2,'Wkpr - Allocation_Factors'!$B$1:$F$1,0)),IF(AND($B612="GD",$C612="AN",$D612&gt;=350000,$D612&lt;358000),INDEX('Wkpr - Allocation_Factors'!$B$17:$F$17,1,MATCH('Wkpr - Plant Balance Detail'!BX$2,'Wkpr - Allocation_Factors'!$B$1:$F$1,0)),INDEX('Wkpr - Allocation_Factors'!$B$2:$F$15,MATCH(CONCATENATE('Wkpr - Plant Balance Detail'!$B612,'Wkpr - Plant Balance Detail'!$C612),'Wkpr - Allocation_Factors'!$A$2:$A$15,0),MATCH('Wkpr - Plant Balance Detail'!BX$2,'Wkpr - Allocation_Factors'!$B$1:$F$1,0)))),0)</f>
        <v>0</v>
      </c>
      <c r="BY612" s="31">
        <f>_xlfn.IFNA(IF(AND($B612="ED",$D612&gt;=310000,$D612&lt;360000),INDEX('Wkpr - Allocation_Factors'!$B$16:$F$16,1,MATCH('Wkpr - Plant Balance Detail'!BY$2,'Wkpr - Allocation_Factors'!$B$1:$F$1,0)),IF(AND($B612="GD",$C612="AN",$D612&gt;=350000,$D612&lt;358000),INDEX('Wkpr - Allocation_Factors'!$B$17:$F$17,1,MATCH('Wkpr - Plant Balance Detail'!BY$2,'Wkpr - Allocation_Factors'!$B$1:$F$1,0)),INDEX('Wkpr - Allocation_Factors'!$B$2:$F$15,MATCH(CONCATENATE('Wkpr - Plant Balance Detail'!$B612,'Wkpr - Plant Balance Detail'!$C612),'Wkpr - Allocation_Factors'!$A$2:$A$15,0),MATCH('Wkpr - Plant Balance Detail'!BY$2,'Wkpr - Allocation_Factors'!$B$1:$F$1,0)))),0)</f>
        <v>0</v>
      </c>
      <c r="CA612" s="1">
        <f t="shared" si="342"/>
        <v>0</v>
      </c>
      <c r="CB612" s="1">
        <f t="shared" si="343"/>
        <v>76632.86602501123</v>
      </c>
      <c r="CC612" s="1">
        <f t="shared" si="344"/>
        <v>0</v>
      </c>
      <c r="CD612" s="1">
        <f t="shared" si="345"/>
        <v>0</v>
      </c>
      <c r="CE612" s="1">
        <f t="shared" si="346"/>
        <v>0</v>
      </c>
      <c r="CF612" s="1"/>
      <c r="CG612" s="1">
        <f t="shared" si="347"/>
        <v>0</v>
      </c>
      <c r="CH612" s="1">
        <f t="shared" si="348"/>
        <v>76632.856400000004</v>
      </c>
      <c r="CI612" s="1">
        <f t="shared" si="349"/>
        <v>0</v>
      </c>
      <c r="CJ612" s="1">
        <f t="shared" si="350"/>
        <v>0</v>
      </c>
      <c r="CK612" s="1">
        <f t="shared" si="351"/>
        <v>0</v>
      </c>
      <c r="CM612" s="1">
        <f t="shared" si="352"/>
        <v>0</v>
      </c>
      <c r="CN612" s="1">
        <f t="shared" si="353"/>
        <v>95791.070500000016</v>
      </c>
      <c r="CO612" s="1">
        <f t="shared" si="354"/>
        <v>0</v>
      </c>
      <c r="CP612" s="1">
        <f t="shared" si="355"/>
        <v>0</v>
      </c>
      <c r="CQ612" s="1">
        <f t="shared" si="356"/>
        <v>0</v>
      </c>
      <c r="CS612" s="1">
        <f t="shared" si="371"/>
        <v>0</v>
      </c>
      <c r="CT612" s="1">
        <f t="shared" si="372"/>
        <v>19158.214100000012</v>
      </c>
      <c r="CU612" s="1">
        <f t="shared" si="373"/>
        <v>0</v>
      </c>
      <c r="CV612" s="1">
        <f t="shared" si="374"/>
        <v>0</v>
      </c>
      <c r="CW612" s="1">
        <f t="shared" si="375"/>
        <v>0</v>
      </c>
      <c r="CX612" s="1">
        <f t="shared" si="376"/>
        <v>19158.214100000012</v>
      </c>
      <c r="DA612" s="38">
        <f t="shared" si="357"/>
        <v>0</v>
      </c>
      <c r="DB612" s="38">
        <f t="shared" si="358"/>
        <v>0</v>
      </c>
      <c r="DC612" s="38">
        <f t="shared" si="359"/>
        <v>0</v>
      </c>
      <c r="DD612" s="38">
        <f t="shared" si="360"/>
        <v>0</v>
      </c>
      <c r="DE612" s="38">
        <f t="shared" si="361"/>
        <v>0</v>
      </c>
    </row>
    <row r="613" spans="1:109" x14ac:dyDescent="0.2">
      <c r="A613" t="s">
        <v>628</v>
      </c>
      <c r="B613" t="str">
        <f t="shared" si="362"/>
        <v>GD</v>
      </c>
      <c r="C613" t="str">
        <f t="shared" si="363"/>
        <v>WA</v>
      </c>
      <c r="D613">
        <f t="shared" si="364"/>
        <v>395000</v>
      </c>
      <c r="F613" s="1">
        <v>15240.050000000001</v>
      </c>
      <c r="G613" s="1">
        <v>15240.050000000001</v>
      </c>
      <c r="H613" s="1">
        <v>15240.050000000001</v>
      </c>
      <c r="I613" s="1">
        <v>15240.050000000001</v>
      </c>
      <c r="J613" s="1">
        <v>15240.050000000001</v>
      </c>
      <c r="K613" s="1">
        <v>15240.050000000001</v>
      </c>
      <c r="L613" s="1">
        <v>15240.050000000001</v>
      </c>
      <c r="M613" s="1">
        <v>15240.050000000001</v>
      </c>
      <c r="N613" s="1">
        <v>15240.050000000001</v>
      </c>
      <c r="O613" s="1">
        <v>15240.050000000001</v>
      </c>
      <c r="P613" s="1">
        <v>15240.050000000001</v>
      </c>
      <c r="Q613" s="1">
        <v>15240.050000000001</v>
      </c>
      <c r="R613" s="1">
        <v>15240.050000000001</v>
      </c>
      <c r="S613" s="1">
        <f t="shared" si="365"/>
        <v>15240.050000000001</v>
      </c>
      <c r="T613" s="1">
        <f t="shared" si="366"/>
        <v>167640.54999999999</v>
      </c>
      <c r="U613" s="1">
        <f t="shared" si="367"/>
        <v>15240.049999999997</v>
      </c>
      <c r="V613" s="1">
        <v>-6594.4400000000005</v>
      </c>
      <c r="W613" s="1">
        <v>-6807.04</v>
      </c>
      <c r="X613" s="1">
        <v>-7019.64</v>
      </c>
      <c r="Y613" s="1">
        <v>-7232.24</v>
      </c>
      <c r="Z613" s="1">
        <v>-7444.84</v>
      </c>
      <c r="AA613" s="1">
        <v>-7657.4400000000005</v>
      </c>
      <c r="AB613" s="1">
        <v>-7870.04</v>
      </c>
      <c r="AC613" s="1">
        <v>-8082.64</v>
      </c>
      <c r="AD613" s="1">
        <v>-8295.24</v>
      </c>
      <c r="AE613" s="1">
        <v>-8507.84</v>
      </c>
      <c r="AF613" s="1">
        <v>-8720.44</v>
      </c>
      <c r="AG613" s="1">
        <v>-8933.0400000000009</v>
      </c>
      <c r="AH613" s="1">
        <v>-9145.64</v>
      </c>
      <c r="AI613" s="1"/>
      <c r="AJ613" s="1">
        <v>-310.27</v>
      </c>
      <c r="AK613" s="1">
        <v>-212.6</v>
      </c>
      <c r="AL613" s="1">
        <v>-212.6</v>
      </c>
      <c r="AM613" s="1">
        <v>-212.6</v>
      </c>
      <c r="AN613" s="1">
        <v>-212.6</v>
      </c>
      <c r="AO613" s="1">
        <v>-212.6</v>
      </c>
      <c r="AP613" s="1">
        <v>-212.6</v>
      </c>
      <c r="AQ613" s="1">
        <v>-212.6</v>
      </c>
      <c r="AR613" s="1">
        <v>-212.6</v>
      </c>
      <c r="AS613" s="1">
        <v>-212.6</v>
      </c>
      <c r="AT613" s="1">
        <v>-212.6</v>
      </c>
      <c r="AU613" s="1">
        <v>-212.6</v>
      </c>
      <c r="AV613" s="1">
        <v>-212.6</v>
      </c>
      <c r="AW613" s="1">
        <f t="shared" si="368"/>
        <v>2551.1999999999994</v>
      </c>
      <c r="AX613" s="1"/>
      <c r="AY613" s="1">
        <v>8645.61</v>
      </c>
      <c r="AZ613" s="1">
        <v>8433.01</v>
      </c>
      <c r="BA613" s="1">
        <v>8220.41</v>
      </c>
      <c r="BB613" s="1">
        <v>8007.81</v>
      </c>
      <c r="BC613" s="1">
        <v>7795.21</v>
      </c>
      <c r="BD613" s="1">
        <v>7582.6100000000006</v>
      </c>
      <c r="BE613" s="1">
        <v>7370.01</v>
      </c>
      <c r="BF613" s="1">
        <v>7157.41</v>
      </c>
      <c r="BG613" s="1">
        <v>6944.81</v>
      </c>
      <c r="BH613" s="1">
        <v>6732.21</v>
      </c>
      <c r="BI613" s="1">
        <v>6519.6100000000006</v>
      </c>
      <c r="BJ613" s="1">
        <v>6307.01</v>
      </c>
      <c r="BK613" s="1">
        <v>6094.41</v>
      </c>
      <c r="BL613" s="2">
        <f t="shared" si="341"/>
        <v>0</v>
      </c>
      <c r="BM613" s="2">
        <f t="shared" si="369"/>
        <v>2551.1999999999994</v>
      </c>
      <c r="BN613" s="3">
        <f t="shared" si="377"/>
        <v>0.16740102558718639</v>
      </c>
      <c r="BO613" s="37">
        <f>IFERROR(INDEX('Wkpr - Existing Depr Rates'!$G$2:$G$709,MATCH('Wkpr - Plant Balance Detail'!A613,'Wkpr - Existing Depr Rates'!$A$2:$A$709,0),),0)</f>
        <v>0.16739999999999999</v>
      </c>
      <c r="BP613" s="37">
        <f t="shared" si="370"/>
        <v>1.0255871863984467E-6</v>
      </c>
      <c r="BQ613" s="11">
        <v>6.6699999999999995E-2</v>
      </c>
      <c r="BR613" s="11"/>
      <c r="BS613" s="11"/>
      <c r="BU613" s="31">
        <f>_xlfn.IFNA(IF(AND($B613="ED",$D613&gt;=310000,$D613&lt;360000),INDEX('Wkpr - Allocation_Factors'!$B$16:$F$16,1,MATCH('Wkpr - Plant Balance Detail'!BU$2,'Wkpr - Allocation_Factors'!$B$1:$F$1,0)),IF(AND($B613="GD",$C613="AN",$D613&gt;=350000,$D613&lt;358000),INDEX('Wkpr - Allocation_Factors'!$B$17:$F$17,1,MATCH('Wkpr - Plant Balance Detail'!BU$2,'Wkpr - Allocation_Factors'!$B$1:$F$1,0)),INDEX('Wkpr - Allocation_Factors'!$B$2:$F$15,MATCH(CONCATENATE('Wkpr - Plant Balance Detail'!$B613,'Wkpr - Plant Balance Detail'!$C613),'Wkpr - Allocation_Factors'!$A$2:$A$15,0),MATCH('Wkpr - Plant Balance Detail'!BU$2,'Wkpr - Allocation_Factors'!$B$1:$F$1,0)))),0)</f>
        <v>0</v>
      </c>
      <c r="BV613" s="31">
        <f>_xlfn.IFNA(IF(AND($B613="ED",$D613&gt;=310000,$D613&lt;360000),INDEX('Wkpr - Allocation_Factors'!$B$16:$F$16,1,MATCH('Wkpr - Plant Balance Detail'!BV$2,'Wkpr - Allocation_Factors'!$B$1:$F$1,0)),IF(AND($B613="GD",$C613="AN",$D613&gt;=350000,$D613&lt;358000),INDEX('Wkpr - Allocation_Factors'!$B$17:$F$17,1,MATCH('Wkpr - Plant Balance Detail'!BV$2,'Wkpr - Allocation_Factors'!$B$1:$F$1,0)),INDEX('Wkpr - Allocation_Factors'!$B$2:$F$15,MATCH(CONCATENATE('Wkpr - Plant Balance Detail'!$B613,'Wkpr - Plant Balance Detail'!$C613),'Wkpr - Allocation_Factors'!$A$2:$A$15,0),MATCH('Wkpr - Plant Balance Detail'!BV$2,'Wkpr - Allocation_Factors'!$B$1:$F$1,0)))),0)</f>
        <v>1</v>
      </c>
      <c r="BW613" s="31">
        <f>_xlfn.IFNA(IF(AND($B613="ED",$D613&gt;=310000,$D613&lt;360000),INDEX('Wkpr - Allocation_Factors'!$B$16:$F$16,1,MATCH('Wkpr - Plant Balance Detail'!BW$2,'Wkpr - Allocation_Factors'!$B$1:$F$1,0)),IF(AND($B613="GD",$C613="AN",$D613&gt;=350000,$D613&lt;358000),INDEX('Wkpr - Allocation_Factors'!$B$17:$F$17,1,MATCH('Wkpr - Plant Balance Detail'!BW$2,'Wkpr - Allocation_Factors'!$B$1:$F$1,0)),INDEX('Wkpr - Allocation_Factors'!$B$2:$F$15,MATCH(CONCATENATE('Wkpr - Plant Balance Detail'!$B613,'Wkpr - Plant Balance Detail'!$C613),'Wkpr - Allocation_Factors'!$A$2:$A$15,0),MATCH('Wkpr - Plant Balance Detail'!BW$2,'Wkpr - Allocation_Factors'!$B$1:$F$1,0)))),0)</f>
        <v>0</v>
      </c>
      <c r="BX613" s="31">
        <f>_xlfn.IFNA(IF(AND($B613="ED",$D613&gt;=310000,$D613&lt;360000),INDEX('Wkpr - Allocation_Factors'!$B$16:$F$16,1,MATCH('Wkpr - Plant Balance Detail'!BX$2,'Wkpr - Allocation_Factors'!$B$1:$F$1,0)),IF(AND($B613="GD",$C613="AN",$D613&gt;=350000,$D613&lt;358000),INDEX('Wkpr - Allocation_Factors'!$B$17:$F$17,1,MATCH('Wkpr - Plant Balance Detail'!BX$2,'Wkpr - Allocation_Factors'!$B$1:$F$1,0)),INDEX('Wkpr - Allocation_Factors'!$B$2:$F$15,MATCH(CONCATENATE('Wkpr - Plant Balance Detail'!$B613,'Wkpr - Plant Balance Detail'!$C613),'Wkpr - Allocation_Factors'!$A$2:$A$15,0),MATCH('Wkpr - Plant Balance Detail'!BX$2,'Wkpr - Allocation_Factors'!$B$1:$F$1,0)))),0)</f>
        <v>0</v>
      </c>
      <c r="BY613" s="31">
        <f>_xlfn.IFNA(IF(AND($B613="ED",$D613&gt;=310000,$D613&lt;360000),INDEX('Wkpr - Allocation_Factors'!$B$16:$F$16,1,MATCH('Wkpr - Plant Balance Detail'!BY$2,'Wkpr - Allocation_Factors'!$B$1:$F$1,0)),IF(AND($B613="GD",$C613="AN",$D613&gt;=350000,$D613&lt;358000),INDEX('Wkpr - Allocation_Factors'!$B$17:$F$17,1,MATCH('Wkpr - Plant Balance Detail'!BY$2,'Wkpr - Allocation_Factors'!$B$1:$F$1,0)),INDEX('Wkpr - Allocation_Factors'!$B$2:$F$15,MATCH(CONCATENATE('Wkpr - Plant Balance Detail'!$B613,'Wkpr - Plant Balance Detail'!$C613),'Wkpr - Allocation_Factors'!$A$2:$A$15,0),MATCH('Wkpr - Plant Balance Detail'!BY$2,'Wkpr - Allocation_Factors'!$B$1:$F$1,0)))),0)</f>
        <v>0</v>
      </c>
      <c r="CA613" s="1">
        <f t="shared" si="342"/>
        <v>0</v>
      </c>
      <c r="CB613" s="1">
        <f t="shared" si="343"/>
        <v>2551.2000000000003</v>
      </c>
      <c r="CC613" s="1">
        <f t="shared" si="344"/>
        <v>0</v>
      </c>
      <c r="CD613" s="1">
        <f t="shared" si="345"/>
        <v>0</v>
      </c>
      <c r="CE613" s="1">
        <f t="shared" si="346"/>
        <v>0</v>
      </c>
      <c r="CF613" s="1"/>
      <c r="CG613" s="1">
        <f t="shared" si="347"/>
        <v>0</v>
      </c>
      <c r="CH613" s="1">
        <f t="shared" si="348"/>
        <v>2551.1843699999999</v>
      </c>
      <c r="CI613" s="1">
        <f t="shared" si="349"/>
        <v>0</v>
      </c>
      <c r="CJ613" s="1">
        <f t="shared" si="350"/>
        <v>0</v>
      </c>
      <c r="CK613" s="1">
        <f t="shared" si="351"/>
        <v>0</v>
      </c>
      <c r="CM613" s="1">
        <f t="shared" si="352"/>
        <v>0</v>
      </c>
      <c r="CN613" s="1">
        <f t="shared" si="353"/>
        <v>1016.511335</v>
      </c>
      <c r="CO613" s="1">
        <f t="shared" si="354"/>
        <v>0</v>
      </c>
      <c r="CP613" s="1">
        <f t="shared" si="355"/>
        <v>0</v>
      </c>
      <c r="CQ613" s="1">
        <f t="shared" si="356"/>
        <v>0</v>
      </c>
      <c r="CS613" s="1">
        <f t="shared" si="371"/>
        <v>0</v>
      </c>
      <c r="CT613" s="1">
        <f t="shared" si="372"/>
        <v>-1534.6730349999998</v>
      </c>
      <c r="CU613" s="1">
        <f t="shared" si="373"/>
        <v>0</v>
      </c>
      <c r="CV613" s="1">
        <f t="shared" si="374"/>
        <v>0</v>
      </c>
      <c r="CW613" s="1">
        <f t="shared" si="375"/>
        <v>0</v>
      </c>
      <c r="CX613" s="1">
        <f t="shared" si="376"/>
        <v>-1534.6730349999998</v>
      </c>
      <c r="DA613" s="38">
        <f t="shared" si="357"/>
        <v>0</v>
      </c>
      <c r="DB613" s="38">
        <f t="shared" si="358"/>
        <v>0</v>
      </c>
      <c r="DC613" s="38">
        <f t="shared" si="359"/>
        <v>0</v>
      </c>
      <c r="DD613" s="38">
        <f t="shared" si="360"/>
        <v>0</v>
      </c>
      <c r="DE613" s="38">
        <f t="shared" si="361"/>
        <v>0</v>
      </c>
    </row>
    <row r="614" spans="1:109" x14ac:dyDescent="0.2">
      <c r="A614" t="s">
        <v>629</v>
      </c>
      <c r="B614" t="str">
        <f t="shared" si="362"/>
        <v>GD</v>
      </c>
      <c r="C614" t="str">
        <f t="shared" si="363"/>
        <v>WA</v>
      </c>
      <c r="D614">
        <f t="shared" si="364"/>
        <v>396000</v>
      </c>
      <c r="E614" t="s">
        <v>683</v>
      </c>
      <c r="F614" s="1">
        <v>1292720.45</v>
      </c>
      <c r="G614" s="1">
        <v>1292720.45</v>
      </c>
      <c r="H614" s="1">
        <v>1292720.45</v>
      </c>
      <c r="I614" s="1">
        <v>1292720.45</v>
      </c>
      <c r="J614" s="1">
        <v>1292720.45</v>
      </c>
      <c r="K614" s="1">
        <v>1292720.45</v>
      </c>
      <c r="L614" s="1">
        <v>1292720.45</v>
      </c>
      <c r="M614" s="1">
        <v>1292720.45</v>
      </c>
      <c r="N614" s="1">
        <v>1292720.45</v>
      </c>
      <c r="O614" s="1">
        <v>1292720.45</v>
      </c>
      <c r="P614" s="1">
        <v>1292720.45</v>
      </c>
      <c r="Q614" s="1">
        <v>1292720.45</v>
      </c>
      <c r="R614" s="1">
        <v>1292720.45</v>
      </c>
      <c r="S614" s="1">
        <f t="shared" si="365"/>
        <v>1292720.45</v>
      </c>
      <c r="T614" s="1">
        <f t="shared" si="366"/>
        <v>14219924.949999997</v>
      </c>
      <c r="U614" s="1">
        <f t="shared" si="367"/>
        <v>1292720.4499999997</v>
      </c>
      <c r="V614" s="1">
        <v>-261520.6</v>
      </c>
      <c r="W614" s="1">
        <v>-267607.16000000003</v>
      </c>
      <c r="X614" s="1">
        <v>-273693.72000000003</v>
      </c>
      <c r="Y614" s="1">
        <v>-279780.28000000003</v>
      </c>
      <c r="Z614" s="1">
        <v>-285866.84000000003</v>
      </c>
      <c r="AA614" s="1">
        <v>-291953.40000000002</v>
      </c>
      <c r="AB614" s="1">
        <v>-298039.96000000002</v>
      </c>
      <c r="AC614" s="1">
        <v>-304126.52</v>
      </c>
      <c r="AD614" s="1">
        <v>-310213.08</v>
      </c>
      <c r="AE614" s="1">
        <v>-316299.64</v>
      </c>
      <c r="AF614" s="1">
        <v>-322386.2</v>
      </c>
      <c r="AG614" s="1">
        <v>-328472.76</v>
      </c>
      <c r="AH614" s="1">
        <v>-221778.43</v>
      </c>
      <c r="AI614" s="1"/>
      <c r="AJ614" s="1">
        <v>-6086.56</v>
      </c>
      <c r="AK614" s="1">
        <v>-6086.56</v>
      </c>
      <c r="AL614" s="1">
        <v>-6086.56</v>
      </c>
      <c r="AM614" s="1">
        <v>-6086.56</v>
      </c>
      <c r="AN614" s="1">
        <v>-6086.56</v>
      </c>
      <c r="AO614" s="1">
        <v>-6086.56</v>
      </c>
      <c r="AP614" s="1">
        <v>-6086.56</v>
      </c>
      <c r="AQ614" s="1">
        <v>-6086.56</v>
      </c>
      <c r="AR614" s="1">
        <v>-6086.56</v>
      </c>
      <c r="AS614" s="1">
        <v>-6086.56</v>
      </c>
      <c r="AT614" s="1">
        <v>-6086.56</v>
      </c>
      <c r="AU614" s="1">
        <v>-6086.56</v>
      </c>
      <c r="AV614" s="1">
        <v>-6086.56</v>
      </c>
      <c r="AW614" s="1">
        <f t="shared" si="368"/>
        <v>73038.719999999987</v>
      </c>
      <c r="AX614" s="1"/>
      <c r="AY614" s="1">
        <v>1031199.85</v>
      </c>
      <c r="AZ614" s="1">
        <v>1025113.29</v>
      </c>
      <c r="BA614" s="1">
        <v>1019026.73</v>
      </c>
      <c r="BB614" s="1">
        <v>1012940.17</v>
      </c>
      <c r="BC614" s="1">
        <v>1006853.61</v>
      </c>
      <c r="BD614" s="1">
        <v>1000767.05</v>
      </c>
      <c r="BE614" s="1">
        <v>994680.49</v>
      </c>
      <c r="BF614" s="1">
        <v>988593.93</v>
      </c>
      <c r="BG614" s="1">
        <v>982507.37</v>
      </c>
      <c r="BH614" s="1">
        <v>976420.81</v>
      </c>
      <c r="BI614" s="1">
        <v>970334.25</v>
      </c>
      <c r="BJ614" s="1">
        <v>964247.69000000006</v>
      </c>
      <c r="BK614" s="1">
        <v>1070942.02</v>
      </c>
      <c r="BL614" s="2">
        <f t="shared" si="341"/>
        <v>0</v>
      </c>
      <c r="BM614" s="2">
        <f t="shared" si="369"/>
        <v>73038.719999999987</v>
      </c>
      <c r="BN614" s="3">
        <f t="shared" si="377"/>
        <v>5.6500011274672725E-2</v>
      </c>
      <c r="BO614" s="37">
        <f>IFERROR(INDEX('Wkpr - Existing Depr Rates'!$G$2:$G$709,MATCH('Wkpr - Plant Balance Detail'!A614,'Wkpr - Existing Depr Rates'!$A$2:$A$709,0),),0)</f>
        <v>5.6500000000000002E-2</v>
      </c>
      <c r="BP614" s="37">
        <f t="shared" si="370"/>
        <v>1.1274672723216028E-8</v>
      </c>
      <c r="BQ614" s="11">
        <v>7.46E-2</v>
      </c>
      <c r="BR614" s="11"/>
      <c r="BS614" s="11"/>
      <c r="BU614" s="31">
        <f>_xlfn.IFNA(IF(AND($B614="ED",$D614&gt;=310000,$D614&lt;360000),INDEX('Wkpr - Allocation_Factors'!$B$16:$F$16,1,MATCH('Wkpr - Plant Balance Detail'!BU$2,'Wkpr - Allocation_Factors'!$B$1:$F$1,0)),IF(AND($B614="GD",$C614="AN",$D614&gt;=350000,$D614&lt;358000),INDEX('Wkpr - Allocation_Factors'!$B$17:$F$17,1,MATCH('Wkpr - Plant Balance Detail'!BU$2,'Wkpr - Allocation_Factors'!$B$1:$F$1,0)),INDEX('Wkpr - Allocation_Factors'!$B$2:$F$15,MATCH(CONCATENATE('Wkpr - Plant Balance Detail'!$B614,'Wkpr - Plant Balance Detail'!$C614),'Wkpr - Allocation_Factors'!$A$2:$A$15,0),MATCH('Wkpr - Plant Balance Detail'!BU$2,'Wkpr - Allocation_Factors'!$B$1:$F$1,0)))),0)</f>
        <v>0</v>
      </c>
      <c r="BV614" s="31">
        <f>_xlfn.IFNA(IF(AND($B614="ED",$D614&gt;=310000,$D614&lt;360000),INDEX('Wkpr - Allocation_Factors'!$B$16:$F$16,1,MATCH('Wkpr - Plant Balance Detail'!BV$2,'Wkpr - Allocation_Factors'!$B$1:$F$1,0)),IF(AND($B614="GD",$C614="AN",$D614&gt;=350000,$D614&lt;358000),INDEX('Wkpr - Allocation_Factors'!$B$17:$F$17,1,MATCH('Wkpr - Plant Balance Detail'!BV$2,'Wkpr - Allocation_Factors'!$B$1:$F$1,0)),INDEX('Wkpr - Allocation_Factors'!$B$2:$F$15,MATCH(CONCATENATE('Wkpr - Plant Balance Detail'!$B614,'Wkpr - Plant Balance Detail'!$C614),'Wkpr - Allocation_Factors'!$A$2:$A$15,0),MATCH('Wkpr - Plant Balance Detail'!BV$2,'Wkpr - Allocation_Factors'!$B$1:$F$1,0)))),0)</f>
        <v>1</v>
      </c>
      <c r="BW614" s="31">
        <f>_xlfn.IFNA(IF(AND($B614="ED",$D614&gt;=310000,$D614&lt;360000),INDEX('Wkpr - Allocation_Factors'!$B$16:$F$16,1,MATCH('Wkpr - Plant Balance Detail'!BW$2,'Wkpr - Allocation_Factors'!$B$1:$F$1,0)),IF(AND($B614="GD",$C614="AN",$D614&gt;=350000,$D614&lt;358000),INDEX('Wkpr - Allocation_Factors'!$B$17:$F$17,1,MATCH('Wkpr - Plant Balance Detail'!BW$2,'Wkpr - Allocation_Factors'!$B$1:$F$1,0)),INDEX('Wkpr - Allocation_Factors'!$B$2:$F$15,MATCH(CONCATENATE('Wkpr - Plant Balance Detail'!$B614,'Wkpr - Plant Balance Detail'!$C614),'Wkpr - Allocation_Factors'!$A$2:$A$15,0),MATCH('Wkpr - Plant Balance Detail'!BW$2,'Wkpr - Allocation_Factors'!$B$1:$F$1,0)))),0)</f>
        <v>0</v>
      </c>
      <c r="BX614" s="31">
        <f>_xlfn.IFNA(IF(AND($B614="ED",$D614&gt;=310000,$D614&lt;360000),INDEX('Wkpr - Allocation_Factors'!$B$16:$F$16,1,MATCH('Wkpr - Plant Balance Detail'!BX$2,'Wkpr - Allocation_Factors'!$B$1:$F$1,0)),IF(AND($B614="GD",$C614="AN",$D614&gt;=350000,$D614&lt;358000),INDEX('Wkpr - Allocation_Factors'!$B$17:$F$17,1,MATCH('Wkpr - Plant Balance Detail'!BX$2,'Wkpr - Allocation_Factors'!$B$1:$F$1,0)),INDEX('Wkpr - Allocation_Factors'!$B$2:$F$15,MATCH(CONCATENATE('Wkpr - Plant Balance Detail'!$B614,'Wkpr - Plant Balance Detail'!$C614),'Wkpr - Allocation_Factors'!$A$2:$A$15,0),MATCH('Wkpr - Plant Balance Detail'!BX$2,'Wkpr - Allocation_Factors'!$B$1:$F$1,0)))),0)</f>
        <v>0</v>
      </c>
      <c r="BY614" s="31">
        <f>_xlfn.IFNA(IF(AND($B614="ED",$D614&gt;=310000,$D614&lt;360000),INDEX('Wkpr - Allocation_Factors'!$B$16:$F$16,1,MATCH('Wkpr - Plant Balance Detail'!BY$2,'Wkpr - Allocation_Factors'!$B$1:$F$1,0)),IF(AND($B614="GD",$C614="AN",$D614&gt;=350000,$D614&lt;358000),INDEX('Wkpr - Allocation_Factors'!$B$17:$F$17,1,MATCH('Wkpr - Plant Balance Detail'!BY$2,'Wkpr - Allocation_Factors'!$B$1:$F$1,0)),INDEX('Wkpr - Allocation_Factors'!$B$2:$F$15,MATCH(CONCATENATE('Wkpr - Plant Balance Detail'!$B614,'Wkpr - Plant Balance Detail'!$C614),'Wkpr - Allocation_Factors'!$A$2:$A$15,0),MATCH('Wkpr - Plant Balance Detail'!BY$2,'Wkpr - Allocation_Factors'!$B$1:$F$1,0)))),0)</f>
        <v>0</v>
      </c>
      <c r="CA614" s="1">
        <f t="shared" si="342"/>
        <v>0</v>
      </c>
      <c r="CB614" s="1">
        <f t="shared" si="343"/>
        <v>73038.720000000001</v>
      </c>
      <c r="CC614" s="1">
        <f t="shared" si="344"/>
        <v>0</v>
      </c>
      <c r="CD614" s="1">
        <f t="shared" si="345"/>
        <v>0</v>
      </c>
      <c r="CE614" s="1">
        <f t="shared" si="346"/>
        <v>0</v>
      </c>
      <c r="CF614" s="1"/>
      <c r="CG614" s="1">
        <f t="shared" si="347"/>
        <v>0</v>
      </c>
      <c r="CH614" s="1">
        <f t="shared" si="348"/>
        <v>73038.705424999993</v>
      </c>
      <c r="CI614" s="1">
        <f t="shared" si="349"/>
        <v>0</v>
      </c>
      <c r="CJ614" s="1">
        <f t="shared" si="350"/>
        <v>0</v>
      </c>
      <c r="CK614" s="1">
        <f t="shared" si="351"/>
        <v>0</v>
      </c>
      <c r="CM614" s="1">
        <f t="shared" si="352"/>
        <v>0</v>
      </c>
      <c r="CN614" s="1">
        <f t="shared" si="353"/>
        <v>96436.945569999996</v>
      </c>
      <c r="CO614" s="1">
        <f t="shared" si="354"/>
        <v>0</v>
      </c>
      <c r="CP614" s="1">
        <f t="shared" si="355"/>
        <v>0</v>
      </c>
      <c r="CQ614" s="1">
        <f t="shared" si="356"/>
        <v>0</v>
      </c>
      <c r="CS614" s="1">
        <f t="shared" si="371"/>
        <v>0</v>
      </c>
      <c r="CT614" s="1">
        <f t="shared" si="372"/>
        <v>23398.240145000003</v>
      </c>
      <c r="CU614" s="1">
        <f t="shared" si="373"/>
        <v>0</v>
      </c>
      <c r="CV614" s="1">
        <f t="shared" si="374"/>
        <v>0</v>
      </c>
      <c r="CW614" s="1">
        <f t="shared" si="375"/>
        <v>0</v>
      </c>
      <c r="CX614" s="1">
        <f t="shared" si="376"/>
        <v>23398.240145000003</v>
      </c>
      <c r="DA614" s="38">
        <f t="shared" si="357"/>
        <v>0</v>
      </c>
      <c r="DB614" s="38">
        <f t="shared" si="358"/>
        <v>0</v>
      </c>
      <c r="DC614" s="38">
        <f t="shared" si="359"/>
        <v>0</v>
      </c>
      <c r="DD614" s="38">
        <f t="shared" si="360"/>
        <v>0</v>
      </c>
      <c r="DE614" s="38">
        <f t="shared" si="361"/>
        <v>0</v>
      </c>
    </row>
    <row r="615" spans="1:109" x14ac:dyDescent="0.2">
      <c r="A615" t="s">
        <v>630</v>
      </c>
      <c r="B615" t="str">
        <f t="shared" si="362"/>
        <v>GD</v>
      </c>
      <c r="C615" t="str">
        <f t="shared" si="363"/>
        <v>WA</v>
      </c>
      <c r="D615">
        <f t="shared" si="364"/>
        <v>396058</v>
      </c>
      <c r="E615" t="s">
        <v>683</v>
      </c>
      <c r="F615" s="1">
        <v>1290869.01</v>
      </c>
      <c r="G615" s="1">
        <v>1290869.01</v>
      </c>
      <c r="H615" s="1">
        <v>1290869.01</v>
      </c>
      <c r="I615" s="1">
        <v>1290869.01</v>
      </c>
      <c r="J615" s="1">
        <v>1290869.01</v>
      </c>
      <c r="K615" s="1">
        <v>1290869.01</v>
      </c>
      <c r="L615" s="1">
        <v>1290869.01</v>
      </c>
      <c r="M615" s="1">
        <v>1290869.01</v>
      </c>
      <c r="N615" s="1">
        <v>1165777.57</v>
      </c>
      <c r="O615" s="1">
        <v>1165777.57</v>
      </c>
      <c r="P615" s="1">
        <v>1165777.57</v>
      </c>
      <c r="Q615" s="1">
        <v>1165777.57</v>
      </c>
      <c r="R615" s="1">
        <v>1165777.57</v>
      </c>
      <c r="S615" s="1">
        <f t="shared" si="365"/>
        <v>1228323.29</v>
      </c>
      <c r="T615" s="1">
        <f t="shared" si="366"/>
        <v>13699193.350000001</v>
      </c>
      <c r="U615" s="1">
        <f t="shared" si="367"/>
        <v>1243959.72</v>
      </c>
      <c r="V615" s="1">
        <v>-781270.09</v>
      </c>
      <c r="W615" s="1">
        <v>-793318.20000000007</v>
      </c>
      <c r="X615" s="1">
        <v>-805366.31</v>
      </c>
      <c r="Y615" s="1">
        <v>-817414.42</v>
      </c>
      <c r="Z615" s="1">
        <v>-829462.53</v>
      </c>
      <c r="AA615" s="1">
        <v>-841510.64</v>
      </c>
      <c r="AB615" s="1">
        <v>-853558.75</v>
      </c>
      <c r="AC615" s="1">
        <v>-865606.86</v>
      </c>
      <c r="AD615" s="1">
        <v>-751979.77</v>
      </c>
      <c r="AE615" s="1">
        <v>-762860.36</v>
      </c>
      <c r="AF615" s="1">
        <v>-773740.95000000007</v>
      </c>
      <c r="AG615" s="1">
        <v>-784621.54</v>
      </c>
      <c r="AH615" s="1">
        <v>-795502.13</v>
      </c>
      <c r="AI615" s="1"/>
      <c r="AJ615" s="1">
        <v>-12048.11</v>
      </c>
      <c r="AK615" s="1">
        <v>-12048.11</v>
      </c>
      <c r="AL615" s="1">
        <v>-12048.11</v>
      </c>
      <c r="AM615" s="1">
        <v>-12048.11</v>
      </c>
      <c r="AN615" s="1">
        <v>-12048.11</v>
      </c>
      <c r="AO615" s="1">
        <v>-12048.11</v>
      </c>
      <c r="AP615" s="1">
        <v>-12048.11</v>
      </c>
      <c r="AQ615" s="1">
        <v>-12048.11</v>
      </c>
      <c r="AR615" s="1">
        <v>-11464.35</v>
      </c>
      <c r="AS615" s="1">
        <v>-10880.59</v>
      </c>
      <c r="AT615" s="1">
        <v>-10880.59</v>
      </c>
      <c r="AU615" s="1">
        <v>-10880.59</v>
      </c>
      <c r="AV615" s="1">
        <v>-10880.59</v>
      </c>
      <c r="AW615" s="1">
        <f t="shared" si="368"/>
        <v>139323.48000000001</v>
      </c>
      <c r="AX615" s="1"/>
      <c r="AY615" s="1">
        <v>509598.92</v>
      </c>
      <c r="AZ615" s="1">
        <v>497550.81</v>
      </c>
      <c r="BA615" s="1">
        <v>485502.7</v>
      </c>
      <c r="BB615" s="1">
        <v>473454.59</v>
      </c>
      <c r="BC615" s="1">
        <v>461406.48</v>
      </c>
      <c r="BD615" s="1">
        <v>449358.37</v>
      </c>
      <c r="BE615" s="1">
        <v>437310.26</v>
      </c>
      <c r="BF615" s="1">
        <v>425262.15</v>
      </c>
      <c r="BG615" s="1">
        <v>413797.8</v>
      </c>
      <c r="BH615" s="1">
        <v>402917.21</v>
      </c>
      <c r="BI615" s="1">
        <v>392036.62</v>
      </c>
      <c r="BJ615" s="1">
        <v>381156.03</v>
      </c>
      <c r="BK615" s="1">
        <v>370275.44</v>
      </c>
      <c r="BL615" s="2">
        <f t="shared" si="341"/>
        <v>0</v>
      </c>
      <c r="BM615" s="2">
        <f t="shared" si="369"/>
        <v>139323.48000000001</v>
      </c>
      <c r="BN615" s="3">
        <f t="shared" si="377"/>
        <v>0.1119999930544375</v>
      </c>
      <c r="BO615" s="37">
        <f>IFERROR(INDEX('Wkpr - Existing Depr Rates'!$G$2:$G$709,MATCH('Wkpr - Plant Balance Detail'!A615,'Wkpr - Existing Depr Rates'!$A$2:$A$709,0),),0)</f>
        <v>0.112</v>
      </c>
      <c r="BP615" s="37">
        <f t="shared" si="370"/>
        <v>-6.9455625001380028E-9</v>
      </c>
      <c r="BQ615" s="11">
        <v>2.1099999999999997E-2</v>
      </c>
      <c r="BR615" s="11"/>
      <c r="BS615" s="11"/>
      <c r="BU615" s="31">
        <f>_xlfn.IFNA(IF(AND($B615="ED",$D615&gt;=310000,$D615&lt;360000),INDEX('Wkpr - Allocation_Factors'!$B$16:$F$16,1,MATCH('Wkpr - Plant Balance Detail'!BU$2,'Wkpr - Allocation_Factors'!$B$1:$F$1,0)),IF(AND($B615="GD",$C615="AN",$D615&gt;=350000,$D615&lt;358000),INDEX('Wkpr - Allocation_Factors'!$B$17:$F$17,1,MATCH('Wkpr - Plant Balance Detail'!BU$2,'Wkpr - Allocation_Factors'!$B$1:$F$1,0)),INDEX('Wkpr - Allocation_Factors'!$B$2:$F$15,MATCH(CONCATENATE('Wkpr - Plant Balance Detail'!$B615,'Wkpr - Plant Balance Detail'!$C615),'Wkpr - Allocation_Factors'!$A$2:$A$15,0),MATCH('Wkpr - Plant Balance Detail'!BU$2,'Wkpr - Allocation_Factors'!$B$1:$F$1,0)))),0)</f>
        <v>0</v>
      </c>
      <c r="BV615" s="31">
        <f>_xlfn.IFNA(IF(AND($B615="ED",$D615&gt;=310000,$D615&lt;360000),INDEX('Wkpr - Allocation_Factors'!$B$16:$F$16,1,MATCH('Wkpr - Plant Balance Detail'!BV$2,'Wkpr - Allocation_Factors'!$B$1:$F$1,0)),IF(AND($B615="GD",$C615="AN",$D615&gt;=350000,$D615&lt;358000),INDEX('Wkpr - Allocation_Factors'!$B$17:$F$17,1,MATCH('Wkpr - Plant Balance Detail'!BV$2,'Wkpr - Allocation_Factors'!$B$1:$F$1,0)),INDEX('Wkpr - Allocation_Factors'!$B$2:$F$15,MATCH(CONCATENATE('Wkpr - Plant Balance Detail'!$B615,'Wkpr - Plant Balance Detail'!$C615),'Wkpr - Allocation_Factors'!$A$2:$A$15,0),MATCH('Wkpr - Plant Balance Detail'!BV$2,'Wkpr - Allocation_Factors'!$B$1:$F$1,0)))),0)</f>
        <v>1</v>
      </c>
      <c r="BW615" s="31">
        <f>_xlfn.IFNA(IF(AND($B615="ED",$D615&gt;=310000,$D615&lt;360000),INDEX('Wkpr - Allocation_Factors'!$B$16:$F$16,1,MATCH('Wkpr - Plant Balance Detail'!BW$2,'Wkpr - Allocation_Factors'!$B$1:$F$1,0)),IF(AND($B615="GD",$C615="AN",$D615&gt;=350000,$D615&lt;358000),INDEX('Wkpr - Allocation_Factors'!$B$17:$F$17,1,MATCH('Wkpr - Plant Balance Detail'!BW$2,'Wkpr - Allocation_Factors'!$B$1:$F$1,0)),INDEX('Wkpr - Allocation_Factors'!$B$2:$F$15,MATCH(CONCATENATE('Wkpr - Plant Balance Detail'!$B615,'Wkpr - Plant Balance Detail'!$C615),'Wkpr - Allocation_Factors'!$A$2:$A$15,0),MATCH('Wkpr - Plant Balance Detail'!BW$2,'Wkpr - Allocation_Factors'!$B$1:$F$1,0)))),0)</f>
        <v>0</v>
      </c>
      <c r="BX615" s="31">
        <f>_xlfn.IFNA(IF(AND($B615="ED",$D615&gt;=310000,$D615&lt;360000),INDEX('Wkpr - Allocation_Factors'!$B$16:$F$16,1,MATCH('Wkpr - Plant Balance Detail'!BX$2,'Wkpr - Allocation_Factors'!$B$1:$F$1,0)),IF(AND($B615="GD",$C615="AN",$D615&gt;=350000,$D615&lt;358000),INDEX('Wkpr - Allocation_Factors'!$B$17:$F$17,1,MATCH('Wkpr - Plant Balance Detail'!BX$2,'Wkpr - Allocation_Factors'!$B$1:$F$1,0)),INDEX('Wkpr - Allocation_Factors'!$B$2:$F$15,MATCH(CONCATENATE('Wkpr - Plant Balance Detail'!$B615,'Wkpr - Plant Balance Detail'!$C615),'Wkpr - Allocation_Factors'!$A$2:$A$15,0),MATCH('Wkpr - Plant Balance Detail'!BX$2,'Wkpr - Allocation_Factors'!$B$1:$F$1,0)))),0)</f>
        <v>0</v>
      </c>
      <c r="BY615" s="31">
        <f>_xlfn.IFNA(IF(AND($B615="ED",$D615&gt;=310000,$D615&lt;360000),INDEX('Wkpr - Allocation_Factors'!$B$16:$F$16,1,MATCH('Wkpr - Plant Balance Detail'!BY$2,'Wkpr - Allocation_Factors'!$B$1:$F$1,0)),IF(AND($B615="GD",$C615="AN",$D615&gt;=350000,$D615&lt;358000),INDEX('Wkpr - Allocation_Factors'!$B$17:$F$17,1,MATCH('Wkpr - Plant Balance Detail'!BY$2,'Wkpr - Allocation_Factors'!$B$1:$F$1,0)),INDEX('Wkpr - Allocation_Factors'!$B$2:$F$15,MATCH(CONCATENATE('Wkpr - Plant Balance Detail'!$B615,'Wkpr - Plant Balance Detail'!$C615),'Wkpr - Allocation_Factors'!$A$2:$A$15,0),MATCH('Wkpr - Plant Balance Detail'!BY$2,'Wkpr - Allocation_Factors'!$B$1:$F$1,0)))),0)</f>
        <v>0</v>
      </c>
      <c r="CA615" s="1">
        <f t="shared" si="342"/>
        <v>0</v>
      </c>
      <c r="CB615" s="1">
        <f t="shared" si="343"/>
        <v>130567.07974301904</v>
      </c>
      <c r="CC615" s="1">
        <f t="shared" si="344"/>
        <v>0</v>
      </c>
      <c r="CD615" s="1">
        <f t="shared" si="345"/>
        <v>0</v>
      </c>
      <c r="CE615" s="1">
        <f t="shared" si="346"/>
        <v>0</v>
      </c>
      <c r="CF615" s="1"/>
      <c r="CG615" s="1">
        <f t="shared" si="347"/>
        <v>0</v>
      </c>
      <c r="CH615" s="1">
        <f t="shared" si="348"/>
        <v>130567.08784000001</v>
      </c>
      <c r="CI615" s="1">
        <f t="shared" si="349"/>
        <v>0</v>
      </c>
      <c r="CJ615" s="1">
        <f t="shared" si="350"/>
        <v>0</v>
      </c>
      <c r="CK615" s="1">
        <f t="shared" si="351"/>
        <v>0</v>
      </c>
      <c r="CM615" s="1">
        <f t="shared" si="352"/>
        <v>0</v>
      </c>
      <c r="CN615" s="1">
        <f t="shared" si="353"/>
        <v>24597.906726999998</v>
      </c>
      <c r="CO615" s="1">
        <f t="shared" si="354"/>
        <v>0</v>
      </c>
      <c r="CP615" s="1">
        <f t="shared" si="355"/>
        <v>0</v>
      </c>
      <c r="CQ615" s="1">
        <f t="shared" si="356"/>
        <v>0</v>
      </c>
      <c r="CS615" s="1">
        <f t="shared" si="371"/>
        <v>0</v>
      </c>
      <c r="CT615" s="1">
        <f t="shared" si="372"/>
        <v>-105969.18111300001</v>
      </c>
      <c r="CU615" s="1">
        <f t="shared" si="373"/>
        <v>0</v>
      </c>
      <c r="CV615" s="1">
        <f t="shared" si="374"/>
        <v>0</v>
      </c>
      <c r="CW615" s="1">
        <f t="shared" si="375"/>
        <v>0</v>
      </c>
      <c r="CX615" s="1">
        <f t="shared" si="376"/>
        <v>-105969.18111300001</v>
      </c>
      <c r="DA615" s="38">
        <f t="shared" si="357"/>
        <v>0</v>
      </c>
      <c r="DB615" s="38">
        <f t="shared" si="358"/>
        <v>0</v>
      </c>
      <c r="DC615" s="38">
        <f t="shared" si="359"/>
        <v>0</v>
      </c>
      <c r="DD615" s="38">
        <f t="shared" si="360"/>
        <v>0</v>
      </c>
      <c r="DE615" s="38">
        <f t="shared" si="361"/>
        <v>0</v>
      </c>
    </row>
    <row r="616" spans="1:109" x14ac:dyDescent="0.2">
      <c r="A616" s="23" t="s">
        <v>631</v>
      </c>
      <c r="B616" s="23" t="str">
        <f t="shared" si="362"/>
        <v>GD</v>
      </c>
      <c r="C616" s="23" t="str">
        <f t="shared" si="363"/>
        <v>WA</v>
      </c>
      <c r="D616" s="23">
        <f t="shared" si="364"/>
        <v>396700</v>
      </c>
      <c r="E616" s="23"/>
      <c r="F616" s="24">
        <v>351014.74</v>
      </c>
      <c r="G616" s="24">
        <v>351014.74</v>
      </c>
      <c r="H616" s="24">
        <v>351014.74</v>
      </c>
      <c r="I616" s="24">
        <v>351014.74</v>
      </c>
      <c r="J616" s="24">
        <v>351014.74</v>
      </c>
      <c r="K616" s="24">
        <v>351014.74</v>
      </c>
      <c r="L616" s="24">
        <v>351014.74</v>
      </c>
      <c r="M616" s="24">
        <v>351014.74</v>
      </c>
      <c r="N616" s="24">
        <v>351014.74</v>
      </c>
      <c r="O616" s="24">
        <v>351014.74</v>
      </c>
      <c r="P616" s="24">
        <v>351014.74</v>
      </c>
      <c r="Q616" s="24">
        <v>0</v>
      </c>
      <c r="R616" s="24">
        <v>0</v>
      </c>
      <c r="S616" s="24">
        <f t="shared" si="365"/>
        <v>175507.37</v>
      </c>
      <c r="T616" s="24">
        <f t="shared" si="366"/>
        <v>3510147.4000000004</v>
      </c>
      <c r="U616" s="24">
        <f t="shared" si="367"/>
        <v>307137.89750000002</v>
      </c>
      <c r="V616" s="1">
        <v>-299925.03999999998</v>
      </c>
      <c r="W616" s="1">
        <v>-302098.41000000003</v>
      </c>
      <c r="X616" s="1">
        <v>-304271.78000000003</v>
      </c>
      <c r="Y616" s="1">
        <v>-306445.15000000002</v>
      </c>
      <c r="Z616" s="1">
        <v>-308618.52</v>
      </c>
      <c r="AA616" s="1">
        <v>-310791.89</v>
      </c>
      <c r="AB616" s="1">
        <v>-312965.26</v>
      </c>
      <c r="AC616" s="1">
        <v>-315138.63</v>
      </c>
      <c r="AD616" s="1">
        <v>-317312</v>
      </c>
      <c r="AE616" s="1">
        <v>-319485.37</v>
      </c>
      <c r="AF616" s="1">
        <v>-321658.74</v>
      </c>
      <c r="AG616" s="1">
        <v>28269.32</v>
      </c>
      <c r="AH616" s="24">
        <v>0</v>
      </c>
      <c r="AI616" s="24"/>
      <c r="AJ616" s="24">
        <v>-2173.37</v>
      </c>
      <c r="AK616" s="24">
        <v>-2173.37</v>
      </c>
      <c r="AL616" s="24">
        <v>-2173.37</v>
      </c>
      <c r="AM616" s="24">
        <v>-2173.37</v>
      </c>
      <c r="AN616" s="24">
        <v>-2173.37</v>
      </c>
      <c r="AO616" s="24">
        <v>-2173.37</v>
      </c>
      <c r="AP616" s="24">
        <v>-2173.37</v>
      </c>
      <c r="AQ616" s="24">
        <v>-2173.37</v>
      </c>
      <c r="AR616" s="24">
        <v>-2173.37</v>
      </c>
      <c r="AS616" s="24">
        <v>-2173.37</v>
      </c>
      <c r="AT616" s="24">
        <v>-2173.37</v>
      </c>
      <c r="AU616" s="24">
        <v>-1086.68</v>
      </c>
      <c r="AV616" s="24">
        <v>-28269.32</v>
      </c>
      <c r="AW616" s="24">
        <f t="shared" si="368"/>
        <v>51089.7</v>
      </c>
      <c r="AX616" s="24"/>
      <c r="AY616" s="1">
        <v>51089.700000000004</v>
      </c>
      <c r="AZ616" s="1">
        <v>48916.33</v>
      </c>
      <c r="BA616" s="1">
        <v>46742.96</v>
      </c>
      <c r="BB616" s="1">
        <v>44569.590000000004</v>
      </c>
      <c r="BC616" s="1">
        <v>42396.22</v>
      </c>
      <c r="BD616" s="1">
        <v>40222.85</v>
      </c>
      <c r="BE616" s="1">
        <v>38049.480000000003</v>
      </c>
      <c r="BF616" s="1">
        <v>35876.11</v>
      </c>
      <c r="BG616" s="1">
        <v>33702.74</v>
      </c>
      <c r="BH616" s="1">
        <v>31529.37</v>
      </c>
      <c r="BI616" s="1">
        <v>29356</v>
      </c>
      <c r="BJ616" s="1">
        <v>28269.32</v>
      </c>
      <c r="BK616" s="1">
        <v>0</v>
      </c>
      <c r="BL616" s="25">
        <f t="shared" si="341"/>
        <v>0</v>
      </c>
      <c r="BM616" s="25">
        <f t="shared" si="369"/>
        <v>51089.7</v>
      </c>
      <c r="BN616" s="26">
        <f t="shared" si="377"/>
        <v>0.16634124416378801</v>
      </c>
      <c r="BO616" s="37">
        <f>IFERROR(INDEX('Wkpr - Existing Depr Rates'!$G$2:$G$709,MATCH('Wkpr - Plant Balance Detail'!A616,'Wkpr - Existing Depr Rates'!$A$2:$A$709,0),),0)</f>
        <v>7.4300000000000005E-2</v>
      </c>
      <c r="BP616" s="37">
        <f t="shared" si="370"/>
        <v>9.2041244163788005E-2</v>
      </c>
      <c r="BQ616" s="27">
        <f>BN616</f>
        <v>0.16634124416378801</v>
      </c>
      <c r="BR616" s="27"/>
      <c r="BS616" s="27"/>
      <c r="BT616" s="23"/>
      <c r="BU616" s="32">
        <f>_xlfn.IFNA(IF(AND($B616="ED",$D616&gt;=310000,$D616&lt;360000),INDEX('Wkpr - Allocation_Factors'!$B$16:$F$16,1,MATCH('Wkpr - Plant Balance Detail'!BU$2,'Wkpr - Allocation_Factors'!$B$1:$F$1,0)),IF(AND($B616="GD",$C616="AN",$D616&gt;=350000,$D616&lt;358000),INDEX('Wkpr - Allocation_Factors'!$B$17:$F$17,1,MATCH('Wkpr - Plant Balance Detail'!BU$2,'Wkpr - Allocation_Factors'!$B$1:$F$1,0)),INDEX('Wkpr - Allocation_Factors'!$B$2:$F$15,MATCH(CONCATENATE('Wkpr - Plant Balance Detail'!$B616,'Wkpr - Plant Balance Detail'!$C616),'Wkpr - Allocation_Factors'!$A$2:$A$15,0),MATCH('Wkpr - Plant Balance Detail'!BU$2,'Wkpr - Allocation_Factors'!$B$1:$F$1,0)))),0)</f>
        <v>0</v>
      </c>
      <c r="BV616" s="32">
        <f>_xlfn.IFNA(IF(AND($B616="ED",$D616&gt;=310000,$D616&lt;360000),INDEX('Wkpr - Allocation_Factors'!$B$16:$F$16,1,MATCH('Wkpr - Plant Balance Detail'!BV$2,'Wkpr - Allocation_Factors'!$B$1:$F$1,0)),IF(AND($B616="GD",$C616="AN",$D616&gt;=350000,$D616&lt;358000),INDEX('Wkpr - Allocation_Factors'!$B$17:$F$17,1,MATCH('Wkpr - Plant Balance Detail'!BV$2,'Wkpr - Allocation_Factors'!$B$1:$F$1,0)),INDEX('Wkpr - Allocation_Factors'!$B$2:$F$15,MATCH(CONCATENATE('Wkpr - Plant Balance Detail'!$B616,'Wkpr - Plant Balance Detail'!$C616),'Wkpr - Allocation_Factors'!$A$2:$A$15,0),MATCH('Wkpr - Plant Balance Detail'!BV$2,'Wkpr - Allocation_Factors'!$B$1:$F$1,0)))),0)</f>
        <v>1</v>
      </c>
      <c r="BW616" s="32">
        <f>_xlfn.IFNA(IF(AND($B616="ED",$D616&gt;=310000,$D616&lt;360000),INDEX('Wkpr - Allocation_Factors'!$B$16:$F$16,1,MATCH('Wkpr - Plant Balance Detail'!BW$2,'Wkpr - Allocation_Factors'!$B$1:$F$1,0)),IF(AND($B616="GD",$C616="AN",$D616&gt;=350000,$D616&lt;358000),INDEX('Wkpr - Allocation_Factors'!$B$17:$F$17,1,MATCH('Wkpr - Plant Balance Detail'!BW$2,'Wkpr - Allocation_Factors'!$B$1:$F$1,0)),INDEX('Wkpr - Allocation_Factors'!$B$2:$F$15,MATCH(CONCATENATE('Wkpr - Plant Balance Detail'!$B616,'Wkpr - Plant Balance Detail'!$C616),'Wkpr - Allocation_Factors'!$A$2:$A$15,0),MATCH('Wkpr - Plant Balance Detail'!BW$2,'Wkpr - Allocation_Factors'!$B$1:$F$1,0)))),0)</f>
        <v>0</v>
      </c>
      <c r="BX616" s="32">
        <f>_xlfn.IFNA(IF(AND($B616="ED",$D616&gt;=310000,$D616&lt;360000),INDEX('Wkpr - Allocation_Factors'!$B$16:$F$16,1,MATCH('Wkpr - Plant Balance Detail'!BX$2,'Wkpr - Allocation_Factors'!$B$1:$F$1,0)),IF(AND($B616="GD",$C616="AN",$D616&gt;=350000,$D616&lt;358000),INDEX('Wkpr - Allocation_Factors'!$B$17:$F$17,1,MATCH('Wkpr - Plant Balance Detail'!BX$2,'Wkpr - Allocation_Factors'!$B$1:$F$1,0)),INDEX('Wkpr - Allocation_Factors'!$B$2:$F$15,MATCH(CONCATENATE('Wkpr - Plant Balance Detail'!$B616,'Wkpr - Plant Balance Detail'!$C616),'Wkpr - Allocation_Factors'!$A$2:$A$15,0),MATCH('Wkpr - Plant Balance Detail'!BX$2,'Wkpr - Allocation_Factors'!$B$1:$F$1,0)))),0)</f>
        <v>0</v>
      </c>
      <c r="BY616" s="32">
        <f>_xlfn.IFNA(IF(AND($B616="ED",$D616&gt;=310000,$D616&lt;360000),INDEX('Wkpr - Allocation_Factors'!$B$16:$F$16,1,MATCH('Wkpr - Plant Balance Detail'!BY$2,'Wkpr - Allocation_Factors'!$B$1:$F$1,0)),IF(AND($B616="GD",$C616="AN",$D616&gt;=350000,$D616&lt;358000),INDEX('Wkpr - Allocation_Factors'!$B$17:$F$17,1,MATCH('Wkpr - Plant Balance Detail'!BY$2,'Wkpr - Allocation_Factors'!$B$1:$F$1,0)),INDEX('Wkpr - Allocation_Factors'!$B$2:$F$15,MATCH(CONCATENATE('Wkpr - Plant Balance Detail'!$B616,'Wkpr - Plant Balance Detail'!$C616),'Wkpr - Allocation_Factors'!$A$2:$A$15,0),MATCH('Wkpr - Plant Balance Detail'!BY$2,'Wkpr - Allocation_Factors'!$B$1:$F$1,0)))),0)</f>
        <v>0</v>
      </c>
      <c r="CA616" s="1">
        <f t="shared" si="342"/>
        <v>0</v>
      </c>
      <c r="CB616" s="1">
        <f t="shared" si="343"/>
        <v>0</v>
      </c>
      <c r="CC616" s="1">
        <f t="shared" si="344"/>
        <v>0</v>
      </c>
      <c r="CD616" s="1">
        <f t="shared" si="345"/>
        <v>0</v>
      </c>
      <c r="CE616" s="1">
        <f t="shared" si="346"/>
        <v>0</v>
      </c>
      <c r="CF616" s="1"/>
      <c r="CG616" s="1">
        <f t="shared" si="347"/>
        <v>0</v>
      </c>
      <c r="CH616" s="1">
        <f t="shared" si="348"/>
        <v>0</v>
      </c>
      <c r="CI616" s="1">
        <f t="shared" si="349"/>
        <v>0</v>
      </c>
      <c r="CJ616" s="1">
        <f t="shared" si="350"/>
        <v>0</v>
      </c>
      <c r="CK616" s="1">
        <f t="shared" si="351"/>
        <v>0</v>
      </c>
      <c r="CM616" s="1">
        <f t="shared" si="352"/>
        <v>0</v>
      </c>
      <c r="CN616" s="1">
        <f t="shared" si="353"/>
        <v>0</v>
      </c>
      <c r="CO616" s="1">
        <f t="shared" si="354"/>
        <v>0</v>
      </c>
      <c r="CP616" s="1">
        <f t="shared" si="355"/>
        <v>0</v>
      </c>
      <c r="CQ616" s="1">
        <f t="shared" si="356"/>
        <v>0</v>
      </c>
      <c r="CS616" s="1">
        <f t="shared" si="371"/>
        <v>0</v>
      </c>
      <c r="CT616" s="1">
        <f t="shared" si="372"/>
        <v>0</v>
      </c>
      <c r="CU616" s="1">
        <f t="shared" si="373"/>
        <v>0</v>
      </c>
      <c r="CV616" s="1">
        <f t="shared" si="374"/>
        <v>0</v>
      </c>
      <c r="CW616" s="1">
        <f t="shared" si="375"/>
        <v>0</v>
      </c>
      <c r="CX616" s="1">
        <f t="shared" si="376"/>
        <v>0</v>
      </c>
      <c r="DA616" s="38">
        <f t="shared" si="357"/>
        <v>0</v>
      </c>
      <c r="DB616" s="38">
        <f t="shared" si="358"/>
        <v>0</v>
      </c>
      <c r="DC616" s="38">
        <f t="shared" si="359"/>
        <v>0</v>
      </c>
      <c r="DD616" s="38">
        <f t="shared" si="360"/>
        <v>0</v>
      </c>
      <c r="DE616" s="38">
        <f t="shared" si="361"/>
        <v>0</v>
      </c>
    </row>
    <row r="617" spans="1:109" x14ac:dyDescent="0.2">
      <c r="A617" t="s">
        <v>632</v>
      </c>
      <c r="B617" t="str">
        <f t="shared" si="362"/>
        <v>GD</v>
      </c>
      <c r="C617" t="str">
        <f t="shared" si="363"/>
        <v>WA</v>
      </c>
      <c r="D617">
        <f t="shared" si="364"/>
        <v>397000</v>
      </c>
      <c r="F617" s="1">
        <v>698546.17</v>
      </c>
      <c r="G617" s="1">
        <v>698546.17</v>
      </c>
      <c r="H617" s="1">
        <v>692193.70000000007</v>
      </c>
      <c r="I617" s="1">
        <v>692193.70000000007</v>
      </c>
      <c r="J617" s="1">
        <v>692193.70000000007</v>
      </c>
      <c r="K617" s="1">
        <v>689934.69000000006</v>
      </c>
      <c r="L617" s="1">
        <v>689934.69000000006</v>
      </c>
      <c r="M617" s="1">
        <v>689934.69000000006</v>
      </c>
      <c r="N617" s="1">
        <v>689934.69000000006</v>
      </c>
      <c r="O617" s="1">
        <v>689934.69000000006</v>
      </c>
      <c r="P617" s="1">
        <v>689934.69000000006</v>
      </c>
      <c r="Q617" s="1">
        <v>689934.69000000006</v>
      </c>
      <c r="R617" s="1">
        <v>689934.69000000006</v>
      </c>
      <c r="S617" s="1">
        <f t="shared" si="365"/>
        <v>694240.43</v>
      </c>
      <c r="T617" s="1">
        <f t="shared" si="366"/>
        <v>7604670.1000000024</v>
      </c>
      <c r="U617" s="1">
        <f t="shared" si="367"/>
        <v>691575.87750000018</v>
      </c>
      <c r="V617" s="1">
        <v>-322046.28000000003</v>
      </c>
      <c r="W617" s="1">
        <v>-323711.15000000002</v>
      </c>
      <c r="X617" s="1">
        <v>-319015.98</v>
      </c>
      <c r="Y617" s="1">
        <v>-320665.71000000002</v>
      </c>
      <c r="Z617" s="1">
        <v>-322315.44</v>
      </c>
      <c r="AA617" s="1">
        <v>-321703.47000000003</v>
      </c>
      <c r="AB617" s="1">
        <v>-323347.81</v>
      </c>
      <c r="AC617" s="1">
        <v>-324992.15000000002</v>
      </c>
      <c r="AD617" s="1">
        <v>-326636.49</v>
      </c>
      <c r="AE617" s="1">
        <v>-328280.83</v>
      </c>
      <c r="AF617" s="1">
        <v>-329925.17</v>
      </c>
      <c r="AG617" s="1">
        <v>-331569.51</v>
      </c>
      <c r="AH617" s="1">
        <v>-333213.85000000003</v>
      </c>
      <c r="AI617" s="1"/>
      <c r="AJ617" s="1">
        <v>-1665.66</v>
      </c>
      <c r="AK617" s="1">
        <v>-1664.8700000000001</v>
      </c>
      <c r="AL617" s="1">
        <v>-1657.3</v>
      </c>
      <c r="AM617" s="1">
        <v>-1649.73</v>
      </c>
      <c r="AN617" s="1">
        <v>-1649.73</v>
      </c>
      <c r="AO617" s="1">
        <v>-1647.04</v>
      </c>
      <c r="AP617" s="1">
        <v>-1644.3400000000001</v>
      </c>
      <c r="AQ617" s="1">
        <v>-1644.3400000000001</v>
      </c>
      <c r="AR617" s="1">
        <v>-1644.3400000000001</v>
      </c>
      <c r="AS617" s="1">
        <v>-1644.3400000000001</v>
      </c>
      <c r="AT617" s="1">
        <v>-1644.3400000000001</v>
      </c>
      <c r="AU617" s="1">
        <v>-1644.3400000000001</v>
      </c>
      <c r="AV617" s="1">
        <v>-1644.3400000000001</v>
      </c>
      <c r="AW617" s="1">
        <f t="shared" si="368"/>
        <v>19779.05</v>
      </c>
      <c r="AX617" s="1"/>
      <c r="AY617" s="1">
        <v>376499.89</v>
      </c>
      <c r="AZ617" s="1">
        <v>374835.02</v>
      </c>
      <c r="BA617" s="1">
        <v>373177.72000000003</v>
      </c>
      <c r="BB617" s="1">
        <v>371527.99</v>
      </c>
      <c r="BC617" s="1">
        <v>369878.26</v>
      </c>
      <c r="BD617" s="1">
        <v>368231.22000000003</v>
      </c>
      <c r="BE617" s="1">
        <v>366586.88</v>
      </c>
      <c r="BF617" s="1">
        <v>364942.54</v>
      </c>
      <c r="BG617" s="1">
        <v>363298.2</v>
      </c>
      <c r="BH617" s="1">
        <v>361653.86</v>
      </c>
      <c r="BI617" s="1">
        <v>360009.52</v>
      </c>
      <c r="BJ617" s="1">
        <v>358365.18</v>
      </c>
      <c r="BK617" s="1">
        <v>356720.84</v>
      </c>
      <c r="BL617" s="2">
        <f t="shared" si="341"/>
        <v>0</v>
      </c>
      <c r="BM617" s="2">
        <f t="shared" si="369"/>
        <v>19779.05</v>
      </c>
      <c r="BN617" s="3">
        <f t="shared" ref="BN617:BN648" si="378">IF(U617=0,"",IF((BM617/U617)=0,"",BM617/U617))</f>
        <v>2.8599970941004943E-2</v>
      </c>
      <c r="BO617" s="37">
        <f>IFERROR(INDEX('Wkpr - Existing Depr Rates'!$G$2:$G$709,MATCH('Wkpr - Plant Balance Detail'!A617,'Wkpr - Existing Depr Rates'!$A$2:$A$709,0),),0)</f>
        <v>2.86E-2</v>
      </c>
      <c r="BP617" s="37">
        <f t="shared" si="370"/>
        <v>-2.9058995057451575E-8</v>
      </c>
      <c r="BQ617" s="11">
        <v>6.6669999999999993E-2</v>
      </c>
      <c r="BR617" s="11"/>
      <c r="BS617" s="2">
        <v>160377.88</v>
      </c>
      <c r="BU617" s="31">
        <f>_xlfn.IFNA(IF(AND($B617="ED",$D617&gt;=310000,$D617&lt;360000),INDEX('Wkpr - Allocation_Factors'!$B$16:$F$16,1,MATCH('Wkpr - Plant Balance Detail'!BU$2,'Wkpr - Allocation_Factors'!$B$1:$F$1,0)),IF(AND($B617="GD",$C617="AN",$D617&gt;=350000,$D617&lt;358000),INDEX('Wkpr - Allocation_Factors'!$B$17:$F$17,1,MATCH('Wkpr - Plant Balance Detail'!BU$2,'Wkpr - Allocation_Factors'!$B$1:$F$1,0)),INDEX('Wkpr - Allocation_Factors'!$B$2:$F$15,MATCH(CONCATENATE('Wkpr - Plant Balance Detail'!$B617,'Wkpr - Plant Balance Detail'!$C617),'Wkpr - Allocation_Factors'!$A$2:$A$15,0),MATCH('Wkpr - Plant Balance Detail'!BU$2,'Wkpr - Allocation_Factors'!$B$1:$F$1,0)))),0)</f>
        <v>0</v>
      </c>
      <c r="BV617" s="31">
        <f>_xlfn.IFNA(IF(AND($B617="ED",$D617&gt;=310000,$D617&lt;360000),INDEX('Wkpr - Allocation_Factors'!$B$16:$F$16,1,MATCH('Wkpr - Plant Balance Detail'!BV$2,'Wkpr - Allocation_Factors'!$B$1:$F$1,0)),IF(AND($B617="GD",$C617="AN",$D617&gt;=350000,$D617&lt;358000),INDEX('Wkpr - Allocation_Factors'!$B$17:$F$17,1,MATCH('Wkpr - Plant Balance Detail'!BV$2,'Wkpr - Allocation_Factors'!$B$1:$F$1,0)),INDEX('Wkpr - Allocation_Factors'!$B$2:$F$15,MATCH(CONCATENATE('Wkpr - Plant Balance Detail'!$B617,'Wkpr - Plant Balance Detail'!$C617),'Wkpr - Allocation_Factors'!$A$2:$A$15,0),MATCH('Wkpr - Plant Balance Detail'!BV$2,'Wkpr - Allocation_Factors'!$B$1:$F$1,0)))),0)</f>
        <v>1</v>
      </c>
      <c r="BW617" s="31">
        <f>_xlfn.IFNA(IF(AND($B617="ED",$D617&gt;=310000,$D617&lt;360000),INDEX('Wkpr - Allocation_Factors'!$B$16:$F$16,1,MATCH('Wkpr - Plant Balance Detail'!BW$2,'Wkpr - Allocation_Factors'!$B$1:$F$1,0)),IF(AND($B617="GD",$C617="AN",$D617&gt;=350000,$D617&lt;358000),INDEX('Wkpr - Allocation_Factors'!$B$17:$F$17,1,MATCH('Wkpr - Plant Balance Detail'!BW$2,'Wkpr - Allocation_Factors'!$B$1:$F$1,0)),INDEX('Wkpr - Allocation_Factors'!$B$2:$F$15,MATCH(CONCATENATE('Wkpr - Plant Balance Detail'!$B617,'Wkpr - Plant Balance Detail'!$C617),'Wkpr - Allocation_Factors'!$A$2:$A$15,0),MATCH('Wkpr - Plant Balance Detail'!BW$2,'Wkpr - Allocation_Factors'!$B$1:$F$1,0)))),0)</f>
        <v>0</v>
      </c>
      <c r="BX617" s="31">
        <f>_xlfn.IFNA(IF(AND($B617="ED",$D617&gt;=310000,$D617&lt;360000),INDEX('Wkpr - Allocation_Factors'!$B$16:$F$16,1,MATCH('Wkpr - Plant Balance Detail'!BX$2,'Wkpr - Allocation_Factors'!$B$1:$F$1,0)),IF(AND($B617="GD",$C617="AN",$D617&gt;=350000,$D617&lt;358000),INDEX('Wkpr - Allocation_Factors'!$B$17:$F$17,1,MATCH('Wkpr - Plant Balance Detail'!BX$2,'Wkpr - Allocation_Factors'!$B$1:$F$1,0)),INDEX('Wkpr - Allocation_Factors'!$B$2:$F$15,MATCH(CONCATENATE('Wkpr - Plant Balance Detail'!$B617,'Wkpr - Plant Balance Detail'!$C617),'Wkpr - Allocation_Factors'!$A$2:$A$15,0),MATCH('Wkpr - Plant Balance Detail'!BX$2,'Wkpr - Allocation_Factors'!$B$1:$F$1,0)))),0)</f>
        <v>0</v>
      </c>
      <c r="BY617" s="31">
        <f>_xlfn.IFNA(IF(AND($B617="ED",$D617&gt;=310000,$D617&lt;360000),INDEX('Wkpr - Allocation_Factors'!$B$16:$F$16,1,MATCH('Wkpr - Plant Balance Detail'!BY$2,'Wkpr - Allocation_Factors'!$B$1:$F$1,0)),IF(AND($B617="GD",$C617="AN",$D617&gt;=350000,$D617&lt;358000),INDEX('Wkpr - Allocation_Factors'!$B$17:$F$17,1,MATCH('Wkpr - Plant Balance Detail'!BY$2,'Wkpr - Allocation_Factors'!$B$1:$F$1,0)),INDEX('Wkpr - Allocation_Factors'!$B$2:$F$15,MATCH(CONCATENATE('Wkpr - Plant Balance Detail'!$B617,'Wkpr - Plant Balance Detail'!$C617),'Wkpr - Allocation_Factors'!$A$2:$A$15,0),MATCH('Wkpr - Plant Balance Detail'!BY$2,'Wkpr - Allocation_Factors'!$B$1:$F$1,0)))),0)</f>
        <v>0</v>
      </c>
      <c r="CA617" s="1">
        <f t="shared" si="342"/>
        <v>0</v>
      </c>
      <c r="CB617" s="1">
        <f t="shared" si="343"/>
        <v>19732.112085191256</v>
      </c>
      <c r="CC617" s="1">
        <f t="shared" si="344"/>
        <v>0</v>
      </c>
      <c r="CD617" s="1">
        <f t="shared" si="345"/>
        <v>0</v>
      </c>
      <c r="CE617" s="1">
        <f t="shared" si="346"/>
        <v>0</v>
      </c>
      <c r="CF617" s="1"/>
      <c r="CG617" s="1">
        <f t="shared" si="347"/>
        <v>0</v>
      </c>
      <c r="CH617" s="1">
        <f t="shared" si="348"/>
        <v>19732.132134000003</v>
      </c>
      <c r="CI617" s="1">
        <f t="shared" si="349"/>
        <v>0</v>
      </c>
      <c r="CJ617" s="1">
        <f t="shared" si="350"/>
        <v>0</v>
      </c>
      <c r="CK617" s="1">
        <f t="shared" si="351"/>
        <v>0</v>
      </c>
      <c r="CM617" s="1">
        <f t="shared" si="352"/>
        <v>0</v>
      </c>
      <c r="CN617" s="1">
        <f t="shared" si="353"/>
        <v>35305.552522700003</v>
      </c>
      <c r="CO617" s="1">
        <f t="shared" si="354"/>
        <v>0</v>
      </c>
      <c r="CP617" s="1">
        <f t="shared" si="355"/>
        <v>0</v>
      </c>
      <c r="CQ617" s="1">
        <f t="shared" si="356"/>
        <v>0</v>
      </c>
      <c r="CS617" s="1">
        <f t="shared" si="371"/>
        <v>0</v>
      </c>
      <c r="CT617" s="1">
        <f t="shared" si="372"/>
        <v>15573.4203887</v>
      </c>
      <c r="CU617" s="1">
        <f t="shared" si="373"/>
        <v>0</v>
      </c>
      <c r="CV617" s="1">
        <f t="shared" si="374"/>
        <v>0</v>
      </c>
      <c r="CW617" s="1">
        <f t="shared" si="375"/>
        <v>0</v>
      </c>
      <c r="CX617" s="1">
        <f t="shared" si="376"/>
        <v>15573.4203887</v>
      </c>
      <c r="DA617" s="38">
        <f t="shared" si="357"/>
        <v>0</v>
      </c>
      <c r="DB617" s="38">
        <f t="shared" si="358"/>
        <v>0</v>
      </c>
      <c r="DC617" s="38">
        <f t="shared" si="359"/>
        <v>0</v>
      </c>
      <c r="DD617" s="38">
        <f t="shared" si="360"/>
        <v>0</v>
      </c>
      <c r="DE617" s="38">
        <f t="shared" si="361"/>
        <v>0</v>
      </c>
    </row>
    <row r="618" spans="1:109" x14ac:dyDescent="0.2">
      <c r="A618" t="s">
        <v>633</v>
      </c>
      <c r="B618" t="str">
        <f t="shared" si="362"/>
        <v>NU</v>
      </c>
      <c r="C618" t="str">
        <f t="shared" si="363"/>
        <v>ZZ</v>
      </c>
      <c r="D618">
        <f t="shared" si="364"/>
        <v>310200</v>
      </c>
      <c r="E618" t="s">
        <v>686</v>
      </c>
      <c r="F618" s="1">
        <v>1526.53</v>
      </c>
      <c r="G618" s="1">
        <v>1526.53</v>
      </c>
      <c r="H618" s="1">
        <v>1526.53</v>
      </c>
      <c r="I618" s="1">
        <v>1526.53</v>
      </c>
      <c r="J618" s="1">
        <v>1526.53</v>
      </c>
      <c r="K618" s="1">
        <v>1526.53</v>
      </c>
      <c r="L618" s="1">
        <v>1526.53</v>
      </c>
      <c r="M618" s="1">
        <v>1526.53</v>
      </c>
      <c r="N618" s="1">
        <v>1526.53</v>
      </c>
      <c r="O618" s="1">
        <v>1526.53</v>
      </c>
      <c r="P618" s="1">
        <v>1526.53</v>
      </c>
      <c r="Q618" s="1">
        <v>1526.53</v>
      </c>
      <c r="R618" s="1">
        <v>1526.53</v>
      </c>
      <c r="S618" s="1">
        <f t="shared" si="365"/>
        <v>1526.53</v>
      </c>
      <c r="T618" s="1">
        <f t="shared" si="366"/>
        <v>16791.830000000002</v>
      </c>
      <c r="U618" s="1">
        <f t="shared" si="367"/>
        <v>1526.53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/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f t="shared" si="368"/>
        <v>0</v>
      </c>
      <c r="AX618" s="1"/>
      <c r="AY618" s="1">
        <v>1526.53</v>
      </c>
      <c r="AZ618" s="1">
        <v>1526.53</v>
      </c>
      <c r="BA618" s="1">
        <v>1526.53</v>
      </c>
      <c r="BB618" s="1">
        <v>1526.53</v>
      </c>
      <c r="BC618" s="1">
        <v>1526.53</v>
      </c>
      <c r="BD618" s="1">
        <v>1526.53</v>
      </c>
      <c r="BE618" s="1">
        <v>1526.53</v>
      </c>
      <c r="BF618" s="1">
        <v>1526.53</v>
      </c>
      <c r="BG618" s="1">
        <v>1526.53</v>
      </c>
      <c r="BH618" s="1">
        <v>1526.53</v>
      </c>
      <c r="BI618" s="1">
        <v>1526.53</v>
      </c>
      <c r="BJ618" s="1">
        <v>1526.53</v>
      </c>
      <c r="BK618" s="1">
        <v>1526.53</v>
      </c>
      <c r="BL618" s="2">
        <f t="shared" si="341"/>
        <v>0</v>
      </c>
      <c r="BM618" s="2">
        <f t="shared" si="369"/>
        <v>0</v>
      </c>
      <c r="BN618" s="3" t="str">
        <f t="shared" si="378"/>
        <v/>
      </c>
      <c r="BO618" s="37">
        <f>IFERROR(INDEX('Wkpr - Existing Depr Rates'!$G$2:$G$709,MATCH('Wkpr - Plant Balance Detail'!A618,'Wkpr - Existing Depr Rates'!$A$2:$A$709,0),),0)</f>
        <v>0</v>
      </c>
      <c r="BP618" s="37" t="str">
        <f t="shared" si="370"/>
        <v/>
      </c>
      <c r="BU618" s="31">
        <f>_xlfn.IFNA(IF(AND($B618="ED",$D618&gt;=310000,$D618&lt;360000),INDEX('Wkpr - Allocation_Factors'!$B$16:$F$16,1,MATCH('Wkpr - Plant Balance Detail'!BU$2,'Wkpr - Allocation_Factors'!$B$1:$F$1,0)),IF(AND($B618="GD",$C618="AN",$D618&gt;=350000,$D618&lt;358000),INDEX('Wkpr - Allocation_Factors'!$B$17:$F$17,1,MATCH('Wkpr - Plant Balance Detail'!BU$2,'Wkpr - Allocation_Factors'!$B$1:$F$1,0)),INDEX('Wkpr - Allocation_Factors'!$B$2:$F$15,MATCH(CONCATENATE('Wkpr - Plant Balance Detail'!$B618,'Wkpr - Plant Balance Detail'!$C618),'Wkpr - Allocation_Factors'!$A$2:$A$15,0),MATCH('Wkpr - Plant Balance Detail'!BU$2,'Wkpr - Allocation_Factors'!$B$1:$F$1,0)))),0)</f>
        <v>0</v>
      </c>
      <c r="BV618" s="31">
        <f>_xlfn.IFNA(IF(AND($B618="ED",$D618&gt;=310000,$D618&lt;360000),INDEX('Wkpr - Allocation_Factors'!$B$16:$F$16,1,MATCH('Wkpr - Plant Balance Detail'!BV$2,'Wkpr - Allocation_Factors'!$B$1:$F$1,0)),IF(AND($B618="GD",$C618="AN",$D618&gt;=350000,$D618&lt;358000),INDEX('Wkpr - Allocation_Factors'!$B$17:$F$17,1,MATCH('Wkpr - Plant Balance Detail'!BV$2,'Wkpr - Allocation_Factors'!$B$1:$F$1,0)),INDEX('Wkpr - Allocation_Factors'!$B$2:$F$15,MATCH(CONCATENATE('Wkpr - Plant Balance Detail'!$B618,'Wkpr - Plant Balance Detail'!$C618),'Wkpr - Allocation_Factors'!$A$2:$A$15,0),MATCH('Wkpr - Plant Balance Detail'!BV$2,'Wkpr - Allocation_Factors'!$B$1:$F$1,0)))),0)</f>
        <v>0</v>
      </c>
      <c r="BW618" s="31">
        <f>_xlfn.IFNA(IF(AND($B618="ED",$D618&gt;=310000,$D618&lt;360000),INDEX('Wkpr - Allocation_Factors'!$B$16:$F$16,1,MATCH('Wkpr - Plant Balance Detail'!BW$2,'Wkpr - Allocation_Factors'!$B$1:$F$1,0)),IF(AND($B618="GD",$C618="AN",$D618&gt;=350000,$D618&lt;358000),INDEX('Wkpr - Allocation_Factors'!$B$17:$F$17,1,MATCH('Wkpr - Plant Balance Detail'!BW$2,'Wkpr - Allocation_Factors'!$B$1:$F$1,0)),INDEX('Wkpr - Allocation_Factors'!$B$2:$F$15,MATCH(CONCATENATE('Wkpr - Plant Balance Detail'!$B618,'Wkpr - Plant Balance Detail'!$C618),'Wkpr - Allocation_Factors'!$A$2:$A$15,0),MATCH('Wkpr - Plant Balance Detail'!BW$2,'Wkpr - Allocation_Factors'!$B$1:$F$1,0)))),0)</f>
        <v>0</v>
      </c>
      <c r="BX618" s="31">
        <f>_xlfn.IFNA(IF(AND($B618="ED",$D618&gt;=310000,$D618&lt;360000),INDEX('Wkpr - Allocation_Factors'!$B$16:$F$16,1,MATCH('Wkpr - Plant Balance Detail'!BX$2,'Wkpr - Allocation_Factors'!$B$1:$F$1,0)),IF(AND($B618="GD",$C618="AN",$D618&gt;=350000,$D618&lt;358000),INDEX('Wkpr - Allocation_Factors'!$B$17:$F$17,1,MATCH('Wkpr - Plant Balance Detail'!BX$2,'Wkpr - Allocation_Factors'!$B$1:$F$1,0)),INDEX('Wkpr - Allocation_Factors'!$B$2:$F$15,MATCH(CONCATENATE('Wkpr - Plant Balance Detail'!$B618,'Wkpr - Plant Balance Detail'!$C618),'Wkpr - Allocation_Factors'!$A$2:$A$15,0),MATCH('Wkpr - Plant Balance Detail'!BX$2,'Wkpr - Allocation_Factors'!$B$1:$F$1,0)))),0)</f>
        <v>0</v>
      </c>
      <c r="BY618" s="31">
        <f>_xlfn.IFNA(IF(AND($B618="ED",$D618&gt;=310000,$D618&lt;360000),INDEX('Wkpr - Allocation_Factors'!$B$16:$F$16,1,MATCH('Wkpr - Plant Balance Detail'!BY$2,'Wkpr - Allocation_Factors'!$B$1:$F$1,0)),IF(AND($B618="GD",$C618="AN",$D618&gt;=350000,$D618&lt;358000),INDEX('Wkpr - Allocation_Factors'!$B$17:$F$17,1,MATCH('Wkpr - Plant Balance Detail'!BY$2,'Wkpr - Allocation_Factors'!$B$1:$F$1,0)),INDEX('Wkpr - Allocation_Factors'!$B$2:$F$15,MATCH(CONCATENATE('Wkpr - Plant Balance Detail'!$B618,'Wkpr - Plant Balance Detail'!$C618),'Wkpr - Allocation_Factors'!$A$2:$A$15,0),MATCH('Wkpr - Plant Balance Detail'!BY$2,'Wkpr - Allocation_Factors'!$B$1:$F$1,0)))),0)</f>
        <v>0</v>
      </c>
      <c r="CA618" s="1">
        <f t="shared" si="342"/>
        <v>0</v>
      </c>
      <c r="CB618" s="1">
        <f t="shared" si="343"/>
        <v>0</v>
      </c>
      <c r="CC618" s="1">
        <f t="shared" si="344"/>
        <v>0</v>
      </c>
      <c r="CD618" s="1">
        <f t="shared" si="345"/>
        <v>0</v>
      </c>
      <c r="CE618" s="1">
        <f t="shared" si="346"/>
        <v>0</v>
      </c>
      <c r="CF618" s="1"/>
      <c r="CG618" s="1">
        <f t="shared" si="347"/>
        <v>0</v>
      </c>
      <c r="CH618" s="1">
        <f t="shared" si="348"/>
        <v>0</v>
      </c>
      <c r="CI618" s="1">
        <f t="shared" si="349"/>
        <v>0</v>
      </c>
      <c r="CJ618" s="1">
        <f t="shared" si="350"/>
        <v>0</v>
      </c>
      <c r="CK618" s="1">
        <f t="shared" si="351"/>
        <v>0</v>
      </c>
      <c r="CM618" s="1">
        <f t="shared" si="352"/>
        <v>0</v>
      </c>
      <c r="CN618" s="1">
        <f t="shared" si="353"/>
        <v>0</v>
      </c>
      <c r="CO618" s="1">
        <f t="shared" si="354"/>
        <v>0</v>
      </c>
      <c r="CP618" s="1">
        <f t="shared" si="355"/>
        <v>0</v>
      </c>
      <c r="CQ618" s="1">
        <f t="shared" si="356"/>
        <v>0</v>
      </c>
      <c r="CS618" s="1">
        <f t="shared" si="371"/>
        <v>0</v>
      </c>
      <c r="CT618" s="1">
        <f t="shared" si="372"/>
        <v>0</v>
      </c>
      <c r="CU618" s="1">
        <f t="shared" si="373"/>
        <v>0</v>
      </c>
      <c r="CV618" s="1">
        <f t="shared" si="374"/>
        <v>0</v>
      </c>
      <c r="CW618" s="1">
        <f t="shared" si="375"/>
        <v>0</v>
      </c>
      <c r="CX618" s="1">
        <f t="shared" si="376"/>
        <v>0</v>
      </c>
      <c r="DA618" s="38">
        <f t="shared" si="357"/>
        <v>0</v>
      </c>
      <c r="DB618" s="38">
        <f t="shared" si="358"/>
        <v>0</v>
      </c>
      <c r="DC618" s="38">
        <f t="shared" si="359"/>
        <v>0</v>
      </c>
      <c r="DD618" s="38">
        <f t="shared" si="360"/>
        <v>0</v>
      </c>
      <c r="DE618" s="38">
        <f t="shared" si="361"/>
        <v>0</v>
      </c>
    </row>
    <row r="619" spans="1:109" x14ac:dyDescent="0.2">
      <c r="A619" t="s">
        <v>634</v>
      </c>
      <c r="B619" t="str">
        <f t="shared" si="362"/>
        <v>NU</v>
      </c>
      <c r="C619" t="str">
        <f t="shared" si="363"/>
        <v>ZZ</v>
      </c>
      <c r="D619">
        <f t="shared" si="364"/>
        <v>311000</v>
      </c>
      <c r="E619" t="s">
        <v>686</v>
      </c>
      <c r="F619" s="1">
        <v>36976.870000000003</v>
      </c>
      <c r="G619" s="1">
        <v>36976.870000000003</v>
      </c>
      <c r="H619" s="1">
        <v>36976.870000000003</v>
      </c>
      <c r="I619" s="1">
        <v>36976.870000000003</v>
      </c>
      <c r="J619" s="1">
        <v>36976.870000000003</v>
      </c>
      <c r="K619" s="1">
        <v>36976.870000000003</v>
      </c>
      <c r="L619" s="1">
        <v>36976.870000000003</v>
      </c>
      <c r="M619" s="1">
        <v>36976.870000000003</v>
      </c>
      <c r="N619" s="1">
        <v>36976.870000000003</v>
      </c>
      <c r="O619" s="1">
        <v>36976.870000000003</v>
      </c>
      <c r="P619" s="1">
        <v>36976.870000000003</v>
      </c>
      <c r="Q619" s="1">
        <v>36976.870000000003</v>
      </c>
      <c r="R619" s="1">
        <v>36976.870000000003</v>
      </c>
      <c r="S619" s="1">
        <f t="shared" si="365"/>
        <v>36976.870000000003</v>
      </c>
      <c r="T619" s="1">
        <f t="shared" si="366"/>
        <v>406745.57</v>
      </c>
      <c r="U619" s="1">
        <f t="shared" si="367"/>
        <v>36976.870000000003</v>
      </c>
      <c r="V619" s="1">
        <v>-36976.870000000003</v>
      </c>
      <c r="W619" s="1">
        <v>-36976.870000000003</v>
      </c>
      <c r="X619" s="1">
        <v>-36976.870000000003</v>
      </c>
      <c r="Y619" s="1">
        <v>-36976.870000000003</v>
      </c>
      <c r="Z619" s="1">
        <v>-36976.870000000003</v>
      </c>
      <c r="AA619" s="1">
        <v>-36976.870000000003</v>
      </c>
      <c r="AB619" s="1">
        <v>-36976.870000000003</v>
      </c>
      <c r="AC619" s="1">
        <v>-36976.870000000003</v>
      </c>
      <c r="AD619" s="1">
        <v>-36976.870000000003</v>
      </c>
      <c r="AE619" s="1">
        <v>-36976.870000000003</v>
      </c>
      <c r="AF619" s="1">
        <v>-36976.870000000003</v>
      </c>
      <c r="AG619" s="1">
        <v>-36976.870000000003</v>
      </c>
      <c r="AH619" s="1">
        <v>-36976.870000000003</v>
      </c>
      <c r="AI619" s="1"/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f t="shared" si="368"/>
        <v>0</v>
      </c>
      <c r="AX619" s="1"/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2">
        <f t="shared" si="341"/>
        <v>0</v>
      </c>
      <c r="BM619" s="2">
        <f t="shared" si="369"/>
        <v>0</v>
      </c>
      <c r="BN619" s="3" t="str">
        <f t="shared" si="378"/>
        <v/>
      </c>
      <c r="BO619" s="37">
        <f>IFERROR(INDEX('Wkpr - Existing Depr Rates'!$G$2:$G$709,MATCH('Wkpr - Plant Balance Detail'!A619,'Wkpr - Existing Depr Rates'!$A$2:$A$709,0),),0)</f>
        <v>0</v>
      </c>
      <c r="BP619" s="37" t="str">
        <f t="shared" si="370"/>
        <v/>
      </c>
      <c r="BU619" s="31">
        <f>_xlfn.IFNA(IF(AND($B619="ED",$D619&gt;=310000,$D619&lt;360000),INDEX('Wkpr - Allocation_Factors'!$B$16:$F$16,1,MATCH('Wkpr - Plant Balance Detail'!BU$2,'Wkpr - Allocation_Factors'!$B$1:$F$1,0)),IF(AND($B619="GD",$C619="AN",$D619&gt;=350000,$D619&lt;358000),INDEX('Wkpr - Allocation_Factors'!$B$17:$F$17,1,MATCH('Wkpr - Plant Balance Detail'!BU$2,'Wkpr - Allocation_Factors'!$B$1:$F$1,0)),INDEX('Wkpr - Allocation_Factors'!$B$2:$F$15,MATCH(CONCATENATE('Wkpr - Plant Balance Detail'!$B619,'Wkpr - Plant Balance Detail'!$C619),'Wkpr - Allocation_Factors'!$A$2:$A$15,0),MATCH('Wkpr - Plant Balance Detail'!BU$2,'Wkpr - Allocation_Factors'!$B$1:$F$1,0)))),0)</f>
        <v>0</v>
      </c>
      <c r="BV619" s="31">
        <f>_xlfn.IFNA(IF(AND($B619="ED",$D619&gt;=310000,$D619&lt;360000),INDEX('Wkpr - Allocation_Factors'!$B$16:$F$16,1,MATCH('Wkpr - Plant Balance Detail'!BV$2,'Wkpr - Allocation_Factors'!$B$1:$F$1,0)),IF(AND($B619="GD",$C619="AN",$D619&gt;=350000,$D619&lt;358000),INDEX('Wkpr - Allocation_Factors'!$B$17:$F$17,1,MATCH('Wkpr - Plant Balance Detail'!BV$2,'Wkpr - Allocation_Factors'!$B$1:$F$1,0)),INDEX('Wkpr - Allocation_Factors'!$B$2:$F$15,MATCH(CONCATENATE('Wkpr - Plant Balance Detail'!$B619,'Wkpr - Plant Balance Detail'!$C619),'Wkpr - Allocation_Factors'!$A$2:$A$15,0),MATCH('Wkpr - Plant Balance Detail'!BV$2,'Wkpr - Allocation_Factors'!$B$1:$F$1,0)))),0)</f>
        <v>0</v>
      </c>
      <c r="BW619" s="31">
        <f>_xlfn.IFNA(IF(AND($B619="ED",$D619&gt;=310000,$D619&lt;360000),INDEX('Wkpr - Allocation_Factors'!$B$16:$F$16,1,MATCH('Wkpr - Plant Balance Detail'!BW$2,'Wkpr - Allocation_Factors'!$B$1:$F$1,0)),IF(AND($B619="GD",$C619="AN",$D619&gt;=350000,$D619&lt;358000),INDEX('Wkpr - Allocation_Factors'!$B$17:$F$17,1,MATCH('Wkpr - Plant Balance Detail'!BW$2,'Wkpr - Allocation_Factors'!$B$1:$F$1,0)),INDEX('Wkpr - Allocation_Factors'!$B$2:$F$15,MATCH(CONCATENATE('Wkpr - Plant Balance Detail'!$B619,'Wkpr - Plant Balance Detail'!$C619),'Wkpr - Allocation_Factors'!$A$2:$A$15,0),MATCH('Wkpr - Plant Balance Detail'!BW$2,'Wkpr - Allocation_Factors'!$B$1:$F$1,0)))),0)</f>
        <v>0</v>
      </c>
      <c r="BX619" s="31">
        <f>_xlfn.IFNA(IF(AND($B619="ED",$D619&gt;=310000,$D619&lt;360000),INDEX('Wkpr - Allocation_Factors'!$B$16:$F$16,1,MATCH('Wkpr - Plant Balance Detail'!BX$2,'Wkpr - Allocation_Factors'!$B$1:$F$1,0)),IF(AND($B619="GD",$C619="AN",$D619&gt;=350000,$D619&lt;358000),INDEX('Wkpr - Allocation_Factors'!$B$17:$F$17,1,MATCH('Wkpr - Plant Balance Detail'!BX$2,'Wkpr - Allocation_Factors'!$B$1:$F$1,0)),INDEX('Wkpr - Allocation_Factors'!$B$2:$F$15,MATCH(CONCATENATE('Wkpr - Plant Balance Detail'!$B619,'Wkpr - Plant Balance Detail'!$C619),'Wkpr - Allocation_Factors'!$A$2:$A$15,0),MATCH('Wkpr - Plant Balance Detail'!BX$2,'Wkpr - Allocation_Factors'!$B$1:$F$1,0)))),0)</f>
        <v>0</v>
      </c>
      <c r="BY619" s="31">
        <f>_xlfn.IFNA(IF(AND($B619="ED",$D619&gt;=310000,$D619&lt;360000),INDEX('Wkpr - Allocation_Factors'!$B$16:$F$16,1,MATCH('Wkpr - Plant Balance Detail'!BY$2,'Wkpr - Allocation_Factors'!$B$1:$F$1,0)),IF(AND($B619="GD",$C619="AN",$D619&gt;=350000,$D619&lt;358000),INDEX('Wkpr - Allocation_Factors'!$B$17:$F$17,1,MATCH('Wkpr - Plant Balance Detail'!BY$2,'Wkpr - Allocation_Factors'!$B$1:$F$1,0)),INDEX('Wkpr - Allocation_Factors'!$B$2:$F$15,MATCH(CONCATENATE('Wkpr - Plant Balance Detail'!$B619,'Wkpr - Plant Balance Detail'!$C619),'Wkpr - Allocation_Factors'!$A$2:$A$15,0),MATCH('Wkpr - Plant Balance Detail'!BY$2,'Wkpr - Allocation_Factors'!$B$1:$F$1,0)))),0)</f>
        <v>0</v>
      </c>
      <c r="CA619" s="1">
        <f t="shared" si="342"/>
        <v>0</v>
      </c>
      <c r="CB619" s="1">
        <f t="shared" si="343"/>
        <v>0</v>
      </c>
      <c r="CC619" s="1">
        <f t="shared" si="344"/>
        <v>0</v>
      </c>
      <c r="CD619" s="1">
        <f t="shared" si="345"/>
        <v>0</v>
      </c>
      <c r="CE619" s="1">
        <f t="shared" si="346"/>
        <v>0</v>
      </c>
      <c r="CF619" s="1"/>
      <c r="CG619" s="1">
        <f t="shared" si="347"/>
        <v>0</v>
      </c>
      <c r="CH619" s="1">
        <f t="shared" si="348"/>
        <v>0</v>
      </c>
      <c r="CI619" s="1">
        <f t="shared" si="349"/>
        <v>0</v>
      </c>
      <c r="CJ619" s="1">
        <f t="shared" si="350"/>
        <v>0</v>
      </c>
      <c r="CK619" s="1">
        <f t="shared" si="351"/>
        <v>0</v>
      </c>
      <c r="CM619" s="1">
        <f t="shared" si="352"/>
        <v>0</v>
      </c>
      <c r="CN619" s="1">
        <f t="shared" si="353"/>
        <v>0</v>
      </c>
      <c r="CO619" s="1">
        <f t="shared" si="354"/>
        <v>0</v>
      </c>
      <c r="CP619" s="1">
        <f t="shared" si="355"/>
        <v>0</v>
      </c>
      <c r="CQ619" s="1">
        <f t="shared" si="356"/>
        <v>0</v>
      </c>
      <c r="CS619" s="1">
        <f t="shared" si="371"/>
        <v>0</v>
      </c>
      <c r="CT619" s="1">
        <f t="shared" si="372"/>
        <v>0</v>
      </c>
      <c r="CU619" s="1">
        <f t="shared" si="373"/>
        <v>0</v>
      </c>
      <c r="CV619" s="1">
        <f t="shared" si="374"/>
        <v>0</v>
      </c>
      <c r="CW619" s="1">
        <f t="shared" si="375"/>
        <v>0</v>
      </c>
      <c r="CX619" s="1">
        <f t="shared" si="376"/>
        <v>0</v>
      </c>
      <c r="DA619" s="38">
        <f t="shared" si="357"/>
        <v>0</v>
      </c>
      <c r="DB619" s="38">
        <f t="shared" si="358"/>
        <v>0</v>
      </c>
      <c r="DC619" s="38">
        <f t="shared" si="359"/>
        <v>0</v>
      </c>
      <c r="DD619" s="38">
        <f t="shared" si="360"/>
        <v>0</v>
      </c>
      <c r="DE619" s="38">
        <f t="shared" si="361"/>
        <v>0</v>
      </c>
    </row>
    <row r="620" spans="1:109" x14ac:dyDescent="0.2">
      <c r="A620" t="s">
        <v>635</v>
      </c>
      <c r="B620" t="str">
        <f t="shared" si="362"/>
        <v>NU</v>
      </c>
      <c r="C620" t="str">
        <f t="shared" si="363"/>
        <v>ZZ</v>
      </c>
      <c r="D620">
        <f t="shared" si="364"/>
        <v>330200</v>
      </c>
      <c r="E620" t="s">
        <v>686</v>
      </c>
      <c r="F620" s="1">
        <v>226026.77000000002</v>
      </c>
      <c r="G620" s="1">
        <v>226026.77000000002</v>
      </c>
      <c r="H620" s="1">
        <v>226026.77000000002</v>
      </c>
      <c r="I620" s="1">
        <v>226026.77000000002</v>
      </c>
      <c r="J620" s="1">
        <v>226026.77000000002</v>
      </c>
      <c r="K620" s="1">
        <v>226026.77000000002</v>
      </c>
      <c r="L620" s="1">
        <v>226026.77000000002</v>
      </c>
      <c r="M620" s="1">
        <v>226026.77000000002</v>
      </c>
      <c r="N620" s="1">
        <v>226026.77000000002</v>
      </c>
      <c r="O620" s="1">
        <v>226026.77000000002</v>
      </c>
      <c r="P620" s="1">
        <v>226026.77000000002</v>
      </c>
      <c r="Q620" s="1">
        <v>226026.77000000002</v>
      </c>
      <c r="R620" s="1">
        <v>226026.77000000002</v>
      </c>
      <c r="S620" s="1">
        <f t="shared" si="365"/>
        <v>226026.77000000002</v>
      </c>
      <c r="T620" s="1">
        <f t="shared" si="366"/>
        <v>2486294.4700000002</v>
      </c>
      <c r="U620" s="1">
        <f t="shared" si="367"/>
        <v>226026.77000000002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/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f t="shared" si="368"/>
        <v>0</v>
      </c>
      <c r="AX620" s="1"/>
      <c r="AY620" s="1">
        <v>226026.77000000002</v>
      </c>
      <c r="AZ620" s="1">
        <v>226026.77000000002</v>
      </c>
      <c r="BA620" s="1">
        <v>226026.77000000002</v>
      </c>
      <c r="BB620" s="1">
        <v>226026.77000000002</v>
      </c>
      <c r="BC620" s="1">
        <v>226026.77000000002</v>
      </c>
      <c r="BD620" s="1">
        <v>226026.77000000002</v>
      </c>
      <c r="BE620" s="1">
        <v>226026.77000000002</v>
      </c>
      <c r="BF620" s="1">
        <v>226026.77000000002</v>
      </c>
      <c r="BG620" s="1">
        <v>226026.77000000002</v>
      </c>
      <c r="BH620" s="1">
        <v>226026.77000000002</v>
      </c>
      <c r="BI620" s="1">
        <v>226026.77000000002</v>
      </c>
      <c r="BJ620" s="1">
        <v>226026.77000000002</v>
      </c>
      <c r="BK620" s="1">
        <v>226026.77000000002</v>
      </c>
      <c r="BL620" s="2">
        <f t="shared" si="341"/>
        <v>0</v>
      </c>
      <c r="BM620" s="2">
        <f t="shared" si="369"/>
        <v>0</v>
      </c>
      <c r="BN620" s="3" t="str">
        <f t="shared" si="378"/>
        <v/>
      </c>
      <c r="BO620" s="37">
        <f>IFERROR(INDEX('Wkpr - Existing Depr Rates'!$G$2:$G$709,MATCH('Wkpr - Plant Balance Detail'!A620,'Wkpr - Existing Depr Rates'!$A$2:$A$709,0),),0)</f>
        <v>0</v>
      </c>
      <c r="BP620" s="37" t="str">
        <f t="shared" si="370"/>
        <v/>
      </c>
      <c r="BU620" s="31">
        <f>_xlfn.IFNA(IF(AND($B620="ED",$D620&gt;=310000,$D620&lt;360000),INDEX('Wkpr - Allocation_Factors'!$B$16:$F$16,1,MATCH('Wkpr - Plant Balance Detail'!BU$2,'Wkpr - Allocation_Factors'!$B$1:$F$1,0)),IF(AND($B620="GD",$C620="AN",$D620&gt;=350000,$D620&lt;358000),INDEX('Wkpr - Allocation_Factors'!$B$17:$F$17,1,MATCH('Wkpr - Plant Balance Detail'!BU$2,'Wkpr - Allocation_Factors'!$B$1:$F$1,0)),INDEX('Wkpr - Allocation_Factors'!$B$2:$F$15,MATCH(CONCATENATE('Wkpr - Plant Balance Detail'!$B620,'Wkpr - Plant Balance Detail'!$C620),'Wkpr - Allocation_Factors'!$A$2:$A$15,0),MATCH('Wkpr - Plant Balance Detail'!BU$2,'Wkpr - Allocation_Factors'!$B$1:$F$1,0)))),0)</f>
        <v>0</v>
      </c>
      <c r="BV620" s="31">
        <f>_xlfn.IFNA(IF(AND($B620="ED",$D620&gt;=310000,$D620&lt;360000),INDEX('Wkpr - Allocation_Factors'!$B$16:$F$16,1,MATCH('Wkpr - Plant Balance Detail'!BV$2,'Wkpr - Allocation_Factors'!$B$1:$F$1,0)),IF(AND($B620="GD",$C620="AN",$D620&gt;=350000,$D620&lt;358000),INDEX('Wkpr - Allocation_Factors'!$B$17:$F$17,1,MATCH('Wkpr - Plant Balance Detail'!BV$2,'Wkpr - Allocation_Factors'!$B$1:$F$1,0)),INDEX('Wkpr - Allocation_Factors'!$B$2:$F$15,MATCH(CONCATENATE('Wkpr - Plant Balance Detail'!$B620,'Wkpr - Plant Balance Detail'!$C620),'Wkpr - Allocation_Factors'!$A$2:$A$15,0),MATCH('Wkpr - Plant Balance Detail'!BV$2,'Wkpr - Allocation_Factors'!$B$1:$F$1,0)))),0)</f>
        <v>0</v>
      </c>
      <c r="BW620" s="31">
        <f>_xlfn.IFNA(IF(AND($B620="ED",$D620&gt;=310000,$D620&lt;360000),INDEX('Wkpr - Allocation_Factors'!$B$16:$F$16,1,MATCH('Wkpr - Plant Balance Detail'!BW$2,'Wkpr - Allocation_Factors'!$B$1:$F$1,0)),IF(AND($B620="GD",$C620="AN",$D620&gt;=350000,$D620&lt;358000),INDEX('Wkpr - Allocation_Factors'!$B$17:$F$17,1,MATCH('Wkpr - Plant Balance Detail'!BW$2,'Wkpr - Allocation_Factors'!$B$1:$F$1,0)),INDEX('Wkpr - Allocation_Factors'!$B$2:$F$15,MATCH(CONCATENATE('Wkpr - Plant Balance Detail'!$B620,'Wkpr - Plant Balance Detail'!$C620),'Wkpr - Allocation_Factors'!$A$2:$A$15,0),MATCH('Wkpr - Plant Balance Detail'!BW$2,'Wkpr - Allocation_Factors'!$B$1:$F$1,0)))),0)</f>
        <v>0</v>
      </c>
      <c r="BX620" s="31">
        <f>_xlfn.IFNA(IF(AND($B620="ED",$D620&gt;=310000,$D620&lt;360000),INDEX('Wkpr - Allocation_Factors'!$B$16:$F$16,1,MATCH('Wkpr - Plant Balance Detail'!BX$2,'Wkpr - Allocation_Factors'!$B$1:$F$1,0)),IF(AND($B620="GD",$C620="AN",$D620&gt;=350000,$D620&lt;358000),INDEX('Wkpr - Allocation_Factors'!$B$17:$F$17,1,MATCH('Wkpr - Plant Balance Detail'!BX$2,'Wkpr - Allocation_Factors'!$B$1:$F$1,0)),INDEX('Wkpr - Allocation_Factors'!$B$2:$F$15,MATCH(CONCATENATE('Wkpr - Plant Balance Detail'!$B620,'Wkpr - Plant Balance Detail'!$C620),'Wkpr - Allocation_Factors'!$A$2:$A$15,0),MATCH('Wkpr - Plant Balance Detail'!BX$2,'Wkpr - Allocation_Factors'!$B$1:$F$1,0)))),0)</f>
        <v>0</v>
      </c>
      <c r="BY620" s="31">
        <f>_xlfn.IFNA(IF(AND($B620="ED",$D620&gt;=310000,$D620&lt;360000),INDEX('Wkpr - Allocation_Factors'!$B$16:$F$16,1,MATCH('Wkpr - Plant Balance Detail'!BY$2,'Wkpr - Allocation_Factors'!$B$1:$F$1,0)),IF(AND($B620="GD",$C620="AN",$D620&gt;=350000,$D620&lt;358000),INDEX('Wkpr - Allocation_Factors'!$B$17:$F$17,1,MATCH('Wkpr - Plant Balance Detail'!BY$2,'Wkpr - Allocation_Factors'!$B$1:$F$1,0)),INDEX('Wkpr - Allocation_Factors'!$B$2:$F$15,MATCH(CONCATENATE('Wkpr - Plant Balance Detail'!$B620,'Wkpr - Plant Balance Detail'!$C620),'Wkpr - Allocation_Factors'!$A$2:$A$15,0),MATCH('Wkpr - Plant Balance Detail'!BY$2,'Wkpr - Allocation_Factors'!$B$1:$F$1,0)))),0)</f>
        <v>0</v>
      </c>
      <c r="CA620" s="1">
        <f t="shared" si="342"/>
        <v>0</v>
      </c>
      <c r="CB620" s="1">
        <f t="shared" si="343"/>
        <v>0</v>
      </c>
      <c r="CC620" s="1">
        <f t="shared" si="344"/>
        <v>0</v>
      </c>
      <c r="CD620" s="1">
        <f t="shared" si="345"/>
        <v>0</v>
      </c>
      <c r="CE620" s="1">
        <f t="shared" si="346"/>
        <v>0</v>
      </c>
      <c r="CF620" s="1"/>
      <c r="CG620" s="1">
        <f t="shared" si="347"/>
        <v>0</v>
      </c>
      <c r="CH620" s="1">
        <f t="shared" si="348"/>
        <v>0</v>
      </c>
      <c r="CI620" s="1">
        <f t="shared" si="349"/>
        <v>0</v>
      </c>
      <c r="CJ620" s="1">
        <f t="shared" si="350"/>
        <v>0</v>
      </c>
      <c r="CK620" s="1">
        <f t="shared" si="351"/>
        <v>0</v>
      </c>
      <c r="CM620" s="1">
        <f t="shared" si="352"/>
        <v>0</v>
      </c>
      <c r="CN620" s="1">
        <f t="shared" si="353"/>
        <v>0</v>
      </c>
      <c r="CO620" s="1">
        <f t="shared" si="354"/>
        <v>0</v>
      </c>
      <c r="CP620" s="1">
        <f t="shared" si="355"/>
        <v>0</v>
      </c>
      <c r="CQ620" s="1">
        <f t="shared" si="356"/>
        <v>0</v>
      </c>
      <c r="CS620" s="1">
        <f t="shared" si="371"/>
        <v>0</v>
      </c>
      <c r="CT620" s="1">
        <f t="shared" si="372"/>
        <v>0</v>
      </c>
      <c r="CU620" s="1">
        <f t="shared" si="373"/>
        <v>0</v>
      </c>
      <c r="CV620" s="1">
        <f t="shared" si="374"/>
        <v>0</v>
      </c>
      <c r="CW620" s="1">
        <f t="shared" si="375"/>
        <v>0</v>
      </c>
      <c r="CX620" s="1">
        <f t="shared" si="376"/>
        <v>0</v>
      </c>
      <c r="DA620" s="38">
        <f t="shared" si="357"/>
        <v>0</v>
      </c>
      <c r="DB620" s="38">
        <f t="shared" si="358"/>
        <v>0</v>
      </c>
      <c r="DC620" s="38">
        <f t="shared" si="359"/>
        <v>0</v>
      </c>
      <c r="DD620" s="38">
        <f t="shared" si="360"/>
        <v>0</v>
      </c>
      <c r="DE620" s="38">
        <f t="shared" si="361"/>
        <v>0</v>
      </c>
    </row>
    <row r="621" spans="1:109" x14ac:dyDescent="0.2">
      <c r="A621" t="s">
        <v>636</v>
      </c>
      <c r="B621" t="str">
        <f t="shared" si="362"/>
        <v>NU</v>
      </c>
      <c r="C621" t="str">
        <f t="shared" si="363"/>
        <v>ZZ</v>
      </c>
      <c r="D621">
        <f t="shared" si="364"/>
        <v>331000</v>
      </c>
      <c r="E621" t="s">
        <v>686</v>
      </c>
      <c r="F621" s="1">
        <v>901</v>
      </c>
      <c r="G621" s="1">
        <v>901</v>
      </c>
      <c r="H621" s="1">
        <v>901</v>
      </c>
      <c r="I621" s="1">
        <v>901</v>
      </c>
      <c r="J621" s="1">
        <v>901</v>
      </c>
      <c r="K621" s="1">
        <v>901</v>
      </c>
      <c r="L621" s="1">
        <v>901</v>
      </c>
      <c r="M621" s="1">
        <v>901</v>
      </c>
      <c r="N621" s="1">
        <v>901</v>
      </c>
      <c r="O621" s="1">
        <v>901</v>
      </c>
      <c r="P621" s="1">
        <v>901</v>
      </c>
      <c r="Q621" s="1">
        <v>901</v>
      </c>
      <c r="R621" s="1">
        <v>901</v>
      </c>
      <c r="S621" s="1">
        <f t="shared" si="365"/>
        <v>901</v>
      </c>
      <c r="T621" s="1">
        <f t="shared" si="366"/>
        <v>9911</v>
      </c>
      <c r="U621" s="1">
        <f t="shared" si="367"/>
        <v>901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/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f t="shared" si="368"/>
        <v>0</v>
      </c>
      <c r="AX621" s="1"/>
      <c r="AY621" s="1">
        <v>901</v>
      </c>
      <c r="AZ621" s="1">
        <v>901</v>
      </c>
      <c r="BA621" s="1">
        <v>901</v>
      </c>
      <c r="BB621" s="1">
        <v>901</v>
      </c>
      <c r="BC621" s="1">
        <v>901</v>
      </c>
      <c r="BD621" s="1">
        <v>901</v>
      </c>
      <c r="BE621" s="1">
        <v>901</v>
      </c>
      <c r="BF621" s="1">
        <v>901</v>
      </c>
      <c r="BG621" s="1">
        <v>901</v>
      </c>
      <c r="BH621" s="1">
        <v>901</v>
      </c>
      <c r="BI621" s="1">
        <v>901</v>
      </c>
      <c r="BJ621" s="1">
        <v>901</v>
      </c>
      <c r="BK621" s="1">
        <v>901</v>
      </c>
      <c r="BL621" s="2">
        <f t="shared" si="341"/>
        <v>0</v>
      </c>
      <c r="BM621" s="2">
        <f t="shared" si="369"/>
        <v>0</v>
      </c>
      <c r="BN621" s="3" t="str">
        <f t="shared" si="378"/>
        <v/>
      </c>
      <c r="BO621" s="37">
        <f>IFERROR(INDEX('Wkpr - Existing Depr Rates'!$G$2:$G$709,MATCH('Wkpr - Plant Balance Detail'!A621,'Wkpr - Existing Depr Rates'!$A$2:$A$709,0),),0)</f>
        <v>0</v>
      </c>
      <c r="BP621" s="37" t="str">
        <f t="shared" si="370"/>
        <v/>
      </c>
      <c r="BU621" s="31">
        <f>_xlfn.IFNA(IF(AND($B621="ED",$D621&gt;=310000,$D621&lt;360000),INDEX('Wkpr - Allocation_Factors'!$B$16:$F$16,1,MATCH('Wkpr - Plant Balance Detail'!BU$2,'Wkpr - Allocation_Factors'!$B$1:$F$1,0)),IF(AND($B621="GD",$C621="AN",$D621&gt;=350000,$D621&lt;358000),INDEX('Wkpr - Allocation_Factors'!$B$17:$F$17,1,MATCH('Wkpr - Plant Balance Detail'!BU$2,'Wkpr - Allocation_Factors'!$B$1:$F$1,0)),INDEX('Wkpr - Allocation_Factors'!$B$2:$F$15,MATCH(CONCATENATE('Wkpr - Plant Balance Detail'!$B621,'Wkpr - Plant Balance Detail'!$C621),'Wkpr - Allocation_Factors'!$A$2:$A$15,0),MATCH('Wkpr - Plant Balance Detail'!BU$2,'Wkpr - Allocation_Factors'!$B$1:$F$1,0)))),0)</f>
        <v>0</v>
      </c>
      <c r="BV621" s="31">
        <f>_xlfn.IFNA(IF(AND($B621="ED",$D621&gt;=310000,$D621&lt;360000),INDEX('Wkpr - Allocation_Factors'!$B$16:$F$16,1,MATCH('Wkpr - Plant Balance Detail'!BV$2,'Wkpr - Allocation_Factors'!$B$1:$F$1,0)),IF(AND($B621="GD",$C621="AN",$D621&gt;=350000,$D621&lt;358000),INDEX('Wkpr - Allocation_Factors'!$B$17:$F$17,1,MATCH('Wkpr - Plant Balance Detail'!BV$2,'Wkpr - Allocation_Factors'!$B$1:$F$1,0)),INDEX('Wkpr - Allocation_Factors'!$B$2:$F$15,MATCH(CONCATENATE('Wkpr - Plant Balance Detail'!$B621,'Wkpr - Plant Balance Detail'!$C621),'Wkpr - Allocation_Factors'!$A$2:$A$15,0),MATCH('Wkpr - Plant Balance Detail'!BV$2,'Wkpr - Allocation_Factors'!$B$1:$F$1,0)))),0)</f>
        <v>0</v>
      </c>
      <c r="BW621" s="31">
        <f>_xlfn.IFNA(IF(AND($B621="ED",$D621&gt;=310000,$D621&lt;360000),INDEX('Wkpr - Allocation_Factors'!$B$16:$F$16,1,MATCH('Wkpr - Plant Balance Detail'!BW$2,'Wkpr - Allocation_Factors'!$B$1:$F$1,0)),IF(AND($B621="GD",$C621="AN",$D621&gt;=350000,$D621&lt;358000),INDEX('Wkpr - Allocation_Factors'!$B$17:$F$17,1,MATCH('Wkpr - Plant Balance Detail'!BW$2,'Wkpr - Allocation_Factors'!$B$1:$F$1,0)),INDEX('Wkpr - Allocation_Factors'!$B$2:$F$15,MATCH(CONCATENATE('Wkpr - Plant Balance Detail'!$B621,'Wkpr - Plant Balance Detail'!$C621),'Wkpr - Allocation_Factors'!$A$2:$A$15,0),MATCH('Wkpr - Plant Balance Detail'!BW$2,'Wkpr - Allocation_Factors'!$B$1:$F$1,0)))),0)</f>
        <v>0</v>
      </c>
      <c r="BX621" s="31">
        <f>_xlfn.IFNA(IF(AND($B621="ED",$D621&gt;=310000,$D621&lt;360000),INDEX('Wkpr - Allocation_Factors'!$B$16:$F$16,1,MATCH('Wkpr - Plant Balance Detail'!BX$2,'Wkpr - Allocation_Factors'!$B$1:$F$1,0)),IF(AND($B621="GD",$C621="AN",$D621&gt;=350000,$D621&lt;358000),INDEX('Wkpr - Allocation_Factors'!$B$17:$F$17,1,MATCH('Wkpr - Plant Balance Detail'!BX$2,'Wkpr - Allocation_Factors'!$B$1:$F$1,0)),INDEX('Wkpr - Allocation_Factors'!$B$2:$F$15,MATCH(CONCATENATE('Wkpr - Plant Balance Detail'!$B621,'Wkpr - Plant Balance Detail'!$C621),'Wkpr - Allocation_Factors'!$A$2:$A$15,0),MATCH('Wkpr - Plant Balance Detail'!BX$2,'Wkpr - Allocation_Factors'!$B$1:$F$1,0)))),0)</f>
        <v>0</v>
      </c>
      <c r="BY621" s="31">
        <f>_xlfn.IFNA(IF(AND($B621="ED",$D621&gt;=310000,$D621&lt;360000),INDEX('Wkpr - Allocation_Factors'!$B$16:$F$16,1,MATCH('Wkpr - Plant Balance Detail'!BY$2,'Wkpr - Allocation_Factors'!$B$1:$F$1,0)),IF(AND($B621="GD",$C621="AN",$D621&gt;=350000,$D621&lt;358000),INDEX('Wkpr - Allocation_Factors'!$B$17:$F$17,1,MATCH('Wkpr - Plant Balance Detail'!BY$2,'Wkpr - Allocation_Factors'!$B$1:$F$1,0)),INDEX('Wkpr - Allocation_Factors'!$B$2:$F$15,MATCH(CONCATENATE('Wkpr - Plant Balance Detail'!$B621,'Wkpr - Plant Balance Detail'!$C621),'Wkpr - Allocation_Factors'!$A$2:$A$15,0),MATCH('Wkpr - Plant Balance Detail'!BY$2,'Wkpr - Allocation_Factors'!$B$1:$F$1,0)))),0)</f>
        <v>0</v>
      </c>
      <c r="CA621" s="1">
        <f t="shared" si="342"/>
        <v>0</v>
      </c>
      <c r="CB621" s="1">
        <f t="shared" si="343"/>
        <v>0</v>
      </c>
      <c r="CC621" s="1">
        <f t="shared" si="344"/>
        <v>0</v>
      </c>
      <c r="CD621" s="1">
        <f t="shared" si="345"/>
        <v>0</v>
      </c>
      <c r="CE621" s="1">
        <f t="shared" si="346"/>
        <v>0</v>
      </c>
      <c r="CF621" s="1"/>
      <c r="CG621" s="1">
        <f t="shared" si="347"/>
        <v>0</v>
      </c>
      <c r="CH621" s="1">
        <f t="shared" si="348"/>
        <v>0</v>
      </c>
      <c r="CI621" s="1">
        <f t="shared" si="349"/>
        <v>0</v>
      </c>
      <c r="CJ621" s="1">
        <f t="shared" si="350"/>
        <v>0</v>
      </c>
      <c r="CK621" s="1">
        <f t="shared" si="351"/>
        <v>0</v>
      </c>
      <c r="CM621" s="1">
        <f t="shared" si="352"/>
        <v>0</v>
      </c>
      <c r="CN621" s="1">
        <f t="shared" si="353"/>
        <v>0</v>
      </c>
      <c r="CO621" s="1">
        <f t="shared" si="354"/>
        <v>0</v>
      </c>
      <c r="CP621" s="1">
        <f t="shared" si="355"/>
        <v>0</v>
      </c>
      <c r="CQ621" s="1">
        <f t="shared" si="356"/>
        <v>0</v>
      </c>
      <c r="CS621" s="1">
        <f t="shared" si="371"/>
        <v>0</v>
      </c>
      <c r="CT621" s="1">
        <f t="shared" si="372"/>
        <v>0</v>
      </c>
      <c r="CU621" s="1">
        <f t="shared" si="373"/>
        <v>0</v>
      </c>
      <c r="CV621" s="1">
        <f t="shared" si="374"/>
        <v>0</v>
      </c>
      <c r="CW621" s="1">
        <f t="shared" si="375"/>
        <v>0</v>
      </c>
      <c r="CX621" s="1">
        <f t="shared" si="376"/>
        <v>0</v>
      </c>
      <c r="DA621" s="38">
        <f t="shared" si="357"/>
        <v>0</v>
      </c>
      <c r="DB621" s="38">
        <f t="shared" si="358"/>
        <v>0</v>
      </c>
      <c r="DC621" s="38">
        <f t="shared" si="359"/>
        <v>0</v>
      </c>
      <c r="DD621" s="38">
        <f t="shared" si="360"/>
        <v>0</v>
      </c>
      <c r="DE621" s="38">
        <f t="shared" si="361"/>
        <v>0</v>
      </c>
    </row>
    <row r="622" spans="1:109" x14ac:dyDescent="0.2">
      <c r="A622" t="s">
        <v>637</v>
      </c>
      <c r="B622" t="str">
        <f t="shared" si="362"/>
        <v>NU</v>
      </c>
      <c r="C622" t="str">
        <f t="shared" si="363"/>
        <v>ZZ</v>
      </c>
      <c r="D622">
        <f t="shared" si="364"/>
        <v>340200</v>
      </c>
      <c r="E622" t="s">
        <v>686</v>
      </c>
      <c r="F622" s="1">
        <v>1027474.74</v>
      </c>
      <c r="G622" s="1">
        <v>1027474.74</v>
      </c>
      <c r="H622" s="1">
        <v>1027474.74</v>
      </c>
      <c r="I622" s="1">
        <v>1027474.74</v>
      </c>
      <c r="J622" s="1">
        <v>1027474.74</v>
      </c>
      <c r="K622" s="1">
        <v>1027474.74</v>
      </c>
      <c r="L622" s="1">
        <v>1027474.74</v>
      </c>
      <c r="M622" s="1">
        <v>1027474.74</v>
      </c>
      <c r="N622" s="1">
        <v>1027474.74</v>
      </c>
      <c r="O622" s="1">
        <v>1027474.74</v>
      </c>
      <c r="P622" s="1">
        <v>1027474.74</v>
      </c>
      <c r="Q622" s="1">
        <v>1027474.74</v>
      </c>
      <c r="R622" s="1">
        <v>1027474.74</v>
      </c>
      <c r="S622" s="1">
        <f t="shared" si="365"/>
        <v>1027474.74</v>
      </c>
      <c r="T622" s="1">
        <f t="shared" si="366"/>
        <v>11302222.140000001</v>
      </c>
      <c r="U622" s="1">
        <f t="shared" si="367"/>
        <v>1027474.7400000001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/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f t="shared" si="368"/>
        <v>0</v>
      </c>
      <c r="AX622" s="1"/>
      <c r="AY622" s="1">
        <v>1027474.74</v>
      </c>
      <c r="AZ622" s="1">
        <v>1027474.74</v>
      </c>
      <c r="BA622" s="1">
        <v>1027474.74</v>
      </c>
      <c r="BB622" s="1">
        <v>1027474.74</v>
      </c>
      <c r="BC622" s="1">
        <v>1027474.74</v>
      </c>
      <c r="BD622" s="1">
        <v>1027474.74</v>
      </c>
      <c r="BE622" s="1">
        <v>1027474.74</v>
      </c>
      <c r="BF622" s="1">
        <v>1027474.74</v>
      </c>
      <c r="BG622" s="1">
        <v>1027474.74</v>
      </c>
      <c r="BH622" s="1">
        <v>1027474.74</v>
      </c>
      <c r="BI622" s="1">
        <v>1027474.74</v>
      </c>
      <c r="BJ622" s="1">
        <v>1027474.74</v>
      </c>
      <c r="BK622" s="1">
        <v>1027474.74</v>
      </c>
      <c r="BL622" s="2">
        <f t="shared" si="341"/>
        <v>0</v>
      </c>
      <c r="BM622" s="2">
        <f t="shared" si="369"/>
        <v>0</v>
      </c>
      <c r="BN622" s="3" t="str">
        <f t="shared" si="378"/>
        <v/>
      </c>
      <c r="BO622" s="37">
        <f>IFERROR(INDEX('Wkpr - Existing Depr Rates'!$G$2:$G$709,MATCH('Wkpr - Plant Balance Detail'!A622,'Wkpr - Existing Depr Rates'!$A$2:$A$709,0),),0)</f>
        <v>0</v>
      </c>
      <c r="BP622" s="37" t="str">
        <f t="shared" si="370"/>
        <v/>
      </c>
      <c r="BU622" s="31">
        <f>_xlfn.IFNA(IF(AND($B622="ED",$D622&gt;=310000,$D622&lt;360000),INDEX('Wkpr - Allocation_Factors'!$B$16:$F$16,1,MATCH('Wkpr - Plant Balance Detail'!BU$2,'Wkpr - Allocation_Factors'!$B$1:$F$1,0)),IF(AND($B622="GD",$C622="AN",$D622&gt;=350000,$D622&lt;358000),INDEX('Wkpr - Allocation_Factors'!$B$17:$F$17,1,MATCH('Wkpr - Plant Balance Detail'!BU$2,'Wkpr - Allocation_Factors'!$B$1:$F$1,0)),INDEX('Wkpr - Allocation_Factors'!$B$2:$F$15,MATCH(CONCATENATE('Wkpr - Plant Balance Detail'!$B622,'Wkpr - Plant Balance Detail'!$C622),'Wkpr - Allocation_Factors'!$A$2:$A$15,0),MATCH('Wkpr - Plant Balance Detail'!BU$2,'Wkpr - Allocation_Factors'!$B$1:$F$1,0)))),0)</f>
        <v>0</v>
      </c>
      <c r="BV622" s="31">
        <f>_xlfn.IFNA(IF(AND($B622="ED",$D622&gt;=310000,$D622&lt;360000),INDEX('Wkpr - Allocation_Factors'!$B$16:$F$16,1,MATCH('Wkpr - Plant Balance Detail'!BV$2,'Wkpr - Allocation_Factors'!$B$1:$F$1,0)),IF(AND($B622="GD",$C622="AN",$D622&gt;=350000,$D622&lt;358000),INDEX('Wkpr - Allocation_Factors'!$B$17:$F$17,1,MATCH('Wkpr - Plant Balance Detail'!BV$2,'Wkpr - Allocation_Factors'!$B$1:$F$1,0)),INDEX('Wkpr - Allocation_Factors'!$B$2:$F$15,MATCH(CONCATENATE('Wkpr - Plant Balance Detail'!$B622,'Wkpr - Plant Balance Detail'!$C622),'Wkpr - Allocation_Factors'!$A$2:$A$15,0),MATCH('Wkpr - Plant Balance Detail'!BV$2,'Wkpr - Allocation_Factors'!$B$1:$F$1,0)))),0)</f>
        <v>0</v>
      </c>
      <c r="BW622" s="31">
        <f>_xlfn.IFNA(IF(AND($B622="ED",$D622&gt;=310000,$D622&lt;360000),INDEX('Wkpr - Allocation_Factors'!$B$16:$F$16,1,MATCH('Wkpr - Plant Balance Detail'!BW$2,'Wkpr - Allocation_Factors'!$B$1:$F$1,0)),IF(AND($B622="GD",$C622="AN",$D622&gt;=350000,$D622&lt;358000),INDEX('Wkpr - Allocation_Factors'!$B$17:$F$17,1,MATCH('Wkpr - Plant Balance Detail'!BW$2,'Wkpr - Allocation_Factors'!$B$1:$F$1,0)),INDEX('Wkpr - Allocation_Factors'!$B$2:$F$15,MATCH(CONCATENATE('Wkpr - Plant Balance Detail'!$B622,'Wkpr - Plant Balance Detail'!$C622),'Wkpr - Allocation_Factors'!$A$2:$A$15,0),MATCH('Wkpr - Plant Balance Detail'!BW$2,'Wkpr - Allocation_Factors'!$B$1:$F$1,0)))),0)</f>
        <v>0</v>
      </c>
      <c r="BX622" s="31">
        <f>_xlfn.IFNA(IF(AND($B622="ED",$D622&gt;=310000,$D622&lt;360000),INDEX('Wkpr - Allocation_Factors'!$B$16:$F$16,1,MATCH('Wkpr - Plant Balance Detail'!BX$2,'Wkpr - Allocation_Factors'!$B$1:$F$1,0)),IF(AND($B622="GD",$C622="AN",$D622&gt;=350000,$D622&lt;358000),INDEX('Wkpr - Allocation_Factors'!$B$17:$F$17,1,MATCH('Wkpr - Plant Balance Detail'!BX$2,'Wkpr - Allocation_Factors'!$B$1:$F$1,0)),INDEX('Wkpr - Allocation_Factors'!$B$2:$F$15,MATCH(CONCATENATE('Wkpr - Plant Balance Detail'!$B622,'Wkpr - Plant Balance Detail'!$C622),'Wkpr - Allocation_Factors'!$A$2:$A$15,0),MATCH('Wkpr - Plant Balance Detail'!BX$2,'Wkpr - Allocation_Factors'!$B$1:$F$1,0)))),0)</f>
        <v>0</v>
      </c>
      <c r="BY622" s="31">
        <f>_xlfn.IFNA(IF(AND($B622="ED",$D622&gt;=310000,$D622&lt;360000),INDEX('Wkpr - Allocation_Factors'!$B$16:$F$16,1,MATCH('Wkpr - Plant Balance Detail'!BY$2,'Wkpr - Allocation_Factors'!$B$1:$F$1,0)),IF(AND($B622="GD",$C622="AN",$D622&gt;=350000,$D622&lt;358000),INDEX('Wkpr - Allocation_Factors'!$B$17:$F$17,1,MATCH('Wkpr - Plant Balance Detail'!BY$2,'Wkpr - Allocation_Factors'!$B$1:$F$1,0)),INDEX('Wkpr - Allocation_Factors'!$B$2:$F$15,MATCH(CONCATENATE('Wkpr - Plant Balance Detail'!$B622,'Wkpr - Plant Balance Detail'!$C622),'Wkpr - Allocation_Factors'!$A$2:$A$15,0),MATCH('Wkpr - Plant Balance Detail'!BY$2,'Wkpr - Allocation_Factors'!$B$1:$F$1,0)))),0)</f>
        <v>0</v>
      </c>
      <c r="CA622" s="1">
        <f t="shared" si="342"/>
        <v>0</v>
      </c>
      <c r="CB622" s="1">
        <f t="shared" si="343"/>
        <v>0</v>
      </c>
      <c r="CC622" s="1">
        <f t="shared" si="344"/>
        <v>0</v>
      </c>
      <c r="CD622" s="1">
        <f t="shared" si="345"/>
        <v>0</v>
      </c>
      <c r="CE622" s="1">
        <f t="shared" si="346"/>
        <v>0</v>
      </c>
      <c r="CF622" s="1"/>
      <c r="CG622" s="1">
        <f t="shared" si="347"/>
        <v>0</v>
      </c>
      <c r="CH622" s="1">
        <f t="shared" si="348"/>
        <v>0</v>
      </c>
      <c r="CI622" s="1">
        <f t="shared" si="349"/>
        <v>0</v>
      </c>
      <c r="CJ622" s="1">
        <f t="shared" si="350"/>
        <v>0</v>
      </c>
      <c r="CK622" s="1">
        <f t="shared" si="351"/>
        <v>0</v>
      </c>
      <c r="CM622" s="1">
        <f t="shared" si="352"/>
        <v>0</v>
      </c>
      <c r="CN622" s="1">
        <f t="shared" si="353"/>
        <v>0</v>
      </c>
      <c r="CO622" s="1">
        <f t="shared" si="354"/>
        <v>0</v>
      </c>
      <c r="CP622" s="1">
        <f t="shared" si="355"/>
        <v>0</v>
      </c>
      <c r="CQ622" s="1">
        <f t="shared" si="356"/>
        <v>0</v>
      </c>
      <c r="CS622" s="1">
        <f t="shared" si="371"/>
        <v>0</v>
      </c>
      <c r="CT622" s="1">
        <f t="shared" si="372"/>
        <v>0</v>
      </c>
      <c r="CU622" s="1">
        <f t="shared" si="373"/>
        <v>0</v>
      </c>
      <c r="CV622" s="1">
        <f t="shared" si="374"/>
        <v>0</v>
      </c>
      <c r="CW622" s="1">
        <f t="shared" si="375"/>
        <v>0</v>
      </c>
      <c r="CX622" s="1">
        <f t="shared" si="376"/>
        <v>0</v>
      </c>
      <c r="DA622" s="38">
        <f t="shared" si="357"/>
        <v>0</v>
      </c>
      <c r="DB622" s="38">
        <f t="shared" si="358"/>
        <v>0</v>
      </c>
      <c r="DC622" s="38">
        <f t="shared" si="359"/>
        <v>0</v>
      </c>
      <c r="DD622" s="38">
        <f t="shared" si="360"/>
        <v>0</v>
      </c>
      <c r="DE622" s="38">
        <f t="shared" si="361"/>
        <v>0</v>
      </c>
    </row>
    <row r="623" spans="1:109" x14ac:dyDescent="0.2">
      <c r="A623" t="s">
        <v>638</v>
      </c>
      <c r="B623" t="str">
        <f t="shared" si="362"/>
        <v>NU</v>
      </c>
      <c r="C623" t="str">
        <f t="shared" si="363"/>
        <v>ZZ</v>
      </c>
      <c r="D623">
        <f t="shared" si="364"/>
        <v>342000</v>
      </c>
      <c r="E623" t="s">
        <v>686</v>
      </c>
      <c r="F623" s="1">
        <v>8185.51</v>
      </c>
      <c r="G623" s="1">
        <v>8185.51</v>
      </c>
      <c r="H623" s="1">
        <v>8185.51</v>
      </c>
      <c r="I623" s="1">
        <v>8185.51</v>
      </c>
      <c r="J623" s="1">
        <v>8185.51</v>
      </c>
      <c r="K623" s="1">
        <v>8185.51</v>
      </c>
      <c r="L623" s="1">
        <v>8185.51</v>
      </c>
      <c r="M623" s="1">
        <v>8185.51</v>
      </c>
      <c r="N623" s="1">
        <v>8185.51</v>
      </c>
      <c r="O623" s="1">
        <v>8185.51</v>
      </c>
      <c r="P623" s="1">
        <v>8185.51</v>
      </c>
      <c r="Q623" s="1">
        <v>8185.51</v>
      </c>
      <c r="R623" s="1">
        <v>8185.51</v>
      </c>
      <c r="S623" s="1">
        <f t="shared" si="365"/>
        <v>8185.51</v>
      </c>
      <c r="T623" s="1">
        <f t="shared" si="366"/>
        <v>90040.61</v>
      </c>
      <c r="U623" s="1">
        <f t="shared" si="367"/>
        <v>8185.5099999999993</v>
      </c>
      <c r="V623" s="1">
        <v>-8185.51</v>
      </c>
      <c r="W623" s="1">
        <v>-8185.51</v>
      </c>
      <c r="X623" s="1">
        <v>-8185.51</v>
      </c>
      <c r="Y623" s="1">
        <v>-8185.51</v>
      </c>
      <c r="Z623" s="1">
        <v>-8185.51</v>
      </c>
      <c r="AA623" s="1">
        <v>-8185.51</v>
      </c>
      <c r="AB623" s="1">
        <v>-8185.51</v>
      </c>
      <c r="AC623" s="1">
        <v>-8185.51</v>
      </c>
      <c r="AD623" s="1">
        <v>-8185.51</v>
      </c>
      <c r="AE623" s="1">
        <v>-8185.51</v>
      </c>
      <c r="AF623" s="1">
        <v>-8185.51</v>
      </c>
      <c r="AG623" s="1">
        <v>-8185.51</v>
      </c>
      <c r="AH623" s="1">
        <v>-8185.51</v>
      </c>
      <c r="AI623" s="1"/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f t="shared" si="368"/>
        <v>0</v>
      </c>
      <c r="AX623" s="1"/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2">
        <f t="shared" si="341"/>
        <v>0</v>
      </c>
      <c r="BM623" s="2">
        <f t="shared" si="369"/>
        <v>0</v>
      </c>
      <c r="BN623" s="3" t="str">
        <f t="shared" si="378"/>
        <v/>
      </c>
      <c r="BO623" s="37">
        <f>IFERROR(INDEX('Wkpr - Existing Depr Rates'!$G$2:$G$709,MATCH('Wkpr - Plant Balance Detail'!A623,'Wkpr - Existing Depr Rates'!$A$2:$A$709,0),),0)</f>
        <v>0</v>
      </c>
      <c r="BP623" s="37" t="str">
        <f t="shared" si="370"/>
        <v/>
      </c>
      <c r="BU623" s="31">
        <f>_xlfn.IFNA(IF(AND($B623="ED",$D623&gt;=310000,$D623&lt;360000),INDEX('Wkpr - Allocation_Factors'!$B$16:$F$16,1,MATCH('Wkpr - Plant Balance Detail'!BU$2,'Wkpr - Allocation_Factors'!$B$1:$F$1,0)),IF(AND($B623="GD",$C623="AN",$D623&gt;=350000,$D623&lt;358000),INDEX('Wkpr - Allocation_Factors'!$B$17:$F$17,1,MATCH('Wkpr - Plant Balance Detail'!BU$2,'Wkpr - Allocation_Factors'!$B$1:$F$1,0)),INDEX('Wkpr - Allocation_Factors'!$B$2:$F$15,MATCH(CONCATENATE('Wkpr - Plant Balance Detail'!$B623,'Wkpr - Plant Balance Detail'!$C623),'Wkpr - Allocation_Factors'!$A$2:$A$15,0),MATCH('Wkpr - Plant Balance Detail'!BU$2,'Wkpr - Allocation_Factors'!$B$1:$F$1,0)))),0)</f>
        <v>0</v>
      </c>
      <c r="BV623" s="31">
        <f>_xlfn.IFNA(IF(AND($B623="ED",$D623&gt;=310000,$D623&lt;360000),INDEX('Wkpr - Allocation_Factors'!$B$16:$F$16,1,MATCH('Wkpr - Plant Balance Detail'!BV$2,'Wkpr - Allocation_Factors'!$B$1:$F$1,0)),IF(AND($B623="GD",$C623="AN",$D623&gt;=350000,$D623&lt;358000),INDEX('Wkpr - Allocation_Factors'!$B$17:$F$17,1,MATCH('Wkpr - Plant Balance Detail'!BV$2,'Wkpr - Allocation_Factors'!$B$1:$F$1,0)),INDEX('Wkpr - Allocation_Factors'!$B$2:$F$15,MATCH(CONCATENATE('Wkpr - Plant Balance Detail'!$B623,'Wkpr - Plant Balance Detail'!$C623),'Wkpr - Allocation_Factors'!$A$2:$A$15,0),MATCH('Wkpr - Plant Balance Detail'!BV$2,'Wkpr - Allocation_Factors'!$B$1:$F$1,0)))),0)</f>
        <v>0</v>
      </c>
      <c r="BW623" s="31">
        <f>_xlfn.IFNA(IF(AND($B623="ED",$D623&gt;=310000,$D623&lt;360000),INDEX('Wkpr - Allocation_Factors'!$B$16:$F$16,1,MATCH('Wkpr - Plant Balance Detail'!BW$2,'Wkpr - Allocation_Factors'!$B$1:$F$1,0)),IF(AND($B623="GD",$C623="AN",$D623&gt;=350000,$D623&lt;358000),INDEX('Wkpr - Allocation_Factors'!$B$17:$F$17,1,MATCH('Wkpr - Plant Balance Detail'!BW$2,'Wkpr - Allocation_Factors'!$B$1:$F$1,0)),INDEX('Wkpr - Allocation_Factors'!$B$2:$F$15,MATCH(CONCATENATE('Wkpr - Plant Balance Detail'!$B623,'Wkpr - Plant Balance Detail'!$C623),'Wkpr - Allocation_Factors'!$A$2:$A$15,0),MATCH('Wkpr - Plant Balance Detail'!BW$2,'Wkpr - Allocation_Factors'!$B$1:$F$1,0)))),0)</f>
        <v>0</v>
      </c>
      <c r="BX623" s="31">
        <f>_xlfn.IFNA(IF(AND($B623="ED",$D623&gt;=310000,$D623&lt;360000),INDEX('Wkpr - Allocation_Factors'!$B$16:$F$16,1,MATCH('Wkpr - Plant Balance Detail'!BX$2,'Wkpr - Allocation_Factors'!$B$1:$F$1,0)),IF(AND($B623="GD",$C623="AN",$D623&gt;=350000,$D623&lt;358000),INDEX('Wkpr - Allocation_Factors'!$B$17:$F$17,1,MATCH('Wkpr - Plant Balance Detail'!BX$2,'Wkpr - Allocation_Factors'!$B$1:$F$1,0)),INDEX('Wkpr - Allocation_Factors'!$B$2:$F$15,MATCH(CONCATENATE('Wkpr - Plant Balance Detail'!$B623,'Wkpr - Plant Balance Detail'!$C623),'Wkpr - Allocation_Factors'!$A$2:$A$15,0),MATCH('Wkpr - Plant Balance Detail'!BX$2,'Wkpr - Allocation_Factors'!$B$1:$F$1,0)))),0)</f>
        <v>0</v>
      </c>
      <c r="BY623" s="31">
        <f>_xlfn.IFNA(IF(AND($B623="ED",$D623&gt;=310000,$D623&lt;360000),INDEX('Wkpr - Allocation_Factors'!$B$16:$F$16,1,MATCH('Wkpr - Plant Balance Detail'!BY$2,'Wkpr - Allocation_Factors'!$B$1:$F$1,0)),IF(AND($B623="GD",$C623="AN",$D623&gt;=350000,$D623&lt;358000),INDEX('Wkpr - Allocation_Factors'!$B$17:$F$17,1,MATCH('Wkpr - Plant Balance Detail'!BY$2,'Wkpr - Allocation_Factors'!$B$1:$F$1,0)),INDEX('Wkpr - Allocation_Factors'!$B$2:$F$15,MATCH(CONCATENATE('Wkpr - Plant Balance Detail'!$B623,'Wkpr - Plant Balance Detail'!$C623),'Wkpr - Allocation_Factors'!$A$2:$A$15,0),MATCH('Wkpr - Plant Balance Detail'!BY$2,'Wkpr - Allocation_Factors'!$B$1:$F$1,0)))),0)</f>
        <v>0</v>
      </c>
      <c r="CA623" s="1">
        <f t="shared" si="342"/>
        <v>0</v>
      </c>
      <c r="CB623" s="1">
        <f t="shared" si="343"/>
        <v>0</v>
      </c>
      <c r="CC623" s="1">
        <f t="shared" si="344"/>
        <v>0</v>
      </c>
      <c r="CD623" s="1">
        <f t="shared" si="345"/>
        <v>0</v>
      </c>
      <c r="CE623" s="1">
        <f t="shared" si="346"/>
        <v>0</v>
      </c>
      <c r="CF623" s="1"/>
      <c r="CG623" s="1">
        <f t="shared" si="347"/>
        <v>0</v>
      </c>
      <c r="CH623" s="1">
        <f t="shared" si="348"/>
        <v>0</v>
      </c>
      <c r="CI623" s="1">
        <f t="shared" si="349"/>
        <v>0</v>
      </c>
      <c r="CJ623" s="1">
        <f t="shared" si="350"/>
        <v>0</v>
      </c>
      <c r="CK623" s="1">
        <f t="shared" si="351"/>
        <v>0</v>
      </c>
      <c r="CM623" s="1">
        <f t="shared" si="352"/>
        <v>0</v>
      </c>
      <c r="CN623" s="1">
        <f t="shared" si="353"/>
        <v>0</v>
      </c>
      <c r="CO623" s="1">
        <f t="shared" si="354"/>
        <v>0</v>
      </c>
      <c r="CP623" s="1">
        <f t="shared" si="355"/>
        <v>0</v>
      </c>
      <c r="CQ623" s="1">
        <f t="shared" si="356"/>
        <v>0</v>
      </c>
      <c r="CS623" s="1">
        <f t="shared" si="371"/>
        <v>0</v>
      </c>
      <c r="CT623" s="1">
        <f t="shared" si="372"/>
        <v>0</v>
      </c>
      <c r="CU623" s="1">
        <f t="shared" si="373"/>
        <v>0</v>
      </c>
      <c r="CV623" s="1">
        <f t="shared" si="374"/>
        <v>0</v>
      </c>
      <c r="CW623" s="1">
        <f t="shared" si="375"/>
        <v>0</v>
      </c>
      <c r="CX623" s="1">
        <f t="shared" si="376"/>
        <v>0</v>
      </c>
      <c r="DA623" s="38">
        <f t="shared" si="357"/>
        <v>0</v>
      </c>
      <c r="DB623" s="38">
        <f t="shared" si="358"/>
        <v>0</v>
      </c>
      <c r="DC623" s="38">
        <f t="shared" si="359"/>
        <v>0</v>
      </c>
      <c r="DD623" s="38">
        <f t="shared" si="360"/>
        <v>0</v>
      </c>
      <c r="DE623" s="38">
        <f t="shared" si="361"/>
        <v>0</v>
      </c>
    </row>
    <row r="624" spans="1:109" x14ac:dyDescent="0.2">
      <c r="A624" t="s">
        <v>639</v>
      </c>
      <c r="B624" t="str">
        <f t="shared" si="362"/>
        <v>NU</v>
      </c>
      <c r="C624" t="str">
        <f t="shared" si="363"/>
        <v>ZZ</v>
      </c>
      <c r="D624">
        <f t="shared" si="364"/>
        <v>350200</v>
      </c>
      <c r="E624" t="s">
        <v>686</v>
      </c>
      <c r="F624" s="1">
        <v>598623.92000000004</v>
      </c>
      <c r="G624" s="1">
        <v>598623.92000000004</v>
      </c>
      <c r="H624" s="1">
        <v>598623.92000000004</v>
      </c>
      <c r="I624" s="1">
        <v>598623.92000000004</v>
      </c>
      <c r="J624" s="1">
        <v>598623.92000000004</v>
      </c>
      <c r="K624" s="1">
        <v>598623.92000000004</v>
      </c>
      <c r="L624" s="1">
        <v>598623.92000000004</v>
      </c>
      <c r="M624" s="1">
        <v>598623.92000000004</v>
      </c>
      <c r="N624" s="1">
        <v>598623.92000000004</v>
      </c>
      <c r="O624" s="1">
        <v>598623.92000000004</v>
      </c>
      <c r="P624" s="1">
        <v>598623.92000000004</v>
      </c>
      <c r="Q624" s="1">
        <v>598623.92000000004</v>
      </c>
      <c r="R624" s="1">
        <v>598623.92000000004</v>
      </c>
      <c r="S624" s="1">
        <f t="shared" si="365"/>
        <v>598623.92000000004</v>
      </c>
      <c r="T624" s="1">
        <f t="shared" si="366"/>
        <v>6584863.1200000001</v>
      </c>
      <c r="U624" s="1">
        <f t="shared" si="367"/>
        <v>598623.92000000004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/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f t="shared" si="368"/>
        <v>0</v>
      </c>
      <c r="AX624" s="1"/>
      <c r="AY624" s="1">
        <v>598623.92000000004</v>
      </c>
      <c r="AZ624" s="1">
        <v>598623.92000000004</v>
      </c>
      <c r="BA624" s="1">
        <v>598623.92000000004</v>
      </c>
      <c r="BB624" s="1">
        <v>598623.92000000004</v>
      </c>
      <c r="BC624" s="1">
        <v>598623.92000000004</v>
      </c>
      <c r="BD624" s="1">
        <v>598623.92000000004</v>
      </c>
      <c r="BE624" s="1">
        <v>598623.92000000004</v>
      </c>
      <c r="BF624" s="1">
        <v>598623.92000000004</v>
      </c>
      <c r="BG624" s="1">
        <v>598623.92000000004</v>
      </c>
      <c r="BH624" s="1">
        <v>598623.92000000004</v>
      </c>
      <c r="BI624" s="1">
        <v>598623.92000000004</v>
      </c>
      <c r="BJ624" s="1">
        <v>598623.92000000004</v>
      </c>
      <c r="BK624" s="1">
        <v>598623.92000000004</v>
      </c>
      <c r="BL624" s="2">
        <f t="shared" si="341"/>
        <v>0</v>
      </c>
      <c r="BM624" s="2">
        <f t="shared" si="369"/>
        <v>0</v>
      </c>
      <c r="BN624" s="3" t="str">
        <f t="shared" si="378"/>
        <v/>
      </c>
      <c r="BO624" s="37">
        <f>IFERROR(INDEX('Wkpr - Existing Depr Rates'!$G$2:$G$709,MATCH('Wkpr - Plant Balance Detail'!A624,'Wkpr - Existing Depr Rates'!$A$2:$A$709,0),),0)</f>
        <v>0</v>
      </c>
      <c r="BP624" s="37" t="str">
        <f t="shared" si="370"/>
        <v/>
      </c>
      <c r="BU624" s="31">
        <f>_xlfn.IFNA(IF(AND($B624="ED",$D624&gt;=310000,$D624&lt;360000),INDEX('Wkpr - Allocation_Factors'!$B$16:$F$16,1,MATCH('Wkpr - Plant Balance Detail'!BU$2,'Wkpr - Allocation_Factors'!$B$1:$F$1,0)),IF(AND($B624="GD",$C624="AN",$D624&gt;=350000,$D624&lt;358000),INDEX('Wkpr - Allocation_Factors'!$B$17:$F$17,1,MATCH('Wkpr - Plant Balance Detail'!BU$2,'Wkpr - Allocation_Factors'!$B$1:$F$1,0)),INDEX('Wkpr - Allocation_Factors'!$B$2:$F$15,MATCH(CONCATENATE('Wkpr - Plant Balance Detail'!$B624,'Wkpr - Plant Balance Detail'!$C624),'Wkpr - Allocation_Factors'!$A$2:$A$15,0),MATCH('Wkpr - Plant Balance Detail'!BU$2,'Wkpr - Allocation_Factors'!$B$1:$F$1,0)))),0)</f>
        <v>0</v>
      </c>
      <c r="BV624" s="31">
        <f>_xlfn.IFNA(IF(AND($B624="ED",$D624&gt;=310000,$D624&lt;360000),INDEX('Wkpr - Allocation_Factors'!$B$16:$F$16,1,MATCH('Wkpr - Plant Balance Detail'!BV$2,'Wkpr - Allocation_Factors'!$B$1:$F$1,0)),IF(AND($B624="GD",$C624="AN",$D624&gt;=350000,$D624&lt;358000),INDEX('Wkpr - Allocation_Factors'!$B$17:$F$17,1,MATCH('Wkpr - Plant Balance Detail'!BV$2,'Wkpr - Allocation_Factors'!$B$1:$F$1,0)),INDEX('Wkpr - Allocation_Factors'!$B$2:$F$15,MATCH(CONCATENATE('Wkpr - Plant Balance Detail'!$B624,'Wkpr - Plant Balance Detail'!$C624),'Wkpr - Allocation_Factors'!$A$2:$A$15,0),MATCH('Wkpr - Plant Balance Detail'!BV$2,'Wkpr - Allocation_Factors'!$B$1:$F$1,0)))),0)</f>
        <v>0</v>
      </c>
      <c r="BW624" s="31">
        <f>_xlfn.IFNA(IF(AND($B624="ED",$D624&gt;=310000,$D624&lt;360000),INDEX('Wkpr - Allocation_Factors'!$B$16:$F$16,1,MATCH('Wkpr - Plant Balance Detail'!BW$2,'Wkpr - Allocation_Factors'!$B$1:$F$1,0)),IF(AND($B624="GD",$C624="AN",$D624&gt;=350000,$D624&lt;358000),INDEX('Wkpr - Allocation_Factors'!$B$17:$F$17,1,MATCH('Wkpr - Plant Balance Detail'!BW$2,'Wkpr - Allocation_Factors'!$B$1:$F$1,0)),INDEX('Wkpr - Allocation_Factors'!$B$2:$F$15,MATCH(CONCATENATE('Wkpr - Plant Balance Detail'!$B624,'Wkpr - Plant Balance Detail'!$C624),'Wkpr - Allocation_Factors'!$A$2:$A$15,0),MATCH('Wkpr - Plant Balance Detail'!BW$2,'Wkpr - Allocation_Factors'!$B$1:$F$1,0)))),0)</f>
        <v>0</v>
      </c>
      <c r="BX624" s="31">
        <f>_xlfn.IFNA(IF(AND($B624="ED",$D624&gt;=310000,$D624&lt;360000),INDEX('Wkpr - Allocation_Factors'!$B$16:$F$16,1,MATCH('Wkpr - Plant Balance Detail'!BX$2,'Wkpr - Allocation_Factors'!$B$1:$F$1,0)),IF(AND($B624="GD",$C624="AN",$D624&gt;=350000,$D624&lt;358000),INDEX('Wkpr - Allocation_Factors'!$B$17:$F$17,1,MATCH('Wkpr - Plant Balance Detail'!BX$2,'Wkpr - Allocation_Factors'!$B$1:$F$1,0)),INDEX('Wkpr - Allocation_Factors'!$B$2:$F$15,MATCH(CONCATENATE('Wkpr - Plant Balance Detail'!$B624,'Wkpr - Plant Balance Detail'!$C624),'Wkpr - Allocation_Factors'!$A$2:$A$15,0),MATCH('Wkpr - Plant Balance Detail'!BX$2,'Wkpr - Allocation_Factors'!$B$1:$F$1,0)))),0)</f>
        <v>0</v>
      </c>
      <c r="BY624" s="31">
        <f>_xlfn.IFNA(IF(AND($B624="ED",$D624&gt;=310000,$D624&lt;360000),INDEX('Wkpr - Allocation_Factors'!$B$16:$F$16,1,MATCH('Wkpr - Plant Balance Detail'!BY$2,'Wkpr - Allocation_Factors'!$B$1:$F$1,0)),IF(AND($B624="GD",$C624="AN",$D624&gt;=350000,$D624&lt;358000),INDEX('Wkpr - Allocation_Factors'!$B$17:$F$17,1,MATCH('Wkpr - Plant Balance Detail'!BY$2,'Wkpr - Allocation_Factors'!$B$1:$F$1,0)),INDEX('Wkpr - Allocation_Factors'!$B$2:$F$15,MATCH(CONCATENATE('Wkpr - Plant Balance Detail'!$B624,'Wkpr - Plant Balance Detail'!$C624),'Wkpr - Allocation_Factors'!$A$2:$A$15,0),MATCH('Wkpr - Plant Balance Detail'!BY$2,'Wkpr - Allocation_Factors'!$B$1:$F$1,0)))),0)</f>
        <v>0</v>
      </c>
      <c r="CA624" s="1">
        <f t="shared" si="342"/>
        <v>0</v>
      </c>
      <c r="CB624" s="1">
        <f t="shared" si="343"/>
        <v>0</v>
      </c>
      <c r="CC624" s="1">
        <f t="shared" si="344"/>
        <v>0</v>
      </c>
      <c r="CD624" s="1">
        <f t="shared" si="345"/>
        <v>0</v>
      </c>
      <c r="CE624" s="1">
        <f t="shared" si="346"/>
        <v>0</v>
      </c>
      <c r="CF624" s="1"/>
      <c r="CG624" s="1">
        <f t="shared" si="347"/>
        <v>0</v>
      </c>
      <c r="CH624" s="1">
        <f t="shared" si="348"/>
        <v>0</v>
      </c>
      <c r="CI624" s="1">
        <f t="shared" si="349"/>
        <v>0</v>
      </c>
      <c r="CJ624" s="1">
        <f t="shared" si="350"/>
        <v>0</v>
      </c>
      <c r="CK624" s="1">
        <f t="shared" si="351"/>
        <v>0</v>
      </c>
      <c r="CM624" s="1">
        <f t="shared" si="352"/>
        <v>0</v>
      </c>
      <c r="CN624" s="1">
        <f t="shared" si="353"/>
        <v>0</v>
      </c>
      <c r="CO624" s="1">
        <f t="shared" si="354"/>
        <v>0</v>
      </c>
      <c r="CP624" s="1">
        <f t="shared" si="355"/>
        <v>0</v>
      </c>
      <c r="CQ624" s="1">
        <f t="shared" si="356"/>
        <v>0</v>
      </c>
      <c r="CS624" s="1">
        <f t="shared" si="371"/>
        <v>0</v>
      </c>
      <c r="CT624" s="1">
        <f t="shared" si="372"/>
        <v>0</v>
      </c>
      <c r="CU624" s="1">
        <f t="shared" si="373"/>
        <v>0</v>
      </c>
      <c r="CV624" s="1">
        <f t="shared" si="374"/>
        <v>0</v>
      </c>
      <c r="CW624" s="1">
        <f t="shared" si="375"/>
        <v>0</v>
      </c>
      <c r="CX624" s="1">
        <f t="shared" si="376"/>
        <v>0</v>
      </c>
      <c r="DA624" s="38">
        <f t="shared" si="357"/>
        <v>0</v>
      </c>
      <c r="DB624" s="38">
        <f t="shared" si="358"/>
        <v>0</v>
      </c>
      <c r="DC624" s="38">
        <f t="shared" si="359"/>
        <v>0</v>
      </c>
      <c r="DD624" s="38">
        <f t="shared" si="360"/>
        <v>0</v>
      </c>
      <c r="DE624" s="38">
        <f t="shared" si="361"/>
        <v>0</v>
      </c>
    </row>
    <row r="625" spans="1:109" x14ac:dyDescent="0.2">
      <c r="A625" t="s">
        <v>640</v>
      </c>
      <c r="B625" t="str">
        <f t="shared" si="362"/>
        <v>NU</v>
      </c>
      <c r="C625" t="str">
        <f t="shared" si="363"/>
        <v>ZZ</v>
      </c>
      <c r="D625">
        <f t="shared" si="364"/>
        <v>350300</v>
      </c>
      <c r="E625" t="s">
        <v>686</v>
      </c>
      <c r="F625" s="1">
        <v>27.830000000000002</v>
      </c>
      <c r="G625" s="1">
        <v>27.830000000000002</v>
      </c>
      <c r="H625" s="1">
        <v>27.830000000000002</v>
      </c>
      <c r="I625" s="1">
        <v>27.830000000000002</v>
      </c>
      <c r="J625" s="1">
        <v>27.830000000000002</v>
      </c>
      <c r="K625" s="1">
        <v>27.830000000000002</v>
      </c>
      <c r="L625" s="1">
        <v>27.830000000000002</v>
      </c>
      <c r="M625" s="1">
        <v>27.830000000000002</v>
      </c>
      <c r="N625" s="1">
        <v>27.830000000000002</v>
      </c>
      <c r="O625" s="1">
        <v>27.830000000000002</v>
      </c>
      <c r="P625" s="1">
        <v>27.830000000000002</v>
      </c>
      <c r="Q625" s="1">
        <v>27.830000000000002</v>
      </c>
      <c r="R625" s="1">
        <v>27.830000000000002</v>
      </c>
      <c r="S625" s="1">
        <f t="shared" si="365"/>
        <v>27.830000000000002</v>
      </c>
      <c r="T625" s="1">
        <f t="shared" si="366"/>
        <v>306.13000000000005</v>
      </c>
      <c r="U625" s="1">
        <f t="shared" si="367"/>
        <v>27.830000000000002</v>
      </c>
      <c r="V625" s="1">
        <v>-27.830000000000002</v>
      </c>
      <c r="W625" s="1">
        <v>-27.830000000000002</v>
      </c>
      <c r="X625" s="1">
        <v>-27.830000000000002</v>
      </c>
      <c r="Y625" s="1">
        <v>-27.830000000000002</v>
      </c>
      <c r="Z625" s="1">
        <v>-27.830000000000002</v>
      </c>
      <c r="AA625" s="1">
        <v>-27.830000000000002</v>
      </c>
      <c r="AB625" s="1">
        <v>-27.830000000000002</v>
      </c>
      <c r="AC625" s="1">
        <v>-27.830000000000002</v>
      </c>
      <c r="AD625" s="1">
        <v>-27.830000000000002</v>
      </c>
      <c r="AE625" s="1">
        <v>-27.830000000000002</v>
      </c>
      <c r="AF625" s="1">
        <v>-27.830000000000002</v>
      </c>
      <c r="AG625" s="1">
        <v>-27.830000000000002</v>
      </c>
      <c r="AH625" s="1">
        <v>-27.830000000000002</v>
      </c>
      <c r="AI625" s="1"/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f t="shared" si="368"/>
        <v>0</v>
      </c>
      <c r="AX625" s="1"/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2">
        <f t="shared" si="341"/>
        <v>0</v>
      </c>
      <c r="BM625" s="2">
        <f t="shared" si="369"/>
        <v>0</v>
      </c>
      <c r="BN625" s="3" t="str">
        <f t="shared" si="378"/>
        <v/>
      </c>
      <c r="BO625" s="37">
        <f>IFERROR(INDEX('Wkpr - Existing Depr Rates'!$G$2:$G$709,MATCH('Wkpr - Plant Balance Detail'!A625,'Wkpr - Existing Depr Rates'!$A$2:$A$709,0),),0)</f>
        <v>1.24E-2</v>
      </c>
      <c r="BP625" s="37" t="str">
        <f t="shared" si="370"/>
        <v/>
      </c>
      <c r="BU625" s="31">
        <f>_xlfn.IFNA(IF(AND($B625="ED",$D625&gt;=310000,$D625&lt;360000),INDEX('Wkpr - Allocation_Factors'!$B$16:$F$16,1,MATCH('Wkpr - Plant Balance Detail'!BU$2,'Wkpr - Allocation_Factors'!$B$1:$F$1,0)),IF(AND($B625="GD",$C625="AN",$D625&gt;=350000,$D625&lt;358000),INDEX('Wkpr - Allocation_Factors'!$B$17:$F$17,1,MATCH('Wkpr - Plant Balance Detail'!BU$2,'Wkpr - Allocation_Factors'!$B$1:$F$1,0)),INDEX('Wkpr - Allocation_Factors'!$B$2:$F$15,MATCH(CONCATENATE('Wkpr - Plant Balance Detail'!$B625,'Wkpr - Plant Balance Detail'!$C625),'Wkpr - Allocation_Factors'!$A$2:$A$15,0),MATCH('Wkpr - Plant Balance Detail'!BU$2,'Wkpr - Allocation_Factors'!$B$1:$F$1,0)))),0)</f>
        <v>0</v>
      </c>
      <c r="BV625" s="31">
        <f>_xlfn.IFNA(IF(AND($B625="ED",$D625&gt;=310000,$D625&lt;360000),INDEX('Wkpr - Allocation_Factors'!$B$16:$F$16,1,MATCH('Wkpr - Plant Balance Detail'!BV$2,'Wkpr - Allocation_Factors'!$B$1:$F$1,0)),IF(AND($B625="GD",$C625="AN",$D625&gt;=350000,$D625&lt;358000),INDEX('Wkpr - Allocation_Factors'!$B$17:$F$17,1,MATCH('Wkpr - Plant Balance Detail'!BV$2,'Wkpr - Allocation_Factors'!$B$1:$F$1,0)),INDEX('Wkpr - Allocation_Factors'!$B$2:$F$15,MATCH(CONCATENATE('Wkpr - Plant Balance Detail'!$B625,'Wkpr - Plant Balance Detail'!$C625),'Wkpr - Allocation_Factors'!$A$2:$A$15,0),MATCH('Wkpr - Plant Balance Detail'!BV$2,'Wkpr - Allocation_Factors'!$B$1:$F$1,0)))),0)</f>
        <v>0</v>
      </c>
      <c r="BW625" s="31">
        <f>_xlfn.IFNA(IF(AND($B625="ED",$D625&gt;=310000,$D625&lt;360000),INDEX('Wkpr - Allocation_Factors'!$B$16:$F$16,1,MATCH('Wkpr - Plant Balance Detail'!BW$2,'Wkpr - Allocation_Factors'!$B$1:$F$1,0)),IF(AND($B625="GD",$C625="AN",$D625&gt;=350000,$D625&lt;358000),INDEX('Wkpr - Allocation_Factors'!$B$17:$F$17,1,MATCH('Wkpr - Plant Balance Detail'!BW$2,'Wkpr - Allocation_Factors'!$B$1:$F$1,0)),INDEX('Wkpr - Allocation_Factors'!$B$2:$F$15,MATCH(CONCATENATE('Wkpr - Plant Balance Detail'!$B625,'Wkpr - Plant Balance Detail'!$C625),'Wkpr - Allocation_Factors'!$A$2:$A$15,0),MATCH('Wkpr - Plant Balance Detail'!BW$2,'Wkpr - Allocation_Factors'!$B$1:$F$1,0)))),0)</f>
        <v>0</v>
      </c>
      <c r="BX625" s="31">
        <f>_xlfn.IFNA(IF(AND($B625="ED",$D625&gt;=310000,$D625&lt;360000),INDEX('Wkpr - Allocation_Factors'!$B$16:$F$16,1,MATCH('Wkpr - Plant Balance Detail'!BX$2,'Wkpr - Allocation_Factors'!$B$1:$F$1,0)),IF(AND($B625="GD",$C625="AN",$D625&gt;=350000,$D625&lt;358000),INDEX('Wkpr - Allocation_Factors'!$B$17:$F$17,1,MATCH('Wkpr - Plant Balance Detail'!BX$2,'Wkpr - Allocation_Factors'!$B$1:$F$1,0)),INDEX('Wkpr - Allocation_Factors'!$B$2:$F$15,MATCH(CONCATENATE('Wkpr - Plant Balance Detail'!$B625,'Wkpr - Plant Balance Detail'!$C625),'Wkpr - Allocation_Factors'!$A$2:$A$15,0),MATCH('Wkpr - Plant Balance Detail'!BX$2,'Wkpr - Allocation_Factors'!$B$1:$F$1,0)))),0)</f>
        <v>0</v>
      </c>
      <c r="BY625" s="31">
        <f>_xlfn.IFNA(IF(AND($B625="ED",$D625&gt;=310000,$D625&lt;360000),INDEX('Wkpr - Allocation_Factors'!$B$16:$F$16,1,MATCH('Wkpr - Plant Balance Detail'!BY$2,'Wkpr - Allocation_Factors'!$B$1:$F$1,0)),IF(AND($B625="GD",$C625="AN",$D625&gt;=350000,$D625&lt;358000),INDEX('Wkpr - Allocation_Factors'!$B$17:$F$17,1,MATCH('Wkpr - Plant Balance Detail'!BY$2,'Wkpr - Allocation_Factors'!$B$1:$F$1,0)),INDEX('Wkpr - Allocation_Factors'!$B$2:$F$15,MATCH(CONCATENATE('Wkpr - Plant Balance Detail'!$B625,'Wkpr - Plant Balance Detail'!$C625),'Wkpr - Allocation_Factors'!$A$2:$A$15,0),MATCH('Wkpr - Plant Balance Detail'!BY$2,'Wkpr - Allocation_Factors'!$B$1:$F$1,0)))),0)</f>
        <v>0</v>
      </c>
      <c r="CA625" s="1">
        <f t="shared" si="342"/>
        <v>0</v>
      </c>
      <c r="CB625" s="1">
        <f t="shared" si="343"/>
        <v>0</v>
      </c>
      <c r="CC625" s="1">
        <f t="shared" si="344"/>
        <v>0</v>
      </c>
      <c r="CD625" s="1">
        <f t="shared" si="345"/>
        <v>0</v>
      </c>
      <c r="CE625" s="1">
        <f t="shared" si="346"/>
        <v>0</v>
      </c>
      <c r="CF625" s="1"/>
      <c r="CG625" s="1">
        <f t="shared" si="347"/>
        <v>0</v>
      </c>
      <c r="CH625" s="1">
        <f t="shared" si="348"/>
        <v>0</v>
      </c>
      <c r="CI625" s="1">
        <f t="shared" si="349"/>
        <v>0</v>
      </c>
      <c r="CJ625" s="1">
        <f t="shared" si="350"/>
        <v>0</v>
      </c>
      <c r="CK625" s="1">
        <f t="shared" si="351"/>
        <v>0</v>
      </c>
      <c r="CM625" s="1">
        <f t="shared" si="352"/>
        <v>0</v>
      </c>
      <c r="CN625" s="1">
        <f t="shared" si="353"/>
        <v>0</v>
      </c>
      <c r="CO625" s="1">
        <f t="shared" si="354"/>
        <v>0</v>
      </c>
      <c r="CP625" s="1">
        <f t="shared" si="355"/>
        <v>0</v>
      </c>
      <c r="CQ625" s="1">
        <f t="shared" si="356"/>
        <v>0</v>
      </c>
      <c r="CS625" s="1">
        <f t="shared" si="371"/>
        <v>0</v>
      </c>
      <c r="CT625" s="1">
        <f t="shared" si="372"/>
        <v>0</v>
      </c>
      <c r="CU625" s="1">
        <f t="shared" si="373"/>
        <v>0</v>
      </c>
      <c r="CV625" s="1">
        <f t="shared" si="374"/>
        <v>0</v>
      </c>
      <c r="CW625" s="1">
        <f t="shared" si="375"/>
        <v>0</v>
      </c>
      <c r="CX625" s="1">
        <f t="shared" si="376"/>
        <v>0</v>
      </c>
      <c r="DA625" s="38">
        <f t="shared" si="357"/>
        <v>0</v>
      </c>
      <c r="DB625" s="38">
        <f t="shared" si="358"/>
        <v>0</v>
      </c>
      <c r="DC625" s="38">
        <f t="shared" si="359"/>
        <v>0</v>
      </c>
      <c r="DD625" s="38">
        <f t="shared" si="360"/>
        <v>0</v>
      </c>
      <c r="DE625" s="38">
        <f t="shared" si="361"/>
        <v>0</v>
      </c>
    </row>
    <row r="626" spans="1:109" x14ac:dyDescent="0.2">
      <c r="A626" t="s">
        <v>641</v>
      </c>
      <c r="B626" t="str">
        <f t="shared" si="362"/>
        <v>NU</v>
      </c>
      <c r="C626" t="str">
        <f t="shared" si="363"/>
        <v>ZZ</v>
      </c>
      <c r="D626">
        <f t="shared" si="364"/>
        <v>350400</v>
      </c>
      <c r="E626" t="s">
        <v>686</v>
      </c>
      <c r="F626" s="1">
        <v>69441.06</v>
      </c>
      <c r="G626" s="1">
        <v>69441.06</v>
      </c>
      <c r="H626" s="1">
        <v>69441.06</v>
      </c>
      <c r="I626" s="1">
        <v>69441.06</v>
      </c>
      <c r="J626" s="1">
        <v>69441.06</v>
      </c>
      <c r="K626" s="1">
        <v>69441.06</v>
      </c>
      <c r="L626" s="1">
        <v>69441.06</v>
      </c>
      <c r="M626" s="1">
        <v>69441.06</v>
      </c>
      <c r="N626" s="1">
        <v>69441.06</v>
      </c>
      <c r="O626" s="1">
        <v>69441.06</v>
      </c>
      <c r="P626" s="1">
        <v>69441.06</v>
      </c>
      <c r="Q626" s="1">
        <v>69441.06</v>
      </c>
      <c r="R626" s="1">
        <v>69441.06</v>
      </c>
      <c r="S626" s="1">
        <f t="shared" si="365"/>
        <v>69441.06</v>
      </c>
      <c r="T626" s="1">
        <f t="shared" si="366"/>
        <v>763851.66000000015</v>
      </c>
      <c r="U626" s="1">
        <f t="shared" si="367"/>
        <v>69441.060000000012</v>
      </c>
      <c r="V626" s="1">
        <v>-22503.11</v>
      </c>
      <c r="W626" s="1">
        <v>-22581.34</v>
      </c>
      <c r="X626" s="1">
        <v>-22659.57</v>
      </c>
      <c r="Y626" s="1">
        <v>-22737.8</v>
      </c>
      <c r="Z626" s="1">
        <v>-22816.03</v>
      </c>
      <c r="AA626" s="1">
        <v>-22894.260000000002</v>
      </c>
      <c r="AB626" s="1">
        <v>-22972.49</v>
      </c>
      <c r="AC626" s="1">
        <v>-23050.720000000001</v>
      </c>
      <c r="AD626" s="1">
        <v>-23128.95</v>
      </c>
      <c r="AE626" s="1">
        <v>-23207.18</v>
      </c>
      <c r="AF626" s="1">
        <v>-23285.41</v>
      </c>
      <c r="AG626" s="1">
        <v>-23363.64</v>
      </c>
      <c r="AH626" s="1">
        <v>-23441.87</v>
      </c>
      <c r="AI626" s="1"/>
      <c r="AJ626" s="1">
        <v>-78.23</v>
      </c>
      <c r="AK626" s="1">
        <v>-78.23</v>
      </c>
      <c r="AL626" s="1">
        <v>-78.23</v>
      </c>
      <c r="AM626" s="1">
        <v>-78.23</v>
      </c>
      <c r="AN626" s="1">
        <v>-78.23</v>
      </c>
      <c r="AO626" s="1">
        <v>-78.23</v>
      </c>
      <c r="AP626" s="1">
        <v>-78.23</v>
      </c>
      <c r="AQ626" s="1">
        <v>-78.23</v>
      </c>
      <c r="AR626" s="1">
        <v>-78.23</v>
      </c>
      <c r="AS626" s="1">
        <v>-78.23</v>
      </c>
      <c r="AT626" s="1">
        <v>-78.23</v>
      </c>
      <c r="AU626" s="1">
        <v>-78.23</v>
      </c>
      <c r="AV626" s="1">
        <v>-78.23</v>
      </c>
      <c r="AW626" s="1">
        <f t="shared" si="368"/>
        <v>938.7600000000001</v>
      </c>
      <c r="AX626" s="1"/>
      <c r="AY626" s="1">
        <v>46937.950000000004</v>
      </c>
      <c r="AZ626" s="1">
        <v>46859.72</v>
      </c>
      <c r="BA626" s="1">
        <v>46781.49</v>
      </c>
      <c r="BB626" s="1">
        <v>46703.26</v>
      </c>
      <c r="BC626" s="1">
        <v>46625.03</v>
      </c>
      <c r="BD626" s="1">
        <v>46546.8</v>
      </c>
      <c r="BE626" s="1">
        <v>46468.57</v>
      </c>
      <c r="BF626" s="1">
        <v>46390.340000000004</v>
      </c>
      <c r="BG626" s="1">
        <v>46312.11</v>
      </c>
      <c r="BH626" s="1">
        <v>46233.88</v>
      </c>
      <c r="BI626" s="1">
        <v>46155.65</v>
      </c>
      <c r="BJ626" s="1">
        <v>46077.42</v>
      </c>
      <c r="BK626" s="1">
        <v>45999.19</v>
      </c>
      <c r="BL626" s="2">
        <f t="shared" si="341"/>
        <v>0</v>
      </c>
      <c r="BM626" s="2">
        <f t="shared" si="369"/>
        <v>938.7600000000001</v>
      </c>
      <c r="BN626" s="3">
        <f t="shared" si="378"/>
        <v>1.3518802852375812E-2</v>
      </c>
      <c r="BO626" s="37">
        <f>IFERROR(INDEX('Wkpr - Existing Depr Rates'!$G$2:$G$709,MATCH('Wkpr - Plant Balance Detail'!A626,'Wkpr - Existing Depr Rates'!$A$2:$A$709,0),),0)</f>
        <v>1.2999999999999999E-2</v>
      </c>
      <c r="BP626" s="37">
        <f t="shared" si="370"/>
        <v>5.1880285237581279E-4</v>
      </c>
      <c r="BU626" s="31">
        <f>_xlfn.IFNA(IF(AND($B626="ED",$D626&gt;=310000,$D626&lt;360000),INDEX('Wkpr - Allocation_Factors'!$B$16:$F$16,1,MATCH('Wkpr - Plant Balance Detail'!BU$2,'Wkpr - Allocation_Factors'!$B$1:$F$1,0)),IF(AND($B626="GD",$C626="AN",$D626&gt;=350000,$D626&lt;358000),INDEX('Wkpr - Allocation_Factors'!$B$17:$F$17,1,MATCH('Wkpr - Plant Balance Detail'!BU$2,'Wkpr - Allocation_Factors'!$B$1:$F$1,0)),INDEX('Wkpr - Allocation_Factors'!$B$2:$F$15,MATCH(CONCATENATE('Wkpr - Plant Balance Detail'!$B626,'Wkpr - Plant Balance Detail'!$C626),'Wkpr - Allocation_Factors'!$A$2:$A$15,0),MATCH('Wkpr - Plant Balance Detail'!BU$2,'Wkpr - Allocation_Factors'!$B$1:$F$1,0)))),0)</f>
        <v>0</v>
      </c>
      <c r="BV626" s="31">
        <f>_xlfn.IFNA(IF(AND($B626="ED",$D626&gt;=310000,$D626&lt;360000),INDEX('Wkpr - Allocation_Factors'!$B$16:$F$16,1,MATCH('Wkpr - Plant Balance Detail'!BV$2,'Wkpr - Allocation_Factors'!$B$1:$F$1,0)),IF(AND($B626="GD",$C626="AN",$D626&gt;=350000,$D626&lt;358000),INDEX('Wkpr - Allocation_Factors'!$B$17:$F$17,1,MATCH('Wkpr - Plant Balance Detail'!BV$2,'Wkpr - Allocation_Factors'!$B$1:$F$1,0)),INDEX('Wkpr - Allocation_Factors'!$B$2:$F$15,MATCH(CONCATENATE('Wkpr - Plant Balance Detail'!$B626,'Wkpr - Plant Balance Detail'!$C626),'Wkpr - Allocation_Factors'!$A$2:$A$15,0),MATCH('Wkpr - Plant Balance Detail'!BV$2,'Wkpr - Allocation_Factors'!$B$1:$F$1,0)))),0)</f>
        <v>0</v>
      </c>
      <c r="BW626" s="31">
        <f>_xlfn.IFNA(IF(AND($B626="ED",$D626&gt;=310000,$D626&lt;360000),INDEX('Wkpr - Allocation_Factors'!$B$16:$F$16,1,MATCH('Wkpr - Plant Balance Detail'!BW$2,'Wkpr - Allocation_Factors'!$B$1:$F$1,0)),IF(AND($B626="GD",$C626="AN",$D626&gt;=350000,$D626&lt;358000),INDEX('Wkpr - Allocation_Factors'!$B$17:$F$17,1,MATCH('Wkpr - Plant Balance Detail'!BW$2,'Wkpr - Allocation_Factors'!$B$1:$F$1,0)),INDEX('Wkpr - Allocation_Factors'!$B$2:$F$15,MATCH(CONCATENATE('Wkpr - Plant Balance Detail'!$B626,'Wkpr - Plant Balance Detail'!$C626),'Wkpr - Allocation_Factors'!$A$2:$A$15,0),MATCH('Wkpr - Plant Balance Detail'!BW$2,'Wkpr - Allocation_Factors'!$B$1:$F$1,0)))),0)</f>
        <v>0</v>
      </c>
      <c r="BX626" s="31">
        <f>_xlfn.IFNA(IF(AND($B626="ED",$D626&gt;=310000,$D626&lt;360000),INDEX('Wkpr - Allocation_Factors'!$B$16:$F$16,1,MATCH('Wkpr - Plant Balance Detail'!BX$2,'Wkpr - Allocation_Factors'!$B$1:$F$1,0)),IF(AND($B626="GD",$C626="AN",$D626&gt;=350000,$D626&lt;358000),INDEX('Wkpr - Allocation_Factors'!$B$17:$F$17,1,MATCH('Wkpr - Plant Balance Detail'!BX$2,'Wkpr - Allocation_Factors'!$B$1:$F$1,0)),INDEX('Wkpr - Allocation_Factors'!$B$2:$F$15,MATCH(CONCATENATE('Wkpr - Plant Balance Detail'!$B626,'Wkpr - Plant Balance Detail'!$C626),'Wkpr - Allocation_Factors'!$A$2:$A$15,0),MATCH('Wkpr - Plant Balance Detail'!BX$2,'Wkpr - Allocation_Factors'!$B$1:$F$1,0)))),0)</f>
        <v>0</v>
      </c>
      <c r="BY626" s="31">
        <f>_xlfn.IFNA(IF(AND($B626="ED",$D626&gt;=310000,$D626&lt;360000),INDEX('Wkpr - Allocation_Factors'!$B$16:$F$16,1,MATCH('Wkpr - Plant Balance Detail'!BY$2,'Wkpr - Allocation_Factors'!$B$1:$F$1,0)),IF(AND($B626="GD",$C626="AN",$D626&gt;=350000,$D626&lt;358000),INDEX('Wkpr - Allocation_Factors'!$B$17:$F$17,1,MATCH('Wkpr - Plant Balance Detail'!BY$2,'Wkpr - Allocation_Factors'!$B$1:$F$1,0)),INDEX('Wkpr - Allocation_Factors'!$B$2:$F$15,MATCH(CONCATENATE('Wkpr - Plant Balance Detail'!$B626,'Wkpr - Plant Balance Detail'!$C626),'Wkpr - Allocation_Factors'!$A$2:$A$15,0),MATCH('Wkpr - Plant Balance Detail'!BY$2,'Wkpr - Allocation_Factors'!$B$1:$F$1,0)))),0)</f>
        <v>0</v>
      </c>
      <c r="CA626" s="1">
        <f t="shared" si="342"/>
        <v>0</v>
      </c>
      <c r="CB626" s="1">
        <f t="shared" si="343"/>
        <v>0</v>
      </c>
      <c r="CC626" s="1">
        <f t="shared" si="344"/>
        <v>0</v>
      </c>
      <c r="CD626" s="1">
        <f t="shared" si="345"/>
        <v>0</v>
      </c>
      <c r="CE626" s="1">
        <f t="shared" si="346"/>
        <v>0</v>
      </c>
      <c r="CF626" s="1"/>
      <c r="CG626" s="1">
        <f t="shared" si="347"/>
        <v>0</v>
      </c>
      <c r="CH626" s="1">
        <f t="shared" si="348"/>
        <v>0</v>
      </c>
      <c r="CI626" s="1">
        <f t="shared" si="349"/>
        <v>0</v>
      </c>
      <c r="CJ626" s="1">
        <f t="shared" si="350"/>
        <v>0</v>
      </c>
      <c r="CK626" s="1">
        <f t="shared" si="351"/>
        <v>0</v>
      </c>
      <c r="CM626" s="1">
        <f t="shared" si="352"/>
        <v>0</v>
      </c>
      <c r="CN626" s="1">
        <f t="shared" si="353"/>
        <v>0</v>
      </c>
      <c r="CO626" s="1">
        <f t="shared" si="354"/>
        <v>0</v>
      </c>
      <c r="CP626" s="1">
        <f t="shared" si="355"/>
        <v>0</v>
      </c>
      <c r="CQ626" s="1">
        <f t="shared" si="356"/>
        <v>0</v>
      </c>
      <c r="CS626" s="1">
        <f t="shared" si="371"/>
        <v>0</v>
      </c>
      <c r="CT626" s="1">
        <f t="shared" si="372"/>
        <v>0</v>
      </c>
      <c r="CU626" s="1">
        <f t="shared" si="373"/>
        <v>0</v>
      </c>
      <c r="CV626" s="1">
        <f t="shared" si="374"/>
        <v>0</v>
      </c>
      <c r="CW626" s="1">
        <f t="shared" si="375"/>
        <v>0</v>
      </c>
      <c r="CX626" s="1">
        <f t="shared" si="376"/>
        <v>0</v>
      </c>
      <c r="DA626" s="38">
        <f t="shared" si="357"/>
        <v>0</v>
      </c>
      <c r="DB626" s="38">
        <f t="shared" si="358"/>
        <v>0</v>
      </c>
      <c r="DC626" s="38">
        <f t="shared" si="359"/>
        <v>0</v>
      </c>
      <c r="DD626" s="38">
        <f t="shared" si="360"/>
        <v>0</v>
      </c>
      <c r="DE626" s="38">
        <f t="shared" si="361"/>
        <v>0</v>
      </c>
    </row>
    <row r="627" spans="1:109" x14ac:dyDescent="0.2">
      <c r="A627" t="s">
        <v>642</v>
      </c>
      <c r="B627" t="str">
        <f t="shared" si="362"/>
        <v>NU</v>
      </c>
      <c r="C627" t="str">
        <f t="shared" si="363"/>
        <v>ZZ</v>
      </c>
      <c r="D627">
        <f t="shared" si="364"/>
        <v>352000</v>
      </c>
      <c r="E627" t="s">
        <v>686</v>
      </c>
      <c r="F627" s="1">
        <v>16884.150000000001</v>
      </c>
      <c r="G627" s="1">
        <v>16884.150000000001</v>
      </c>
      <c r="H627" s="1">
        <v>16884.150000000001</v>
      </c>
      <c r="I627" s="1">
        <v>16884.150000000001</v>
      </c>
      <c r="J627" s="1">
        <v>16884.150000000001</v>
      </c>
      <c r="K627" s="1">
        <v>16884.150000000001</v>
      </c>
      <c r="L627" s="1">
        <v>16884.150000000001</v>
      </c>
      <c r="M627" s="1">
        <v>16884.150000000001</v>
      </c>
      <c r="N627" s="1">
        <v>16884.150000000001</v>
      </c>
      <c r="O627" s="1">
        <v>16884.150000000001</v>
      </c>
      <c r="P627" s="1">
        <v>16884.150000000001</v>
      </c>
      <c r="Q627" s="1">
        <v>16884.150000000001</v>
      </c>
      <c r="R627" s="1">
        <v>16884.150000000001</v>
      </c>
      <c r="S627" s="1">
        <f t="shared" si="365"/>
        <v>16884.150000000001</v>
      </c>
      <c r="T627" s="1">
        <f t="shared" si="366"/>
        <v>185725.64999999997</v>
      </c>
      <c r="U627" s="1">
        <f t="shared" si="367"/>
        <v>16884.149999999998</v>
      </c>
      <c r="V627" s="1">
        <v>-16884.150000000001</v>
      </c>
      <c r="W627" s="1">
        <v>-16884.150000000001</v>
      </c>
      <c r="X627" s="1">
        <v>-16884.150000000001</v>
      </c>
      <c r="Y627" s="1">
        <v>-16884.150000000001</v>
      </c>
      <c r="Z627" s="1">
        <v>-16884.150000000001</v>
      </c>
      <c r="AA627" s="1">
        <v>-16884.150000000001</v>
      </c>
      <c r="AB627" s="1">
        <v>-16884.150000000001</v>
      </c>
      <c r="AC627" s="1">
        <v>-16884.150000000001</v>
      </c>
      <c r="AD627" s="1">
        <v>-16884.150000000001</v>
      </c>
      <c r="AE627" s="1">
        <v>-16884.150000000001</v>
      </c>
      <c r="AF627" s="1">
        <v>-16884.150000000001</v>
      </c>
      <c r="AG627" s="1">
        <v>-16884.150000000001</v>
      </c>
      <c r="AH627" s="1">
        <v>-16884.150000000001</v>
      </c>
      <c r="AI627" s="1"/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f t="shared" si="368"/>
        <v>0</v>
      </c>
      <c r="AX627" s="1"/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2">
        <f t="shared" si="341"/>
        <v>0</v>
      </c>
      <c r="BM627" s="2">
        <f t="shared" si="369"/>
        <v>0</v>
      </c>
      <c r="BN627" s="3" t="str">
        <f t="shared" si="378"/>
        <v/>
      </c>
      <c r="BO627" s="37">
        <f>IFERROR(INDEX('Wkpr - Existing Depr Rates'!$G$2:$G$709,MATCH('Wkpr - Plant Balance Detail'!A627,'Wkpr - Existing Depr Rates'!$A$2:$A$709,0),),0)</f>
        <v>1.6500000000000001E-2</v>
      </c>
      <c r="BP627" s="37" t="str">
        <f t="shared" si="370"/>
        <v/>
      </c>
      <c r="BU627" s="31">
        <f>_xlfn.IFNA(IF(AND($B627="ED",$D627&gt;=310000,$D627&lt;360000),INDEX('Wkpr - Allocation_Factors'!$B$16:$F$16,1,MATCH('Wkpr - Plant Balance Detail'!BU$2,'Wkpr - Allocation_Factors'!$B$1:$F$1,0)),IF(AND($B627="GD",$C627="AN",$D627&gt;=350000,$D627&lt;358000),INDEX('Wkpr - Allocation_Factors'!$B$17:$F$17,1,MATCH('Wkpr - Plant Balance Detail'!BU$2,'Wkpr - Allocation_Factors'!$B$1:$F$1,0)),INDEX('Wkpr - Allocation_Factors'!$B$2:$F$15,MATCH(CONCATENATE('Wkpr - Plant Balance Detail'!$B627,'Wkpr - Plant Balance Detail'!$C627),'Wkpr - Allocation_Factors'!$A$2:$A$15,0),MATCH('Wkpr - Plant Balance Detail'!BU$2,'Wkpr - Allocation_Factors'!$B$1:$F$1,0)))),0)</f>
        <v>0</v>
      </c>
      <c r="BV627" s="31">
        <f>_xlfn.IFNA(IF(AND($B627="ED",$D627&gt;=310000,$D627&lt;360000),INDEX('Wkpr - Allocation_Factors'!$B$16:$F$16,1,MATCH('Wkpr - Plant Balance Detail'!BV$2,'Wkpr - Allocation_Factors'!$B$1:$F$1,0)),IF(AND($B627="GD",$C627="AN",$D627&gt;=350000,$D627&lt;358000),INDEX('Wkpr - Allocation_Factors'!$B$17:$F$17,1,MATCH('Wkpr - Plant Balance Detail'!BV$2,'Wkpr - Allocation_Factors'!$B$1:$F$1,0)),INDEX('Wkpr - Allocation_Factors'!$B$2:$F$15,MATCH(CONCATENATE('Wkpr - Plant Balance Detail'!$B627,'Wkpr - Plant Balance Detail'!$C627),'Wkpr - Allocation_Factors'!$A$2:$A$15,0),MATCH('Wkpr - Plant Balance Detail'!BV$2,'Wkpr - Allocation_Factors'!$B$1:$F$1,0)))),0)</f>
        <v>0</v>
      </c>
      <c r="BW627" s="31">
        <f>_xlfn.IFNA(IF(AND($B627="ED",$D627&gt;=310000,$D627&lt;360000),INDEX('Wkpr - Allocation_Factors'!$B$16:$F$16,1,MATCH('Wkpr - Plant Balance Detail'!BW$2,'Wkpr - Allocation_Factors'!$B$1:$F$1,0)),IF(AND($B627="GD",$C627="AN",$D627&gt;=350000,$D627&lt;358000),INDEX('Wkpr - Allocation_Factors'!$B$17:$F$17,1,MATCH('Wkpr - Plant Balance Detail'!BW$2,'Wkpr - Allocation_Factors'!$B$1:$F$1,0)),INDEX('Wkpr - Allocation_Factors'!$B$2:$F$15,MATCH(CONCATENATE('Wkpr - Plant Balance Detail'!$B627,'Wkpr - Plant Balance Detail'!$C627),'Wkpr - Allocation_Factors'!$A$2:$A$15,0),MATCH('Wkpr - Plant Balance Detail'!BW$2,'Wkpr - Allocation_Factors'!$B$1:$F$1,0)))),0)</f>
        <v>0</v>
      </c>
      <c r="BX627" s="31">
        <f>_xlfn.IFNA(IF(AND($B627="ED",$D627&gt;=310000,$D627&lt;360000),INDEX('Wkpr - Allocation_Factors'!$B$16:$F$16,1,MATCH('Wkpr - Plant Balance Detail'!BX$2,'Wkpr - Allocation_Factors'!$B$1:$F$1,0)),IF(AND($B627="GD",$C627="AN",$D627&gt;=350000,$D627&lt;358000),INDEX('Wkpr - Allocation_Factors'!$B$17:$F$17,1,MATCH('Wkpr - Plant Balance Detail'!BX$2,'Wkpr - Allocation_Factors'!$B$1:$F$1,0)),INDEX('Wkpr - Allocation_Factors'!$B$2:$F$15,MATCH(CONCATENATE('Wkpr - Plant Balance Detail'!$B627,'Wkpr - Plant Balance Detail'!$C627),'Wkpr - Allocation_Factors'!$A$2:$A$15,0),MATCH('Wkpr - Plant Balance Detail'!BX$2,'Wkpr - Allocation_Factors'!$B$1:$F$1,0)))),0)</f>
        <v>0</v>
      </c>
      <c r="BY627" s="31">
        <f>_xlfn.IFNA(IF(AND($B627="ED",$D627&gt;=310000,$D627&lt;360000),INDEX('Wkpr - Allocation_Factors'!$B$16:$F$16,1,MATCH('Wkpr - Plant Balance Detail'!BY$2,'Wkpr - Allocation_Factors'!$B$1:$F$1,0)),IF(AND($B627="GD",$C627="AN",$D627&gt;=350000,$D627&lt;358000),INDEX('Wkpr - Allocation_Factors'!$B$17:$F$17,1,MATCH('Wkpr - Plant Balance Detail'!BY$2,'Wkpr - Allocation_Factors'!$B$1:$F$1,0)),INDEX('Wkpr - Allocation_Factors'!$B$2:$F$15,MATCH(CONCATENATE('Wkpr - Plant Balance Detail'!$B627,'Wkpr - Plant Balance Detail'!$C627),'Wkpr - Allocation_Factors'!$A$2:$A$15,0),MATCH('Wkpr - Plant Balance Detail'!BY$2,'Wkpr - Allocation_Factors'!$B$1:$F$1,0)))),0)</f>
        <v>0</v>
      </c>
      <c r="CA627" s="1">
        <f t="shared" si="342"/>
        <v>0</v>
      </c>
      <c r="CB627" s="1">
        <f t="shared" si="343"/>
        <v>0</v>
      </c>
      <c r="CC627" s="1">
        <f t="shared" si="344"/>
        <v>0</v>
      </c>
      <c r="CD627" s="1">
        <f t="shared" si="345"/>
        <v>0</v>
      </c>
      <c r="CE627" s="1">
        <f t="shared" si="346"/>
        <v>0</v>
      </c>
      <c r="CF627" s="1"/>
      <c r="CG627" s="1">
        <f t="shared" si="347"/>
        <v>0</v>
      </c>
      <c r="CH627" s="1">
        <f t="shared" si="348"/>
        <v>0</v>
      </c>
      <c r="CI627" s="1">
        <f t="shared" si="349"/>
        <v>0</v>
      </c>
      <c r="CJ627" s="1">
        <f t="shared" si="350"/>
        <v>0</v>
      </c>
      <c r="CK627" s="1">
        <f t="shared" si="351"/>
        <v>0</v>
      </c>
      <c r="CM627" s="1">
        <f t="shared" si="352"/>
        <v>0</v>
      </c>
      <c r="CN627" s="1">
        <f t="shared" si="353"/>
        <v>0</v>
      </c>
      <c r="CO627" s="1">
        <f t="shared" si="354"/>
        <v>0</v>
      </c>
      <c r="CP627" s="1">
        <f t="shared" si="355"/>
        <v>0</v>
      </c>
      <c r="CQ627" s="1">
        <f t="shared" si="356"/>
        <v>0</v>
      </c>
      <c r="CS627" s="1">
        <f t="shared" si="371"/>
        <v>0</v>
      </c>
      <c r="CT627" s="1">
        <f t="shared" si="372"/>
        <v>0</v>
      </c>
      <c r="CU627" s="1">
        <f t="shared" si="373"/>
        <v>0</v>
      </c>
      <c r="CV627" s="1">
        <f t="shared" si="374"/>
        <v>0</v>
      </c>
      <c r="CW627" s="1">
        <f t="shared" si="375"/>
        <v>0</v>
      </c>
      <c r="CX627" s="1">
        <f t="shared" si="376"/>
        <v>0</v>
      </c>
      <c r="DA627" s="38">
        <f t="shared" si="357"/>
        <v>0</v>
      </c>
      <c r="DB627" s="38">
        <f t="shared" si="358"/>
        <v>0</v>
      </c>
      <c r="DC627" s="38">
        <f t="shared" si="359"/>
        <v>0</v>
      </c>
      <c r="DD627" s="38">
        <f t="shared" si="360"/>
        <v>0</v>
      </c>
      <c r="DE627" s="38">
        <f t="shared" si="361"/>
        <v>0</v>
      </c>
    </row>
    <row r="628" spans="1:109" x14ac:dyDescent="0.2">
      <c r="A628" t="s">
        <v>643</v>
      </c>
      <c r="B628" t="str">
        <f t="shared" si="362"/>
        <v>NU</v>
      </c>
      <c r="C628" t="str">
        <f t="shared" si="363"/>
        <v>ZZ</v>
      </c>
      <c r="D628">
        <f t="shared" si="364"/>
        <v>360200</v>
      </c>
      <c r="E628" t="s">
        <v>686</v>
      </c>
      <c r="F628" s="1">
        <v>397467.87</v>
      </c>
      <c r="G628" s="1">
        <v>397467.87</v>
      </c>
      <c r="H628" s="1">
        <v>397467.87</v>
      </c>
      <c r="I628" s="1">
        <v>397467.87</v>
      </c>
      <c r="J628" s="1">
        <v>397467.87</v>
      </c>
      <c r="K628" s="1">
        <v>397467.87</v>
      </c>
      <c r="L628" s="1">
        <v>397467.87</v>
      </c>
      <c r="M628" s="1">
        <v>397467.87</v>
      </c>
      <c r="N628" s="1">
        <v>397467.87</v>
      </c>
      <c r="O628" s="1">
        <v>397467.87</v>
      </c>
      <c r="P628" s="1">
        <v>677349.82000000007</v>
      </c>
      <c r="Q628" s="1">
        <v>1237284.8</v>
      </c>
      <c r="R628" s="1">
        <v>677349.82000000007</v>
      </c>
      <c r="S628" s="1">
        <f t="shared" si="365"/>
        <v>537408.84499999997</v>
      </c>
      <c r="T628" s="1">
        <f t="shared" si="366"/>
        <v>5491845.4500000002</v>
      </c>
      <c r="U628" s="1">
        <f t="shared" si="367"/>
        <v>502437.85791666666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/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f t="shared" si="368"/>
        <v>0</v>
      </c>
      <c r="AX628" s="1"/>
      <c r="AY628" s="1">
        <v>397467.87</v>
      </c>
      <c r="AZ628" s="1">
        <v>397467.87</v>
      </c>
      <c r="BA628" s="1">
        <v>397467.87</v>
      </c>
      <c r="BB628" s="1">
        <v>397467.87</v>
      </c>
      <c r="BC628" s="1">
        <v>397467.87</v>
      </c>
      <c r="BD628" s="1">
        <v>397467.87</v>
      </c>
      <c r="BE628" s="1">
        <v>397467.87</v>
      </c>
      <c r="BF628" s="1">
        <v>397467.87</v>
      </c>
      <c r="BG628" s="1">
        <v>397467.87</v>
      </c>
      <c r="BH628" s="1">
        <v>397467.87</v>
      </c>
      <c r="BI628" s="1">
        <v>677349.82000000007</v>
      </c>
      <c r="BJ628" s="1">
        <v>1237284.8</v>
      </c>
      <c r="BK628" s="1">
        <v>677349.82000000007</v>
      </c>
      <c r="BL628" s="2">
        <f t="shared" si="341"/>
        <v>0</v>
      </c>
      <c r="BM628" s="2">
        <f t="shared" si="369"/>
        <v>0</v>
      </c>
      <c r="BN628" s="3" t="str">
        <f t="shared" si="378"/>
        <v/>
      </c>
      <c r="BO628" s="37">
        <f>IFERROR(INDEX('Wkpr - Existing Depr Rates'!$G$2:$G$709,MATCH('Wkpr - Plant Balance Detail'!A628,'Wkpr - Existing Depr Rates'!$A$2:$A$709,0),),0)</f>
        <v>0</v>
      </c>
      <c r="BP628" s="37" t="str">
        <f t="shared" si="370"/>
        <v/>
      </c>
      <c r="BU628" s="31">
        <f>_xlfn.IFNA(IF(AND($B628="ED",$D628&gt;=310000,$D628&lt;360000),INDEX('Wkpr - Allocation_Factors'!$B$16:$F$16,1,MATCH('Wkpr - Plant Balance Detail'!BU$2,'Wkpr - Allocation_Factors'!$B$1:$F$1,0)),IF(AND($B628="GD",$C628="AN",$D628&gt;=350000,$D628&lt;358000),INDEX('Wkpr - Allocation_Factors'!$B$17:$F$17,1,MATCH('Wkpr - Plant Balance Detail'!BU$2,'Wkpr - Allocation_Factors'!$B$1:$F$1,0)),INDEX('Wkpr - Allocation_Factors'!$B$2:$F$15,MATCH(CONCATENATE('Wkpr - Plant Balance Detail'!$B628,'Wkpr - Plant Balance Detail'!$C628),'Wkpr - Allocation_Factors'!$A$2:$A$15,0),MATCH('Wkpr - Plant Balance Detail'!BU$2,'Wkpr - Allocation_Factors'!$B$1:$F$1,0)))),0)</f>
        <v>0</v>
      </c>
      <c r="BV628" s="31">
        <f>_xlfn.IFNA(IF(AND($B628="ED",$D628&gt;=310000,$D628&lt;360000),INDEX('Wkpr - Allocation_Factors'!$B$16:$F$16,1,MATCH('Wkpr - Plant Balance Detail'!BV$2,'Wkpr - Allocation_Factors'!$B$1:$F$1,0)),IF(AND($B628="GD",$C628="AN",$D628&gt;=350000,$D628&lt;358000),INDEX('Wkpr - Allocation_Factors'!$B$17:$F$17,1,MATCH('Wkpr - Plant Balance Detail'!BV$2,'Wkpr - Allocation_Factors'!$B$1:$F$1,0)),INDEX('Wkpr - Allocation_Factors'!$B$2:$F$15,MATCH(CONCATENATE('Wkpr - Plant Balance Detail'!$B628,'Wkpr - Plant Balance Detail'!$C628),'Wkpr - Allocation_Factors'!$A$2:$A$15,0),MATCH('Wkpr - Plant Balance Detail'!BV$2,'Wkpr - Allocation_Factors'!$B$1:$F$1,0)))),0)</f>
        <v>0</v>
      </c>
      <c r="BW628" s="31">
        <f>_xlfn.IFNA(IF(AND($B628="ED",$D628&gt;=310000,$D628&lt;360000),INDEX('Wkpr - Allocation_Factors'!$B$16:$F$16,1,MATCH('Wkpr - Plant Balance Detail'!BW$2,'Wkpr - Allocation_Factors'!$B$1:$F$1,0)),IF(AND($B628="GD",$C628="AN",$D628&gt;=350000,$D628&lt;358000),INDEX('Wkpr - Allocation_Factors'!$B$17:$F$17,1,MATCH('Wkpr - Plant Balance Detail'!BW$2,'Wkpr - Allocation_Factors'!$B$1:$F$1,0)),INDEX('Wkpr - Allocation_Factors'!$B$2:$F$15,MATCH(CONCATENATE('Wkpr - Plant Balance Detail'!$B628,'Wkpr - Plant Balance Detail'!$C628),'Wkpr - Allocation_Factors'!$A$2:$A$15,0),MATCH('Wkpr - Plant Balance Detail'!BW$2,'Wkpr - Allocation_Factors'!$B$1:$F$1,0)))),0)</f>
        <v>0</v>
      </c>
      <c r="BX628" s="31">
        <f>_xlfn.IFNA(IF(AND($B628="ED",$D628&gt;=310000,$D628&lt;360000),INDEX('Wkpr - Allocation_Factors'!$B$16:$F$16,1,MATCH('Wkpr - Plant Balance Detail'!BX$2,'Wkpr - Allocation_Factors'!$B$1:$F$1,0)),IF(AND($B628="GD",$C628="AN",$D628&gt;=350000,$D628&lt;358000),INDEX('Wkpr - Allocation_Factors'!$B$17:$F$17,1,MATCH('Wkpr - Plant Balance Detail'!BX$2,'Wkpr - Allocation_Factors'!$B$1:$F$1,0)),INDEX('Wkpr - Allocation_Factors'!$B$2:$F$15,MATCH(CONCATENATE('Wkpr - Plant Balance Detail'!$B628,'Wkpr - Plant Balance Detail'!$C628),'Wkpr - Allocation_Factors'!$A$2:$A$15,0),MATCH('Wkpr - Plant Balance Detail'!BX$2,'Wkpr - Allocation_Factors'!$B$1:$F$1,0)))),0)</f>
        <v>0</v>
      </c>
      <c r="BY628" s="31">
        <f>_xlfn.IFNA(IF(AND($B628="ED",$D628&gt;=310000,$D628&lt;360000),INDEX('Wkpr - Allocation_Factors'!$B$16:$F$16,1,MATCH('Wkpr - Plant Balance Detail'!BY$2,'Wkpr - Allocation_Factors'!$B$1:$F$1,0)),IF(AND($B628="GD",$C628="AN",$D628&gt;=350000,$D628&lt;358000),INDEX('Wkpr - Allocation_Factors'!$B$17:$F$17,1,MATCH('Wkpr - Plant Balance Detail'!BY$2,'Wkpr - Allocation_Factors'!$B$1:$F$1,0)),INDEX('Wkpr - Allocation_Factors'!$B$2:$F$15,MATCH(CONCATENATE('Wkpr - Plant Balance Detail'!$B628,'Wkpr - Plant Balance Detail'!$C628),'Wkpr - Allocation_Factors'!$A$2:$A$15,0),MATCH('Wkpr - Plant Balance Detail'!BY$2,'Wkpr - Allocation_Factors'!$B$1:$F$1,0)))),0)</f>
        <v>0</v>
      </c>
      <c r="CA628" s="1">
        <f t="shared" si="342"/>
        <v>0</v>
      </c>
      <c r="CB628" s="1">
        <f t="shared" si="343"/>
        <v>0</v>
      </c>
      <c r="CC628" s="1">
        <f t="shared" si="344"/>
        <v>0</v>
      </c>
      <c r="CD628" s="1">
        <f t="shared" si="345"/>
        <v>0</v>
      </c>
      <c r="CE628" s="1">
        <f t="shared" si="346"/>
        <v>0</v>
      </c>
      <c r="CF628" s="1"/>
      <c r="CG628" s="1">
        <f t="shared" si="347"/>
        <v>0</v>
      </c>
      <c r="CH628" s="1">
        <f t="shared" si="348"/>
        <v>0</v>
      </c>
      <c r="CI628" s="1">
        <f t="shared" si="349"/>
        <v>0</v>
      </c>
      <c r="CJ628" s="1">
        <f t="shared" si="350"/>
        <v>0</v>
      </c>
      <c r="CK628" s="1">
        <f t="shared" si="351"/>
        <v>0</v>
      </c>
      <c r="CM628" s="1">
        <f t="shared" si="352"/>
        <v>0</v>
      </c>
      <c r="CN628" s="1">
        <f t="shared" si="353"/>
        <v>0</v>
      </c>
      <c r="CO628" s="1">
        <f t="shared" si="354"/>
        <v>0</v>
      </c>
      <c r="CP628" s="1">
        <f t="shared" si="355"/>
        <v>0</v>
      </c>
      <c r="CQ628" s="1">
        <f t="shared" si="356"/>
        <v>0</v>
      </c>
      <c r="CS628" s="1">
        <f t="shared" si="371"/>
        <v>0</v>
      </c>
      <c r="CT628" s="1">
        <f t="shared" si="372"/>
        <v>0</v>
      </c>
      <c r="CU628" s="1">
        <f t="shared" si="373"/>
        <v>0</v>
      </c>
      <c r="CV628" s="1">
        <f t="shared" si="374"/>
        <v>0</v>
      </c>
      <c r="CW628" s="1">
        <f t="shared" si="375"/>
        <v>0</v>
      </c>
      <c r="CX628" s="1">
        <f t="shared" si="376"/>
        <v>0</v>
      </c>
      <c r="DA628" s="38">
        <f t="shared" si="357"/>
        <v>0</v>
      </c>
      <c r="DB628" s="38">
        <f t="shared" si="358"/>
        <v>0</v>
      </c>
      <c r="DC628" s="38">
        <f t="shared" si="359"/>
        <v>0</v>
      </c>
      <c r="DD628" s="38">
        <f t="shared" si="360"/>
        <v>0</v>
      </c>
      <c r="DE628" s="38">
        <f t="shared" si="361"/>
        <v>0</v>
      </c>
    </row>
    <row r="629" spans="1:109" x14ac:dyDescent="0.2">
      <c r="A629" t="s">
        <v>644</v>
      </c>
      <c r="B629" t="str">
        <f t="shared" si="362"/>
        <v>NU</v>
      </c>
      <c r="C629" t="str">
        <f t="shared" si="363"/>
        <v>ZZ</v>
      </c>
      <c r="D629">
        <f t="shared" si="364"/>
        <v>361000</v>
      </c>
      <c r="E629" t="s">
        <v>686</v>
      </c>
      <c r="F629" s="1">
        <v>1230.6200000000001</v>
      </c>
      <c r="G629" s="1">
        <v>1230.6200000000001</v>
      </c>
      <c r="H629" s="1">
        <v>1230.6200000000001</v>
      </c>
      <c r="I629" s="1">
        <v>1230.6200000000001</v>
      </c>
      <c r="J629" s="1">
        <v>1230.6200000000001</v>
      </c>
      <c r="K629" s="1">
        <v>1230.6200000000001</v>
      </c>
      <c r="L629" s="1">
        <v>1230.6200000000001</v>
      </c>
      <c r="M629" s="1">
        <v>1230.6200000000001</v>
      </c>
      <c r="N629" s="1">
        <v>1230.6200000000001</v>
      </c>
      <c r="O629" s="1">
        <v>1230.6200000000001</v>
      </c>
      <c r="P629" s="1">
        <v>1230.6200000000001</v>
      </c>
      <c r="Q629" s="1">
        <v>1230.6200000000001</v>
      </c>
      <c r="R629" s="1">
        <v>1230.6200000000001</v>
      </c>
      <c r="S629" s="1">
        <f t="shared" si="365"/>
        <v>1230.6200000000001</v>
      </c>
      <c r="T629" s="1">
        <f t="shared" si="366"/>
        <v>13536.820000000003</v>
      </c>
      <c r="U629" s="1">
        <f t="shared" si="367"/>
        <v>1230.6200000000003</v>
      </c>
      <c r="V629" s="1">
        <v>-1230.6200000000001</v>
      </c>
      <c r="W629" s="1">
        <v>-1230.6200000000001</v>
      </c>
      <c r="X629" s="1">
        <v>-1230.6200000000001</v>
      </c>
      <c r="Y629" s="1">
        <v>-1230.6200000000001</v>
      </c>
      <c r="Z629" s="1">
        <v>-1230.6200000000001</v>
      </c>
      <c r="AA629" s="1">
        <v>-1230.6200000000001</v>
      </c>
      <c r="AB629" s="1">
        <v>-1230.6200000000001</v>
      </c>
      <c r="AC629" s="1">
        <v>-1230.6200000000001</v>
      </c>
      <c r="AD629" s="1">
        <v>-1230.6200000000001</v>
      </c>
      <c r="AE629" s="1">
        <v>-1230.6200000000001</v>
      </c>
      <c r="AF629" s="1">
        <v>-1230.6200000000001</v>
      </c>
      <c r="AG629" s="1">
        <v>-1230.6200000000001</v>
      </c>
      <c r="AH629" s="1">
        <v>-1230.6200000000001</v>
      </c>
      <c r="AI629" s="1"/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f t="shared" si="368"/>
        <v>0</v>
      </c>
      <c r="AX629" s="1"/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2">
        <f t="shared" si="341"/>
        <v>0</v>
      </c>
      <c r="BM629" s="2">
        <f t="shared" si="369"/>
        <v>0</v>
      </c>
      <c r="BN629" s="3" t="str">
        <f t="shared" si="378"/>
        <v/>
      </c>
      <c r="BO629" s="37">
        <f>IFERROR(INDEX('Wkpr - Existing Depr Rates'!$G$2:$G$709,MATCH('Wkpr - Plant Balance Detail'!A629,'Wkpr - Existing Depr Rates'!$A$2:$A$709,0),),0)</f>
        <v>1.6199999999999999E-2</v>
      </c>
      <c r="BP629" s="37" t="str">
        <f t="shared" si="370"/>
        <v/>
      </c>
      <c r="BU629" s="31">
        <f>_xlfn.IFNA(IF(AND($B629="ED",$D629&gt;=310000,$D629&lt;360000),INDEX('Wkpr - Allocation_Factors'!$B$16:$F$16,1,MATCH('Wkpr - Plant Balance Detail'!BU$2,'Wkpr - Allocation_Factors'!$B$1:$F$1,0)),IF(AND($B629="GD",$C629="AN",$D629&gt;=350000,$D629&lt;358000),INDEX('Wkpr - Allocation_Factors'!$B$17:$F$17,1,MATCH('Wkpr - Plant Balance Detail'!BU$2,'Wkpr - Allocation_Factors'!$B$1:$F$1,0)),INDEX('Wkpr - Allocation_Factors'!$B$2:$F$15,MATCH(CONCATENATE('Wkpr - Plant Balance Detail'!$B629,'Wkpr - Plant Balance Detail'!$C629),'Wkpr - Allocation_Factors'!$A$2:$A$15,0),MATCH('Wkpr - Plant Balance Detail'!BU$2,'Wkpr - Allocation_Factors'!$B$1:$F$1,0)))),0)</f>
        <v>0</v>
      </c>
      <c r="BV629" s="31">
        <f>_xlfn.IFNA(IF(AND($B629="ED",$D629&gt;=310000,$D629&lt;360000),INDEX('Wkpr - Allocation_Factors'!$B$16:$F$16,1,MATCH('Wkpr - Plant Balance Detail'!BV$2,'Wkpr - Allocation_Factors'!$B$1:$F$1,0)),IF(AND($B629="GD",$C629="AN",$D629&gt;=350000,$D629&lt;358000),INDEX('Wkpr - Allocation_Factors'!$B$17:$F$17,1,MATCH('Wkpr - Plant Balance Detail'!BV$2,'Wkpr - Allocation_Factors'!$B$1:$F$1,0)),INDEX('Wkpr - Allocation_Factors'!$B$2:$F$15,MATCH(CONCATENATE('Wkpr - Plant Balance Detail'!$B629,'Wkpr - Plant Balance Detail'!$C629),'Wkpr - Allocation_Factors'!$A$2:$A$15,0),MATCH('Wkpr - Plant Balance Detail'!BV$2,'Wkpr - Allocation_Factors'!$B$1:$F$1,0)))),0)</f>
        <v>0</v>
      </c>
      <c r="BW629" s="31">
        <f>_xlfn.IFNA(IF(AND($B629="ED",$D629&gt;=310000,$D629&lt;360000),INDEX('Wkpr - Allocation_Factors'!$B$16:$F$16,1,MATCH('Wkpr - Plant Balance Detail'!BW$2,'Wkpr - Allocation_Factors'!$B$1:$F$1,0)),IF(AND($B629="GD",$C629="AN",$D629&gt;=350000,$D629&lt;358000),INDEX('Wkpr - Allocation_Factors'!$B$17:$F$17,1,MATCH('Wkpr - Plant Balance Detail'!BW$2,'Wkpr - Allocation_Factors'!$B$1:$F$1,0)),INDEX('Wkpr - Allocation_Factors'!$B$2:$F$15,MATCH(CONCATENATE('Wkpr - Plant Balance Detail'!$B629,'Wkpr - Plant Balance Detail'!$C629),'Wkpr - Allocation_Factors'!$A$2:$A$15,0),MATCH('Wkpr - Plant Balance Detail'!BW$2,'Wkpr - Allocation_Factors'!$B$1:$F$1,0)))),0)</f>
        <v>0</v>
      </c>
      <c r="BX629" s="31">
        <f>_xlfn.IFNA(IF(AND($B629="ED",$D629&gt;=310000,$D629&lt;360000),INDEX('Wkpr - Allocation_Factors'!$B$16:$F$16,1,MATCH('Wkpr - Plant Balance Detail'!BX$2,'Wkpr - Allocation_Factors'!$B$1:$F$1,0)),IF(AND($B629="GD",$C629="AN",$D629&gt;=350000,$D629&lt;358000),INDEX('Wkpr - Allocation_Factors'!$B$17:$F$17,1,MATCH('Wkpr - Plant Balance Detail'!BX$2,'Wkpr - Allocation_Factors'!$B$1:$F$1,0)),INDEX('Wkpr - Allocation_Factors'!$B$2:$F$15,MATCH(CONCATENATE('Wkpr - Plant Balance Detail'!$B629,'Wkpr - Plant Balance Detail'!$C629),'Wkpr - Allocation_Factors'!$A$2:$A$15,0),MATCH('Wkpr - Plant Balance Detail'!BX$2,'Wkpr - Allocation_Factors'!$B$1:$F$1,0)))),0)</f>
        <v>0</v>
      </c>
      <c r="BY629" s="31">
        <f>_xlfn.IFNA(IF(AND($B629="ED",$D629&gt;=310000,$D629&lt;360000),INDEX('Wkpr - Allocation_Factors'!$B$16:$F$16,1,MATCH('Wkpr - Plant Balance Detail'!BY$2,'Wkpr - Allocation_Factors'!$B$1:$F$1,0)),IF(AND($B629="GD",$C629="AN",$D629&gt;=350000,$D629&lt;358000),INDEX('Wkpr - Allocation_Factors'!$B$17:$F$17,1,MATCH('Wkpr - Plant Balance Detail'!BY$2,'Wkpr - Allocation_Factors'!$B$1:$F$1,0)),INDEX('Wkpr - Allocation_Factors'!$B$2:$F$15,MATCH(CONCATENATE('Wkpr - Plant Balance Detail'!$B629,'Wkpr - Plant Balance Detail'!$C629),'Wkpr - Allocation_Factors'!$A$2:$A$15,0),MATCH('Wkpr - Plant Balance Detail'!BY$2,'Wkpr - Allocation_Factors'!$B$1:$F$1,0)))),0)</f>
        <v>0</v>
      </c>
      <c r="CA629" s="1">
        <f t="shared" si="342"/>
        <v>0</v>
      </c>
      <c r="CB629" s="1">
        <f t="shared" si="343"/>
        <v>0</v>
      </c>
      <c r="CC629" s="1">
        <f t="shared" si="344"/>
        <v>0</v>
      </c>
      <c r="CD629" s="1">
        <f t="shared" si="345"/>
        <v>0</v>
      </c>
      <c r="CE629" s="1">
        <f t="shared" si="346"/>
        <v>0</v>
      </c>
      <c r="CF629" s="1"/>
      <c r="CG629" s="1">
        <f t="shared" si="347"/>
        <v>0</v>
      </c>
      <c r="CH629" s="1">
        <f t="shared" si="348"/>
        <v>0</v>
      </c>
      <c r="CI629" s="1">
        <f t="shared" si="349"/>
        <v>0</v>
      </c>
      <c r="CJ629" s="1">
        <f t="shared" si="350"/>
        <v>0</v>
      </c>
      <c r="CK629" s="1">
        <f t="shared" si="351"/>
        <v>0</v>
      </c>
      <c r="CM629" s="1">
        <f t="shared" si="352"/>
        <v>0</v>
      </c>
      <c r="CN629" s="1">
        <f t="shared" si="353"/>
        <v>0</v>
      </c>
      <c r="CO629" s="1">
        <f t="shared" si="354"/>
        <v>0</v>
      </c>
      <c r="CP629" s="1">
        <f t="shared" si="355"/>
        <v>0</v>
      </c>
      <c r="CQ629" s="1">
        <f t="shared" si="356"/>
        <v>0</v>
      </c>
      <c r="CS629" s="1">
        <f t="shared" si="371"/>
        <v>0</v>
      </c>
      <c r="CT629" s="1">
        <f t="shared" si="372"/>
        <v>0</v>
      </c>
      <c r="CU629" s="1">
        <f t="shared" si="373"/>
        <v>0</v>
      </c>
      <c r="CV629" s="1">
        <f t="shared" si="374"/>
        <v>0</v>
      </c>
      <c r="CW629" s="1">
        <f t="shared" si="375"/>
        <v>0</v>
      </c>
      <c r="CX629" s="1">
        <f t="shared" si="376"/>
        <v>0</v>
      </c>
      <c r="DA629" s="38">
        <f t="shared" si="357"/>
        <v>0</v>
      </c>
      <c r="DB629" s="38">
        <f t="shared" si="358"/>
        <v>0</v>
      </c>
      <c r="DC629" s="38">
        <f t="shared" si="359"/>
        <v>0</v>
      </c>
      <c r="DD629" s="38">
        <f t="shared" si="360"/>
        <v>0</v>
      </c>
      <c r="DE629" s="38">
        <f t="shared" si="361"/>
        <v>0</v>
      </c>
    </row>
    <row r="630" spans="1:109" x14ac:dyDescent="0.2">
      <c r="A630" t="s">
        <v>645</v>
      </c>
      <c r="B630" t="str">
        <f t="shared" si="362"/>
        <v>NU</v>
      </c>
      <c r="C630" t="str">
        <f t="shared" si="363"/>
        <v>ZZ</v>
      </c>
      <c r="D630">
        <f t="shared" si="364"/>
        <v>365000</v>
      </c>
      <c r="E630" t="s">
        <v>686</v>
      </c>
      <c r="F630" s="1">
        <v>8703.01</v>
      </c>
      <c r="G630" s="1">
        <v>8703.01</v>
      </c>
      <c r="H630" s="1">
        <v>8703.01</v>
      </c>
      <c r="I630" s="1">
        <v>8703.01</v>
      </c>
      <c r="J630" s="1">
        <v>8703.01</v>
      </c>
      <c r="K630" s="1">
        <v>8703.01</v>
      </c>
      <c r="L630" s="1">
        <v>8703.01</v>
      </c>
      <c r="M630" s="1">
        <v>8703.01</v>
      </c>
      <c r="N630" s="1">
        <v>8703.01</v>
      </c>
      <c r="O630" s="1">
        <v>8703.01</v>
      </c>
      <c r="P630" s="1">
        <v>8703.01</v>
      </c>
      <c r="Q630" s="1">
        <v>8703.01</v>
      </c>
      <c r="R630" s="1">
        <v>8703.01</v>
      </c>
      <c r="S630" s="1">
        <f t="shared" si="365"/>
        <v>8703.01</v>
      </c>
      <c r="T630" s="1">
        <f t="shared" si="366"/>
        <v>95733.109999999986</v>
      </c>
      <c r="U630" s="1">
        <f t="shared" si="367"/>
        <v>8703.0099999999984</v>
      </c>
      <c r="V630" s="1">
        <v>-8703.01</v>
      </c>
      <c r="W630" s="1">
        <v>-8703.01</v>
      </c>
      <c r="X630" s="1">
        <v>-8703.01</v>
      </c>
      <c r="Y630" s="1">
        <v>-8703.01</v>
      </c>
      <c r="Z630" s="1">
        <v>-8703.01</v>
      </c>
      <c r="AA630" s="1">
        <v>-8703.01</v>
      </c>
      <c r="AB630" s="1">
        <v>-8703.01</v>
      </c>
      <c r="AC630" s="1">
        <v>-8703.01</v>
      </c>
      <c r="AD630" s="1">
        <v>-8703.01</v>
      </c>
      <c r="AE630" s="1">
        <v>-8703.01</v>
      </c>
      <c r="AF630" s="1">
        <v>-8703.01</v>
      </c>
      <c r="AG630" s="1">
        <v>-8703.01</v>
      </c>
      <c r="AH630" s="1">
        <v>-8703.01</v>
      </c>
      <c r="AI630" s="1"/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f t="shared" si="368"/>
        <v>0</v>
      </c>
      <c r="AX630" s="1"/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2">
        <f t="shared" si="341"/>
        <v>0</v>
      </c>
      <c r="BM630" s="2">
        <f t="shared" si="369"/>
        <v>0</v>
      </c>
      <c r="BN630" s="3" t="str">
        <f t="shared" si="378"/>
        <v/>
      </c>
      <c r="BO630" s="37">
        <f>IFERROR(INDEX('Wkpr - Existing Depr Rates'!$G$2:$G$709,MATCH('Wkpr - Plant Balance Detail'!A630,'Wkpr - Existing Depr Rates'!$A$2:$A$709,0),),0)</f>
        <v>2.8199999999999999E-2</v>
      </c>
      <c r="BP630" s="37" t="str">
        <f t="shared" si="370"/>
        <v/>
      </c>
      <c r="BU630" s="31">
        <f>_xlfn.IFNA(IF(AND($B630="ED",$D630&gt;=310000,$D630&lt;360000),INDEX('Wkpr - Allocation_Factors'!$B$16:$F$16,1,MATCH('Wkpr - Plant Balance Detail'!BU$2,'Wkpr - Allocation_Factors'!$B$1:$F$1,0)),IF(AND($B630="GD",$C630="AN",$D630&gt;=350000,$D630&lt;358000),INDEX('Wkpr - Allocation_Factors'!$B$17:$F$17,1,MATCH('Wkpr - Plant Balance Detail'!BU$2,'Wkpr - Allocation_Factors'!$B$1:$F$1,0)),INDEX('Wkpr - Allocation_Factors'!$B$2:$F$15,MATCH(CONCATENATE('Wkpr - Plant Balance Detail'!$B630,'Wkpr - Plant Balance Detail'!$C630),'Wkpr - Allocation_Factors'!$A$2:$A$15,0),MATCH('Wkpr - Plant Balance Detail'!BU$2,'Wkpr - Allocation_Factors'!$B$1:$F$1,0)))),0)</f>
        <v>0</v>
      </c>
      <c r="BV630" s="31">
        <f>_xlfn.IFNA(IF(AND($B630="ED",$D630&gt;=310000,$D630&lt;360000),INDEX('Wkpr - Allocation_Factors'!$B$16:$F$16,1,MATCH('Wkpr - Plant Balance Detail'!BV$2,'Wkpr - Allocation_Factors'!$B$1:$F$1,0)),IF(AND($B630="GD",$C630="AN",$D630&gt;=350000,$D630&lt;358000),INDEX('Wkpr - Allocation_Factors'!$B$17:$F$17,1,MATCH('Wkpr - Plant Balance Detail'!BV$2,'Wkpr - Allocation_Factors'!$B$1:$F$1,0)),INDEX('Wkpr - Allocation_Factors'!$B$2:$F$15,MATCH(CONCATENATE('Wkpr - Plant Balance Detail'!$B630,'Wkpr - Plant Balance Detail'!$C630),'Wkpr - Allocation_Factors'!$A$2:$A$15,0),MATCH('Wkpr - Plant Balance Detail'!BV$2,'Wkpr - Allocation_Factors'!$B$1:$F$1,0)))),0)</f>
        <v>0</v>
      </c>
      <c r="BW630" s="31">
        <f>_xlfn.IFNA(IF(AND($B630="ED",$D630&gt;=310000,$D630&lt;360000),INDEX('Wkpr - Allocation_Factors'!$B$16:$F$16,1,MATCH('Wkpr - Plant Balance Detail'!BW$2,'Wkpr - Allocation_Factors'!$B$1:$F$1,0)),IF(AND($B630="GD",$C630="AN",$D630&gt;=350000,$D630&lt;358000),INDEX('Wkpr - Allocation_Factors'!$B$17:$F$17,1,MATCH('Wkpr - Plant Balance Detail'!BW$2,'Wkpr - Allocation_Factors'!$B$1:$F$1,0)),INDEX('Wkpr - Allocation_Factors'!$B$2:$F$15,MATCH(CONCATENATE('Wkpr - Plant Balance Detail'!$B630,'Wkpr - Plant Balance Detail'!$C630),'Wkpr - Allocation_Factors'!$A$2:$A$15,0),MATCH('Wkpr - Plant Balance Detail'!BW$2,'Wkpr - Allocation_Factors'!$B$1:$F$1,0)))),0)</f>
        <v>0</v>
      </c>
      <c r="BX630" s="31">
        <f>_xlfn.IFNA(IF(AND($B630="ED",$D630&gt;=310000,$D630&lt;360000),INDEX('Wkpr - Allocation_Factors'!$B$16:$F$16,1,MATCH('Wkpr - Plant Balance Detail'!BX$2,'Wkpr - Allocation_Factors'!$B$1:$F$1,0)),IF(AND($B630="GD",$C630="AN",$D630&gt;=350000,$D630&lt;358000),INDEX('Wkpr - Allocation_Factors'!$B$17:$F$17,1,MATCH('Wkpr - Plant Balance Detail'!BX$2,'Wkpr - Allocation_Factors'!$B$1:$F$1,0)),INDEX('Wkpr - Allocation_Factors'!$B$2:$F$15,MATCH(CONCATENATE('Wkpr - Plant Balance Detail'!$B630,'Wkpr - Plant Balance Detail'!$C630),'Wkpr - Allocation_Factors'!$A$2:$A$15,0),MATCH('Wkpr - Plant Balance Detail'!BX$2,'Wkpr - Allocation_Factors'!$B$1:$F$1,0)))),0)</f>
        <v>0</v>
      </c>
      <c r="BY630" s="31">
        <f>_xlfn.IFNA(IF(AND($B630="ED",$D630&gt;=310000,$D630&lt;360000),INDEX('Wkpr - Allocation_Factors'!$B$16:$F$16,1,MATCH('Wkpr - Plant Balance Detail'!BY$2,'Wkpr - Allocation_Factors'!$B$1:$F$1,0)),IF(AND($B630="GD",$C630="AN",$D630&gt;=350000,$D630&lt;358000),INDEX('Wkpr - Allocation_Factors'!$B$17:$F$17,1,MATCH('Wkpr - Plant Balance Detail'!BY$2,'Wkpr - Allocation_Factors'!$B$1:$F$1,0)),INDEX('Wkpr - Allocation_Factors'!$B$2:$F$15,MATCH(CONCATENATE('Wkpr - Plant Balance Detail'!$B630,'Wkpr - Plant Balance Detail'!$C630),'Wkpr - Allocation_Factors'!$A$2:$A$15,0),MATCH('Wkpr - Plant Balance Detail'!BY$2,'Wkpr - Allocation_Factors'!$B$1:$F$1,0)))),0)</f>
        <v>0</v>
      </c>
      <c r="CA630" s="1">
        <f t="shared" si="342"/>
        <v>0</v>
      </c>
      <c r="CB630" s="1">
        <f t="shared" si="343"/>
        <v>0</v>
      </c>
      <c r="CC630" s="1">
        <f t="shared" si="344"/>
        <v>0</v>
      </c>
      <c r="CD630" s="1">
        <f t="shared" si="345"/>
        <v>0</v>
      </c>
      <c r="CE630" s="1">
        <f t="shared" si="346"/>
        <v>0</v>
      </c>
      <c r="CF630" s="1"/>
      <c r="CG630" s="1">
        <f t="shared" si="347"/>
        <v>0</v>
      </c>
      <c r="CH630" s="1">
        <f t="shared" si="348"/>
        <v>0</v>
      </c>
      <c r="CI630" s="1">
        <f t="shared" si="349"/>
        <v>0</v>
      </c>
      <c r="CJ630" s="1">
        <f t="shared" si="350"/>
        <v>0</v>
      </c>
      <c r="CK630" s="1">
        <f t="shared" si="351"/>
        <v>0</v>
      </c>
      <c r="CM630" s="1">
        <f t="shared" si="352"/>
        <v>0</v>
      </c>
      <c r="CN630" s="1">
        <f t="shared" si="353"/>
        <v>0</v>
      </c>
      <c r="CO630" s="1">
        <f t="shared" si="354"/>
        <v>0</v>
      </c>
      <c r="CP630" s="1">
        <f t="shared" si="355"/>
        <v>0</v>
      </c>
      <c r="CQ630" s="1">
        <f t="shared" si="356"/>
        <v>0</v>
      </c>
      <c r="CS630" s="1">
        <f t="shared" si="371"/>
        <v>0</v>
      </c>
      <c r="CT630" s="1">
        <f t="shared" si="372"/>
        <v>0</v>
      </c>
      <c r="CU630" s="1">
        <f t="shared" si="373"/>
        <v>0</v>
      </c>
      <c r="CV630" s="1">
        <f t="shared" si="374"/>
        <v>0</v>
      </c>
      <c r="CW630" s="1">
        <f t="shared" si="375"/>
        <v>0</v>
      </c>
      <c r="CX630" s="1">
        <f t="shared" si="376"/>
        <v>0</v>
      </c>
      <c r="DA630" s="38">
        <f t="shared" si="357"/>
        <v>0</v>
      </c>
      <c r="DB630" s="38">
        <f t="shared" si="358"/>
        <v>0</v>
      </c>
      <c r="DC630" s="38">
        <f t="shared" si="359"/>
        <v>0</v>
      </c>
      <c r="DD630" s="38">
        <f t="shared" si="360"/>
        <v>0</v>
      </c>
      <c r="DE630" s="38">
        <f t="shared" si="361"/>
        <v>0</v>
      </c>
    </row>
    <row r="631" spans="1:109" x14ac:dyDescent="0.2">
      <c r="A631" t="s">
        <v>646</v>
      </c>
      <c r="B631" t="str">
        <f t="shared" si="362"/>
        <v>NU</v>
      </c>
      <c r="C631" t="str">
        <f t="shared" si="363"/>
        <v>ZZ</v>
      </c>
      <c r="D631">
        <f t="shared" si="364"/>
        <v>374200</v>
      </c>
      <c r="E631" t="s">
        <v>686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f t="shared" si="365"/>
        <v>0</v>
      </c>
      <c r="T631" s="1">
        <f t="shared" si="366"/>
        <v>0</v>
      </c>
      <c r="U631" s="1">
        <f t="shared" si="367"/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/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f t="shared" si="368"/>
        <v>0</v>
      </c>
      <c r="AX631" s="1"/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2">
        <f t="shared" si="341"/>
        <v>0</v>
      </c>
      <c r="BM631" s="2">
        <f t="shared" si="369"/>
        <v>0</v>
      </c>
      <c r="BN631" s="3" t="str">
        <f t="shared" si="378"/>
        <v/>
      </c>
      <c r="BO631" s="37">
        <f>IFERROR(INDEX('Wkpr - Existing Depr Rates'!$G$2:$G$709,MATCH('Wkpr - Plant Balance Detail'!A631,'Wkpr - Existing Depr Rates'!$A$2:$A$709,0),),0)</f>
        <v>0</v>
      </c>
      <c r="BP631" s="37" t="str">
        <f t="shared" si="370"/>
        <v/>
      </c>
      <c r="BU631" s="31">
        <f>_xlfn.IFNA(IF(AND($B631="ED",$D631&gt;=310000,$D631&lt;360000),INDEX('Wkpr - Allocation_Factors'!$B$16:$F$16,1,MATCH('Wkpr - Plant Balance Detail'!BU$2,'Wkpr - Allocation_Factors'!$B$1:$F$1,0)),IF(AND($B631="GD",$C631="AN",$D631&gt;=350000,$D631&lt;358000),INDEX('Wkpr - Allocation_Factors'!$B$17:$F$17,1,MATCH('Wkpr - Plant Balance Detail'!BU$2,'Wkpr - Allocation_Factors'!$B$1:$F$1,0)),INDEX('Wkpr - Allocation_Factors'!$B$2:$F$15,MATCH(CONCATENATE('Wkpr - Plant Balance Detail'!$B631,'Wkpr - Plant Balance Detail'!$C631),'Wkpr - Allocation_Factors'!$A$2:$A$15,0),MATCH('Wkpr - Plant Balance Detail'!BU$2,'Wkpr - Allocation_Factors'!$B$1:$F$1,0)))),0)</f>
        <v>0</v>
      </c>
      <c r="BV631" s="31">
        <f>_xlfn.IFNA(IF(AND($B631="ED",$D631&gt;=310000,$D631&lt;360000),INDEX('Wkpr - Allocation_Factors'!$B$16:$F$16,1,MATCH('Wkpr - Plant Balance Detail'!BV$2,'Wkpr - Allocation_Factors'!$B$1:$F$1,0)),IF(AND($B631="GD",$C631="AN",$D631&gt;=350000,$D631&lt;358000),INDEX('Wkpr - Allocation_Factors'!$B$17:$F$17,1,MATCH('Wkpr - Plant Balance Detail'!BV$2,'Wkpr - Allocation_Factors'!$B$1:$F$1,0)),INDEX('Wkpr - Allocation_Factors'!$B$2:$F$15,MATCH(CONCATENATE('Wkpr - Plant Balance Detail'!$B631,'Wkpr - Plant Balance Detail'!$C631),'Wkpr - Allocation_Factors'!$A$2:$A$15,0),MATCH('Wkpr - Plant Balance Detail'!BV$2,'Wkpr - Allocation_Factors'!$B$1:$F$1,0)))),0)</f>
        <v>0</v>
      </c>
      <c r="BW631" s="31">
        <f>_xlfn.IFNA(IF(AND($B631="ED",$D631&gt;=310000,$D631&lt;360000),INDEX('Wkpr - Allocation_Factors'!$B$16:$F$16,1,MATCH('Wkpr - Plant Balance Detail'!BW$2,'Wkpr - Allocation_Factors'!$B$1:$F$1,0)),IF(AND($B631="GD",$C631="AN",$D631&gt;=350000,$D631&lt;358000),INDEX('Wkpr - Allocation_Factors'!$B$17:$F$17,1,MATCH('Wkpr - Plant Balance Detail'!BW$2,'Wkpr - Allocation_Factors'!$B$1:$F$1,0)),INDEX('Wkpr - Allocation_Factors'!$B$2:$F$15,MATCH(CONCATENATE('Wkpr - Plant Balance Detail'!$B631,'Wkpr - Plant Balance Detail'!$C631),'Wkpr - Allocation_Factors'!$A$2:$A$15,0),MATCH('Wkpr - Plant Balance Detail'!BW$2,'Wkpr - Allocation_Factors'!$B$1:$F$1,0)))),0)</f>
        <v>0</v>
      </c>
      <c r="BX631" s="31">
        <f>_xlfn.IFNA(IF(AND($B631="ED",$D631&gt;=310000,$D631&lt;360000),INDEX('Wkpr - Allocation_Factors'!$B$16:$F$16,1,MATCH('Wkpr - Plant Balance Detail'!BX$2,'Wkpr - Allocation_Factors'!$B$1:$F$1,0)),IF(AND($B631="GD",$C631="AN",$D631&gt;=350000,$D631&lt;358000),INDEX('Wkpr - Allocation_Factors'!$B$17:$F$17,1,MATCH('Wkpr - Plant Balance Detail'!BX$2,'Wkpr - Allocation_Factors'!$B$1:$F$1,0)),INDEX('Wkpr - Allocation_Factors'!$B$2:$F$15,MATCH(CONCATENATE('Wkpr - Plant Balance Detail'!$B631,'Wkpr - Plant Balance Detail'!$C631),'Wkpr - Allocation_Factors'!$A$2:$A$15,0),MATCH('Wkpr - Plant Balance Detail'!BX$2,'Wkpr - Allocation_Factors'!$B$1:$F$1,0)))),0)</f>
        <v>0</v>
      </c>
      <c r="BY631" s="31">
        <f>_xlfn.IFNA(IF(AND($B631="ED",$D631&gt;=310000,$D631&lt;360000),INDEX('Wkpr - Allocation_Factors'!$B$16:$F$16,1,MATCH('Wkpr - Plant Balance Detail'!BY$2,'Wkpr - Allocation_Factors'!$B$1:$F$1,0)),IF(AND($B631="GD",$C631="AN",$D631&gt;=350000,$D631&lt;358000),INDEX('Wkpr - Allocation_Factors'!$B$17:$F$17,1,MATCH('Wkpr - Plant Balance Detail'!BY$2,'Wkpr - Allocation_Factors'!$B$1:$F$1,0)),INDEX('Wkpr - Allocation_Factors'!$B$2:$F$15,MATCH(CONCATENATE('Wkpr - Plant Balance Detail'!$B631,'Wkpr - Plant Balance Detail'!$C631),'Wkpr - Allocation_Factors'!$A$2:$A$15,0),MATCH('Wkpr - Plant Balance Detail'!BY$2,'Wkpr - Allocation_Factors'!$B$1:$F$1,0)))),0)</f>
        <v>0</v>
      </c>
      <c r="CA631" s="1">
        <f t="shared" si="342"/>
        <v>0</v>
      </c>
      <c r="CB631" s="1">
        <f t="shared" si="343"/>
        <v>0</v>
      </c>
      <c r="CC631" s="1">
        <f t="shared" si="344"/>
        <v>0</v>
      </c>
      <c r="CD631" s="1">
        <f t="shared" si="345"/>
        <v>0</v>
      </c>
      <c r="CE631" s="1">
        <f t="shared" si="346"/>
        <v>0</v>
      </c>
      <c r="CF631" s="1"/>
      <c r="CG631" s="1">
        <f t="shared" si="347"/>
        <v>0</v>
      </c>
      <c r="CH631" s="1">
        <f t="shared" si="348"/>
        <v>0</v>
      </c>
      <c r="CI631" s="1">
        <f t="shared" si="349"/>
        <v>0</v>
      </c>
      <c r="CJ631" s="1">
        <f t="shared" si="350"/>
        <v>0</v>
      </c>
      <c r="CK631" s="1">
        <f t="shared" si="351"/>
        <v>0</v>
      </c>
      <c r="CM631" s="1">
        <f t="shared" si="352"/>
        <v>0</v>
      </c>
      <c r="CN631" s="1">
        <f t="shared" si="353"/>
        <v>0</v>
      </c>
      <c r="CO631" s="1">
        <f t="shared" si="354"/>
        <v>0</v>
      </c>
      <c r="CP631" s="1">
        <f t="shared" si="355"/>
        <v>0</v>
      </c>
      <c r="CQ631" s="1">
        <f t="shared" si="356"/>
        <v>0</v>
      </c>
      <c r="CS631" s="1">
        <f t="shared" si="371"/>
        <v>0</v>
      </c>
      <c r="CT631" s="1">
        <f t="shared" si="372"/>
        <v>0</v>
      </c>
      <c r="CU631" s="1">
        <f t="shared" si="373"/>
        <v>0</v>
      </c>
      <c r="CV631" s="1">
        <f t="shared" si="374"/>
        <v>0</v>
      </c>
      <c r="CW631" s="1">
        <f t="shared" si="375"/>
        <v>0</v>
      </c>
      <c r="CX631" s="1">
        <f t="shared" si="376"/>
        <v>0</v>
      </c>
      <c r="DA631" s="38">
        <f t="shared" si="357"/>
        <v>0</v>
      </c>
      <c r="DB631" s="38">
        <f t="shared" si="358"/>
        <v>0</v>
      </c>
      <c r="DC631" s="38">
        <f t="shared" si="359"/>
        <v>0</v>
      </c>
      <c r="DD631" s="38">
        <f t="shared" si="360"/>
        <v>0</v>
      </c>
      <c r="DE631" s="38">
        <f t="shared" si="361"/>
        <v>0</v>
      </c>
    </row>
    <row r="632" spans="1:109" x14ac:dyDescent="0.2">
      <c r="A632" t="s">
        <v>647</v>
      </c>
      <c r="B632" t="str">
        <f t="shared" si="362"/>
        <v>NU</v>
      </c>
      <c r="C632" t="str">
        <f t="shared" si="363"/>
        <v>ZZ</v>
      </c>
      <c r="D632">
        <f t="shared" si="364"/>
        <v>380000</v>
      </c>
      <c r="E632" t="s">
        <v>686</v>
      </c>
      <c r="F632" s="1">
        <v>142231.12</v>
      </c>
      <c r="G632" s="1">
        <v>142231.12</v>
      </c>
      <c r="H632" s="1">
        <v>142231.12</v>
      </c>
      <c r="I632" s="1">
        <v>142231.12</v>
      </c>
      <c r="J632" s="1">
        <v>142231.12</v>
      </c>
      <c r="K632" s="1">
        <v>142231.12</v>
      </c>
      <c r="L632" s="1">
        <v>142231.12</v>
      </c>
      <c r="M632" s="1">
        <v>142231.12</v>
      </c>
      <c r="N632" s="1">
        <v>142231.12</v>
      </c>
      <c r="O632" s="1">
        <v>142231.12</v>
      </c>
      <c r="P632" s="1">
        <v>142231.12</v>
      </c>
      <c r="Q632" s="1">
        <v>142231.12</v>
      </c>
      <c r="R632" s="1">
        <v>142231.12</v>
      </c>
      <c r="S632" s="1">
        <f t="shared" si="365"/>
        <v>142231.12</v>
      </c>
      <c r="T632" s="1">
        <f t="shared" si="366"/>
        <v>1564542.3200000003</v>
      </c>
      <c r="U632" s="1">
        <f t="shared" si="367"/>
        <v>142231.12000000002</v>
      </c>
      <c r="V632" s="1">
        <v>-107256.44</v>
      </c>
      <c r="W632" s="1">
        <v>-107592.73</v>
      </c>
      <c r="X632" s="1">
        <v>-107929.03</v>
      </c>
      <c r="Y632" s="1">
        <v>-108265.32</v>
      </c>
      <c r="Z632" s="1">
        <v>-108601.62</v>
      </c>
      <c r="AA632" s="1">
        <v>-108937.92</v>
      </c>
      <c r="AB632" s="1">
        <v>-109274.21</v>
      </c>
      <c r="AC632" s="1">
        <v>-109610.5</v>
      </c>
      <c r="AD632" s="1">
        <v>-109946.8</v>
      </c>
      <c r="AE632" s="1">
        <v>-110283.1</v>
      </c>
      <c r="AF632" s="1">
        <v>-110619.40000000001</v>
      </c>
      <c r="AG632" s="1">
        <v>-110955.69</v>
      </c>
      <c r="AH632" s="1">
        <v>-111291.99</v>
      </c>
      <c r="AI632" s="1"/>
      <c r="AJ632" s="1">
        <v>-336.3</v>
      </c>
      <c r="AK632" s="1">
        <v>-336.29</v>
      </c>
      <c r="AL632" s="1">
        <v>-336.3</v>
      </c>
      <c r="AM632" s="1">
        <v>-336.29</v>
      </c>
      <c r="AN632" s="1">
        <v>-336.3</v>
      </c>
      <c r="AO632" s="1">
        <v>-336.3</v>
      </c>
      <c r="AP632" s="1">
        <v>-336.29</v>
      </c>
      <c r="AQ632" s="1">
        <v>-336.29</v>
      </c>
      <c r="AR632" s="1">
        <v>-336.3</v>
      </c>
      <c r="AS632" s="1">
        <v>-336.3</v>
      </c>
      <c r="AT632" s="1">
        <v>-336.3</v>
      </c>
      <c r="AU632" s="1">
        <v>-336.29</v>
      </c>
      <c r="AV632" s="1">
        <v>-336.3</v>
      </c>
      <c r="AW632" s="1">
        <f t="shared" si="368"/>
        <v>4035.5500000000006</v>
      </c>
      <c r="AX632" s="1"/>
      <c r="AY632" s="1">
        <v>34974.68</v>
      </c>
      <c r="AZ632" s="1">
        <v>34638.39</v>
      </c>
      <c r="BA632" s="1">
        <v>34302.090000000004</v>
      </c>
      <c r="BB632" s="1">
        <v>33965.800000000003</v>
      </c>
      <c r="BC632" s="1">
        <v>33629.5</v>
      </c>
      <c r="BD632" s="1">
        <v>33293.199999999997</v>
      </c>
      <c r="BE632" s="1">
        <v>32956.910000000003</v>
      </c>
      <c r="BF632" s="1">
        <v>32620.62</v>
      </c>
      <c r="BG632" s="1">
        <v>32284.32</v>
      </c>
      <c r="BH632" s="1">
        <v>31948.02</v>
      </c>
      <c r="BI632" s="1">
        <v>31611.72</v>
      </c>
      <c r="BJ632" s="1">
        <v>31275.43</v>
      </c>
      <c r="BK632" s="1">
        <v>30939.13</v>
      </c>
      <c r="BL632" s="2">
        <f t="shared" si="341"/>
        <v>0</v>
      </c>
      <c r="BM632" s="2">
        <f t="shared" si="369"/>
        <v>4035.5500000000006</v>
      </c>
      <c r="BN632" s="3">
        <f t="shared" si="378"/>
        <v>2.8373185840060881E-2</v>
      </c>
      <c r="BO632" s="37">
        <f>IFERROR(INDEX('Wkpr - Existing Depr Rates'!$G$2:$G$709,MATCH('Wkpr - Plant Balance Detail'!A632,'Wkpr - Existing Depr Rates'!$A$2:$A$709,0),),0)</f>
        <v>2.4199999999999999E-2</v>
      </c>
      <c r="BP632" s="37">
        <f t="shared" si="370"/>
        <v>4.1731858400608814E-3</v>
      </c>
      <c r="BU632" s="31">
        <f>_xlfn.IFNA(IF(AND($B632="ED",$D632&gt;=310000,$D632&lt;360000),INDEX('Wkpr - Allocation_Factors'!$B$16:$F$16,1,MATCH('Wkpr - Plant Balance Detail'!BU$2,'Wkpr - Allocation_Factors'!$B$1:$F$1,0)),IF(AND($B632="GD",$C632="AN",$D632&gt;=350000,$D632&lt;358000),INDEX('Wkpr - Allocation_Factors'!$B$17:$F$17,1,MATCH('Wkpr - Plant Balance Detail'!BU$2,'Wkpr - Allocation_Factors'!$B$1:$F$1,0)),INDEX('Wkpr - Allocation_Factors'!$B$2:$F$15,MATCH(CONCATENATE('Wkpr - Plant Balance Detail'!$B632,'Wkpr - Plant Balance Detail'!$C632),'Wkpr - Allocation_Factors'!$A$2:$A$15,0),MATCH('Wkpr - Plant Balance Detail'!BU$2,'Wkpr - Allocation_Factors'!$B$1:$F$1,0)))),0)</f>
        <v>0</v>
      </c>
      <c r="BV632" s="31">
        <f>_xlfn.IFNA(IF(AND($B632="ED",$D632&gt;=310000,$D632&lt;360000),INDEX('Wkpr - Allocation_Factors'!$B$16:$F$16,1,MATCH('Wkpr - Plant Balance Detail'!BV$2,'Wkpr - Allocation_Factors'!$B$1:$F$1,0)),IF(AND($B632="GD",$C632="AN",$D632&gt;=350000,$D632&lt;358000),INDEX('Wkpr - Allocation_Factors'!$B$17:$F$17,1,MATCH('Wkpr - Plant Balance Detail'!BV$2,'Wkpr - Allocation_Factors'!$B$1:$F$1,0)),INDEX('Wkpr - Allocation_Factors'!$B$2:$F$15,MATCH(CONCATENATE('Wkpr - Plant Balance Detail'!$B632,'Wkpr - Plant Balance Detail'!$C632),'Wkpr - Allocation_Factors'!$A$2:$A$15,0),MATCH('Wkpr - Plant Balance Detail'!BV$2,'Wkpr - Allocation_Factors'!$B$1:$F$1,0)))),0)</f>
        <v>0</v>
      </c>
      <c r="BW632" s="31">
        <f>_xlfn.IFNA(IF(AND($B632="ED",$D632&gt;=310000,$D632&lt;360000),INDEX('Wkpr - Allocation_Factors'!$B$16:$F$16,1,MATCH('Wkpr - Plant Balance Detail'!BW$2,'Wkpr - Allocation_Factors'!$B$1:$F$1,0)),IF(AND($B632="GD",$C632="AN",$D632&gt;=350000,$D632&lt;358000),INDEX('Wkpr - Allocation_Factors'!$B$17:$F$17,1,MATCH('Wkpr - Plant Balance Detail'!BW$2,'Wkpr - Allocation_Factors'!$B$1:$F$1,0)),INDEX('Wkpr - Allocation_Factors'!$B$2:$F$15,MATCH(CONCATENATE('Wkpr - Plant Balance Detail'!$B632,'Wkpr - Plant Balance Detail'!$C632),'Wkpr - Allocation_Factors'!$A$2:$A$15,0),MATCH('Wkpr - Plant Balance Detail'!BW$2,'Wkpr - Allocation_Factors'!$B$1:$F$1,0)))),0)</f>
        <v>0</v>
      </c>
      <c r="BX632" s="31">
        <f>_xlfn.IFNA(IF(AND($B632="ED",$D632&gt;=310000,$D632&lt;360000),INDEX('Wkpr - Allocation_Factors'!$B$16:$F$16,1,MATCH('Wkpr - Plant Balance Detail'!BX$2,'Wkpr - Allocation_Factors'!$B$1:$F$1,0)),IF(AND($B632="GD",$C632="AN",$D632&gt;=350000,$D632&lt;358000),INDEX('Wkpr - Allocation_Factors'!$B$17:$F$17,1,MATCH('Wkpr - Plant Balance Detail'!BX$2,'Wkpr - Allocation_Factors'!$B$1:$F$1,0)),INDEX('Wkpr - Allocation_Factors'!$B$2:$F$15,MATCH(CONCATENATE('Wkpr - Plant Balance Detail'!$B632,'Wkpr - Plant Balance Detail'!$C632),'Wkpr - Allocation_Factors'!$A$2:$A$15,0),MATCH('Wkpr - Plant Balance Detail'!BX$2,'Wkpr - Allocation_Factors'!$B$1:$F$1,0)))),0)</f>
        <v>0</v>
      </c>
      <c r="BY632" s="31">
        <f>_xlfn.IFNA(IF(AND($B632="ED",$D632&gt;=310000,$D632&lt;360000),INDEX('Wkpr - Allocation_Factors'!$B$16:$F$16,1,MATCH('Wkpr - Plant Balance Detail'!BY$2,'Wkpr - Allocation_Factors'!$B$1:$F$1,0)),IF(AND($B632="GD",$C632="AN",$D632&gt;=350000,$D632&lt;358000),INDEX('Wkpr - Allocation_Factors'!$B$17:$F$17,1,MATCH('Wkpr - Plant Balance Detail'!BY$2,'Wkpr - Allocation_Factors'!$B$1:$F$1,0)),INDEX('Wkpr - Allocation_Factors'!$B$2:$F$15,MATCH(CONCATENATE('Wkpr - Plant Balance Detail'!$B632,'Wkpr - Plant Balance Detail'!$C632),'Wkpr - Allocation_Factors'!$A$2:$A$15,0),MATCH('Wkpr - Plant Balance Detail'!BY$2,'Wkpr - Allocation_Factors'!$B$1:$F$1,0)))),0)</f>
        <v>0</v>
      </c>
      <c r="CA632" s="1">
        <f t="shared" si="342"/>
        <v>0</v>
      </c>
      <c r="CB632" s="1">
        <f t="shared" si="343"/>
        <v>0</v>
      </c>
      <c r="CC632" s="1">
        <f t="shared" si="344"/>
        <v>0</v>
      </c>
      <c r="CD632" s="1">
        <f t="shared" si="345"/>
        <v>0</v>
      </c>
      <c r="CE632" s="1">
        <f t="shared" si="346"/>
        <v>0</v>
      </c>
      <c r="CF632" s="1"/>
      <c r="CG632" s="1">
        <f t="shared" si="347"/>
        <v>0</v>
      </c>
      <c r="CH632" s="1">
        <f t="shared" si="348"/>
        <v>0</v>
      </c>
      <c r="CI632" s="1">
        <f t="shared" si="349"/>
        <v>0</v>
      </c>
      <c r="CJ632" s="1">
        <f t="shared" si="350"/>
        <v>0</v>
      </c>
      <c r="CK632" s="1">
        <f t="shared" si="351"/>
        <v>0</v>
      </c>
      <c r="CM632" s="1">
        <f t="shared" si="352"/>
        <v>0</v>
      </c>
      <c r="CN632" s="1">
        <f t="shared" si="353"/>
        <v>0</v>
      </c>
      <c r="CO632" s="1">
        <f t="shared" si="354"/>
        <v>0</v>
      </c>
      <c r="CP632" s="1">
        <f t="shared" si="355"/>
        <v>0</v>
      </c>
      <c r="CQ632" s="1">
        <f t="shared" si="356"/>
        <v>0</v>
      </c>
      <c r="CS632" s="1">
        <f t="shared" si="371"/>
        <v>0</v>
      </c>
      <c r="CT632" s="1">
        <f t="shared" si="372"/>
        <v>0</v>
      </c>
      <c r="CU632" s="1">
        <f t="shared" si="373"/>
        <v>0</v>
      </c>
      <c r="CV632" s="1">
        <f t="shared" si="374"/>
        <v>0</v>
      </c>
      <c r="CW632" s="1">
        <f t="shared" si="375"/>
        <v>0</v>
      </c>
      <c r="CX632" s="1">
        <f t="shared" si="376"/>
        <v>0</v>
      </c>
      <c r="DA632" s="38">
        <f t="shared" si="357"/>
        <v>0</v>
      </c>
      <c r="DB632" s="38">
        <f t="shared" si="358"/>
        <v>0</v>
      </c>
      <c r="DC632" s="38">
        <f t="shared" si="359"/>
        <v>0</v>
      </c>
      <c r="DD632" s="38">
        <f t="shared" si="360"/>
        <v>0</v>
      </c>
      <c r="DE632" s="38">
        <f t="shared" si="361"/>
        <v>0</v>
      </c>
    </row>
    <row r="633" spans="1:109" x14ac:dyDescent="0.2">
      <c r="A633" t="s">
        <v>648</v>
      </c>
      <c r="B633" t="str">
        <f t="shared" si="362"/>
        <v>NU</v>
      </c>
      <c r="C633" t="str">
        <f t="shared" si="363"/>
        <v>ZZ</v>
      </c>
      <c r="D633">
        <f t="shared" si="364"/>
        <v>389200</v>
      </c>
      <c r="E633" t="s">
        <v>686</v>
      </c>
      <c r="F633" s="1">
        <v>204678.16</v>
      </c>
      <c r="G633" s="1">
        <v>204678.16</v>
      </c>
      <c r="H633" s="1">
        <v>204678.16</v>
      </c>
      <c r="I633" s="1">
        <v>204678.16</v>
      </c>
      <c r="J633" s="1">
        <v>204678.16</v>
      </c>
      <c r="K633" s="1">
        <v>204678.16</v>
      </c>
      <c r="L633" s="1">
        <v>204678.16</v>
      </c>
      <c r="M633" s="1">
        <v>204678.16</v>
      </c>
      <c r="N633" s="1">
        <v>204678.16</v>
      </c>
      <c r="O633" s="1">
        <v>204678.16</v>
      </c>
      <c r="P633" s="1">
        <v>204678.16</v>
      </c>
      <c r="Q633" s="1">
        <v>204678.16</v>
      </c>
      <c r="R633" s="1">
        <v>204678.16</v>
      </c>
      <c r="S633" s="1">
        <f t="shared" si="365"/>
        <v>204678.16</v>
      </c>
      <c r="T633" s="1">
        <f t="shared" si="366"/>
        <v>2251459.7599999998</v>
      </c>
      <c r="U633" s="1">
        <f t="shared" si="367"/>
        <v>204678.16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/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f t="shared" si="368"/>
        <v>0</v>
      </c>
      <c r="AX633" s="1"/>
      <c r="AY633" s="1">
        <v>204678.16</v>
      </c>
      <c r="AZ633" s="1">
        <v>204678.16</v>
      </c>
      <c r="BA633" s="1">
        <v>204678.16</v>
      </c>
      <c r="BB633" s="1">
        <v>204678.16</v>
      </c>
      <c r="BC633" s="1">
        <v>204678.16</v>
      </c>
      <c r="BD633" s="1">
        <v>204678.16</v>
      </c>
      <c r="BE633" s="1">
        <v>204678.16</v>
      </c>
      <c r="BF633" s="1">
        <v>204678.16</v>
      </c>
      <c r="BG633" s="1">
        <v>204678.16</v>
      </c>
      <c r="BH633" s="1">
        <v>204678.16</v>
      </c>
      <c r="BI633" s="1">
        <v>204678.16</v>
      </c>
      <c r="BJ633" s="1">
        <v>204678.16</v>
      </c>
      <c r="BK633" s="1">
        <v>204678.16</v>
      </c>
      <c r="BL633" s="2">
        <f t="shared" si="341"/>
        <v>0</v>
      </c>
      <c r="BM633" s="2">
        <f t="shared" si="369"/>
        <v>0</v>
      </c>
      <c r="BN633" s="3" t="str">
        <f t="shared" si="378"/>
        <v/>
      </c>
      <c r="BO633" s="37">
        <f>IFERROR(INDEX('Wkpr - Existing Depr Rates'!$G$2:$G$709,MATCH('Wkpr - Plant Balance Detail'!A633,'Wkpr - Existing Depr Rates'!$A$2:$A$709,0),),0)</f>
        <v>0</v>
      </c>
      <c r="BP633" s="37" t="str">
        <f t="shared" si="370"/>
        <v/>
      </c>
      <c r="BU633" s="31">
        <f>_xlfn.IFNA(IF(AND($B633="ED",$D633&gt;=310000,$D633&lt;360000),INDEX('Wkpr - Allocation_Factors'!$B$16:$F$16,1,MATCH('Wkpr - Plant Balance Detail'!BU$2,'Wkpr - Allocation_Factors'!$B$1:$F$1,0)),IF(AND($B633="GD",$C633="AN",$D633&gt;=350000,$D633&lt;358000),INDEX('Wkpr - Allocation_Factors'!$B$17:$F$17,1,MATCH('Wkpr - Plant Balance Detail'!BU$2,'Wkpr - Allocation_Factors'!$B$1:$F$1,0)),INDEX('Wkpr - Allocation_Factors'!$B$2:$F$15,MATCH(CONCATENATE('Wkpr - Plant Balance Detail'!$B633,'Wkpr - Plant Balance Detail'!$C633),'Wkpr - Allocation_Factors'!$A$2:$A$15,0),MATCH('Wkpr - Plant Balance Detail'!BU$2,'Wkpr - Allocation_Factors'!$B$1:$F$1,0)))),0)</f>
        <v>0</v>
      </c>
      <c r="BV633" s="31">
        <f>_xlfn.IFNA(IF(AND($B633="ED",$D633&gt;=310000,$D633&lt;360000),INDEX('Wkpr - Allocation_Factors'!$B$16:$F$16,1,MATCH('Wkpr - Plant Balance Detail'!BV$2,'Wkpr - Allocation_Factors'!$B$1:$F$1,0)),IF(AND($B633="GD",$C633="AN",$D633&gt;=350000,$D633&lt;358000),INDEX('Wkpr - Allocation_Factors'!$B$17:$F$17,1,MATCH('Wkpr - Plant Balance Detail'!BV$2,'Wkpr - Allocation_Factors'!$B$1:$F$1,0)),INDEX('Wkpr - Allocation_Factors'!$B$2:$F$15,MATCH(CONCATENATE('Wkpr - Plant Balance Detail'!$B633,'Wkpr - Plant Balance Detail'!$C633),'Wkpr - Allocation_Factors'!$A$2:$A$15,0),MATCH('Wkpr - Plant Balance Detail'!BV$2,'Wkpr - Allocation_Factors'!$B$1:$F$1,0)))),0)</f>
        <v>0</v>
      </c>
      <c r="BW633" s="31">
        <f>_xlfn.IFNA(IF(AND($B633="ED",$D633&gt;=310000,$D633&lt;360000),INDEX('Wkpr - Allocation_Factors'!$B$16:$F$16,1,MATCH('Wkpr - Plant Balance Detail'!BW$2,'Wkpr - Allocation_Factors'!$B$1:$F$1,0)),IF(AND($B633="GD",$C633="AN",$D633&gt;=350000,$D633&lt;358000),INDEX('Wkpr - Allocation_Factors'!$B$17:$F$17,1,MATCH('Wkpr - Plant Balance Detail'!BW$2,'Wkpr - Allocation_Factors'!$B$1:$F$1,0)),INDEX('Wkpr - Allocation_Factors'!$B$2:$F$15,MATCH(CONCATENATE('Wkpr - Plant Balance Detail'!$B633,'Wkpr - Plant Balance Detail'!$C633),'Wkpr - Allocation_Factors'!$A$2:$A$15,0),MATCH('Wkpr - Plant Balance Detail'!BW$2,'Wkpr - Allocation_Factors'!$B$1:$F$1,0)))),0)</f>
        <v>0</v>
      </c>
      <c r="BX633" s="31">
        <f>_xlfn.IFNA(IF(AND($B633="ED",$D633&gt;=310000,$D633&lt;360000),INDEX('Wkpr - Allocation_Factors'!$B$16:$F$16,1,MATCH('Wkpr - Plant Balance Detail'!BX$2,'Wkpr - Allocation_Factors'!$B$1:$F$1,0)),IF(AND($B633="GD",$C633="AN",$D633&gt;=350000,$D633&lt;358000),INDEX('Wkpr - Allocation_Factors'!$B$17:$F$17,1,MATCH('Wkpr - Plant Balance Detail'!BX$2,'Wkpr - Allocation_Factors'!$B$1:$F$1,0)),INDEX('Wkpr - Allocation_Factors'!$B$2:$F$15,MATCH(CONCATENATE('Wkpr - Plant Balance Detail'!$B633,'Wkpr - Plant Balance Detail'!$C633),'Wkpr - Allocation_Factors'!$A$2:$A$15,0),MATCH('Wkpr - Plant Balance Detail'!BX$2,'Wkpr - Allocation_Factors'!$B$1:$F$1,0)))),0)</f>
        <v>0</v>
      </c>
      <c r="BY633" s="31">
        <f>_xlfn.IFNA(IF(AND($B633="ED",$D633&gt;=310000,$D633&lt;360000),INDEX('Wkpr - Allocation_Factors'!$B$16:$F$16,1,MATCH('Wkpr - Plant Balance Detail'!BY$2,'Wkpr - Allocation_Factors'!$B$1:$F$1,0)),IF(AND($B633="GD",$C633="AN",$D633&gt;=350000,$D633&lt;358000),INDEX('Wkpr - Allocation_Factors'!$B$17:$F$17,1,MATCH('Wkpr - Plant Balance Detail'!BY$2,'Wkpr - Allocation_Factors'!$B$1:$F$1,0)),INDEX('Wkpr - Allocation_Factors'!$B$2:$F$15,MATCH(CONCATENATE('Wkpr - Plant Balance Detail'!$B633,'Wkpr - Plant Balance Detail'!$C633),'Wkpr - Allocation_Factors'!$A$2:$A$15,0),MATCH('Wkpr - Plant Balance Detail'!BY$2,'Wkpr - Allocation_Factors'!$B$1:$F$1,0)))),0)</f>
        <v>0</v>
      </c>
      <c r="CA633" s="1">
        <f t="shared" si="342"/>
        <v>0</v>
      </c>
      <c r="CB633" s="1">
        <f t="shared" si="343"/>
        <v>0</v>
      </c>
      <c r="CC633" s="1">
        <f t="shared" si="344"/>
        <v>0</v>
      </c>
      <c r="CD633" s="1">
        <f t="shared" si="345"/>
        <v>0</v>
      </c>
      <c r="CE633" s="1">
        <f t="shared" si="346"/>
        <v>0</v>
      </c>
      <c r="CF633" s="1"/>
      <c r="CG633" s="1">
        <f t="shared" si="347"/>
        <v>0</v>
      </c>
      <c r="CH633" s="1">
        <f t="shared" si="348"/>
        <v>0</v>
      </c>
      <c r="CI633" s="1">
        <f t="shared" si="349"/>
        <v>0</v>
      </c>
      <c r="CJ633" s="1">
        <f t="shared" si="350"/>
        <v>0</v>
      </c>
      <c r="CK633" s="1">
        <f t="shared" si="351"/>
        <v>0</v>
      </c>
      <c r="CM633" s="1">
        <f t="shared" si="352"/>
        <v>0</v>
      </c>
      <c r="CN633" s="1">
        <f t="shared" si="353"/>
        <v>0</v>
      </c>
      <c r="CO633" s="1">
        <f t="shared" si="354"/>
        <v>0</v>
      </c>
      <c r="CP633" s="1">
        <f t="shared" si="355"/>
        <v>0</v>
      </c>
      <c r="CQ633" s="1">
        <f t="shared" si="356"/>
        <v>0</v>
      </c>
      <c r="CS633" s="1">
        <f t="shared" si="371"/>
        <v>0</v>
      </c>
      <c r="CT633" s="1">
        <f t="shared" si="372"/>
        <v>0</v>
      </c>
      <c r="CU633" s="1">
        <f t="shared" si="373"/>
        <v>0</v>
      </c>
      <c r="CV633" s="1">
        <f t="shared" si="374"/>
        <v>0</v>
      </c>
      <c r="CW633" s="1">
        <f t="shared" si="375"/>
        <v>0</v>
      </c>
      <c r="CX633" s="1">
        <f t="shared" si="376"/>
        <v>0</v>
      </c>
      <c r="DA633" s="38">
        <f t="shared" si="357"/>
        <v>0</v>
      </c>
      <c r="DB633" s="38">
        <f t="shared" si="358"/>
        <v>0</v>
      </c>
      <c r="DC633" s="38">
        <f t="shared" si="359"/>
        <v>0</v>
      </c>
      <c r="DD633" s="38">
        <f t="shared" si="360"/>
        <v>0</v>
      </c>
      <c r="DE633" s="38">
        <f t="shared" si="361"/>
        <v>0</v>
      </c>
    </row>
    <row r="634" spans="1:109" x14ac:dyDescent="0.2">
      <c r="A634" t="s">
        <v>649</v>
      </c>
      <c r="B634" t="str">
        <f t="shared" si="362"/>
        <v>NU</v>
      </c>
      <c r="C634" t="str">
        <f t="shared" si="363"/>
        <v>ZZ</v>
      </c>
      <c r="D634">
        <f t="shared" si="364"/>
        <v>390100</v>
      </c>
      <c r="E634" t="s">
        <v>686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f t="shared" si="365"/>
        <v>0</v>
      </c>
      <c r="T634" s="1">
        <f t="shared" si="366"/>
        <v>0</v>
      </c>
      <c r="U634" s="1">
        <f t="shared" si="367"/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/>
      <c r="AJ634" s="1">
        <v>0.01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f t="shared" si="368"/>
        <v>0</v>
      </c>
      <c r="AX634" s="1"/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2">
        <f t="shared" si="341"/>
        <v>0</v>
      </c>
      <c r="BM634" s="2">
        <f t="shared" si="369"/>
        <v>0</v>
      </c>
      <c r="BN634" s="3" t="str">
        <f t="shared" si="378"/>
        <v/>
      </c>
      <c r="BO634" s="37">
        <f>IFERROR(INDEX('Wkpr - Existing Depr Rates'!$G$2:$G$709,MATCH('Wkpr - Plant Balance Detail'!A634,'Wkpr - Existing Depr Rates'!$A$2:$A$709,0),),0)</f>
        <v>0</v>
      </c>
      <c r="BP634" s="37" t="str">
        <f t="shared" si="370"/>
        <v/>
      </c>
      <c r="BU634" s="31">
        <f>_xlfn.IFNA(IF(AND($B634="ED",$D634&gt;=310000,$D634&lt;360000),INDEX('Wkpr - Allocation_Factors'!$B$16:$F$16,1,MATCH('Wkpr - Plant Balance Detail'!BU$2,'Wkpr - Allocation_Factors'!$B$1:$F$1,0)),IF(AND($B634="GD",$C634="AN",$D634&gt;=350000,$D634&lt;358000),INDEX('Wkpr - Allocation_Factors'!$B$17:$F$17,1,MATCH('Wkpr - Plant Balance Detail'!BU$2,'Wkpr - Allocation_Factors'!$B$1:$F$1,0)),INDEX('Wkpr - Allocation_Factors'!$B$2:$F$15,MATCH(CONCATENATE('Wkpr - Plant Balance Detail'!$B634,'Wkpr - Plant Balance Detail'!$C634),'Wkpr - Allocation_Factors'!$A$2:$A$15,0),MATCH('Wkpr - Plant Balance Detail'!BU$2,'Wkpr - Allocation_Factors'!$B$1:$F$1,0)))),0)</f>
        <v>0</v>
      </c>
      <c r="BV634" s="31">
        <f>_xlfn.IFNA(IF(AND($B634="ED",$D634&gt;=310000,$D634&lt;360000),INDEX('Wkpr - Allocation_Factors'!$B$16:$F$16,1,MATCH('Wkpr - Plant Balance Detail'!BV$2,'Wkpr - Allocation_Factors'!$B$1:$F$1,0)),IF(AND($B634="GD",$C634="AN",$D634&gt;=350000,$D634&lt;358000),INDEX('Wkpr - Allocation_Factors'!$B$17:$F$17,1,MATCH('Wkpr - Plant Balance Detail'!BV$2,'Wkpr - Allocation_Factors'!$B$1:$F$1,0)),INDEX('Wkpr - Allocation_Factors'!$B$2:$F$15,MATCH(CONCATENATE('Wkpr - Plant Balance Detail'!$B634,'Wkpr - Plant Balance Detail'!$C634),'Wkpr - Allocation_Factors'!$A$2:$A$15,0),MATCH('Wkpr - Plant Balance Detail'!BV$2,'Wkpr - Allocation_Factors'!$B$1:$F$1,0)))),0)</f>
        <v>0</v>
      </c>
      <c r="BW634" s="31">
        <f>_xlfn.IFNA(IF(AND($B634="ED",$D634&gt;=310000,$D634&lt;360000),INDEX('Wkpr - Allocation_Factors'!$B$16:$F$16,1,MATCH('Wkpr - Plant Balance Detail'!BW$2,'Wkpr - Allocation_Factors'!$B$1:$F$1,0)),IF(AND($B634="GD",$C634="AN",$D634&gt;=350000,$D634&lt;358000),INDEX('Wkpr - Allocation_Factors'!$B$17:$F$17,1,MATCH('Wkpr - Plant Balance Detail'!BW$2,'Wkpr - Allocation_Factors'!$B$1:$F$1,0)),INDEX('Wkpr - Allocation_Factors'!$B$2:$F$15,MATCH(CONCATENATE('Wkpr - Plant Balance Detail'!$B634,'Wkpr - Plant Balance Detail'!$C634),'Wkpr - Allocation_Factors'!$A$2:$A$15,0),MATCH('Wkpr - Plant Balance Detail'!BW$2,'Wkpr - Allocation_Factors'!$B$1:$F$1,0)))),0)</f>
        <v>0</v>
      </c>
      <c r="BX634" s="31">
        <f>_xlfn.IFNA(IF(AND($B634="ED",$D634&gt;=310000,$D634&lt;360000),INDEX('Wkpr - Allocation_Factors'!$B$16:$F$16,1,MATCH('Wkpr - Plant Balance Detail'!BX$2,'Wkpr - Allocation_Factors'!$B$1:$F$1,0)),IF(AND($B634="GD",$C634="AN",$D634&gt;=350000,$D634&lt;358000),INDEX('Wkpr - Allocation_Factors'!$B$17:$F$17,1,MATCH('Wkpr - Plant Balance Detail'!BX$2,'Wkpr - Allocation_Factors'!$B$1:$F$1,0)),INDEX('Wkpr - Allocation_Factors'!$B$2:$F$15,MATCH(CONCATENATE('Wkpr - Plant Balance Detail'!$B634,'Wkpr - Plant Balance Detail'!$C634),'Wkpr - Allocation_Factors'!$A$2:$A$15,0),MATCH('Wkpr - Plant Balance Detail'!BX$2,'Wkpr - Allocation_Factors'!$B$1:$F$1,0)))),0)</f>
        <v>0</v>
      </c>
      <c r="BY634" s="31">
        <f>_xlfn.IFNA(IF(AND($B634="ED",$D634&gt;=310000,$D634&lt;360000),INDEX('Wkpr - Allocation_Factors'!$B$16:$F$16,1,MATCH('Wkpr - Plant Balance Detail'!BY$2,'Wkpr - Allocation_Factors'!$B$1:$F$1,0)),IF(AND($B634="GD",$C634="AN",$D634&gt;=350000,$D634&lt;358000),INDEX('Wkpr - Allocation_Factors'!$B$17:$F$17,1,MATCH('Wkpr - Plant Balance Detail'!BY$2,'Wkpr - Allocation_Factors'!$B$1:$F$1,0)),INDEX('Wkpr - Allocation_Factors'!$B$2:$F$15,MATCH(CONCATENATE('Wkpr - Plant Balance Detail'!$B634,'Wkpr - Plant Balance Detail'!$C634),'Wkpr - Allocation_Factors'!$A$2:$A$15,0),MATCH('Wkpr - Plant Balance Detail'!BY$2,'Wkpr - Allocation_Factors'!$B$1:$F$1,0)))),0)</f>
        <v>0</v>
      </c>
      <c r="CA634" s="1">
        <f t="shared" si="342"/>
        <v>0</v>
      </c>
      <c r="CB634" s="1">
        <f t="shared" si="343"/>
        <v>0</v>
      </c>
      <c r="CC634" s="1">
        <f t="shared" si="344"/>
        <v>0</v>
      </c>
      <c r="CD634" s="1">
        <f t="shared" si="345"/>
        <v>0</v>
      </c>
      <c r="CE634" s="1">
        <f t="shared" si="346"/>
        <v>0</v>
      </c>
      <c r="CF634" s="1"/>
      <c r="CG634" s="1">
        <f t="shared" si="347"/>
        <v>0</v>
      </c>
      <c r="CH634" s="1">
        <f t="shared" si="348"/>
        <v>0</v>
      </c>
      <c r="CI634" s="1">
        <f t="shared" si="349"/>
        <v>0</v>
      </c>
      <c r="CJ634" s="1">
        <f t="shared" si="350"/>
        <v>0</v>
      </c>
      <c r="CK634" s="1">
        <f t="shared" si="351"/>
        <v>0</v>
      </c>
      <c r="CM634" s="1">
        <f t="shared" si="352"/>
        <v>0</v>
      </c>
      <c r="CN634" s="1">
        <f t="shared" si="353"/>
        <v>0</v>
      </c>
      <c r="CO634" s="1">
        <f t="shared" si="354"/>
        <v>0</v>
      </c>
      <c r="CP634" s="1">
        <f t="shared" si="355"/>
        <v>0</v>
      </c>
      <c r="CQ634" s="1">
        <f t="shared" si="356"/>
        <v>0</v>
      </c>
      <c r="CS634" s="1">
        <f t="shared" si="371"/>
        <v>0</v>
      </c>
      <c r="CT634" s="1">
        <f t="shared" si="372"/>
        <v>0</v>
      </c>
      <c r="CU634" s="1">
        <f t="shared" si="373"/>
        <v>0</v>
      </c>
      <c r="CV634" s="1">
        <f t="shared" si="374"/>
        <v>0</v>
      </c>
      <c r="CW634" s="1">
        <f t="shared" si="375"/>
        <v>0</v>
      </c>
      <c r="CX634" s="1">
        <f t="shared" si="376"/>
        <v>0</v>
      </c>
      <c r="DA634" s="38">
        <f t="shared" si="357"/>
        <v>0</v>
      </c>
      <c r="DB634" s="38">
        <f t="shared" si="358"/>
        <v>0</v>
      </c>
      <c r="DC634" s="38">
        <f t="shared" si="359"/>
        <v>0</v>
      </c>
      <c r="DD634" s="38">
        <f t="shared" si="360"/>
        <v>0</v>
      </c>
      <c r="DE634" s="38">
        <f t="shared" si="361"/>
        <v>0</v>
      </c>
    </row>
    <row r="635" spans="1:109" x14ac:dyDescent="0.2">
      <c r="A635" t="s">
        <v>650</v>
      </c>
      <c r="B635" t="str">
        <f t="shared" si="362"/>
        <v>NU</v>
      </c>
      <c r="C635" t="str">
        <f t="shared" si="363"/>
        <v>ZZ</v>
      </c>
      <c r="D635">
        <f t="shared" si="364"/>
        <v>392032</v>
      </c>
      <c r="E635" t="s">
        <v>686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38153.730000000003</v>
      </c>
      <c r="O635" s="1">
        <v>38153.730000000003</v>
      </c>
      <c r="P635" s="1">
        <v>38153.730000000003</v>
      </c>
      <c r="Q635" s="1">
        <v>38153.730000000003</v>
      </c>
      <c r="R635" s="1">
        <v>38153.730000000003</v>
      </c>
      <c r="S635" s="1">
        <f t="shared" si="365"/>
        <v>19076.865000000002</v>
      </c>
      <c r="T635" s="1">
        <f t="shared" si="366"/>
        <v>152614.92000000001</v>
      </c>
      <c r="U635" s="1">
        <f t="shared" si="367"/>
        <v>14307.64875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-2202.5</v>
      </c>
      <c r="AE635" s="1">
        <v>-2879.09</v>
      </c>
      <c r="AF635" s="1">
        <v>-3555.6800000000003</v>
      </c>
      <c r="AG635" s="1">
        <v>-4232.2700000000004</v>
      </c>
      <c r="AH635" s="1">
        <v>-4908.8599999999997</v>
      </c>
      <c r="AI635" s="1"/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-676.59</v>
      </c>
      <c r="AS635" s="1">
        <v>-676.59</v>
      </c>
      <c r="AT635" s="1">
        <v>-676.59</v>
      </c>
      <c r="AU635" s="1">
        <v>-676.59</v>
      </c>
      <c r="AV635" s="1">
        <v>-676.59</v>
      </c>
      <c r="AW635" s="1">
        <f t="shared" si="368"/>
        <v>3382.9500000000003</v>
      </c>
      <c r="AX635" s="1"/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35951.230000000003</v>
      </c>
      <c r="BH635" s="1">
        <v>35274.639999999999</v>
      </c>
      <c r="BI635" s="1">
        <v>34598.050000000003</v>
      </c>
      <c r="BJ635" s="1">
        <v>33921.46</v>
      </c>
      <c r="BK635" s="1">
        <v>33244.870000000003</v>
      </c>
      <c r="BL635" s="2">
        <f t="shared" si="341"/>
        <v>0</v>
      </c>
      <c r="BM635" s="2">
        <f t="shared" si="369"/>
        <v>3382.9500000000003</v>
      </c>
      <c r="BN635" s="3">
        <f t="shared" si="378"/>
        <v>0.23644346175328076</v>
      </c>
      <c r="BO635" s="37">
        <f>IFERROR(INDEX('Wkpr - Existing Depr Rates'!$G$2:$G$709,MATCH('Wkpr - Plant Balance Detail'!A635,'Wkpr - Existing Depr Rates'!$A$2:$A$709,0),),0)</f>
        <v>0.21279999999999999</v>
      </c>
      <c r="BP635" s="37">
        <f t="shared" si="370"/>
        <v>2.3643461753280776E-2</v>
      </c>
      <c r="BU635" s="31">
        <f>_xlfn.IFNA(IF(AND($B635="ED",$D635&gt;=310000,$D635&lt;360000),INDEX('Wkpr - Allocation_Factors'!$B$16:$F$16,1,MATCH('Wkpr - Plant Balance Detail'!BU$2,'Wkpr - Allocation_Factors'!$B$1:$F$1,0)),IF(AND($B635="GD",$C635="AN",$D635&gt;=350000,$D635&lt;358000),INDEX('Wkpr - Allocation_Factors'!$B$17:$F$17,1,MATCH('Wkpr - Plant Balance Detail'!BU$2,'Wkpr - Allocation_Factors'!$B$1:$F$1,0)),INDEX('Wkpr - Allocation_Factors'!$B$2:$F$15,MATCH(CONCATENATE('Wkpr - Plant Balance Detail'!$B635,'Wkpr - Plant Balance Detail'!$C635),'Wkpr - Allocation_Factors'!$A$2:$A$15,0),MATCH('Wkpr - Plant Balance Detail'!BU$2,'Wkpr - Allocation_Factors'!$B$1:$F$1,0)))),0)</f>
        <v>0</v>
      </c>
      <c r="BV635" s="31">
        <f>_xlfn.IFNA(IF(AND($B635="ED",$D635&gt;=310000,$D635&lt;360000),INDEX('Wkpr - Allocation_Factors'!$B$16:$F$16,1,MATCH('Wkpr - Plant Balance Detail'!BV$2,'Wkpr - Allocation_Factors'!$B$1:$F$1,0)),IF(AND($B635="GD",$C635="AN",$D635&gt;=350000,$D635&lt;358000),INDEX('Wkpr - Allocation_Factors'!$B$17:$F$17,1,MATCH('Wkpr - Plant Balance Detail'!BV$2,'Wkpr - Allocation_Factors'!$B$1:$F$1,0)),INDEX('Wkpr - Allocation_Factors'!$B$2:$F$15,MATCH(CONCATENATE('Wkpr - Plant Balance Detail'!$B635,'Wkpr - Plant Balance Detail'!$C635),'Wkpr - Allocation_Factors'!$A$2:$A$15,0),MATCH('Wkpr - Plant Balance Detail'!BV$2,'Wkpr - Allocation_Factors'!$B$1:$F$1,0)))),0)</f>
        <v>0</v>
      </c>
      <c r="BW635" s="31">
        <f>_xlfn.IFNA(IF(AND($B635="ED",$D635&gt;=310000,$D635&lt;360000),INDEX('Wkpr - Allocation_Factors'!$B$16:$F$16,1,MATCH('Wkpr - Plant Balance Detail'!BW$2,'Wkpr - Allocation_Factors'!$B$1:$F$1,0)),IF(AND($B635="GD",$C635="AN",$D635&gt;=350000,$D635&lt;358000),INDEX('Wkpr - Allocation_Factors'!$B$17:$F$17,1,MATCH('Wkpr - Plant Balance Detail'!BW$2,'Wkpr - Allocation_Factors'!$B$1:$F$1,0)),INDEX('Wkpr - Allocation_Factors'!$B$2:$F$15,MATCH(CONCATENATE('Wkpr - Plant Balance Detail'!$B635,'Wkpr - Plant Balance Detail'!$C635),'Wkpr - Allocation_Factors'!$A$2:$A$15,0),MATCH('Wkpr - Plant Balance Detail'!BW$2,'Wkpr - Allocation_Factors'!$B$1:$F$1,0)))),0)</f>
        <v>0</v>
      </c>
      <c r="BX635" s="31">
        <f>_xlfn.IFNA(IF(AND($B635="ED",$D635&gt;=310000,$D635&lt;360000),INDEX('Wkpr - Allocation_Factors'!$B$16:$F$16,1,MATCH('Wkpr - Plant Balance Detail'!BX$2,'Wkpr - Allocation_Factors'!$B$1:$F$1,0)),IF(AND($B635="GD",$C635="AN",$D635&gt;=350000,$D635&lt;358000),INDEX('Wkpr - Allocation_Factors'!$B$17:$F$17,1,MATCH('Wkpr - Plant Balance Detail'!BX$2,'Wkpr - Allocation_Factors'!$B$1:$F$1,0)),INDEX('Wkpr - Allocation_Factors'!$B$2:$F$15,MATCH(CONCATENATE('Wkpr - Plant Balance Detail'!$B635,'Wkpr - Plant Balance Detail'!$C635),'Wkpr - Allocation_Factors'!$A$2:$A$15,0),MATCH('Wkpr - Plant Balance Detail'!BX$2,'Wkpr - Allocation_Factors'!$B$1:$F$1,0)))),0)</f>
        <v>0</v>
      </c>
      <c r="BY635" s="31">
        <f>_xlfn.IFNA(IF(AND($B635="ED",$D635&gt;=310000,$D635&lt;360000),INDEX('Wkpr - Allocation_Factors'!$B$16:$F$16,1,MATCH('Wkpr - Plant Balance Detail'!BY$2,'Wkpr - Allocation_Factors'!$B$1:$F$1,0)),IF(AND($B635="GD",$C635="AN",$D635&gt;=350000,$D635&lt;358000),INDEX('Wkpr - Allocation_Factors'!$B$17:$F$17,1,MATCH('Wkpr - Plant Balance Detail'!BY$2,'Wkpr - Allocation_Factors'!$B$1:$F$1,0)),INDEX('Wkpr - Allocation_Factors'!$B$2:$F$15,MATCH(CONCATENATE('Wkpr - Plant Balance Detail'!$B635,'Wkpr - Plant Balance Detail'!$C635),'Wkpr - Allocation_Factors'!$A$2:$A$15,0),MATCH('Wkpr - Plant Balance Detail'!BY$2,'Wkpr - Allocation_Factors'!$B$1:$F$1,0)))),0)</f>
        <v>0</v>
      </c>
      <c r="CA635" s="1">
        <f t="shared" si="342"/>
        <v>0</v>
      </c>
      <c r="CB635" s="1">
        <f t="shared" si="343"/>
        <v>0</v>
      </c>
      <c r="CC635" s="1">
        <f t="shared" si="344"/>
        <v>0</v>
      </c>
      <c r="CD635" s="1">
        <f t="shared" si="345"/>
        <v>0</v>
      </c>
      <c r="CE635" s="1">
        <f t="shared" si="346"/>
        <v>0</v>
      </c>
      <c r="CF635" s="1"/>
      <c r="CG635" s="1">
        <f t="shared" si="347"/>
        <v>0</v>
      </c>
      <c r="CH635" s="1">
        <f t="shared" si="348"/>
        <v>0</v>
      </c>
      <c r="CI635" s="1">
        <f t="shared" si="349"/>
        <v>0</v>
      </c>
      <c r="CJ635" s="1">
        <f t="shared" si="350"/>
        <v>0</v>
      </c>
      <c r="CK635" s="1">
        <f t="shared" si="351"/>
        <v>0</v>
      </c>
      <c r="CM635" s="1">
        <f t="shared" si="352"/>
        <v>0</v>
      </c>
      <c r="CN635" s="1">
        <f t="shared" si="353"/>
        <v>0</v>
      </c>
      <c r="CO635" s="1">
        <f t="shared" si="354"/>
        <v>0</v>
      </c>
      <c r="CP635" s="1">
        <f t="shared" si="355"/>
        <v>0</v>
      </c>
      <c r="CQ635" s="1">
        <f t="shared" si="356"/>
        <v>0</v>
      </c>
      <c r="CS635" s="1">
        <f t="shared" si="371"/>
        <v>0</v>
      </c>
      <c r="CT635" s="1">
        <f t="shared" si="372"/>
        <v>0</v>
      </c>
      <c r="CU635" s="1">
        <f t="shared" si="373"/>
        <v>0</v>
      </c>
      <c r="CV635" s="1">
        <f t="shared" si="374"/>
        <v>0</v>
      </c>
      <c r="CW635" s="1">
        <f t="shared" si="375"/>
        <v>0</v>
      </c>
      <c r="CX635" s="1">
        <f t="shared" si="376"/>
        <v>0</v>
      </c>
      <c r="DA635" s="38">
        <f t="shared" si="357"/>
        <v>0</v>
      </c>
      <c r="DB635" s="38">
        <f t="shared" si="358"/>
        <v>0</v>
      </c>
      <c r="DC635" s="38">
        <f t="shared" si="359"/>
        <v>0</v>
      </c>
      <c r="DD635" s="38">
        <f t="shared" si="360"/>
        <v>0</v>
      </c>
      <c r="DE635" s="38">
        <f t="shared" si="361"/>
        <v>0</v>
      </c>
    </row>
    <row r="636" spans="1:109" x14ac:dyDescent="0.2">
      <c r="R636" s="6">
        <f>SUBTOTAL(9,R3:R635)</f>
        <v>5287963904.4699907</v>
      </c>
      <c r="AH636" s="6">
        <f>SUBTOTAL(9,AH3:AH635)</f>
        <v>-1790028582.539999</v>
      </c>
      <c r="AW636" s="1">
        <f>SUBTOTAL(9,AW3:AW635)</f>
        <v>162990265.03</v>
      </c>
      <c r="BS636" s="2"/>
      <c r="CA636" s="1">
        <f t="shared" ref="CA636:CE636" si="379">SUM(CA3:CA635)</f>
        <v>72704790.978322357</v>
      </c>
      <c r="CB636" s="1">
        <f t="shared" si="379"/>
        <v>15443880.60469904</v>
      </c>
      <c r="CC636" s="1">
        <f t="shared" si="379"/>
        <v>38498630.394072719</v>
      </c>
      <c r="CD636" s="1">
        <f t="shared" si="379"/>
        <v>7110228.8329379912</v>
      </c>
      <c r="CE636" s="1">
        <f t="shared" si="379"/>
        <v>9295551.2404720988</v>
      </c>
      <c r="CG636" s="1">
        <f>SUM(CG3:CG635)</f>
        <v>72573433.93861942</v>
      </c>
      <c r="CH636" s="1">
        <f t="shared" ref="CH636:CK636" si="380">SUM(CH3:CH635)</f>
        <v>15450105.161214545</v>
      </c>
      <c r="CI636" s="1">
        <f t="shared" si="380"/>
        <v>38451809.321754098</v>
      </c>
      <c r="CJ636" s="1">
        <f t="shared" si="380"/>
        <v>7115786.6333503202</v>
      </c>
      <c r="CK636" s="1">
        <f t="shared" si="380"/>
        <v>9285309.966860814</v>
      </c>
      <c r="CM636" s="1">
        <f t="shared" ref="CM636:CW636" si="381">SUM(CM3:CM635)</f>
        <v>71755160.097418919</v>
      </c>
      <c r="CN636" s="1">
        <f t="shared" si="381"/>
        <v>13908859.071934115</v>
      </c>
      <c r="CO636" s="1">
        <f t="shared" si="381"/>
        <v>38625459.163964339</v>
      </c>
      <c r="CP636" s="1">
        <f t="shared" si="381"/>
        <v>6429453.1694227755</v>
      </c>
      <c r="CQ636" s="1">
        <f t="shared" si="381"/>
        <v>10106187.885263551</v>
      </c>
      <c r="CS636" s="1">
        <f t="shared" si="381"/>
        <v>-818273.84120054916</v>
      </c>
      <c r="CT636" s="1">
        <f t="shared" si="381"/>
        <v>-1541246.089280423</v>
      </c>
      <c r="CU636" s="1">
        <f t="shared" si="381"/>
        <v>173649.84221026901</v>
      </c>
      <c r="CV636" s="1">
        <f t="shared" si="381"/>
        <v>-686333.46392754582</v>
      </c>
      <c r="CW636" s="1">
        <f t="shared" si="381"/>
        <v>820877.91840273445</v>
      </c>
      <c r="DA636" s="1">
        <f t="shared" ref="DA636:DE636" si="382">SUM(DA3:DA635)</f>
        <v>12471807.55112718</v>
      </c>
      <c r="DB636" s="1">
        <f t="shared" si="382"/>
        <v>3212009.4403230241</v>
      </c>
      <c r="DC636" s="1">
        <f t="shared" si="382"/>
        <v>5411730.2288485533</v>
      </c>
      <c r="DD636" s="1">
        <f t="shared" si="382"/>
        <v>1368728.3048519015</v>
      </c>
      <c r="DE636" s="1">
        <f t="shared" si="382"/>
        <v>2056333.3306522942</v>
      </c>
    </row>
    <row r="637" spans="1:109" x14ac:dyDescent="0.2">
      <c r="BS637" s="2"/>
      <c r="BZ637" t="s">
        <v>1143</v>
      </c>
      <c r="CA637" s="1">
        <f>-SUMIFS(CA$3:CA$635,$E$3:$E$635,"Transportation")</f>
        <v>-4291940.9946409436</v>
      </c>
      <c r="CB637" s="1">
        <f t="shared" ref="CB637:CE637" si="383">-SUMIFS(CB$3:CB$635,$E$3:$E$635,"Transportation")</f>
        <v>-1519747.0077539724</v>
      </c>
      <c r="CC637" s="1">
        <f t="shared" si="383"/>
        <v>-2091974.3223662344</v>
      </c>
      <c r="CD637" s="1">
        <f t="shared" si="383"/>
        <v>-489717.44276357855</v>
      </c>
      <c r="CE637" s="1">
        <f t="shared" si="383"/>
        <v>-350042.53567261418</v>
      </c>
      <c r="CG637" s="1">
        <f t="shared" ref="CG637:CK637" si="384">-SUMIFS(CG$3:CG$635,$E$3:$E$635,"Transportation")</f>
        <v>-4277152.535059955</v>
      </c>
      <c r="CH637" s="1">
        <f t="shared" si="384"/>
        <v>-1579016.1034860495</v>
      </c>
      <c r="CI637" s="1">
        <f t="shared" si="384"/>
        <v>-2102456.715827439</v>
      </c>
      <c r="CJ637" s="1">
        <f t="shared" si="384"/>
        <v>-517727.15140963404</v>
      </c>
      <c r="CK637" s="1">
        <f t="shared" si="384"/>
        <v>-350727.04567392287</v>
      </c>
      <c r="CM637" s="1">
        <f t="shared" ref="CM637:CQ637" si="385">-SUMIFS(CM$3:CM$635,$E$3:$E$635,"Transportation")</f>
        <v>-2820402.7326930654</v>
      </c>
      <c r="CN637" s="1">
        <f t="shared" si="385"/>
        <v>-715661.75744162104</v>
      </c>
      <c r="CO637" s="1">
        <f t="shared" si="385"/>
        <v>-1376699.6147005146</v>
      </c>
      <c r="CP637" s="1">
        <f t="shared" si="385"/>
        <v>-227385.44232701632</v>
      </c>
      <c r="CQ637" s="1">
        <f t="shared" si="385"/>
        <v>-283893.58208578278</v>
      </c>
      <c r="CS637" s="1">
        <f t="shared" ref="CS637:CW637" si="386">-SUMIFS(CS$3:CS$635,$E$3:$E$635,"Transportation")</f>
        <v>1456749.8023668893</v>
      </c>
      <c r="CT637" s="1">
        <f t="shared" si="386"/>
        <v>863354.34604442841</v>
      </c>
      <c r="CU637" s="1">
        <f t="shared" si="386"/>
        <v>725757.10112692392</v>
      </c>
      <c r="CV637" s="1">
        <f t="shared" si="386"/>
        <v>290341.70908261766</v>
      </c>
      <c r="CW637" s="1">
        <f t="shared" si="386"/>
        <v>66833.463588140177</v>
      </c>
    </row>
    <row r="638" spans="1:109" x14ac:dyDescent="0.2">
      <c r="BS638" s="2"/>
      <c r="BZ638" t="s">
        <v>1144</v>
      </c>
      <c r="CG638" s="1">
        <v>1375219.6179855492</v>
      </c>
      <c r="CH638" s="1">
        <v>578930.65511278063</v>
      </c>
      <c r="CI638" s="1">
        <v>646698.0489208108</v>
      </c>
      <c r="CJ638" s="1">
        <v>236122.23280259559</v>
      </c>
      <c r="CK638" s="1">
        <v>324550.757412659</v>
      </c>
      <c r="CM638" s="1">
        <v>845041.72404062469</v>
      </c>
      <c r="CN638" s="1">
        <v>355739.95054920256</v>
      </c>
      <c r="CO638" s="1">
        <v>397381.49968675961</v>
      </c>
      <c r="CP638" s="1">
        <v>145091.83557467535</v>
      </c>
      <c r="CQ638" s="1">
        <v>199429.18788813107</v>
      </c>
      <c r="CS638" s="1">
        <f>CM638-CG638</f>
        <v>-530177.89394492446</v>
      </c>
      <c r="CT638" s="1">
        <f t="shared" ref="CT638:CW638" si="387">CN638-CH638</f>
        <v>-223190.70456357807</v>
      </c>
      <c r="CU638" s="1">
        <f t="shared" si="387"/>
        <v>-249316.5492340512</v>
      </c>
      <c r="CV638" s="1">
        <f t="shared" si="387"/>
        <v>-91030.397227920243</v>
      </c>
      <c r="CW638" s="1">
        <f t="shared" si="387"/>
        <v>-125121.56952452793</v>
      </c>
    </row>
    <row r="639" spans="1:109" x14ac:dyDescent="0.2">
      <c r="Q639" t="s">
        <v>687</v>
      </c>
      <c r="R639" s="5">
        <v>4159778239</v>
      </c>
      <c r="AG639" t="s">
        <v>687</v>
      </c>
      <c r="AH639" s="5">
        <v>-1404695329</v>
      </c>
      <c r="AV639" t="s">
        <v>687</v>
      </c>
      <c r="AW639" s="5">
        <f>101750822+17656356</f>
        <v>119407178</v>
      </c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S639" s="2"/>
      <c r="CG639" s="1">
        <f>SUM(CG636:CG638)</f>
        <v>69671501.021545008</v>
      </c>
      <c r="CH639" s="1">
        <f t="shared" ref="CH639:CK639" si="388">SUM(CH636:CH638)</f>
        <v>14450019.712841276</v>
      </c>
      <c r="CI639" s="1">
        <f t="shared" si="388"/>
        <v>36996050.654847473</v>
      </c>
      <c r="CJ639" s="1">
        <f t="shared" si="388"/>
        <v>6834181.7147432817</v>
      </c>
      <c r="CK639" s="1">
        <f t="shared" si="388"/>
        <v>9259133.6785995495</v>
      </c>
      <c r="CM639" s="1">
        <f t="shared" ref="CM639:CQ639" si="389">SUM(CM636:CM638)</f>
        <v>69779799.088766485</v>
      </c>
      <c r="CN639" s="1">
        <f t="shared" si="389"/>
        <v>13548937.265041696</v>
      </c>
      <c r="CO639" s="1">
        <f t="shared" si="389"/>
        <v>37646141.04895059</v>
      </c>
      <c r="CP639" s="1">
        <f t="shared" si="389"/>
        <v>6347159.5626704348</v>
      </c>
      <c r="CQ639" s="1">
        <f t="shared" si="389"/>
        <v>10021723.491065899</v>
      </c>
      <c r="CS639" s="1">
        <f t="shared" ref="CS639" si="390">SUM(CS636:CS638)</f>
        <v>108298.06722141569</v>
      </c>
      <c r="CT639" s="1">
        <f t="shared" ref="CT639" si="391">SUM(CT636:CT638)</f>
        <v>-901082.44779957272</v>
      </c>
      <c r="CU639" s="1">
        <f t="shared" ref="CU639" si="392">SUM(CU636:CU638)</f>
        <v>650090.39410314173</v>
      </c>
      <c r="CV639" s="1">
        <f t="shared" ref="CV639" si="393">SUM(CV636:CV638)</f>
        <v>-487022.1520728484</v>
      </c>
      <c r="CW639" s="1">
        <f t="shared" ref="CW639" si="394">SUM(CW636:CW638)</f>
        <v>762589.81246634666</v>
      </c>
    </row>
    <row r="640" spans="1:109" x14ac:dyDescent="0.2">
      <c r="Q640" t="s">
        <v>688</v>
      </c>
      <c r="R640" s="5">
        <v>775853841</v>
      </c>
      <c r="AG640" t="s">
        <v>688</v>
      </c>
      <c r="AH640" s="5">
        <v>-251843806</v>
      </c>
      <c r="AV640" t="s">
        <v>688</v>
      </c>
      <c r="AW640" s="5">
        <f>19969962+4420632</f>
        <v>24390594</v>
      </c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S640" s="2"/>
    </row>
    <row r="641" spans="17:97" x14ac:dyDescent="0.2">
      <c r="Q641" t="s">
        <v>689</v>
      </c>
      <c r="R641" s="5">
        <v>394856826</v>
      </c>
      <c r="AG641" t="s">
        <v>689</v>
      </c>
      <c r="AH641" s="5">
        <v>-117410668</v>
      </c>
      <c r="AV641" t="s">
        <v>689</v>
      </c>
      <c r="AW641" s="5">
        <f>8592142+1917033</f>
        <v>10509175</v>
      </c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S641" s="2"/>
      <c r="CS641" s="1"/>
    </row>
    <row r="642" spans="17:97" x14ac:dyDescent="0.2">
      <c r="R642" s="5">
        <f>SUM(R639:R641)</f>
        <v>5330488906</v>
      </c>
      <c r="AH642" s="5">
        <f>SUM(AH639:AH641)</f>
        <v>-1773949803</v>
      </c>
      <c r="AW642" s="7">
        <f>SUM(AW639:AW641)</f>
        <v>154306947</v>
      </c>
      <c r="BS642" s="2"/>
    </row>
    <row r="643" spans="17:97" x14ac:dyDescent="0.2">
      <c r="R643" s="5"/>
    </row>
    <row r="644" spans="17:97" x14ac:dyDescent="0.2">
      <c r="Q644" t="s">
        <v>690</v>
      </c>
      <c r="R644" s="5">
        <f>R636</f>
        <v>5287963904.4699907</v>
      </c>
      <c r="AG644" t="s">
        <v>690</v>
      </c>
      <c r="AH644" s="6">
        <f>AH636</f>
        <v>-1790028582.539999</v>
      </c>
      <c r="AV644" t="s">
        <v>690</v>
      </c>
      <c r="AW644" s="8">
        <f>AW636</f>
        <v>162990265.03</v>
      </c>
    </row>
    <row r="645" spans="17:97" x14ac:dyDescent="0.2">
      <c r="R645" s="5"/>
    </row>
    <row r="646" spans="17:97" x14ac:dyDescent="0.2">
      <c r="Q646" t="s">
        <v>691</v>
      </c>
      <c r="R646" s="5">
        <f>R644-R642</f>
        <v>-42525001.53000927</v>
      </c>
      <c r="AG646" t="s">
        <v>691</v>
      </c>
      <c r="AH646" s="6">
        <f>AH644-AH642</f>
        <v>-16078779.539999008</v>
      </c>
      <c r="AV646" t="s">
        <v>691</v>
      </c>
      <c r="AW646" s="9">
        <f>AW644-AW642</f>
        <v>8683318.0300000012</v>
      </c>
    </row>
    <row r="647" spans="17:97" x14ac:dyDescent="0.2">
      <c r="Q647" t="s">
        <v>699</v>
      </c>
      <c r="R647" s="5"/>
      <c r="AG647" t="s">
        <v>699</v>
      </c>
      <c r="AV647" t="s">
        <v>692</v>
      </c>
    </row>
    <row r="648" spans="17:97" x14ac:dyDescent="0.2">
      <c r="Q648" t="s">
        <v>693</v>
      </c>
      <c r="R648" s="5"/>
      <c r="AG648" t="s">
        <v>693</v>
      </c>
      <c r="AV648" t="s">
        <v>693</v>
      </c>
      <c r="AW648" s="5">
        <f>SUMIFS($AW$3:$AW$635,$E$3:$E$635,"Transportation")</f>
        <v>8414663.7000000011</v>
      </c>
    </row>
    <row r="649" spans="17:97" x14ac:dyDescent="0.2">
      <c r="Q649" t="s">
        <v>694</v>
      </c>
      <c r="R649" s="5">
        <f>SUMIFS($R$3:$R$635,$E$3:$E$635,"Non-Utility")</f>
        <v>3058414.8400000003</v>
      </c>
      <c r="AG649" t="s">
        <v>694</v>
      </c>
      <c r="AV649" t="s">
        <v>694</v>
      </c>
      <c r="AW649" s="5">
        <f>SUMIFS($AW$3:$AW$635,$E$3:$E$635,"Non-Utility")</f>
        <v>8357.26</v>
      </c>
    </row>
    <row r="650" spans="17:97" x14ac:dyDescent="0.2">
      <c r="Q650" t="s">
        <v>695</v>
      </c>
      <c r="R650" s="5">
        <f>SUMIFS($R$3:$R$635,$E$3:$E$635,"ARO")</f>
        <v>12648276.959999999</v>
      </c>
      <c r="AG650" t="s">
        <v>695</v>
      </c>
      <c r="AV650" t="s">
        <v>695</v>
      </c>
      <c r="AW650" s="5">
        <f>SUMIFS($AW$3:$AW$635,$E$3:$E$635,"ARO")</f>
        <v>224638.64</v>
      </c>
    </row>
    <row r="651" spans="17:97" x14ac:dyDescent="0.2">
      <c r="Q651" t="s">
        <v>697</v>
      </c>
      <c r="R651" s="5"/>
      <c r="AG651" t="s">
        <v>697</v>
      </c>
      <c r="AH651" s="5">
        <v>-16124752.029999999</v>
      </c>
      <c r="AW651" s="5"/>
    </row>
    <row r="652" spans="17:97" x14ac:dyDescent="0.2">
      <c r="Q652" t="s">
        <v>698</v>
      </c>
      <c r="R652" s="5">
        <f>SUMIFS($R$3:$R$635,$E$3:$E$635,"Held for Future Use")</f>
        <v>9942074.0599999987</v>
      </c>
      <c r="AG652" t="s">
        <v>698</v>
      </c>
      <c r="AH652" s="5"/>
      <c r="AW652" s="5"/>
    </row>
    <row r="653" spans="17:97" x14ac:dyDescent="0.2">
      <c r="Q653" t="s">
        <v>700</v>
      </c>
      <c r="R653" s="5">
        <f>-(8550000+2000000+1211982+32748005)</f>
        <v>-44509987</v>
      </c>
      <c r="AG653" t="s">
        <v>700</v>
      </c>
      <c r="AH653" s="5"/>
      <c r="AW653" s="5"/>
    </row>
    <row r="654" spans="17:97" x14ac:dyDescent="0.2">
      <c r="Q654" t="s">
        <v>701</v>
      </c>
      <c r="R654" s="5">
        <f>-23963136.86</f>
        <v>-23963136.859999999</v>
      </c>
      <c r="AG654" t="s">
        <v>701</v>
      </c>
      <c r="AH654" s="5"/>
      <c r="AW654" s="5"/>
    </row>
    <row r="655" spans="17:97" x14ac:dyDescent="0.2">
      <c r="R655" s="5"/>
      <c r="AW655" s="5"/>
    </row>
    <row r="656" spans="17:97" ht="13.5" thickBot="1" x14ac:dyDescent="0.25">
      <c r="Q656" t="s">
        <v>696</v>
      </c>
      <c r="R656" s="5">
        <f>R646-SUM(R649:R650,R652,R653,R654)</f>
        <v>299356.46999073029</v>
      </c>
      <c r="AG656" t="s">
        <v>696</v>
      </c>
      <c r="AH656" s="5">
        <f>AH646-AH651</f>
        <v>45972.490000991151</v>
      </c>
      <c r="AV656" t="s">
        <v>696</v>
      </c>
      <c r="AW656" s="10">
        <f>AW646-SUM(AW648:AW650)</f>
        <v>35658.429999999702</v>
      </c>
    </row>
    <row r="657" spans="18:18" ht="13.5" thickTop="1" x14ac:dyDescent="0.2">
      <c r="R657" s="5"/>
    </row>
  </sheetData>
  <autoFilter ref="A2:DE635"/>
  <pageMargins left="0.75" right="0.75" top="1" bottom="1" header="0.5" footer="0.5"/>
  <pageSetup orientation="portrait" r:id="rId1"/>
  <ignoredErrors>
    <ignoredError sqref="T3:T635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A635"/>
  <sheetViews>
    <sheetView zoomScaleNormal="224" zoomScaleSheetLayoutView="155" workbookViewId="0"/>
  </sheetViews>
  <sheetFormatPr defaultRowHeight="12.75" x14ac:dyDescent="0.2"/>
  <cols>
    <col min="1" max="1" width="32.85546875" customWidth="1"/>
    <col min="2" max="14" width="15" bestFit="1" customWidth="1"/>
    <col min="15" max="27" width="14.5703125" bestFit="1" customWidth="1"/>
    <col min="28" max="31" width="13.5703125" bestFit="1" customWidth="1"/>
    <col min="32" max="32" width="11.85546875" bestFit="1" customWidth="1"/>
    <col min="33" max="34" width="13.5703125" bestFit="1" customWidth="1"/>
    <col min="35" max="36" width="11.85546875" bestFit="1" customWidth="1"/>
    <col min="37" max="40" width="13.5703125" bestFit="1" customWidth="1"/>
    <col min="41" max="53" width="15" bestFit="1" customWidth="1"/>
  </cols>
  <sheetData>
    <row r="1" spans="1:53" x14ac:dyDescent="0.2">
      <c r="B1" t="s">
        <v>0</v>
      </c>
      <c r="O1" t="s">
        <v>1</v>
      </c>
      <c r="AB1" t="s">
        <v>2</v>
      </c>
      <c r="AO1" t="s">
        <v>3</v>
      </c>
    </row>
    <row r="2" spans="1:53" x14ac:dyDescent="0.2">
      <c r="B2" t="s">
        <v>4</v>
      </c>
      <c r="C2" t="s">
        <v>5</v>
      </c>
      <c r="D2" t="s">
        <v>6</v>
      </c>
      <c r="E2" t="s">
        <v>7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15</v>
      </c>
      <c r="N2" t="s">
        <v>16</v>
      </c>
      <c r="O2" t="s">
        <v>4</v>
      </c>
      <c r="P2" t="s">
        <v>5</v>
      </c>
      <c r="Q2" t="s">
        <v>6</v>
      </c>
      <c r="R2" t="s">
        <v>7</v>
      </c>
      <c r="S2" t="s">
        <v>8</v>
      </c>
      <c r="T2" t="s">
        <v>9</v>
      </c>
      <c r="U2" t="s">
        <v>10</v>
      </c>
      <c r="V2" t="s">
        <v>11</v>
      </c>
      <c r="W2" t="s">
        <v>12</v>
      </c>
      <c r="X2" t="s">
        <v>13</v>
      </c>
      <c r="Y2" t="s">
        <v>14</v>
      </c>
      <c r="Z2" t="s">
        <v>15</v>
      </c>
      <c r="AA2" t="s">
        <v>16</v>
      </c>
      <c r="AB2" t="s">
        <v>4</v>
      </c>
      <c r="AC2" t="s">
        <v>5</v>
      </c>
      <c r="AD2" t="s">
        <v>6</v>
      </c>
      <c r="AE2" t="s">
        <v>7</v>
      </c>
      <c r="AF2" t="s">
        <v>8</v>
      </c>
      <c r="AG2" t="s">
        <v>9</v>
      </c>
      <c r="AH2" t="s">
        <v>10</v>
      </c>
      <c r="AI2" t="s">
        <v>11</v>
      </c>
      <c r="AJ2" t="s">
        <v>12</v>
      </c>
      <c r="AK2" t="s">
        <v>13</v>
      </c>
      <c r="AL2" t="s">
        <v>14</v>
      </c>
      <c r="AM2" t="s">
        <v>15</v>
      </c>
      <c r="AN2" t="s">
        <v>16</v>
      </c>
      <c r="AO2" t="s">
        <v>4</v>
      </c>
      <c r="AP2" t="s">
        <v>5</v>
      </c>
      <c r="AQ2" t="s">
        <v>6</v>
      </c>
      <c r="AR2" t="s">
        <v>7</v>
      </c>
      <c r="AS2" t="s">
        <v>8</v>
      </c>
      <c r="AT2" t="s">
        <v>9</v>
      </c>
      <c r="AU2" t="s">
        <v>10</v>
      </c>
      <c r="AV2" t="s">
        <v>11</v>
      </c>
      <c r="AW2" t="s">
        <v>12</v>
      </c>
      <c r="AX2" t="s">
        <v>13</v>
      </c>
      <c r="AY2" t="s">
        <v>14</v>
      </c>
      <c r="AZ2" t="s">
        <v>15</v>
      </c>
      <c r="BA2" t="s">
        <v>16</v>
      </c>
    </row>
    <row r="3" spans="1:53" x14ac:dyDescent="0.2">
      <c r="A3" t="s">
        <v>17</v>
      </c>
      <c r="B3" s="1">
        <v>8981671.0099999998</v>
      </c>
      <c r="C3" s="1">
        <v>8981671.0099999998</v>
      </c>
      <c r="D3" s="1">
        <v>8981671.0099999998</v>
      </c>
      <c r="E3" s="1">
        <v>8983908.2799999993</v>
      </c>
      <c r="F3" s="1">
        <v>8983908.2799999993</v>
      </c>
      <c r="G3" s="1">
        <v>8983908.2799999993</v>
      </c>
      <c r="H3" s="1">
        <v>8983908.2799999993</v>
      </c>
      <c r="I3" s="1">
        <v>8983908.2799999993</v>
      </c>
      <c r="J3" s="1">
        <v>8983908.2799999993</v>
      </c>
      <c r="K3" s="1">
        <v>8983908.2799999993</v>
      </c>
      <c r="L3" s="1">
        <v>8983908.2799999993</v>
      </c>
      <c r="M3" s="1">
        <v>8983908.2799999993</v>
      </c>
      <c r="N3" s="1">
        <v>8983908.2799999993</v>
      </c>
      <c r="O3" s="1">
        <v>-1311350.68</v>
      </c>
      <c r="P3" s="1">
        <v>-1361248.85</v>
      </c>
      <c r="Q3" s="1">
        <v>-1411147.02</v>
      </c>
      <c r="R3" s="1">
        <v>-1461051.4100000001</v>
      </c>
      <c r="S3" s="1">
        <v>-1510962.01</v>
      </c>
      <c r="T3" s="1">
        <v>-1560872.6099999999</v>
      </c>
      <c r="U3" s="1">
        <v>-1610783.21</v>
      </c>
      <c r="V3" s="1">
        <v>-1660693.81</v>
      </c>
      <c r="W3" s="1">
        <v>-1710604.4100000001</v>
      </c>
      <c r="X3" s="1">
        <v>-1760515.01</v>
      </c>
      <c r="Y3" s="1">
        <v>-1810425.6099999999</v>
      </c>
      <c r="Z3" s="1">
        <v>-1860336.21</v>
      </c>
      <c r="AA3" s="1">
        <v>-1910246.81</v>
      </c>
      <c r="AB3" s="1">
        <v>-49898.17</v>
      </c>
      <c r="AC3" s="1">
        <v>-49898.17</v>
      </c>
      <c r="AD3" s="1">
        <v>-49898.17</v>
      </c>
      <c r="AE3" s="1">
        <v>-49904.39</v>
      </c>
      <c r="AF3" s="1">
        <v>-49910.6</v>
      </c>
      <c r="AG3" s="1">
        <v>-49910.6</v>
      </c>
      <c r="AH3" s="1">
        <v>-49910.6</v>
      </c>
      <c r="AI3" s="1">
        <v>-49910.6</v>
      </c>
      <c r="AJ3" s="1">
        <v>-49910.6</v>
      </c>
      <c r="AK3" s="1">
        <v>-49910.6</v>
      </c>
      <c r="AL3" s="1">
        <v>-49910.6</v>
      </c>
      <c r="AM3" s="1">
        <v>-49910.6</v>
      </c>
      <c r="AN3" s="1">
        <v>-49910.6</v>
      </c>
      <c r="AO3" s="1">
        <v>7670320.3300000001</v>
      </c>
      <c r="AP3" s="1">
        <v>7620422.1600000001</v>
      </c>
      <c r="AQ3" s="1">
        <v>7570523.9900000002</v>
      </c>
      <c r="AR3" s="1">
        <v>7522856.8700000001</v>
      </c>
      <c r="AS3" s="1">
        <v>7472946.2699999996</v>
      </c>
      <c r="AT3" s="1">
        <v>7423035.6699999999</v>
      </c>
      <c r="AU3" s="1">
        <v>7373125.0700000003</v>
      </c>
      <c r="AV3" s="1">
        <v>7323214.4699999997</v>
      </c>
      <c r="AW3" s="1">
        <v>7273303.8700000001</v>
      </c>
      <c r="AX3" s="1">
        <v>7223393.2699999996</v>
      </c>
      <c r="AY3" s="1">
        <v>7173482.6699999999</v>
      </c>
      <c r="AZ3" s="1">
        <v>7123572.0700000003</v>
      </c>
      <c r="BA3" s="1">
        <v>7073661.4699999997</v>
      </c>
    </row>
    <row r="4" spans="1:53" x14ac:dyDescent="0.2">
      <c r="A4" t="s">
        <v>18</v>
      </c>
      <c r="B4" s="1">
        <v>146954773.68000001</v>
      </c>
      <c r="C4" s="1">
        <v>51026123.100000001</v>
      </c>
      <c r="D4" s="1">
        <v>51766888.93</v>
      </c>
      <c r="E4" s="1">
        <v>54223119.140000001</v>
      </c>
      <c r="F4" s="1">
        <v>55155795.390000001</v>
      </c>
      <c r="G4" s="1">
        <v>55724750.899999999</v>
      </c>
      <c r="H4" s="1">
        <v>56867829.359999999</v>
      </c>
      <c r="I4" s="1">
        <v>53338448.549999997</v>
      </c>
      <c r="J4" s="1">
        <v>57497071.229999997</v>
      </c>
      <c r="K4" s="1">
        <v>57997324.329999998</v>
      </c>
      <c r="L4" s="1">
        <v>59253473.170000002</v>
      </c>
      <c r="M4" s="1">
        <v>60788747.850000001</v>
      </c>
      <c r="N4" s="1">
        <v>62562673.859999999</v>
      </c>
      <c r="O4" s="1">
        <v>-29828366.84</v>
      </c>
      <c r="P4" s="1">
        <v>-24400125.23</v>
      </c>
      <c r="Q4" s="1">
        <v>-25318636.719999999</v>
      </c>
      <c r="R4" s="1">
        <v>-26206445.010000002</v>
      </c>
      <c r="S4" s="1">
        <v>-27123150.09</v>
      </c>
      <c r="T4" s="1">
        <v>-28044229.91</v>
      </c>
      <c r="U4" s="1">
        <v>-28976174.59</v>
      </c>
      <c r="V4" s="1">
        <v>-24638632.649999999</v>
      </c>
      <c r="W4" s="1">
        <v>-24834131.579999998</v>
      </c>
      <c r="X4" s="1">
        <v>-24692202.120000001</v>
      </c>
      <c r="Y4" s="1">
        <v>-25807343.460000001</v>
      </c>
      <c r="Z4" s="1">
        <v>-26920348.940000001</v>
      </c>
      <c r="AA4" s="1">
        <v>-26542380.289999999</v>
      </c>
      <c r="AB4" s="1">
        <v>-1400194.05</v>
      </c>
      <c r="AC4" s="1">
        <v>-916341.45000000007</v>
      </c>
      <c r="AD4" s="1">
        <v>-918511.49</v>
      </c>
      <c r="AE4" s="1">
        <v>-887808.29</v>
      </c>
      <c r="AF4" s="1">
        <v>-916705.08000000007</v>
      </c>
      <c r="AG4" s="1">
        <v>-921079.82000000007</v>
      </c>
      <c r="AH4" s="1">
        <v>-931944.68</v>
      </c>
      <c r="AI4" s="1">
        <v>-957230.32000000007</v>
      </c>
      <c r="AJ4" s="1">
        <v>-998218.1</v>
      </c>
      <c r="AK4" s="1">
        <v>-1034139.63</v>
      </c>
      <c r="AL4" s="1">
        <v>-1115141.3400000001</v>
      </c>
      <c r="AM4" s="1">
        <v>-1113005.48</v>
      </c>
      <c r="AN4" s="1">
        <v>-1156011.83</v>
      </c>
      <c r="AO4" s="1">
        <v>117126406.84</v>
      </c>
      <c r="AP4" s="1">
        <v>26625997.870000001</v>
      </c>
      <c r="AQ4" s="1">
        <v>26448252.210000001</v>
      </c>
      <c r="AR4" s="1">
        <v>28016674.129999999</v>
      </c>
      <c r="AS4" s="1">
        <v>28032645.300000001</v>
      </c>
      <c r="AT4" s="1">
        <v>27680520.989999998</v>
      </c>
      <c r="AU4" s="1">
        <v>27891654.77</v>
      </c>
      <c r="AV4" s="1">
        <v>28699815.899999999</v>
      </c>
      <c r="AW4" s="1">
        <v>32662939.649999999</v>
      </c>
      <c r="AX4" s="1">
        <v>33305122.210000001</v>
      </c>
      <c r="AY4" s="1">
        <v>33446129.710000001</v>
      </c>
      <c r="AZ4" s="1">
        <v>33868398.909999996</v>
      </c>
      <c r="BA4" s="1">
        <v>36020293.57</v>
      </c>
    </row>
    <row r="5" spans="1:53" x14ac:dyDescent="0.2">
      <c r="A5" t="s">
        <v>19</v>
      </c>
      <c r="B5" s="1">
        <v>4012888.02</v>
      </c>
      <c r="C5" s="1">
        <v>4013491.63</v>
      </c>
      <c r="D5" s="1">
        <v>4057336.14</v>
      </c>
      <c r="E5" s="1">
        <v>4044910.9</v>
      </c>
      <c r="F5" s="1">
        <v>4142577.39</v>
      </c>
      <c r="G5" s="1">
        <v>4229501.4000000004</v>
      </c>
      <c r="H5" s="1">
        <v>4380248.41</v>
      </c>
      <c r="I5" s="1">
        <v>4252998.01</v>
      </c>
      <c r="J5" s="1">
        <v>4311588.7300000004</v>
      </c>
      <c r="K5" s="1">
        <v>4363719.1100000003</v>
      </c>
      <c r="L5" s="1">
        <v>4489981.49</v>
      </c>
      <c r="M5" s="1">
        <v>4719002.04</v>
      </c>
      <c r="N5" s="1">
        <v>4519644.7300000004</v>
      </c>
      <c r="O5" s="1">
        <v>-2435788.54</v>
      </c>
      <c r="P5" s="1">
        <v>-2525203.5</v>
      </c>
      <c r="Q5" s="1">
        <v>-2614991.9</v>
      </c>
      <c r="R5" s="1">
        <v>-2704477.27</v>
      </c>
      <c r="S5" s="1">
        <v>-2794703.83</v>
      </c>
      <c r="T5" s="1">
        <v>-2884655.37</v>
      </c>
      <c r="U5" s="1">
        <v>-2975982.27</v>
      </c>
      <c r="V5" s="1">
        <v>-2876561.7800000003</v>
      </c>
      <c r="W5" s="1">
        <v>-2971030.7</v>
      </c>
      <c r="X5" s="1">
        <v>-3066554.13</v>
      </c>
      <c r="Y5" s="1">
        <v>-3167121.78</v>
      </c>
      <c r="Z5" s="1">
        <v>-3264633.62</v>
      </c>
      <c r="AA5" s="1">
        <v>-3165101.48</v>
      </c>
      <c r="AB5" s="1">
        <v>8361.19</v>
      </c>
      <c r="AC5" s="1">
        <v>-89414.96</v>
      </c>
      <c r="AD5" s="1">
        <v>-89788.400000000009</v>
      </c>
      <c r="AE5" s="1">
        <v>-89485.37</v>
      </c>
      <c r="AF5" s="1">
        <v>-90226.559999999998</v>
      </c>
      <c r="AG5" s="1">
        <v>-89951.540000000008</v>
      </c>
      <c r="AH5" s="1">
        <v>-91326.900000000009</v>
      </c>
      <c r="AI5" s="1">
        <v>-93309.400000000009</v>
      </c>
      <c r="AJ5" s="1">
        <v>-94468.92</v>
      </c>
      <c r="AK5" s="1">
        <v>-95523.430000000008</v>
      </c>
      <c r="AL5" s="1">
        <v>-100567.65000000001</v>
      </c>
      <c r="AM5" s="1">
        <v>-97511.84</v>
      </c>
      <c r="AN5" s="1">
        <v>-99825.17</v>
      </c>
      <c r="AO5" s="1">
        <v>1577099.48</v>
      </c>
      <c r="AP5" s="1">
        <v>1488288.13</v>
      </c>
      <c r="AQ5" s="1">
        <v>1442344.24</v>
      </c>
      <c r="AR5" s="1">
        <v>1340433.6299999999</v>
      </c>
      <c r="AS5" s="1">
        <v>1347873.56</v>
      </c>
      <c r="AT5" s="1">
        <v>1344846.03</v>
      </c>
      <c r="AU5" s="1">
        <v>1404266.1400000001</v>
      </c>
      <c r="AV5" s="1">
        <v>1376436.23</v>
      </c>
      <c r="AW5" s="1">
        <v>1340558.03</v>
      </c>
      <c r="AX5" s="1">
        <v>1297164.98</v>
      </c>
      <c r="AY5" s="1">
        <v>1322859.71</v>
      </c>
      <c r="AZ5" s="1">
        <v>1454368.42</v>
      </c>
      <c r="BA5" s="1">
        <v>1354543.25</v>
      </c>
    </row>
    <row r="6" spans="1:53" x14ac:dyDescent="0.2">
      <c r="A6" t="s">
        <v>20</v>
      </c>
      <c r="B6" s="1" t="s">
        <v>21</v>
      </c>
      <c r="C6" s="1">
        <v>96045179.400000006</v>
      </c>
      <c r="D6" s="1">
        <v>96045179.400000006</v>
      </c>
      <c r="E6" s="1">
        <v>96045179.400000006</v>
      </c>
      <c r="F6" s="1">
        <v>100831203.22</v>
      </c>
      <c r="G6" s="1">
        <v>100831203.22</v>
      </c>
      <c r="H6" s="1">
        <v>100831203.22</v>
      </c>
      <c r="I6" s="1">
        <v>100831203.22</v>
      </c>
      <c r="J6" s="1">
        <v>100831203.22</v>
      </c>
      <c r="K6" s="1">
        <v>100831203.22</v>
      </c>
      <c r="L6" s="1">
        <v>100831203.22</v>
      </c>
      <c r="M6" s="1">
        <v>100831203.22</v>
      </c>
      <c r="N6" s="1">
        <v>100831203.22</v>
      </c>
      <c r="O6" s="1" t="s">
        <v>21</v>
      </c>
      <c r="P6" s="1">
        <v>-6611781.5800000001</v>
      </c>
      <c r="Q6" s="1">
        <v>-7147781.3099999996</v>
      </c>
      <c r="R6" s="1">
        <v>-7950173.1399999997</v>
      </c>
      <c r="S6" s="1">
        <v>-9682514.4800000004</v>
      </c>
      <c r="T6" s="1">
        <v>-10238697.52</v>
      </c>
      <c r="U6" s="1">
        <v>-10794880.42</v>
      </c>
      <c r="V6" s="1">
        <v>-11351063.279999999</v>
      </c>
      <c r="W6" s="1">
        <v>-11907246.26</v>
      </c>
      <c r="X6" s="1">
        <v>-12463428.939999999</v>
      </c>
      <c r="Y6" s="1">
        <v>-13019611.65</v>
      </c>
      <c r="Z6" s="1">
        <v>-13575794.1</v>
      </c>
      <c r="AA6" s="1">
        <v>-14131976.93</v>
      </c>
      <c r="AB6" s="1" t="s">
        <v>21</v>
      </c>
      <c r="AC6" s="1">
        <v>-267198.52</v>
      </c>
      <c r="AD6" s="1">
        <v>-535999.73</v>
      </c>
      <c r="AE6" s="1">
        <v>-802391.83000000007</v>
      </c>
      <c r="AF6" s="1">
        <v>-556182.99</v>
      </c>
      <c r="AG6" s="1">
        <v>-556183.04000000004</v>
      </c>
      <c r="AH6" s="1">
        <v>-556182.9</v>
      </c>
      <c r="AI6" s="1">
        <v>-556182.86</v>
      </c>
      <c r="AJ6" s="1">
        <v>-556182.98</v>
      </c>
      <c r="AK6" s="1">
        <v>-556182.68000000005</v>
      </c>
      <c r="AL6" s="1">
        <v>-556182.71</v>
      </c>
      <c r="AM6" s="1">
        <v>-556182.44999999995</v>
      </c>
      <c r="AN6" s="1">
        <v>-556182.82999999996</v>
      </c>
      <c r="AO6" s="1" t="s">
        <v>21</v>
      </c>
      <c r="AP6" s="1">
        <v>89433397.819999993</v>
      </c>
      <c r="AQ6" s="1">
        <v>88897398.090000004</v>
      </c>
      <c r="AR6" s="1">
        <v>88095006.260000005</v>
      </c>
      <c r="AS6" s="1">
        <v>91148688.739999995</v>
      </c>
      <c r="AT6" s="1">
        <v>90592505.700000003</v>
      </c>
      <c r="AU6" s="1">
        <v>90036322.799999997</v>
      </c>
      <c r="AV6" s="1">
        <v>89480139.939999998</v>
      </c>
      <c r="AW6" s="1">
        <v>88923956.959999993</v>
      </c>
      <c r="AX6" s="1">
        <v>88367774.280000001</v>
      </c>
      <c r="AY6" s="1">
        <v>87811591.569999993</v>
      </c>
      <c r="AZ6" s="1">
        <v>87255409.120000005</v>
      </c>
      <c r="BA6" s="1">
        <v>86699226.290000007</v>
      </c>
    </row>
    <row r="7" spans="1:53" x14ac:dyDescent="0.2">
      <c r="A7" t="s">
        <v>22</v>
      </c>
      <c r="B7" s="1">
        <v>1636222.74</v>
      </c>
      <c r="C7" s="1">
        <v>1643092.49</v>
      </c>
      <c r="D7" s="1">
        <v>1666294.19</v>
      </c>
      <c r="E7" s="1">
        <v>1714581.2000000002</v>
      </c>
      <c r="F7" s="1">
        <v>1734142.9500000002</v>
      </c>
      <c r="G7" s="1">
        <v>1754118.75</v>
      </c>
      <c r="H7" s="1">
        <v>1801073.1400000001</v>
      </c>
      <c r="I7" s="1">
        <v>1810423.08</v>
      </c>
      <c r="J7" s="1">
        <v>1815689.77</v>
      </c>
      <c r="K7" s="1">
        <v>1819525.58</v>
      </c>
      <c r="L7" s="1">
        <v>1819839.8399999999</v>
      </c>
      <c r="M7" s="1">
        <v>1825136.1400000001</v>
      </c>
      <c r="N7" s="1">
        <v>1825659.52</v>
      </c>
      <c r="O7" s="1">
        <v>-22725.32</v>
      </c>
      <c r="P7" s="1">
        <v>-68272.7</v>
      </c>
      <c r="Q7" s="1">
        <v>-114255.91</v>
      </c>
      <c r="R7" s="1">
        <v>-161272.66</v>
      </c>
      <c r="S7" s="1">
        <v>-209279.35</v>
      </c>
      <c r="T7" s="1">
        <v>-257903.87</v>
      </c>
      <c r="U7" s="1">
        <v>-307621.27</v>
      </c>
      <c r="V7" s="1">
        <v>-358292.67</v>
      </c>
      <c r="W7" s="1">
        <v>-409220.5</v>
      </c>
      <c r="X7" s="1">
        <v>-460313.83</v>
      </c>
      <c r="Y7" s="1">
        <v>-511485.46</v>
      </c>
      <c r="Z7" s="1">
        <v>-562767.11</v>
      </c>
      <c r="AA7" s="1">
        <v>-614167.53</v>
      </c>
      <c r="AB7" s="1">
        <v>-22725.32</v>
      </c>
      <c r="AC7" s="1">
        <v>-45547.38</v>
      </c>
      <c r="AD7" s="1">
        <v>-45983.21</v>
      </c>
      <c r="AE7" s="1">
        <v>-47016.75</v>
      </c>
      <c r="AF7" s="1">
        <v>-48006.69</v>
      </c>
      <c r="AG7" s="1">
        <v>-48624.520000000004</v>
      </c>
      <c r="AH7" s="1">
        <v>-49717.4</v>
      </c>
      <c r="AI7" s="1">
        <v>-50671.4</v>
      </c>
      <c r="AJ7" s="1">
        <v>-50927.83</v>
      </c>
      <c r="AK7" s="1">
        <v>-51093.33</v>
      </c>
      <c r="AL7" s="1">
        <v>-51171.630000000005</v>
      </c>
      <c r="AM7" s="1">
        <v>-51281.65</v>
      </c>
      <c r="AN7" s="1">
        <v>-51400.42</v>
      </c>
      <c r="AO7" s="1">
        <v>1613497.42</v>
      </c>
      <c r="AP7" s="1">
        <v>1574819.79</v>
      </c>
      <c r="AQ7" s="1">
        <v>1552038.28</v>
      </c>
      <c r="AR7" s="1">
        <v>1553308.54</v>
      </c>
      <c r="AS7" s="1">
        <v>1524863.6</v>
      </c>
      <c r="AT7" s="1">
        <v>1496214.88</v>
      </c>
      <c r="AU7" s="1">
        <v>1493451.87</v>
      </c>
      <c r="AV7" s="1">
        <v>1452130.4100000001</v>
      </c>
      <c r="AW7" s="1">
        <v>1406469.27</v>
      </c>
      <c r="AX7" s="1">
        <v>1359211.75</v>
      </c>
      <c r="AY7" s="1">
        <v>1308354.3799999999</v>
      </c>
      <c r="AZ7" s="1">
        <v>1262369.03</v>
      </c>
      <c r="BA7" s="1">
        <v>1211491.99</v>
      </c>
    </row>
    <row r="8" spans="1:53" x14ac:dyDescent="0.2">
      <c r="A8" t="s">
        <v>23</v>
      </c>
      <c r="B8" s="1">
        <v>8543001.5199999996</v>
      </c>
      <c r="C8" s="1">
        <v>8543792.8800000008</v>
      </c>
      <c r="D8" s="1">
        <v>8545789.0399999991</v>
      </c>
      <c r="E8" s="1">
        <v>8552123.3699999992</v>
      </c>
      <c r="F8" s="1">
        <v>8554550.1199999992</v>
      </c>
      <c r="G8" s="1">
        <v>8516072.5999999996</v>
      </c>
      <c r="H8" s="1">
        <v>8516701.2200000007</v>
      </c>
      <c r="I8" s="1">
        <v>8517830.7200000007</v>
      </c>
      <c r="J8" s="1">
        <v>8517830.7200000007</v>
      </c>
      <c r="K8" s="1">
        <v>8517830.7200000007</v>
      </c>
      <c r="L8" s="1">
        <v>8517830.7200000007</v>
      </c>
      <c r="M8" s="1">
        <v>8208645.6299999999</v>
      </c>
      <c r="N8" s="1">
        <v>8208645.6299999999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8543001.5199999996</v>
      </c>
      <c r="AP8" s="1">
        <v>8543792.8800000008</v>
      </c>
      <c r="AQ8" s="1">
        <v>8545789.0399999991</v>
      </c>
      <c r="AR8" s="1">
        <v>8552123.3699999992</v>
      </c>
      <c r="AS8" s="1">
        <v>8554550.1199999992</v>
      </c>
      <c r="AT8" s="1">
        <v>8516072.5999999996</v>
      </c>
      <c r="AU8" s="1">
        <v>8516701.2200000007</v>
      </c>
      <c r="AV8" s="1">
        <v>8517830.7200000007</v>
      </c>
      <c r="AW8" s="1">
        <v>8517830.7200000007</v>
      </c>
      <c r="AX8" s="1">
        <v>8517830.7200000007</v>
      </c>
      <c r="AY8" s="1">
        <v>8517830.7200000007</v>
      </c>
      <c r="AZ8" s="1">
        <v>8208645.6299999999</v>
      </c>
      <c r="BA8" s="1">
        <v>8208645.6299999999</v>
      </c>
    </row>
    <row r="9" spans="1:53" x14ac:dyDescent="0.2">
      <c r="A9" t="s">
        <v>24</v>
      </c>
      <c r="B9" s="1">
        <v>1709412.03</v>
      </c>
      <c r="C9" s="1">
        <v>1709412.03</v>
      </c>
      <c r="D9" s="1">
        <v>1709412.03</v>
      </c>
      <c r="E9" s="1">
        <v>1709412.03</v>
      </c>
      <c r="F9" s="1">
        <v>1709412.03</v>
      </c>
      <c r="G9" s="1">
        <v>1709412.03</v>
      </c>
      <c r="H9" s="1">
        <v>1709412.03</v>
      </c>
      <c r="I9" s="1">
        <v>1709412.03</v>
      </c>
      <c r="J9" s="1">
        <v>1709412.03</v>
      </c>
      <c r="K9" s="1">
        <v>1709412.03</v>
      </c>
      <c r="L9" s="1">
        <v>1709412.03</v>
      </c>
      <c r="M9" s="1">
        <v>1709412.03</v>
      </c>
      <c r="N9" s="1">
        <v>1709412.03</v>
      </c>
      <c r="O9" s="1">
        <v>-4051.4100000000003</v>
      </c>
      <c r="P9" s="1">
        <v>-6273.6500000000005</v>
      </c>
      <c r="Q9" s="1">
        <v>-8495.89</v>
      </c>
      <c r="R9" s="1">
        <v>-10718.130000000001</v>
      </c>
      <c r="S9" s="1">
        <v>-12940.37</v>
      </c>
      <c r="T9" s="1">
        <v>-15162.61</v>
      </c>
      <c r="U9" s="1">
        <v>-17384.849999999999</v>
      </c>
      <c r="V9" s="1">
        <v>-19607.09</v>
      </c>
      <c r="W9" s="1">
        <v>-21829.33</v>
      </c>
      <c r="X9" s="1">
        <v>-24051.57</v>
      </c>
      <c r="Y9" s="1">
        <v>-26273.81</v>
      </c>
      <c r="Z9" s="1">
        <v>-28496.05</v>
      </c>
      <c r="AA9" s="1">
        <v>-30718.29</v>
      </c>
      <c r="AB9" s="1">
        <v>-2222.2400000000002</v>
      </c>
      <c r="AC9" s="1">
        <v>-2222.2400000000002</v>
      </c>
      <c r="AD9" s="1">
        <v>-2222.2400000000002</v>
      </c>
      <c r="AE9" s="1">
        <v>-2222.2400000000002</v>
      </c>
      <c r="AF9" s="1">
        <v>-2222.2400000000002</v>
      </c>
      <c r="AG9" s="1">
        <v>-2222.2400000000002</v>
      </c>
      <c r="AH9" s="1">
        <v>-2222.2400000000002</v>
      </c>
      <c r="AI9" s="1">
        <v>-2222.2400000000002</v>
      </c>
      <c r="AJ9" s="1">
        <v>-2222.2400000000002</v>
      </c>
      <c r="AK9" s="1">
        <v>-2222.2400000000002</v>
      </c>
      <c r="AL9" s="1">
        <v>-2222.2400000000002</v>
      </c>
      <c r="AM9" s="1">
        <v>-2222.2400000000002</v>
      </c>
      <c r="AN9" s="1">
        <v>-2222.2400000000002</v>
      </c>
      <c r="AO9" s="1">
        <v>1705360.62</v>
      </c>
      <c r="AP9" s="1">
        <v>1703138.38</v>
      </c>
      <c r="AQ9" s="1">
        <v>1700916.1400000001</v>
      </c>
      <c r="AR9" s="1">
        <v>1698693.9</v>
      </c>
      <c r="AS9" s="1">
        <v>1696471.6600000001</v>
      </c>
      <c r="AT9" s="1">
        <v>1694249.42</v>
      </c>
      <c r="AU9" s="1">
        <v>1692027.1800000002</v>
      </c>
      <c r="AV9" s="1">
        <v>1689804.94</v>
      </c>
      <c r="AW9" s="1">
        <v>1687582.7000000002</v>
      </c>
      <c r="AX9" s="1">
        <v>1685360.46</v>
      </c>
      <c r="AY9" s="1">
        <v>1683138.22</v>
      </c>
      <c r="AZ9" s="1">
        <v>1680915.98</v>
      </c>
      <c r="BA9" s="1">
        <v>1678693.74</v>
      </c>
    </row>
    <row r="10" spans="1:53" x14ac:dyDescent="0.2">
      <c r="A10" t="s">
        <v>25</v>
      </c>
      <c r="B10" s="1">
        <v>91195531.920000002</v>
      </c>
      <c r="C10" s="1">
        <v>91502629.769999996</v>
      </c>
      <c r="D10" s="1">
        <v>91569285.519999996</v>
      </c>
      <c r="E10" s="1">
        <v>91505321.760000005</v>
      </c>
      <c r="F10" s="1">
        <v>91514672.109999999</v>
      </c>
      <c r="G10" s="1">
        <v>99904498.890000001</v>
      </c>
      <c r="H10" s="1">
        <v>100368416.37</v>
      </c>
      <c r="I10" s="1">
        <v>100309221.94</v>
      </c>
      <c r="J10" s="1">
        <v>100682527.42</v>
      </c>
      <c r="K10" s="1">
        <v>101330426.37</v>
      </c>
      <c r="L10" s="1">
        <v>101364954.44</v>
      </c>
      <c r="M10" s="1">
        <v>101834887.17</v>
      </c>
      <c r="N10" s="1">
        <v>102347148.3</v>
      </c>
      <c r="O10" s="1">
        <v>2010295.11</v>
      </c>
      <c r="P10" s="1">
        <v>1835518.22</v>
      </c>
      <c r="Q10" s="1">
        <v>1682958.29</v>
      </c>
      <c r="R10" s="1">
        <v>1645429.12</v>
      </c>
      <c r="S10" s="1">
        <v>1492912.46</v>
      </c>
      <c r="T10" s="1">
        <v>1333396.48</v>
      </c>
      <c r="U10" s="1">
        <v>1173290.3900000001</v>
      </c>
      <c r="V10" s="1">
        <v>1006359.48</v>
      </c>
      <c r="W10" s="1">
        <v>838866.35</v>
      </c>
      <c r="X10" s="1">
        <v>670522.22</v>
      </c>
      <c r="Y10" s="1">
        <v>501609.4</v>
      </c>
      <c r="Z10" s="1">
        <v>331939.08</v>
      </c>
      <c r="AA10" s="1">
        <v>163911.01999999999</v>
      </c>
      <c r="AB10" s="1">
        <v>-143794.93</v>
      </c>
      <c r="AC10" s="1">
        <v>-152248.46</v>
      </c>
      <c r="AD10" s="1">
        <v>-152559.93</v>
      </c>
      <c r="AE10" s="1">
        <v>-152562.17000000001</v>
      </c>
      <c r="AF10" s="1">
        <v>-152516.66</v>
      </c>
      <c r="AG10" s="1">
        <v>-159515.98000000001</v>
      </c>
      <c r="AH10" s="1">
        <v>-166894.09</v>
      </c>
      <c r="AI10" s="1">
        <v>-167231.37</v>
      </c>
      <c r="AJ10" s="1">
        <v>-167493.13</v>
      </c>
      <c r="AK10" s="1">
        <v>-168344.13</v>
      </c>
      <c r="AL10" s="1">
        <v>-168912.82</v>
      </c>
      <c r="AM10" s="1">
        <v>-169670.32</v>
      </c>
      <c r="AN10" s="1">
        <v>-170151.69</v>
      </c>
      <c r="AO10" s="1">
        <v>93205827.030000001</v>
      </c>
      <c r="AP10" s="1">
        <v>93338147.989999995</v>
      </c>
      <c r="AQ10" s="1">
        <v>93252243.810000002</v>
      </c>
      <c r="AR10" s="1">
        <v>93150750.879999995</v>
      </c>
      <c r="AS10" s="1">
        <v>93007584.569999993</v>
      </c>
      <c r="AT10" s="1">
        <v>101237895.37</v>
      </c>
      <c r="AU10" s="1">
        <v>101541706.76000001</v>
      </c>
      <c r="AV10" s="1">
        <v>101315581.42</v>
      </c>
      <c r="AW10" s="1">
        <v>101521393.77</v>
      </c>
      <c r="AX10" s="1">
        <v>102000948.59</v>
      </c>
      <c r="AY10" s="1">
        <v>101866563.84</v>
      </c>
      <c r="AZ10" s="1">
        <v>102166826.25</v>
      </c>
      <c r="BA10" s="1">
        <v>102511059.31999999</v>
      </c>
    </row>
    <row r="11" spans="1:53" x14ac:dyDescent="0.2">
      <c r="A11" t="s">
        <v>26</v>
      </c>
      <c r="B11" s="1">
        <v>263873.78000000003</v>
      </c>
      <c r="C11" s="1">
        <v>263873.78000000003</v>
      </c>
      <c r="D11" s="1">
        <v>263873.78000000003</v>
      </c>
      <c r="E11" s="1">
        <v>263873.78000000003</v>
      </c>
      <c r="F11" s="1">
        <v>263873.78000000003</v>
      </c>
      <c r="G11" s="1">
        <v>263873.78000000003</v>
      </c>
      <c r="H11" s="1">
        <v>263873.78000000003</v>
      </c>
      <c r="I11" s="1">
        <v>263873.78000000003</v>
      </c>
      <c r="J11" s="1">
        <v>263873.78000000003</v>
      </c>
      <c r="K11" s="1">
        <v>263873.78000000003</v>
      </c>
      <c r="L11" s="1">
        <v>263873.78000000003</v>
      </c>
      <c r="M11" s="1">
        <v>263873.78000000003</v>
      </c>
      <c r="N11" s="1">
        <v>130866.32</v>
      </c>
      <c r="O11" s="1">
        <v>-243896.11000000002</v>
      </c>
      <c r="P11" s="1">
        <v>-246115.84</v>
      </c>
      <c r="Q11" s="1">
        <v>-248335.6</v>
      </c>
      <c r="R11" s="1">
        <v>-250555.33000000002</v>
      </c>
      <c r="S11" s="1">
        <v>-252775.09</v>
      </c>
      <c r="T11" s="1">
        <v>-254994.82</v>
      </c>
      <c r="U11" s="1">
        <v>-257214.59</v>
      </c>
      <c r="V11" s="1">
        <v>-259434.30000000002</v>
      </c>
      <c r="W11" s="1">
        <v>-261654.07</v>
      </c>
      <c r="X11" s="1">
        <v>-263873.78000000003</v>
      </c>
      <c r="Y11" s="1">
        <v>-263873.78000000003</v>
      </c>
      <c r="Z11" s="1">
        <v>-263873.78000000003</v>
      </c>
      <c r="AA11" s="1">
        <v>-130866.32</v>
      </c>
      <c r="AB11" s="1">
        <v>-2219.7600000000002</v>
      </c>
      <c r="AC11" s="1">
        <v>-2219.73</v>
      </c>
      <c r="AD11" s="1">
        <v>-2219.7600000000002</v>
      </c>
      <c r="AE11" s="1">
        <v>-2219.73</v>
      </c>
      <c r="AF11" s="1">
        <v>-2219.7600000000002</v>
      </c>
      <c r="AG11" s="1">
        <v>-2219.73</v>
      </c>
      <c r="AH11" s="1">
        <v>-2219.77</v>
      </c>
      <c r="AI11" s="1">
        <v>-2219.71</v>
      </c>
      <c r="AJ11" s="1">
        <v>-2219.77</v>
      </c>
      <c r="AK11" s="1">
        <v>-2219.71</v>
      </c>
      <c r="AL11" s="1">
        <v>0</v>
      </c>
      <c r="AM11" s="1">
        <v>0</v>
      </c>
      <c r="AN11" s="1">
        <v>0</v>
      </c>
      <c r="AO11" s="1">
        <v>19977.670000000002</v>
      </c>
      <c r="AP11" s="1">
        <v>17757.939999999999</v>
      </c>
      <c r="AQ11" s="1">
        <v>15538.18</v>
      </c>
      <c r="AR11" s="1">
        <v>13318.45</v>
      </c>
      <c r="AS11" s="1">
        <v>11098.69</v>
      </c>
      <c r="AT11" s="1">
        <v>8878.9600000000009</v>
      </c>
      <c r="AU11" s="1">
        <v>6659.1900000000005</v>
      </c>
      <c r="AV11" s="1">
        <v>4439.4800000000005</v>
      </c>
      <c r="AW11" s="1">
        <v>2219.71</v>
      </c>
      <c r="AX11" s="1">
        <v>0</v>
      </c>
      <c r="AY11" s="1">
        <v>0</v>
      </c>
      <c r="AZ11" s="1">
        <v>0</v>
      </c>
      <c r="BA11" s="1">
        <v>0</v>
      </c>
    </row>
    <row r="12" spans="1:53" x14ac:dyDescent="0.2">
      <c r="A12" t="s">
        <v>27</v>
      </c>
      <c r="B12" s="1">
        <v>10683711.050000001</v>
      </c>
      <c r="C12" s="1">
        <v>10715095.26</v>
      </c>
      <c r="D12" s="1">
        <v>10732607</v>
      </c>
      <c r="E12" s="1">
        <v>10736080.23</v>
      </c>
      <c r="F12" s="1">
        <v>10771881.74</v>
      </c>
      <c r="G12" s="1">
        <v>11232097.27</v>
      </c>
      <c r="H12" s="1">
        <v>11284493.65</v>
      </c>
      <c r="I12" s="1">
        <v>11213966.359999999</v>
      </c>
      <c r="J12" s="1">
        <v>11271590.949999999</v>
      </c>
      <c r="K12" s="1">
        <v>11293006.300000001</v>
      </c>
      <c r="L12" s="1">
        <v>11304647.699999999</v>
      </c>
      <c r="M12" s="1">
        <v>11479473.460000001</v>
      </c>
      <c r="N12" s="1">
        <v>11490827.189999999</v>
      </c>
      <c r="O12" s="1">
        <v>-5127409.7</v>
      </c>
      <c r="P12" s="1">
        <v>-5284601.76</v>
      </c>
      <c r="Q12" s="1">
        <v>-5442153.0099999998</v>
      </c>
      <c r="R12" s="1">
        <v>-5599858.4100000001</v>
      </c>
      <c r="S12" s="1">
        <v>-5757852.3100000005</v>
      </c>
      <c r="T12" s="1">
        <v>-5919489.8700000001</v>
      </c>
      <c r="U12" s="1">
        <v>-6084892.9900000002</v>
      </c>
      <c r="V12" s="1">
        <v>-5983360.1200000001</v>
      </c>
      <c r="W12" s="1">
        <v>-6148535.2800000003</v>
      </c>
      <c r="X12" s="1">
        <v>-6314291.0499999998</v>
      </c>
      <c r="Y12" s="1">
        <v>-6480289.6500000004</v>
      </c>
      <c r="Z12" s="1">
        <v>-6647658.0099999998</v>
      </c>
      <c r="AA12" s="1">
        <v>-6816344.0099999998</v>
      </c>
      <c r="AB12" s="1">
        <v>-160169.98000000001</v>
      </c>
      <c r="AC12" s="1">
        <v>-157192.06</v>
      </c>
      <c r="AD12" s="1">
        <v>-157551.25</v>
      </c>
      <c r="AE12" s="1">
        <v>-157705.4</v>
      </c>
      <c r="AF12" s="1">
        <v>-157993.9</v>
      </c>
      <c r="AG12" s="1">
        <v>-161637.56</v>
      </c>
      <c r="AH12" s="1">
        <v>-165403.12</v>
      </c>
      <c r="AI12" s="1">
        <v>-165269.94</v>
      </c>
      <c r="AJ12" s="1">
        <v>-165175.16</v>
      </c>
      <c r="AK12" s="1">
        <v>-165755.76999999999</v>
      </c>
      <c r="AL12" s="1">
        <v>-165998.6</v>
      </c>
      <c r="AM12" s="1">
        <v>-167368.36000000002</v>
      </c>
      <c r="AN12" s="1">
        <v>-168736</v>
      </c>
      <c r="AO12" s="1">
        <v>5556301.3499999996</v>
      </c>
      <c r="AP12" s="1">
        <v>5430493.5</v>
      </c>
      <c r="AQ12" s="1">
        <v>5290453.99</v>
      </c>
      <c r="AR12" s="1">
        <v>5136221.82</v>
      </c>
      <c r="AS12" s="1">
        <v>5014029.43</v>
      </c>
      <c r="AT12" s="1">
        <v>5312607.4000000004</v>
      </c>
      <c r="AU12" s="1">
        <v>5199600.66</v>
      </c>
      <c r="AV12" s="1">
        <v>5230606.24</v>
      </c>
      <c r="AW12" s="1">
        <v>5123055.67</v>
      </c>
      <c r="AX12" s="1">
        <v>4978715.25</v>
      </c>
      <c r="AY12" s="1">
        <v>4824358.05</v>
      </c>
      <c r="AZ12" s="1">
        <v>4831815.45</v>
      </c>
      <c r="BA12" s="1">
        <v>4674483.18</v>
      </c>
    </row>
    <row r="13" spans="1:53" x14ac:dyDescent="0.2">
      <c r="A13" t="s">
        <v>28</v>
      </c>
      <c r="B13" s="1">
        <v>52402281.020000003</v>
      </c>
      <c r="C13" s="1">
        <v>52642443.25</v>
      </c>
      <c r="D13" s="1">
        <v>52779078.780000001</v>
      </c>
      <c r="E13" s="1">
        <v>53154363.200000003</v>
      </c>
      <c r="F13" s="1">
        <v>50584399.289999999</v>
      </c>
      <c r="G13" s="1">
        <v>51319349.990000002</v>
      </c>
      <c r="H13" s="1">
        <v>52174455.689999998</v>
      </c>
      <c r="I13" s="1">
        <v>42320136.100000001</v>
      </c>
      <c r="J13" s="1">
        <v>43807425.670000002</v>
      </c>
      <c r="K13" s="1">
        <v>44050310.670000002</v>
      </c>
      <c r="L13" s="1">
        <v>44903127.149999999</v>
      </c>
      <c r="M13" s="1">
        <v>45235330.520000003</v>
      </c>
      <c r="N13" s="1">
        <v>46651628.399999999</v>
      </c>
      <c r="O13" s="1">
        <v>-26553163.489999998</v>
      </c>
      <c r="P13" s="1">
        <v>-27623540.359999999</v>
      </c>
      <c r="Q13" s="1">
        <v>-28664577.890000001</v>
      </c>
      <c r="R13" s="1">
        <v>-29710670.629999999</v>
      </c>
      <c r="S13" s="1">
        <v>-29511670.57</v>
      </c>
      <c r="T13" s="1">
        <v>-30517970.09</v>
      </c>
      <c r="U13" s="1">
        <v>-31572529</v>
      </c>
      <c r="V13" s="1">
        <v>-22751127.199999999</v>
      </c>
      <c r="W13" s="1">
        <v>-23715180.73</v>
      </c>
      <c r="X13" s="1">
        <v>-24582775.879999999</v>
      </c>
      <c r="Y13" s="1">
        <v>-25461191.079999998</v>
      </c>
      <c r="Z13" s="1">
        <v>-26351308.350000001</v>
      </c>
      <c r="AA13" s="1">
        <v>-27258692.07</v>
      </c>
      <c r="AB13" s="1">
        <v>-1192612.78</v>
      </c>
      <c r="AC13" s="1">
        <v>-1070376.8700000001</v>
      </c>
      <c r="AD13" s="1">
        <v>-1041037.53</v>
      </c>
      <c r="AE13" s="1">
        <v>-1046092.74</v>
      </c>
      <c r="AF13" s="1">
        <v>-977158.29</v>
      </c>
      <c r="AG13" s="1">
        <v>-1006299.52</v>
      </c>
      <c r="AH13" s="1">
        <v>-1054558.9099999999</v>
      </c>
      <c r="AI13" s="1">
        <v>-933134.09</v>
      </c>
      <c r="AJ13" s="1">
        <v>-858591.11</v>
      </c>
      <c r="AK13" s="1">
        <v>-867595.15</v>
      </c>
      <c r="AL13" s="1">
        <v>-878415.20000000007</v>
      </c>
      <c r="AM13" s="1">
        <v>-890117.27</v>
      </c>
      <c r="AN13" s="1">
        <v>-907383.72</v>
      </c>
      <c r="AO13" s="1">
        <v>25849117.530000001</v>
      </c>
      <c r="AP13" s="1">
        <v>25018902.890000001</v>
      </c>
      <c r="AQ13" s="1">
        <v>24114500.890000001</v>
      </c>
      <c r="AR13" s="1">
        <v>23443692.57</v>
      </c>
      <c r="AS13" s="1">
        <v>21072728.719999999</v>
      </c>
      <c r="AT13" s="1">
        <v>20801379.899999999</v>
      </c>
      <c r="AU13" s="1">
        <v>20601926.690000001</v>
      </c>
      <c r="AV13" s="1">
        <v>19569008.899999999</v>
      </c>
      <c r="AW13" s="1">
        <v>20092244.940000001</v>
      </c>
      <c r="AX13" s="1">
        <v>19467534.789999999</v>
      </c>
      <c r="AY13" s="1">
        <v>19441936.07</v>
      </c>
      <c r="AZ13" s="1">
        <v>18884022.170000002</v>
      </c>
      <c r="BA13" s="1">
        <v>19392936.329999998</v>
      </c>
    </row>
    <row r="14" spans="1:53" x14ac:dyDescent="0.2">
      <c r="A14" t="s">
        <v>29</v>
      </c>
      <c r="B14" s="1">
        <v>1551225.88</v>
      </c>
      <c r="C14" s="1">
        <v>1680426.6800000002</v>
      </c>
      <c r="D14" s="1">
        <v>1759323.7000000002</v>
      </c>
      <c r="E14" s="1">
        <v>1789324.3</v>
      </c>
      <c r="F14" s="1">
        <v>1818396.26</v>
      </c>
      <c r="G14" s="1">
        <v>1796920.12</v>
      </c>
      <c r="H14" s="1">
        <v>1684340.63</v>
      </c>
      <c r="I14" s="1">
        <v>1700530.8599999999</v>
      </c>
      <c r="J14" s="1">
        <v>976931.89</v>
      </c>
      <c r="K14" s="1">
        <v>992864.78</v>
      </c>
      <c r="L14" s="1">
        <v>1011150.38</v>
      </c>
      <c r="M14" s="1">
        <v>1029571.04</v>
      </c>
      <c r="N14" s="1">
        <v>1033085.9</v>
      </c>
      <c r="O14" s="1">
        <v>-130585.28</v>
      </c>
      <c r="P14" s="1">
        <v>-128406.68000000001</v>
      </c>
      <c r="Q14" s="1">
        <v>-157187.35</v>
      </c>
      <c r="R14" s="1">
        <v>-186912.59</v>
      </c>
      <c r="S14" s="1">
        <v>-217153.79</v>
      </c>
      <c r="T14" s="1">
        <v>-228755.4</v>
      </c>
      <c r="U14" s="1">
        <v>-219783.89</v>
      </c>
      <c r="V14" s="1">
        <v>-248337.65</v>
      </c>
      <c r="W14" s="1">
        <v>-158702.73000000001</v>
      </c>
      <c r="X14" s="1">
        <v>-175583.19</v>
      </c>
      <c r="Y14" s="1">
        <v>-192796.05000000002</v>
      </c>
      <c r="Z14" s="1">
        <v>-210373.17</v>
      </c>
      <c r="AA14" s="1">
        <v>-228173.48</v>
      </c>
      <c r="AB14" s="1">
        <v>-16824.11</v>
      </c>
      <c r="AC14" s="1">
        <v>2178.6</v>
      </c>
      <c r="AD14" s="1">
        <v>-28780.670000000002</v>
      </c>
      <c r="AE14" s="1">
        <v>-29725.24</v>
      </c>
      <c r="AF14" s="1">
        <v>-30241.200000000001</v>
      </c>
      <c r="AG14" s="1">
        <v>-11601.61</v>
      </c>
      <c r="AH14" s="1">
        <v>4270.93</v>
      </c>
      <c r="AI14" s="1">
        <v>-28553.760000000002</v>
      </c>
      <c r="AJ14" s="1">
        <v>-15827.5</v>
      </c>
      <c r="AK14" s="1">
        <v>-16880.46</v>
      </c>
      <c r="AL14" s="1">
        <v>-17212.86</v>
      </c>
      <c r="AM14" s="1">
        <v>-17577.12</v>
      </c>
      <c r="AN14" s="1">
        <v>-17800.310000000001</v>
      </c>
      <c r="AO14" s="1">
        <v>1420640.6</v>
      </c>
      <c r="AP14" s="1">
        <v>1552020</v>
      </c>
      <c r="AQ14" s="1">
        <v>1602136.35</v>
      </c>
      <c r="AR14" s="1">
        <v>1602411.71</v>
      </c>
      <c r="AS14" s="1">
        <v>1601242.47</v>
      </c>
      <c r="AT14" s="1">
        <v>1568164.72</v>
      </c>
      <c r="AU14" s="1">
        <v>1464556.74</v>
      </c>
      <c r="AV14" s="1">
        <v>1452193.21</v>
      </c>
      <c r="AW14" s="1">
        <v>818229.16</v>
      </c>
      <c r="AX14" s="1">
        <v>817281.59</v>
      </c>
      <c r="AY14" s="1">
        <v>818354.33000000007</v>
      </c>
      <c r="AZ14" s="1">
        <v>819197.87</v>
      </c>
      <c r="BA14" s="1">
        <v>804912.42</v>
      </c>
    </row>
    <row r="15" spans="1:53" x14ac:dyDescent="0.2">
      <c r="A15" t="s">
        <v>30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</row>
    <row r="16" spans="1:53" x14ac:dyDescent="0.2">
      <c r="A16" t="s">
        <v>31</v>
      </c>
      <c r="B16" s="1">
        <v>141165.76999999999</v>
      </c>
      <c r="C16" s="1">
        <v>141165.76999999999</v>
      </c>
      <c r="D16" s="1">
        <v>141165.76999999999</v>
      </c>
      <c r="E16" s="1">
        <v>141165.76999999999</v>
      </c>
      <c r="F16" s="1">
        <v>141165.76999999999</v>
      </c>
      <c r="G16" s="1">
        <v>141165.76999999999</v>
      </c>
      <c r="H16" s="1">
        <v>141165.76999999999</v>
      </c>
      <c r="I16" s="1">
        <v>141165.76999999999</v>
      </c>
      <c r="J16" s="1">
        <v>141165.76999999999</v>
      </c>
      <c r="K16" s="1">
        <v>141165.76999999999</v>
      </c>
      <c r="L16" s="1">
        <v>141165.76999999999</v>
      </c>
      <c r="M16" s="1">
        <v>141165.76999999999</v>
      </c>
      <c r="N16" s="1">
        <v>141165.76999999999</v>
      </c>
      <c r="O16" s="1">
        <v>-42379.44</v>
      </c>
      <c r="P16" s="1">
        <v>-43046.450000000004</v>
      </c>
      <c r="Q16" s="1">
        <v>-43713.46</v>
      </c>
      <c r="R16" s="1">
        <v>-44380.47</v>
      </c>
      <c r="S16" s="1">
        <v>-45047.48</v>
      </c>
      <c r="T16" s="1">
        <v>-45714.49</v>
      </c>
      <c r="U16" s="1">
        <v>-46381.5</v>
      </c>
      <c r="V16" s="1">
        <v>-47048.51</v>
      </c>
      <c r="W16" s="1">
        <v>-47715.520000000004</v>
      </c>
      <c r="X16" s="1">
        <v>-48382.53</v>
      </c>
      <c r="Y16" s="1">
        <v>-49049.54</v>
      </c>
      <c r="Z16" s="1">
        <v>-49716.55</v>
      </c>
      <c r="AA16" s="1">
        <v>-50383.56</v>
      </c>
      <c r="AB16" s="1">
        <v>-667.01</v>
      </c>
      <c r="AC16" s="1">
        <v>-667.01</v>
      </c>
      <c r="AD16" s="1">
        <v>-667.01</v>
      </c>
      <c r="AE16" s="1">
        <v>-667.01</v>
      </c>
      <c r="AF16" s="1">
        <v>-667.01</v>
      </c>
      <c r="AG16" s="1">
        <v>-667.01</v>
      </c>
      <c r="AH16" s="1">
        <v>-667.01</v>
      </c>
      <c r="AI16" s="1">
        <v>-667.01</v>
      </c>
      <c r="AJ16" s="1">
        <v>-667.01</v>
      </c>
      <c r="AK16" s="1">
        <v>-667.01</v>
      </c>
      <c r="AL16" s="1">
        <v>-667.01</v>
      </c>
      <c r="AM16" s="1">
        <v>-667.01</v>
      </c>
      <c r="AN16" s="1">
        <v>-667.01</v>
      </c>
      <c r="AO16" s="1">
        <v>98786.33</v>
      </c>
      <c r="AP16" s="1">
        <v>98119.32</v>
      </c>
      <c r="AQ16" s="1">
        <v>97452.31</v>
      </c>
      <c r="AR16" s="1">
        <v>96785.3</v>
      </c>
      <c r="AS16" s="1">
        <v>96118.290000000008</v>
      </c>
      <c r="AT16" s="1">
        <v>95451.28</v>
      </c>
      <c r="AU16" s="1">
        <v>94784.27</v>
      </c>
      <c r="AV16" s="1">
        <v>94117.26</v>
      </c>
      <c r="AW16" s="1">
        <v>93450.25</v>
      </c>
      <c r="AX16" s="1">
        <v>92783.24</v>
      </c>
      <c r="AY16" s="1">
        <v>92116.23</v>
      </c>
      <c r="AZ16" s="1">
        <v>91449.22</v>
      </c>
      <c r="BA16" s="1">
        <v>90782.21</v>
      </c>
    </row>
    <row r="17" spans="1:53" x14ac:dyDescent="0.2">
      <c r="A17" t="s">
        <v>32</v>
      </c>
      <c r="B17" s="1">
        <v>276531.7</v>
      </c>
      <c r="C17" s="1">
        <v>276747.43</v>
      </c>
      <c r="D17" s="1">
        <v>276747.43</v>
      </c>
      <c r="E17" s="1">
        <v>276747.43</v>
      </c>
      <c r="F17" s="1">
        <v>276747.43</v>
      </c>
      <c r="G17" s="1">
        <v>276747.43</v>
      </c>
      <c r="H17" s="1">
        <v>250286.02000000002</v>
      </c>
      <c r="I17" s="1">
        <v>250286.02000000002</v>
      </c>
      <c r="J17" s="1">
        <v>250286.02000000002</v>
      </c>
      <c r="K17" s="1">
        <v>250286.02000000002</v>
      </c>
      <c r="L17" s="1">
        <v>250286.02000000002</v>
      </c>
      <c r="M17" s="1">
        <v>250286.02000000002</v>
      </c>
      <c r="N17" s="1">
        <v>250286.02000000002</v>
      </c>
      <c r="O17" s="1">
        <v>-138698.70000000001</v>
      </c>
      <c r="P17" s="1">
        <v>-142426.42000000001</v>
      </c>
      <c r="Q17" s="1">
        <v>-146155.59</v>
      </c>
      <c r="R17" s="1">
        <v>-149884.76</v>
      </c>
      <c r="S17" s="1">
        <v>-153613.93</v>
      </c>
      <c r="T17" s="1">
        <v>-157343.1</v>
      </c>
      <c r="U17" s="1">
        <v>-134432.58000000002</v>
      </c>
      <c r="V17" s="1">
        <v>-137805.18</v>
      </c>
      <c r="W17" s="1">
        <v>-141177.78</v>
      </c>
      <c r="X17" s="1">
        <v>-144550.38</v>
      </c>
      <c r="Y17" s="1">
        <v>-147922.98000000001</v>
      </c>
      <c r="Z17" s="1">
        <v>-151295.58000000002</v>
      </c>
      <c r="AA17" s="1">
        <v>-154668.18</v>
      </c>
      <c r="AB17" s="1">
        <v>-3459.44</v>
      </c>
      <c r="AC17" s="1">
        <v>-3727.7200000000003</v>
      </c>
      <c r="AD17" s="1">
        <v>-3729.17</v>
      </c>
      <c r="AE17" s="1">
        <v>-3729.17</v>
      </c>
      <c r="AF17" s="1">
        <v>-3729.17</v>
      </c>
      <c r="AG17" s="1">
        <v>-3729.17</v>
      </c>
      <c r="AH17" s="1">
        <v>-3550.89</v>
      </c>
      <c r="AI17" s="1">
        <v>-3372.6</v>
      </c>
      <c r="AJ17" s="1">
        <v>-3372.6</v>
      </c>
      <c r="AK17" s="1">
        <v>-3372.6</v>
      </c>
      <c r="AL17" s="1">
        <v>-3372.6</v>
      </c>
      <c r="AM17" s="1">
        <v>-3372.6</v>
      </c>
      <c r="AN17" s="1">
        <v>-3372.6</v>
      </c>
      <c r="AO17" s="1">
        <v>137833</v>
      </c>
      <c r="AP17" s="1">
        <v>134321.01</v>
      </c>
      <c r="AQ17" s="1">
        <v>130591.84</v>
      </c>
      <c r="AR17" s="1">
        <v>126862.67</v>
      </c>
      <c r="AS17" s="1">
        <v>123133.5</v>
      </c>
      <c r="AT17" s="1">
        <v>119404.33</v>
      </c>
      <c r="AU17" s="1">
        <v>115853.44</v>
      </c>
      <c r="AV17" s="1">
        <v>112480.84</v>
      </c>
      <c r="AW17" s="1">
        <v>109108.24</v>
      </c>
      <c r="AX17" s="1">
        <v>105735.64</v>
      </c>
      <c r="AY17" s="1">
        <v>102363.04000000001</v>
      </c>
      <c r="AZ17" s="1">
        <v>98990.44</v>
      </c>
      <c r="BA17" s="1">
        <v>95617.84</v>
      </c>
    </row>
    <row r="18" spans="1:53" x14ac:dyDescent="0.2">
      <c r="A18" t="s">
        <v>33</v>
      </c>
      <c r="B18" s="1">
        <v>63555.98</v>
      </c>
      <c r="C18" s="1">
        <v>63555.98</v>
      </c>
      <c r="D18" s="1">
        <v>63555.98</v>
      </c>
      <c r="E18" s="1">
        <v>63555.98</v>
      </c>
      <c r="F18" s="1">
        <v>63555.98</v>
      </c>
      <c r="G18" s="1">
        <v>63555.98</v>
      </c>
      <c r="H18" s="1">
        <v>63555.98</v>
      </c>
      <c r="I18" s="1">
        <v>63555.98</v>
      </c>
      <c r="J18" s="1">
        <v>63555.98</v>
      </c>
      <c r="K18" s="1">
        <v>63555.98</v>
      </c>
      <c r="L18" s="1">
        <v>63555.98</v>
      </c>
      <c r="M18" s="1">
        <v>63555.98</v>
      </c>
      <c r="N18" s="1">
        <v>63555.98</v>
      </c>
      <c r="O18" s="1">
        <v>-40551.919999999998</v>
      </c>
      <c r="P18" s="1">
        <v>-41408.340000000004</v>
      </c>
      <c r="Q18" s="1">
        <v>-42264.76</v>
      </c>
      <c r="R18" s="1">
        <v>-43121.18</v>
      </c>
      <c r="S18" s="1">
        <v>-43977.599999999999</v>
      </c>
      <c r="T18" s="1">
        <v>-44834.020000000004</v>
      </c>
      <c r="U18" s="1">
        <v>-45690.44</v>
      </c>
      <c r="V18" s="1">
        <v>-46546.86</v>
      </c>
      <c r="W18" s="1">
        <v>-47403.28</v>
      </c>
      <c r="X18" s="1">
        <v>-48259.700000000004</v>
      </c>
      <c r="Y18" s="1">
        <v>-49116.12</v>
      </c>
      <c r="Z18" s="1">
        <v>-49972.54</v>
      </c>
      <c r="AA18" s="1">
        <v>-50828.959999999999</v>
      </c>
      <c r="AB18" s="1">
        <v>-856.42000000000007</v>
      </c>
      <c r="AC18" s="1">
        <v>-856.42000000000007</v>
      </c>
      <c r="AD18" s="1">
        <v>-856.42000000000007</v>
      </c>
      <c r="AE18" s="1">
        <v>-856.42000000000007</v>
      </c>
      <c r="AF18" s="1">
        <v>-856.42000000000007</v>
      </c>
      <c r="AG18" s="1">
        <v>-856.42000000000007</v>
      </c>
      <c r="AH18" s="1">
        <v>-856.42000000000007</v>
      </c>
      <c r="AI18" s="1">
        <v>-856.42000000000007</v>
      </c>
      <c r="AJ18" s="1">
        <v>-856.42000000000007</v>
      </c>
      <c r="AK18" s="1">
        <v>-856.42000000000007</v>
      </c>
      <c r="AL18" s="1">
        <v>-856.42000000000007</v>
      </c>
      <c r="AM18" s="1">
        <v>-856.42000000000007</v>
      </c>
      <c r="AN18" s="1">
        <v>-856.42000000000007</v>
      </c>
      <c r="AO18" s="1">
        <v>23004.06</v>
      </c>
      <c r="AP18" s="1">
        <v>22147.64</v>
      </c>
      <c r="AQ18" s="1">
        <v>21291.22</v>
      </c>
      <c r="AR18" s="1">
        <v>20434.8</v>
      </c>
      <c r="AS18" s="1">
        <v>19578.38</v>
      </c>
      <c r="AT18" s="1">
        <v>18721.96</v>
      </c>
      <c r="AU18" s="1">
        <v>17865.54</v>
      </c>
      <c r="AV18" s="1">
        <v>17009.12</v>
      </c>
      <c r="AW18" s="1">
        <v>16152.7</v>
      </c>
      <c r="AX18" s="1">
        <v>15296.28</v>
      </c>
      <c r="AY18" s="1">
        <v>14439.86</v>
      </c>
      <c r="AZ18" s="1">
        <v>13583.44</v>
      </c>
      <c r="BA18" s="1">
        <v>12727.02</v>
      </c>
    </row>
    <row r="19" spans="1:53" x14ac:dyDescent="0.2">
      <c r="A19" t="s">
        <v>34</v>
      </c>
      <c r="B19" s="1">
        <v>125203.55</v>
      </c>
      <c r="C19" s="1">
        <v>125203.55</v>
      </c>
      <c r="D19" s="1">
        <v>125203.55</v>
      </c>
      <c r="E19" s="1">
        <v>125203.55</v>
      </c>
      <c r="F19" s="1">
        <v>125203.55</v>
      </c>
      <c r="G19" s="1">
        <v>125203.55</v>
      </c>
      <c r="H19" s="1">
        <v>125203.55</v>
      </c>
      <c r="I19" s="1">
        <v>125203.55</v>
      </c>
      <c r="J19" s="1">
        <v>125203.55</v>
      </c>
      <c r="K19" s="1">
        <v>125203.55</v>
      </c>
      <c r="L19" s="1">
        <v>125203.55</v>
      </c>
      <c r="M19" s="1">
        <v>125203.55</v>
      </c>
      <c r="N19" s="1">
        <v>125203.55</v>
      </c>
      <c r="O19" s="1">
        <v>-9377.33</v>
      </c>
      <c r="P19" s="1">
        <v>-10010.65</v>
      </c>
      <c r="Q19" s="1">
        <v>-10643.97</v>
      </c>
      <c r="R19" s="1">
        <v>-11277.29</v>
      </c>
      <c r="S19" s="1">
        <v>-11910.61</v>
      </c>
      <c r="T19" s="1">
        <v>-12543.93</v>
      </c>
      <c r="U19" s="1">
        <v>-13177.25</v>
      </c>
      <c r="V19" s="1">
        <v>-13810.57</v>
      </c>
      <c r="W19" s="1">
        <v>-14443.89</v>
      </c>
      <c r="X19" s="1">
        <v>-15077.210000000001</v>
      </c>
      <c r="Y19" s="1">
        <v>-15710.53</v>
      </c>
      <c r="Z19" s="1">
        <v>-16343.85</v>
      </c>
      <c r="AA19" s="1">
        <v>-16977.170000000002</v>
      </c>
      <c r="AB19" s="1">
        <v>-633.32000000000005</v>
      </c>
      <c r="AC19" s="1">
        <v>-633.32000000000005</v>
      </c>
      <c r="AD19" s="1">
        <v>-633.32000000000005</v>
      </c>
      <c r="AE19" s="1">
        <v>-633.32000000000005</v>
      </c>
      <c r="AF19" s="1">
        <v>-633.32000000000005</v>
      </c>
      <c r="AG19" s="1">
        <v>-633.32000000000005</v>
      </c>
      <c r="AH19" s="1">
        <v>-633.32000000000005</v>
      </c>
      <c r="AI19" s="1">
        <v>-633.32000000000005</v>
      </c>
      <c r="AJ19" s="1">
        <v>-633.32000000000005</v>
      </c>
      <c r="AK19" s="1">
        <v>-633.32000000000005</v>
      </c>
      <c r="AL19" s="1">
        <v>-633.32000000000005</v>
      </c>
      <c r="AM19" s="1">
        <v>-633.32000000000005</v>
      </c>
      <c r="AN19" s="1">
        <v>-633.32000000000005</v>
      </c>
      <c r="AO19" s="1">
        <v>115826.22</v>
      </c>
      <c r="AP19" s="1">
        <v>115192.90000000001</v>
      </c>
      <c r="AQ19" s="1">
        <v>114559.58</v>
      </c>
      <c r="AR19" s="1">
        <v>113926.26000000001</v>
      </c>
      <c r="AS19" s="1">
        <v>113292.94</v>
      </c>
      <c r="AT19" s="1">
        <v>112659.62</v>
      </c>
      <c r="AU19" s="1">
        <v>112026.3</v>
      </c>
      <c r="AV19" s="1">
        <v>111392.98</v>
      </c>
      <c r="AW19" s="1">
        <v>110759.66</v>
      </c>
      <c r="AX19" s="1">
        <v>110126.34</v>
      </c>
      <c r="AY19" s="1">
        <v>109493.02</v>
      </c>
      <c r="AZ19" s="1">
        <v>108859.7</v>
      </c>
      <c r="BA19" s="1">
        <v>108226.38</v>
      </c>
    </row>
    <row r="20" spans="1:53" x14ac:dyDescent="0.2">
      <c r="A20" t="s">
        <v>35</v>
      </c>
      <c r="B20" s="1">
        <v>11413573.15</v>
      </c>
      <c r="C20" s="1">
        <v>11617697.33</v>
      </c>
      <c r="D20" s="1">
        <v>11664274.33</v>
      </c>
      <c r="E20" s="1">
        <v>11752768.220000001</v>
      </c>
      <c r="F20" s="1">
        <v>11938594.960000001</v>
      </c>
      <c r="G20" s="1">
        <v>12082912.369999999</v>
      </c>
      <c r="H20" s="1">
        <v>12315496.4</v>
      </c>
      <c r="I20" s="1">
        <v>12502444.82</v>
      </c>
      <c r="J20" s="1">
        <v>12536402.35</v>
      </c>
      <c r="K20" s="1">
        <v>12648048.25</v>
      </c>
      <c r="L20" s="1">
        <v>12648048.25</v>
      </c>
      <c r="M20" s="1">
        <v>12858891.539999999</v>
      </c>
      <c r="N20" s="1">
        <v>12858891.539999999</v>
      </c>
      <c r="O20" s="1">
        <v>-2244122.7400000002</v>
      </c>
      <c r="P20" s="1">
        <v>-2291432.81</v>
      </c>
      <c r="Q20" s="1">
        <v>-2339257.86</v>
      </c>
      <c r="R20" s="1">
        <v>-2387360.37</v>
      </c>
      <c r="S20" s="1">
        <v>-2436026.38</v>
      </c>
      <c r="T20" s="1">
        <v>-2485370.56</v>
      </c>
      <c r="U20" s="1">
        <v>-2535488.96</v>
      </c>
      <c r="V20" s="1">
        <v>-2577353.33</v>
      </c>
      <c r="W20" s="1">
        <v>-2628787.2999999998</v>
      </c>
      <c r="X20" s="1">
        <v>-2680520.36</v>
      </c>
      <c r="Y20" s="1">
        <v>-2732482.76</v>
      </c>
      <c r="Z20" s="1">
        <v>-2784878.27</v>
      </c>
      <c r="AA20" s="1">
        <v>-2837706.88</v>
      </c>
      <c r="AB20" s="1">
        <v>-45976.41</v>
      </c>
      <c r="AC20" s="1">
        <v>-47310.07</v>
      </c>
      <c r="AD20" s="1">
        <v>-47825.05</v>
      </c>
      <c r="AE20" s="1">
        <v>-48102.51</v>
      </c>
      <c r="AF20" s="1">
        <v>-48666.01</v>
      </c>
      <c r="AG20" s="1">
        <v>-49344.18</v>
      </c>
      <c r="AH20" s="1">
        <v>-50118.400000000001</v>
      </c>
      <c r="AI20" s="1">
        <v>-50980.19</v>
      </c>
      <c r="AJ20" s="1">
        <v>-51433.97</v>
      </c>
      <c r="AK20" s="1">
        <v>-51733.06</v>
      </c>
      <c r="AL20" s="1">
        <v>-51962.400000000001</v>
      </c>
      <c r="AM20" s="1">
        <v>-52395.51</v>
      </c>
      <c r="AN20" s="1">
        <v>-52828.61</v>
      </c>
      <c r="AO20" s="1">
        <v>9169450.4100000001</v>
      </c>
      <c r="AP20" s="1">
        <v>9326264.5199999996</v>
      </c>
      <c r="AQ20" s="1">
        <v>9325016.4700000007</v>
      </c>
      <c r="AR20" s="1">
        <v>9365407.8499999996</v>
      </c>
      <c r="AS20" s="1">
        <v>9502568.5800000001</v>
      </c>
      <c r="AT20" s="1">
        <v>9597541.8100000005</v>
      </c>
      <c r="AU20" s="1">
        <v>9780007.4399999995</v>
      </c>
      <c r="AV20" s="1">
        <v>9925091.4900000002</v>
      </c>
      <c r="AW20" s="1">
        <v>9907615.0500000007</v>
      </c>
      <c r="AX20" s="1">
        <v>9967527.8900000006</v>
      </c>
      <c r="AY20" s="1">
        <v>9915565.4900000002</v>
      </c>
      <c r="AZ20" s="1">
        <v>10074013.27</v>
      </c>
      <c r="BA20" s="1">
        <v>10021184.66</v>
      </c>
    </row>
    <row r="21" spans="1:53" x14ac:dyDescent="0.2">
      <c r="A21" t="s">
        <v>36</v>
      </c>
      <c r="B21" s="1">
        <v>355663.28</v>
      </c>
      <c r="C21" s="1">
        <v>355663.28</v>
      </c>
      <c r="D21" s="1">
        <v>355663.28</v>
      </c>
      <c r="E21" s="1">
        <v>355663.28</v>
      </c>
      <c r="F21" s="1">
        <v>355663.28</v>
      </c>
      <c r="G21" s="1">
        <v>355663.28</v>
      </c>
      <c r="H21" s="1">
        <v>355663.28</v>
      </c>
      <c r="I21" s="1">
        <v>355663.28</v>
      </c>
      <c r="J21" s="1">
        <v>355663.28</v>
      </c>
      <c r="K21" s="1">
        <v>355663.28</v>
      </c>
      <c r="L21" s="1">
        <v>355663.28</v>
      </c>
      <c r="M21" s="1">
        <v>355663.28</v>
      </c>
      <c r="N21" s="1">
        <v>355663.28</v>
      </c>
      <c r="O21" s="1">
        <v>-213073.78</v>
      </c>
      <c r="P21" s="1">
        <v>-217309.14</v>
      </c>
      <c r="Q21" s="1">
        <v>-221544.5</v>
      </c>
      <c r="R21" s="1">
        <v>-225779.86000000002</v>
      </c>
      <c r="S21" s="1">
        <v>-230015.22</v>
      </c>
      <c r="T21" s="1">
        <v>-234250.58000000002</v>
      </c>
      <c r="U21" s="1">
        <v>-238485.94</v>
      </c>
      <c r="V21" s="1">
        <v>-242721.30000000002</v>
      </c>
      <c r="W21" s="1">
        <v>-246956.66</v>
      </c>
      <c r="X21" s="1">
        <v>-251192.02000000002</v>
      </c>
      <c r="Y21" s="1">
        <v>-255427.38</v>
      </c>
      <c r="Z21" s="1">
        <v>-259662.74000000002</v>
      </c>
      <c r="AA21" s="1">
        <v>-263898.09999999998</v>
      </c>
      <c r="AB21" s="1">
        <v>-4235.3599999999997</v>
      </c>
      <c r="AC21" s="1">
        <v>-4235.3599999999997</v>
      </c>
      <c r="AD21" s="1">
        <v>-4235.3599999999997</v>
      </c>
      <c r="AE21" s="1">
        <v>-4235.3599999999997</v>
      </c>
      <c r="AF21" s="1">
        <v>-4235.3599999999997</v>
      </c>
      <c r="AG21" s="1">
        <v>-4235.3599999999997</v>
      </c>
      <c r="AH21" s="1">
        <v>-4235.3599999999997</v>
      </c>
      <c r="AI21" s="1">
        <v>-4235.3599999999997</v>
      </c>
      <c r="AJ21" s="1">
        <v>-4235.3599999999997</v>
      </c>
      <c r="AK21" s="1">
        <v>-4235.3599999999997</v>
      </c>
      <c r="AL21" s="1">
        <v>-4235.3599999999997</v>
      </c>
      <c r="AM21" s="1">
        <v>-4235.3599999999997</v>
      </c>
      <c r="AN21" s="1">
        <v>-4235.3599999999997</v>
      </c>
      <c r="AO21" s="1">
        <v>142589.5</v>
      </c>
      <c r="AP21" s="1">
        <v>138354.14000000001</v>
      </c>
      <c r="AQ21" s="1">
        <v>134118.78</v>
      </c>
      <c r="AR21" s="1">
        <v>129883.42</v>
      </c>
      <c r="AS21" s="1">
        <v>125648.06</v>
      </c>
      <c r="AT21" s="1">
        <v>121412.7</v>
      </c>
      <c r="AU21" s="1">
        <v>117177.34</v>
      </c>
      <c r="AV21" s="1">
        <v>112941.98</v>
      </c>
      <c r="AW21" s="1">
        <v>108706.62</v>
      </c>
      <c r="AX21" s="1">
        <v>104471.26000000001</v>
      </c>
      <c r="AY21" s="1">
        <v>100235.90000000001</v>
      </c>
      <c r="AZ21" s="1">
        <v>96000.540000000008</v>
      </c>
      <c r="BA21" s="1">
        <v>91765.180000000008</v>
      </c>
    </row>
    <row r="22" spans="1:53" x14ac:dyDescent="0.2">
      <c r="A22" t="s">
        <v>37</v>
      </c>
      <c r="B22" s="1">
        <v>528478.65</v>
      </c>
      <c r="C22" s="1">
        <v>528478.65</v>
      </c>
      <c r="D22" s="1">
        <v>528478.65</v>
      </c>
      <c r="E22" s="1">
        <v>528478.65</v>
      </c>
      <c r="F22" s="1">
        <v>528478.65</v>
      </c>
      <c r="G22" s="1">
        <v>528478.65</v>
      </c>
      <c r="H22" s="1">
        <v>528478.65</v>
      </c>
      <c r="I22" s="1">
        <v>528478.65</v>
      </c>
      <c r="J22" s="1">
        <v>528478.65</v>
      </c>
      <c r="K22" s="1">
        <v>528478.65</v>
      </c>
      <c r="L22" s="1">
        <v>528478.65</v>
      </c>
      <c r="M22" s="1">
        <v>528478.65</v>
      </c>
      <c r="N22" s="1">
        <v>528478.65</v>
      </c>
      <c r="O22" s="1">
        <v>-483524.98</v>
      </c>
      <c r="P22" s="1">
        <v>-485687.34</v>
      </c>
      <c r="Q22" s="1">
        <v>-487849.7</v>
      </c>
      <c r="R22" s="1">
        <v>-490012.06</v>
      </c>
      <c r="S22" s="1">
        <v>-492174.42</v>
      </c>
      <c r="T22" s="1">
        <v>-494336.78</v>
      </c>
      <c r="U22" s="1">
        <v>-496499.14</v>
      </c>
      <c r="V22" s="1">
        <v>-498661.5</v>
      </c>
      <c r="W22" s="1">
        <v>-500823.86</v>
      </c>
      <c r="X22" s="1">
        <v>-502054.72000000003</v>
      </c>
      <c r="Y22" s="1">
        <v>-502054.72000000003</v>
      </c>
      <c r="Z22" s="1">
        <v>-502054.72000000003</v>
      </c>
      <c r="AA22" s="1">
        <v>-502054.72000000003</v>
      </c>
      <c r="AB22" s="1">
        <v>-2162.36</v>
      </c>
      <c r="AC22" s="1">
        <v>-2162.36</v>
      </c>
      <c r="AD22" s="1">
        <v>-2162.36</v>
      </c>
      <c r="AE22" s="1">
        <v>-2162.36</v>
      </c>
      <c r="AF22" s="1">
        <v>-2162.36</v>
      </c>
      <c r="AG22" s="1">
        <v>-2162.36</v>
      </c>
      <c r="AH22" s="1">
        <v>-2162.36</v>
      </c>
      <c r="AI22" s="1">
        <v>-2162.36</v>
      </c>
      <c r="AJ22" s="1">
        <v>-2162.36</v>
      </c>
      <c r="AK22" s="1">
        <v>-1230.8600000000001</v>
      </c>
      <c r="AL22" s="1">
        <v>0</v>
      </c>
      <c r="AM22" s="1">
        <v>0</v>
      </c>
      <c r="AN22" s="1">
        <v>0</v>
      </c>
      <c r="AO22" s="1">
        <v>44953.67</v>
      </c>
      <c r="AP22" s="1">
        <v>42791.31</v>
      </c>
      <c r="AQ22" s="1">
        <v>40628.950000000004</v>
      </c>
      <c r="AR22" s="1">
        <v>38466.590000000004</v>
      </c>
      <c r="AS22" s="1">
        <v>36304.230000000003</v>
      </c>
      <c r="AT22" s="1">
        <v>34141.870000000003</v>
      </c>
      <c r="AU22" s="1">
        <v>31979.510000000002</v>
      </c>
      <c r="AV22" s="1">
        <v>29817.15</v>
      </c>
      <c r="AW22" s="1">
        <v>27654.79</v>
      </c>
      <c r="AX22" s="1">
        <v>26423.93</v>
      </c>
      <c r="AY22" s="1">
        <v>26423.93</v>
      </c>
      <c r="AZ22" s="1">
        <v>26423.93</v>
      </c>
      <c r="BA22" s="1">
        <v>26423.93</v>
      </c>
    </row>
    <row r="23" spans="1:53" x14ac:dyDescent="0.2">
      <c r="A23" t="s">
        <v>38</v>
      </c>
      <c r="B23" s="1">
        <v>30495259.469999999</v>
      </c>
      <c r="C23" s="1">
        <v>31286486.260000002</v>
      </c>
      <c r="D23" s="1">
        <v>31297921</v>
      </c>
      <c r="E23" s="1">
        <v>31308349.390000001</v>
      </c>
      <c r="F23" s="1">
        <v>31546322.66</v>
      </c>
      <c r="G23" s="1">
        <v>31901816.129999999</v>
      </c>
      <c r="H23" s="1">
        <v>32007820.43</v>
      </c>
      <c r="I23" s="1">
        <v>32036381.609999999</v>
      </c>
      <c r="J23" s="1">
        <v>32640771.75</v>
      </c>
      <c r="K23" s="1">
        <v>32627341.41</v>
      </c>
      <c r="L23" s="1">
        <v>32633206.719999999</v>
      </c>
      <c r="M23" s="1">
        <v>32654901.079999998</v>
      </c>
      <c r="N23" s="1">
        <v>38269411.479999997</v>
      </c>
      <c r="O23" s="1">
        <v>-8448392.5299999993</v>
      </c>
      <c r="P23" s="1">
        <v>-9374882.3699999992</v>
      </c>
      <c r="Q23" s="1">
        <v>-9463543.6099999994</v>
      </c>
      <c r="R23" s="1">
        <v>-9552235.8300000001</v>
      </c>
      <c r="S23" s="1">
        <v>-9641279.9499999993</v>
      </c>
      <c r="T23" s="1">
        <v>-9731164.8100000005</v>
      </c>
      <c r="U23" s="1">
        <v>-9821703.4600000009</v>
      </c>
      <c r="V23" s="1">
        <v>-9912432.75</v>
      </c>
      <c r="W23" s="1">
        <v>-10004058.720000001</v>
      </c>
      <c r="X23" s="1">
        <v>-10045295.880000001</v>
      </c>
      <c r="Y23" s="1">
        <v>-10135141.32</v>
      </c>
      <c r="Z23" s="1">
        <v>-10227632.810000001</v>
      </c>
      <c r="AA23" s="1">
        <v>-10062911.23</v>
      </c>
      <c r="AB23" s="1">
        <v>-82646.47</v>
      </c>
      <c r="AC23" s="1">
        <v>-87524.14</v>
      </c>
      <c r="AD23" s="1">
        <v>-88661.24</v>
      </c>
      <c r="AE23" s="1">
        <v>-88692.22</v>
      </c>
      <c r="AF23" s="1">
        <v>-89044.12</v>
      </c>
      <c r="AG23" s="1">
        <v>-89884.86</v>
      </c>
      <c r="AH23" s="1">
        <v>-90538.650000000009</v>
      </c>
      <c r="AI23" s="1">
        <v>-90729.290000000008</v>
      </c>
      <c r="AJ23" s="1">
        <v>-91625.97</v>
      </c>
      <c r="AK23" s="1">
        <v>-92463.16</v>
      </c>
      <c r="AL23" s="1">
        <v>-92452.44</v>
      </c>
      <c r="AM23" s="1">
        <v>-92491.49</v>
      </c>
      <c r="AN23" s="1">
        <v>-100476.11</v>
      </c>
      <c r="AO23" s="1">
        <v>22046866.940000001</v>
      </c>
      <c r="AP23" s="1">
        <v>21911603.890000001</v>
      </c>
      <c r="AQ23" s="1">
        <v>21834377.390000001</v>
      </c>
      <c r="AR23" s="1">
        <v>21756113.559999999</v>
      </c>
      <c r="AS23" s="1">
        <v>21905042.710000001</v>
      </c>
      <c r="AT23" s="1">
        <v>22170651.32</v>
      </c>
      <c r="AU23" s="1">
        <v>22186116.969999999</v>
      </c>
      <c r="AV23" s="1">
        <v>22123948.859999999</v>
      </c>
      <c r="AW23" s="1">
        <v>22636713.030000001</v>
      </c>
      <c r="AX23" s="1">
        <v>22582045.530000001</v>
      </c>
      <c r="AY23" s="1">
        <v>22498065.399999999</v>
      </c>
      <c r="AZ23" s="1">
        <v>22427268.27</v>
      </c>
      <c r="BA23" s="1">
        <v>28206500.25</v>
      </c>
    </row>
    <row r="24" spans="1:53" x14ac:dyDescent="0.2">
      <c r="A24" t="s">
        <v>39</v>
      </c>
      <c r="B24" s="1">
        <v>4386556.4000000004</v>
      </c>
      <c r="C24" s="1">
        <v>4468585.1100000003</v>
      </c>
      <c r="D24" s="1">
        <v>4503020.7699999996</v>
      </c>
      <c r="E24" s="1">
        <v>4563775.01</v>
      </c>
      <c r="F24" s="1">
        <v>4676595.13</v>
      </c>
      <c r="G24" s="1">
        <v>4708315.54</v>
      </c>
      <c r="H24" s="1">
        <v>4788247.79</v>
      </c>
      <c r="I24" s="1">
        <v>4983686.28</v>
      </c>
      <c r="J24" s="1">
        <v>5014832.76</v>
      </c>
      <c r="K24" s="1">
        <v>5050848.6399999997</v>
      </c>
      <c r="L24" s="1">
        <v>5095395.08</v>
      </c>
      <c r="M24" s="1">
        <v>5164875.41</v>
      </c>
      <c r="N24" s="1">
        <v>5164875.41</v>
      </c>
      <c r="O24" s="1">
        <v>-1553202.54</v>
      </c>
      <c r="P24" s="1">
        <v>-1597293.77</v>
      </c>
      <c r="Q24" s="1">
        <v>-1641964.8900000001</v>
      </c>
      <c r="R24" s="1">
        <v>-1687109.98</v>
      </c>
      <c r="S24" s="1">
        <v>-1733119.32</v>
      </c>
      <c r="T24" s="1">
        <v>-1779848.35</v>
      </c>
      <c r="U24" s="1">
        <v>-1827133.32</v>
      </c>
      <c r="V24" s="1">
        <v>-1875789.4100000001</v>
      </c>
      <c r="W24" s="1">
        <v>-1925573.7000000002</v>
      </c>
      <c r="X24" s="1">
        <v>-1975692.4100000001</v>
      </c>
      <c r="Y24" s="1">
        <v>-2026212.25</v>
      </c>
      <c r="Z24" s="1">
        <v>-2077299.85</v>
      </c>
      <c r="AA24" s="1">
        <v>-2128733.4</v>
      </c>
      <c r="AB24" s="1">
        <v>-42473.85</v>
      </c>
      <c r="AC24" s="1">
        <v>-44091.23</v>
      </c>
      <c r="AD24" s="1">
        <v>-44671.12</v>
      </c>
      <c r="AE24" s="1">
        <v>-45145.090000000004</v>
      </c>
      <c r="AF24" s="1">
        <v>-46009.340000000004</v>
      </c>
      <c r="AG24" s="1">
        <v>-46729.03</v>
      </c>
      <c r="AH24" s="1">
        <v>-47284.97</v>
      </c>
      <c r="AI24" s="1">
        <v>-48656.090000000004</v>
      </c>
      <c r="AJ24" s="1">
        <v>-49784.29</v>
      </c>
      <c r="AK24" s="1">
        <v>-50118.71</v>
      </c>
      <c r="AL24" s="1">
        <v>-50519.840000000004</v>
      </c>
      <c r="AM24" s="1">
        <v>-51087.6</v>
      </c>
      <c r="AN24" s="1">
        <v>-51433.55</v>
      </c>
      <c r="AO24" s="1">
        <v>2833353.86</v>
      </c>
      <c r="AP24" s="1">
        <v>2871291.34</v>
      </c>
      <c r="AQ24" s="1">
        <v>2861055.88</v>
      </c>
      <c r="AR24" s="1">
        <v>2876665.0300000003</v>
      </c>
      <c r="AS24" s="1">
        <v>2943475.81</v>
      </c>
      <c r="AT24" s="1">
        <v>2928467.19</v>
      </c>
      <c r="AU24" s="1">
        <v>2961114.4699999997</v>
      </c>
      <c r="AV24" s="1">
        <v>3107896.87</v>
      </c>
      <c r="AW24" s="1">
        <v>3089259.06</v>
      </c>
      <c r="AX24" s="1">
        <v>3075156.23</v>
      </c>
      <c r="AY24" s="1">
        <v>3069182.83</v>
      </c>
      <c r="AZ24" s="1">
        <v>3087575.56</v>
      </c>
      <c r="BA24" s="1">
        <v>3036142.01</v>
      </c>
    </row>
    <row r="25" spans="1:53" x14ac:dyDescent="0.2">
      <c r="A25" t="s">
        <v>40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</row>
    <row r="26" spans="1:53" x14ac:dyDescent="0.2">
      <c r="A26" t="s">
        <v>41</v>
      </c>
      <c r="B26" s="1">
        <v>431047.73</v>
      </c>
      <c r="C26" s="1">
        <v>431047.73</v>
      </c>
      <c r="D26" s="1">
        <v>431047.73</v>
      </c>
      <c r="E26" s="1">
        <v>437547.99</v>
      </c>
      <c r="F26" s="1">
        <v>437547.99</v>
      </c>
      <c r="G26" s="1">
        <v>437547.99</v>
      </c>
      <c r="H26" s="1">
        <v>437547.99</v>
      </c>
      <c r="I26" s="1">
        <v>394491.2</v>
      </c>
      <c r="J26" s="1">
        <v>394491.2</v>
      </c>
      <c r="K26" s="1">
        <v>394491.2</v>
      </c>
      <c r="L26" s="1">
        <v>394491.2</v>
      </c>
      <c r="M26" s="1">
        <v>394491.2</v>
      </c>
      <c r="N26" s="1">
        <v>385353.43</v>
      </c>
      <c r="O26" s="1">
        <v>-167623.25</v>
      </c>
      <c r="P26" s="1">
        <v>-182163.93</v>
      </c>
      <c r="Q26" s="1">
        <v>-196704.61000000002</v>
      </c>
      <c r="R26" s="1">
        <v>-211354.92</v>
      </c>
      <c r="S26" s="1">
        <v>-226114.87</v>
      </c>
      <c r="T26" s="1">
        <v>-240874.82</v>
      </c>
      <c r="U26" s="1">
        <v>-255634.77000000002</v>
      </c>
      <c r="V26" s="1">
        <v>-226611.71</v>
      </c>
      <c r="W26" s="1">
        <v>-239919.21</v>
      </c>
      <c r="X26" s="1">
        <v>-253226.71</v>
      </c>
      <c r="Y26" s="1">
        <v>-266534.21000000002</v>
      </c>
      <c r="Z26" s="1">
        <v>-279841.71000000002</v>
      </c>
      <c r="AA26" s="1">
        <v>-292995.09000000003</v>
      </c>
      <c r="AB26" s="1">
        <v>-14715.43</v>
      </c>
      <c r="AC26" s="1">
        <v>-14540.68</v>
      </c>
      <c r="AD26" s="1">
        <v>-14540.68</v>
      </c>
      <c r="AE26" s="1">
        <v>-14650.31</v>
      </c>
      <c r="AF26" s="1">
        <v>-14759.95</v>
      </c>
      <c r="AG26" s="1">
        <v>-14759.95</v>
      </c>
      <c r="AH26" s="1">
        <v>-14759.95</v>
      </c>
      <c r="AI26" s="1">
        <v>-14033.73</v>
      </c>
      <c r="AJ26" s="1">
        <v>-13307.5</v>
      </c>
      <c r="AK26" s="1">
        <v>-13307.5</v>
      </c>
      <c r="AL26" s="1">
        <v>-13307.5</v>
      </c>
      <c r="AM26" s="1">
        <v>-13307.5</v>
      </c>
      <c r="AN26" s="1">
        <v>-13153.380000000001</v>
      </c>
      <c r="AO26" s="1">
        <v>263424.48</v>
      </c>
      <c r="AP26" s="1">
        <v>248883.80000000002</v>
      </c>
      <c r="AQ26" s="1">
        <v>234343.12</v>
      </c>
      <c r="AR26" s="1">
        <v>226193.07</v>
      </c>
      <c r="AS26" s="1">
        <v>211433.12</v>
      </c>
      <c r="AT26" s="1">
        <v>196673.17</v>
      </c>
      <c r="AU26" s="1">
        <v>181913.22</v>
      </c>
      <c r="AV26" s="1">
        <v>167879.49</v>
      </c>
      <c r="AW26" s="1">
        <v>154571.99</v>
      </c>
      <c r="AX26" s="1">
        <v>141264.49</v>
      </c>
      <c r="AY26" s="1">
        <v>127956.99</v>
      </c>
      <c r="AZ26" s="1">
        <v>114649.49</v>
      </c>
      <c r="BA26" s="1">
        <v>92358.34</v>
      </c>
    </row>
    <row r="27" spans="1:53" x14ac:dyDescent="0.2">
      <c r="A27" t="s">
        <v>42</v>
      </c>
      <c r="B27" s="1">
        <v>194057.94</v>
      </c>
      <c r="C27" s="1">
        <v>194057.94</v>
      </c>
      <c r="D27" s="1">
        <v>194057.94</v>
      </c>
      <c r="E27" s="1">
        <v>194057.94</v>
      </c>
      <c r="F27" s="1">
        <v>194057.94</v>
      </c>
      <c r="G27" s="1">
        <v>194057.94</v>
      </c>
      <c r="H27" s="1">
        <v>194057.94</v>
      </c>
      <c r="I27" s="1">
        <v>194057.94</v>
      </c>
      <c r="J27" s="1">
        <v>194057.94</v>
      </c>
      <c r="K27" s="1">
        <v>194057.94</v>
      </c>
      <c r="L27" s="1">
        <v>194057.94</v>
      </c>
      <c r="M27" s="1">
        <v>194057.94</v>
      </c>
      <c r="N27" s="1">
        <v>194057.94</v>
      </c>
      <c r="O27" s="1">
        <v>-77310.100000000006</v>
      </c>
      <c r="P27" s="1">
        <v>-78120.850000000006</v>
      </c>
      <c r="Q27" s="1">
        <v>-78931.600000000006</v>
      </c>
      <c r="R27" s="1">
        <v>-79742.350000000006</v>
      </c>
      <c r="S27" s="1">
        <v>-80553.100000000006</v>
      </c>
      <c r="T27" s="1">
        <v>-81363.850000000006</v>
      </c>
      <c r="U27" s="1">
        <v>-82174.600000000006</v>
      </c>
      <c r="V27" s="1">
        <v>-82985.350000000006</v>
      </c>
      <c r="W27" s="1">
        <v>-83796.100000000006</v>
      </c>
      <c r="X27" s="1">
        <v>-84606.85</v>
      </c>
      <c r="Y27" s="1">
        <v>-85417.600000000006</v>
      </c>
      <c r="Z27" s="1">
        <v>-86228.35</v>
      </c>
      <c r="AA27" s="1">
        <v>-87039.1</v>
      </c>
      <c r="AB27" s="1">
        <v>-810.75</v>
      </c>
      <c r="AC27" s="1">
        <v>-810.75</v>
      </c>
      <c r="AD27" s="1">
        <v>-810.75</v>
      </c>
      <c r="AE27" s="1">
        <v>-810.75</v>
      </c>
      <c r="AF27" s="1">
        <v>-810.75</v>
      </c>
      <c r="AG27" s="1">
        <v>-810.75</v>
      </c>
      <c r="AH27" s="1">
        <v>-810.75</v>
      </c>
      <c r="AI27" s="1">
        <v>-810.75</v>
      </c>
      <c r="AJ27" s="1">
        <v>-810.75</v>
      </c>
      <c r="AK27" s="1">
        <v>-810.75</v>
      </c>
      <c r="AL27" s="1">
        <v>-810.75</v>
      </c>
      <c r="AM27" s="1">
        <v>-810.75</v>
      </c>
      <c r="AN27" s="1">
        <v>-810.75</v>
      </c>
      <c r="AO27" s="1">
        <v>116747.84</v>
      </c>
      <c r="AP27" s="1">
        <v>115937.09</v>
      </c>
      <c r="AQ27" s="1">
        <v>115126.34</v>
      </c>
      <c r="AR27" s="1">
        <v>114315.59</v>
      </c>
      <c r="AS27" s="1">
        <v>113504.84</v>
      </c>
      <c r="AT27" s="1">
        <v>112694.09</v>
      </c>
      <c r="AU27" s="1">
        <v>111883.34</v>
      </c>
      <c r="AV27" s="1">
        <v>111072.59</v>
      </c>
      <c r="AW27" s="1">
        <v>110261.84</v>
      </c>
      <c r="AX27" s="1">
        <v>109451.09</v>
      </c>
      <c r="AY27" s="1">
        <v>108640.34</v>
      </c>
      <c r="AZ27" s="1">
        <v>107829.59</v>
      </c>
      <c r="BA27" s="1">
        <v>107018.84</v>
      </c>
    </row>
    <row r="28" spans="1:53" x14ac:dyDescent="0.2">
      <c r="A28" t="s">
        <v>43</v>
      </c>
      <c r="B28" s="1">
        <v>47181.65</v>
      </c>
      <c r="C28" s="1">
        <v>47181.65</v>
      </c>
      <c r="D28" s="1">
        <v>47181.65</v>
      </c>
      <c r="E28" s="1">
        <v>47181.65</v>
      </c>
      <c r="F28" s="1">
        <v>47181.65</v>
      </c>
      <c r="G28" s="1">
        <v>47181.65</v>
      </c>
      <c r="H28" s="1">
        <v>47181.65</v>
      </c>
      <c r="I28" s="1">
        <v>47181.65</v>
      </c>
      <c r="J28" s="1">
        <v>47181.65</v>
      </c>
      <c r="K28" s="1">
        <v>47181.65</v>
      </c>
      <c r="L28" s="1">
        <v>47181.65</v>
      </c>
      <c r="M28" s="1">
        <v>47181.65</v>
      </c>
      <c r="N28" s="1">
        <v>85921.85</v>
      </c>
      <c r="O28" s="1">
        <v>-25426.23</v>
      </c>
      <c r="P28" s="1">
        <v>-26189.58</v>
      </c>
      <c r="Q28" s="1">
        <v>-26952.93</v>
      </c>
      <c r="R28" s="1">
        <v>-27716.28</v>
      </c>
      <c r="S28" s="1">
        <v>-28479.63</v>
      </c>
      <c r="T28" s="1">
        <v>-29242.98</v>
      </c>
      <c r="U28" s="1">
        <v>-30006.33</v>
      </c>
      <c r="V28" s="1">
        <v>-30769.68</v>
      </c>
      <c r="W28" s="1">
        <v>-31533.030000000002</v>
      </c>
      <c r="X28" s="1">
        <v>-32296.38</v>
      </c>
      <c r="Y28" s="1">
        <v>-33059.730000000003</v>
      </c>
      <c r="Z28" s="1">
        <v>-33823.08</v>
      </c>
      <c r="AA28" s="1">
        <v>-34909.270000000004</v>
      </c>
      <c r="AB28" s="1">
        <v>-763.35</v>
      </c>
      <c r="AC28" s="1">
        <v>-763.35</v>
      </c>
      <c r="AD28" s="1">
        <v>-763.35</v>
      </c>
      <c r="AE28" s="1">
        <v>-763.35</v>
      </c>
      <c r="AF28" s="1">
        <v>-763.35</v>
      </c>
      <c r="AG28" s="1">
        <v>-763.35</v>
      </c>
      <c r="AH28" s="1">
        <v>-763.35</v>
      </c>
      <c r="AI28" s="1">
        <v>-763.35</v>
      </c>
      <c r="AJ28" s="1">
        <v>-763.35</v>
      </c>
      <c r="AK28" s="1">
        <v>-763.35</v>
      </c>
      <c r="AL28" s="1">
        <v>-763.35</v>
      </c>
      <c r="AM28" s="1">
        <v>-763.35</v>
      </c>
      <c r="AN28" s="1">
        <v>-1086.19</v>
      </c>
      <c r="AO28" s="1">
        <v>21755.420000000002</v>
      </c>
      <c r="AP28" s="1">
        <v>20992.07</v>
      </c>
      <c r="AQ28" s="1">
        <v>20228.72</v>
      </c>
      <c r="AR28" s="1">
        <v>19465.37</v>
      </c>
      <c r="AS28" s="1">
        <v>18702.02</v>
      </c>
      <c r="AT28" s="1">
        <v>17938.670000000002</v>
      </c>
      <c r="AU28" s="1">
        <v>17175.32</v>
      </c>
      <c r="AV28" s="1">
        <v>16411.97</v>
      </c>
      <c r="AW28" s="1">
        <v>15648.62</v>
      </c>
      <c r="AX28" s="1">
        <v>14885.27</v>
      </c>
      <c r="AY28" s="1">
        <v>14121.92</v>
      </c>
      <c r="AZ28" s="1">
        <v>13358.57</v>
      </c>
      <c r="BA28" s="1">
        <v>51012.58</v>
      </c>
    </row>
    <row r="29" spans="1:53" x14ac:dyDescent="0.2">
      <c r="A29" t="s">
        <v>44</v>
      </c>
      <c r="B29" s="1">
        <v>232951.17</v>
      </c>
      <c r="C29" s="1">
        <v>232951.17</v>
      </c>
      <c r="D29" s="1">
        <v>232951.17</v>
      </c>
      <c r="E29" s="1">
        <v>232951.17</v>
      </c>
      <c r="F29" s="1">
        <v>232951.17</v>
      </c>
      <c r="G29" s="1">
        <v>232951.17</v>
      </c>
      <c r="H29" s="1">
        <v>232951.17</v>
      </c>
      <c r="I29" s="1">
        <v>232951.17</v>
      </c>
      <c r="J29" s="1">
        <v>232951.17</v>
      </c>
      <c r="K29" s="1">
        <v>232951.17</v>
      </c>
      <c r="L29" s="1">
        <v>232951.17</v>
      </c>
      <c r="M29" s="1">
        <v>240589.47</v>
      </c>
      <c r="N29" s="1">
        <v>240589.47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232951.17</v>
      </c>
      <c r="AP29" s="1">
        <v>232951.17</v>
      </c>
      <c r="AQ29" s="1">
        <v>232951.17</v>
      </c>
      <c r="AR29" s="1">
        <v>232951.17</v>
      </c>
      <c r="AS29" s="1">
        <v>232951.17</v>
      </c>
      <c r="AT29" s="1">
        <v>232951.17</v>
      </c>
      <c r="AU29" s="1">
        <v>232951.17</v>
      </c>
      <c r="AV29" s="1">
        <v>232951.17</v>
      </c>
      <c r="AW29" s="1">
        <v>232951.17</v>
      </c>
      <c r="AX29" s="1">
        <v>232951.17</v>
      </c>
      <c r="AY29" s="1">
        <v>232951.17</v>
      </c>
      <c r="AZ29" s="1">
        <v>240589.47</v>
      </c>
      <c r="BA29" s="1">
        <v>240589.47</v>
      </c>
    </row>
    <row r="30" spans="1:53" x14ac:dyDescent="0.2">
      <c r="A30" t="s">
        <v>45</v>
      </c>
      <c r="B30" s="1">
        <v>25276.52</v>
      </c>
      <c r="C30" s="1">
        <v>25276.52</v>
      </c>
      <c r="D30" s="1">
        <v>25276.52</v>
      </c>
      <c r="E30" s="1">
        <v>25276.52</v>
      </c>
      <c r="F30" s="1">
        <v>25276.52</v>
      </c>
      <c r="G30" s="1">
        <v>25276.52</v>
      </c>
      <c r="H30" s="1">
        <v>25276.52</v>
      </c>
      <c r="I30" s="1">
        <v>25276.52</v>
      </c>
      <c r="J30" s="1">
        <v>25276.52</v>
      </c>
      <c r="K30" s="1">
        <v>25276.52</v>
      </c>
      <c r="L30" s="1">
        <v>25276.52</v>
      </c>
      <c r="M30" s="1">
        <v>25276.52</v>
      </c>
      <c r="N30" s="1">
        <v>25276.52</v>
      </c>
      <c r="O30" s="1">
        <v>-21950.09</v>
      </c>
      <c r="P30" s="1">
        <v>-21982.95</v>
      </c>
      <c r="Q30" s="1">
        <v>-22015.81</v>
      </c>
      <c r="R30" s="1">
        <v>-22048.670000000002</v>
      </c>
      <c r="S30" s="1">
        <v>-22081.53</v>
      </c>
      <c r="T30" s="1">
        <v>-22114.39</v>
      </c>
      <c r="U30" s="1">
        <v>-22147.25</v>
      </c>
      <c r="V30" s="1">
        <v>-22180.11</v>
      </c>
      <c r="W30" s="1">
        <v>-22212.97</v>
      </c>
      <c r="X30" s="1">
        <v>-22245.83</v>
      </c>
      <c r="Y30" s="1">
        <v>-22278.69</v>
      </c>
      <c r="Z30" s="1">
        <v>-22311.55</v>
      </c>
      <c r="AA30" s="1">
        <v>-22344.41</v>
      </c>
      <c r="AB30" s="1">
        <v>-32.86</v>
      </c>
      <c r="AC30" s="1">
        <v>-32.86</v>
      </c>
      <c r="AD30" s="1">
        <v>-32.86</v>
      </c>
      <c r="AE30" s="1">
        <v>-32.86</v>
      </c>
      <c r="AF30" s="1">
        <v>-32.86</v>
      </c>
      <c r="AG30" s="1">
        <v>-32.86</v>
      </c>
      <c r="AH30" s="1">
        <v>-32.86</v>
      </c>
      <c r="AI30" s="1">
        <v>-32.86</v>
      </c>
      <c r="AJ30" s="1">
        <v>-32.86</v>
      </c>
      <c r="AK30" s="1">
        <v>-32.86</v>
      </c>
      <c r="AL30" s="1">
        <v>-32.86</v>
      </c>
      <c r="AM30" s="1">
        <v>-32.86</v>
      </c>
      <c r="AN30" s="1">
        <v>-32.86</v>
      </c>
      <c r="AO30" s="1">
        <v>3326.4300000000003</v>
      </c>
      <c r="AP30" s="1">
        <v>3293.57</v>
      </c>
      <c r="AQ30" s="1">
        <v>3260.71</v>
      </c>
      <c r="AR30" s="1">
        <v>3227.85</v>
      </c>
      <c r="AS30" s="1">
        <v>3194.9900000000002</v>
      </c>
      <c r="AT30" s="1">
        <v>3162.13</v>
      </c>
      <c r="AU30" s="1">
        <v>3129.27</v>
      </c>
      <c r="AV30" s="1">
        <v>3096.41</v>
      </c>
      <c r="AW30" s="1">
        <v>3063.55</v>
      </c>
      <c r="AX30" s="1">
        <v>3030.69</v>
      </c>
      <c r="AY30" s="1">
        <v>2997.83</v>
      </c>
      <c r="AZ30" s="1">
        <v>2964.9700000000003</v>
      </c>
      <c r="BA30" s="1">
        <v>2932.11</v>
      </c>
    </row>
    <row r="31" spans="1:53" x14ac:dyDescent="0.2">
      <c r="A31" t="s">
        <v>46</v>
      </c>
      <c r="B31" s="1">
        <v>39786.75</v>
      </c>
      <c r="C31" s="1">
        <v>39786.75</v>
      </c>
      <c r="D31" s="1">
        <v>39786.75</v>
      </c>
      <c r="E31" s="1">
        <v>39786.75</v>
      </c>
      <c r="F31" s="1">
        <v>39786.75</v>
      </c>
      <c r="G31" s="1">
        <v>39786.75</v>
      </c>
      <c r="H31" s="1">
        <v>39786.75</v>
      </c>
      <c r="I31" s="1">
        <v>39786.75</v>
      </c>
      <c r="J31" s="1">
        <v>39786.75</v>
      </c>
      <c r="K31" s="1">
        <v>39786.75</v>
      </c>
      <c r="L31" s="1">
        <v>39786.75</v>
      </c>
      <c r="M31" s="1">
        <v>39786.75</v>
      </c>
      <c r="N31" s="1">
        <v>39786.75</v>
      </c>
      <c r="O31" s="1">
        <v>-37113.47</v>
      </c>
      <c r="P31" s="1">
        <v>-37126.400000000001</v>
      </c>
      <c r="Q31" s="1">
        <v>-37139.33</v>
      </c>
      <c r="R31" s="1">
        <v>-37152.26</v>
      </c>
      <c r="S31" s="1">
        <v>-37165.19</v>
      </c>
      <c r="T31" s="1">
        <v>-37178.120000000003</v>
      </c>
      <c r="U31" s="1">
        <v>-37191.050000000003</v>
      </c>
      <c r="V31" s="1">
        <v>-37203.980000000003</v>
      </c>
      <c r="W31" s="1">
        <v>-37216.910000000003</v>
      </c>
      <c r="X31" s="1">
        <v>-37229.840000000004</v>
      </c>
      <c r="Y31" s="1">
        <v>-37242.770000000004</v>
      </c>
      <c r="Z31" s="1">
        <v>-37255.700000000004</v>
      </c>
      <c r="AA31" s="1">
        <v>-37268.629999999997</v>
      </c>
      <c r="AB31" s="1">
        <v>-12.93</v>
      </c>
      <c r="AC31" s="1">
        <v>-12.93</v>
      </c>
      <c r="AD31" s="1">
        <v>-12.93</v>
      </c>
      <c r="AE31" s="1">
        <v>-12.93</v>
      </c>
      <c r="AF31" s="1">
        <v>-12.93</v>
      </c>
      <c r="AG31" s="1">
        <v>-12.93</v>
      </c>
      <c r="AH31" s="1">
        <v>-12.93</v>
      </c>
      <c r="AI31" s="1">
        <v>-12.93</v>
      </c>
      <c r="AJ31" s="1">
        <v>-12.93</v>
      </c>
      <c r="AK31" s="1">
        <v>-12.93</v>
      </c>
      <c r="AL31" s="1">
        <v>-12.93</v>
      </c>
      <c r="AM31" s="1">
        <v>-12.93</v>
      </c>
      <c r="AN31" s="1">
        <v>-12.93</v>
      </c>
      <c r="AO31" s="1">
        <v>2673.28</v>
      </c>
      <c r="AP31" s="1">
        <v>2660.35</v>
      </c>
      <c r="AQ31" s="1">
        <v>2647.42</v>
      </c>
      <c r="AR31" s="1">
        <v>2634.4900000000002</v>
      </c>
      <c r="AS31" s="1">
        <v>2621.56</v>
      </c>
      <c r="AT31" s="1">
        <v>2608.63</v>
      </c>
      <c r="AU31" s="1">
        <v>2595.7000000000003</v>
      </c>
      <c r="AV31" s="1">
        <v>2582.77</v>
      </c>
      <c r="AW31" s="1">
        <v>2569.84</v>
      </c>
      <c r="AX31" s="1">
        <v>2556.91</v>
      </c>
      <c r="AY31" s="1">
        <v>2543.98</v>
      </c>
      <c r="AZ31" s="1">
        <v>2531.0500000000002</v>
      </c>
      <c r="BA31" s="1">
        <v>2518.12</v>
      </c>
    </row>
    <row r="32" spans="1:53" x14ac:dyDescent="0.2">
      <c r="A32" t="s">
        <v>47</v>
      </c>
      <c r="B32" s="1">
        <v>9688677.4000000004</v>
      </c>
      <c r="C32" s="1">
        <v>9588828.5899999999</v>
      </c>
      <c r="D32" s="1">
        <v>10053049.84</v>
      </c>
      <c r="E32" s="1">
        <v>10244876.74</v>
      </c>
      <c r="F32" s="1">
        <v>10252114.1</v>
      </c>
      <c r="G32" s="1">
        <v>10253692.77</v>
      </c>
      <c r="H32" s="1">
        <v>10234753.130000001</v>
      </c>
      <c r="I32" s="1">
        <v>10382601.619999999</v>
      </c>
      <c r="J32" s="1">
        <v>10380874.92</v>
      </c>
      <c r="K32" s="1">
        <v>10460130.76</v>
      </c>
      <c r="L32" s="1">
        <v>10433219.710000001</v>
      </c>
      <c r="M32" s="1">
        <v>10433219.710000001</v>
      </c>
      <c r="N32" s="1">
        <v>10664503.82</v>
      </c>
      <c r="O32" s="1">
        <v>-2512426.7999999998</v>
      </c>
      <c r="P32" s="1">
        <v>-2505962.96</v>
      </c>
      <c r="Q32" s="1">
        <v>-2522331.19</v>
      </c>
      <c r="R32" s="1">
        <v>-2539246.13</v>
      </c>
      <c r="S32" s="1">
        <v>-2556326.9500000002</v>
      </c>
      <c r="T32" s="1">
        <v>-2573415.12</v>
      </c>
      <c r="U32" s="1">
        <v>-2590488.83</v>
      </c>
      <c r="V32" s="1">
        <v>-2607669.96</v>
      </c>
      <c r="W32" s="1">
        <v>-2621041.59</v>
      </c>
      <c r="X32" s="1">
        <v>-2638409.1</v>
      </c>
      <c r="Y32" s="1">
        <v>-2655820.23</v>
      </c>
      <c r="Z32" s="1">
        <v>-2673208.92</v>
      </c>
      <c r="AA32" s="1">
        <v>-2690790.35</v>
      </c>
      <c r="AB32" s="1">
        <v>-16147.800000000001</v>
      </c>
      <c r="AC32" s="1">
        <v>-16064.59</v>
      </c>
      <c r="AD32" s="1">
        <v>-16368.23</v>
      </c>
      <c r="AE32" s="1">
        <v>-16914.939999999999</v>
      </c>
      <c r="AF32" s="1">
        <v>-17080.82</v>
      </c>
      <c r="AG32" s="1">
        <v>-17088.170000000002</v>
      </c>
      <c r="AH32" s="1">
        <v>-17073.71</v>
      </c>
      <c r="AI32" s="1">
        <v>-17181.13</v>
      </c>
      <c r="AJ32" s="1">
        <v>-17302.89</v>
      </c>
      <c r="AK32" s="1">
        <v>-17367.510000000002</v>
      </c>
      <c r="AL32" s="1">
        <v>-17411.13</v>
      </c>
      <c r="AM32" s="1">
        <v>-17388.689999999999</v>
      </c>
      <c r="AN32" s="1">
        <v>-17581.43</v>
      </c>
      <c r="AO32" s="1">
        <v>7176250.5999999996</v>
      </c>
      <c r="AP32" s="1">
        <v>7082865.6299999999</v>
      </c>
      <c r="AQ32" s="1">
        <v>7530718.6500000004</v>
      </c>
      <c r="AR32" s="1">
        <v>7705630.6100000003</v>
      </c>
      <c r="AS32" s="1">
        <v>7695787.1500000004</v>
      </c>
      <c r="AT32" s="1">
        <v>7680277.6500000004</v>
      </c>
      <c r="AU32" s="1">
        <v>7644264.2999999998</v>
      </c>
      <c r="AV32" s="1">
        <v>7774931.6600000001</v>
      </c>
      <c r="AW32" s="1">
        <v>7759833.3300000001</v>
      </c>
      <c r="AX32" s="1">
        <v>7821721.6600000001</v>
      </c>
      <c r="AY32" s="1">
        <v>7777399.4800000004</v>
      </c>
      <c r="AZ32" s="1">
        <v>7760010.79</v>
      </c>
      <c r="BA32" s="1">
        <v>7973713.4699999997</v>
      </c>
    </row>
    <row r="33" spans="1:53" x14ac:dyDescent="0.2">
      <c r="A33" t="s">
        <v>48</v>
      </c>
      <c r="B33" s="1">
        <v>96059.8</v>
      </c>
      <c r="C33" s="1">
        <v>96059.8</v>
      </c>
      <c r="D33" s="1">
        <v>96059.8</v>
      </c>
      <c r="E33" s="1">
        <v>96059.8</v>
      </c>
      <c r="F33" s="1">
        <v>96059.8</v>
      </c>
      <c r="G33" s="1">
        <v>96059.8</v>
      </c>
      <c r="H33" s="1">
        <v>96059.8</v>
      </c>
      <c r="I33" s="1">
        <v>96059.8</v>
      </c>
      <c r="J33" s="1">
        <v>96059.8</v>
      </c>
      <c r="K33" s="1">
        <v>96059.8</v>
      </c>
      <c r="L33" s="1">
        <v>96059.8</v>
      </c>
      <c r="M33" s="1">
        <v>96059.8</v>
      </c>
      <c r="N33" s="1">
        <v>184833.93</v>
      </c>
      <c r="O33" s="1">
        <v>-75721.100000000006</v>
      </c>
      <c r="P33" s="1">
        <v>-77618.28</v>
      </c>
      <c r="Q33" s="1">
        <v>-79515.460000000006</v>
      </c>
      <c r="R33" s="1">
        <v>-81412.639999999999</v>
      </c>
      <c r="S33" s="1">
        <v>-83309.820000000007</v>
      </c>
      <c r="T33" s="1">
        <v>-85207</v>
      </c>
      <c r="U33" s="1">
        <v>-87104.180000000008</v>
      </c>
      <c r="V33" s="1">
        <v>-89001.36</v>
      </c>
      <c r="W33" s="1">
        <v>-90898.540000000008</v>
      </c>
      <c r="X33" s="1">
        <v>-92795.72</v>
      </c>
      <c r="Y33" s="1">
        <v>-94692.900000000009</v>
      </c>
      <c r="Z33" s="1">
        <v>-96059.8</v>
      </c>
      <c r="AA33" s="1">
        <v>-98833.63</v>
      </c>
      <c r="AB33" s="1">
        <v>-1897.18</v>
      </c>
      <c r="AC33" s="1">
        <v>-1897.18</v>
      </c>
      <c r="AD33" s="1">
        <v>-1897.18</v>
      </c>
      <c r="AE33" s="1">
        <v>-1897.18</v>
      </c>
      <c r="AF33" s="1">
        <v>-1897.18</v>
      </c>
      <c r="AG33" s="1">
        <v>-1897.18</v>
      </c>
      <c r="AH33" s="1">
        <v>-1897.18</v>
      </c>
      <c r="AI33" s="1">
        <v>-1897.18</v>
      </c>
      <c r="AJ33" s="1">
        <v>-1897.18</v>
      </c>
      <c r="AK33" s="1">
        <v>-1897.18</v>
      </c>
      <c r="AL33" s="1">
        <v>-1897.18</v>
      </c>
      <c r="AM33" s="1">
        <v>-1366.9</v>
      </c>
      <c r="AN33" s="1">
        <v>-2773.83</v>
      </c>
      <c r="AO33" s="1">
        <v>20338.7</v>
      </c>
      <c r="AP33" s="1">
        <v>18441.52</v>
      </c>
      <c r="AQ33" s="1">
        <v>16544.34</v>
      </c>
      <c r="AR33" s="1">
        <v>14647.16</v>
      </c>
      <c r="AS33" s="1">
        <v>12749.98</v>
      </c>
      <c r="AT33" s="1">
        <v>10852.800000000001</v>
      </c>
      <c r="AU33" s="1">
        <v>8955.6200000000008</v>
      </c>
      <c r="AV33" s="1">
        <v>7058.4400000000005</v>
      </c>
      <c r="AW33" s="1">
        <v>5161.26</v>
      </c>
      <c r="AX33" s="1">
        <v>3264.08</v>
      </c>
      <c r="AY33" s="1">
        <v>1366.9</v>
      </c>
      <c r="AZ33" s="1">
        <v>0</v>
      </c>
      <c r="BA33" s="1">
        <v>86000.3</v>
      </c>
    </row>
    <row r="34" spans="1:53" x14ac:dyDescent="0.2">
      <c r="A34" t="s">
        <v>49</v>
      </c>
      <c r="B34" s="1">
        <v>255326.46</v>
      </c>
      <c r="C34" s="1">
        <v>255326.46</v>
      </c>
      <c r="D34" s="1">
        <v>255326.46</v>
      </c>
      <c r="E34" s="1">
        <v>261816.01</v>
      </c>
      <c r="F34" s="1">
        <v>261816.01</v>
      </c>
      <c r="G34" s="1">
        <v>261816.01</v>
      </c>
      <c r="H34" s="1">
        <v>261816.01</v>
      </c>
      <c r="I34" s="1">
        <v>261816.01</v>
      </c>
      <c r="J34" s="1">
        <v>259074.79</v>
      </c>
      <c r="K34" s="1">
        <v>259074.79</v>
      </c>
      <c r="L34" s="1">
        <v>259074.79</v>
      </c>
      <c r="M34" s="1">
        <v>259074.79</v>
      </c>
      <c r="N34" s="1">
        <v>259074.79</v>
      </c>
      <c r="O34" s="1">
        <v>-134667.29</v>
      </c>
      <c r="P34" s="1">
        <v>-135873.71</v>
      </c>
      <c r="Q34" s="1">
        <v>-137080.13</v>
      </c>
      <c r="R34" s="1">
        <v>-138301.88</v>
      </c>
      <c r="S34" s="1">
        <v>-139538.96</v>
      </c>
      <c r="T34" s="1">
        <v>-140776.04</v>
      </c>
      <c r="U34" s="1">
        <v>-142013.12</v>
      </c>
      <c r="V34" s="1">
        <v>-143250.20000000001</v>
      </c>
      <c r="W34" s="1">
        <v>-141870.17000000001</v>
      </c>
      <c r="X34" s="1">
        <v>-143094.30000000002</v>
      </c>
      <c r="Y34" s="1">
        <v>-144318.43</v>
      </c>
      <c r="Z34" s="1">
        <v>-145542.56</v>
      </c>
      <c r="AA34" s="1">
        <v>-146766.69</v>
      </c>
      <c r="AB34" s="1">
        <v>-1123.07</v>
      </c>
      <c r="AC34" s="1">
        <v>-1206.42</v>
      </c>
      <c r="AD34" s="1">
        <v>-1206.42</v>
      </c>
      <c r="AE34" s="1">
        <v>-1221.75</v>
      </c>
      <c r="AF34" s="1">
        <v>-1237.08</v>
      </c>
      <c r="AG34" s="1">
        <v>-1237.08</v>
      </c>
      <c r="AH34" s="1">
        <v>-1237.08</v>
      </c>
      <c r="AI34" s="1">
        <v>-1237.08</v>
      </c>
      <c r="AJ34" s="1">
        <v>-1224.1300000000001</v>
      </c>
      <c r="AK34" s="1">
        <v>-1224.1300000000001</v>
      </c>
      <c r="AL34" s="1">
        <v>-1224.1300000000001</v>
      </c>
      <c r="AM34" s="1">
        <v>-1224.1300000000001</v>
      </c>
      <c r="AN34" s="1">
        <v>-1224.1300000000001</v>
      </c>
      <c r="AO34" s="1">
        <v>120659.17</v>
      </c>
      <c r="AP34" s="1">
        <v>119452.75</v>
      </c>
      <c r="AQ34" s="1">
        <v>118246.33</v>
      </c>
      <c r="AR34" s="1">
        <v>123514.13</v>
      </c>
      <c r="AS34" s="1">
        <v>122277.05</v>
      </c>
      <c r="AT34" s="1">
        <v>121039.97</v>
      </c>
      <c r="AU34" s="1">
        <v>119802.89</v>
      </c>
      <c r="AV34" s="1">
        <v>118565.81</v>
      </c>
      <c r="AW34" s="1">
        <v>117204.62</v>
      </c>
      <c r="AX34" s="1">
        <v>115980.49</v>
      </c>
      <c r="AY34" s="1">
        <v>114756.36</v>
      </c>
      <c r="AZ34" s="1">
        <v>113532.23</v>
      </c>
      <c r="BA34" s="1">
        <v>112308.1</v>
      </c>
    </row>
    <row r="35" spans="1:53" x14ac:dyDescent="0.2">
      <c r="A35" t="s">
        <v>50</v>
      </c>
      <c r="B35" s="1">
        <v>134401.94</v>
      </c>
      <c r="C35" s="1">
        <v>134401.94</v>
      </c>
      <c r="D35" s="1">
        <v>134401.94</v>
      </c>
      <c r="E35" s="1">
        <v>134401.94</v>
      </c>
      <c r="F35" s="1">
        <v>134401.94</v>
      </c>
      <c r="G35" s="1">
        <v>134401.94</v>
      </c>
      <c r="H35" s="1">
        <v>134401.94</v>
      </c>
      <c r="I35" s="1">
        <v>134401.94</v>
      </c>
      <c r="J35" s="1">
        <v>134401.94</v>
      </c>
      <c r="K35" s="1">
        <v>134401.94</v>
      </c>
      <c r="L35" s="1">
        <v>134401.94</v>
      </c>
      <c r="M35" s="1">
        <v>134401.94</v>
      </c>
      <c r="N35" s="1">
        <v>134401.94</v>
      </c>
      <c r="O35" s="1">
        <v>-88121.35</v>
      </c>
      <c r="P35" s="1">
        <v>-90504.74</v>
      </c>
      <c r="Q35" s="1">
        <v>-92888.13</v>
      </c>
      <c r="R35" s="1">
        <v>-95271.52</v>
      </c>
      <c r="S35" s="1">
        <v>-97654.91</v>
      </c>
      <c r="T35" s="1">
        <v>-100038.3</v>
      </c>
      <c r="U35" s="1">
        <v>-102421.69</v>
      </c>
      <c r="V35" s="1">
        <v>-104805.08</v>
      </c>
      <c r="W35" s="1">
        <v>-105324.27</v>
      </c>
      <c r="X35" s="1">
        <v>-107707.66</v>
      </c>
      <c r="Y35" s="1">
        <v>-110091.05</v>
      </c>
      <c r="Z35" s="1">
        <v>-112474.44</v>
      </c>
      <c r="AA35" s="1">
        <v>-114857.83</v>
      </c>
      <c r="AB35" s="1">
        <v>-2383.39</v>
      </c>
      <c r="AC35" s="1">
        <v>-2383.39</v>
      </c>
      <c r="AD35" s="1">
        <v>-2383.39</v>
      </c>
      <c r="AE35" s="1">
        <v>-2383.39</v>
      </c>
      <c r="AF35" s="1">
        <v>-2383.39</v>
      </c>
      <c r="AG35" s="1">
        <v>-2383.39</v>
      </c>
      <c r="AH35" s="1">
        <v>-2383.39</v>
      </c>
      <c r="AI35" s="1">
        <v>-2383.39</v>
      </c>
      <c r="AJ35" s="1">
        <v>-2045.1000000000001</v>
      </c>
      <c r="AK35" s="1">
        <v>-2383.39</v>
      </c>
      <c r="AL35" s="1">
        <v>-2383.39</v>
      </c>
      <c r="AM35" s="1">
        <v>-2383.39</v>
      </c>
      <c r="AN35" s="1">
        <v>-2383.39</v>
      </c>
      <c r="AO35" s="1">
        <v>46280.590000000004</v>
      </c>
      <c r="AP35" s="1">
        <v>43897.200000000004</v>
      </c>
      <c r="AQ35" s="1">
        <v>41513.81</v>
      </c>
      <c r="AR35" s="1">
        <v>39130.42</v>
      </c>
      <c r="AS35" s="1">
        <v>36747.03</v>
      </c>
      <c r="AT35" s="1">
        <v>34363.64</v>
      </c>
      <c r="AU35" s="1">
        <v>31980.25</v>
      </c>
      <c r="AV35" s="1">
        <v>29596.86</v>
      </c>
      <c r="AW35" s="1">
        <v>29077.670000000002</v>
      </c>
      <c r="AX35" s="1">
        <v>26694.28</v>
      </c>
      <c r="AY35" s="1">
        <v>24310.89</v>
      </c>
      <c r="AZ35" s="1">
        <v>21927.5</v>
      </c>
      <c r="BA35" s="1">
        <v>19544.11</v>
      </c>
    </row>
    <row r="36" spans="1:53" x14ac:dyDescent="0.2">
      <c r="A36" t="s">
        <v>51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</row>
    <row r="37" spans="1:53" x14ac:dyDescent="0.2">
      <c r="A37" t="s">
        <v>52</v>
      </c>
      <c r="B37" s="1">
        <v>15298.14</v>
      </c>
      <c r="C37" s="1">
        <v>15298.14</v>
      </c>
      <c r="D37" s="1">
        <v>15298.14</v>
      </c>
      <c r="E37" s="1">
        <v>15298.14</v>
      </c>
      <c r="F37" s="1">
        <v>15298.14</v>
      </c>
      <c r="G37" s="1">
        <v>15298.14</v>
      </c>
      <c r="H37" s="1">
        <v>15298.14</v>
      </c>
      <c r="I37" s="1">
        <v>15298.14</v>
      </c>
      <c r="J37" s="1">
        <v>15298.14</v>
      </c>
      <c r="K37" s="1">
        <v>15298.14</v>
      </c>
      <c r="L37" s="1">
        <v>15298.14</v>
      </c>
      <c r="M37" s="1">
        <v>15298.14</v>
      </c>
      <c r="N37" s="1">
        <v>15298.14</v>
      </c>
      <c r="O37" s="1">
        <v>-14700.76</v>
      </c>
      <c r="P37" s="1">
        <v>-14700.76</v>
      </c>
      <c r="Q37" s="1">
        <v>-14700.76</v>
      </c>
      <c r="R37" s="1">
        <v>-14700.76</v>
      </c>
      <c r="S37" s="1">
        <v>-14700.76</v>
      </c>
      <c r="T37" s="1">
        <v>-14700.76</v>
      </c>
      <c r="U37" s="1">
        <v>-14700.76</v>
      </c>
      <c r="V37" s="1">
        <v>-14700.76</v>
      </c>
      <c r="W37" s="1">
        <v>-14700.76</v>
      </c>
      <c r="X37" s="1">
        <v>-14700.76</v>
      </c>
      <c r="Y37" s="1">
        <v>-14700.76</v>
      </c>
      <c r="Z37" s="1">
        <v>-14700.76</v>
      </c>
      <c r="AA37" s="1">
        <v>-14700.76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597.38</v>
      </c>
      <c r="AP37" s="1">
        <v>597.38</v>
      </c>
      <c r="AQ37" s="1">
        <v>597.38</v>
      </c>
      <c r="AR37" s="1">
        <v>597.38</v>
      </c>
      <c r="AS37" s="1">
        <v>597.38</v>
      </c>
      <c r="AT37" s="1">
        <v>597.38</v>
      </c>
      <c r="AU37" s="1">
        <v>597.38</v>
      </c>
      <c r="AV37" s="1">
        <v>597.38</v>
      </c>
      <c r="AW37" s="1">
        <v>597.38</v>
      </c>
      <c r="AX37" s="1">
        <v>597.38</v>
      </c>
      <c r="AY37" s="1">
        <v>597.38</v>
      </c>
      <c r="AZ37" s="1">
        <v>597.38</v>
      </c>
      <c r="BA37" s="1">
        <v>597.38</v>
      </c>
    </row>
    <row r="38" spans="1:53" x14ac:dyDescent="0.2">
      <c r="A38" t="s">
        <v>53</v>
      </c>
      <c r="B38" s="1">
        <v>1339520.48</v>
      </c>
      <c r="C38" s="1">
        <v>1339520.48</v>
      </c>
      <c r="D38" s="1">
        <v>1339520.48</v>
      </c>
      <c r="E38" s="1">
        <v>1339520.48</v>
      </c>
      <c r="F38" s="1">
        <v>1339520.48</v>
      </c>
      <c r="G38" s="1">
        <v>1339520.48</v>
      </c>
      <c r="H38" s="1">
        <v>1339520.48</v>
      </c>
      <c r="I38" s="1">
        <v>1372450.9</v>
      </c>
      <c r="J38" s="1">
        <v>1372450.9</v>
      </c>
      <c r="K38" s="1">
        <v>1372450.9</v>
      </c>
      <c r="L38" s="1">
        <v>1372450.9</v>
      </c>
      <c r="M38" s="1">
        <v>1372450.9</v>
      </c>
      <c r="N38" s="1">
        <v>1372450.9</v>
      </c>
      <c r="O38" s="1">
        <v>-539212.67000000004</v>
      </c>
      <c r="P38" s="1">
        <v>-557262.71</v>
      </c>
      <c r="Q38" s="1">
        <v>-575312.75</v>
      </c>
      <c r="R38" s="1">
        <v>-593362.79</v>
      </c>
      <c r="S38" s="1">
        <v>-611412.82999999996</v>
      </c>
      <c r="T38" s="1">
        <v>-629462.87</v>
      </c>
      <c r="U38" s="1">
        <v>-647512.91</v>
      </c>
      <c r="V38" s="1">
        <v>-689710.39</v>
      </c>
      <c r="W38" s="1">
        <v>-708204.17</v>
      </c>
      <c r="X38" s="1">
        <v>-726697.95000000007</v>
      </c>
      <c r="Y38" s="1">
        <v>-745191.73</v>
      </c>
      <c r="Z38" s="1">
        <v>-763685.51</v>
      </c>
      <c r="AA38" s="1">
        <v>-782179.29</v>
      </c>
      <c r="AB38" s="1">
        <v>-18356.59</v>
      </c>
      <c r="AC38" s="1">
        <v>-18050.04</v>
      </c>
      <c r="AD38" s="1">
        <v>-18050.04</v>
      </c>
      <c r="AE38" s="1">
        <v>-18050.04</v>
      </c>
      <c r="AF38" s="1">
        <v>-18050.04</v>
      </c>
      <c r="AG38" s="1">
        <v>-18050.04</v>
      </c>
      <c r="AH38" s="1">
        <v>-18050.04</v>
      </c>
      <c r="AI38" s="1">
        <v>-18493.78</v>
      </c>
      <c r="AJ38" s="1">
        <v>-18493.78</v>
      </c>
      <c r="AK38" s="1">
        <v>-18493.78</v>
      </c>
      <c r="AL38" s="1">
        <v>-18493.78</v>
      </c>
      <c r="AM38" s="1">
        <v>-18493.78</v>
      </c>
      <c r="AN38" s="1">
        <v>-18493.78</v>
      </c>
      <c r="AO38" s="1">
        <v>800307.81</v>
      </c>
      <c r="AP38" s="1">
        <v>782257.77</v>
      </c>
      <c r="AQ38" s="1">
        <v>764207.73</v>
      </c>
      <c r="AR38" s="1">
        <v>746157.69000000006</v>
      </c>
      <c r="AS38" s="1">
        <v>728107.65</v>
      </c>
      <c r="AT38" s="1">
        <v>710057.61</v>
      </c>
      <c r="AU38" s="1">
        <v>692007.57000000007</v>
      </c>
      <c r="AV38" s="1">
        <v>682740.51</v>
      </c>
      <c r="AW38" s="1">
        <v>664246.73</v>
      </c>
      <c r="AX38" s="1">
        <v>645752.95000000007</v>
      </c>
      <c r="AY38" s="1">
        <v>627259.17000000004</v>
      </c>
      <c r="AZ38" s="1">
        <v>608765.39</v>
      </c>
      <c r="BA38" s="1">
        <v>590271.61</v>
      </c>
    </row>
    <row r="39" spans="1:53" x14ac:dyDescent="0.2">
      <c r="A39" t="s">
        <v>54</v>
      </c>
      <c r="B39" s="1">
        <v>1622.99</v>
      </c>
      <c r="C39" s="1">
        <v>1622.99</v>
      </c>
      <c r="D39" s="1">
        <v>1622.99</v>
      </c>
      <c r="E39" s="1">
        <v>1622.99</v>
      </c>
      <c r="F39" s="1">
        <v>1622.99</v>
      </c>
      <c r="G39" s="1">
        <v>1622.99</v>
      </c>
      <c r="H39" s="1">
        <v>1622.99</v>
      </c>
      <c r="I39" s="1">
        <v>1622.99</v>
      </c>
      <c r="J39" s="1">
        <v>1622.99</v>
      </c>
      <c r="K39" s="1">
        <v>1622.99</v>
      </c>
      <c r="L39" s="1">
        <v>1622.99</v>
      </c>
      <c r="M39" s="1">
        <v>1622.99</v>
      </c>
      <c r="N39" s="1">
        <v>1622.99</v>
      </c>
      <c r="O39" s="1">
        <v>31958.11</v>
      </c>
      <c r="P39" s="1">
        <v>31936.240000000002</v>
      </c>
      <c r="Q39" s="1">
        <v>31914.37</v>
      </c>
      <c r="R39" s="1">
        <v>31892.5</v>
      </c>
      <c r="S39" s="1">
        <v>31870.63</v>
      </c>
      <c r="T39" s="1">
        <v>31848.760000000002</v>
      </c>
      <c r="U39" s="1">
        <v>31826.89</v>
      </c>
      <c r="V39" s="1">
        <v>31805.02</v>
      </c>
      <c r="W39" s="1">
        <v>31783.15</v>
      </c>
      <c r="X39" s="1">
        <v>31761.280000000002</v>
      </c>
      <c r="Y39" s="1">
        <v>31739.41</v>
      </c>
      <c r="Z39" s="1">
        <v>31717.54</v>
      </c>
      <c r="AA39" s="1">
        <v>-1622.99</v>
      </c>
      <c r="AB39" s="1">
        <v>-21.87</v>
      </c>
      <c r="AC39" s="1">
        <v>-21.87</v>
      </c>
      <c r="AD39" s="1">
        <v>-21.87</v>
      </c>
      <c r="AE39" s="1">
        <v>-21.87</v>
      </c>
      <c r="AF39" s="1">
        <v>-21.87</v>
      </c>
      <c r="AG39" s="1">
        <v>-21.87</v>
      </c>
      <c r="AH39" s="1">
        <v>-21.87</v>
      </c>
      <c r="AI39" s="1">
        <v>-21.87</v>
      </c>
      <c r="AJ39" s="1">
        <v>-21.87</v>
      </c>
      <c r="AK39" s="1">
        <v>-21.87</v>
      </c>
      <c r="AL39" s="1">
        <v>-21.87</v>
      </c>
      <c r="AM39" s="1">
        <v>-21.87</v>
      </c>
      <c r="AN39" s="1">
        <v>-30340.53</v>
      </c>
      <c r="AO39" s="1">
        <v>33581.1</v>
      </c>
      <c r="AP39" s="1">
        <v>33559.230000000003</v>
      </c>
      <c r="AQ39" s="1">
        <v>33537.360000000001</v>
      </c>
      <c r="AR39" s="1">
        <v>33515.49</v>
      </c>
      <c r="AS39" s="1">
        <v>33493.620000000003</v>
      </c>
      <c r="AT39" s="1">
        <v>33471.75</v>
      </c>
      <c r="AU39" s="1">
        <v>33449.879999999997</v>
      </c>
      <c r="AV39" s="1">
        <v>33428.01</v>
      </c>
      <c r="AW39" s="1">
        <v>33406.14</v>
      </c>
      <c r="AX39" s="1">
        <v>33384.270000000004</v>
      </c>
      <c r="AY39" s="1">
        <v>33362.400000000001</v>
      </c>
      <c r="AZ39" s="1">
        <v>33340.53</v>
      </c>
      <c r="BA39" s="1">
        <v>0</v>
      </c>
    </row>
    <row r="40" spans="1:53" x14ac:dyDescent="0.2">
      <c r="A40" t="s">
        <v>55</v>
      </c>
      <c r="B40" s="1">
        <v>125706.78</v>
      </c>
      <c r="C40" s="1">
        <v>125706.78</v>
      </c>
      <c r="D40" s="1">
        <v>125706.78</v>
      </c>
      <c r="E40" s="1">
        <v>125706.78</v>
      </c>
      <c r="F40" s="1">
        <v>125706.78</v>
      </c>
      <c r="G40" s="1">
        <v>125706.78</v>
      </c>
      <c r="H40" s="1">
        <v>125706.78</v>
      </c>
      <c r="I40" s="1">
        <v>125706.78</v>
      </c>
      <c r="J40" s="1">
        <v>125706.78</v>
      </c>
      <c r="K40" s="1">
        <v>125706.78</v>
      </c>
      <c r="L40" s="1">
        <v>125706.78</v>
      </c>
      <c r="M40" s="1">
        <v>125706.78</v>
      </c>
      <c r="N40" s="1">
        <v>125706.78</v>
      </c>
      <c r="O40" s="1">
        <v>-38835.760000000002</v>
      </c>
      <c r="P40" s="1">
        <v>-40529.660000000003</v>
      </c>
      <c r="Q40" s="1">
        <v>-42223.56</v>
      </c>
      <c r="R40" s="1">
        <v>-43917.46</v>
      </c>
      <c r="S40" s="1">
        <v>-45611.360000000001</v>
      </c>
      <c r="T40" s="1">
        <v>-47305.26</v>
      </c>
      <c r="U40" s="1">
        <v>-48999.16</v>
      </c>
      <c r="V40" s="1">
        <v>-50693.06</v>
      </c>
      <c r="W40" s="1">
        <v>-52386.96</v>
      </c>
      <c r="X40" s="1">
        <v>-54080.86</v>
      </c>
      <c r="Y40" s="1">
        <v>-55774.76</v>
      </c>
      <c r="Z40" s="1">
        <v>-57468.66</v>
      </c>
      <c r="AA40" s="1">
        <v>-59162.559999999998</v>
      </c>
      <c r="AB40" s="1">
        <v>-1693.9</v>
      </c>
      <c r="AC40" s="1">
        <v>-1693.9</v>
      </c>
      <c r="AD40" s="1">
        <v>-1693.9</v>
      </c>
      <c r="AE40" s="1">
        <v>-1693.9</v>
      </c>
      <c r="AF40" s="1">
        <v>-1693.9</v>
      </c>
      <c r="AG40" s="1">
        <v>-1693.9</v>
      </c>
      <c r="AH40" s="1">
        <v>-1693.9</v>
      </c>
      <c r="AI40" s="1">
        <v>-1693.9</v>
      </c>
      <c r="AJ40" s="1">
        <v>-1693.9</v>
      </c>
      <c r="AK40" s="1">
        <v>-1693.9</v>
      </c>
      <c r="AL40" s="1">
        <v>-1693.9</v>
      </c>
      <c r="AM40" s="1">
        <v>-1693.9</v>
      </c>
      <c r="AN40" s="1">
        <v>-1693.9</v>
      </c>
      <c r="AO40" s="1">
        <v>86871.02</v>
      </c>
      <c r="AP40" s="1">
        <v>85177.12</v>
      </c>
      <c r="AQ40" s="1">
        <v>83483.22</v>
      </c>
      <c r="AR40" s="1">
        <v>81789.320000000007</v>
      </c>
      <c r="AS40" s="1">
        <v>80095.42</v>
      </c>
      <c r="AT40" s="1">
        <v>78401.52</v>
      </c>
      <c r="AU40" s="1">
        <v>76707.62</v>
      </c>
      <c r="AV40" s="1">
        <v>75013.72</v>
      </c>
      <c r="AW40" s="1">
        <v>73319.820000000007</v>
      </c>
      <c r="AX40" s="1">
        <v>71625.919999999998</v>
      </c>
      <c r="AY40" s="1">
        <v>69932.02</v>
      </c>
      <c r="AZ40" s="1">
        <v>68238.12</v>
      </c>
      <c r="BA40" s="1">
        <v>66544.22</v>
      </c>
    </row>
    <row r="41" spans="1:53" x14ac:dyDescent="0.2">
      <c r="A41" t="s">
        <v>56</v>
      </c>
      <c r="B41" s="1">
        <v>389478.7</v>
      </c>
      <c r="C41" s="1">
        <v>389478.7</v>
      </c>
      <c r="D41" s="1">
        <v>389478.7</v>
      </c>
      <c r="E41" s="1">
        <v>389478.7</v>
      </c>
      <c r="F41" s="1">
        <v>389478.7</v>
      </c>
      <c r="G41" s="1">
        <v>389478.7</v>
      </c>
      <c r="H41" s="1">
        <v>389478.7</v>
      </c>
      <c r="I41" s="1">
        <v>389478.7</v>
      </c>
      <c r="J41" s="1">
        <v>389478.7</v>
      </c>
      <c r="K41" s="1">
        <v>389478.7</v>
      </c>
      <c r="L41" s="1">
        <v>389478.7</v>
      </c>
      <c r="M41" s="1">
        <v>389478.7</v>
      </c>
      <c r="N41" s="1">
        <v>389478.7</v>
      </c>
      <c r="O41" s="1">
        <v>-139802.93</v>
      </c>
      <c r="P41" s="1">
        <v>-145995.64000000001</v>
      </c>
      <c r="Q41" s="1">
        <v>-152188.35</v>
      </c>
      <c r="R41" s="1">
        <v>-158381.06</v>
      </c>
      <c r="S41" s="1">
        <v>-164573.76999999999</v>
      </c>
      <c r="T41" s="1">
        <v>-170766.48</v>
      </c>
      <c r="U41" s="1">
        <v>-176959.19</v>
      </c>
      <c r="V41" s="1">
        <v>-183151.9</v>
      </c>
      <c r="W41" s="1">
        <v>-189344.61000000002</v>
      </c>
      <c r="X41" s="1">
        <v>-195537.32</v>
      </c>
      <c r="Y41" s="1">
        <v>-201730.03</v>
      </c>
      <c r="Z41" s="1">
        <v>-207922.74</v>
      </c>
      <c r="AA41" s="1">
        <v>-214115.45</v>
      </c>
      <c r="AB41" s="1">
        <v>-6192.71</v>
      </c>
      <c r="AC41" s="1">
        <v>-6192.71</v>
      </c>
      <c r="AD41" s="1">
        <v>-6192.71</v>
      </c>
      <c r="AE41" s="1">
        <v>-6192.71</v>
      </c>
      <c r="AF41" s="1">
        <v>-6192.71</v>
      </c>
      <c r="AG41" s="1">
        <v>-6192.71</v>
      </c>
      <c r="AH41" s="1">
        <v>-6192.71</v>
      </c>
      <c r="AI41" s="1">
        <v>-6192.71</v>
      </c>
      <c r="AJ41" s="1">
        <v>-6192.71</v>
      </c>
      <c r="AK41" s="1">
        <v>-6192.71</v>
      </c>
      <c r="AL41" s="1">
        <v>-6192.71</v>
      </c>
      <c r="AM41" s="1">
        <v>-6192.71</v>
      </c>
      <c r="AN41" s="1">
        <v>-6192.71</v>
      </c>
      <c r="AO41" s="1">
        <v>249675.77000000002</v>
      </c>
      <c r="AP41" s="1">
        <v>243483.06</v>
      </c>
      <c r="AQ41" s="1">
        <v>237290.35</v>
      </c>
      <c r="AR41" s="1">
        <v>231097.64</v>
      </c>
      <c r="AS41" s="1">
        <v>224904.93</v>
      </c>
      <c r="AT41" s="1">
        <v>218712.22</v>
      </c>
      <c r="AU41" s="1">
        <v>212519.51</v>
      </c>
      <c r="AV41" s="1">
        <v>206326.80000000002</v>
      </c>
      <c r="AW41" s="1">
        <v>200134.09</v>
      </c>
      <c r="AX41" s="1">
        <v>193941.38</v>
      </c>
      <c r="AY41" s="1">
        <v>187748.67</v>
      </c>
      <c r="AZ41" s="1">
        <v>181555.96</v>
      </c>
      <c r="BA41" s="1">
        <v>175363.25</v>
      </c>
    </row>
    <row r="42" spans="1:53" x14ac:dyDescent="0.2">
      <c r="A42" t="s">
        <v>57</v>
      </c>
      <c r="B42" s="1">
        <v>138776.14000000001</v>
      </c>
      <c r="C42" s="1">
        <v>168079.18</v>
      </c>
      <c r="D42" s="1">
        <v>168079.18</v>
      </c>
      <c r="E42" s="1">
        <v>168079.18</v>
      </c>
      <c r="F42" s="1">
        <v>168079.18</v>
      </c>
      <c r="G42" s="1">
        <v>168079.18</v>
      </c>
      <c r="H42" s="1">
        <v>168079.18</v>
      </c>
      <c r="I42" s="1">
        <v>168079.18</v>
      </c>
      <c r="J42" s="1">
        <v>168079.18</v>
      </c>
      <c r="K42" s="1">
        <v>168079.18</v>
      </c>
      <c r="L42" s="1">
        <v>168079.18</v>
      </c>
      <c r="M42" s="1">
        <v>168079.18</v>
      </c>
      <c r="N42" s="1">
        <v>168079.18</v>
      </c>
      <c r="O42" s="1">
        <v>-49647.15</v>
      </c>
      <c r="P42" s="1">
        <v>-52086.65</v>
      </c>
      <c r="Q42" s="1">
        <v>-54759.11</v>
      </c>
      <c r="R42" s="1">
        <v>-57431.57</v>
      </c>
      <c r="S42" s="1">
        <v>-60104.03</v>
      </c>
      <c r="T42" s="1">
        <v>-62776.49</v>
      </c>
      <c r="U42" s="1">
        <v>-65448.950000000004</v>
      </c>
      <c r="V42" s="1">
        <v>-68121.41</v>
      </c>
      <c r="W42" s="1">
        <v>-70793.87</v>
      </c>
      <c r="X42" s="1">
        <v>-73466.33</v>
      </c>
      <c r="Y42" s="1">
        <v>-76138.790000000008</v>
      </c>
      <c r="Z42" s="1">
        <v>-78811.25</v>
      </c>
      <c r="AA42" s="1">
        <v>-81483.710000000006</v>
      </c>
      <c r="AB42" s="1">
        <v>-2206.54</v>
      </c>
      <c r="AC42" s="1">
        <v>-2439.5</v>
      </c>
      <c r="AD42" s="1">
        <v>-2672.46</v>
      </c>
      <c r="AE42" s="1">
        <v>-2672.46</v>
      </c>
      <c r="AF42" s="1">
        <v>-2672.46</v>
      </c>
      <c r="AG42" s="1">
        <v>-2672.46</v>
      </c>
      <c r="AH42" s="1">
        <v>-2672.46</v>
      </c>
      <c r="AI42" s="1">
        <v>-2672.46</v>
      </c>
      <c r="AJ42" s="1">
        <v>-2672.46</v>
      </c>
      <c r="AK42" s="1">
        <v>-2672.46</v>
      </c>
      <c r="AL42" s="1">
        <v>-2672.46</v>
      </c>
      <c r="AM42" s="1">
        <v>-2672.46</v>
      </c>
      <c r="AN42" s="1">
        <v>-2672.46</v>
      </c>
      <c r="AO42" s="1">
        <v>89128.99</v>
      </c>
      <c r="AP42" s="1">
        <v>115992.53</v>
      </c>
      <c r="AQ42" s="1">
        <v>113320.07</v>
      </c>
      <c r="AR42" s="1">
        <v>110647.61</v>
      </c>
      <c r="AS42" s="1">
        <v>107975.15000000001</v>
      </c>
      <c r="AT42" s="1">
        <v>105302.69</v>
      </c>
      <c r="AU42" s="1">
        <v>102630.23</v>
      </c>
      <c r="AV42" s="1">
        <v>99957.77</v>
      </c>
      <c r="AW42" s="1">
        <v>97285.31</v>
      </c>
      <c r="AX42" s="1">
        <v>94612.85</v>
      </c>
      <c r="AY42" s="1">
        <v>91940.39</v>
      </c>
      <c r="AZ42" s="1">
        <v>89267.930000000008</v>
      </c>
      <c r="BA42" s="1">
        <v>86595.47</v>
      </c>
    </row>
    <row r="43" spans="1:53" x14ac:dyDescent="0.2">
      <c r="A43" t="s">
        <v>58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</row>
    <row r="44" spans="1:53" x14ac:dyDescent="0.2">
      <c r="A44" t="s">
        <v>59</v>
      </c>
      <c r="B44" s="1">
        <v>3323517.69</v>
      </c>
      <c r="C44" s="1">
        <v>3325443.6</v>
      </c>
      <c r="D44" s="1">
        <v>3337473.44</v>
      </c>
      <c r="E44" s="1">
        <v>3369123.7800000003</v>
      </c>
      <c r="F44" s="1">
        <v>3370302.16</v>
      </c>
      <c r="G44" s="1">
        <v>3481739.27</v>
      </c>
      <c r="H44" s="1">
        <v>3542345.94</v>
      </c>
      <c r="I44" s="1">
        <v>3628773.5300000003</v>
      </c>
      <c r="J44" s="1">
        <v>3740070.15</v>
      </c>
      <c r="K44" s="1">
        <v>3740090.75</v>
      </c>
      <c r="L44" s="1">
        <v>3747735.09</v>
      </c>
      <c r="M44" s="1">
        <v>3795728.89</v>
      </c>
      <c r="N44" s="1">
        <v>3795728.89</v>
      </c>
      <c r="O44" s="1">
        <v>-629419.85</v>
      </c>
      <c r="P44" s="1">
        <v>-641415.68000000005</v>
      </c>
      <c r="Q44" s="1">
        <v>-653436.69000000006</v>
      </c>
      <c r="R44" s="1">
        <v>-665536.51</v>
      </c>
      <c r="S44" s="1">
        <v>-677695.56</v>
      </c>
      <c r="T44" s="1">
        <v>-690057.78</v>
      </c>
      <c r="U44" s="1">
        <v>-702730.4</v>
      </c>
      <c r="V44" s="1">
        <v>-699335.18</v>
      </c>
      <c r="W44" s="1">
        <v>-712629.8</v>
      </c>
      <c r="X44" s="1">
        <v>-726125.26</v>
      </c>
      <c r="Y44" s="1">
        <v>-739634.55</v>
      </c>
      <c r="Z44" s="1">
        <v>-753244.22</v>
      </c>
      <c r="AA44" s="1">
        <v>-766940.48</v>
      </c>
      <c r="AB44" s="1">
        <v>-11685.54</v>
      </c>
      <c r="AC44" s="1">
        <v>-11995.83</v>
      </c>
      <c r="AD44" s="1">
        <v>-12021.01</v>
      </c>
      <c r="AE44" s="1">
        <v>-12099.82</v>
      </c>
      <c r="AF44" s="1">
        <v>-12159.050000000001</v>
      </c>
      <c r="AG44" s="1">
        <v>-12362.220000000001</v>
      </c>
      <c r="AH44" s="1">
        <v>-12672.62</v>
      </c>
      <c r="AI44" s="1">
        <v>-12937.89</v>
      </c>
      <c r="AJ44" s="1">
        <v>-13294.62</v>
      </c>
      <c r="AK44" s="1">
        <v>-13495.460000000001</v>
      </c>
      <c r="AL44" s="1">
        <v>-13509.29</v>
      </c>
      <c r="AM44" s="1">
        <v>-13609.67</v>
      </c>
      <c r="AN44" s="1">
        <v>-13696.26</v>
      </c>
      <c r="AO44" s="1">
        <v>2694097.84</v>
      </c>
      <c r="AP44" s="1">
        <v>2684027.92</v>
      </c>
      <c r="AQ44" s="1">
        <v>2684036.75</v>
      </c>
      <c r="AR44" s="1">
        <v>2703587.27</v>
      </c>
      <c r="AS44" s="1">
        <v>2692606.6</v>
      </c>
      <c r="AT44" s="1">
        <v>2791681.49</v>
      </c>
      <c r="AU44" s="1">
        <v>2839615.54</v>
      </c>
      <c r="AV44" s="1">
        <v>2929438.35</v>
      </c>
      <c r="AW44" s="1">
        <v>3027440.35</v>
      </c>
      <c r="AX44" s="1">
        <v>3013965.49</v>
      </c>
      <c r="AY44" s="1">
        <v>3008100.54</v>
      </c>
      <c r="AZ44" s="1">
        <v>3042484.67</v>
      </c>
      <c r="BA44" s="1">
        <v>3028788.41</v>
      </c>
    </row>
    <row r="45" spans="1:53" x14ac:dyDescent="0.2">
      <c r="A45" t="s">
        <v>60</v>
      </c>
      <c r="B45" s="1">
        <v>228680.2</v>
      </c>
      <c r="C45" s="1">
        <v>228680.2</v>
      </c>
      <c r="D45" s="1">
        <v>228680.2</v>
      </c>
      <c r="E45" s="1">
        <v>228680.2</v>
      </c>
      <c r="F45" s="1">
        <v>228680.2</v>
      </c>
      <c r="G45" s="1">
        <v>228680.2</v>
      </c>
      <c r="H45" s="1">
        <v>228680.2</v>
      </c>
      <c r="I45" s="1">
        <v>216607.2</v>
      </c>
      <c r="J45" s="1">
        <v>216607.2</v>
      </c>
      <c r="K45" s="1">
        <v>216607.2</v>
      </c>
      <c r="L45" s="1">
        <v>216607.2</v>
      </c>
      <c r="M45" s="1">
        <v>216607.2</v>
      </c>
      <c r="N45" s="1">
        <v>216607.2</v>
      </c>
      <c r="O45" s="1">
        <v>-228680.2</v>
      </c>
      <c r="P45" s="1">
        <v>-228680.2</v>
      </c>
      <c r="Q45" s="1">
        <v>-228680.2</v>
      </c>
      <c r="R45" s="1">
        <v>-228680.2</v>
      </c>
      <c r="S45" s="1">
        <v>-228680.2</v>
      </c>
      <c r="T45" s="1">
        <v>-228680.2</v>
      </c>
      <c r="U45" s="1">
        <v>-228680.2</v>
      </c>
      <c r="V45" s="1">
        <v>-216607.2</v>
      </c>
      <c r="W45" s="1">
        <v>-216607.2</v>
      </c>
      <c r="X45" s="1">
        <v>-216607.2</v>
      </c>
      <c r="Y45" s="1">
        <v>-216607.2</v>
      </c>
      <c r="Z45" s="1">
        <v>-216607.2</v>
      </c>
      <c r="AA45" s="1">
        <v>-216607.2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</row>
    <row r="46" spans="1:53" x14ac:dyDescent="0.2">
      <c r="A46" t="s">
        <v>61</v>
      </c>
      <c r="B46" s="1">
        <v>43407.270000000004</v>
      </c>
      <c r="C46" s="1">
        <v>43407.270000000004</v>
      </c>
      <c r="D46" s="1">
        <v>43407.270000000004</v>
      </c>
      <c r="E46" s="1">
        <v>43407.270000000004</v>
      </c>
      <c r="F46" s="1">
        <v>43407.270000000004</v>
      </c>
      <c r="G46" s="1">
        <v>43407.270000000004</v>
      </c>
      <c r="H46" s="1">
        <v>43407.270000000004</v>
      </c>
      <c r="I46" s="1">
        <v>26941.440000000002</v>
      </c>
      <c r="J46" s="1">
        <v>26941.440000000002</v>
      </c>
      <c r="K46" s="1">
        <v>26941.440000000002</v>
      </c>
      <c r="L46" s="1">
        <v>26941.440000000002</v>
      </c>
      <c r="M46" s="1">
        <v>26941.440000000002</v>
      </c>
      <c r="N46" s="1">
        <v>26941.440000000002</v>
      </c>
      <c r="O46" s="1">
        <v>36081.020000000004</v>
      </c>
      <c r="P46" s="1">
        <v>35564.11</v>
      </c>
      <c r="Q46" s="1">
        <v>35047.200000000004</v>
      </c>
      <c r="R46" s="1">
        <v>34530.29</v>
      </c>
      <c r="S46" s="1">
        <v>34013.379999999997</v>
      </c>
      <c r="T46" s="1">
        <v>33496.47</v>
      </c>
      <c r="U46" s="1">
        <v>32979.56</v>
      </c>
      <c r="V46" s="1">
        <v>49026.520000000004</v>
      </c>
      <c r="W46" s="1">
        <v>48705.69</v>
      </c>
      <c r="X46" s="1">
        <v>48384.86</v>
      </c>
      <c r="Y46" s="1">
        <v>48064.03</v>
      </c>
      <c r="Z46" s="1">
        <v>47743.200000000004</v>
      </c>
      <c r="AA46" s="1">
        <v>-22787.77</v>
      </c>
      <c r="AB46" s="1">
        <v>-654.76</v>
      </c>
      <c r="AC46" s="1">
        <v>-516.91</v>
      </c>
      <c r="AD46" s="1">
        <v>-516.91</v>
      </c>
      <c r="AE46" s="1">
        <v>-516.91</v>
      </c>
      <c r="AF46" s="1">
        <v>-516.91</v>
      </c>
      <c r="AG46" s="1">
        <v>-516.91</v>
      </c>
      <c r="AH46" s="1">
        <v>-516.91</v>
      </c>
      <c r="AI46" s="1">
        <v>-418.87</v>
      </c>
      <c r="AJ46" s="1">
        <v>-320.83</v>
      </c>
      <c r="AK46" s="1">
        <v>-320.83</v>
      </c>
      <c r="AL46" s="1">
        <v>-320.83</v>
      </c>
      <c r="AM46" s="1">
        <v>-320.83</v>
      </c>
      <c r="AN46" s="1">
        <v>-70530.97</v>
      </c>
      <c r="AO46" s="1">
        <v>79488.290000000008</v>
      </c>
      <c r="AP46" s="1">
        <v>78971.38</v>
      </c>
      <c r="AQ46" s="1">
        <v>78454.47</v>
      </c>
      <c r="AR46" s="1">
        <v>77937.56</v>
      </c>
      <c r="AS46" s="1">
        <v>77420.650000000009</v>
      </c>
      <c r="AT46" s="1">
        <v>76903.740000000005</v>
      </c>
      <c r="AU46" s="1">
        <v>76386.83</v>
      </c>
      <c r="AV46" s="1">
        <v>75967.960000000006</v>
      </c>
      <c r="AW46" s="1">
        <v>75647.13</v>
      </c>
      <c r="AX46" s="1">
        <v>75326.3</v>
      </c>
      <c r="AY46" s="1">
        <v>75005.47</v>
      </c>
      <c r="AZ46" s="1">
        <v>74684.639999999999</v>
      </c>
      <c r="BA46" s="1">
        <v>4153.67</v>
      </c>
    </row>
    <row r="47" spans="1:53" x14ac:dyDescent="0.2">
      <c r="A47" t="s">
        <v>62</v>
      </c>
      <c r="B47" s="1">
        <v>544007.69000000006</v>
      </c>
      <c r="C47" s="1">
        <v>544007.69000000006</v>
      </c>
      <c r="D47" s="1">
        <v>544007.69000000006</v>
      </c>
      <c r="E47" s="1">
        <v>544007.69000000006</v>
      </c>
      <c r="F47" s="1">
        <v>544007.69000000006</v>
      </c>
      <c r="G47" s="1">
        <v>544007.69000000006</v>
      </c>
      <c r="H47" s="1">
        <v>544007.69000000006</v>
      </c>
      <c r="I47" s="1">
        <v>544007.69000000006</v>
      </c>
      <c r="J47" s="1">
        <v>544007.69000000006</v>
      </c>
      <c r="K47" s="1">
        <v>544007.69000000006</v>
      </c>
      <c r="L47" s="1">
        <v>544007.69000000006</v>
      </c>
      <c r="M47" s="1">
        <v>544007.69000000006</v>
      </c>
      <c r="N47" s="1">
        <v>544007.69000000006</v>
      </c>
      <c r="O47" s="1">
        <v>-191249.75</v>
      </c>
      <c r="P47" s="1">
        <v>-193475.65</v>
      </c>
      <c r="Q47" s="1">
        <v>-195701.55000000002</v>
      </c>
      <c r="R47" s="1">
        <v>-197927.45</v>
      </c>
      <c r="S47" s="1">
        <v>-200153.35</v>
      </c>
      <c r="T47" s="1">
        <v>-202379.25</v>
      </c>
      <c r="U47" s="1">
        <v>-204605.15</v>
      </c>
      <c r="V47" s="1">
        <v>-206831.05000000002</v>
      </c>
      <c r="W47" s="1">
        <v>-209056.95</v>
      </c>
      <c r="X47" s="1">
        <v>-211282.85</v>
      </c>
      <c r="Y47" s="1">
        <v>-213508.75</v>
      </c>
      <c r="Z47" s="1">
        <v>-215734.65</v>
      </c>
      <c r="AA47" s="1">
        <v>-217960.55000000002</v>
      </c>
      <c r="AB47" s="1">
        <v>-2225.9</v>
      </c>
      <c r="AC47" s="1">
        <v>-2225.9</v>
      </c>
      <c r="AD47" s="1">
        <v>-2225.9</v>
      </c>
      <c r="AE47" s="1">
        <v>-2225.9</v>
      </c>
      <c r="AF47" s="1">
        <v>-2225.9</v>
      </c>
      <c r="AG47" s="1">
        <v>-2225.9</v>
      </c>
      <c r="AH47" s="1">
        <v>-2225.9</v>
      </c>
      <c r="AI47" s="1">
        <v>-2225.9</v>
      </c>
      <c r="AJ47" s="1">
        <v>-2225.9</v>
      </c>
      <c r="AK47" s="1">
        <v>-2225.9</v>
      </c>
      <c r="AL47" s="1">
        <v>-2225.9</v>
      </c>
      <c r="AM47" s="1">
        <v>-2225.9</v>
      </c>
      <c r="AN47" s="1">
        <v>-2225.9</v>
      </c>
      <c r="AO47" s="1">
        <v>352757.94</v>
      </c>
      <c r="AP47" s="1">
        <v>350532.04</v>
      </c>
      <c r="AQ47" s="1">
        <v>348306.14</v>
      </c>
      <c r="AR47" s="1">
        <v>346080.24</v>
      </c>
      <c r="AS47" s="1">
        <v>343854.34</v>
      </c>
      <c r="AT47" s="1">
        <v>341628.44</v>
      </c>
      <c r="AU47" s="1">
        <v>339402.54</v>
      </c>
      <c r="AV47" s="1">
        <v>337176.64</v>
      </c>
      <c r="AW47" s="1">
        <v>334950.74</v>
      </c>
      <c r="AX47" s="1">
        <v>332724.84000000003</v>
      </c>
      <c r="AY47" s="1">
        <v>330498.94</v>
      </c>
      <c r="AZ47" s="1">
        <v>328273.03999999998</v>
      </c>
      <c r="BA47" s="1">
        <v>326047.14</v>
      </c>
    </row>
    <row r="48" spans="1:53" x14ac:dyDescent="0.2">
      <c r="A48" t="s">
        <v>63</v>
      </c>
      <c r="B48" s="1">
        <v>283484.25</v>
      </c>
      <c r="C48" s="1">
        <v>283484.25</v>
      </c>
      <c r="D48" s="1">
        <v>283484.25</v>
      </c>
      <c r="E48" s="1">
        <v>283484.25</v>
      </c>
      <c r="F48" s="1">
        <v>283484.25</v>
      </c>
      <c r="G48" s="1">
        <v>283484.25</v>
      </c>
      <c r="H48" s="1">
        <v>283484.25</v>
      </c>
      <c r="I48" s="1">
        <v>283484.25</v>
      </c>
      <c r="J48" s="1">
        <v>283484.25</v>
      </c>
      <c r="K48" s="1">
        <v>283484.25</v>
      </c>
      <c r="L48" s="1">
        <v>283484.25</v>
      </c>
      <c r="M48" s="1">
        <v>0</v>
      </c>
      <c r="N48" s="1">
        <v>0</v>
      </c>
      <c r="O48" s="1">
        <v>-283484.25</v>
      </c>
      <c r="P48" s="1">
        <v>-283484.25</v>
      </c>
      <c r="Q48" s="1">
        <v>-283484.25</v>
      </c>
      <c r="R48" s="1">
        <v>-283484.25</v>
      </c>
      <c r="S48" s="1">
        <v>-283484.25</v>
      </c>
      <c r="T48" s="1">
        <v>-283484.25</v>
      </c>
      <c r="U48" s="1">
        <v>-283484.25</v>
      </c>
      <c r="V48" s="1">
        <v>-283484.25</v>
      </c>
      <c r="W48" s="1">
        <v>-283484.25</v>
      </c>
      <c r="X48" s="1">
        <v>-283484.25</v>
      </c>
      <c r="Y48" s="1">
        <v>-283484.25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</row>
    <row r="49" spans="1:53" x14ac:dyDescent="0.2">
      <c r="A49" t="s">
        <v>64</v>
      </c>
      <c r="B49" s="1">
        <v>6651474.71</v>
      </c>
      <c r="C49" s="1">
        <v>5938540.54</v>
      </c>
      <c r="D49" s="1">
        <v>5938540.54</v>
      </c>
      <c r="E49" s="1">
        <v>5938540.54</v>
      </c>
      <c r="F49" s="1">
        <v>5980781.9800000004</v>
      </c>
      <c r="G49" s="1">
        <v>6015832.6900000004</v>
      </c>
      <c r="H49" s="1">
        <v>6017837.6299999999</v>
      </c>
      <c r="I49" s="1">
        <v>6031413.4199999999</v>
      </c>
      <c r="J49" s="1">
        <v>6048390.0099999998</v>
      </c>
      <c r="K49" s="1">
        <v>6449657.9800000004</v>
      </c>
      <c r="L49" s="1">
        <v>6452065.0800000001</v>
      </c>
      <c r="M49" s="1">
        <v>6453285.04</v>
      </c>
      <c r="N49" s="1">
        <v>6480526.5300000003</v>
      </c>
      <c r="O49" s="1">
        <v>-6200217.46</v>
      </c>
      <c r="P49" s="1">
        <v>-5505119.1399999997</v>
      </c>
      <c r="Q49" s="1">
        <v>-5521945</v>
      </c>
      <c r="R49" s="1">
        <v>-5538770.8600000003</v>
      </c>
      <c r="S49" s="1">
        <v>-5555656.5700000003</v>
      </c>
      <c r="T49" s="1">
        <v>-5572651.7699999996</v>
      </c>
      <c r="U49" s="1">
        <v>-5589699.4699999997</v>
      </c>
      <c r="V49" s="1">
        <v>-5606769.2400000002</v>
      </c>
      <c r="W49" s="1">
        <v>-5623882.29</v>
      </c>
      <c r="X49" s="1">
        <v>-5632166.04</v>
      </c>
      <c r="Y49" s="1">
        <v>-5650443.4800000004</v>
      </c>
      <c r="Z49" s="1">
        <v>-5668726.0600000005</v>
      </c>
      <c r="AA49" s="1">
        <v>-5687048.96</v>
      </c>
      <c r="AB49" s="1">
        <v>-19885.2</v>
      </c>
      <c r="AC49" s="1">
        <v>-17835.850000000002</v>
      </c>
      <c r="AD49" s="1">
        <v>-16825.86</v>
      </c>
      <c r="AE49" s="1">
        <v>-16825.86</v>
      </c>
      <c r="AF49" s="1">
        <v>-16885.71</v>
      </c>
      <c r="AG49" s="1">
        <v>-16995.2</v>
      </c>
      <c r="AH49" s="1">
        <v>-17047.7</v>
      </c>
      <c r="AI49" s="1">
        <v>-17069.77</v>
      </c>
      <c r="AJ49" s="1">
        <v>-17113.05</v>
      </c>
      <c r="AK49" s="1">
        <v>-17705.57</v>
      </c>
      <c r="AL49" s="1">
        <v>-18277.439999999999</v>
      </c>
      <c r="AM49" s="1">
        <v>-18282.580000000002</v>
      </c>
      <c r="AN49" s="1">
        <v>-18322.900000000001</v>
      </c>
      <c r="AO49" s="1">
        <v>451257.25</v>
      </c>
      <c r="AP49" s="1">
        <v>433421.4</v>
      </c>
      <c r="AQ49" s="1">
        <v>416595.54000000004</v>
      </c>
      <c r="AR49" s="1">
        <v>399769.68</v>
      </c>
      <c r="AS49" s="1">
        <v>425125.41000000003</v>
      </c>
      <c r="AT49" s="1">
        <v>443180.92</v>
      </c>
      <c r="AU49" s="1">
        <v>428138.16000000003</v>
      </c>
      <c r="AV49" s="1">
        <v>424644.18</v>
      </c>
      <c r="AW49" s="1">
        <v>424507.72000000003</v>
      </c>
      <c r="AX49" s="1">
        <v>817491.94000000006</v>
      </c>
      <c r="AY49" s="1">
        <v>801621.6</v>
      </c>
      <c r="AZ49" s="1">
        <v>784558.98</v>
      </c>
      <c r="BA49" s="1">
        <v>793477.57000000007</v>
      </c>
    </row>
    <row r="50" spans="1:53" x14ac:dyDescent="0.2">
      <c r="A50" t="s">
        <v>65</v>
      </c>
      <c r="B50" s="1">
        <v>511011.24</v>
      </c>
      <c r="C50" s="1">
        <v>511011.24</v>
      </c>
      <c r="D50" s="1">
        <v>511011.24</v>
      </c>
      <c r="E50" s="1">
        <v>511011.24</v>
      </c>
      <c r="F50" s="1">
        <v>511011.24</v>
      </c>
      <c r="G50" s="1">
        <v>511011.24</v>
      </c>
      <c r="H50" s="1">
        <v>511011.24</v>
      </c>
      <c r="I50" s="1">
        <v>399154.18</v>
      </c>
      <c r="J50" s="1">
        <v>399154.18</v>
      </c>
      <c r="K50" s="1">
        <v>399154.18</v>
      </c>
      <c r="L50" s="1">
        <v>399154.18</v>
      </c>
      <c r="M50" s="1">
        <v>399154.18</v>
      </c>
      <c r="N50" s="1">
        <v>3089684.32</v>
      </c>
      <c r="O50" s="1">
        <v>-268982.84999999998</v>
      </c>
      <c r="P50" s="1">
        <v>-274071.67</v>
      </c>
      <c r="Q50" s="1">
        <v>-279160.49</v>
      </c>
      <c r="R50" s="1">
        <v>-284249.31</v>
      </c>
      <c r="S50" s="1">
        <v>-289338.13</v>
      </c>
      <c r="T50" s="1">
        <v>-294426.95</v>
      </c>
      <c r="U50" s="1">
        <v>-299515.77</v>
      </c>
      <c r="V50" s="1">
        <v>-192190.58000000002</v>
      </c>
      <c r="W50" s="1">
        <v>-196165.49</v>
      </c>
      <c r="X50" s="1">
        <v>-200140.4</v>
      </c>
      <c r="Y50" s="1">
        <v>-204115.31</v>
      </c>
      <c r="Z50" s="1">
        <v>-208090.22</v>
      </c>
      <c r="AA50" s="1">
        <v>-225461.73</v>
      </c>
      <c r="AB50" s="1">
        <v>-6260.21</v>
      </c>
      <c r="AC50" s="1">
        <v>-5088.82</v>
      </c>
      <c r="AD50" s="1">
        <v>-5088.82</v>
      </c>
      <c r="AE50" s="1">
        <v>-5088.82</v>
      </c>
      <c r="AF50" s="1">
        <v>-5088.82</v>
      </c>
      <c r="AG50" s="1">
        <v>-5088.82</v>
      </c>
      <c r="AH50" s="1">
        <v>-5088.82</v>
      </c>
      <c r="AI50" s="1">
        <v>-4531.87</v>
      </c>
      <c r="AJ50" s="1">
        <v>-3974.9100000000003</v>
      </c>
      <c r="AK50" s="1">
        <v>-3974.9100000000003</v>
      </c>
      <c r="AL50" s="1">
        <v>-3974.9100000000003</v>
      </c>
      <c r="AM50" s="1">
        <v>-3974.9100000000003</v>
      </c>
      <c r="AN50" s="1">
        <v>-17371.510000000002</v>
      </c>
      <c r="AO50" s="1">
        <v>242028.39</v>
      </c>
      <c r="AP50" s="1">
        <v>236939.57</v>
      </c>
      <c r="AQ50" s="1">
        <v>231850.75</v>
      </c>
      <c r="AR50" s="1">
        <v>226761.93</v>
      </c>
      <c r="AS50" s="1">
        <v>221673.11000000002</v>
      </c>
      <c r="AT50" s="1">
        <v>216584.29</v>
      </c>
      <c r="AU50" s="1">
        <v>211495.47</v>
      </c>
      <c r="AV50" s="1">
        <v>206963.6</v>
      </c>
      <c r="AW50" s="1">
        <v>202988.69</v>
      </c>
      <c r="AX50" s="1">
        <v>199013.78</v>
      </c>
      <c r="AY50" s="1">
        <v>195038.87</v>
      </c>
      <c r="AZ50" s="1">
        <v>191063.96</v>
      </c>
      <c r="BA50" s="1">
        <v>2864222.59</v>
      </c>
    </row>
    <row r="51" spans="1:53" x14ac:dyDescent="0.2">
      <c r="A51" t="s">
        <v>66</v>
      </c>
      <c r="B51" s="1">
        <v>4991.8</v>
      </c>
      <c r="C51" s="1">
        <v>4991.8</v>
      </c>
      <c r="D51" s="1">
        <v>4991.8</v>
      </c>
      <c r="E51" s="1">
        <v>4991.8</v>
      </c>
      <c r="F51" s="1">
        <v>4991.8</v>
      </c>
      <c r="G51" s="1">
        <v>4991.8</v>
      </c>
      <c r="H51" s="1">
        <v>4991.8</v>
      </c>
      <c r="I51" s="1">
        <v>4991.8</v>
      </c>
      <c r="J51" s="1">
        <v>4991.8</v>
      </c>
      <c r="K51" s="1">
        <v>4991.8</v>
      </c>
      <c r="L51" s="1">
        <v>4991.8</v>
      </c>
      <c r="M51" s="1">
        <v>4991.8</v>
      </c>
      <c r="N51" s="1">
        <v>4991.8</v>
      </c>
      <c r="O51" s="1">
        <v>-2776.42</v>
      </c>
      <c r="P51" s="1">
        <v>-2944.81</v>
      </c>
      <c r="Q51" s="1">
        <v>-3113.2000000000003</v>
      </c>
      <c r="R51" s="1">
        <v>-3281.59</v>
      </c>
      <c r="S51" s="1">
        <v>-3449.98</v>
      </c>
      <c r="T51" s="1">
        <v>-3618.37</v>
      </c>
      <c r="U51" s="1">
        <v>-3786.76</v>
      </c>
      <c r="V51" s="1">
        <v>-3955.15</v>
      </c>
      <c r="W51" s="1">
        <v>-4123.54</v>
      </c>
      <c r="X51" s="1">
        <v>-4291.93</v>
      </c>
      <c r="Y51" s="1">
        <v>-4460.32</v>
      </c>
      <c r="Z51" s="1">
        <v>-4628.71</v>
      </c>
      <c r="AA51" s="1">
        <v>-4797.1000000000004</v>
      </c>
      <c r="AB51" s="1">
        <v>-168.39000000000001</v>
      </c>
      <c r="AC51" s="1">
        <v>-168.39000000000001</v>
      </c>
      <c r="AD51" s="1">
        <v>-168.39000000000001</v>
      </c>
      <c r="AE51" s="1">
        <v>-168.39000000000001</v>
      </c>
      <c r="AF51" s="1">
        <v>-168.39000000000001</v>
      </c>
      <c r="AG51" s="1">
        <v>-168.39000000000001</v>
      </c>
      <c r="AH51" s="1">
        <v>-168.39000000000001</v>
      </c>
      <c r="AI51" s="1">
        <v>-168.39000000000001</v>
      </c>
      <c r="AJ51" s="1">
        <v>-168.39000000000001</v>
      </c>
      <c r="AK51" s="1">
        <v>-168.39000000000001</v>
      </c>
      <c r="AL51" s="1">
        <v>-168.39000000000001</v>
      </c>
      <c r="AM51" s="1">
        <v>-168.39000000000001</v>
      </c>
      <c r="AN51" s="1">
        <v>-168.39000000000001</v>
      </c>
      <c r="AO51" s="1">
        <v>2215.38</v>
      </c>
      <c r="AP51" s="1">
        <v>2046.99</v>
      </c>
      <c r="AQ51" s="1">
        <v>1878.6000000000001</v>
      </c>
      <c r="AR51" s="1">
        <v>1710.21</v>
      </c>
      <c r="AS51" s="1">
        <v>1541.82</v>
      </c>
      <c r="AT51" s="1">
        <v>1373.43</v>
      </c>
      <c r="AU51" s="1">
        <v>1205.04</v>
      </c>
      <c r="AV51" s="1">
        <v>1036.6500000000001</v>
      </c>
      <c r="AW51" s="1">
        <v>868.26</v>
      </c>
      <c r="AX51" s="1">
        <v>699.87</v>
      </c>
      <c r="AY51" s="1">
        <v>531.48</v>
      </c>
      <c r="AZ51" s="1">
        <v>363.09000000000003</v>
      </c>
      <c r="BA51" s="1">
        <v>194.70000000000002</v>
      </c>
    </row>
    <row r="52" spans="1:53" x14ac:dyDescent="0.2">
      <c r="A52" t="s">
        <v>67</v>
      </c>
      <c r="B52" s="1">
        <v>95683.61</v>
      </c>
      <c r="C52" s="1">
        <v>95683.61</v>
      </c>
      <c r="D52" s="1">
        <v>95683.61</v>
      </c>
      <c r="E52" s="1">
        <v>95683.61</v>
      </c>
      <c r="F52" s="1">
        <v>95683.61</v>
      </c>
      <c r="G52" s="1">
        <v>95683.61</v>
      </c>
      <c r="H52" s="1">
        <v>95683.61</v>
      </c>
      <c r="I52" s="1">
        <v>95683.61</v>
      </c>
      <c r="J52" s="1">
        <v>95683.61</v>
      </c>
      <c r="K52" s="1">
        <v>95683.61</v>
      </c>
      <c r="L52" s="1">
        <v>95683.61</v>
      </c>
      <c r="M52" s="1">
        <v>95683.61</v>
      </c>
      <c r="N52" s="1">
        <v>95683.61</v>
      </c>
      <c r="O52" s="1">
        <v>-34358.04</v>
      </c>
      <c r="P52" s="1">
        <v>-35908.200000000004</v>
      </c>
      <c r="Q52" s="1">
        <v>-37458.36</v>
      </c>
      <c r="R52" s="1">
        <v>-39008.520000000004</v>
      </c>
      <c r="S52" s="1">
        <v>-40558.68</v>
      </c>
      <c r="T52" s="1">
        <v>-42108.840000000004</v>
      </c>
      <c r="U52" s="1">
        <v>-43659</v>
      </c>
      <c r="V52" s="1">
        <v>-45209.16</v>
      </c>
      <c r="W52" s="1">
        <v>-46759.32</v>
      </c>
      <c r="X52" s="1">
        <v>-48309.48</v>
      </c>
      <c r="Y52" s="1">
        <v>-49859.64</v>
      </c>
      <c r="Z52" s="1">
        <v>-51409.8</v>
      </c>
      <c r="AA52" s="1">
        <v>-52959.96</v>
      </c>
      <c r="AB52" s="1">
        <v>-1550.16</v>
      </c>
      <c r="AC52" s="1">
        <v>-1550.16</v>
      </c>
      <c r="AD52" s="1">
        <v>-1550.16</v>
      </c>
      <c r="AE52" s="1">
        <v>-1550.16</v>
      </c>
      <c r="AF52" s="1">
        <v>-1550.16</v>
      </c>
      <c r="AG52" s="1">
        <v>-1550.16</v>
      </c>
      <c r="AH52" s="1">
        <v>-1550.16</v>
      </c>
      <c r="AI52" s="1">
        <v>-1550.16</v>
      </c>
      <c r="AJ52" s="1">
        <v>-1550.16</v>
      </c>
      <c r="AK52" s="1">
        <v>-1550.16</v>
      </c>
      <c r="AL52" s="1">
        <v>-1550.16</v>
      </c>
      <c r="AM52" s="1">
        <v>-1550.16</v>
      </c>
      <c r="AN52" s="1">
        <v>-1550.16</v>
      </c>
      <c r="AO52" s="1">
        <v>61325.57</v>
      </c>
      <c r="AP52" s="1">
        <v>59775.41</v>
      </c>
      <c r="AQ52" s="1">
        <v>58225.25</v>
      </c>
      <c r="AR52" s="1">
        <v>56675.090000000004</v>
      </c>
      <c r="AS52" s="1">
        <v>55124.93</v>
      </c>
      <c r="AT52" s="1">
        <v>53574.770000000004</v>
      </c>
      <c r="AU52" s="1">
        <v>52024.61</v>
      </c>
      <c r="AV52" s="1">
        <v>50474.450000000004</v>
      </c>
      <c r="AW52" s="1">
        <v>48924.29</v>
      </c>
      <c r="AX52" s="1">
        <v>47374.13</v>
      </c>
      <c r="AY52" s="1">
        <v>45823.97</v>
      </c>
      <c r="AZ52" s="1">
        <v>44273.81</v>
      </c>
      <c r="BA52" s="1">
        <v>42723.65</v>
      </c>
    </row>
    <row r="53" spans="1:53" x14ac:dyDescent="0.2">
      <c r="A53" t="s">
        <v>68</v>
      </c>
      <c r="B53" s="1">
        <v>437224.7</v>
      </c>
      <c r="C53" s="1">
        <v>437224.7</v>
      </c>
      <c r="D53" s="1">
        <v>437224.7</v>
      </c>
      <c r="E53" s="1">
        <v>437224.7</v>
      </c>
      <c r="F53" s="1">
        <v>437224.7</v>
      </c>
      <c r="G53" s="1">
        <v>437224.7</v>
      </c>
      <c r="H53" s="1">
        <v>437224.7</v>
      </c>
      <c r="I53" s="1">
        <v>437224.7</v>
      </c>
      <c r="J53" s="1">
        <v>437224.7</v>
      </c>
      <c r="K53" s="1">
        <v>437224.7</v>
      </c>
      <c r="L53" s="1">
        <v>437224.7</v>
      </c>
      <c r="M53" s="1">
        <v>437224.7</v>
      </c>
      <c r="N53" s="1">
        <v>437224.7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437224.7</v>
      </c>
      <c r="AP53" s="1">
        <v>437224.7</v>
      </c>
      <c r="AQ53" s="1">
        <v>437224.7</v>
      </c>
      <c r="AR53" s="1">
        <v>437224.7</v>
      </c>
      <c r="AS53" s="1">
        <v>437224.7</v>
      </c>
      <c r="AT53" s="1">
        <v>437224.7</v>
      </c>
      <c r="AU53" s="1">
        <v>437224.7</v>
      </c>
      <c r="AV53" s="1">
        <v>437224.7</v>
      </c>
      <c r="AW53" s="1">
        <v>437224.7</v>
      </c>
      <c r="AX53" s="1">
        <v>437224.7</v>
      </c>
      <c r="AY53" s="1">
        <v>437224.7</v>
      </c>
      <c r="AZ53" s="1">
        <v>437224.7</v>
      </c>
      <c r="BA53" s="1">
        <v>437224.7</v>
      </c>
    </row>
    <row r="54" spans="1:53" x14ac:dyDescent="0.2">
      <c r="A54" t="s">
        <v>69</v>
      </c>
      <c r="B54" s="1">
        <v>5896567.0800000001</v>
      </c>
      <c r="C54" s="1">
        <v>5896567.0800000001</v>
      </c>
      <c r="D54" s="1">
        <v>5896567.0800000001</v>
      </c>
      <c r="E54" s="1">
        <v>5896567.0800000001</v>
      </c>
      <c r="F54" s="1">
        <v>5896567.0800000001</v>
      </c>
      <c r="G54" s="1">
        <v>6990201.3700000001</v>
      </c>
      <c r="H54" s="1">
        <v>7049661.4400000004</v>
      </c>
      <c r="I54" s="1">
        <v>7053203.5099999998</v>
      </c>
      <c r="J54" s="1">
        <v>7148350.4800000004</v>
      </c>
      <c r="K54" s="1">
        <v>7151429.4299999997</v>
      </c>
      <c r="L54" s="1">
        <v>7151429.4299999997</v>
      </c>
      <c r="M54" s="1">
        <v>7151429.4299999997</v>
      </c>
      <c r="N54" s="1">
        <v>7162320.1399999997</v>
      </c>
      <c r="O54" s="1">
        <v>-2814598.6</v>
      </c>
      <c r="P54" s="1">
        <v>-2824426.21</v>
      </c>
      <c r="Q54" s="1">
        <v>-2834253.8200000003</v>
      </c>
      <c r="R54" s="1">
        <v>-2844081.43</v>
      </c>
      <c r="S54" s="1">
        <v>-2853909.04</v>
      </c>
      <c r="T54" s="1">
        <v>-2864648.02</v>
      </c>
      <c r="U54" s="1">
        <v>-2876347.9</v>
      </c>
      <c r="V54" s="1">
        <v>-2888100.29</v>
      </c>
      <c r="W54" s="1">
        <v>-2899379.7800000003</v>
      </c>
      <c r="X54" s="1">
        <v>-2911296.26</v>
      </c>
      <c r="Y54" s="1">
        <v>-2923215.31</v>
      </c>
      <c r="Z54" s="1">
        <v>-2935134.36</v>
      </c>
      <c r="AA54" s="1">
        <v>-2947062.49</v>
      </c>
      <c r="AB54" s="1">
        <v>-9822.8000000000011</v>
      </c>
      <c r="AC54" s="1">
        <v>-9827.61</v>
      </c>
      <c r="AD54" s="1">
        <v>-9827.61</v>
      </c>
      <c r="AE54" s="1">
        <v>-9827.61</v>
      </c>
      <c r="AF54" s="1">
        <v>-9827.61</v>
      </c>
      <c r="AG54" s="1">
        <v>-10738.98</v>
      </c>
      <c r="AH54" s="1">
        <v>-11699.880000000001</v>
      </c>
      <c r="AI54" s="1">
        <v>-11752.39</v>
      </c>
      <c r="AJ54" s="1">
        <v>-11834.630000000001</v>
      </c>
      <c r="AK54" s="1">
        <v>-11916.48</v>
      </c>
      <c r="AL54" s="1">
        <v>-11919.050000000001</v>
      </c>
      <c r="AM54" s="1">
        <v>-11919.050000000001</v>
      </c>
      <c r="AN54" s="1">
        <v>-11928.130000000001</v>
      </c>
      <c r="AO54" s="1">
        <v>3081968.48</v>
      </c>
      <c r="AP54" s="1">
        <v>3072140.87</v>
      </c>
      <c r="AQ54" s="1">
        <v>3062313.26</v>
      </c>
      <c r="AR54" s="1">
        <v>3052485.65</v>
      </c>
      <c r="AS54" s="1">
        <v>3042658.04</v>
      </c>
      <c r="AT54" s="1">
        <v>4125553.35</v>
      </c>
      <c r="AU54" s="1">
        <v>4173313.54</v>
      </c>
      <c r="AV54" s="1">
        <v>4165103.22</v>
      </c>
      <c r="AW54" s="1">
        <v>4248970.7</v>
      </c>
      <c r="AX54" s="1">
        <v>4240133.17</v>
      </c>
      <c r="AY54" s="1">
        <v>4228214.12</v>
      </c>
      <c r="AZ54" s="1">
        <v>4216295.07</v>
      </c>
      <c r="BA54" s="1">
        <v>4215257.6500000004</v>
      </c>
    </row>
    <row r="55" spans="1:53" x14ac:dyDescent="0.2">
      <c r="A55" t="s">
        <v>70</v>
      </c>
      <c r="B55" s="1">
        <v>4537.4000000000005</v>
      </c>
      <c r="C55" s="1">
        <v>4537.4000000000005</v>
      </c>
      <c r="D55" s="1">
        <v>4537.4000000000005</v>
      </c>
      <c r="E55" s="1">
        <v>4537.4000000000005</v>
      </c>
      <c r="F55" s="1">
        <v>4537.4000000000005</v>
      </c>
      <c r="G55" s="1">
        <v>4537.4000000000005</v>
      </c>
      <c r="H55" s="1">
        <v>4537.4000000000005</v>
      </c>
      <c r="I55" s="1">
        <v>4537.4000000000005</v>
      </c>
      <c r="J55" s="1">
        <v>4537.4000000000005</v>
      </c>
      <c r="K55" s="1">
        <v>4537.4000000000005</v>
      </c>
      <c r="L55" s="1">
        <v>4537.4000000000005</v>
      </c>
      <c r="M55" s="1">
        <v>4537.4000000000005</v>
      </c>
      <c r="N55" s="1">
        <v>4537.4000000000005</v>
      </c>
      <c r="O55" s="1">
        <v>-4537.4000000000005</v>
      </c>
      <c r="P55" s="1">
        <v>-4537.4000000000005</v>
      </c>
      <c r="Q55" s="1">
        <v>-4537.4000000000005</v>
      </c>
      <c r="R55" s="1">
        <v>-4537.4000000000005</v>
      </c>
      <c r="S55" s="1">
        <v>-4537.4000000000005</v>
      </c>
      <c r="T55" s="1">
        <v>-4537.4000000000005</v>
      </c>
      <c r="U55" s="1">
        <v>-4537.4000000000005</v>
      </c>
      <c r="V55" s="1">
        <v>-4537.4000000000005</v>
      </c>
      <c r="W55" s="1">
        <v>-4537.4000000000005</v>
      </c>
      <c r="X55" s="1">
        <v>-4537.4000000000005</v>
      </c>
      <c r="Y55" s="1">
        <v>-4537.4000000000005</v>
      </c>
      <c r="Z55" s="1">
        <v>-4537.4000000000005</v>
      </c>
      <c r="AA55" s="1">
        <v>-4537.4000000000005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</row>
    <row r="56" spans="1:53" x14ac:dyDescent="0.2">
      <c r="A56" t="s">
        <v>71</v>
      </c>
      <c r="B56" s="1">
        <v>85095.44</v>
      </c>
      <c r="C56" s="1">
        <v>85095.44</v>
      </c>
      <c r="D56" s="1">
        <v>85095.44</v>
      </c>
      <c r="E56" s="1">
        <v>85095.44</v>
      </c>
      <c r="F56" s="1">
        <v>85095.44</v>
      </c>
      <c r="G56" s="1">
        <v>85095.44</v>
      </c>
      <c r="H56" s="1">
        <v>85095.44</v>
      </c>
      <c r="I56" s="1">
        <v>85095.44</v>
      </c>
      <c r="J56" s="1">
        <v>85095.44</v>
      </c>
      <c r="K56" s="1">
        <v>85095.44</v>
      </c>
      <c r="L56" s="1">
        <v>85095.44</v>
      </c>
      <c r="M56" s="1">
        <v>85095.44</v>
      </c>
      <c r="N56" s="1">
        <v>85095.44</v>
      </c>
      <c r="O56" s="1">
        <v>-29180.39</v>
      </c>
      <c r="P56" s="1">
        <v>-30861.02</v>
      </c>
      <c r="Q56" s="1">
        <v>-32541.65</v>
      </c>
      <c r="R56" s="1">
        <v>-34222.28</v>
      </c>
      <c r="S56" s="1">
        <v>-35902.910000000003</v>
      </c>
      <c r="T56" s="1">
        <v>-37583.54</v>
      </c>
      <c r="U56" s="1">
        <v>-39264.17</v>
      </c>
      <c r="V56" s="1">
        <v>-40944.800000000003</v>
      </c>
      <c r="W56" s="1">
        <v>-42625.43</v>
      </c>
      <c r="X56" s="1">
        <v>-44306.06</v>
      </c>
      <c r="Y56" s="1">
        <v>-45986.69</v>
      </c>
      <c r="Z56" s="1">
        <v>-47667.32</v>
      </c>
      <c r="AA56" s="1">
        <v>-49347.950000000004</v>
      </c>
      <c r="AB56" s="1">
        <v>-1680.63</v>
      </c>
      <c r="AC56" s="1">
        <v>-1680.63</v>
      </c>
      <c r="AD56" s="1">
        <v>-1680.63</v>
      </c>
      <c r="AE56" s="1">
        <v>-1680.63</v>
      </c>
      <c r="AF56" s="1">
        <v>-1680.63</v>
      </c>
      <c r="AG56" s="1">
        <v>-1680.63</v>
      </c>
      <c r="AH56" s="1">
        <v>-1680.63</v>
      </c>
      <c r="AI56" s="1">
        <v>-1680.63</v>
      </c>
      <c r="AJ56" s="1">
        <v>-1680.63</v>
      </c>
      <c r="AK56" s="1">
        <v>-1680.63</v>
      </c>
      <c r="AL56" s="1">
        <v>-1680.63</v>
      </c>
      <c r="AM56" s="1">
        <v>-1680.63</v>
      </c>
      <c r="AN56" s="1">
        <v>-1680.63</v>
      </c>
      <c r="AO56" s="1">
        <v>55915.05</v>
      </c>
      <c r="AP56" s="1">
        <v>54234.42</v>
      </c>
      <c r="AQ56" s="1">
        <v>52553.79</v>
      </c>
      <c r="AR56" s="1">
        <v>50873.16</v>
      </c>
      <c r="AS56" s="1">
        <v>49192.53</v>
      </c>
      <c r="AT56" s="1">
        <v>47511.9</v>
      </c>
      <c r="AU56" s="1">
        <v>45831.270000000004</v>
      </c>
      <c r="AV56" s="1">
        <v>44150.64</v>
      </c>
      <c r="AW56" s="1">
        <v>42470.01</v>
      </c>
      <c r="AX56" s="1">
        <v>40789.379999999997</v>
      </c>
      <c r="AY56" s="1">
        <v>39108.75</v>
      </c>
      <c r="AZ56" s="1">
        <v>37428.120000000003</v>
      </c>
      <c r="BA56" s="1">
        <v>35747.49</v>
      </c>
    </row>
    <row r="57" spans="1:53" x14ac:dyDescent="0.2">
      <c r="A57" t="s">
        <v>72</v>
      </c>
      <c r="B57" s="1">
        <v>126474.31</v>
      </c>
      <c r="C57" s="1">
        <v>126474.31</v>
      </c>
      <c r="D57" s="1">
        <v>126474.31</v>
      </c>
      <c r="E57" s="1">
        <v>126474.31</v>
      </c>
      <c r="F57" s="1">
        <v>126474.31</v>
      </c>
      <c r="G57" s="1">
        <v>126474.31</v>
      </c>
      <c r="H57" s="1">
        <v>126474.31</v>
      </c>
      <c r="I57" s="1">
        <v>126474.31</v>
      </c>
      <c r="J57" s="1">
        <v>126474.31</v>
      </c>
      <c r="K57" s="1">
        <v>126474.31</v>
      </c>
      <c r="L57" s="1">
        <v>126474.31</v>
      </c>
      <c r="M57" s="1">
        <v>126474.31</v>
      </c>
      <c r="N57" s="1">
        <v>126474.31</v>
      </c>
      <c r="O57" s="1">
        <v>-33003.770000000004</v>
      </c>
      <c r="P57" s="1">
        <v>-33601.360000000001</v>
      </c>
      <c r="Q57" s="1">
        <v>-34198.949999999997</v>
      </c>
      <c r="R57" s="1">
        <v>-34796.54</v>
      </c>
      <c r="S57" s="1">
        <v>-35394.129999999997</v>
      </c>
      <c r="T57" s="1">
        <v>-35991.72</v>
      </c>
      <c r="U57" s="1">
        <v>-36589.31</v>
      </c>
      <c r="V57" s="1">
        <v>-37186.9</v>
      </c>
      <c r="W57" s="1">
        <v>-37784.49</v>
      </c>
      <c r="X57" s="1">
        <v>-38382.080000000002</v>
      </c>
      <c r="Y57" s="1">
        <v>-38979.67</v>
      </c>
      <c r="Z57" s="1">
        <v>-39577.26</v>
      </c>
      <c r="AA57" s="1">
        <v>-40174.85</v>
      </c>
      <c r="AB57" s="1">
        <v>-597.59</v>
      </c>
      <c r="AC57" s="1">
        <v>-597.59</v>
      </c>
      <c r="AD57" s="1">
        <v>-597.59</v>
      </c>
      <c r="AE57" s="1">
        <v>-597.59</v>
      </c>
      <c r="AF57" s="1">
        <v>-597.59</v>
      </c>
      <c r="AG57" s="1">
        <v>-597.59</v>
      </c>
      <c r="AH57" s="1">
        <v>-597.59</v>
      </c>
      <c r="AI57" s="1">
        <v>-597.59</v>
      </c>
      <c r="AJ57" s="1">
        <v>-597.59</v>
      </c>
      <c r="AK57" s="1">
        <v>-597.59</v>
      </c>
      <c r="AL57" s="1">
        <v>-597.59</v>
      </c>
      <c r="AM57" s="1">
        <v>-597.59</v>
      </c>
      <c r="AN57" s="1">
        <v>-597.59</v>
      </c>
      <c r="AO57" s="1">
        <v>93470.540000000008</v>
      </c>
      <c r="AP57" s="1">
        <v>92872.95</v>
      </c>
      <c r="AQ57" s="1">
        <v>92275.36</v>
      </c>
      <c r="AR57" s="1">
        <v>91677.77</v>
      </c>
      <c r="AS57" s="1">
        <v>91080.180000000008</v>
      </c>
      <c r="AT57" s="1">
        <v>90482.59</v>
      </c>
      <c r="AU57" s="1">
        <v>89885</v>
      </c>
      <c r="AV57" s="1">
        <v>89287.41</v>
      </c>
      <c r="AW57" s="1">
        <v>88689.82</v>
      </c>
      <c r="AX57" s="1">
        <v>88092.23</v>
      </c>
      <c r="AY57" s="1">
        <v>87494.64</v>
      </c>
      <c r="AZ57" s="1">
        <v>86897.05</v>
      </c>
      <c r="BA57" s="1">
        <v>86299.46</v>
      </c>
    </row>
    <row r="58" spans="1:53" x14ac:dyDescent="0.2">
      <c r="A58" t="s">
        <v>73</v>
      </c>
      <c r="B58" s="1">
        <v>523255.55</v>
      </c>
      <c r="C58" s="1">
        <v>523255.55</v>
      </c>
      <c r="D58" s="1">
        <v>523255.55</v>
      </c>
      <c r="E58" s="1">
        <v>502563.9</v>
      </c>
      <c r="F58" s="1">
        <v>502563.9</v>
      </c>
      <c r="G58" s="1">
        <v>502563.9</v>
      </c>
      <c r="H58" s="1">
        <v>502563.9</v>
      </c>
      <c r="I58" s="1">
        <v>469633.48</v>
      </c>
      <c r="J58" s="1">
        <v>469633.48</v>
      </c>
      <c r="K58" s="1">
        <v>469633.48</v>
      </c>
      <c r="L58" s="1">
        <v>469633.48</v>
      </c>
      <c r="M58" s="1">
        <v>469633.48</v>
      </c>
      <c r="N58" s="1">
        <v>469633.48</v>
      </c>
      <c r="O58" s="1">
        <v>-203236.76</v>
      </c>
      <c r="P58" s="1">
        <v>-210287.63</v>
      </c>
      <c r="Q58" s="1">
        <v>-217338.5</v>
      </c>
      <c r="R58" s="1">
        <v>-203558.31</v>
      </c>
      <c r="S58" s="1">
        <v>-210330.36000000002</v>
      </c>
      <c r="T58" s="1">
        <v>-217102.41</v>
      </c>
      <c r="U58" s="1">
        <v>-223874.46</v>
      </c>
      <c r="V58" s="1">
        <v>-206499.07</v>
      </c>
      <c r="W58" s="1">
        <v>-212827.38</v>
      </c>
      <c r="X58" s="1">
        <v>-219155.69</v>
      </c>
      <c r="Y58" s="1">
        <v>-225484</v>
      </c>
      <c r="Z58" s="1">
        <v>-231812.31</v>
      </c>
      <c r="AA58" s="1">
        <v>-238140.62</v>
      </c>
      <c r="AB58" s="1">
        <v>-7050.87</v>
      </c>
      <c r="AC58" s="1">
        <v>-7050.87</v>
      </c>
      <c r="AD58" s="1">
        <v>-7050.87</v>
      </c>
      <c r="AE58" s="1">
        <v>-6911.46</v>
      </c>
      <c r="AF58" s="1">
        <v>-6772.05</v>
      </c>
      <c r="AG58" s="1">
        <v>-6772.05</v>
      </c>
      <c r="AH58" s="1">
        <v>-6772.05</v>
      </c>
      <c r="AI58" s="1">
        <v>-6328.31</v>
      </c>
      <c r="AJ58" s="1">
        <v>-6328.31</v>
      </c>
      <c r="AK58" s="1">
        <v>-6328.31</v>
      </c>
      <c r="AL58" s="1">
        <v>-6328.31</v>
      </c>
      <c r="AM58" s="1">
        <v>-6328.31</v>
      </c>
      <c r="AN58" s="1">
        <v>-6328.31</v>
      </c>
      <c r="AO58" s="1">
        <v>320018.78999999998</v>
      </c>
      <c r="AP58" s="1">
        <v>312967.92</v>
      </c>
      <c r="AQ58" s="1">
        <v>305917.05</v>
      </c>
      <c r="AR58" s="1">
        <v>299005.59000000003</v>
      </c>
      <c r="AS58" s="1">
        <v>292233.53999999998</v>
      </c>
      <c r="AT58" s="1">
        <v>285461.49</v>
      </c>
      <c r="AU58" s="1">
        <v>278689.44</v>
      </c>
      <c r="AV58" s="1">
        <v>263134.41000000003</v>
      </c>
      <c r="AW58" s="1">
        <v>256806.1</v>
      </c>
      <c r="AX58" s="1">
        <v>250477.79</v>
      </c>
      <c r="AY58" s="1">
        <v>244149.48</v>
      </c>
      <c r="AZ58" s="1">
        <v>237821.17</v>
      </c>
      <c r="BA58" s="1">
        <v>231492.86000000002</v>
      </c>
    </row>
    <row r="59" spans="1:53" x14ac:dyDescent="0.2">
      <c r="A59" t="s">
        <v>74</v>
      </c>
      <c r="B59" s="1">
        <v>10042.550000000001</v>
      </c>
      <c r="C59" s="1">
        <v>10042.550000000001</v>
      </c>
      <c r="D59" s="1">
        <v>10042.550000000001</v>
      </c>
      <c r="E59" s="1">
        <v>10042.550000000001</v>
      </c>
      <c r="F59" s="1">
        <v>10042.550000000001</v>
      </c>
      <c r="G59" s="1">
        <v>10042.550000000001</v>
      </c>
      <c r="H59" s="1">
        <v>10042.550000000001</v>
      </c>
      <c r="I59" s="1">
        <v>10042.550000000001</v>
      </c>
      <c r="J59" s="1">
        <v>10042.550000000001</v>
      </c>
      <c r="K59" s="1">
        <v>10042.550000000001</v>
      </c>
      <c r="L59" s="1">
        <v>10042.550000000001</v>
      </c>
      <c r="M59" s="1">
        <v>10042.550000000001</v>
      </c>
      <c r="N59" s="1">
        <v>10042.550000000001</v>
      </c>
      <c r="O59" s="1">
        <v>-9038.2900000000009</v>
      </c>
      <c r="P59" s="1">
        <v>-9038.2900000000009</v>
      </c>
      <c r="Q59" s="1">
        <v>-9038.2900000000009</v>
      </c>
      <c r="R59" s="1">
        <v>-9038.2900000000009</v>
      </c>
      <c r="S59" s="1">
        <v>-9038.2900000000009</v>
      </c>
      <c r="T59" s="1">
        <v>-9038.2900000000009</v>
      </c>
      <c r="U59" s="1">
        <v>-9038.2900000000009</v>
      </c>
      <c r="V59" s="1">
        <v>-9038.2900000000009</v>
      </c>
      <c r="W59" s="1">
        <v>-9038.2900000000009</v>
      </c>
      <c r="X59" s="1">
        <v>-9038.2900000000009</v>
      </c>
      <c r="Y59" s="1">
        <v>-9038.2900000000009</v>
      </c>
      <c r="Z59" s="1">
        <v>-9038.2900000000009</v>
      </c>
      <c r="AA59" s="1">
        <v>-8173.6100000000006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-135.32</v>
      </c>
      <c r="AO59" s="1">
        <v>1004.26</v>
      </c>
      <c r="AP59" s="1">
        <v>1004.26</v>
      </c>
      <c r="AQ59" s="1">
        <v>1004.26</v>
      </c>
      <c r="AR59" s="1">
        <v>1004.26</v>
      </c>
      <c r="AS59" s="1">
        <v>1004.26</v>
      </c>
      <c r="AT59" s="1">
        <v>1004.26</v>
      </c>
      <c r="AU59" s="1">
        <v>1004.26</v>
      </c>
      <c r="AV59" s="1">
        <v>1004.26</v>
      </c>
      <c r="AW59" s="1">
        <v>1004.26</v>
      </c>
      <c r="AX59" s="1">
        <v>1004.26</v>
      </c>
      <c r="AY59" s="1">
        <v>1004.26</v>
      </c>
      <c r="AZ59" s="1">
        <v>1004.26</v>
      </c>
      <c r="BA59" s="1">
        <v>1868.94</v>
      </c>
    </row>
    <row r="60" spans="1:53" x14ac:dyDescent="0.2">
      <c r="A60" t="s">
        <v>75</v>
      </c>
      <c r="B60" s="1">
        <v>9005.7800000000007</v>
      </c>
      <c r="C60" s="1">
        <v>9005.7800000000007</v>
      </c>
      <c r="D60" s="1">
        <v>9005.7800000000007</v>
      </c>
      <c r="E60" s="1">
        <v>9005.7800000000007</v>
      </c>
      <c r="F60" s="1">
        <v>9005.7800000000007</v>
      </c>
      <c r="G60" s="1">
        <v>9005.7800000000007</v>
      </c>
      <c r="H60" s="1">
        <v>9005.7800000000007</v>
      </c>
      <c r="I60" s="1">
        <v>9005.7800000000007</v>
      </c>
      <c r="J60" s="1">
        <v>9005.7800000000007</v>
      </c>
      <c r="K60" s="1">
        <v>9005.7800000000007</v>
      </c>
      <c r="L60" s="1">
        <v>9005.7800000000007</v>
      </c>
      <c r="M60" s="1">
        <v>9005.7800000000007</v>
      </c>
      <c r="N60" s="1">
        <v>9005.7800000000007</v>
      </c>
      <c r="O60" s="1">
        <v>-8105.2</v>
      </c>
      <c r="P60" s="1">
        <v>-8105.2</v>
      </c>
      <c r="Q60" s="1">
        <v>-8105.2</v>
      </c>
      <c r="R60" s="1">
        <v>-8105.2</v>
      </c>
      <c r="S60" s="1">
        <v>-8105.2</v>
      </c>
      <c r="T60" s="1">
        <v>-8105.2</v>
      </c>
      <c r="U60" s="1">
        <v>-8105.2</v>
      </c>
      <c r="V60" s="1">
        <v>-8105.2</v>
      </c>
      <c r="W60" s="1">
        <v>-8105.2</v>
      </c>
      <c r="X60" s="1">
        <v>-8105.2</v>
      </c>
      <c r="Y60" s="1">
        <v>-8105.2</v>
      </c>
      <c r="Z60" s="1">
        <v>-8105.2</v>
      </c>
      <c r="AA60" s="1">
        <v>-8105.2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900.58</v>
      </c>
      <c r="AP60" s="1">
        <v>900.58</v>
      </c>
      <c r="AQ60" s="1">
        <v>900.58</v>
      </c>
      <c r="AR60" s="1">
        <v>900.58</v>
      </c>
      <c r="AS60" s="1">
        <v>900.58</v>
      </c>
      <c r="AT60" s="1">
        <v>900.58</v>
      </c>
      <c r="AU60" s="1">
        <v>900.58</v>
      </c>
      <c r="AV60" s="1">
        <v>900.58</v>
      </c>
      <c r="AW60" s="1">
        <v>900.58</v>
      </c>
      <c r="AX60" s="1">
        <v>900.58</v>
      </c>
      <c r="AY60" s="1">
        <v>900.58</v>
      </c>
      <c r="AZ60" s="1">
        <v>900.58</v>
      </c>
      <c r="BA60" s="1">
        <v>900.58</v>
      </c>
    </row>
    <row r="61" spans="1:53" x14ac:dyDescent="0.2">
      <c r="A61" t="s">
        <v>76</v>
      </c>
      <c r="B61" s="1">
        <v>412232.23</v>
      </c>
      <c r="C61" s="1">
        <v>412232.23</v>
      </c>
      <c r="D61" s="1">
        <v>412232.23</v>
      </c>
      <c r="E61" s="1">
        <v>369626.11</v>
      </c>
      <c r="F61" s="1">
        <v>369626.11</v>
      </c>
      <c r="G61" s="1">
        <v>369626.11</v>
      </c>
      <c r="H61" s="1">
        <v>369626.11</v>
      </c>
      <c r="I61" s="1">
        <v>369626.11</v>
      </c>
      <c r="J61" s="1">
        <v>369626.11</v>
      </c>
      <c r="K61" s="1">
        <v>369626.11</v>
      </c>
      <c r="L61" s="1">
        <v>369626.11</v>
      </c>
      <c r="M61" s="1">
        <v>369626.11</v>
      </c>
      <c r="N61" s="1">
        <v>369626.11</v>
      </c>
      <c r="O61" s="1">
        <v>-238979.36000000002</v>
      </c>
      <c r="P61" s="1">
        <v>-245533.85</v>
      </c>
      <c r="Q61" s="1">
        <v>-252088.34</v>
      </c>
      <c r="R61" s="1">
        <v>-215697.99</v>
      </c>
      <c r="S61" s="1">
        <v>-221575.05000000002</v>
      </c>
      <c r="T61" s="1">
        <v>-227452.11000000002</v>
      </c>
      <c r="U61" s="1">
        <v>-233329.17</v>
      </c>
      <c r="V61" s="1">
        <v>-239206.23</v>
      </c>
      <c r="W61" s="1">
        <v>-245083.29</v>
      </c>
      <c r="X61" s="1">
        <v>-250960.35</v>
      </c>
      <c r="Y61" s="1">
        <v>-256837.41</v>
      </c>
      <c r="Z61" s="1">
        <v>-262714.47000000003</v>
      </c>
      <c r="AA61" s="1">
        <v>-268591.53000000003</v>
      </c>
      <c r="AB61" s="1">
        <v>-6554.49</v>
      </c>
      <c r="AC61" s="1">
        <v>-6554.49</v>
      </c>
      <c r="AD61" s="1">
        <v>-6554.49</v>
      </c>
      <c r="AE61" s="1">
        <v>-6215.77</v>
      </c>
      <c r="AF61" s="1">
        <v>-5877.06</v>
      </c>
      <c r="AG61" s="1">
        <v>-5877.06</v>
      </c>
      <c r="AH61" s="1">
        <v>-5877.06</v>
      </c>
      <c r="AI61" s="1">
        <v>-5877.06</v>
      </c>
      <c r="AJ61" s="1">
        <v>-5877.06</v>
      </c>
      <c r="AK61" s="1">
        <v>-5877.06</v>
      </c>
      <c r="AL61" s="1">
        <v>-5877.06</v>
      </c>
      <c r="AM61" s="1">
        <v>-5877.06</v>
      </c>
      <c r="AN61" s="1">
        <v>-5877.06</v>
      </c>
      <c r="AO61" s="1">
        <v>173252.87</v>
      </c>
      <c r="AP61" s="1">
        <v>166698.38</v>
      </c>
      <c r="AQ61" s="1">
        <v>160143.89000000001</v>
      </c>
      <c r="AR61" s="1">
        <v>153928.12</v>
      </c>
      <c r="AS61" s="1">
        <v>148051.06</v>
      </c>
      <c r="AT61" s="1">
        <v>142174</v>
      </c>
      <c r="AU61" s="1">
        <v>136296.94</v>
      </c>
      <c r="AV61" s="1">
        <v>130419.88</v>
      </c>
      <c r="AW61" s="1">
        <v>124542.82</v>
      </c>
      <c r="AX61" s="1">
        <v>118665.76000000001</v>
      </c>
      <c r="AY61" s="1">
        <v>112788.7</v>
      </c>
      <c r="AZ61" s="1">
        <v>106911.64</v>
      </c>
      <c r="BA61" s="1">
        <v>101034.58</v>
      </c>
    </row>
    <row r="62" spans="1:53" x14ac:dyDescent="0.2">
      <c r="A62" t="s">
        <v>77</v>
      </c>
      <c r="B62" s="1">
        <v>80072.639999999999</v>
      </c>
      <c r="C62" s="1">
        <v>80072.639999999999</v>
      </c>
      <c r="D62" s="1">
        <v>80072.639999999999</v>
      </c>
      <c r="E62" s="1">
        <v>80072.639999999999</v>
      </c>
      <c r="F62" s="1">
        <v>80072.639999999999</v>
      </c>
      <c r="G62" s="1">
        <v>80072.639999999999</v>
      </c>
      <c r="H62" s="1">
        <v>80072.639999999999</v>
      </c>
      <c r="I62" s="1">
        <v>80072.639999999999</v>
      </c>
      <c r="J62" s="1">
        <v>80072.639999999999</v>
      </c>
      <c r="K62" s="1">
        <v>80072.639999999999</v>
      </c>
      <c r="L62" s="1">
        <v>80072.639999999999</v>
      </c>
      <c r="M62" s="1">
        <v>80072.639999999999</v>
      </c>
      <c r="N62" s="1">
        <v>80072.639999999999</v>
      </c>
      <c r="O62" s="1">
        <v>-69604.81</v>
      </c>
      <c r="P62" s="1">
        <v>-70877.960000000006</v>
      </c>
      <c r="Q62" s="1">
        <v>-72065.38</v>
      </c>
      <c r="R62" s="1">
        <v>-72065.38</v>
      </c>
      <c r="S62" s="1">
        <v>-72065.38</v>
      </c>
      <c r="T62" s="1">
        <v>-72065.38</v>
      </c>
      <c r="U62" s="1">
        <v>-72065.38</v>
      </c>
      <c r="V62" s="1">
        <v>-72065.38</v>
      </c>
      <c r="W62" s="1">
        <v>-72065.38</v>
      </c>
      <c r="X62" s="1">
        <v>-72065.38</v>
      </c>
      <c r="Y62" s="1">
        <v>-72065.38</v>
      </c>
      <c r="Z62" s="1">
        <v>-72065.38</v>
      </c>
      <c r="AA62" s="1">
        <v>-72065.38</v>
      </c>
      <c r="AB62" s="1">
        <v>-1273.1500000000001</v>
      </c>
      <c r="AC62" s="1">
        <v>-1273.1500000000001</v>
      </c>
      <c r="AD62" s="1">
        <v>-1187.42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10467.83</v>
      </c>
      <c r="AP62" s="1">
        <v>9194.68</v>
      </c>
      <c r="AQ62" s="1">
        <v>8007.26</v>
      </c>
      <c r="AR62" s="1">
        <v>8007.26</v>
      </c>
      <c r="AS62" s="1">
        <v>8007.26</v>
      </c>
      <c r="AT62" s="1">
        <v>8007.26</v>
      </c>
      <c r="AU62" s="1">
        <v>8007.26</v>
      </c>
      <c r="AV62" s="1">
        <v>8007.26</v>
      </c>
      <c r="AW62" s="1">
        <v>8007.26</v>
      </c>
      <c r="AX62" s="1">
        <v>8007.26</v>
      </c>
      <c r="AY62" s="1">
        <v>8007.26</v>
      </c>
      <c r="AZ62" s="1">
        <v>8007.26</v>
      </c>
      <c r="BA62" s="1">
        <v>8007.26</v>
      </c>
    </row>
    <row r="63" spans="1:53" x14ac:dyDescent="0.2">
      <c r="A63" t="s">
        <v>78</v>
      </c>
      <c r="B63" s="1">
        <v>161065.1</v>
      </c>
      <c r="C63" s="1">
        <v>161065.1</v>
      </c>
      <c r="D63" s="1">
        <v>161065.1</v>
      </c>
      <c r="E63" s="1">
        <v>161065.1</v>
      </c>
      <c r="F63" s="1">
        <v>161065.1</v>
      </c>
      <c r="G63" s="1">
        <v>161065.1</v>
      </c>
      <c r="H63" s="1">
        <v>161065.1</v>
      </c>
      <c r="I63" s="1">
        <v>155293.6</v>
      </c>
      <c r="J63" s="1">
        <v>155293.6</v>
      </c>
      <c r="K63" s="1">
        <v>155293.6</v>
      </c>
      <c r="L63" s="1">
        <v>155293.6</v>
      </c>
      <c r="M63" s="1">
        <v>155293.6</v>
      </c>
      <c r="N63" s="1">
        <v>155293.6</v>
      </c>
      <c r="O63" s="1">
        <v>-100841.39</v>
      </c>
      <c r="P63" s="1">
        <v>-101422.57</v>
      </c>
      <c r="Q63" s="1">
        <v>-102003.75</v>
      </c>
      <c r="R63" s="1">
        <v>-102584.93000000001</v>
      </c>
      <c r="S63" s="1">
        <v>-103166.11</v>
      </c>
      <c r="T63" s="1">
        <v>-103747.29000000001</v>
      </c>
      <c r="U63" s="1">
        <v>-104328.47</v>
      </c>
      <c r="V63" s="1">
        <v>-99127.73</v>
      </c>
      <c r="W63" s="1">
        <v>-99688.08</v>
      </c>
      <c r="X63" s="1">
        <v>-100248.43000000001</v>
      </c>
      <c r="Y63" s="1">
        <v>-100808.78</v>
      </c>
      <c r="Z63" s="1">
        <v>-101369.13</v>
      </c>
      <c r="AA63" s="1">
        <v>-101929.48</v>
      </c>
      <c r="AB63" s="1">
        <v>-608.01</v>
      </c>
      <c r="AC63" s="1">
        <v>-581.18000000000006</v>
      </c>
      <c r="AD63" s="1">
        <v>-581.18000000000006</v>
      </c>
      <c r="AE63" s="1">
        <v>-581.18000000000006</v>
      </c>
      <c r="AF63" s="1">
        <v>-581.18000000000006</v>
      </c>
      <c r="AG63" s="1">
        <v>-581.18000000000006</v>
      </c>
      <c r="AH63" s="1">
        <v>-581.18000000000006</v>
      </c>
      <c r="AI63" s="1">
        <v>-570.76</v>
      </c>
      <c r="AJ63" s="1">
        <v>-560.35</v>
      </c>
      <c r="AK63" s="1">
        <v>-560.35</v>
      </c>
      <c r="AL63" s="1">
        <v>-560.35</v>
      </c>
      <c r="AM63" s="1">
        <v>-560.35</v>
      </c>
      <c r="AN63" s="1">
        <v>-560.35</v>
      </c>
      <c r="AO63" s="1">
        <v>60223.71</v>
      </c>
      <c r="AP63" s="1">
        <v>59642.53</v>
      </c>
      <c r="AQ63" s="1">
        <v>59061.35</v>
      </c>
      <c r="AR63" s="1">
        <v>58480.17</v>
      </c>
      <c r="AS63" s="1">
        <v>57898.99</v>
      </c>
      <c r="AT63" s="1">
        <v>57317.81</v>
      </c>
      <c r="AU63" s="1">
        <v>56736.630000000005</v>
      </c>
      <c r="AV63" s="1">
        <v>56165.87</v>
      </c>
      <c r="AW63" s="1">
        <v>55605.520000000004</v>
      </c>
      <c r="AX63" s="1">
        <v>55045.17</v>
      </c>
      <c r="AY63" s="1">
        <v>54484.82</v>
      </c>
      <c r="AZ63" s="1">
        <v>53924.47</v>
      </c>
      <c r="BA63" s="1">
        <v>53364.12</v>
      </c>
    </row>
    <row r="64" spans="1:53" x14ac:dyDescent="0.2">
      <c r="A64" t="s">
        <v>79</v>
      </c>
      <c r="B64" s="1">
        <v>972120.82000000007</v>
      </c>
      <c r="C64" s="1">
        <v>972120.82000000007</v>
      </c>
      <c r="D64" s="1">
        <v>972120.82000000007</v>
      </c>
      <c r="E64" s="1">
        <v>972120.82000000007</v>
      </c>
      <c r="F64" s="1">
        <v>972120.82000000007</v>
      </c>
      <c r="G64" s="1">
        <v>972120.82000000007</v>
      </c>
      <c r="H64" s="1">
        <v>972120.82000000007</v>
      </c>
      <c r="I64" s="1">
        <v>972025.23</v>
      </c>
      <c r="J64" s="1">
        <v>972025.23</v>
      </c>
      <c r="K64" s="1">
        <v>972025.23</v>
      </c>
      <c r="L64" s="1">
        <v>972025.23</v>
      </c>
      <c r="M64" s="1">
        <v>972025.23</v>
      </c>
      <c r="N64" s="1">
        <v>972025.23</v>
      </c>
      <c r="O64" s="1">
        <v>-72802.240000000005</v>
      </c>
      <c r="P64" s="1">
        <v>-76796.040000000008</v>
      </c>
      <c r="Q64" s="1">
        <v>-80789.84</v>
      </c>
      <c r="R64" s="1">
        <v>-84783.64</v>
      </c>
      <c r="S64" s="1">
        <v>-88777.44</v>
      </c>
      <c r="T64" s="1">
        <v>-92771.24</v>
      </c>
      <c r="U64" s="1">
        <v>-96765.040000000008</v>
      </c>
      <c r="V64" s="1">
        <v>-100663.05</v>
      </c>
      <c r="W64" s="1">
        <v>-104656.45</v>
      </c>
      <c r="X64" s="1">
        <v>-108649.85</v>
      </c>
      <c r="Y64" s="1">
        <v>-112643.25</v>
      </c>
      <c r="Z64" s="1">
        <v>-116636.65000000001</v>
      </c>
      <c r="AA64" s="1">
        <v>-120630.05</v>
      </c>
      <c r="AB64" s="1">
        <v>-3994.19</v>
      </c>
      <c r="AC64" s="1">
        <v>-3993.8</v>
      </c>
      <c r="AD64" s="1">
        <v>-3993.8</v>
      </c>
      <c r="AE64" s="1">
        <v>-3993.8</v>
      </c>
      <c r="AF64" s="1">
        <v>-3993.8</v>
      </c>
      <c r="AG64" s="1">
        <v>-3993.8</v>
      </c>
      <c r="AH64" s="1">
        <v>-3993.8</v>
      </c>
      <c r="AI64" s="1">
        <v>-3993.6</v>
      </c>
      <c r="AJ64" s="1">
        <v>-3993.4</v>
      </c>
      <c r="AK64" s="1">
        <v>-3993.4</v>
      </c>
      <c r="AL64" s="1">
        <v>-3993.4</v>
      </c>
      <c r="AM64" s="1">
        <v>-3993.4</v>
      </c>
      <c r="AN64" s="1">
        <v>-3993.4</v>
      </c>
      <c r="AO64" s="1">
        <v>899318.58000000007</v>
      </c>
      <c r="AP64" s="1">
        <v>895324.78</v>
      </c>
      <c r="AQ64" s="1">
        <v>891330.98</v>
      </c>
      <c r="AR64" s="1">
        <v>887337.18</v>
      </c>
      <c r="AS64" s="1">
        <v>883343.38</v>
      </c>
      <c r="AT64" s="1">
        <v>879349.58000000007</v>
      </c>
      <c r="AU64" s="1">
        <v>875355.78</v>
      </c>
      <c r="AV64" s="1">
        <v>871362.18</v>
      </c>
      <c r="AW64" s="1">
        <v>867368.78</v>
      </c>
      <c r="AX64" s="1">
        <v>863375.38</v>
      </c>
      <c r="AY64" s="1">
        <v>859381.98</v>
      </c>
      <c r="AZ64" s="1">
        <v>855388.58000000007</v>
      </c>
      <c r="BA64" s="1">
        <v>851395.18</v>
      </c>
    </row>
    <row r="65" spans="1:53" x14ac:dyDescent="0.2">
      <c r="A65" t="s">
        <v>80</v>
      </c>
      <c r="B65" s="1">
        <v>893.76</v>
      </c>
      <c r="C65" s="1">
        <v>893.76</v>
      </c>
      <c r="D65" s="1">
        <v>893.76</v>
      </c>
      <c r="E65" s="1">
        <v>893.76</v>
      </c>
      <c r="F65" s="1">
        <v>893.76</v>
      </c>
      <c r="G65" s="1">
        <v>893.76</v>
      </c>
      <c r="H65" s="1">
        <v>893.76</v>
      </c>
      <c r="I65" s="1">
        <v>536.51</v>
      </c>
      <c r="J65" s="1">
        <v>536.51</v>
      </c>
      <c r="K65" s="1">
        <v>536.51</v>
      </c>
      <c r="L65" s="1">
        <v>536.51</v>
      </c>
      <c r="M65" s="1">
        <v>536.51</v>
      </c>
      <c r="N65" s="1">
        <v>536.51</v>
      </c>
      <c r="O65" s="1">
        <v>935.75</v>
      </c>
      <c r="P65" s="1">
        <v>925.11</v>
      </c>
      <c r="Q65" s="1">
        <v>914.47</v>
      </c>
      <c r="R65" s="1">
        <v>903.83</v>
      </c>
      <c r="S65" s="1">
        <v>893.19</v>
      </c>
      <c r="T65" s="1">
        <v>882.55000000000007</v>
      </c>
      <c r="U65" s="1">
        <v>871.91</v>
      </c>
      <c r="V65" s="1">
        <v>1220.6400000000001</v>
      </c>
      <c r="W65" s="1">
        <v>1214.25</v>
      </c>
      <c r="X65" s="1">
        <v>1207.8600000000001</v>
      </c>
      <c r="Y65" s="1">
        <v>1201.47</v>
      </c>
      <c r="Z65" s="1">
        <v>1195.08</v>
      </c>
      <c r="AA65" s="1">
        <v>-460.11</v>
      </c>
      <c r="AB65" s="1">
        <v>-13.63</v>
      </c>
      <c r="AC65" s="1">
        <v>-10.64</v>
      </c>
      <c r="AD65" s="1">
        <v>-10.64</v>
      </c>
      <c r="AE65" s="1">
        <v>-10.64</v>
      </c>
      <c r="AF65" s="1">
        <v>-10.64</v>
      </c>
      <c r="AG65" s="1">
        <v>-10.64</v>
      </c>
      <c r="AH65" s="1">
        <v>-10.64</v>
      </c>
      <c r="AI65" s="1">
        <v>-8.52</v>
      </c>
      <c r="AJ65" s="1">
        <v>-6.3900000000000006</v>
      </c>
      <c r="AK65" s="1">
        <v>-6.3900000000000006</v>
      </c>
      <c r="AL65" s="1">
        <v>-6.3900000000000006</v>
      </c>
      <c r="AM65" s="1">
        <v>-6.3900000000000006</v>
      </c>
      <c r="AN65" s="1">
        <v>-1655.19</v>
      </c>
      <c r="AO65" s="1">
        <v>1829.51</v>
      </c>
      <c r="AP65" s="1">
        <v>1818.8700000000001</v>
      </c>
      <c r="AQ65" s="1">
        <v>1808.23</v>
      </c>
      <c r="AR65" s="1">
        <v>1797.5900000000001</v>
      </c>
      <c r="AS65" s="1">
        <v>1786.95</v>
      </c>
      <c r="AT65" s="1">
        <v>1776.31</v>
      </c>
      <c r="AU65" s="1">
        <v>1765.67</v>
      </c>
      <c r="AV65" s="1">
        <v>1757.15</v>
      </c>
      <c r="AW65" s="1">
        <v>1750.76</v>
      </c>
      <c r="AX65" s="1">
        <v>1744.3700000000001</v>
      </c>
      <c r="AY65" s="1">
        <v>1737.98</v>
      </c>
      <c r="AZ65" s="1">
        <v>1731.5900000000001</v>
      </c>
      <c r="BA65" s="1">
        <v>76.400000000000006</v>
      </c>
    </row>
    <row r="66" spans="1:53" x14ac:dyDescent="0.2">
      <c r="A66" t="s">
        <v>81</v>
      </c>
      <c r="B66" s="1">
        <v>397014.94</v>
      </c>
      <c r="C66" s="1">
        <v>397014.94</v>
      </c>
      <c r="D66" s="1">
        <v>397014.94</v>
      </c>
      <c r="E66" s="1">
        <v>397014.94</v>
      </c>
      <c r="F66" s="1">
        <v>397014.94</v>
      </c>
      <c r="G66" s="1">
        <v>397014.94</v>
      </c>
      <c r="H66" s="1">
        <v>397014.94</v>
      </c>
      <c r="I66" s="1">
        <v>397014.94</v>
      </c>
      <c r="J66" s="1">
        <v>397014.94</v>
      </c>
      <c r="K66" s="1">
        <v>397014.94</v>
      </c>
      <c r="L66" s="1">
        <v>397014.94</v>
      </c>
      <c r="M66" s="1">
        <v>397014.94</v>
      </c>
      <c r="N66" s="1">
        <v>397014.94</v>
      </c>
      <c r="O66" s="1">
        <v>-233490.75</v>
      </c>
      <c r="P66" s="1">
        <v>-235115.2</v>
      </c>
      <c r="Q66" s="1">
        <v>-236739.65</v>
      </c>
      <c r="R66" s="1">
        <v>-238364.1</v>
      </c>
      <c r="S66" s="1">
        <v>-239988.55000000002</v>
      </c>
      <c r="T66" s="1">
        <v>-241613</v>
      </c>
      <c r="U66" s="1">
        <v>-243237.45</v>
      </c>
      <c r="V66" s="1">
        <v>-244861.9</v>
      </c>
      <c r="W66" s="1">
        <v>-246486.35</v>
      </c>
      <c r="X66" s="1">
        <v>-248347.37</v>
      </c>
      <c r="Y66" s="1">
        <v>-249971.82</v>
      </c>
      <c r="Z66" s="1">
        <v>-251596.27000000002</v>
      </c>
      <c r="AA66" s="1">
        <v>-253220.72</v>
      </c>
      <c r="AB66" s="1">
        <v>-1624.45</v>
      </c>
      <c r="AC66" s="1">
        <v>-1624.45</v>
      </c>
      <c r="AD66" s="1">
        <v>-1624.45</v>
      </c>
      <c r="AE66" s="1">
        <v>-1624.45</v>
      </c>
      <c r="AF66" s="1">
        <v>-1624.45</v>
      </c>
      <c r="AG66" s="1">
        <v>-1624.45</v>
      </c>
      <c r="AH66" s="1">
        <v>-1624.45</v>
      </c>
      <c r="AI66" s="1">
        <v>-1624.45</v>
      </c>
      <c r="AJ66" s="1">
        <v>-1624.45</v>
      </c>
      <c r="AK66" s="1">
        <v>-1624.45</v>
      </c>
      <c r="AL66" s="1">
        <v>-1624.45</v>
      </c>
      <c r="AM66" s="1">
        <v>-1624.45</v>
      </c>
      <c r="AN66" s="1">
        <v>-1624.45</v>
      </c>
      <c r="AO66" s="1">
        <v>163524.19</v>
      </c>
      <c r="AP66" s="1">
        <v>161899.74</v>
      </c>
      <c r="AQ66" s="1">
        <v>160275.29</v>
      </c>
      <c r="AR66" s="1">
        <v>158650.84</v>
      </c>
      <c r="AS66" s="1">
        <v>157026.39000000001</v>
      </c>
      <c r="AT66" s="1">
        <v>155401.94</v>
      </c>
      <c r="AU66" s="1">
        <v>153777.49</v>
      </c>
      <c r="AV66" s="1">
        <v>152153.04</v>
      </c>
      <c r="AW66" s="1">
        <v>150528.59</v>
      </c>
      <c r="AX66" s="1">
        <v>148667.57</v>
      </c>
      <c r="AY66" s="1">
        <v>147043.12</v>
      </c>
      <c r="AZ66" s="1">
        <v>145418.67000000001</v>
      </c>
      <c r="BA66" s="1">
        <v>143794.22</v>
      </c>
    </row>
    <row r="67" spans="1:53" x14ac:dyDescent="0.2">
      <c r="A67" t="s">
        <v>82</v>
      </c>
      <c r="B67" s="1">
        <v>4058368.08</v>
      </c>
      <c r="C67" s="1">
        <v>4058368.08</v>
      </c>
      <c r="D67" s="1">
        <v>4058368.08</v>
      </c>
      <c r="E67" s="1">
        <v>4058368.08</v>
      </c>
      <c r="F67" s="1">
        <v>4058526.72</v>
      </c>
      <c r="G67" s="1">
        <v>4099317.27</v>
      </c>
      <c r="H67" s="1">
        <v>4099818.63</v>
      </c>
      <c r="I67" s="1">
        <v>4100084.85</v>
      </c>
      <c r="J67" s="1">
        <v>4100084.85</v>
      </c>
      <c r="K67" s="1">
        <v>4100084.85</v>
      </c>
      <c r="L67" s="1">
        <v>3761326.85</v>
      </c>
      <c r="M67" s="1">
        <v>3761326.85</v>
      </c>
      <c r="N67" s="1">
        <v>3761326.85</v>
      </c>
      <c r="O67" s="1">
        <v>-1679440.28</v>
      </c>
      <c r="P67" s="1">
        <v>-1690938.99</v>
      </c>
      <c r="Q67" s="1">
        <v>-1702437.7000000002</v>
      </c>
      <c r="R67" s="1">
        <v>-1713936.4100000001</v>
      </c>
      <c r="S67" s="1">
        <v>-1725435.3399999999</v>
      </c>
      <c r="T67" s="1">
        <v>-1736992.29</v>
      </c>
      <c r="U67" s="1">
        <v>-1748607.73</v>
      </c>
      <c r="V67" s="1">
        <v>-1760224.26</v>
      </c>
      <c r="W67" s="1">
        <v>-1771841.17</v>
      </c>
      <c r="X67" s="1">
        <v>-1783458.08</v>
      </c>
      <c r="Y67" s="1">
        <v>-1455837.08</v>
      </c>
      <c r="Z67" s="1">
        <v>-1466494.17</v>
      </c>
      <c r="AA67" s="1">
        <v>-1477151.26</v>
      </c>
      <c r="AB67" s="1">
        <v>-11498.710000000001</v>
      </c>
      <c r="AC67" s="1">
        <v>-11498.710000000001</v>
      </c>
      <c r="AD67" s="1">
        <v>-11498.710000000001</v>
      </c>
      <c r="AE67" s="1">
        <v>-11498.710000000001</v>
      </c>
      <c r="AF67" s="1">
        <v>-11498.93</v>
      </c>
      <c r="AG67" s="1">
        <v>-11556.95</v>
      </c>
      <c r="AH67" s="1">
        <v>-11615.44</v>
      </c>
      <c r="AI67" s="1">
        <v>-11616.53</v>
      </c>
      <c r="AJ67" s="1">
        <v>-11616.91</v>
      </c>
      <c r="AK67" s="1">
        <v>-11616.91</v>
      </c>
      <c r="AL67" s="1">
        <v>-11137</v>
      </c>
      <c r="AM67" s="1">
        <v>-10657.09</v>
      </c>
      <c r="AN67" s="1">
        <v>-10657.09</v>
      </c>
      <c r="AO67" s="1">
        <v>2378927.7999999998</v>
      </c>
      <c r="AP67" s="1">
        <v>2367429.09</v>
      </c>
      <c r="AQ67" s="1">
        <v>2355930.38</v>
      </c>
      <c r="AR67" s="1">
        <v>2344431.67</v>
      </c>
      <c r="AS67" s="1">
        <v>2333091.38</v>
      </c>
      <c r="AT67" s="1">
        <v>2362324.98</v>
      </c>
      <c r="AU67" s="1">
        <v>2351210.9</v>
      </c>
      <c r="AV67" s="1">
        <v>2339860.59</v>
      </c>
      <c r="AW67" s="1">
        <v>2328243.6800000002</v>
      </c>
      <c r="AX67" s="1">
        <v>2316626.77</v>
      </c>
      <c r="AY67" s="1">
        <v>2305489.77</v>
      </c>
      <c r="AZ67" s="1">
        <v>2294832.6800000002</v>
      </c>
      <c r="BA67" s="1">
        <v>2284175.59</v>
      </c>
    </row>
    <row r="68" spans="1:53" x14ac:dyDescent="0.2">
      <c r="A68" t="s">
        <v>83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</row>
    <row r="69" spans="1:53" x14ac:dyDescent="0.2">
      <c r="A69" t="s">
        <v>84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</row>
    <row r="70" spans="1:53" x14ac:dyDescent="0.2">
      <c r="A70" t="s">
        <v>85</v>
      </c>
      <c r="B70" s="1">
        <v>890755.79</v>
      </c>
      <c r="C70" s="1">
        <v>890755.79</v>
      </c>
      <c r="D70" s="1">
        <v>890755.79</v>
      </c>
      <c r="E70" s="1">
        <v>890755.79</v>
      </c>
      <c r="F70" s="1">
        <v>890755.79</v>
      </c>
      <c r="G70" s="1">
        <v>890755.79</v>
      </c>
      <c r="H70" s="1">
        <v>890755.79</v>
      </c>
      <c r="I70" s="1">
        <v>890755.79</v>
      </c>
      <c r="J70" s="1">
        <v>890755.79</v>
      </c>
      <c r="K70" s="1">
        <v>890755.79</v>
      </c>
      <c r="L70" s="1">
        <v>890755.79</v>
      </c>
      <c r="M70" s="1">
        <v>890755.79</v>
      </c>
      <c r="N70" s="1">
        <v>890755.79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890755.79</v>
      </c>
      <c r="AP70" s="1">
        <v>890755.79</v>
      </c>
      <c r="AQ70" s="1">
        <v>890755.79</v>
      </c>
      <c r="AR70" s="1">
        <v>890755.79</v>
      </c>
      <c r="AS70" s="1">
        <v>890755.79</v>
      </c>
      <c r="AT70" s="1">
        <v>890755.79</v>
      </c>
      <c r="AU70" s="1">
        <v>890755.79</v>
      </c>
      <c r="AV70" s="1">
        <v>890755.79</v>
      </c>
      <c r="AW70" s="1">
        <v>890755.79</v>
      </c>
      <c r="AX70" s="1">
        <v>890755.79</v>
      </c>
      <c r="AY70" s="1">
        <v>890755.79</v>
      </c>
      <c r="AZ70" s="1">
        <v>890755.79</v>
      </c>
      <c r="BA70" s="1">
        <v>890755.79</v>
      </c>
    </row>
    <row r="71" spans="1:53" x14ac:dyDescent="0.2">
      <c r="A71" t="s">
        <v>86</v>
      </c>
      <c r="B71" s="1">
        <v>7046259.9199999999</v>
      </c>
      <c r="C71" s="1">
        <v>7046259.9199999999</v>
      </c>
      <c r="D71" s="1">
        <v>7067787.5700000003</v>
      </c>
      <c r="E71" s="1">
        <v>7066574.5999999996</v>
      </c>
      <c r="F71" s="1">
        <v>7066574.5999999996</v>
      </c>
      <c r="G71" s="1">
        <v>7066574.5999999996</v>
      </c>
      <c r="H71" s="1">
        <v>7066574.5999999996</v>
      </c>
      <c r="I71" s="1">
        <v>7066574.5999999996</v>
      </c>
      <c r="J71" s="1">
        <v>7068822.7199999997</v>
      </c>
      <c r="K71" s="1">
        <v>7111820.9900000002</v>
      </c>
      <c r="L71" s="1">
        <v>7111820.9900000002</v>
      </c>
      <c r="M71" s="1">
        <v>7111820.9900000002</v>
      </c>
      <c r="N71" s="1">
        <v>7111820.9900000002</v>
      </c>
      <c r="O71" s="1">
        <v>-1231610.46</v>
      </c>
      <c r="P71" s="1">
        <v>-1243354.23</v>
      </c>
      <c r="Q71" s="1">
        <v>-1255115.94</v>
      </c>
      <c r="R71" s="1">
        <v>-1265653.57</v>
      </c>
      <c r="S71" s="1">
        <v>-1277431.19</v>
      </c>
      <c r="T71" s="1">
        <v>-1289208.81</v>
      </c>
      <c r="U71" s="1">
        <v>-1300986.43</v>
      </c>
      <c r="V71" s="1">
        <v>-1312764.05</v>
      </c>
      <c r="W71" s="1">
        <v>-1326793.54</v>
      </c>
      <c r="X71" s="1">
        <v>-1338610.74</v>
      </c>
      <c r="Y71" s="1">
        <v>-1350463.77</v>
      </c>
      <c r="Z71" s="1">
        <v>-1362316.8</v>
      </c>
      <c r="AA71" s="1">
        <v>-1374169.83</v>
      </c>
      <c r="AB71" s="1">
        <v>-11743.77</v>
      </c>
      <c r="AC71" s="1">
        <v>-11743.77</v>
      </c>
      <c r="AD71" s="1">
        <v>-11761.710000000001</v>
      </c>
      <c r="AE71" s="1">
        <v>-11778.630000000001</v>
      </c>
      <c r="AF71" s="1">
        <v>-11777.62</v>
      </c>
      <c r="AG71" s="1">
        <v>-11777.62</v>
      </c>
      <c r="AH71" s="1">
        <v>-11777.62</v>
      </c>
      <c r="AI71" s="1">
        <v>-11777.62</v>
      </c>
      <c r="AJ71" s="1">
        <v>-11781.37</v>
      </c>
      <c r="AK71" s="1">
        <v>-11817.2</v>
      </c>
      <c r="AL71" s="1">
        <v>-11853.03</v>
      </c>
      <c r="AM71" s="1">
        <v>-11853.03</v>
      </c>
      <c r="AN71" s="1">
        <v>-11853.03</v>
      </c>
      <c r="AO71" s="1">
        <v>5814649.46</v>
      </c>
      <c r="AP71" s="1">
        <v>5802905.6900000004</v>
      </c>
      <c r="AQ71" s="1">
        <v>5812671.6299999999</v>
      </c>
      <c r="AR71" s="1">
        <v>5800921.0300000003</v>
      </c>
      <c r="AS71" s="1">
        <v>5789143.4100000001</v>
      </c>
      <c r="AT71" s="1">
        <v>5777365.79</v>
      </c>
      <c r="AU71" s="1">
        <v>5765588.1699999999</v>
      </c>
      <c r="AV71" s="1">
        <v>5753810.5499999998</v>
      </c>
      <c r="AW71" s="1">
        <v>5742029.1799999997</v>
      </c>
      <c r="AX71" s="1">
        <v>5773210.25</v>
      </c>
      <c r="AY71" s="1">
        <v>5761357.2199999997</v>
      </c>
      <c r="AZ71" s="1">
        <v>5749504.1900000004</v>
      </c>
      <c r="BA71" s="1">
        <v>5737651.1600000001</v>
      </c>
    </row>
    <row r="72" spans="1:53" x14ac:dyDescent="0.2">
      <c r="A72" t="s">
        <v>87</v>
      </c>
      <c r="B72" s="1">
        <v>8332.0400000000009</v>
      </c>
      <c r="C72" s="1">
        <v>8332.0400000000009</v>
      </c>
      <c r="D72" s="1">
        <v>8332.0400000000009</v>
      </c>
      <c r="E72" s="1">
        <v>8332.0400000000009</v>
      </c>
      <c r="F72" s="1">
        <v>8332.0400000000009</v>
      </c>
      <c r="G72" s="1">
        <v>8332.0400000000009</v>
      </c>
      <c r="H72" s="1">
        <v>8332.0400000000009</v>
      </c>
      <c r="I72" s="1">
        <v>8332.0400000000009</v>
      </c>
      <c r="J72" s="1">
        <v>6083.92</v>
      </c>
      <c r="K72" s="1">
        <v>6083.92</v>
      </c>
      <c r="L72" s="1">
        <v>6083.92</v>
      </c>
      <c r="M72" s="1">
        <v>6083.92</v>
      </c>
      <c r="N72" s="1">
        <v>6083.92</v>
      </c>
      <c r="O72" s="1">
        <v>-8332.0400000000009</v>
      </c>
      <c r="P72" s="1">
        <v>-8332.0400000000009</v>
      </c>
      <c r="Q72" s="1">
        <v>-8332.0400000000009</v>
      </c>
      <c r="R72" s="1">
        <v>-8332.0400000000009</v>
      </c>
      <c r="S72" s="1">
        <v>-8332.0400000000009</v>
      </c>
      <c r="T72" s="1">
        <v>-8332.0400000000009</v>
      </c>
      <c r="U72" s="1">
        <v>-8332.0400000000009</v>
      </c>
      <c r="V72" s="1">
        <v>-8332.0400000000009</v>
      </c>
      <c r="W72" s="1">
        <v>-6083.92</v>
      </c>
      <c r="X72" s="1">
        <v>-6083.92</v>
      </c>
      <c r="Y72" s="1">
        <v>-6083.92</v>
      </c>
      <c r="Z72" s="1">
        <v>-6083.92</v>
      </c>
      <c r="AA72" s="1">
        <v>-6083.92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</row>
    <row r="73" spans="1:53" x14ac:dyDescent="0.2">
      <c r="A73" t="s">
        <v>88</v>
      </c>
      <c r="B73" s="1">
        <v>38563.550000000003</v>
      </c>
      <c r="C73" s="1">
        <v>38563.550000000003</v>
      </c>
      <c r="D73" s="1">
        <v>38563.550000000003</v>
      </c>
      <c r="E73" s="1">
        <v>38563.550000000003</v>
      </c>
      <c r="F73" s="1">
        <v>38563.550000000003</v>
      </c>
      <c r="G73" s="1">
        <v>38563.550000000003</v>
      </c>
      <c r="H73" s="1">
        <v>38563.550000000003</v>
      </c>
      <c r="I73" s="1">
        <v>38563.550000000003</v>
      </c>
      <c r="J73" s="1">
        <v>38563.550000000003</v>
      </c>
      <c r="K73" s="1">
        <v>38563.550000000003</v>
      </c>
      <c r="L73" s="1">
        <v>38563.550000000003</v>
      </c>
      <c r="M73" s="1">
        <v>38563.550000000003</v>
      </c>
      <c r="N73" s="1">
        <v>414016.9</v>
      </c>
      <c r="O73" s="1">
        <v>-11233.7</v>
      </c>
      <c r="P73" s="1">
        <v>-11876.75</v>
      </c>
      <c r="Q73" s="1">
        <v>-12519.81</v>
      </c>
      <c r="R73" s="1">
        <v>-13162.86</v>
      </c>
      <c r="S73" s="1">
        <v>-13805.92</v>
      </c>
      <c r="T73" s="1">
        <v>-14448.970000000001</v>
      </c>
      <c r="U73" s="1">
        <v>-15092.03</v>
      </c>
      <c r="V73" s="1">
        <v>-15735.08</v>
      </c>
      <c r="W73" s="1">
        <v>-16378.140000000001</v>
      </c>
      <c r="X73" s="1">
        <v>-17021.189999999999</v>
      </c>
      <c r="Y73" s="1">
        <v>-17664.25</v>
      </c>
      <c r="Z73" s="1">
        <v>-18307.3</v>
      </c>
      <c r="AA73" s="1">
        <v>-22079.14</v>
      </c>
      <c r="AB73" s="1">
        <v>-643.06000000000006</v>
      </c>
      <c r="AC73" s="1">
        <v>-643.05000000000007</v>
      </c>
      <c r="AD73" s="1">
        <v>-643.06000000000006</v>
      </c>
      <c r="AE73" s="1">
        <v>-643.05000000000007</v>
      </c>
      <c r="AF73" s="1">
        <v>-643.06000000000006</v>
      </c>
      <c r="AG73" s="1">
        <v>-643.05000000000007</v>
      </c>
      <c r="AH73" s="1">
        <v>-643.06000000000006</v>
      </c>
      <c r="AI73" s="1">
        <v>-643.05000000000007</v>
      </c>
      <c r="AJ73" s="1">
        <v>-643.06000000000006</v>
      </c>
      <c r="AK73" s="1">
        <v>-643.05000000000007</v>
      </c>
      <c r="AL73" s="1">
        <v>-643.06000000000006</v>
      </c>
      <c r="AM73" s="1">
        <v>-643.05000000000007</v>
      </c>
      <c r="AN73" s="1">
        <v>-3771.84</v>
      </c>
      <c r="AO73" s="1">
        <v>27329.850000000002</v>
      </c>
      <c r="AP73" s="1">
        <v>26686.799999999999</v>
      </c>
      <c r="AQ73" s="1">
        <v>26043.74</v>
      </c>
      <c r="AR73" s="1">
        <v>25400.690000000002</v>
      </c>
      <c r="AS73" s="1">
        <v>24757.63</v>
      </c>
      <c r="AT73" s="1">
        <v>24114.58</v>
      </c>
      <c r="AU73" s="1">
        <v>23471.52</v>
      </c>
      <c r="AV73" s="1">
        <v>22828.47</v>
      </c>
      <c r="AW73" s="1">
        <v>22185.41</v>
      </c>
      <c r="AX73" s="1">
        <v>21542.36</v>
      </c>
      <c r="AY73" s="1">
        <v>20899.3</v>
      </c>
      <c r="AZ73" s="1">
        <v>20256.25</v>
      </c>
      <c r="BA73" s="1">
        <v>391937.76</v>
      </c>
    </row>
    <row r="74" spans="1:53" x14ac:dyDescent="0.2">
      <c r="A74" t="s">
        <v>89</v>
      </c>
      <c r="B74" s="1">
        <v>97929.900000000009</v>
      </c>
      <c r="C74" s="1">
        <v>97929.900000000009</v>
      </c>
      <c r="D74" s="1">
        <v>97929.900000000009</v>
      </c>
      <c r="E74" s="1">
        <v>97929.900000000009</v>
      </c>
      <c r="F74" s="1">
        <v>97929.900000000009</v>
      </c>
      <c r="G74" s="1">
        <v>97929.900000000009</v>
      </c>
      <c r="H74" s="1">
        <v>97929.900000000009</v>
      </c>
      <c r="I74" s="1">
        <v>97929.900000000009</v>
      </c>
      <c r="J74" s="1">
        <v>97929.900000000009</v>
      </c>
      <c r="K74" s="1">
        <v>97929.900000000009</v>
      </c>
      <c r="L74" s="1">
        <v>97929.900000000009</v>
      </c>
      <c r="M74" s="1">
        <v>97929.900000000009</v>
      </c>
      <c r="N74" s="1">
        <v>97929.900000000009</v>
      </c>
      <c r="O74" s="1">
        <v>-31730.59</v>
      </c>
      <c r="P74" s="1">
        <v>-32193.31</v>
      </c>
      <c r="Q74" s="1">
        <v>-32656.030000000002</v>
      </c>
      <c r="R74" s="1">
        <v>-33118.75</v>
      </c>
      <c r="S74" s="1">
        <v>-33581.47</v>
      </c>
      <c r="T74" s="1">
        <v>-34044.19</v>
      </c>
      <c r="U74" s="1">
        <v>-34506.910000000003</v>
      </c>
      <c r="V74" s="1">
        <v>-34969.629999999997</v>
      </c>
      <c r="W74" s="1">
        <v>-35432.35</v>
      </c>
      <c r="X74" s="1">
        <v>-35895.07</v>
      </c>
      <c r="Y74" s="1">
        <v>-36357.79</v>
      </c>
      <c r="Z74" s="1">
        <v>-36820.51</v>
      </c>
      <c r="AA74" s="1">
        <v>-37283.230000000003</v>
      </c>
      <c r="AB74" s="1">
        <v>-462.72</v>
      </c>
      <c r="AC74" s="1">
        <v>-462.72</v>
      </c>
      <c r="AD74" s="1">
        <v>-462.72</v>
      </c>
      <c r="AE74" s="1">
        <v>-462.72</v>
      </c>
      <c r="AF74" s="1">
        <v>-462.72</v>
      </c>
      <c r="AG74" s="1">
        <v>-462.72</v>
      </c>
      <c r="AH74" s="1">
        <v>-462.72</v>
      </c>
      <c r="AI74" s="1">
        <v>-462.72</v>
      </c>
      <c r="AJ74" s="1">
        <v>-462.72</v>
      </c>
      <c r="AK74" s="1">
        <v>-462.72</v>
      </c>
      <c r="AL74" s="1">
        <v>-462.72</v>
      </c>
      <c r="AM74" s="1">
        <v>-462.72</v>
      </c>
      <c r="AN74" s="1">
        <v>-462.72</v>
      </c>
      <c r="AO74" s="1">
        <v>66199.31</v>
      </c>
      <c r="AP74" s="1">
        <v>65736.59</v>
      </c>
      <c r="AQ74" s="1">
        <v>65273.87</v>
      </c>
      <c r="AR74" s="1">
        <v>64811.15</v>
      </c>
      <c r="AS74" s="1">
        <v>64348.43</v>
      </c>
      <c r="AT74" s="1">
        <v>63885.71</v>
      </c>
      <c r="AU74" s="1">
        <v>63422.99</v>
      </c>
      <c r="AV74" s="1">
        <v>62960.270000000004</v>
      </c>
      <c r="AW74" s="1">
        <v>62497.55</v>
      </c>
      <c r="AX74" s="1">
        <v>62034.83</v>
      </c>
      <c r="AY74" s="1">
        <v>61572.11</v>
      </c>
      <c r="AZ74" s="1">
        <v>61109.39</v>
      </c>
      <c r="BA74" s="1">
        <v>60646.67</v>
      </c>
    </row>
    <row r="75" spans="1:53" x14ac:dyDescent="0.2">
      <c r="A75" t="s">
        <v>90</v>
      </c>
      <c r="B75" s="1">
        <v>1521566.25</v>
      </c>
      <c r="C75" s="1">
        <v>1555657.26</v>
      </c>
      <c r="D75" s="1">
        <v>1556569.53</v>
      </c>
      <c r="E75" s="1">
        <v>1597269.5</v>
      </c>
      <c r="F75" s="1">
        <v>1610699.1600000001</v>
      </c>
      <c r="G75" s="1">
        <v>1614438.98</v>
      </c>
      <c r="H75" s="1">
        <v>1614438.98</v>
      </c>
      <c r="I75" s="1">
        <v>1614612.35</v>
      </c>
      <c r="J75" s="1">
        <v>1798081.76</v>
      </c>
      <c r="K75" s="1">
        <v>1863868.92</v>
      </c>
      <c r="L75" s="1">
        <v>1864403.52</v>
      </c>
      <c r="M75" s="1">
        <v>1864403.52</v>
      </c>
      <c r="N75" s="1">
        <v>1946487.88</v>
      </c>
      <c r="O75" s="1">
        <v>-759962.51</v>
      </c>
      <c r="P75" s="1">
        <v>-780695.3</v>
      </c>
      <c r="Q75" s="1">
        <v>-801663.93</v>
      </c>
      <c r="R75" s="1">
        <v>-822912.92</v>
      </c>
      <c r="S75" s="1">
        <v>-821166.37</v>
      </c>
      <c r="T75" s="1">
        <v>-842895.74</v>
      </c>
      <c r="U75" s="1">
        <v>-864650.31</v>
      </c>
      <c r="V75" s="1">
        <v>-886406.04</v>
      </c>
      <c r="W75" s="1">
        <v>-909399.07000000007</v>
      </c>
      <c r="X75" s="1">
        <v>-934071.46</v>
      </c>
      <c r="Y75" s="1">
        <v>-959190.70000000007</v>
      </c>
      <c r="Z75" s="1">
        <v>-984313.54</v>
      </c>
      <c r="AA75" s="1">
        <v>-1009989.42</v>
      </c>
      <c r="AB75" s="1">
        <v>-20218.48</v>
      </c>
      <c r="AC75" s="1">
        <v>-20732.79</v>
      </c>
      <c r="AD75" s="1">
        <v>-20968.63</v>
      </c>
      <c r="AE75" s="1">
        <v>-21248.99</v>
      </c>
      <c r="AF75" s="1">
        <v>-21613.69</v>
      </c>
      <c r="AG75" s="1">
        <v>-21729.37</v>
      </c>
      <c r="AH75" s="1">
        <v>-21754.57</v>
      </c>
      <c r="AI75" s="1">
        <v>-21755.73</v>
      </c>
      <c r="AJ75" s="1">
        <v>-22993.03</v>
      </c>
      <c r="AK75" s="1">
        <v>-24672.39</v>
      </c>
      <c r="AL75" s="1">
        <v>-25119.24</v>
      </c>
      <c r="AM75" s="1">
        <v>-25122.84</v>
      </c>
      <c r="AN75" s="1">
        <v>-25675.88</v>
      </c>
      <c r="AO75" s="1">
        <v>761603.74</v>
      </c>
      <c r="AP75" s="1">
        <v>774961.96</v>
      </c>
      <c r="AQ75" s="1">
        <v>754905.59999999998</v>
      </c>
      <c r="AR75" s="1">
        <v>774356.58</v>
      </c>
      <c r="AS75" s="1">
        <v>789532.79</v>
      </c>
      <c r="AT75" s="1">
        <v>771543.24</v>
      </c>
      <c r="AU75" s="1">
        <v>749788.67</v>
      </c>
      <c r="AV75" s="1">
        <v>728206.31</v>
      </c>
      <c r="AW75" s="1">
        <v>888682.69000000006</v>
      </c>
      <c r="AX75" s="1">
        <v>929797.46</v>
      </c>
      <c r="AY75" s="1">
        <v>905212.82000000007</v>
      </c>
      <c r="AZ75" s="1">
        <v>880089.98</v>
      </c>
      <c r="BA75" s="1">
        <v>936498.46</v>
      </c>
    </row>
    <row r="76" spans="1:53" x14ac:dyDescent="0.2">
      <c r="A76" t="s">
        <v>91</v>
      </c>
      <c r="B76" s="1">
        <v>10638.09</v>
      </c>
      <c r="C76" s="1">
        <v>10638.09</v>
      </c>
      <c r="D76" s="1">
        <v>10638.09</v>
      </c>
      <c r="E76" s="1">
        <v>10638.09</v>
      </c>
      <c r="F76" s="1">
        <v>10638.09</v>
      </c>
      <c r="G76" s="1">
        <v>10638.09</v>
      </c>
      <c r="H76" s="1">
        <v>10638.09</v>
      </c>
      <c r="I76" s="1">
        <v>10638.09</v>
      </c>
      <c r="J76" s="1">
        <v>10638.09</v>
      </c>
      <c r="K76" s="1">
        <v>10638.09</v>
      </c>
      <c r="L76" s="1">
        <v>10638.09</v>
      </c>
      <c r="M76" s="1">
        <v>10638.09</v>
      </c>
      <c r="N76" s="1">
        <v>10638.09</v>
      </c>
      <c r="O76" s="1">
        <v>-6660.8</v>
      </c>
      <c r="P76" s="1">
        <v>-6804.1500000000005</v>
      </c>
      <c r="Q76" s="1">
        <v>-6947.5</v>
      </c>
      <c r="R76" s="1">
        <v>-7090.85</v>
      </c>
      <c r="S76" s="1">
        <v>-7234.2</v>
      </c>
      <c r="T76" s="1">
        <v>-7377.55</v>
      </c>
      <c r="U76" s="1">
        <v>-7520.9000000000005</v>
      </c>
      <c r="V76" s="1">
        <v>-7664.25</v>
      </c>
      <c r="W76" s="1">
        <v>-7807.6</v>
      </c>
      <c r="X76" s="1">
        <v>-7950.95</v>
      </c>
      <c r="Y76" s="1">
        <v>-8094.3</v>
      </c>
      <c r="Z76" s="1">
        <v>-8237.65</v>
      </c>
      <c r="AA76" s="1">
        <v>-6381</v>
      </c>
      <c r="AB76" s="1">
        <v>-143.35</v>
      </c>
      <c r="AC76" s="1">
        <v>-143.35</v>
      </c>
      <c r="AD76" s="1">
        <v>-143.35</v>
      </c>
      <c r="AE76" s="1">
        <v>-143.35</v>
      </c>
      <c r="AF76" s="1">
        <v>-143.35</v>
      </c>
      <c r="AG76" s="1">
        <v>-143.35</v>
      </c>
      <c r="AH76" s="1">
        <v>-143.35</v>
      </c>
      <c r="AI76" s="1">
        <v>-143.35</v>
      </c>
      <c r="AJ76" s="1">
        <v>-143.35</v>
      </c>
      <c r="AK76" s="1">
        <v>-143.35</v>
      </c>
      <c r="AL76" s="1">
        <v>-143.35</v>
      </c>
      <c r="AM76" s="1">
        <v>-143.35</v>
      </c>
      <c r="AN76" s="1">
        <v>-143.35</v>
      </c>
      <c r="AO76" s="1">
        <v>3977.29</v>
      </c>
      <c r="AP76" s="1">
        <v>3833.94</v>
      </c>
      <c r="AQ76" s="1">
        <v>3690.59</v>
      </c>
      <c r="AR76" s="1">
        <v>3547.2400000000002</v>
      </c>
      <c r="AS76" s="1">
        <v>3403.89</v>
      </c>
      <c r="AT76" s="1">
        <v>3260.54</v>
      </c>
      <c r="AU76" s="1">
        <v>3117.19</v>
      </c>
      <c r="AV76" s="1">
        <v>2973.84</v>
      </c>
      <c r="AW76" s="1">
        <v>2830.4900000000002</v>
      </c>
      <c r="AX76" s="1">
        <v>2687.14</v>
      </c>
      <c r="AY76" s="1">
        <v>2543.79</v>
      </c>
      <c r="AZ76" s="1">
        <v>2400.44</v>
      </c>
      <c r="BA76" s="1">
        <v>4257.09</v>
      </c>
    </row>
    <row r="77" spans="1:53" x14ac:dyDescent="0.2">
      <c r="A77" t="s">
        <v>92</v>
      </c>
      <c r="B77" s="1">
        <v>153232.57</v>
      </c>
      <c r="C77" s="1">
        <v>153232.57</v>
      </c>
      <c r="D77" s="1">
        <v>153232.57</v>
      </c>
      <c r="E77" s="1">
        <v>153232.57</v>
      </c>
      <c r="F77" s="1">
        <v>153232.57</v>
      </c>
      <c r="G77" s="1">
        <v>153232.57</v>
      </c>
      <c r="H77" s="1">
        <v>153232.57</v>
      </c>
      <c r="I77" s="1">
        <v>153232.57</v>
      </c>
      <c r="J77" s="1">
        <v>153232.57</v>
      </c>
      <c r="K77" s="1">
        <v>153232.57</v>
      </c>
      <c r="L77" s="1">
        <v>153232.57</v>
      </c>
      <c r="M77" s="1">
        <v>153232.57</v>
      </c>
      <c r="N77" s="1">
        <v>153232.57</v>
      </c>
      <c r="O77" s="1">
        <v>-21699.03</v>
      </c>
      <c r="P77" s="1">
        <v>-23763.84</v>
      </c>
      <c r="Q77" s="1">
        <v>-25828.65</v>
      </c>
      <c r="R77" s="1">
        <v>-27893.46</v>
      </c>
      <c r="S77" s="1">
        <v>-29958.27</v>
      </c>
      <c r="T77" s="1">
        <v>-32023.08</v>
      </c>
      <c r="U77" s="1">
        <v>-34087.89</v>
      </c>
      <c r="V77" s="1">
        <v>-36152.700000000004</v>
      </c>
      <c r="W77" s="1">
        <v>-38217.51</v>
      </c>
      <c r="X77" s="1">
        <v>-40282.32</v>
      </c>
      <c r="Y77" s="1">
        <v>-42347.13</v>
      </c>
      <c r="Z77" s="1">
        <v>-44411.94</v>
      </c>
      <c r="AA77" s="1">
        <v>-46476.75</v>
      </c>
      <c r="AB77" s="1">
        <v>-2064.81</v>
      </c>
      <c r="AC77" s="1">
        <v>-2064.81</v>
      </c>
      <c r="AD77" s="1">
        <v>-2064.81</v>
      </c>
      <c r="AE77" s="1">
        <v>-2064.81</v>
      </c>
      <c r="AF77" s="1">
        <v>-2064.81</v>
      </c>
      <c r="AG77" s="1">
        <v>-2064.81</v>
      </c>
      <c r="AH77" s="1">
        <v>-2064.81</v>
      </c>
      <c r="AI77" s="1">
        <v>-2064.81</v>
      </c>
      <c r="AJ77" s="1">
        <v>-2064.81</v>
      </c>
      <c r="AK77" s="1">
        <v>-2064.81</v>
      </c>
      <c r="AL77" s="1">
        <v>-2064.81</v>
      </c>
      <c r="AM77" s="1">
        <v>-2064.81</v>
      </c>
      <c r="AN77" s="1">
        <v>-2064.81</v>
      </c>
      <c r="AO77" s="1">
        <v>131533.54</v>
      </c>
      <c r="AP77" s="1">
        <v>129468.73</v>
      </c>
      <c r="AQ77" s="1">
        <v>127403.92</v>
      </c>
      <c r="AR77" s="1">
        <v>125339.11</v>
      </c>
      <c r="AS77" s="1">
        <v>123274.3</v>
      </c>
      <c r="AT77" s="1">
        <v>121209.49</v>
      </c>
      <c r="AU77" s="1">
        <v>119144.68000000001</v>
      </c>
      <c r="AV77" s="1">
        <v>117079.87</v>
      </c>
      <c r="AW77" s="1">
        <v>115015.06</v>
      </c>
      <c r="AX77" s="1">
        <v>112950.25</v>
      </c>
      <c r="AY77" s="1">
        <v>110885.44</v>
      </c>
      <c r="AZ77" s="1">
        <v>108820.63</v>
      </c>
      <c r="BA77" s="1">
        <v>106755.82</v>
      </c>
    </row>
    <row r="78" spans="1:53" x14ac:dyDescent="0.2">
      <c r="A78" t="s">
        <v>93</v>
      </c>
      <c r="B78" s="1">
        <v>374991.7</v>
      </c>
      <c r="C78" s="1">
        <v>374991.7</v>
      </c>
      <c r="D78" s="1">
        <v>374991.7</v>
      </c>
      <c r="E78" s="1">
        <v>374991.7</v>
      </c>
      <c r="F78" s="1">
        <v>374991.7</v>
      </c>
      <c r="G78" s="1">
        <v>374991.7</v>
      </c>
      <c r="H78" s="1">
        <v>374991.7</v>
      </c>
      <c r="I78" s="1">
        <v>374991.7</v>
      </c>
      <c r="J78" s="1">
        <v>374991.7</v>
      </c>
      <c r="K78" s="1">
        <v>374991.7</v>
      </c>
      <c r="L78" s="1">
        <v>374991.7</v>
      </c>
      <c r="M78" s="1">
        <v>374991.7</v>
      </c>
      <c r="N78" s="1">
        <v>374991.7</v>
      </c>
      <c r="O78" s="1">
        <v>-202610.84</v>
      </c>
      <c r="P78" s="1">
        <v>-208573.21</v>
      </c>
      <c r="Q78" s="1">
        <v>-214535.58000000002</v>
      </c>
      <c r="R78" s="1">
        <v>-220497.95</v>
      </c>
      <c r="S78" s="1">
        <v>-226460.32</v>
      </c>
      <c r="T78" s="1">
        <v>-232422.69</v>
      </c>
      <c r="U78" s="1">
        <v>-238385.06</v>
      </c>
      <c r="V78" s="1">
        <v>-244347.43</v>
      </c>
      <c r="W78" s="1">
        <v>-250309.80000000002</v>
      </c>
      <c r="X78" s="1">
        <v>-256272.17</v>
      </c>
      <c r="Y78" s="1">
        <v>-262234.53999999998</v>
      </c>
      <c r="Z78" s="1">
        <v>-268196.91000000003</v>
      </c>
      <c r="AA78" s="1">
        <v>-274159.28000000003</v>
      </c>
      <c r="AB78" s="1">
        <v>-5962.37</v>
      </c>
      <c r="AC78" s="1">
        <v>-5962.37</v>
      </c>
      <c r="AD78" s="1">
        <v>-5962.37</v>
      </c>
      <c r="AE78" s="1">
        <v>-5962.37</v>
      </c>
      <c r="AF78" s="1">
        <v>-5962.37</v>
      </c>
      <c r="AG78" s="1">
        <v>-5962.37</v>
      </c>
      <c r="AH78" s="1">
        <v>-5962.37</v>
      </c>
      <c r="AI78" s="1">
        <v>-5962.37</v>
      </c>
      <c r="AJ78" s="1">
        <v>-5962.37</v>
      </c>
      <c r="AK78" s="1">
        <v>-5962.37</v>
      </c>
      <c r="AL78" s="1">
        <v>-5962.37</v>
      </c>
      <c r="AM78" s="1">
        <v>-5962.37</v>
      </c>
      <c r="AN78" s="1">
        <v>-5962.37</v>
      </c>
      <c r="AO78" s="1">
        <v>172380.86000000002</v>
      </c>
      <c r="AP78" s="1">
        <v>166418.49</v>
      </c>
      <c r="AQ78" s="1">
        <v>160456.12</v>
      </c>
      <c r="AR78" s="1">
        <v>154493.75</v>
      </c>
      <c r="AS78" s="1">
        <v>148531.38</v>
      </c>
      <c r="AT78" s="1">
        <v>142569.01</v>
      </c>
      <c r="AU78" s="1">
        <v>136606.64000000001</v>
      </c>
      <c r="AV78" s="1">
        <v>130644.27</v>
      </c>
      <c r="AW78" s="1">
        <v>124681.90000000001</v>
      </c>
      <c r="AX78" s="1">
        <v>118719.53</v>
      </c>
      <c r="AY78" s="1">
        <v>112757.16</v>
      </c>
      <c r="AZ78" s="1">
        <v>106794.79000000001</v>
      </c>
      <c r="BA78" s="1">
        <v>100832.42</v>
      </c>
    </row>
    <row r="79" spans="1:53" x14ac:dyDescent="0.2">
      <c r="A79" t="s">
        <v>94</v>
      </c>
      <c r="B79" s="1">
        <v>135391.32</v>
      </c>
      <c r="C79" s="1">
        <v>135391.32</v>
      </c>
      <c r="D79" s="1">
        <v>135391.32</v>
      </c>
      <c r="E79" s="1">
        <v>135391.32</v>
      </c>
      <c r="F79" s="1">
        <v>135391.32</v>
      </c>
      <c r="G79" s="1">
        <v>135391.32</v>
      </c>
      <c r="H79" s="1">
        <v>135391.32</v>
      </c>
      <c r="I79" s="1">
        <v>133294.19</v>
      </c>
      <c r="J79" s="1">
        <v>133294.19</v>
      </c>
      <c r="K79" s="1">
        <v>133294.19</v>
      </c>
      <c r="L79" s="1">
        <v>133294.19</v>
      </c>
      <c r="M79" s="1">
        <v>133294.19</v>
      </c>
      <c r="N79" s="1">
        <v>133294.19</v>
      </c>
      <c r="O79" s="1">
        <v>-60564.81</v>
      </c>
      <c r="P79" s="1">
        <v>-61053.35</v>
      </c>
      <c r="Q79" s="1">
        <v>-61541.89</v>
      </c>
      <c r="R79" s="1">
        <v>-62030.43</v>
      </c>
      <c r="S79" s="1">
        <v>-62518.97</v>
      </c>
      <c r="T79" s="1">
        <v>-63007.51</v>
      </c>
      <c r="U79" s="1">
        <v>-63496.05</v>
      </c>
      <c r="V79" s="1">
        <v>-61883.67</v>
      </c>
      <c r="W79" s="1">
        <v>-62364.639999999999</v>
      </c>
      <c r="X79" s="1">
        <v>-62845.61</v>
      </c>
      <c r="Y79" s="1">
        <v>-63326.58</v>
      </c>
      <c r="Z79" s="1">
        <v>-63807.55</v>
      </c>
      <c r="AA79" s="1">
        <v>-64288.520000000004</v>
      </c>
      <c r="AB79" s="1">
        <v>-498.29</v>
      </c>
      <c r="AC79" s="1">
        <v>-488.54</v>
      </c>
      <c r="AD79" s="1">
        <v>-488.54</v>
      </c>
      <c r="AE79" s="1">
        <v>-488.54</v>
      </c>
      <c r="AF79" s="1">
        <v>-488.54</v>
      </c>
      <c r="AG79" s="1">
        <v>-488.54</v>
      </c>
      <c r="AH79" s="1">
        <v>-488.54</v>
      </c>
      <c r="AI79" s="1">
        <v>-484.75</v>
      </c>
      <c r="AJ79" s="1">
        <v>-480.97</v>
      </c>
      <c r="AK79" s="1">
        <v>-480.97</v>
      </c>
      <c r="AL79" s="1">
        <v>-480.97</v>
      </c>
      <c r="AM79" s="1">
        <v>-480.97</v>
      </c>
      <c r="AN79" s="1">
        <v>-480.97</v>
      </c>
      <c r="AO79" s="1">
        <v>74826.509999999995</v>
      </c>
      <c r="AP79" s="1">
        <v>74337.97</v>
      </c>
      <c r="AQ79" s="1">
        <v>73849.430000000008</v>
      </c>
      <c r="AR79" s="1">
        <v>73360.89</v>
      </c>
      <c r="AS79" s="1">
        <v>72872.350000000006</v>
      </c>
      <c r="AT79" s="1">
        <v>72383.81</v>
      </c>
      <c r="AU79" s="1">
        <v>71895.27</v>
      </c>
      <c r="AV79" s="1">
        <v>71410.52</v>
      </c>
      <c r="AW79" s="1">
        <v>70929.55</v>
      </c>
      <c r="AX79" s="1">
        <v>70448.58</v>
      </c>
      <c r="AY79" s="1">
        <v>69967.61</v>
      </c>
      <c r="AZ79" s="1">
        <v>69486.64</v>
      </c>
      <c r="BA79" s="1">
        <v>69005.67</v>
      </c>
    </row>
    <row r="80" spans="1:53" x14ac:dyDescent="0.2">
      <c r="A80" t="s">
        <v>95</v>
      </c>
      <c r="B80" s="1">
        <v>22889.37</v>
      </c>
      <c r="C80" s="1">
        <v>22889.37</v>
      </c>
      <c r="D80" s="1">
        <v>22889.37</v>
      </c>
      <c r="E80" s="1">
        <v>22889.37</v>
      </c>
      <c r="F80" s="1">
        <v>22889.37</v>
      </c>
      <c r="G80" s="1">
        <v>22889.37</v>
      </c>
      <c r="H80" s="1">
        <v>22889.37</v>
      </c>
      <c r="I80" s="1">
        <v>20893.939999999999</v>
      </c>
      <c r="J80" s="1">
        <v>20893.939999999999</v>
      </c>
      <c r="K80" s="1">
        <v>20893.939999999999</v>
      </c>
      <c r="L80" s="1">
        <v>20893.939999999999</v>
      </c>
      <c r="M80" s="1">
        <v>20893.939999999999</v>
      </c>
      <c r="N80" s="1">
        <v>20893.939999999999</v>
      </c>
      <c r="O80" s="1">
        <v>-22889.37</v>
      </c>
      <c r="P80" s="1">
        <v>-22889.37</v>
      </c>
      <c r="Q80" s="1">
        <v>-22889.37</v>
      </c>
      <c r="R80" s="1">
        <v>-22889.37</v>
      </c>
      <c r="S80" s="1">
        <v>-22889.37</v>
      </c>
      <c r="T80" s="1">
        <v>-22889.37</v>
      </c>
      <c r="U80" s="1">
        <v>-22889.37</v>
      </c>
      <c r="V80" s="1">
        <v>-20893.939999999999</v>
      </c>
      <c r="W80" s="1">
        <v>-20893.939999999999</v>
      </c>
      <c r="X80" s="1">
        <v>-20893.939999999999</v>
      </c>
      <c r="Y80" s="1">
        <v>-20893.939999999999</v>
      </c>
      <c r="Z80" s="1">
        <v>-20893.939999999999</v>
      </c>
      <c r="AA80" s="1">
        <v>-20893.939999999999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</row>
    <row r="81" spans="1:53" x14ac:dyDescent="0.2">
      <c r="A81" t="s">
        <v>96</v>
      </c>
      <c r="B81" s="1">
        <v>2799.86</v>
      </c>
      <c r="C81" s="1">
        <v>2799.86</v>
      </c>
      <c r="D81" s="1">
        <v>2799.86</v>
      </c>
      <c r="E81" s="1">
        <v>2799.86</v>
      </c>
      <c r="F81" s="1">
        <v>2799.86</v>
      </c>
      <c r="G81" s="1">
        <v>2799.86</v>
      </c>
      <c r="H81" s="1">
        <v>2799.86</v>
      </c>
      <c r="I81" s="1">
        <v>1680.72</v>
      </c>
      <c r="J81" s="1">
        <v>1680.72</v>
      </c>
      <c r="K81" s="1">
        <v>1680.72</v>
      </c>
      <c r="L81" s="1">
        <v>1680.72</v>
      </c>
      <c r="M81" s="1">
        <v>1680.72</v>
      </c>
      <c r="N81" s="1">
        <v>1680.72</v>
      </c>
      <c r="O81" s="1">
        <v>2654.5</v>
      </c>
      <c r="P81" s="1">
        <v>2621.16</v>
      </c>
      <c r="Q81" s="1">
        <v>2587.8200000000002</v>
      </c>
      <c r="R81" s="1">
        <v>2554.48</v>
      </c>
      <c r="S81" s="1">
        <v>2521.14</v>
      </c>
      <c r="T81" s="1">
        <v>2487.8000000000002</v>
      </c>
      <c r="U81" s="1">
        <v>2454.46</v>
      </c>
      <c r="V81" s="1">
        <v>3546.92</v>
      </c>
      <c r="W81" s="1">
        <v>3526.91</v>
      </c>
      <c r="X81" s="1">
        <v>3506.9</v>
      </c>
      <c r="Y81" s="1">
        <v>3486.89</v>
      </c>
      <c r="Z81" s="1">
        <v>3466.88</v>
      </c>
      <c r="AA81" s="1">
        <v>-1441.39</v>
      </c>
      <c r="AB81" s="1">
        <v>-42.71</v>
      </c>
      <c r="AC81" s="1">
        <v>-33.340000000000003</v>
      </c>
      <c r="AD81" s="1">
        <v>-33.340000000000003</v>
      </c>
      <c r="AE81" s="1">
        <v>-33.340000000000003</v>
      </c>
      <c r="AF81" s="1">
        <v>-33.340000000000003</v>
      </c>
      <c r="AG81" s="1">
        <v>-33.340000000000003</v>
      </c>
      <c r="AH81" s="1">
        <v>-33.340000000000003</v>
      </c>
      <c r="AI81" s="1">
        <v>-26.68</v>
      </c>
      <c r="AJ81" s="1">
        <v>-20.010000000000002</v>
      </c>
      <c r="AK81" s="1">
        <v>-20.010000000000002</v>
      </c>
      <c r="AL81" s="1">
        <v>-20.010000000000002</v>
      </c>
      <c r="AM81" s="1">
        <v>-20.010000000000002</v>
      </c>
      <c r="AN81" s="1">
        <v>-4908.2700000000004</v>
      </c>
      <c r="AO81" s="1">
        <v>5454.36</v>
      </c>
      <c r="AP81" s="1">
        <v>5421.02</v>
      </c>
      <c r="AQ81" s="1">
        <v>5387.68</v>
      </c>
      <c r="AR81" s="1">
        <v>5354.34</v>
      </c>
      <c r="AS81" s="1">
        <v>5321</v>
      </c>
      <c r="AT81" s="1">
        <v>5287.66</v>
      </c>
      <c r="AU81" s="1">
        <v>5254.32</v>
      </c>
      <c r="AV81" s="1">
        <v>5227.6400000000003</v>
      </c>
      <c r="AW81" s="1">
        <v>5207.63</v>
      </c>
      <c r="AX81" s="1">
        <v>5187.62</v>
      </c>
      <c r="AY81" s="1">
        <v>5167.6099999999997</v>
      </c>
      <c r="AZ81" s="1">
        <v>5147.6000000000004</v>
      </c>
      <c r="BA81" s="1">
        <v>239.33</v>
      </c>
    </row>
    <row r="82" spans="1:53" x14ac:dyDescent="0.2">
      <c r="A82" t="s">
        <v>97</v>
      </c>
      <c r="B82" s="1">
        <v>264581.61</v>
      </c>
      <c r="C82" s="1">
        <v>264581.61</v>
      </c>
      <c r="D82" s="1">
        <v>264581.61</v>
      </c>
      <c r="E82" s="1">
        <v>264581.61</v>
      </c>
      <c r="F82" s="1">
        <v>264581.61</v>
      </c>
      <c r="G82" s="1">
        <v>264581.61</v>
      </c>
      <c r="H82" s="1">
        <v>264581.61</v>
      </c>
      <c r="I82" s="1">
        <v>264581.61</v>
      </c>
      <c r="J82" s="1">
        <v>264581.61</v>
      </c>
      <c r="K82" s="1">
        <v>264581.61</v>
      </c>
      <c r="L82" s="1">
        <v>264581.61</v>
      </c>
      <c r="M82" s="1">
        <v>264581.61</v>
      </c>
      <c r="N82" s="1">
        <v>264581.61</v>
      </c>
      <c r="O82" s="1">
        <v>59864.14</v>
      </c>
      <c r="P82" s="1">
        <v>58781.56</v>
      </c>
      <c r="Q82" s="1">
        <v>57698.98</v>
      </c>
      <c r="R82" s="1">
        <v>56616.4</v>
      </c>
      <c r="S82" s="1">
        <v>55533.82</v>
      </c>
      <c r="T82" s="1">
        <v>54451.24</v>
      </c>
      <c r="U82" s="1">
        <v>53368.66</v>
      </c>
      <c r="V82" s="1">
        <v>52286.080000000002</v>
      </c>
      <c r="W82" s="1">
        <v>51203.5</v>
      </c>
      <c r="X82" s="1">
        <v>50120.92</v>
      </c>
      <c r="Y82" s="1">
        <v>49038.340000000004</v>
      </c>
      <c r="Z82" s="1">
        <v>47955.76</v>
      </c>
      <c r="AA82" s="1">
        <v>-203751.03</v>
      </c>
      <c r="AB82" s="1">
        <v>-1082.58</v>
      </c>
      <c r="AC82" s="1">
        <v>-1082.58</v>
      </c>
      <c r="AD82" s="1">
        <v>-1082.58</v>
      </c>
      <c r="AE82" s="1">
        <v>-1082.58</v>
      </c>
      <c r="AF82" s="1">
        <v>-1082.58</v>
      </c>
      <c r="AG82" s="1">
        <v>-1082.58</v>
      </c>
      <c r="AH82" s="1">
        <v>-1082.58</v>
      </c>
      <c r="AI82" s="1">
        <v>-1082.58</v>
      </c>
      <c r="AJ82" s="1">
        <v>-1082.58</v>
      </c>
      <c r="AK82" s="1">
        <v>-1082.58</v>
      </c>
      <c r="AL82" s="1">
        <v>-1082.58</v>
      </c>
      <c r="AM82" s="1">
        <v>-1082.58</v>
      </c>
      <c r="AN82" s="1">
        <v>-1082.58</v>
      </c>
      <c r="AO82" s="1">
        <v>324445.75</v>
      </c>
      <c r="AP82" s="1">
        <v>323363.17</v>
      </c>
      <c r="AQ82" s="1">
        <v>322280.59000000003</v>
      </c>
      <c r="AR82" s="1">
        <v>321198.01</v>
      </c>
      <c r="AS82" s="1">
        <v>320115.43</v>
      </c>
      <c r="AT82" s="1">
        <v>319032.85000000003</v>
      </c>
      <c r="AU82" s="1">
        <v>317950.27</v>
      </c>
      <c r="AV82" s="1">
        <v>316867.69</v>
      </c>
      <c r="AW82" s="1">
        <v>315785.11</v>
      </c>
      <c r="AX82" s="1">
        <v>314702.53000000003</v>
      </c>
      <c r="AY82" s="1">
        <v>313619.95</v>
      </c>
      <c r="AZ82" s="1">
        <v>312537.37</v>
      </c>
      <c r="BA82" s="1">
        <v>60830.58</v>
      </c>
    </row>
    <row r="83" spans="1:53" x14ac:dyDescent="0.2">
      <c r="A83" t="s">
        <v>98</v>
      </c>
      <c r="B83" s="1">
        <v>59501.89</v>
      </c>
      <c r="C83" s="1">
        <v>59501.89</v>
      </c>
      <c r="D83" s="1">
        <v>59501.89</v>
      </c>
      <c r="E83" s="1">
        <v>59501.89</v>
      </c>
      <c r="F83" s="1">
        <v>59501.89</v>
      </c>
      <c r="G83" s="1">
        <v>59501.89</v>
      </c>
      <c r="H83" s="1">
        <v>59501.89</v>
      </c>
      <c r="I83" s="1">
        <v>59501.89</v>
      </c>
      <c r="J83" s="1">
        <v>59501.89</v>
      </c>
      <c r="K83" s="1">
        <v>59501.89</v>
      </c>
      <c r="L83" s="1">
        <v>59501.89</v>
      </c>
      <c r="M83" s="1">
        <v>59501.89</v>
      </c>
      <c r="N83" s="1">
        <v>59501.89</v>
      </c>
      <c r="O83" s="1">
        <v>-59501.89</v>
      </c>
      <c r="P83" s="1">
        <v>-59501.89</v>
      </c>
      <c r="Q83" s="1">
        <v>-59501.89</v>
      </c>
      <c r="R83" s="1">
        <v>-59501.89</v>
      </c>
      <c r="S83" s="1">
        <v>-59501.89</v>
      </c>
      <c r="T83" s="1">
        <v>-59501.89</v>
      </c>
      <c r="U83" s="1">
        <v>-59501.89</v>
      </c>
      <c r="V83" s="1">
        <v>-59501.89</v>
      </c>
      <c r="W83" s="1">
        <v>-59501.89</v>
      </c>
      <c r="X83" s="1">
        <v>-59501.89</v>
      </c>
      <c r="Y83" s="1">
        <v>-59501.89</v>
      </c>
      <c r="Z83" s="1">
        <v>-59501.89</v>
      </c>
      <c r="AA83" s="1">
        <v>-59501.89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</row>
    <row r="84" spans="1:53" x14ac:dyDescent="0.2">
      <c r="A84" t="s">
        <v>99</v>
      </c>
      <c r="B84" s="1">
        <v>722035.04</v>
      </c>
      <c r="C84" s="1">
        <v>722182.55</v>
      </c>
      <c r="D84" s="1">
        <v>722182.55</v>
      </c>
      <c r="E84" s="1">
        <v>766172.05</v>
      </c>
      <c r="F84" s="1">
        <v>964585.70000000007</v>
      </c>
      <c r="G84" s="1">
        <v>966172.13</v>
      </c>
      <c r="H84" s="1">
        <v>1714185.27</v>
      </c>
      <c r="I84" s="1">
        <v>1721758.78</v>
      </c>
      <c r="J84" s="1">
        <v>1734943.38</v>
      </c>
      <c r="K84" s="1">
        <v>1746484.29</v>
      </c>
      <c r="L84" s="1">
        <v>1767188.65</v>
      </c>
      <c r="M84" s="1">
        <v>1771265.5</v>
      </c>
      <c r="N84" s="1">
        <v>1771265.5</v>
      </c>
      <c r="O84" s="1">
        <v>-490165.8</v>
      </c>
      <c r="P84" s="1">
        <v>-492211.77</v>
      </c>
      <c r="Q84" s="1">
        <v>-494257.95</v>
      </c>
      <c r="R84" s="1">
        <v>-496266.45</v>
      </c>
      <c r="S84" s="1">
        <v>-498718.36</v>
      </c>
      <c r="T84" s="1">
        <v>-501453.60000000003</v>
      </c>
      <c r="U84" s="1">
        <v>-505250.77</v>
      </c>
      <c r="V84" s="1">
        <v>-510118.36</v>
      </c>
      <c r="W84" s="1">
        <v>-515015.35000000003</v>
      </c>
      <c r="X84" s="1">
        <v>-519947.37</v>
      </c>
      <c r="Y84" s="1">
        <v>-524925.07000000007</v>
      </c>
      <c r="Z84" s="1">
        <v>-529937.88</v>
      </c>
      <c r="AA84" s="1">
        <v>-534956.47</v>
      </c>
      <c r="AB84" s="1">
        <v>-2057.87</v>
      </c>
      <c r="AC84" s="1">
        <v>-2045.97</v>
      </c>
      <c r="AD84" s="1">
        <v>-2046.18</v>
      </c>
      <c r="AE84" s="1">
        <v>-2108.5</v>
      </c>
      <c r="AF84" s="1">
        <v>-2451.91</v>
      </c>
      <c r="AG84" s="1">
        <v>-2735.2400000000002</v>
      </c>
      <c r="AH84" s="1">
        <v>-3797.17</v>
      </c>
      <c r="AI84" s="1">
        <v>-4867.59</v>
      </c>
      <c r="AJ84" s="1">
        <v>-4896.99</v>
      </c>
      <c r="AK84" s="1">
        <v>-4932.0200000000004</v>
      </c>
      <c r="AL84" s="1">
        <v>-4977.7</v>
      </c>
      <c r="AM84" s="1">
        <v>-5012.8100000000004</v>
      </c>
      <c r="AN84" s="1">
        <v>-5018.59</v>
      </c>
      <c r="AO84" s="1">
        <v>231869.24</v>
      </c>
      <c r="AP84" s="1">
        <v>229970.78</v>
      </c>
      <c r="AQ84" s="1">
        <v>227924.6</v>
      </c>
      <c r="AR84" s="1">
        <v>269905.59999999998</v>
      </c>
      <c r="AS84" s="1">
        <v>465867.34</v>
      </c>
      <c r="AT84" s="1">
        <v>464718.53</v>
      </c>
      <c r="AU84" s="1">
        <v>1208934.5</v>
      </c>
      <c r="AV84" s="1">
        <v>1211640.42</v>
      </c>
      <c r="AW84" s="1">
        <v>1219928.03</v>
      </c>
      <c r="AX84" s="1">
        <v>1226536.92</v>
      </c>
      <c r="AY84" s="1">
        <v>1242263.58</v>
      </c>
      <c r="AZ84" s="1">
        <v>1241327.6200000001</v>
      </c>
      <c r="BA84" s="1">
        <v>1236309.03</v>
      </c>
    </row>
    <row r="85" spans="1:53" x14ac:dyDescent="0.2">
      <c r="A85" t="s">
        <v>100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</row>
    <row r="86" spans="1:53" x14ac:dyDescent="0.2">
      <c r="A86" t="s">
        <v>101</v>
      </c>
      <c r="B86" s="1">
        <v>4985.99</v>
      </c>
      <c r="C86" s="1">
        <v>4985.99</v>
      </c>
      <c r="D86" s="1">
        <v>4985.99</v>
      </c>
      <c r="E86" s="1">
        <v>4985.99</v>
      </c>
      <c r="F86" s="1">
        <v>4985.99</v>
      </c>
      <c r="G86" s="1">
        <v>4985.99</v>
      </c>
      <c r="H86" s="1">
        <v>4985.99</v>
      </c>
      <c r="I86" s="1">
        <v>4985.99</v>
      </c>
      <c r="J86" s="1">
        <v>4985.99</v>
      </c>
      <c r="K86" s="1">
        <v>4985.99</v>
      </c>
      <c r="L86" s="1">
        <v>4985.99</v>
      </c>
      <c r="M86" s="1">
        <v>4985.99</v>
      </c>
      <c r="N86" s="1">
        <v>4985.99</v>
      </c>
      <c r="O86" s="1">
        <v>-545.35</v>
      </c>
      <c r="P86" s="1">
        <v>-713.54</v>
      </c>
      <c r="Q86" s="1">
        <v>-881.73</v>
      </c>
      <c r="R86" s="1">
        <v>-1049.92</v>
      </c>
      <c r="S86" s="1">
        <v>-1218.1100000000001</v>
      </c>
      <c r="T86" s="1">
        <v>-1386.3</v>
      </c>
      <c r="U86" s="1">
        <v>-1554.49</v>
      </c>
      <c r="V86" s="1">
        <v>-1722.68</v>
      </c>
      <c r="W86" s="1">
        <v>-1890.8700000000001</v>
      </c>
      <c r="X86" s="1">
        <v>-2059.06</v>
      </c>
      <c r="Y86" s="1">
        <v>-2227.25</v>
      </c>
      <c r="Z86" s="1">
        <v>-2395.44</v>
      </c>
      <c r="AA86" s="1">
        <v>-2563.63</v>
      </c>
      <c r="AB86" s="1">
        <v>-168.19</v>
      </c>
      <c r="AC86" s="1">
        <v>-168.19</v>
      </c>
      <c r="AD86" s="1">
        <v>-168.19</v>
      </c>
      <c r="AE86" s="1">
        <v>-168.19</v>
      </c>
      <c r="AF86" s="1">
        <v>-168.19</v>
      </c>
      <c r="AG86" s="1">
        <v>-168.19</v>
      </c>
      <c r="AH86" s="1">
        <v>-168.19</v>
      </c>
      <c r="AI86" s="1">
        <v>-168.19</v>
      </c>
      <c r="AJ86" s="1">
        <v>-168.19</v>
      </c>
      <c r="AK86" s="1">
        <v>-168.19</v>
      </c>
      <c r="AL86" s="1">
        <v>-168.19</v>
      </c>
      <c r="AM86" s="1">
        <v>-168.19</v>
      </c>
      <c r="AN86" s="1">
        <v>-168.19</v>
      </c>
      <c r="AO86" s="1">
        <v>4440.6400000000003</v>
      </c>
      <c r="AP86" s="1">
        <v>4272.45</v>
      </c>
      <c r="AQ86" s="1">
        <v>4104.26</v>
      </c>
      <c r="AR86" s="1">
        <v>3936.07</v>
      </c>
      <c r="AS86" s="1">
        <v>3767.88</v>
      </c>
      <c r="AT86" s="1">
        <v>3599.69</v>
      </c>
      <c r="AU86" s="1">
        <v>3431.5</v>
      </c>
      <c r="AV86" s="1">
        <v>3263.31</v>
      </c>
      <c r="AW86" s="1">
        <v>3095.12</v>
      </c>
      <c r="AX86" s="1">
        <v>2926.93</v>
      </c>
      <c r="AY86" s="1">
        <v>2758.7400000000002</v>
      </c>
      <c r="AZ86" s="1">
        <v>2590.5500000000002</v>
      </c>
      <c r="BA86" s="1">
        <v>2422.36</v>
      </c>
    </row>
    <row r="87" spans="1:53" x14ac:dyDescent="0.2">
      <c r="A87" t="s">
        <v>102</v>
      </c>
      <c r="B87" s="1">
        <v>44049218.049999997</v>
      </c>
      <c r="C87" s="1">
        <v>44049218.049999997</v>
      </c>
      <c r="D87" s="1">
        <v>44049218.049999997</v>
      </c>
      <c r="E87" s="1">
        <v>44049218.049999997</v>
      </c>
      <c r="F87" s="1">
        <v>44049218.049999997</v>
      </c>
      <c r="G87" s="1">
        <v>44049218.049999997</v>
      </c>
      <c r="H87" s="1">
        <v>44049218.049999997</v>
      </c>
      <c r="I87" s="1">
        <v>44049218.049999997</v>
      </c>
      <c r="J87" s="1">
        <v>44049218.049999997</v>
      </c>
      <c r="K87" s="1">
        <v>44049218.049999997</v>
      </c>
      <c r="L87" s="1">
        <v>44049218.049999997</v>
      </c>
      <c r="M87" s="1">
        <v>44049218.049999997</v>
      </c>
      <c r="N87" s="1">
        <v>44049218.049999997</v>
      </c>
      <c r="O87" s="1">
        <v>-9222953.6699999999</v>
      </c>
      <c r="P87" s="1">
        <v>-9299487.1300000008</v>
      </c>
      <c r="Q87" s="1">
        <v>-9376020.5700000003</v>
      </c>
      <c r="R87" s="1">
        <v>-9452553.8300000001</v>
      </c>
      <c r="S87" s="1">
        <v>-9529087.1300000008</v>
      </c>
      <c r="T87" s="1">
        <v>-9605620.5500000007</v>
      </c>
      <c r="U87" s="1">
        <v>-9682153.8100000005</v>
      </c>
      <c r="V87" s="1">
        <v>-9758687.2100000009</v>
      </c>
      <c r="W87" s="1">
        <v>-9835220.6600000001</v>
      </c>
      <c r="X87" s="1">
        <v>-9911754.0800000001</v>
      </c>
      <c r="Y87" s="1">
        <v>-9988287.5500000007</v>
      </c>
      <c r="Z87" s="1">
        <v>-10064820.960000001</v>
      </c>
      <c r="AA87" s="1">
        <v>-10141354.189999999</v>
      </c>
      <c r="AB87" s="1">
        <v>-76533.36</v>
      </c>
      <c r="AC87" s="1">
        <v>-76533.460000000006</v>
      </c>
      <c r="AD87" s="1">
        <v>-76533.440000000002</v>
      </c>
      <c r="AE87" s="1">
        <v>-76533.259999999995</v>
      </c>
      <c r="AF87" s="1">
        <v>-76533.3</v>
      </c>
      <c r="AG87" s="1">
        <v>-76533.42</v>
      </c>
      <c r="AH87" s="1">
        <v>-76533.259999999995</v>
      </c>
      <c r="AI87" s="1">
        <v>-76533.400000000009</v>
      </c>
      <c r="AJ87" s="1">
        <v>-76533.45</v>
      </c>
      <c r="AK87" s="1">
        <v>-76533.42</v>
      </c>
      <c r="AL87" s="1">
        <v>-76533.47</v>
      </c>
      <c r="AM87" s="1">
        <v>-76533.41</v>
      </c>
      <c r="AN87" s="1">
        <v>-76533.23</v>
      </c>
      <c r="AO87" s="1">
        <v>34826264.380000003</v>
      </c>
      <c r="AP87" s="1">
        <v>34749730.920000002</v>
      </c>
      <c r="AQ87" s="1">
        <v>34673197.479999997</v>
      </c>
      <c r="AR87" s="1">
        <v>34596664.219999999</v>
      </c>
      <c r="AS87" s="1">
        <v>34520130.920000002</v>
      </c>
      <c r="AT87" s="1">
        <v>34443597.5</v>
      </c>
      <c r="AU87" s="1">
        <v>34367064.240000002</v>
      </c>
      <c r="AV87" s="1">
        <v>34290530.840000004</v>
      </c>
      <c r="AW87" s="1">
        <v>34213997.390000001</v>
      </c>
      <c r="AX87" s="1">
        <v>34137463.969999999</v>
      </c>
      <c r="AY87" s="1">
        <v>34060930.5</v>
      </c>
      <c r="AZ87" s="1">
        <v>33984397.090000004</v>
      </c>
      <c r="BA87" s="1">
        <v>33907863.859999999</v>
      </c>
    </row>
    <row r="88" spans="1:53" x14ac:dyDescent="0.2">
      <c r="A88" t="s">
        <v>103</v>
      </c>
      <c r="B88" s="1">
        <v>10248231.810000001</v>
      </c>
      <c r="C88" s="1">
        <v>10249827.800000001</v>
      </c>
      <c r="D88" s="1">
        <v>10249885.779999999</v>
      </c>
      <c r="E88" s="1">
        <v>10249885.779999999</v>
      </c>
      <c r="F88" s="1">
        <v>10249885.779999999</v>
      </c>
      <c r="G88" s="1">
        <v>10249885.779999999</v>
      </c>
      <c r="H88" s="1">
        <v>10249885.779999999</v>
      </c>
      <c r="I88" s="1">
        <v>10249885.779999999</v>
      </c>
      <c r="J88" s="1">
        <v>10218960.449999999</v>
      </c>
      <c r="K88" s="1">
        <v>10218960.449999999</v>
      </c>
      <c r="L88" s="1">
        <v>10286456.77</v>
      </c>
      <c r="M88" s="1">
        <v>10286456.77</v>
      </c>
      <c r="N88" s="1">
        <v>10286456.77</v>
      </c>
      <c r="O88" s="1">
        <v>-1125620.51</v>
      </c>
      <c r="P88" s="1">
        <v>-1145514.8400000001</v>
      </c>
      <c r="Q88" s="1">
        <v>-1165410.44</v>
      </c>
      <c r="R88" s="1">
        <v>-1185306.07</v>
      </c>
      <c r="S88" s="1">
        <v>-1205201.71</v>
      </c>
      <c r="T88" s="1">
        <v>-1225097.3700000001</v>
      </c>
      <c r="U88" s="1">
        <v>-1244993.01</v>
      </c>
      <c r="V88" s="1">
        <v>-1264888.67</v>
      </c>
      <c r="W88" s="1">
        <v>-1284388.6000000001</v>
      </c>
      <c r="X88" s="1">
        <v>-1304237.3799999999</v>
      </c>
      <c r="Y88" s="1">
        <v>-1332935.99</v>
      </c>
      <c r="Z88" s="1">
        <v>-1352938.69</v>
      </c>
      <c r="AA88" s="1">
        <v>-1372941.35</v>
      </c>
      <c r="AB88" s="1">
        <v>-19871</v>
      </c>
      <c r="AC88" s="1">
        <v>-19894.330000000002</v>
      </c>
      <c r="AD88" s="1">
        <v>-19895.600000000002</v>
      </c>
      <c r="AE88" s="1">
        <v>-19895.63</v>
      </c>
      <c r="AF88" s="1">
        <v>-19895.64</v>
      </c>
      <c r="AG88" s="1">
        <v>-19895.66</v>
      </c>
      <c r="AH88" s="1">
        <v>-19895.64</v>
      </c>
      <c r="AI88" s="1">
        <v>-19895.66</v>
      </c>
      <c r="AJ88" s="1">
        <v>-19499.93</v>
      </c>
      <c r="AK88" s="1">
        <v>-19848.78</v>
      </c>
      <c r="AL88" s="1">
        <v>-20002.68</v>
      </c>
      <c r="AM88" s="1">
        <v>-20002.7</v>
      </c>
      <c r="AN88" s="1">
        <v>-20002.66</v>
      </c>
      <c r="AO88" s="1">
        <v>9122611.3000000007</v>
      </c>
      <c r="AP88" s="1">
        <v>9104312.9600000009</v>
      </c>
      <c r="AQ88" s="1">
        <v>9084475.3399999999</v>
      </c>
      <c r="AR88" s="1">
        <v>9064579.7100000009</v>
      </c>
      <c r="AS88" s="1">
        <v>9044684.0700000003</v>
      </c>
      <c r="AT88" s="1">
        <v>9024788.4100000001</v>
      </c>
      <c r="AU88" s="1">
        <v>9004892.7699999996</v>
      </c>
      <c r="AV88" s="1">
        <v>8984997.1099999994</v>
      </c>
      <c r="AW88" s="1">
        <v>8934571.8499999996</v>
      </c>
      <c r="AX88" s="1">
        <v>8914723.0700000003</v>
      </c>
      <c r="AY88" s="1">
        <v>8953520.7799999993</v>
      </c>
      <c r="AZ88" s="1">
        <v>8933518.0800000001</v>
      </c>
      <c r="BA88" s="1">
        <v>8913515.4199999999</v>
      </c>
    </row>
    <row r="89" spans="1:53" x14ac:dyDescent="0.2">
      <c r="A89" t="s">
        <v>104</v>
      </c>
      <c r="B89" s="1">
        <v>2984274.37</v>
      </c>
      <c r="C89" s="1">
        <v>2986281.38</v>
      </c>
      <c r="D89" s="1">
        <v>2989856.48</v>
      </c>
      <c r="E89" s="1">
        <v>2986553.5300000003</v>
      </c>
      <c r="F89" s="1">
        <v>3268447.18</v>
      </c>
      <c r="G89" s="1">
        <v>3277676.86</v>
      </c>
      <c r="H89" s="1">
        <v>3278174.54</v>
      </c>
      <c r="I89" s="1">
        <v>3247976.47</v>
      </c>
      <c r="J89" s="1">
        <v>3278901.8</v>
      </c>
      <c r="K89" s="1">
        <v>3278901.8</v>
      </c>
      <c r="L89" s="1">
        <v>3278901.8</v>
      </c>
      <c r="M89" s="1">
        <v>3536810.84</v>
      </c>
      <c r="N89" s="1">
        <v>3726456.6</v>
      </c>
      <c r="O89" s="1">
        <v>-747113.96</v>
      </c>
      <c r="P89" s="1">
        <v>-796910.79</v>
      </c>
      <c r="Q89" s="1">
        <v>-846239.81</v>
      </c>
      <c r="R89" s="1">
        <v>-895571.43</v>
      </c>
      <c r="S89" s="1">
        <v>-947224.14</v>
      </c>
      <c r="T89" s="1">
        <v>-1001305.96</v>
      </c>
      <c r="U89" s="1">
        <v>-1055357.1000000001</v>
      </c>
      <c r="V89" s="1">
        <v>-1072052.2</v>
      </c>
      <c r="W89" s="1">
        <v>-1127159.3600000001</v>
      </c>
      <c r="X89" s="1">
        <v>-1181917.6499999999</v>
      </c>
      <c r="Y89" s="1">
        <v>-1239427.76</v>
      </c>
      <c r="Z89" s="1">
        <v>-1299087.1299999999</v>
      </c>
      <c r="AA89" s="1">
        <v>-1362549.76</v>
      </c>
      <c r="AB89" s="1">
        <v>-45419.47</v>
      </c>
      <c r="AC89" s="1">
        <v>-49796.83</v>
      </c>
      <c r="AD89" s="1">
        <v>-49329.020000000004</v>
      </c>
      <c r="AE89" s="1">
        <v>-49331.62</v>
      </c>
      <c r="AF89" s="1">
        <v>-51652.71</v>
      </c>
      <c r="AG89" s="1">
        <v>-54081.82</v>
      </c>
      <c r="AH89" s="1">
        <v>-54051.14</v>
      </c>
      <c r="AI89" s="1">
        <v>-54115.67</v>
      </c>
      <c r="AJ89" s="1">
        <v>-55107.16</v>
      </c>
      <c r="AK89" s="1">
        <v>-54758.29</v>
      </c>
      <c r="AL89" s="1">
        <v>-57510.11</v>
      </c>
      <c r="AM89" s="1">
        <v>-59659.37</v>
      </c>
      <c r="AN89" s="1">
        <v>-63462.630000000005</v>
      </c>
      <c r="AO89" s="1">
        <v>2237160.41</v>
      </c>
      <c r="AP89" s="1">
        <v>2189370.59</v>
      </c>
      <c r="AQ89" s="1">
        <v>2143616.67</v>
      </c>
      <c r="AR89" s="1">
        <v>2090982.1</v>
      </c>
      <c r="AS89" s="1">
        <v>2321223.04</v>
      </c>
      <c r="AT89" s="1">
        <v>2276370.9</v>
      </c>
      <c r="AU89" s="1">
        <v>2222817.44</v>
      </c>
      <c r="AV89" s="1">
        <v>2175924.27</v>
      </c>
      <c r="AW89" s="1">
        <v>2151742.44</v>
      </c>
      <c r="AX89" s="1">
        <v>2096984.15</v>
      </c>
      <c r="AY89" s="1">
        <v>2039474.04</v>
      </c>
      <c r="AZ89" s="1">
        <v>2237723.71</v>
      </c>
      <c r="BA89" s="1">
        <v>2363906.84</v>
      </c>
    </row>
    <row r="90" spans="1:53" x14ac:dyDescent="0.2">
      <c r="A90" t="s">
        <v>105</v>
      </c>
      <c r="B90" s="1">
        <v>3542813.7800000003</v>
      </c>
      <c r="C90" s="1">
        <v>3542813.7800000003</v>
      </c>
      <c r="D90" s="1">
        <v>3542813.7800000003</v>
      </c>
      <c r="E90" s="1">
        <v>3542938.7800000003</v>
      </c>
      <c r="F90" s="1">
        <v>3542938.7800000003</v>
      </c>
      <c r="G90" s="1">
        <v>3544545.7800000003</v>
      </c>
      <c r="H90" s="1">
        <v>3544545.7800000003</v>
      </c>
      <c r="I90" s="1">
        <v>3544612.6</v>
      </c>
      <c r="J90" s="1">
        <v>3544675.24</v>
      </c>
      <c r="K90" s="1">
        <v>3544675.24</v>
      </c>
      <c r="L90" s="1">
        <v>3544724.92</v>
      </c>
      <c r="M90" s="1">
        <v>3544724.92</v>
      </c>
      <c r="N90" s="1">
        <v>3544724.92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3542813.7800000003</v>
      </c>
      <c r="AP90" s="1">
        <v>3542813.7800000003</v>
      </c>
      <c r="AQ90" s="1">
        <v>3542813.7800000003</v>
      </c>
      <c r="AR90" s="1">
        <v>3542938.7800000003</v>
      </c>
      <c r="AS90" s="1">
        <v>3542938.7800000003</v>
      </c>
      <c r="AT90" s="1">
        <v>3544545.7800000003</v>
      </c>
      <c r="AU90" s="1">
        <v>3544545.7800000003</v>
      </c>
      <c r="AV90" s="1">
        <v>3544612.6</v>
      </c>
      <c r="AW90" s="1">
        <v>3544675.24</v>
      </c>
      <c r="AX90" s="1">
        <v>3544675.24</v>
      </c>
      <c r="AY90" s="1">
        <v>3544724.92</v>
      </c>
      <c r="AZ90" s="1">
        <v>3544724.92</v>
      </c>
      <c r="BA90" s="1">
        <v>3544724.92</v>
      </c>
    </row>
    <row r="91" spans="1:53" x14ac:dyDescent="0.2">
      <c r="A91" t="s">
        <v>106</v>
      </c>
      <c r="B91" s="1">
        <v>8299.52</v>
      </c>
      <c r="C91" s="1">
        <v>8299.52</v>
      </c>
      <c r="D91" s="1">
        <v>8299.52</v>
      </c>
      <c r="E91" s="1">
        <v>8299.52</v>
      </c>
      <c r="F91" s="1">
        <v>8299.52</v>
      </c>
      <c r="G91" s="1">
        <v>8299.52</v>
      </c>
      <c r="H91" s="1">
        <v>8299.52</v>
      </c>
      <c r="I91" s="1">
        <v>8299.52</v>
      </c>
      <c r="J91" s="1">
        <v>8299.52</v>
      </c>
      <c r="K91" s="1">
        <v>8299.52</v>
      </c>
      <c r="L91" s="1">
        <v>8299.52</v>
      </c>
      <c r="M91" s="1">
        <v>8299.52</v>
      </c>
      <c r="N91" s="1">
        <v>8299.52</v>
      </c>
      <c r="O91" s="1">
        <v>-101.15</v>
      </c>
      <c r="P91" s="1">
        <v>-115.60000000000001</v>
      </c>
      <c r="Q91" s="1">
        <v>-130.05000000000001</v>
      </c>
      <c r="R91" s="1">
        <v>-144.5</v>
      </c>
      <c r="S91" s="1">
        <v>-158.95000000000002</v>
      </c>
      <c r="T91" s="1">
        <v>-173.4</v>
      </c>
      <c r="U91" s="1">
        <v>-187.85</v>
      </c>
      <c r="V91" s="1">
        <v>-202.3</v>
      </c>
      <c r="W91" s="1">
        <v>-216.75</v>
      </c>
      <c r="X91" s="1">
        <v>-231.20000000000002</v>
      </c>
      <c r="Y91" s="1">
        <v>-245.65</v>
      </c>
      <c r="Z91" s="1">
        <v>-260.10000000000002</v>
      </c>
      <c r="AA91" s="1">
        <v>-274.55</v>
      </c>
      <c r="AB91" s="1">
        <v>-14.450000000000001</v>
      </c>
      <c r="AC91" s="1">
        <v>-14.450000000000001</v>
      </c>
      <c r="AD91" s="1">
        <v>-14.450000000000001</v>
      </c>
      <c r="AE91" s="1">
        <v>-14.450000000000001</v>
      </c>
      <c r="AF91" s="1">
        <v>-14.450000000000001</v>
      </c>
      <c r="AG91" s="1">
        <v>-14.450000000000001</v>
      </c>
      <c r="AH91" s="1">
        <v>-14.450000000000001</v>
      </c>
      <c r="AI91" s="1">
        <v>-14.450000000000001</v>
      </c>
      <c r="AJ91" s="1">
        <v>-14.450000000000001</v>
      </c>
      <c r="AK91" s="1">
        <v>-14.450000000000001</v>
      </c>
      <c r="AL91" s="1">
        <v>-14.450000000000001</v>
      </c>
      <c r="AM91" s="1">
        <v>-14.450000000000001</v>
      </c>
      <c r="AN91" s="1">
        <v>-14.450000000000001</v>
      </c>
      <c r="AO91" s="1">
        <v>8198.3700000000008</v>
      </c>
      <c r="AP91" s="1">
        <v>8183.92</v>
      </c>
      <c r="AQ91" s="1">
        <v>8169.47</v>
      </c>
      <c r="AR91" s="1">
        <v>8155.02</v>
      </c>
      <c r="AS91" s="1">
        <v>8140.5700000000006</v>
      </c>
      <c r="AT91" s="1">
        <v>8126.12</v>
      </c>
      <c r="AU91" s="1">
        <v>8111.67</v>
      </c>
      <c r="AV91" s="1">
        <v>8097.22</v>
      </c>
      <c r="AW91" s="1">
        <v>8082.77</v>
      </c>
      <c r="AX91" s="1">
        <v>8068.3200000000006</v>
      </c>
      <c r="AY91" s="1">
        <v>8053.87</v>
      </c>
      <c r="AZ91" s="1">
        <v>8039.42</v>
      </c>
      <c r="BA91" s="1">
        <v>8024.97</v>
      </c>
    </row>
    <row r="92" spans="1:53" x14ac:dyDescent="0.2">
      <c r="A92" t="s">
        <v>107</v>
      </c>
      <c r="B92" s="1">
        <v>136580.08000000002</v>
      </c>
      <c r="C92" s="1">
        <v>136580.08000000002</v>
      </c>
      <c r="D92" s="1">
        <v>136580.08000000002</v>
      </c>
      <c r="E92" s="1">
        <v>136580.08000000002</v>
      </c>
      <c r="F92" s="1">
        <v>136580.08000000002</v>
      </c>
      <c r="G92" s="1">
        <v>136580.08000000002</v>
      </c>
      <c r="H92" s="1">
        <v>136580.08000000002</v>
      </c>
      <c r="I92" s="1">
        <v>136580.08000000002</v>
      </c>
      <c r="J92" s="1">
        <v>136580.08000000002</v>
      </c>
      <c r="K92" s="1">
        <v>136580.08000000002</v>
      </c>
      <c r="L92" s="1">
        <v>136580.08000000002</v>
      </c>
      <c r="M92" s="1">
        <v>136580.08000000002</v>
      </c>
      <c r="N92" s="1">
        <v>136580.08000000002</v>
      </c>
      <c r="O92" s="1">
        <v>0</v>
      </c>
      <c r="P92" s="1">
        <v>0</v>
      </c>
      <c r="Q92" s="1">
        <v>-319.82</v>
      </c>
      <c r="R92" s="1">
        <v>-639.64</v>
      </c>
      <c r="S92" s="1">
        <v>-959.46</v>
      </c>
      <c r="T92" s="1">
        <v>-1279.28</v>
      </c>
      <c r="U92" s="1">
        <v>-1599.1000000000001</v>
      </c>
      <c r="V92" s="1">
        <v>-1918.92</v>
      </c>
      <c r="W92" s="1">
        <v>-2238.7400000000002</v>
      </c>
      <c r="X92" s="1">
        <v>-2558.56</v>
      </c>
      <c r="Y92" s="1">
        <v>-2878.38</v>
      </c>
      <c r="Z92" s="1">
        <v>-3198.2000000000003</v>
      </c>
      <c r="AA92" s="1">
        <v>-3518.02</v>
      </c>
      <c r="AB92" s="1">
        <v>0</v>
      </c>
      <c r="AC92" s="1">
        <v>0</v>
      </c>
      <c r="AD92" s="1">
        <v>-319.82</v>
      </c>
      <c r="AE92" s="1">
        <v>-319.82</v>
      </c>
      <c r="AF92" s="1">
        <v>-319.82</v>
      </c>
      <c r="AG92" s="1">
        <v>-319.82</v>
      </c>
      <c r="AH92" s="1">
        <v>-319.82</v>
      </c>
      <c r="AI92" s="1">
        <v>-319.82</v>
      </c>
      <c r="AJ92" s="1">
        <v>-319.82</v>
      </c>
      <c r="AK92" s="1">
        <v>-319.82</v>
      </c>
      <c r="AL92" s="1">
        <v>-319.82</v>
      </c>
      <c r="AM92" s="1">
        <v>-319.82</v>
      </c>
      <c r="AN92" s="1">
        <v>-319.82</v>
      </c>
      <c r="AO92" s="1">
        <v>136580.08000000002</v>
      </c>
      <c r="AP92" s="1">
        <v>136580.08000000002</v>
      </c>
      <c r="AQ92" s="1">
        <v>136260.26</v>
      </c>
      <c r="AR92" s="1">
        <v>135940.44</v>
      </c>
      <c r="AS92" s="1">
        <v>135620.62</v>
      </c>
      <c r="AT92" s="1">
        <v>135300.79999999999</v>
      </c>
      <c r="AU92" s="1">
        <v>134980.98000000001</v>
      </c>
      <c r="AV92" s="1">
        <v>134661.16</v>
      </c>
      <c r="AW92" s="1">
        <v>134341.34</v>
      </c>
      <c r="AX92" s="1">
        <v>134021.51999999999</v>
      </c>
      <c r="AY92" s="1">
        <v>133701.70000000001</v>
      </c>
      <c r="AZ92" s="1">
        <v>133381.88</v>
      </c>
      <c r="BA92" s="1">
        <v>133062.06</v>
      </c>
    </row>
    <row r="93" spans="1:53" x14ac:dyDescent="0.2">
      <c r="A93" t="s">
        <v>108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</row>
    <row r="94" spans="1:53" x14ac:dyDescent="0.2">
      <c r="A94" t="s">
        <v>109</v>
      </c>
      <c r="B94" s="1">
        <v>493768.42</v>
      </c>
      <c r="C94" s="1">
        <v>493768.42</v>
      </c>
      <c r="D94" s="1">
        <v>493768.42</v>
      </c>
      <c r="E94" s="1">
        <v>3785585.55</v>
      </c>
      <c r="F94" s="1">
        <v>3785585.55</v>
      </c>
      <c r="G94" s="1">
        <v>3785585.55</v>
      </c>
      <c r="H94" s="1">
        <v>3785585.55</v>
      </c>
      <c r="I94" s="1">
        <v>3785585.55</v>
      </c>
      <c r="J94" s="1">
        <v>3785935.35</v>
      </c>
      <c r="K94" s="1">
        <v>3785935.35</v>
      </c>
      <c r="L94" s="1">
        <v>3785935.35</v>
      </c>
      <c r="M94" s="1">
        <v>3785935.35</v>
      </c>
      <c r="N94" s="1">
        <v>3785935.35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493768.42</v>
      </c>
      <c r="AP94" s="1">
        <v>493768.42</v>
      </c>
      <c r="AQ94" s="1">
        <v>493768.42</v>
      </c>
      <c r="AR94" s="1">
        <v>3785585.55</v>
      </c>
      <c r="AS94" s="1">
        <v>3785585.55</v>
      </c>
      <c r="AT94" s="1">
        <v>3785585.55</v>
      </c>
      <c r="AU94" s="1">
        <v>3785585.55</v>
      </c>
      <c r="AV94" s="1">
        <v>3785585.55</v>
      </c>
      <c r="AW94" s="1">
        <v>3785935.35</v>
      </c>
      <c r="AX94" s="1">
        <v>3785935.35</v>
      </c>
      <c r="AY94" s="1">
        <v>3785935.35</v>
      </c>
      <c r="AZ94" s="1">
        <v>3785935.35</v>
      </c>
      <c r="BA94" s="1">
        <v>3785935.35</v>
      </c>
    </row>
    <row r="95" spans="1:53" x14ac:dyDescent="0.2">
      <c r="A95" t="s">
        <v>110</v>
      </c>
      <c r="B95" s="1">
        <v>3896663.79</v>
      </c>
      <c r="C95" s="1">
        <v>3896663.79</v>
      </c>
      <c r="D95" s="1">
        <v>3896663.79</v>
      </c>
      <c r="E95" s="1">
        <v>3896663.79</v>
      </c>
      <c r="F95" s="1">
        <v>3896663.79</v>
      </c>
      <c r="G95" s="1">
        <v>3896663.79</v>
      </c>
      <c r="H95" s="1">
        <v>3896663.79</v>
      </c>
      <c r="I95" s="1">
        <v>3896663.79</v>
      </c>
      <c r="J95" s="1">
        <v>3896663.79</v>
      </c>
      <c r="K95" s="1">
        <v>3896663.79</v>
      </c>
      <c r="L95" s="1">
        <v>3896663.79</v>
      </c>
      <c r="M95" s="1">
        <v>3896663.79</v>
      </c>
      <c r="N95" s="1">
        <v>3896663.79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3896663.79</v>
      </c>
      <c r="AP95" s="1">
        <v>3896663.79</v>
      </c>
      <c r="AQ95" s="1">
        <v>3896663.79</v>
      </c>
      <c r="AR95" s="1">
        <v>3896663.79</v>
      </c>
      <c r="AS95" s="1">
        <v>3896663.79</v>
      </c>
      <c r="AT95" s="1">
        <v>3896663.79</v>
      </c>
      <c r="AU95" s="1">
        <v>3896663.79</v>
      </c>
      <c r="AV95" s="1">
        <v>3896663.79</v>
      </c>
      <c r="AW95" s="1">
        <v>3896663.79</v>
      </c>
      <c r="AX95" s="1">
        <v>3896663.79</v>
      </c>
      <c r="AY95" s="1">
        <v>3896663.79</v>
      </c>
      <c r="AZ95" s="1">
        <v>3896663.79</v>
      </c>
      <c r="BA95" s="1">
        <v>3896663.79</v>
      </c>
    </row>
    <row r="96" spans="1:53" x14ac:dyDescent="0.2">
      <c r="A96" t="s">
        <v>111</v>
      </c>
      <c r="B96" s="1">
        <v>1487565.9100000001</v>
      </c>
      <c r="C96" s="1">
        <v>1487565.9100000001</v>
      </c>
      <c r="D96" s="1">
        <v>1487565.9100000001</v>
      </c>
      <c r="E96" s="1">
        <v>1487565.9100000001</v>
      </c>
      <c r="F96" s="1">
        <v>1487565.9100000001</v>
      </c>
      <c r="G96" s="1">
        <v>1487565.9100000001</v>
      </c>
      <c r="H96" s="1">
        <v>1487565.9100000001</v>
      </c>
      <c r="I96" s="1">
        <v>1487565.9100000001</v>
      </c>
      <c r="J96" s="1">
        <v>1487565.9100000001</v>
      </c>
      <c r="K96" s="1">
        <v>1487565.9100000001</v>
      </c>
      <c r="L96" s="1">
        <v>1487565.9100000001</v>
      </c>
      <c r="M96" s="1">
        <v>1487565.9100000001</v>
      </c>
      <c r="N96" s="1">
        <v>1487565.9100000001</v>
      </c>
      <c r="O96" s="1">
        <v>-704805.78</v>
      </c>
      <c r="P96" s="1">
        <v>-706342.93</v>
      </c>
      <c r="Q96" s="1">
        <v>-707880.08</v>
      </c>
      <c r="R96" s="1">
        <v>-709417.23</v>
      </c>
      <c r="S96" s="1">
        <v>-710954.38</v>
      </c>
      <c r="T96" s="1">
        <v>-712491.53</v>
      </c>
      <c r="U96" s="1">
        <v>-714028.68</v>
      </c>
      <c r="V96" s="1">
        <v>-715565.83</v>
      </c>
      <c r="W96" s="1">
        <v>-717102.98</v>
      </c>
      <c r="X96" s="1">
        <v>-718640.13</v>
      </c>
      <c r="Y96" s="1">
        <v>-720177.28</v>
      </c>
      <c r="Z96" s="1">
        <v>-721714.43</v>
      </c>
      <c r="AA96" s="1">
        <v>-723251.58</v>
      </c>
      <c r="AB96" s="1">
        <v>-1537.15</v>
      </c>
      <c r="AC96" s="1">
        <v>-1537.15</v>
      </c>
      <c r="AD96" s="1">
        <v>-1537.15</v>
      </c>
      <c r="AE96" s="1">
        <v>-1537.15</v>
      </c>
      <c r="AF96" s="1">
        <v>-1537.15</v>
      </c>
      <c r="AG96" s="1">
        <v>-1537.15</v>
      </c>
      <c r="AH96" s="1">
        <v>-1537.15</v>
      </c>
      <c r="AI96" s="1">
        <v>-1537.15</v>
      </c>
      <c r="AJ96" s="1">
        <v>-1537.15</v>
      </c>
      <c r="AK96" s="1">
        <v>-1537.15</v>
      </c>
      <c r="AL96" s="1">
        <v>-1537.15</v>
      </c>
      <c r="AM96" s="1">
        <v>-1537.15</v>
      </c>
      <c r="AN96" s="1">
        <v>-1537.15</v>
      </c>
      <c r="AO96" s="1">
        <v>782760.13</v>
      </c>
      <c r="AP96" s="1">
        <v>781222.98</v>
      </c>
      <c r="AQ96" s="1">
        <v>779685.83</v>
      </c>
      <c r="AR96" s="1">
        <v>778148.68</v>
      </c>
      <c r="AS96" s="1">
        <v>776611.53</v>
      </c>
      <c r="AT96" s="1">
        <v>775074.38</v>
      </c>
      <c r="AU96" s="1">
        <v>773537.23</v>
      </c>
      <c r="AV96" s="1">
        <v>772000.08</v>
      </c>
      <c r="AW96" s="1">
        <v>770462.93</v>
      </c>
      <c r="AX96" s="1">
        <v>768925.78</v>
      </c>
      <c r="AY96" s="1">
        <v>767388.63</v>
      </c>
      <c r="AZ96" s="1">
        <v>765851.48</v>
      </c>
      <c r="BA96" s="1">
        <v>764314.33</v>
      </c>
    </row>
    <row r="97" spans="1:53" x14ac:dyDescent="0.2">
      <c r="A97" t="s">
        <v>112</v>
      </c>
      <c r="B97" s="1">
        <v>16557523.369999999</v>
      </c>
      <c r="C97" s="1">
        <v>16560640.24</v>
      </c>
      <c r="D97" s="1">
        <v>16563813.210000001</v>
      </c>
      <c r="E97" s="1">
        <v>16569182</v>
      </c>
      <c r="F97" s="1">
        <v>16573609.15</v>
      </c>
      <c r="G97" s="1">
        <v>16590449.859999999</v>
      </c>
      <c r="H97" s="1">
        <v>16594091.17</v>
      </c>
      <c r="I97" s="1">
        <v>16594091.17</v>
      </c>
      <c r="J97" s="1">
        <v>16594091.17</v>
      </c>
      <c r="K97" s="1">
        <v>19799510.510000002</v>
      </c>
      <c r="L97" s="1">
        <v>19800424.350000001</v>
      </c>
      <c r="M97" s="1">
        <v>19802226.239999998</v>
      </c>
      <c r="N97" s="1">
        <v>19802757.379999999</v>
      </c>
      <c r="O97" s="1">
        <v>-4586727.8600000003</v>
      </c>
      <c r="P97" s="1">
        <v>-4604666.87</v>
      </c>
      <c r="Q97" s="1">
        <v>-4622609.28</v>
      </c>
      <c r="R97" s="1">
        <v>-4640556.32</v>
      </c>
      <c r="S97" s="1">
        <v>-4658508.67</v>
      </c>
      <c r="T97" s="1">
        <v>-4676472.54</v>
      </c>
      <c r="U97" s="1">
        <v>-4694447.5</v>
      </c>
      <c r="V97" s="1">
        <v>-4712424.43</v>
      </c>
      <c r="W97" s="1">
        <v>-4730401.3600000003</v>
      </c>
      <c r="X97" s="1">
        <v>-4750114.5600000005</v>
      </c>
      <c r="Y97" s="1">
        <v>-4771564.5199999996</v>
      </c>
      <c r="Z97" s="1">
        <v>-4793015.96</v>
      </c>
      <c r="AA97" s="1">
        <v>-4814468.66</v>
      </c>
      <c r="AB97" s="1">
        <v>-17580.79</v>
      </c>
      <c r="AC97" s="1">
        <v>-17939.010000000002</v>
      </c>
      <c r="AD97" s="1">
        <v>-17942.41</v>
      </c>
      <c r="AE97" s="1">
        <v>-17947.04</v>
      </c>
      <c r="AF97" s="1">
        <v>-17952.350000000002</v>
      </c>
      <c r="AG97" s="1">
        <v>-17963.87</v>
      </c>
      <c r="AH97" s="1">
        <v>-17974.96</v>
      </c>
      <c r="AI97" s="1">
        <v>-17976.93</v>
      </c>
      <c r="AJ97" s="1">
        <v>-17976.93</v>
      </c>
      <c r="AK97" s="1">
        <v>-19713.2</v>
      </c>
      <c r="AL97" s="1">
        <v>-21449.96</v>
      </c>
      <c r="AM97" s="1">
        <v>-21451.439999999999</v>
      </c>
      <c r="AN97" s="1">
        <v>-21452.7</v>
      </c>
      <c r="AO97" s="1">
        <v>11970795.51</v>
      </c>
      <c r="AP97" s="1">
        <v>11955973.369999999</v>
      </c>
      <c r="AQ97" s="1">
        <v>11941203.93</v>
      </c>
      <c r="AR97" s="1">
        <v>11928625.68</v>
      </c>
      <c r="AS97" s="1">
        <v>11915100.48</v>
      </c>
      <c r="AT97" s="1">
        <v>11913977.32</v>
      </c>
      <c r="AU97" s="1">
        <v>11899643.67</v>
      </c>
      <c r="AV97" s="1">
        <v>11881666.74</v>
      </c>
      <c r="AW97" s="1">
        <v>11863689.810000001</v>
      </c>
      <c r="AX97" s="1">
        <v>15049395.949999999</v>
      </c>
      <c r="AY97" s="1">
        <v>15028859.83</v>
      </c>
      <c r="AZ97" s="1">
        <v>15009210.279999999</v>
      </c>
      <c r="BA97" s="1">
        <v>14988288.720000001</v>
      </c>
    </row>
    <row r="98" spans="1:53" x14ac:dyDescent="0.2">
      <c r="A98" t="s">
        <v>113</v>
      </c>
      <c r="B98" s="1">
        <v>20538173.84</v>
      </c>
      <c r="C98" s="1">
        <v>20848721.600000001</v>
      </c>
      <c r="D98" s="1">
        <v>21729921.5</v>
      </c>
      <c r="E98" s="1">
        <v>23982043.379999999</v>
      </c>
      <c r="F98" s="1">
        <v>23957782.550000001</v>
      </c>
      <c r="G98" s="1">
        <v>23959300.59</v>
      </c>
      <c r="H98" s="1">
        <v>23976378.609999999</v>
      </c>
      <c r="I98" s="1">
        <v>23979341.370000001</v>
      </c>
      <c r="J98" s="1">
        <v>23979354.510000002</v>
      </c>
      <c r="K98" s="1">
        <v>23979634.969999999</v>
      </c>
      <c r="L98" s="1">
        <v>23979648.489999998</v>
      </c>
      <c r="M98" s="1">
        <v>23993406.199999999</v>
      </c>
      <c r="N98" s="1">
        <v>24160649.32</v>
      </c>
      <c r="O98" s="1">
        <v>-5554576.3100000005</v>
      </c>
      <c r="P98" s="1">
        <v>-5583029.7999999998</v>
      </c>
      <c r="Q98" s="1">
        <v>-5612302.6200000001</v>
      </c>
      <c r="R98" s="1">
        <v>-5643729.5999999996</v>
      </c>
      <c r="S98" s="1">
        <v>-5676688.2300000004</v>
      </c>
      <c r="T98" s="1">
        <v>-5709631.2300000004</v>
      </c>
      <c r="U98" s="1">
        <v>-5742587.0099999998</v>
      </c>
      <c r="V98" s="1">
        <v>-5775556.5700000003</v>
      </c>
      <c r="W98" s="1">
        <v>-5808528.1699999999</v>
      </c>
      <c r="X98" s="1">
        <v>-5841499.9800000004</v>
      </c>
      <c r="Y98" s="1">
        <v>-5874471.9900000002</v>
      </c>
      <c r="Z98" s="1">
        <v>-5907453.4699999997</v>
      </c>
      <c r="AA98" s="1">
        <v>-5784462.9699999997</v>
      </c>
      <c r="AB98" s="1">
        <v>-28239.98</v>
      </c>
      <c r="AC98" s="1">
        <v>-28453.49</v>
      </c>
      <c r="AD98" s="1">
        <v>-29272.82</v>
      </c>
      <c r="AE98" s="1">
        <v>-31426.98</v>
      </c>
      <c r="AF98" s="1">
        <v>-32958.629999999997</v>
      </c>
      <c r="AG98" s="1">
        <v>-32943</v>
      </c>
      <c r="AH98" s="1">
        <v>-32955.78</v>
      </c>
      <c r="AI98" s="1">
        <v>-32969.56</v>
      </c>
      <c r="AJ98" s="1">
        <v>-32971.599999999999</v>
      </c>
      <c r="AK98" s="1">
        <v>-32971.81</v>
      </c>
      <c r="AL98" s="1">
        <v>-32972.01</v>
      </c>
      <c r="AM98" s="1">
        <v>-32981.480000000003</v>
      </c>
      <c r="AN98" s="1">
        <v>-33105.910000000003</v>
      </c>
      <c r="AO98" s="1">
        <v>14983597.529999999</v>
      </c>
      <c r="AP98" s="1">
        <v>15265691.800000001</v>
      </c>
      <c r="AQ98" s="1">
        <v>16117618.880000001</v>
      </c>
      <c r="AR98" s="1">
        <v>18338313.780000001</v>
      </c>
      <c r="AS98" s="1">
        <v>18281094.32</v>
      </c>
      <c r="AT98" s="1">
        <v>18249669.359999999</v>
      </c>
      <c r="AU98" s="1">
        <v>18233791.600000001</v>
      </c>
      <c r="AV98" s="1">
        <v>18203784.800000001</v>
      </c>
      <c r="AW98" s="1">
        <v>18170826.34</v>
      </c>
      <c r="AX98" s="1">
        <v>18138134.989999998</v>
      </c>
      <c r="AY98" s="1">
        <v>18105176.5</v>
      </c>
      <c r="AZ98" s="1">
        <v>18085952.73</v>
      </c>
      <c r="BA98" s="1">
        <v>18376186.350000001</v>
      </c>
    </row>
    <row r="99" spans="1:53" x14ac:dyDescent="0.2">
      <c r="A99" t="s">
        <v>114</v>
      </c>
      <c r="B99" s="1">
        <v>243039878.66</v>
      </c>
      <c r="C99" s="1">
        <v>242866483.88999999</v>
      </c>
      <c r="D99" s="1">
        <v>242328803.53999999</v>
      </c>
      <c r="E99" s="1">
        <v>250806716.33000001</v>
      </c>
      <c r="F99" s="1">
        <v>251418522.66999999</v>
      </c>
      <c r="G99" s="1">
        <v>252092152.38</v>
      </c>
      <c r="H99" s="1">
        <v>252617868.13</v>
      </c>
      <c r="I99" s="1">
        <v>253645367.53999999</v>
      </c>
      <c r="J99" s="1">
        <v>255810052.24000001</v>
      </c>
      <c r="K99" s="1">
        <v>255544730.90000001</v>
      </c>
      <c r="L99" s="1">
        <v>254414509.21000001</v>
      </c>
      <c r="M99" s="1">
        <v>254671383.68000001</v>
      </c>
      <c r="N99" s="1">
        <v>253210885.71000001</v>
      </c>
      <c r="O99" s="1">
        <v>-78479324.180000007</v>
      </c>
      <c r="P99" s="1">
        <v>-78913587.299999997</v>
      </c>
      <c r="Q99" s="1">
        <v>-79364794.659999996</v>
      </c>
      <c r="R99" s="1">
        <v>-79823641.560000002</v>
      </c>
      <c r="S99" s="1">
        <v>-80311218.560000002</v>
      </c>
      <c r="T99" s="1">
        <v>-80774807.230000004</v>
      </c>
      <c r="U99" s="1">
        <v>-81255378.700000003</v>
      </c>
      <c r="V99" s="1">
        <v>-81746875.920000002</v>
      </c>
      <c r="W99" s="1">
        <v>-82239044.439999998</v>
      </c>
      <c r="X99" s="1">
        <v>-82346912.209999993</v>
      </c>
      <c r="Y99" s="1">
        <v>-81680876.859999999</v>
      </c>
      <c r="Z99" s="1">
        <v>-82053076.609999999</v>
      </c>
      <c r="AA99" s="1">
        <v>-79534847.310000002</v>
      </c>
      <c r="AB99" s="1">
        <v>-467978.7</v>
      </c>
      <c r="AC99" s="1">
        <v>-471734.09</v>
      </c>
      <c r="AD99" s="1">
        <v>-471043.76</v>
      </c>
      <c r="AE99" s="1">
        <v>-478752.4</v>
      </c>
      <c r="AF99" s="1">
        <v>-487577</v>
      </c>
      <c r="AG99" s="1">
        <v>-488824.94</v>
      </c>
      <c r="AH99" s="1">
        <v>-489989.31</v>
      </c>
      <c r="AI99" s="1">
        <v>-491497.22000000003</v>
      </c>
      <c r="AJ99" s="1">
        <v>-494596.3</v>
      </c>
      <c r="AK99" s="1">
        <v>-496440.27</v>
      </c>
      <c r="AL99" s="1">
        <v>-495085.43</v>
      </c>
      <c r="AM99" s="1">
        <v>-494237.56</v>
      </c>
      <c r="AN99" s="1">
        <v>-493069.03</v>
      </c>
      <c r="AO99" s="1">
        <v>164560554.47999999</v>
      </c>
      <c r="AP99" s="1">
        <v>163952896.59</v>
      </c>
      <c r="AQ99" s="1">
        <v>162964008.88</v>
      </c>
      <c r="AR99" s="1">
        <v>170983074.77000001</v>
      </c>
      <c r="AS99" s="1">
        <v>171107304.11000001</v>
      </c>
      <c r="AT99" s="1">
        <v>171317345.15000001</v>
      </c>
      <c r="AU99" s="1">
        <v>171362489.43000001</v>
      </c>
      <c r="AV99" s="1">
        <v>171898491.62</v>
      </c>
      <c r="AW99" s="1">
        <v>173571007.80000001</v>
      </c>
      <c r="AX99" s="1">
        <v>173197818.69</v>
      </c>
      <c r="AY99" s="1">
        <v>172733632.34999999</v>
      </c>
      <c r="AZ99" s="1">
        <v>172618307.06999999</v>
      </c>
      <c r="BA99" s="1">
        <v>173676038.40000001</v>
      </c>
    </row>
    <row r="100" spans="1:53" x14ac:dyDescent="0.2">
      <c r="A100" t="s">
        <v>115</v>
      </c>
      <c r="B100" s="1">
        <v>17172553.890000001</v>
      </c>
      <c r="C100" s="1">
        <v>17172626.609999999</v>
      </c>
      <c r="D100" s="1">
        <v>17172657</v>
      </c>
      <c r="E100" s="1">
        <v>17172726.129999999</v>
      </c>
      <c r="F100" s="1">
        <v>17172762.780000001</v>
      </c>
      <c r="G100" s="1">
        <v>17172811.780000001</v>
      </c>
      <c r="H100" s="1">
        <v>17172869.940000001</v>
      </c>
      <c r="I100" s="1">
        <v>17172933.91</v>
      </c>
      <c r="J100" s="1">
        <v>17173043.23</v>
      </c>
      <c r="K100" s="1">
        <v>17173486.510000002</v>
      </c>
      <c r="L100" s="1">
        <v>17173598.98</v>
      </c>
      <c r="M100" s="1">
        <v>17173620.23</v>
      </c>
      <c r="N100" s="1">
        <v>17173620.23</v>
      </c>
      <c r="O100" s="1">
        <v>-8582971.2799999993</v>
      </c>
      <c r="P100" s="1">
        <v>-8608730.1600000001</v>
      </c>
      <c r="Q100" s="1">
        <v>-8634489.1199999992</v>
      </c>
      <c r="R100" s="1">
        <v>-8660248.1600000001</v>
      </c>
      <c r="S100" s="1">
        <v>-8686007.2799999993</v>
      </c>
      <c r="T100" s="1">
        <v>-8711766.4600000009</v>
      </c>
      <c r="U100" s="1">
        <v>-8737525.7200000007</v>
      </c>
      <c r="V100" s="1">
        <v>-8763285.0700000003</v>
      </c>
      <c r="W100" s="1">
        <v>-8789044.5500000007</v>
      </c>
      <c r="X100" s="1">
        <v>-8814804.4399999995</v>
      </c>
      <c r="Y100" s="1">
        <v>-8840564.7599999998</v>
      </c>
      <c r="Z100" s="1">
        <v>-8866325.1699999999</v>
      </c>
      <c r="AA100" s="1">
        <v>-8892085.5999999996</v>
      </c>
      <c r="AB100" s="1">
        <v>-25758.75</v>
      </c>
      <c r="AC100" s="1">
        <v>-25758.880000000001</v>
      </c>
      <c r="AD100" s="1">
        <v>-25758.959999999999</v>
      </c>
      <c r="AE100" s="1">
        <v>-25759.040000000001</v>
      </c>
      <c r="AF100" s="1">
        <v>-25759.119999999999</v>
      </c>
      <c r="AG100" s="1">
        <v>-25759.18</v>
      </c>
      <c r="AH100" s="1">
        <v>-25759.260000000002</v>
      </c>
      <c r="AI100" s="1">
        <v>-25759.350000000002</v>
      </c>
      <c r="AJ100" s="1">
        <v>-25759.48</v>
      </c>
      <c r="AK100" s="1">
        <v>-25759.89</v>
      </c>
      <c r="AL100" s="1">
        <v>-25760.32</v>
      </c>
      <c r="AM100" s="1">
        <v>-25760.41</v>
      </c>
      <c r="AN100" s="1">
        <v>-25760.43</v>
      </c>
      <c r="AO100" s="1">
        <v>8589582.6099999994</v>
      </c>
      <c r="AP100" s="1">
        <v>8563896.4499999993</v>
      </c>
      <c r="AQ100" s="1">
        <v>8538167.8800000008</v>
      </c>
      <c r="AR100" s="1">
        <v>8512477.9700000007</v>
      </c>
      <c r="AS100" s="1">
        <v>8486755.5</v>
      </c>
      <c r="AT100" s="1">
        <v>8461045.3200000003</v>
      </c>
      <c r="AU100" s="1">
        <v>8435344.2200000007</v>
      </c>
      <c r="AV100" s="1">
        <v>8409648.8399999999</v>
      </c>
      <c r="AW100" s="1">
        <v>8383998.6799999997</v>
      </c>
      <c r="AX100" s="1">
        <v>8358682.0700000003</v>
      </c>
      <c r="AY100" s="1">
        <v>8333034.2199999997</v>
      </c>
      <c r="AZ100" s="1">
        <v>8307295.0599999996</v>
      </c>
      <c r="BA100" s="1">
        <v>8281534.6299999999</v>
      </c>
    </row>
    <row r="101" spans="1:53" x14ac:dyDescent="0.2">
      <c r="A101" t="s">
        <v>116</v>
      </c>
      <c r="B101" s="1">
        <v>198418240.63</v>
      </c>
      <c r="C101" s="1">
        <v>198556004.40000001</v>
      </c>
      <c r="D101" s="1">
        <v>198432946.56999999</v>
      </c>
      <c r="E101" s="1">
        <v>198939721.46000001</v>
      </c>
      <c r="F101" s="1">
        <v>198953986.52000001</v>
      </c>
      <c r="G101" s="1">
        <v>198975157.12</v>
      </c>
      <c r="H101" s="1">
        <v>199038035.08000001</v>
      </c>
      <c r="I101" s="1">
        <v>199088830.88</v>
      </c>
      <c r="J101" s="1">
        <v>200242886.22</v>
      </c>
      <c r="K101" s="1">
        <v>200280666.12</v>
      </c>
      <c r="L101" s="1">
        <v>200231345.11000001</v>
      </c>
      <c r="M101" s="1">
        <v>204851770.47999999</v>
      </c>
      <c r="N101" s="1">
        <v>211925651.87</v>
      </c>
      <c r="O101" s="1">
        <v>-62148182.93</v>
      </c>
      <c r="P101" s="1">
        <v>-62371174.979999997</v>
      </c>
      <c r="Q101" s="1">
        <v>-62307373.649999999</v>
      </c>
      <c r="R101" s="1">
        <v>-62471571.140000001</v>
      </c>
      <c r="S101" s="1">
        <v>-62700360.020000003</v>
      </c>
      <c r="T101" s="1">
        <v>-62927431.469999999</v>
      </c>
      <c r="U101" s="1">
        <v>-63146808.390000001</v>
      </c>
      <c r="V101" s="1">
        <v>-63375731.340000004</v>
      </c>
      <c r="W101" s="1">
        <v>-63605347.079999998</v>
      </c>
      <c r="X101" s="1">
        <v>-63759204.960000001</v>
      </c>
      <c r="Y101" s="1">
        <v>-63931511.890000001</v>
      </c>
      <c r="Z101" s="1">
        <v>-64164434.68</v>
      </c>
      <c r="AA101" s="1">
        <v>-64393517.630000003</v>
      </c>
      <c r="AB101" s="1">
        <v>-221473.48</v>
      </c>
      <c r="AC101" s="1">
        <v>-228260.19</v>
      </c>
      <c r="AD101" s="1">
        <v>-228268.65</v>
      </c>
      <c r="AE101" s="1">
        <v>-228489.28</v>
      </c>
      <c r="AF101" s="1">
        <v>-228788.88</v>
      </c>
      <c r="AG101" s="1">
        <v>-228809.26</v>
      </c>
      <c r="AH101" s="1">
        <v>-228857.59</v>
      </c>
      <c r="AI101" s="1">
        <v>-228922.95</v>
      </c>
      <c r="AJ101" s="1">
        <v>-229615.74</v>
      </c>
      <c r="AK101" s="1">
        <v>-230301.05000000002</v>
      </c>
      <c r="AL101" s="1">
        <v>-230294.41</v>
      </c>
      <c r="AM101" s="1">
        <v>-232922.79</v>
      </c>
      <c r="AN101" s="1">
        <v>-239647.02000000002</v>
      </c>
      <c r="AO101" s="1">
        <v>136270057.69999999</v>
      </c>
      <c r="AP101" s="1">
        <v>136184829.41999999</v>
      </c>
      <c r="AQ101" s="1">
        <v>136125572.91999999</v>
      </c>
      <c r="AR101" s="1">
        <v>136468150.31999999</v>
      </c>
      <c r="AS101" s="1">
        <v>136253626.5</v>
      </c>
      <c r="AT101" s="1">
        <v>136047725.65000001</v>
      </c>
      <c r="AU101" s="1">
        <v>135891226.69</v>
      </c>
      <c r="AV101" s="1">
        <v>135713099.53999999</v>
      </c>
      <c r="AW101" s="1">
        <v>136637539.13999999</v>
      </c>
      <c r="AX101" s="1">
        <v>136521461.16</v>
      </c>
      <c r="AY101" s="1">
        <v>136299833.22</v>
      </c>
      <c r="AZ101" s="1">
        <v>140687335.80000001</v>
      </c>
      <c r="BA101" s="1">
        <v>147532134.24000001</v>
      </c>
    </row>
    <row r="102" spans="1:53" x14ac:dyDescent="0.2">
      <c r="A102" t="s">
        <v>117</v>
      </c>
      <c r="B102" s="1">
        <v>131684984.89</v>
      </c>
      <c r="C102" s="1">
        <v>131655024.54000001</v>
      </c>
      <c r="D102" s="1">
        <v>131894019.01000001</v>
      </c>
      <c r="E102" s="1">
        <v>132220857.28</v>
      </c>
      <c r="F102" s="1">
        <v>132263922.87</v>
      </c>
      <c r="G102" s="1">
        <v>132314300.73</v>
      </c>
      <c r="H102" s="1">
        <v>132301422.09999999</v>
      </c>
      <c r="I102" s="1">
        <v>132368398.78</v>
      </c>
      <c r="J102" s="1">
        <v>133024924.23</v>
      </c>
      <c r="K102" s="1">
        <v>133114172.55</v>
      </c>
      <c r="L102" s="1">
        <v>133235997.76000001</v>
      </c>
      <c r="M102" s="1">
        <v>134367652.58000001</v>
      </c>
      <c r="N102" s="1">
        <v>137309318.08000001</v>
      </c>
      <c r="O102" s="1">
        <v>-41532591.140000001</v>
      </c>
      <c r="P102" s="1">
        <v>-41691815.520000003</v>
      </c>
      <c r="Q102" s="1">
        <v>-41844078.130000003</v>
      </c>
      <c r="R102" s="1">
        <v>-42008997.18</v>
      </c>
      <c r="S102" s="1">
        <v>-42184218.350000001</v>
      </c>
      <c r="T102" s="1">
        <v>-42359501.43</v>
      </c>
      <c r="U102" s="1">
        <v>-42534809.340000004</v>
      </c>
      <c r="V102" s="1">
        <v>-42710153.100000001</v>
      </c>
      <c r="W102" s="1">
        <v>-42885976.18</v>
      </c>
      <c r="X102" s="1">
        <v>-43033713.780000001</v>
      </c>
      <c r="Y102" s="1">
        <v>-43152087.789999999</v>
      </c>
      <c r="Z102" s="1">
        <v>-43329375.210000001</v>
      </c>
      <c r="AA102" s="1">
        <v>-43500123.090000004</v>
      </c>
      <c r="AB102" s="1">
        <v>-172395.94</v>
      </c>
      <c r="AC102" s="1">
        <v>-174462.76</v>
      </c>
      <c r="AD102" s="1">
        <v>-174601.24</v>
      </c>
      <c r="AE102" s="1">
        <v>-174976.1</v>
      </c>
      <c r="AF102" s="1">
        <v>-175221.17</v>
      </c>
      <c r="AG102" s="1">
        <v>-175283.08000000002</v>
      </c>
      <c r="AH102" s="1">
        <v>-175307.91</v>
      </c>
      <c r="AI102" s="1">
        <v>-175343.76</v>
      </c>
      <c r="AJ102" s="1">
        <v>-175823.08000000002</v>
      </c>
      <c r="AK102" s="1">
        <v>-176317.16</v>
      </c>
      <c r="AL102" s="1">
        <v>-176456.99</v>
      </c>
      <c r="AM102" s="1">
        <v>-177287.42</v>
      </c>
      <c r="AN102" s="1">
        <v>-179985.99</v>
      </c>
      <c r="AO102" s="1">
        <v>90152393.75</v>
      </c>
      <c r="AP102" s="1">
        <v>89963209.019999996</v>
      </c>
      <c r="AQ102" s="1">
        <v>90049940.879999995</v>
      </c>
      <c r="AR102" s="1">
        <v>90211860.099999994</v>
      </c>
      <c r="AS102" s="1">
        <v>90079704.519999996</v>
      </c>
      <c r="AT102" s="1">
        <v>89954799.299999997</v>
      </c>
      <c r="AU102" s="1">
        <v>89766612.760000005</v>
      </c>
      <c r="AV102" s="1">
        <v>89658245.680000007</v>
      </c>
      <c r="AW102" s="1">
        <v>90138948.049999997</v>
      </c>
      <c r="AX102" s="1">
        <v>90080458.769999996</v>
      </c>
      <c r="AY102" s="1">
        <v>90083909.969999999</v>
      </c>
      <c r="AZ102" s="1">
        <v>91038277.370000005</v>
      </c>
      <c r="BA102" s="1">
        <v>93809194.989999995</v>
      </c>
    </row>
    <row r="103" spans="1:53" x14ac:dyDescent="0.2">
      <c r="A103" t="s">
        <v>118</v>
      </c>
      <c r="B103" s="1">
        <v>2987089.7800000003</v>
      </c>
      <c r="C103" s="1">
        <v>2987089.7800000003</v>
      </c>
      <c r="D103" s="1">
        <v>2987089.7800000003</v>
      </c>
      <c r="E103" s="1">
        <v>2987089.7800000003</v>
      </c>
      <c r="F103" s="1">
        <v>2987089.7800000003</v>
      </c>
      <c r="G103" s="1">
        <v>2987089.7800000003</v>
      </c>
      <c r="H103" s="1">
        <v>2987089.7800000003</v>
      </c>
      <c r="I103" s="1">
        <v>2987089.7800000003</v>
      </c>
      <c r="J103" s="1">
        <v>2987089.7800000003</v>
      </c>
      <c r="K103" s="1">
        <v>2987089.7800000003</v>
      </c>
      <c r="L103" s="1">
        <v>2987089.7800000003</v>
      </c>
      <c r="M103" s="1">
        <v>2987089.7800000003</v>
      </c>
      <c r="N103" s="1">
        <v>2987089.7800000003</v>
      </c>
      <c r="O103" s="1">
        <v>-617152.31000000006</v>
      </c>
      <c r="P103" s="1">
        <v>-621234.67000000004</v>
      </c>
      <c r="Q103" s="1">
        <v>-625317.03</v>
      </c>
      <c r="R103" s="1">
        <v>-629399.39</v>
      </c>
      <c r="S103" s="1">
        <v>-633481.75</v>
      </c>
      <c r="T103" s="1">
        <v>-637564.11</v>
      </c>
      <c r="U103" s="1">
        <v>-641646.47</v>
      </c>
      <c r="V103" s="1">
        <v>-645728.82999999996</v>
      </c>
      <c r="W103" s="1">
        <v>-649811.19000000006</v>
      </c>
      <c r="X103" s="1">
        <v>-653893.55000000005</v>
      </c>
      <c r="Y103" s="1">
        <v>-657975.91</v>
      </c>
      <c r="Z103" s="1">
        <v>-662058.27</v>
      </c>
      <c r="AA103" s="1">
        <v>-666140.63</v>
      </c>
      <c r="AB103" s="1">
        <v>-4082.36</v>
      </c>
      <c r="AC103" s="1">
        <v>-4082.36</v>
      </c>
      <c r="AD103" s="1">
        <v>-4082.36</v>
      </c>
      <c r="AE103" s="1">
        <v>-4082.36</v>
      </c>
      <c r="AF103" s="1">
        <v>-4082.36</v>
      </c>
      <c r="AG103" s="1">
        <v>-4082.36</v>
      </c>
      <c r="AH103" s="1">
        <v>-4082.36</v>
      </c>
      <c r="AI103" s="1">
        <v>-4082.36</v>
      </c>
      <c r="AJ103" s="1">
        <v>-4082.36</v>
      </c>
      <c r="AK103" s="1">
        <v>-4082.36</v>
      </c>
      <c r="AL103" s="1">
        <v>-4082.36</v>
      </c>
      <c r="AM103" s="1">
        <v>-4082.36</v>
      </c>
      <c r="AN103" s="1">
        <v>-4082.36</v>
      </c>
      <c r="AO103" s="1">
        <v>2369937.4700000002</v>
      </c>
      <c r="AP103" s="1">
        <v>2365855.11</v>
      </c>
      <c r="AQ103" s="1">
        <v>2361772.75</v>
      </c>
      <c r="AR103" s="1">
        <v>2357690.39</v>
      </c>
      <c r="AS103" s="1">
        <v>2353608.0300000003</v>
      </c>
      <c r="AT103" s="1">
        <v>2349525.67</v>
      </c>
      <c r="AU103" s="1">
        <v>2345443.31</v>
      </c>
      <c r="AV103" s="1">
        <v>2341360.9500000002</v>
      </c>
      <c r="AW103" s="1">
        <v>2337278.59</v>
      </c>
      <c r="AX103" s="1">
        <v>2333196.23</v>
      </c>
      <c r="AY103" s="1">
        <v>2329113.87</v>
      </c>
      <c r="AZ103" s="1">
        <v>2325031.5099999998</v>
      </c>
      <c r="BA103" s="1">
        <v>2320949.15</v>
      </c>
    </row>
    <row r="104" spans="1:53" x14ac:dyDescent="0.2">
      <c r="A104" t="s">
        <v>119</v>
      </c>
      <c r="B104" s="1">
        <v>2342269.7400000002</v>
      </c>
      <c r="C104" s="1">
        <v>2342269.7400000002</v>
      </c>
      <c r="D104" s="1">
        <v>2342269.7400000002</v>
      </c>
      <c r="E104" s="1">
        <v>2342503.52</v>
      </c>
      <c r="F104" s="1">
        <v>2342672.9</v>
      </c>
      <c r="G104" s="1">
        <v>2342771.04</v>
      </c>
      <c r="H104" s="1">
        <v>2342771.04</v>
      </c>
      <c r="I104" s="1">
        <v>2342785.1800000002</v>
      </c>
      <c r="J104" s="1">
        <v>2342907.2200000002</v>
      </c>
      <c r="K104" s="1">
        <v>2342907.2200000002</v>
      </c>
      <c r="L104" s="1">
        <v>2342907.2200000002</v>
      </c>
      <c r="M104" s="1">
        <v>2342956.4700000002</v>
      </c>
      <c r="N104" s="1">
        <v>2342956.4700000002</v>
      </c>
      <c r="O104" s="1">
        <v>-884370.44000000006</v>
      </c>
      <c r="P104" s="1">
        <v>-888313.26</v>
      </c>
      <c r="Q104" s="1">
        <v>-892256.08000000007</v>
      </c>
      <c r="R104" s="1">
        <v>-896199.1</v>
      </c>
      <c r="S104" s="1">
        <v>-900142.46</v>
      </c>
      <c r="T104" s="1">
        <v>-904086.04</v>
      </c>
      <c r="U104" s="1">
        <v>-908029.70000000007</v>
      </c>
      <c r="V104" s="1">
        <v>-911973.38</v>
      </c>
      <c r="W104" s="1">
        <v>-915917.17</v>
      </c>
      <c r="X104" s="1">
        <v>-919861.06</v>
      </c>
      <c r="Y104" s="1">
        <v>-923804.95000000007</v>
      </c>
      <c r="Z104" s="1">
        <v>-927748.89</v>
      </c>
      <c r="AA104" s="1">
        <v>-931692.87</v>
      </c>
      <c r="AB104" s="1">
        <v>-3941.71</v>
      </c>
      <c r="AC104" s="1">
        <v>-3942.82</v>
      </c>
      <c r="AD104" s="1">
        <v>-3942.82</v>
      </c>
      <c r="AE104" s="1">
        <v>-3943.02</v>
      </c>
      <c r="AF104" s="1">
        <v>-3943.36</v>
      </c>
      <c r="AG104" s="1">
        <v>-3943.58</v>
      </c>
      <c r="AH104" s="1">
        <v>-3943.6600000000003</v>
      </c>
      <c r="AI104" s="1">
        <v>-3943.6800000000003</v>
      </c>
      <c r="AJ104" s="1">
        <v>-3943.79</v>
      </c>
      <c r="AK104" s="1">
        <v>-3943.89</v>
      </c>
      <c r="AL104" s="1">
        <v>-3943.89</v>
      </c>
      <c r="AM104" s="1">
        <v>-3943.94</v>
      </c>
      <c r="AN104" s="1">
        <v>-3943.98</v>
      </c>
      <c r="AO104" s="1">
        <v>1457899.3</v>
      </c>
      <c r="AP104" s="1">
        <v>1453956.48</v>
      </c>
      <c r="AQ104" s="1">
        <v>1450013.6600000001</v>
      </c>
      <c r="AR104" s="1">
        <v>1446304.42</v>
      </c>
      <c r="AS104" s="1">
        <v>1442530.44</v>
      </c>
      <c r="AT104" s="1">
        <v>1438685</v>
      </c>
      <c r="AU104" s="1">
        <v>1434741.34</v>
      </c>
      <c r="AV104" s="1">
        <v>1430811.8</v>
      </c>
      <c r="AW104" s="1">
        <v>1426990.05</v>
      </c>
      <c r="AX104" s="1">
        <v>1423046.1600000001</v>
      </c>
      <c r="AY104" s="1">
        <v>1419102.27</v>
      </c>
      <c r="AZ104" s="1">
        <v>1415207.58</v>
      </c>
      <c r="BA104" s="1">
        <v>1411263.6</v>
      </c>
    </row>
    <row r="105" spans="1:53" x14ac:dyDescent="0.2">
      <c r="A105" t="s">
        <v>120</v>
      </c>
      <c r="B105" s="1">
        <v>1966793.96</v>
      </c>
      <c r="C105" s="1">
        <v>1966793.96</v>
      </c>
      <c r="D105" s="1">
        <v>2012046.41</v>
      </c>
      <c r="E105" s="1">
        <v>2012046.41</v>
      </c>
      <c r="F105" s="1">
        <v>2012046.41</v>
      </c>
      <c r="G105" s="1">
        <v>2012046.41</v>
      </c>
      <c r="H105" s="1">
        <v>2012046.41</v>
      </c>
      <c r="I105" s="1">
        <v>2012046.41</v>
      </c>
      <c r="J105" s="1">
        <v>2063816.41</v>
      </c>
      <c r="K105" s="1">
        <v>2063816.41</v>
      </c>
      <c r="L105" s="1">
        <v>2063816.41</v>
      </c>
      <c r="M105" s="1">
        <v>2098308.19</v>
      </c>
      <c r="N105" s="1">
        <v>2098308.19</v>
      </c>
      <c r="O105" s="1">
        <v>-794718.93</v>
      </c>
      <c r="P105" s="1">
        <v>-797439.66</v>
      </c>
      <c r="Q105" s="1">
        <v>-800191.69000000006</v>
      </c>
      <c r="R105" s="1">
        <v>-802975.02</v>
      </c>
      <c r="S105" s="1">
        <v>-805758.35</v>
      </c>
      <c r="T105" s="1">
        <v>-808541.68</v>
      </c>
      <c r="U105" s="1">
        <v>-811325.01</v>
      </c>
      <c r="V105" s="1">
        <v>-814108.34</v>
      </c>
      <c r="W105" s="1">
        <v>-816927.48</v>
      </c>
      <c r="X105" s="1">
        <v>-819782.43</v>
      </c>
      <c r="Y105" s="1">
        <v>-822637.38</v>
      </c>
      <c r="Z105" s="1">
        <v>-825516.18</v>
      </c>
      <c r="AA105" s="1">
        <v>-828418.84</v>
      </c>
      <c r="AB105" s="1">
        <v>-2720.73</v>
      </c>
      <c r="AC105" s="1">
        <v>-2720.73</v>
      </c>
      <c r="AD105" s="1">
        <v>-2752.03</v>
      </c>
      <c r="AE105" s="1">
        <v>-2783.33</v>
      </c>
      <c r="AF105" s="1">
        <v>-2783.33</v>
      </c>
      <c r="AG105" s="1">
        <v>-2783.33</v>
      </c>
      <c r="AH105" s="1">
        <v>-2783.33</v>
      </c>
      <c r="AI105" s="1">
        <v>-2783.33</v>
      </c>
      <c r="AJ105" s="1">
        <v>-2819.14</v>
      </c>
      <c r="AK105" s="1">
        <v>-2854.9500000000003</v>
      </c>
      <c r="AL105" s="1">
        <v>-2854.9500000000003</v>
      </c>
      <c r="AM105" s="1">
        <v>-2878.8</v>
      </c>
      <c r="AN105" s="1">
        <v>-2902.66</v>
      </c>
      <c r="AO105" s="1">
        <v>1172075.03</v>
      </c>
      <c r="AP105" s="1">
        <v>1169354.3</v>
      </c>
      <c r="AQ105" s="1">
        <v>1211854.72</v>
      </c>
      <c r="AR105" s="1">
        <v>1209071.3900000001</v>
      </c>
      <c r="AS105" s="1">
        <v>1206288.06</v>
      </c>
      <c r="AT105" s="1">
        <v>1203504.73</v>
      </c>
      <c r="AU105" s="1">
        <v>1200721.3999999999</v>
      </c>
      <c r="AV105" s="1">
        <v>1197938.07</v>
      </c>
      <c r="AW105" s="1">
        <v>1246888.93</v>
      </c>
      <c r="AX105" s="1">
        <v>1244033.98</v>
      </c>
      <c r="AY105" s="1">
        <v>1241179.03</v>
      </c>
      <c r="AZ105" s="1">
        <v>1272792.01</v>
      </c>
      <c r="BA105" s="1">
        <v>1269889.3500000001</v>
      </c>
    </row>
    <row r="106" spans="1:53" x14ac:dyDescent="0.2">
      <c r="A106" t="s">
        <v>121</v>
      </c>
      <c r="B106" s="1">
        <v>2085819.82</v>
      </c>
      <c r="C106" s="1">
        <v>2085819.82</v>
      </c>
      <c r="D106" s="1">
        <v>2085819.82</v>
      </c>
      <c r="E106" s="1">
        <v>2085819.82</v>
      </c>
      <c r="F106" s="1">
        <v>2085819.82</v>
      </c>
      <c r="G106" s="1">
        <v>2085819.82</v>
      </c>
      <c r="H106" s="1">
        <v>2085819.82</v>
      </c>
      <c r="I106" s="1">
        <v>2085819.82</v>
      </c>
      <c r="J106" s="1">
        <v>2085819.82</v>
      </c>
      <c r="K106" s="1">
        <v>2085819.82</v>
      </c>
      <c r="L106" s="1">
        <v>2085819.82</v>
      </c>
      <c r="M106" s="1">
        <v>2127322.14</v>
      </c>
      <c r="N106" s="1">
        <v>2127322.14</v>
      </c>
      <c r="O106" s="1">
        <v>-33479.29</v>
      </c>
      <c r="P106" s="1">
        <v>-36903.51</v>
      </c>
      <c r="Q106" s="1">
        <v>-40327.730000000003</v>
      </c>
      <c r="R106" s="1">
        <v>-43751.950000000004</v>
      </c>
      <c r="S106" s="1">
        <v>-47176.17</v>
      </c>
      <c r="T106" s="1">
        <v>-50600.39</v>
      </c>
      <c r="U106" s="1">
        <v>-54024.61</v>
      </c>
      <c r="V106" s="1">
        <v>-57448.83</v>
      </c>
      <c r="W106" s="1">
        <v>-60873.05</v>
      </c>
      <c r="X106" s="1">
        <v>-64297.270000000004</v>
      </c>
      <c r="Y106" s="1">
        <v>-67721.490000000005</v>
      </c>
      <c r="Z106" s="1">
        <v>-74636.08</v>
      </c>
      <c r="AA106" s="1">
        <v>-78128.430000000008</v>
      </c>
      <c r="AB106" s="1">
        <v>-3424.2200000000003</v>
      </c>
      <c r="AC106" s="1">
        <v>-3424.2200000000003</v>
      </c>
      <c r="AD106" s="1">
        <v>-3424.2200000000003</v>
      </c>
      <c r="AE106" s="1">
        <v>-3424.2200000000003</v>
      </c>
      <c r="AF106" s="1">
        <v>-3424.2200000000003</v>
      </c>
      <c r="AG106" s="1">
        <v>-3424.2200000000003</v>
      </c>
      <c r="AH106" s="1">
        <v>-3424.2200000000003</v>
      </c>
      <c r="AI106" s="1">
        <v>-3424.2200000000003</v>
      </c>
      <c r="AJ106" s="1">
        <v>-3424.2200000000003</v>
      </c>
      <c r="AK106" s="1">
        <v>-3424.2200000000003</v>
      </c>
      <c r="AL106" s="1">
        <v>-3424.2200000000003</v>
      </c>
      <c r="AM106" s="1">
        <v>-3492.35</v>
      </c>
      <c r="AN106" s="1">
        <v>-3492.35</v>
      </c>
      <c r="AO106" s="1">
        <v>2052340.53</v>
      </c>
      <c r="AP106" s="1">
        <v>2048916.31</v>
      </c>
      <c r="AQ106" s="1">
        <v>2045492.09</v>
      </c>
      <c r="AR106" s="1">
        <v>2042067.87</v>
      </c>
      <c r="AS106" s="1">
        <v>2038643.65</v>
      </c>
      <c r="AT106" s="1">
        <v>2035219.43</v>
      </c>
      <c r="AU106" s="1">
        <v>2031795.21</v>
      </c>
      <c r="AV106" s="1">
        <v>2028370.99</v>
      </c>
      <c r="AW106" s="1">
        <v>2024946.77</v>
      </c>
      <c r="AX106" s="1">
        <v>2021522.55</v>
      </c>
      <c r="AY106" s="1">
        <v>2018098.33</v>
      </c>
      <c r="AZ106" s="1">
        <v>2052686.06</v>
      </c>
      <c r="BA106" s="1">
        <v>2049193.71</v>
      </c>
    </row>
    <row r="107" spans="1:53" x14ac:dyDescent="0.2">
      <c r="A107" t="s">
        <v>122</v>
      </c>
      <c r="B107" s="1">
        <v>157018.04</v>
      </c>
      <c r="C107" s="1">
        <v>157018.04</v>
      </c>
      <c r="D107" s="1">
        <v>157018.04</v>
      </c>
      <c r="E107" s="1">
        <v>157018.04</v>
      </c>
      <c r="F107" s="1">
        <v>157018.04</v>
      </c>
      <c r="G107" s="1">
        <v>157018.04</v>
      </c>
      <c r="H107" s="1">
        <v>157018.04</v>
      </c>
      <c r="I107" s="1">
        <v>157018.04</v>
      </c>
      <c r="J107" s="1">
        <v>157018.04</v>
      </c>
      <c r="K107" s="1">
        <v>157018.04</v>
      </c>
      <c r="L107" s="1">
        <v>157018.04</v>
      </c>
      <c r="M107" s="1">
        <v>157018.04</v>
      </c>
      <c r="N107" s="1">
        <v>157018.04</v>
      </c>
      <c r="O107" s="1">
        <v>-36784.11</v>
      </c>
      <c r="P107" s="1">
        <v>-37227.69</v>
      </c>
      <c r="Q107" s="1">
        <v>-37671.270000000004</v>
      </c>
      <c r="R107" s="1">
        <v>-38114.85</v>
      </c>
      <c r="S107" s="1">
        <v>-38558.43</v>
      </c>
      <c r="T107" s="1">
        <v>-39002.01</v>
      </c>
      <c r="U107" s="1">
        <v>-39445.590000000004</v>
      </c>
      <c r="V107" s="1">
        <v>-39889.17</v>
      </c>
      <c r="W107" s="1">
        <v>-40332.75</v>
      </c>
      <c r="X107" s="1">
        <v>-40776.33</v>
      </c>
      <c r="Y107" s="1">
        <v>-41219.910000000003</v>
      </c>
      <c r="Z107" s="1">
        <v>-41663.49</v>
      </c>
      <c r="AA107" s="1">
        <v>-42107.07</v>
      </c>
      <c r="AB107" s="1">
        <v>-443.58</v>
      </c>
      <c r="AC107" s="1">
        <v>-443.58</v>
      </c>
      <c r="AD107" s="1">
        <v>-443.58</v>
      </c>
      <c r="AE107" s="1">
        <v>-443.58</v>
      </c>
      <c r="AF107" s="1">
        <v>-443.58</v>
      </c>
      <c r="AG107" s="1">
        <v>-443.58</v>
      </c>
      <c r="AH107" s="1">
        <v>-443.58</v>
      </c>
      <c r="AI107" s="1">
        <v>-443.58</v>
      </c>
      <c r="AJ107" s="1">
        <v>-443.58</v>
      </c>
      <c r="AK107" s="1">
        <v>-443.58</v>
      </c>
      <c r="AL107" s="1">
        <v>-443.58</v>
      </c>
      <c r="AM107" s="1">
        <v>-443.58</v>
      </c>
      <c r="AN107" s="1">
        <v>-443.58</v>
      </c>
      <c r="AO107" s="1">
        <v>120233.93000000001</v>
      </c>
      <c r="AP107" s="1">
        <v>119790.35</v>
      </c>
      <c r="AQ107" s="1">
        <v>119346.77</v>
      </c>
      <c r="AR107" s="1">
        <v>118903.19</v>
      </c>
      <c r="AS107" s="1">
        <v>118459.61</v>
      </c>
      <c r="AT107" s="1">
        <v>118016.03</v>
      </c>
      <c r="AU107" s="1">
        <v>117572.45</v>
      </c>
      <c r="AV107" s="1">
        <v>117128.87</v>
      </c>
      <c r="AW107" s="1">
        <v>116685.29000000001</v>
      </c>
      <c r="AX107" s="1">
        <v>116241.71</v>
      </c>
      <c r="AY107" s="1">
        <v>115798.13</v>
      </c>
      <c r="AZ107" s="1">
        <v>115354.55</v>
      </c>
      <c r="BA107" s="1">
        <v>114910.97</v>
      </c>
    </row>
    <row r="108" spans="1:53" x14ac:dyDescent="0.2">
      <c r="A108" t="s">
        <v>123</v>
      </c>
      <c r="B108" s="1">
        <v>129707</v>
      </c>
      <c r="C108" s="1">
        <v>129707</v>
      </c>
      <c r="D108" s="1">
        <v>129707</v>
      </c>
      <c r="E108" s="1">
        <v>129707</v>
      </c>
      <c r="F108" s="1">
        <v>129707</v>
      </c>
      <c r="G108" s="1">
        <v>129707</v>
      </c>
      <c r="H108" s="1">
        <v>0</v>
      </c>
      <c r="I108" s="1" t="s">
        <v>21</v>
      </c>
      <c r="J108" s="1" t="s">
        <v>21</v>
      </c>
      <c r="K108" s="1" t="s">
        <v>21</v>
      </c>
      <c r="L108" s="1" t="s">
        <v>21</v>
      </c>
      <c r="M108" s="1" t="s">
        <v>21</v>
      </c>
      <c r="N108" s="1" t="s">
        <v>21</v>
      </c>
      <c r="O108" s="1">
        <v>-103232.88</v>
      </c>
      <c r="P108" s="1">
        <v>-103453.5</v>
      </c>
      <c r="Q108" s="1">
        <v>-103674.12</v>
      </c>
      <c r="R108" s="1">
        <v>-103894.74</v>
      </c>
      <c r="S108" s="1">
        <v>-104115.36</v>
      </c>
      <c r="T108" s="1">
        <v>-104335.98</v>
      </c>
      <c r="U108" s="1">
        <v>0</v>
      </c>
      <c r="V108" s="1" t="s">
        <v>21</v>
      </c>
      <c r="W108" s="1" t="s">
        <v>21</v>
      </c>
      <c r="X108" s="1" t="s">
        <v>21</v>
      </c>
      <c r="Y108" s="1" t="s">
        <v>21</v>
      </c>
      <c r="Z108" s="1" t="s">
        <v>21</v>
      </c>
      <c r="AA108" s="1" t="s">
        <v>21</v>
      </c>
      <c r="AB108" s="1">
        <v>-220.62</v>
      </c>
      <c r="AC108" s="1">
        <v>-220.62</v>
      </c>
      <c r="AD108" s="1">
        <v>-220.62</v>
      </c>
      <c r="AE108" s="1">
        <v>-220.62</v>
      </c>
      <c r="AF108" s="1">
        <v>-220.62</v>
      </c>
      <c r="AG108" s="1">
        <v>-220.62</v>
      </c>
      <c r="AH108" s="1">
        <v>0</v>
      </c>
      <c r="AI108" s="1" t="s">
        <v>21</v>
      </c>
      <c r="AJ108" s="1" t="s">
        <v>21</v>
      </c>
      <c r="AK108" s="1" t="s">
        <v>21</v>
      </c>
      <c r="AL108" s="1" t="s">
        <v>21</v>
      </c>
      <c r="AM108" s="1" t="s">
        <v>21</v>
      </c>
      <c r="AN108" s="1" t="s">
        <v>21</v>
      </c>
      <c r="AO108" s="1">
        <v>26474.12</v>
      </c>
      <c r="AP108" s="1">
        <v>26253.5</v>
      </c>
      <c r="AQ108" s="1">
        <v>26032.880000000001</v>
      </c>
      <c r="AR108" s="1">
        <v>25812.260000000002</v>
      </c>
      <c r="AS108" s="1">
        <v>25591.64</v>
      </c>
      <c r="AT108" s="1">
        <v>25371.02</v>
      </c>
      <c r="AU108" s="1">
        <v>0</v>
      </c>
      <c r="AV108" s="1" t="s">
        <v>21</v>
      </c>
      <c r="AW108" s="1" t="s">
        <v>21</v>
      </c>
      <c r="AX108" s="1" t="s">
        <v>21</v>
      </c>
      <c r="AY108" s="1" t="s">
        <v>21</v>
      </c>
      <c r="AZ108" s="1" t="s">
        <v>21</v>
      </c>
      <c r="BA108" s="1" t="s">
        <v>21</v>
      </c>
    </row>
    <row r="109" spans="1:53" x14ac:dyDescent="0.2">
      <c r="A109" t="s">
        <v>124</v>
      </c>
      <c r="B109" s="1">
        <v>22774.22</v>
      </c>
      <c r="C109" s="1">
        <v>22774.22</v>
      </c>
      <c r="D109" s="1">
        <v>22774.22</v>
      </c>
      <c r="E109" s="1">
        <v>22774.22</v>
      </c>
      <c r="F109" s="1">
        <v>22774.22</v>
      </c>
      <c r="G109" s="1">
        <v>22774.22</v>
      </c>
      <c r="H109" s="1">
        <v>22774.22</v>
      </c>
      <c r="I109" s="1">
        <v>22774.22</v>
      </c>
      <c r="J109" s="1">
        <v>22774.22</v>
      </c>
      <c r="K109" s="1">
        <v>22774.22</v>
      </c>
      <c r="L109" s="1">
        <v>22774.22</v>
      </c>
      <c r="M109" s="1">
        <v>22774.22</v>
      </c>
      <c r="N109" s="1">
        <v>22774.22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22774.22</v>
      </c>
      <c r="AP109" s="1">
        <v>22774.22</v>
      </c>
      <c r="AQ109" s="1">
        <v>22774.22</v>
      </c>
      <c r="AR109" s="1">
        <v>22774.22</v>
      </c>
      <c r="AS109" s="1">
        <v>22774.22</v>
      </c>
      <c r="AT109" s="1">
        <v>22774.22</v>
      </c>
      <c r="AU109" s="1">
        <v>22774.22</v>
      </c>
      <c r="AV109" s="1">
        <v>22774.22</v>
      </c>
      <c r="AW109" s="1">
        <v>22774.22</v>
      </c>
      <c r="AX109" s="1">
        <v>22774.22</v>
      </c>
      <c r="AY109" s="1">
        <v>22774.22</v>
      </c>
      <c r="AZ109" s="1">
        <v>22774.22</v>
      </c>
      <c r="BA109" s="1">
        <v>22774.22</v>
      </c>
    </row>
    <row r="110" spans="1:53" x14ac:dyDescent="0.2">
      <c r="A110" t="s">
        <v>125</v>
      </c>
      <c r="B110" s="1">
        <v>3522529.89</v>
      </c>
      <c r="C110" s="1">
        <v>4196201.7699999996</v>
      </c>
      <c r="D110" s="1">
        <v>4215897.29</v>
      </c>
      <c r="E110" s="1">
        <v>4217024.5999999996</v>
      </c>
      <c r="F110" s="1">
        <v>4224722.74</v>
      </c>
      <c r="G110" s="1">
        <v>4227908.32</v>
      </c>
      <c r="H110" s="1">
        <v>4237905.04</v>
      </c>
      <c r="I110" s="1">
        <v>4239177.54</v>
      </c>
      <c r="J110" s="1">
        <v>4239177.54</v>
      </c>
      <c r="K110" s="1">
        <v>4289664.37</v>
      </c>
      <c r="L110" s="1">
        <v>4306609.96</v>
      </c>
      <c r="M110" s="1">
        <v>4320782</v>
      </c>
      <c r="N110" s="1">
        <v>4323042.26</v>
      </c>
      <c r="O110" s="1">
        <v>-667178.27</v>
      </c>
      <c r="P110" s="1">
        <v>-672549.22</v>
      </c>
      <c r="Q110" s="1">
        <v>-678402.64</v>
      </c>
      <c r="R110" s="1">
        <v>-684270.55</v>
      </c>
      <c r="S110" s="1">
        <v>-690144.6</v>
      </c>
      <c r="T110" s="1">
        <v>-696026.22</v>
      </c>
      <c r="U110" s="1">
        <v>-701917.02</v>
      </c>
      <c r="V110" s="1">
        <v>-707815.66</v>
      </c>
      <c r="W110" s="1">
        <v>-713715.18</v>
      </c>
      <c r="X110" s="1">
        <v>-719649.84</v>
      </c>
      <c r="Y110" s="1">
        <v>-725631.42</v>
      </c>
      <c r="Z110" s="1">
        <v>-731634.64</v>
      </c>
      <c r="AA110" s="1">
        <v>-737649.3</v>
      </c>
      <c r="AB110" s="1">
        <v>-5055.92</v>
      </c>
      <c r="AC110" s="1">
        <v>-5370.95</v>
      </c>
      <c r="AD110" s="1">
        <v>-5853.42</v>
      </c>
      <c r="AE110" s="1">
        <v>-5867.91</v>
      </c>
      <c r="AF110" s="1">
        <v>-5874.05</v>
      </c>
      <c r="AG110" s="1">
        <v>-5881.62</v>
      </c>
      <c r="AH110" s="1">
        <v>-5890.8</v>
      </c>
      <c r="AI110" s="1">
        <v>-5898.64</v>
      </c>
      <c r="AJ110" s="1">
        <v>-5899.52</v>
      </c>
      <c r="AK110" s="1">
        <v>-5934.66</v>
      </c>
      <c r="AL110" s="1">
        <v>-5981.58</v>
      </c>
      <c r="AM110" s="1">
        <v>-6003.22</v>
      </c>
      <c r="AN110" s="1">
        <v>-6014.66</v>
      </c>
      <c r="AO110" s="1">
        <v>2855351.62</v>
      </c>
      <c r="AP110" s="1">
        <v>3523652.55</v>
      </c>
      <c r="AQ110" s="1">
        <v>3537494.65</v>
      </c>
      <c r="AR110" s="1">
        <v>3532754.05</v>
      </c>
      <c r="AS110" s="1">
        <v>3534578.14</v>
      </c>
      <c r="AT110" s="1">
        <v>3531882.1</v>
      </c>
      <c r="AU110" s="1">
        <v>3535988.02</v>
      </c>
      <c r="AV110" s="1">
        <v>3531361.88</v>
      </c>
      <c r="AW110" s="1">
        <v>3525462.36</v>
      </c>
      <c r="AX110" s="1">
        <v>3570014.5300000003</v>
      </c>
      <c r="AY110" s="1">
        <v>3580978.54</v>
      </c>
      <c r="AZ110" s="1">
        <v>3589147.36</v>
      </c>
      <c r="BA110" s="1">
        <v>3585392.96</v>
      </c>
    </row>
    <row r="111" spans="1:53" x14ac:dyDescent="0.2">
      <c r="A111" t="s">
        <v>126</v>
      </c>
      <c r="B111" s="1">
        <v>289388.22000000003</v>
      </c>
      <c r="C111" s="1">
        <v>289388.22000000003</v>
      </c>
      <c r="D111" s="1">
        <v>289388.22000000003</v>
      </c>
      <c r="E111" s="1">
        <v>289388.22000000003</v>
      </c>
      <c r="F111" s="1">
        <v>289388.22000000003</v>
      </c>
      <c r="G111" s="1">
        <v>289388.22000000003</v>
      </c>
      <c r="H111" s="1">
        <v>289388.22000000003</v>
      </c>
      <c r="I111" s="1">
        <v>289388.22000000003</v>
      </c>
      <c r="J111" s="1">
        <v>289388.22000000003</v>
      </c>
      <c r="K111" s="1">
        <v>303037.75</v>
      </c>
      <c r="L111" s="1">
        <v>303037.75</v>
      </c>
      <c r="M111" s="1">
        <v>303037.75</v>
      </c>
      <c r="N111" s="1">
        <v>303037.75</v>
      </c>
      <c r="O111" s="1">
        <v>-68572.28</v>
      </c>
      <c r="P111" s="1">
        <v>-72347.31</v>
      </c>
      <c r="Q111" s="1">
        <v>-76122.350000000006</v>
      </c>
      <c r="R111" s="1">
        <v>-79897.37</v>
      </c>
      <c r="S111" s="1">
        <v>-83672.41</v>
      </c>
      <c r="T111" s="1">
        <v>-87447.46</v>
      </c>
      <c r="U111" s="1">
        <v>-91222.52</v>
      </c>
      <c r="V111" s="1">
        <v>-94997.55</v>
      </c>
      <c r="W111" s="1">
        <v>-98772.61</v>
      </c>
      <c r="X111" s="1">
        <v>-102661.39</v>
      </c>
      <c r="Y111" s="1">
        <v>-106663.94</v>
      </c>
      <c r="Z111" s="1">
        <v>-110666.46</v>
      </c>
      <c r="AA111" s="1">
        <v>-114668.99</v>
      </c>
      <c r="AB111" s="1">
        <v>-1885.76</v>
      </c>
      <c r="AC111" s="1">
        <v>-3775.03</v>
      </c>
      <c r="AD111" s="1">
        <v>-3775.04</v>
      </c>
      <c r="AE111" s="1">
        <v>-3775.02</v>
      </c>
      <c r="AF111" s="1">
        <v>-3775.04</v>
      </c>
      <c r="AG111" s="1">
        <v>-3775.05</v>
      </c>
      <c r="AH111" s="1">
        <v>-3775.06</v>
      </c>
      <c r="AI111" s="1">
        <v>-3775.03</v>
      </c>
      <c r="AJ111" s="1">
        <v>-3775.06</v>
      </c>
      <c r="AK111" s="1">
        <v>-3888.78</v>
      </c>
      <c r="AL111" s="1">
        <v>-4002.55</v>
      </c>
      <c r="AM111" s="1">
        <v>-4002.52</v>
      </c>
      <c r="AN111" s="1">
        <v>-4002.53</v>
      </c>
      <c r="AO111" s="1">
        <v>220815.94</v>
      </c>
      <c r="AP111" s="1">
        <v>217040.91</v>
      </c>
      <c r="AQ111" s="1">
        <v>213265.87</v>
      </c>
      <c r="AR111" s="1">
        <v>209490.85</v>
      </c>
      <c r="AS111" s="1">
        <v>205715.81</v>
      </c>
      <c r="AT111" s="1">
        <v>201940.76</v>
      </c>
      <c r="AU111" s="1">
        <v>198165.7</v>
      </c>
      <c r="AV111" s="1">
        <v>194390.67</v>
      </c>
      <c r="AW111" s="1">
        <v>190615.61000000002</v>
      </c>
      <c r="AX111" s="1">
        <v>200376.36000000002</v>
      </c>
      <c r="AY111" s="1">
        <v>196373.81</v>
      </c>
      <c r="AZ111" s="1">
        <v>192371.29</v>
      </c>
      <c r="BA111" s="1">
        <v>188368.76</v>
      </c>
    </row>
    <row r="112" spans="1:53" x14ac:dyDescent="0.2">
      <c r="A112" t="s">
        <v>127</v>
      </c>
      <c r="B112" s="1">
        <v>5800002.4100000001</v>
      </c>
      <c r="C112" s="1">
        <v>5800631.8700000001</v>
      </c>
      <c r="D112" s="1">
        <v>5800881.7400000002</v>
      </c>
      <c r="E112" s="1">
        <v>5811988.79</v>
      </c>
      <c r="F112" s="1">
        <v>5987194.8799999999</v>
      </c>
      <c r="G112" s="1">
        <v>5989031.5</v>
      </c>
      <c r="H112" s="1">
        <v>5989412.2199999997</v>
      </c>
      <c r="I112" s="1">
        <v>5725820.2800000003</v>
      </c>
      <c r="J112" s="1">
        <v>5725820.2800000003</v>
      </c>
      <c r="K112" s="1">
        <v>5726013.5999999996</v>
      </c>
      <c r="L112" s="1">
        <v>5726013.5999999996</v>
      </c>
      <c r="M112" s="1">
        <v>5726013.5999999996</v>
      </c>
      <c r="N112" s="1">
        <v>5726013.5999999996</v>
      </c>
      <c r="O112" s="1">
        <v>-3172396.23</v>
      </c>
      <c r="P112" s="1">
        <v>-3275255.19</v>
      </c>
      <c r="Q112" s="1">
        <v>-3378121.94</v>
      </c>
      <c r="R112" s="1">
        <v>-3481089.39</v>
      </c>
      <c r="S112" s="1">
        <v>-3585708.8200000003</v>
      </c>
      <c r="T112" s="1">
        <v>-3691898.0300000003</v>
      </c>
      <c r="U112" s="1">
        <v>-3798106.9</v>
      </c>
      <c r="V112" s="1">
        <v>-3638196.89</v>
      </c>
      <c r="W112" s="1">
        <v>-3738941.58</v>
      </c>
      <c r="X112" s="1">
        <v>-3840481.17</v>
      </c>
      <c r="Y112" s="1">
        <v>-3942022.48</v>
      </c>
      <c r="Z112" s="1">
        <v>-4043563.79</v>
      </c>
      <c r="AA112" s="1">
        <v>-4145105.1</v>
      </c>
      <c r="AB112" s="1">
        <v>-110015.35</v>
      </c>
      <c r="AC112" s="1">
        <v>-102858.96</v>
      </c>
      <c r="AD112" s="1">
        <v>-102866.75</v>
      </c>
      <c r="AE112" s="1">
        <v>-102967.45</v>
      </c>
      <c r="AF112" s="1">
        <v>-104619.43000000001</v>
      </c>
      <c r="AG112" s="1">
        <v>-106189.21</v>
      </c>
      <c r="AH112" s="1">
        <v>-106208.87</v>
      </c>
      <c r="AI112" s="1">
        <v>-103875.06</v>
      </c>
      <c r="AJ112" s="1">
        <v>-101537.88</v>
      </c>
      <c r="AK112" s="1">
        <v>-101539.59</v>
      </c>
      <c r="AL112" s="1">
        <v>-101541.31</v>
      </c>
      <c r="AM112" s="1">
        <v>-101541.31</v>
      </c>
      <c r="AN112" s="1">
        <v>-101541.31</v>
      </c>
      <c r="AO112" s="1">
        <v>2627606.1800000002</v>
      </c>
      <c r="AP112" s="1">
        <v>2525376.6800000002</v>
      </c>
      <c r="AQ112" s="1">
        <v>2422759.7999999998</v>
      </c>
      <c r="AR112" s="1">
        <v>2330899.4</v>
      </c>
      <c r="AS112" s="1">
        <v>2401486.06</v>
      </c>
      <c r="AT112" s="1">
        <v>2297133.4700000002</v>
      </c>
      <c r="AU112" s="1">
        <v>2191305.3199999998</v>
      </c>
      <c r="AV112" s="1">
        <v>2087623.39</v>
      </c>
      <c r="AW112" s="1">
        <v>1986878.7000000002</v>
      </c>
      <c r="AX112" s="1">
        <v>1885532.4300000002</v>
      </c>
      <c r="AY112" s="1">
        <v>1783991.12</v>
      </c>
      <c r="AZ112" s="1">
        <v>1682449.81</v>
      </c>
      <c r="BA112" s="1">
        <v>1580908.5</v>
      </c>
    </row>
    <row r="113" spans="1:53" x14ac:dyDescent="0.2">
      <c r="A113" t="s">
        <v>128</v>
      </c>
      <c r="B113" s="1">
        <v>1393535.18</v>
      </c>
      <c r="C113" s="1">
        <v>1396211</v>
      </c>
      <c r="D113" s="1">
        <v>1722598.35</v>
      </c>
      <c r="E113" s="1">
        <v>1724353.48</v>
      </c>
      <c r="F113" s="1">
        <v>1834625.32</v>
      </c>
      <c r="G113" s="1">
        <v>1835654.62</v>
      </c>
      <c r="H113" s="1">
        <v>1836473.8599999999</v>
      </c>
      <c r="I113" s="1">
        <v>1842729.3399999999</v>
      </c>
      <c r="J113" s="1">
        <v>1836028.07</v>
      </c>
      <c r="K113" s="1">
        <v>1838722.58</v>
      </c>
      <c r="L113" s="1">
        <v>1840963.9</v>
      </c>
      <c r="M113" s="1">
        <v>1841604.75</v>
      </c>
      <c r="N113" s="1">
        <v>1970422.87</v>
      </c>
      <c r="O113" s="1">
        <v>-1216939.18</v>
      </c>
      <c r="P113" s="1">
        <v>-1220461.23</v>
      </c>
      <c r="Q113" s="1">
        <v>-1224398.73</v>
      </c>
      <c r="R113" s="1">
        <v>-1228750.51</v>
      </c>
      <c r="S113" s="1">
        <v>-1233243.72</v>
      </c>
      <c r="T113" s="1">
        <v>-1237877.45</v>
      </c>
      <c r="U113" s="1">
        <v>-1239317.17</v>
      </c>
      <c r="V113" s="1">
        <v>-1243962.1599999999</v>
      </c>
      <c r="W113" s="1">
        <v>-1248606.5900000001</v>
      </c>
      <c r="X113" s="1">
        <v>-1253245.96</v>
      </c>
      <c r="Y113" s="1">
        <v>-1257891.56</v>
      </c>
      <c r="Z113" s="1">
        <v>-1262540.8</v>
      </c>
      <c r="AA113" s="1">
        <v>-1267353.48</v>
      </c>
      <c r="AB113" s="1">
        <v>-3516.9900000000002</v>
      </c>
      <c r="AC113" s="1">
        <v>-3522.05</v>
      </c>
      <c r="AD113" s="1">
        <v>-3937.5</v>
      </c>
      <c r="AE113" s="1">
        <v>-4351.78</v>
      </c>
      <c r="AF113" s="1">
        <v>-4493.21</v>
      </c>
      <c r="AG113" s="1">
        <v>-4633.7300000000005</v>
      </c>
      <c r="AH113" s="1">
        <v>-4636.0600000000004</v>
      </c>
      <c r="AI113" s="1">
        <v>-4644.99</v>
      </c>
      <c r="AJ113" s="1">
        <v>-4644.43</v>
      </c>
      <c r="AK113" s="1">
        <v>-4639.37</v>
      </c>
      <c r="AL113" s="1">
        <v>-4645.6000000000004</v>
      </c>
      <c r="AM113" s="1">
        <v>-4649.24</v>
      </c>
      <c r="AN113" s="1">
        <v>-4812.68</v>
      </c>
      <c r="AO113" s="1">
        <v>176596</v>
      </c>
      <c r="AP113" s="1">
        <v>175749.77</v>
      </c>
      <c r="AQ113" s="1">
        <v>498199.62</v>
      </c>
      <c r="AR113" s="1">
        <v>495602.97000000003</v>
      </c>
      <c r="AS113" s="1">
        <v>601381.6</v>
      </c>
      <c r="AT113" s="1">
        <v>597777.17000000004</v>
      </c>
      <c r="AU113" s="1">
        <v>597156.69000000006</v>
      </c>
      <c r="AV113" s="1">
        <v>598767.18000000005</v>
      </c>
      <c r="AW113" s="1">
        <v>587421.48</v>
      </c>
      <c r="AX113" s="1">
        <v>585476.62</v>
      </c>
      <c r="AY113" s="1">
        <v>583072.34</v>
      </c>
      <c r="AZ113" s="1">
        <v>579063.95000000007</v>
      </c>
      <c r="BA113" s="1">
        <v>703069.39</v>
      </c>
    </row>
    <row r="114" spans="1:53" x14ac:dyDescent="0.2">
      <c r="A114" t="s">
        <v>129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</row>
    <row r="115" spans="1:53" x14ac:dyDescent="0.2">
      <c r="A115" t="s">
        <v>130</v>
      </c>
      <c r="B115" s="1">
        <v>60743.91</v>
      </c>
      <c r="C115" s="1">
        <v>60743.91</v>
      </c>
      <c r="D115" s="1">
        <v>60743.91</v>
      </c>
      <c r="E115" s="1">
        <v>60743.91</v>
      </c>
      <c r="F115" s="1">
        <v>60743.91</v>
      </c>
      <c r="G115" s="1">
        <v>60743.91</v>
      </c>
      <c r="H115" s="1">
        <v>60743.91</v>
      </c>
      <c r="I115" s="1">
        <v>60743.91</v>
      </c>
      <c r="J115" s="1">
        <v>60743.91</v>
      </c>
      <c r="K115" s="1">
        <v>60743.91</v>
      </c>
      <c r="L115" s="1">
        <v>60743.91</v>
      </c>
      <c r="M115" s="1">
        <v>60743.91</v>
      </c>
      <c r="N115" s="1">
        <v>60743.91</v>
      </c>
      <c r="O115" s="1">
        <v>-60743.91</v>
      </c>
      <c r="P115" s="1">
        <v>-60743.91</v>
      </c>
      <c r="Q115" s="1">
        <v>-60743.91</v>
      </c>
      <c r="R115" s="1">
        <v>-60743.91</v>
      </c>
      <c r="S115" s="1">
        <v>-60743.91</v>
      </c>
      <c r="T115" s="1">
        <v>-60743.91</v>
      </c>
      <c r="U115" s="1">
        <v>-60743.91</v>
      </c>
      <c r="V115" s="1">
        <v>-60743.91</v>
      </c>
      <c r="W115" s="1">
        <v>-60743.91</v>
      </c>
      <c r="X115" s="1">
        <v>-60743.91</v>
      </c>
      <c r="Y115" s="1">
        <v>-60743.91</v>
      </c>
      <c r="Z115" s="1">
        <v>-60743.91</v>
      </c>
      <c r="AA115" s="1">
        <v>-60743.91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</row>
    <row r="116" spans="1:53" x14ac:dyDescent="0.2">
      <c r="A116" t="s">
        <v>131</v>
      </c>
      <c r="B116" s="1">
        <v>1682915</v>
      </c>
      <c r="C116" s="1">
        <v>1757596.58</v>
      </c>
      <c r="D116" s="1">
        <v>1772127.48</v>
      </c>
      <c r="E116" s="1">
        <v>1768981.4100000001</v>
      </c>
      <c r="F116" s="1">
        <v>1768981.4100000001</v>
      </c>
      <c r="G116" s="1">
        <v>1768981.4100000001</v>
      </c>
      <c r="H116" s="1">
        <v>1768981.4100000001</v>
      </c>
      <c r="I116" s="1">
        <v>1838921.94</v>
      </c>
      <c r="J116" s="1">
        <v>1838921.94</v>
      </c>
      <c r="K116" s="1">
        <v>1923966.0899999999</v>
      </c>
      <c r="L116" s="1">
        <v>1925363.13</v>
      </c>
      <c r="M116" s="1">
        <v>1926716.4300000002</v>
      </c>
      <c r="N116" s="1">
        <v>1826258.32</v>
      </c>
      <c r="O116" s="1">
        <v>-581727.76</v>
      </c>
      <c r="P116" s="1">
        <v>-591991.95000000007</v>
      </c>
      <c r="Q116" s="1">
        <v>-602522.29</v>
      </c>
      <c r="R116" s="1">
        <v>-601651.17000000004</v>
      </c>
      <c r="S116" s="1">
        <v>-612206.09</v>
      </c>
      <c r="T116" s="1">
        <v>-622761.01</v>
      </c>
      <c r="U116" s="1">
        <v>-633315.93000000005</v>
      </c>
      <c r="V116" s="1">
        <v>-644079.51</v>
      </c>
      <c r="W116" s="1">
        <v>-655051.74</v>
      </c>
      <c r="X116" s="1">
        <v>-661938.75</v>
      </c>
      <c r="Y116" s="1">
        <v>-673422.58</v>
      </c>
      <c r="Z116" s="1">
        <v>-684914.62</v>
      </c>
      <c r="AA116" s="1">
        <v>-595652.88</v>
      </c>
      <c r="AB116" s="1">
        <v>-9647.33</v>
      </c>
      <c r="AC116" s="1">
        <v>-10264.19</v>
      </c>
      <c r="AD116" s="1">
        <v>-10530.34</v>
      </c>
      <c r="AE116" s="1">
        <v>-10564.31</v>
      </c>
      <c r="AF116" s="1">
        <v>-10554.92</v>
      </c>
      <c r="AG116" s="1">
        <v>-10554.92</v>
      </c>
      <c r="AH116" s="1">
        <v>-10554.92</v>
      </c>
      <c r="AI116" s="1">
        <v>-10763.58</v>
      </c>
      <c r="AJ116" s="1">
        <v>-10972.23</v>
      </c>
      <c r="AK116" s="1">
        <v>-11081.7</v>
      </c>
      <c r="AL116" s="1">
        <v>-11483.83</v>
      </c>
      <c r="AM116" s="1">
        <v>-11492.04</v>
      </c>
      <c r="AN116" s="1">
        <v>-11196.37</v>
      </c>
      <c r="AO116" s="1">
        <v>1101187.24</v>
      </c>
      <c r="AP116" s="1">
        <v>1165604.6299999999</v>
      </c>
      <c r="AQ116" s="1">
        <v>1169605.19</v>
      </c>
      <c r="AR116" s="1">
        <v>1167330.24</v>
      </c>
      <c r="AS116" s="1">
        <v>1156775.32</v>
      </c>
      <c r="AT116" s="1">
        <v>1146220.3999999999</v>
      </c>
      <c r="AU116" s="1">
        <v>1135665.48</v>
      </c>
      <c r="AV116" s="1">
        <v>1194842.43</v>
      </c>
      <c r="AW116" s="1">
        <v>1183870.2</v>
      </c>
      <c r="AX116" s="1">
        <v>1262027.3400000001</v>
      </c>
      <c r="AY116" s="1">
        <v>1251940.55</v>
      </c>
      <c r="AZ116" s="1">
        <v>1241801.81</v>
      </c>
      <c r="BA116" s="1">
        <v>1230605.44</v>
      </c>
    </row>
    <row r="117" spans="1:53" x14ac:dyDescent="0.2">
      <c r="A117" t="s">
        <v>132</v>
      </c>
      <c r="B117" s="1">
        <v>42116.08</v>
      </c>
      <c r="C117" s="1">
        <v>42116.08</v>
      </c>
      <c r="D117" s="1">
        <v>42116.08</v>
      </c>
      <c r="E117" s="1">
        <v>42116.08</v>
      </c>
      <c r="F117" s="1">
        <v>42116.08</v>
      </c>
      <c r="G117" s="1">
        <v>42116.08</v>
      </c>
      <c r="H117" s="1">
        <v>104790.1</v>
      </c>
      <c r="I117" s="1">
        <v>104950.81</v>
      </c>
      <c r="J117" s="1">
        <v>104950.81</v>
      </c>
      <c r="K117" s="1">
        <v>104950.81</v>
      </c>
      <c r="L117" s="1">
        <v>104950.81</v>
      </c>
      <c r="M117" s="1">
        <v>104950.81</v>
      </c>
      <c r="N117" s="1">
        <v>104950.81</v>
      </c>
      <c r="O117" s="1">
        <v>-42116.08</v>
      </c>
      <c r="P117" s="1">
        <v>-42116.08</v>
      </c>
      <c r="Q117" s="1">
        <v>-42116.08</v>
      </c>
      <c r="R117" s="1">
        <v>-42116.08</v>
      </c>
      <c r="S117" s="1">
        <v>-42116.08</v>
      </c>
      <c r="T117" s="1">
        <v>-42116.08</v>
      </c>
      <c r="U117" s="1">
        <v>-18314.600000000002</v>
      </c>
      <c r="V117" s="1">
        <v>-18940.330000000002</v>
      </c>
      <c r="W117" s="1">
        <v>-19566.54</v>
      </c>
      <c r="X117" s="1">
        <v>-20192.75</v>
      </c>
      <c r="Y117" s="1">
        <v>-20818.96</v>
      </c>
      <c r="Z117" s="1">
        <v>-21445.170000000002</v>
      </c>
      <c r="AA117" s="1">
        <v>-22071.38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-438.27</v>
      </c>
      <c r="AI117" s="1">
        <v>-625.73</v>
      </c>
      <c r="AJ117" s="1">
        <v>-626.21</v>
      </c>
      <c r="AK117" s="1">
        <v>-626.21</v>
      </c>
      <c r="AL117" s="1">
        <v>-626.21</v>
      </c>
      <c r="AM117" s="1">
        <v>-626.21</v>
      </c>
      <c r="AN117" s="1">
        <v>-626.21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86475.5</v>
      </c>
      <c r="AV117" s="1">
        <v>86010.48</v>
      </c>
      <c r="AW117" s="1">
        <v>85384.27</v>
      </c>
      <c r="AX117" s="1">
        <v>84758.06</v>
      </c>
      <c r="AY117" s="1">
        <v>84131.85</v>
      </c>
      <c r="AZ117" s="1">
        <v>83505.64</v>
      </c>
      <c r="BA117" s="1">
        <v>82879.430000000008</v>
      </c>
    </row>
    <row r="118" spans="1:53" x14ac:dyDescent="0.2">
      <c r="A118" t="s">
        <v>133</v>
      </c>
      <c r="B118" s="1">
        <v>1197985.3</v>
      </c>
      <c r="C118" s="1">
        <v>1197985.3</v>
      </c>
      <c r="D118" s="1">
        <v>1197985.3</v>
      </c>
      <c r="E118" s="1">
        <v>1276039.55</v>
      </c>
      <c r="F118" s="1">
        <v>1276039.55</v>
      </c>
      <c r="G118" s="1">
        <v>1276039.55</v>
      </c>
      <c r="H118" s="1">
        <v>1276039.55</v>
      </c>
      <c r="I118" s="1">
        <v>1276039.55</v>
      </c>
      <c r="J118" s="1">
        <v>1276039.55</v>
      </c>
      <c r="K118" s="1">
        <v>1236534.04</v>
      </c>
      <c r="L118" s="1">
        <v>1236534.04</v>
      </c>
      <c r="M118" s="1">
        <v>1291250.3</v>
      </c>
      <c r="N118" s="1">
        <v>1291250.3</v>
      </c>
      <c r="O118" s="1">
        <v>-277329.51</v>
      </c>
      <c r="P118" s="1">
        <v>-284477.49</v>
      </c>
      <c r="Q118" s="1">
        <v>-291625.47000000003</v>
      </c>
      <c r="R118" s="1">
        <v>-299006.31</v>
      </c>
      <c r="S118" s="1">
        <v>-306620.01</v>
      </c>
      <c r="T118" s="1">
        <v>-314233.71000000002</v>
      </c>
      <c r="U118" s="1">
        <v>-321847.41000000003</v>
      </c>
      <c r="V118" s="1">
        <v>-329461.11</v>
      </c>
      <c r="W118" s="1">
        <v>-337074.81</v>
      </c>
      <c r="X118" s="1">
        <v>-330658.78999999998</v>
      </c>
      <c r="Y118" s="1">
        <v>-338036.78</v>
      </c>
      <c r="Z118" s="1">
        <v>-345578</v>
      </c>
      <c r="AA118" s="1">
        <v>-353282.46</v>
      </c>
      <c r="AB118" s="1">
        <v>-7147.9800000000005</v>
      </c>
      <c r="AC118" s="1">
        <v>-7147.9800000000005</v>
      </c>
      <c r="AD118" s="1">
        <v>-7147.9800000000005</v>
      </c>
      <c r="AE118" s="1">
        <v>-7380.84</v>
      </c>
      <c r="AF118" s="1">
        <v>-7613.7</v>
      </c>
      <c r="AG118" s="1">
        <v>-7613.7</v>
      </c>
      <c r="AH118" s="1">
        <v>-7613.7</v>
      </c>
      <c r="AI118" s="1">
        <v>-7613.7</v>
      </c>
      <c r="AJ118" s="1">
        <v>-7613.7</v>
      </c>
      <c r="AK118" s="1">
        <v>-7377.99</v>
      </c>
      <c r="AL118" s="1">
        <v>-7377.99</v>
      </c>
      <c r="AM118" s="1">
        <v>-7541.22</v>
      </c>
      <c r="AN118" s="1">
        <v>-7704.46</v>
      </c>
      <c r="AO118" s="1">
        <v>920655.79</v>
      </c>
      <c r="AP118" s="1">
        <v>913507.81</v>
      </c>
      <c r="AQ118" s="1">
        <v>906359.83000000007</v>
      </c>
      <c r="AR118" s="1">
        <v>977033.24</v>
      </c>
      <c r="AS118" s="1">
        <v>969419.54</v>
      </c>
      <c r="AT118" s="1">
        <v>961805.84</v>
      </c>
      <c r="AU118" s="1">
        <v>954192.14</v>
      </c>
      <c r="AV118" s="1">
        <v>946578.44000000006</v>
      </c>
      <c r="AW118" s="1">
        <v>938964.74</v>
      </c>
      <c r="AX118" s="1">
        <v>905875.25</v>
      </c>
      <c r="AY118" s="1">
        <v>898497.26</v>
      </c>
      <c r="AZ118" s="1">
        <v>945672.3</v>
      </c>
      <c r="BA118" s="1">
        <v>937967.84</v>
      </c>
    </row>
    <row r="119" spans="1:53" x14ac:dyDescent="0.2">
      <c r="A119" t="s">
        <v>134</v>
      </c>
      <c r="B119" s="1">
        <v>3442420.4</v>
      </c>
      <c r="C119" s="1">
        <v>3538466.76</v>
      </c>
      <c r="D119" s="1">
        <v>3538466.76</v>
      </c>
      <c r="E119" s="1">
        <v>3584708.06</v>
      </c>
      <c r="F119" s="1">
        <v>3584708.06</v>
      </c>
      <c r="G119" s="1">
        <v>3584708.06</v>
      </c>
      <c r="H119" s="1">
        <v>3673752.27</v>
      </c>
      <c r="I119" s="1">
        <v>3674220.95</v>
      </c>
      <c r="J119" s="1">
        <v>3620818</v>
      </c>
      <c r="K119" s="1">
        <v>3660323.51</v>
      </c>
      <c r="L119" s="1">
        <v>3660323.51</v>
      </c>
      <c r="M119" s="1">
        <v>3660323.51</v>
      </c>
      <c r="N119" s="1">
        <v>3888546.2</v>
      </c>
      <c r="O119" s="1">
        <v>-1443620.01</v>
      </c>
      <c r="P119" s="1">
        <v>-1472067.13</v>
      </c>
      <c r="Q119" s="1">
        <v>-1500905.63</v>
      </c>
      <c r="R119" s="1">
        <v>-1506445.57</v>
      </c>
      <c r="S119" s="1">
        <v>-1535660.94</v>
      </c>
      <c r="T119" s="1">
        <v>-1564876.31</v>
      </c>
      <c r="U119" s="1">
        <v>-1594454.54</v>
      </c>
      <c r="V119" s="1">
        <v>-1624397.53</v>
      </c>
      <c r="W119" s="1">
        <v>-1600721.8599999999</v>
      </c>
      <c r="X119" s="1">
        <v>-1644347.51</v>
      </c>
      <c r="Y119" s="1">
        <v>-1674179.15</v>
      </c>
      <c r="Z119" s="1">
        <v>-1704010.79</v>
      </c>
      <c r="AA119" s="1">
        <v>-1734772.4300000002</v>
      </c>
      <c r="AB119" s="1">
        <v>-28055.73</v>
      </c>
      <c r="AC119" s="1">
        <v>-28447.119999999999</v>
      </c>
      <c r="AD119" s="1">
        <v>-28838.5</v>
      </c>
      <c r="AE119" s="1">
        <v>-29026.940000000002</v>
      </c>
      <c r="AF119" s="1">
        <v>-29215.37</v>
      </c>
      <c r="AG119" s="1">
        <v>-29215.37</v>
      </c>
      <c r="AH119" s="1">
        <v>-29578.23</v>
      </c>
      <c r="AI119" s="1">
        <v>-29942.99</v>
      </c>
      <c r="AJ119" s="1">
        <v>-29727.279999999999</v>
      </c>
      <c r="AK119" s="1">
        <v>-29831.64</v>
      </c>
      <c r="AL119" s="1">
        <v>-29831.64</v>
      </c>
      <c r="AM119" s="1">
        <v>-29831.64</v>
      </c>
      <c r="AN119" s="1">
        <v>-30761.64</v>
      </c>
      <c r="AO119" s="1">
        <v>1998800.3900000001</v>
      </c>
      <c r="AP119" s="1">
        <v>2066399.63</v>
      </c>
      <c r="AQ119" s="1">
        <v>2037561.13</v>
      </c>
      <c r="AR119" s="1">
        <v>2078262.49</v>
      </c>
      <c r="AS119" s="1">
        <v>2049047.12</v>
      </c>
      <c r="AT119" s="1">
        <v>2019831.75</v>
      </c>
      <c r="AU119" s="1">
        <v>2079297.73</v>
      </c>
      <c r="AV119" s="1">
        <v>2049823.42</v>
      </c>
      <c r="AW119" s="1">
        <v>2020096.14</v>
      </c>
      <c r="AX119" s="1">
        <v>2015976</v>
      </c>
      <c r="AY119" s="1">
        <v>1986144.3599999999</v>
      </c>
      <c r="AZ119" s="1">
        <v>1956312.72</v>
      </c>
      <c r="BA119" s="1">
        <v>2153773.77</v>
      </c>
    </row>
    <row r="120" spans="1:53" x14ac:dyDescent="0.2">
      <c r="A120" t="s">
        <v>135</v>
      </c>
      <c r="B120" s="1">
        <v>922266.20000000007</v>
      </c>
      <c r="C120" s="1">
        <v>922266.20000000007</v>
      </c>
      <c r="D120" s="1">
        <v>922266.20000000007</v>
      </c>
      <c r="E120" s="1">
        <v>922266.20000000007</v>
      </c>
      <c r="F120" s="1">
        <v>1060014.42</v>
      </c>
      <c r="G120" s="1">
        <v>1060014.42</v>
      </c>
      <c r="H120" s="1">
        <v>943235.57000000007</v>
      </c>
      <c r="I120" s="1">
        <v>943235.57000000007</v>
      </c>
      <c r="J120" s="1">
        <v>943235.57000000007</v>
      </c>
      <c r="K120" s="1">
        <v>943235.57000000007</v>
      </c>
      <c r="L120" s="1">
        <v>943235.57000000007</v>
      </c>
      <c r="M120" s="1">
        <v>943235.57000000007</v>
      </c>
      <c r="N120" s="1">
        <v>943235.57000000007</v>
      </c>
      <c r="O120" s="1">
        <v>-452293.38</v>
      </c>
      <c r="P120" s="1">
        <v>-459809.85000000003</v>
      </c>
      <c r="Q120" s="1">
        <v>-467326.32</v>
      </c>
      <c r="R120" s="1">
        <v>-474842.79000000004</v>
      </c>
      <c r="S120" s="1">
        <v>-482920.58</v>
      </c>
      <c r="T120" s="1">
        <v>-491559.7</v>
      </c>
      <c r="U120" s="1">
        <v>-382944.09</v>
      </c>
      <c r="V120" s="1">
        <v>-390631.46</v>
      </c>
      <c r="W120" s="1">
        <v>-398318.83</v>
      </c>
      <c r="X120" s="1">
        <v>-406006.2</v>
      </c>
      <c r="Y120" s="1">
        <v>-413693.57</v>
      </c>
      <c r="Z120" s="1">
        <v>-421380.94</v>
      </c>
      <c r="AA120" s="1">
        <v>-429068.31</v>
      </c>
      <c r="AB120" s="1">
        <v>-7516.47</v>
      </c>
      <c r="AC120" s="1">
        <v>-7516.47</v>
      </c>
      <c r="AD120" s="1">
        <v>-7516.47</v>
      </c>
      <c r="AE120" s="1">
        <v>-7516.47</v>
      </c>
      <c r="AF120" s="1">
        <v>-8077.79</v>
      </c>
      <c r="AG120" s="1">
        <v>-8639.1200000000008</v>
      </c>
      <c r="AH120" s="1">
        <v>-8163.24</v>
      </c>
      <c r="AI120" s="1">
        <v>-7687.37</v>
      </c>
      <c r="AJ120" s="1">
        <v>-7687.37</v>
      </c>
      <c r="AK120" s="1">
        <v>-7687.37</v>
      </c>
      <c r="AL120" s="1">
        <v>-7687.37</v>
      </c>
      <c r="AM120" s="1">
        <v>-7687.37</v>
      </c>
      <c r="AN120" s="1">
        <v>-7687.37</v>
      </c>
      <c r="AO120" s="1">
        <v>469972.82</v>
      </c>
      <c r="AP120" s="1">
        <v>462456.35000000003</v>
      </c>
      <c r="AQ120" s="1">
        <v>454939.88</v>
      </c>
      <c r="AR120" s="1">
        <v>447423.41000000003</v>
      </c>
      <c r="AS120" s="1">
        <v>577093.84</v>
      </c>
      <c r="AT120" s="1">
        <v>568454.72</v>
      </c>
      <c r="AU120" s="1">
        <v>560291.48</v>
      </c>
      <c r="AV120" s="1">
        <v>552604.11</v>
      </c>
      <c r="AW120" s="1">
        <v>544916.74</v>
      </c>
      <c r="AX120" s="1">
        <v>537229.37</v>
      </c>
      <c r="AY120" s="1">
        <v>529542</v>
      </c>
      <c r="AZ120" s="1">
        <v>521854.63</v>
      </c>
      <c r="BA120" s="1">
        <v>514167.26</v>
      </c>
    </row>
    <row r="121" spans="1:53" x14ac:dyDescent="0.2">
      <c r="A121" t="s">
        <v>136</v>
      </c>
      <c r="B121" s="1">
        <v>1965.99</v>
      </c>
      <c r="C121" s="1">
        <v>1965.99</v>
      </c>
      <c r="D121" s="1">
        <v>1965.99</v>
      </c>
      <c r="E121" s="1">
        <v>1965.99</v>
      </c>
      <c r="F121" s="1">
        <v>1965.99</v>
      </c>
      <c r="G121" s="1">
        <v>1965.99</v>
      </c>
      <c r="H121" s="1">
        <v>1965.99</v>
      </c>
      <c r="I121" s="1">
        <v>1965.99</v>
      </c>
      <c r="J121" s="1">
        <v>1965.99</v>
      </c>
      <c r="K121" s="1">
        <v>1965.99</v>
      </c>
      <c r="L121" s="1">
        <v>1965.99</v>
      </c>
      <c r="M121" s="1">
        <v>1965.99</v>
      </c>
      <c r="N121" s="1">
        <v>1965.99</v>
      </c>
      <c r="O121" s="1">
        <v>8376.82</v>
      </c>
      <c r="P121" s="1">
        <v>8366.880000000001</v>
      </c>
      <c r="Q121" s="1">
        <v>8356.94</v>
      </c>
      <c r="R121" s="1">
        <v>8347</v>
      </c>
      <c r="S121" s="1">
        <v>8337.06</v>
      </c>
      <c r="T121" s="1">
        <v>8327.1200000000008</v>
      </c>
      <c r="U121" s="1">
        <v>8317.18</v>
      </c>
      <c r="V121" s="1">
        <v>8307.24</v>
      </c>
      <c r="W121" s="1">
        <v>8297.2999999999993</v>
      </c>
      <c r="X121" s="1">
        <v>8287.36</v>
      </c>
      <c r="Y121" s="1">
        <v>8277.42</v>
      </c>
      <c r="Z121" s="1">
        <v>8267.48</v>
      </c>
      <c r="AA121" s="1">
        <v>-1965.99</v>
      </c>
      <c r="AB121" s="1">
        <v>-9.94</v>
      </c>
      <c r="AC121" s="1">
        <v>-9.94</v>
      </c>
      <c r="AD121" s="1">
        <v>-9.94</v>
      </c>
      <c r="AE121" s="1">
        <v>-9.94</v>
      </c>
      <c r="AF121" s="1">
        <v>-9.94</v>
      </c>
      <c r="AG121" s="1">
        <v>-9.94</v>
      </c>
      <c r="AH121" s="1">
        <v>-9.94</v>
      </c>
      <c r="AI121" s="1">
        <v>-9.94</v>
      </c>
      <c r="AJ121" s="1">
        <v>-9.94</v>
      </c>
      <c r="AK121" s="1">
        <v>-9.94</v>
      </c>
      <c r="AL121" s="1">
        <v>-9.94</v>
      </c>
      <c r="AM121" s="1">
        <v>-9.94</v>
      </c>
      <c r="AN121" s="1">
        <v>-10233.469999999999</v>
      </c>
      <c r="AO121" s="1">
        <v>10342.81</v>
      </c>
      <c r="AP121" s="1">
        <v>10332.870000000001</v>
      </c>
      <c r="AQ121" s="1">
        <v>10322.93</v>
      </c>
      <c r="AR121" s="1">
        <v>10312.99</v>
      </c>
      <c r="AS121" s="1">
        <v>10303.050000000001</v>
      </c>
      <c r="AT121" s="1">
        <v>10293.11</v>
      </c>
      <c r="AU121" s="1">
        <v>10283.17</v>
      </c>
      <c r="AV121" s="1">
        <v>10273.23</v>
      </c>
      <c r="AW121" s="1">
        <v>10263.290000000001</v>
      </c>
      <c r="AX121" s="1">
        <v>10253.35</v>
      </c>
      <c r="AY121" s="1">
        <v>10243.41</v>
      </c>
      <c r="AZ121" s="1">
        <v>10233.469999999999</v>
      </c>
      <c r="BA121" s="1">
        <v>0</v>
      </c>
    </row>
    <row r="122" spans="1:53" x14ac:dyDescent="0.2">
      <c r="A122" t="s">
        <v>137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</row>
    <row r="123" spans="1:53" x14ac:dyDescent="0.2">
      <c r="A123" t="s">
        <v>138</v>
      </c>
      <c r="B123" s="1">
        <v>867916.08000000007</v>
      </c>
      <c r="C123" s="1">
        <v>867916.08000000007</v>
      </c>
      <c r="D123" s="1">
        <v>867916.08000000007</v>
      </c>
      <c r="E123" s="1">
        <v>867916.08000000007</v>
      </c>
      <c r="F123" s="1">
        <v>867916.08000000007</v>
      </c>
      <c r="G123" s="1">
        <v>867916.08000000007</v>
      </c>
      <c r="H123" s="1">
        <v>867916.08000000007</v>
      </c>
      <c r="I123" s="1">
        <v>867916.08000000007</v>
      </c>
      <c r="J123" s="1">
        <v>867916.08000000007</v>
      </c>
      <c r="K123" s="1">
        <v>867916.08000000007</v>
      </c>
      <c r="L123" s="1">
        <v>867916.08000000007</v>
      </c>
      <c r="M123" s="1">
        <v>867916.08000000007</v>
      </c>
      <c r="N123" s="1">
        <v>867916.08000000007</v>
      </c>
      <c r="O123" s="1">
        <v>-105711.31</v>
      </c>
      <c r="P123" s="1">
        <v>-110101.52</v>
      </c>
      <c r="Q123" s="1">
        <v>-114491.73</v>
      </c>
      <c r="R123" s="1">
        <v>-118881.94</v>
      </c>
      <c r="S123" s="1">
        <v>-123272.15000000001</v>
      </c>
      <c r="T123" s="1">
        <v>-127662.36</v>
      </c>
      <c r="U123" s="1">
        <v>-132052.57</v>
      </c>
      <c r="V123" s="1">
        <v>-136442.78</v>
      </c>
      <c r="W123" s="1">
        <v>-140832.99</v>
      </c>
      <c r="X123" s="1">
        <v>-145223.20000000001</v>
      </c>
      <c r="Y123" s="1">
        <v>-149613.41</v>
      </c>
      <c r="Z123" s="1">
        <v>-154003.62</v>
      </c>
      <c r="AA123" s="1">
        <v>-158393.83000000002</v>
      </c>
      <c r="AB123" s="1">
        <v>-4390.21</v>
      </c>
      <c r="AC123" s="1">
        <v>-4390.21</v>
      </c>
      <c r="AD123" s="1">
        <v>-4390.21</v>
      </c>
      <c r="AE123" s="1">
        <v>-4390.21</v>
      </c>
      <c r="AF123" s="1">
        <v>-4390.21</v>
      </c>
      <c r="AG123" s="1">
        <v>-4390.21</v>
      </c>
      <c r="AH123" s="1">
        <v>-4390.21</v>
      </c>
      <c r="AI123" s="1">
        <v>-4390.21</v>
      </c>
      <c r="AJ123" s="1">
        <v>-4390.21</v>
      </c>
      <c r="AK123" s="1">
        <v>-4390.21</v>
      </c>
      <c r="AL123" s="1">
        <v>-4390.21</v>
      </c>
      <c r="AM123" s="1">
        <v>-4390.21</v>
      </c>
      <c r="AN123" s="1">
        <v>-4390.21</v>
      </c>
      <c r="AO123" s="1">
        <v>762204.77</v>
      </c>
      <c r="AP123" s="1">
        <v>757814.56</v>
      </c>
      <c r="AQ123" s="1">
        <v>753424.35</v>
      </c>
      <c r="AR123" s="1">
        <v>749034.14</v>
      </c>
      <c r="AS123" s="1">
        <v>744643.93</v>
      </c>
      <c r="AT123" s="1">
        <v>740253.72</v>
      </c>
      <c r="AU123" s="1">
        <v>735863.51</v>
      </c>
      <c r="AV123" s="1">
        <v>731473.3</v>
      </c>
      <c r="AW123" s="1">
        <v>727083.09</v>
      </c>
      <c r="AX123" s="1">
        <v>722692.88</v>
      </c>
      <c r="AY123" s="1">
        <v>718302.67</v>
      </c>
      <c r="AZ123" s="1">
        <v>713912.46</v>
      </c>
      <c r="BA123" s="1">
        <v>709522.25</v>
      </c>
    </row>
    <row r="124" spans="1:53" x14ac:dyDescent="0.2">
      <c r="A124" t="s">
        <v>139</v>
      </c>
      <c r="B124" s="1">
        <v>1102881.0900000001</v>
      </c>
      <c r="C124" s="1">
        <v>1102881.0900000001</v>
      </c>
      <c r="D124" s="1">
        <v>1102881.0900000001</v>
      </c>
      <c r="E124" s="1">
        <v>1102881.0900000001</v>
      </c>
      <c r="F124" s="1">
        <v>1102881.0900000001</v>
      </c>
      <c r="G124" s="1">
        <v>1102881.0900000001</v>
      </c>
      <c r="H124" s="1">
        <v>1102881.0900000001</v>
      </c>
      <c r="I124" s="1">
        <v>1102881.0900000001</v>
      </c>
      <c r="J124" s="1">
        <v>1102881.0900000001</v>
      </c>
      <c r="K124" s="1">
        <v>1102881.0900000001</v>
      </c>
      <c r="L124" s="1">
        <v>1102881.0900000001</v>
      </c>
      <c r="M124" s="1">
        <v>1102881.0900000001</v>
      </c>
      <c r="N124" s="1">
        <v>1102881.0900000001</v>
      </c>
      <c r="O124" s="1">
        <v>-166611.51</v>
      </c>
      <c r="P124" s="1">
        <v>-175599.99</v>
      </c>
      <c r="Q124" s="1">
        <v>-184588.47</v>
      </c>
      <c r="R124" s="1">
        <v>-193576.95</v>
      </c>
      <c r="S124" s="1">
        <v>-202565.43</v>
      </c>
      <c r="T124" s="1">
        <v>-211553.91</v>
      </c>
      <c r="U124" s="1">
        <v>-220542.39</v>
      </c>
      <c r="V124" s="1">
        <v>-229530.87</v>
      </c>
      <c r="W124" s="1">
        <v>-238519.35</v>
      </c>
      <c r="X124" s="1">
        <v>-247507.83000000002</v>
      </c>
      <c r="Y124" s="1">
        <v>-256496.31</v>
      </c>
      <c r="Z124" s="1">
        <v>-265484.78999999998</v>
      </c>
      <c r="AA124" s="1">
        <v>-274473.27</v>
      </c>
      <c r="AB124" s="1">
        <v>-8988.48</v>
      </c>
      <c r="AC124" s="1">
        <v>-8988.48</v>
      </c>
      <c r="AD124" s="1">
        <v>-8988.48</v>
      </c>
      <c r="AE124" s="1">
        <v>-8988.48</v>
      </c>
      <c r="AF124" s="1">
        <v>-8988.48</v>
      </c>
      <c r="AG124" s="1">
        <v>-8988.48</v>
      </c>
      <c r="AH124" s="1">
        <v>-8988.48</v>
      </c>
      <c r="AI124" s="1">
        <v>-8988.48</v>
      </c>
      <c r="AJ124" s="1">
        <v>-8988.48</v>
      </c>
      <c r="AK124" s="1">
        <v>-8988.48</v>
      </c>
      <c r="AL124" s="1">
        <v>-8988.48</v>
      </c>
      <c r="AM124" s="1">
        <v>-8988.48</v>
      </c>
      <c r="AN124" s="1">
        <v>-8988.48</v>
      </c>
      <c r="AO124" s="1">
        <v>936269.58000000007</v>
      </c>
      <c r="AP124" s="1">
        <v>927281.1</v>
      </c>
      <c r="AQ124" s="1">
        <v>918292.62</v>
      </c>
      <c r="AR124" s="1">
        <v>909304.14</v>
      </c>
      <c r="AS124" s="1">
        <v>900315.66</v>
      </c>
      <c r="AT124" s="1">
        <v>891327.18</v>
      </c>
      <c r="AU124" s="1">
        <v>882338.70000000007</v>
      </c>
      <c r="AV124" s="1">
        <v>873350.22</v>
      </c>
      <c r="AW124" s="1">
        <v>864361.74</v>
      </c>
      <c r="AX124" s="1">
        <v>855373.26</v>
      </c>
      <c r="AY124" s="1">
        <v>846384.78</v>
      </c>
      <c r="AZ124" s="1">
        <v>837396.3</v>
      </c>
      <c r="BA124" s="1">
        <v>828407.82000000007</v>
      </c>
    </row>
    <row r="125" spans="1:53" x14ac:dyDescent="0.2">
      <c r="A125" t="s">
        <v>140</v>
      </c>
      <c r="B125" s="1">
        <v>662864.65</v>
      </c>
      <c r="C125" s="1">
        <v>662864.65</v>
      </c>
      <c r="D125" s="1">
        <v>662864.65</v>
      </c>
      <c r="E125" s="1">
        <v>662864.65</v>
      </c>
      <c r="F125" s="1">
        <v>662864.65</v>
      </c>
      <c r="G125" s="1">
        <v>662864.65</v>
      </c>
      <c r="H125" s="1">
        <v>662864.65</v>
      </c>
      <c r="I125" s="1">
        <v>662864.65</v>
      </c>
      <c r="J125" s="1">
        <v>662864.65</v>
      </c>
      <c r="K125" s="1">
        <v>662864.65</v>
      </c>
      <c r="L125" s="1">
        <v>662864.65</v>
      </c>
      <c r="M125" s="1">
        <v>662864.65</v>
      </c>
      <c r="N125" s="1">
        <v>662864.65</v>
      </c>
      <c r="O125" s="1">
        <v>-56615.73</v>
      </c>
      <c r="P125" s="1">
        <v>-59968.72</v>
      </c>
      <c r="Q125" s="1">
        <v>-63321.71</v>
      </c>
      <c r="R125" s="1">
        <v>-66674.7</v>
      </c>
      <c r="S125" s="1">
        <v>-70027.69</v>
      </c>
      <c r="T125" s="1">
        <v>-73380.680000000008</v>
      </c>
      <c r="U125" s="1">
        <v>-76733.67</v>
      </c>
      <c r="V125" s="1">
        <v>-80086.66</v>
      </c>
      <c r="W125" s="1">
        <v>-83439.650000000009</v>
      </c>
      <c r="X125" s="1">
        <v>-86792.639999999999</v>
      </c>
      <c r="Y125" s="1">
        <v>-90145.63</v>
      </c>
      <c r="Z125" s="1">
        <v>-93498.62</v>
      </c>
      <c r="AA125" s="1">
        <v>-96851.61</v>
      </c>
      <c r="AB125" s="1">
        <v>-3352.9900000000002</v>
      </c>
      <c r="AC125" s="1">
        <v>-3352.9900000000002</v>
      </c>
      <c r="AD125" s="1">
        <v>-3352.9900000000002</v>
      </c>
      <c r="AE125" s="1">
        <v>-3352.9900000000002</v>
      </c>
      <c r="AF125" s="1">
        <v>-3352.9900000000002</v>
      </c>
      <c r="AG125" s="1">
        <v>-3352.9900000000002</v>
      </c>
      <c r="AH125" s="1">
        <v>-3352.9900000000002</v>
      </c>
      <c r="AI125" s="1">
        <v>-3352.9900000000002</v>
      </c>
      <c r="AJ125" s="1">
        <v>-3352.9900000000002</v>
      </c>
      <c r="AK125" s="1">
        <v>-3352.9900000000002</v>
      </c>
      <c r="AL125" s="1">
        <v>-3352.9900000000002</v>
      </c>
      <c r="AM125" s="1">
        <v>-3352.9900000000002</v>
      </c>
      <c r="AN125" s="1">
        <v>-3352.9900000000002</v>
      </c>
      <c r="AO125" s="1">
        <v>606248.92000000004</v>
      </c>
      <c r="AP125" s="1">
        <v>602895.93000000005</v>
      </c>
      <c r="AQ125" s="1">
        <v>599542.94000000006</v>
      </c>
      <c r="AR125" s="1">
        <v>596189.95000000007</v>
      </c>
      <c r="AS125" s="1">
        <v>592836.96</v>
      </c>
      <c r="AT125" s="1">
        <v>589483.97</v>
      </c>
      <c r="AU125" s="1">
        <v>586130.98</v>
      </c>
      <c r="AV125" s="1">
        <v>582777.99</v>
      </c>
      <c r="AW125" s="1">
        <v>579425</v>
      </c>
      <c r="AX125" s="1">
        <v>576072.01</v>
      </c>
      <c r="AY125" s="1">
        <v>572719.02</v>
      </c>
      <c r="AZ125" s="1">
        <v>569366.03</v>
      </c>
      <c r="BA125" s="1">
        <v>566013.04</v>
      </c>
    </row>
    <row r="126" spans="1:53" x14ac:dyDescent="0.2">
      <c r="A126" t="s">
        <v>141</v>
      </c>
      <c r="B126" s="1">
        <v>0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</row>
    <row r="127" spans="1:53" x14ac:dyDescent="0.2">
      <c r="A127" t="s">
        <v>142</v>
      </c>
      <c r="B127" s="1">
        <v>106623</v>
      </c>
      <c r="C127" s="1">
        <v>146798.39999999999</v>
      </c>
      <c r="D127" s="1">
        <v>24940.240000000002</v>
      </c>
      <c r="E127" s="1">
        <v>24940.240000000002</v>
      </c>
      <c r="F127" s="1">
        <v>24940.240000000002</v>
      </c>
      <c r="G127" s="1">
        <v>24940.240000000002</v>
      </c>
      <c r="H127" s="1">
        <v>65115.64</v>
      </c>
      <c r="I127" s="1">
        <v>65115.64</v>
      </c>
      <c r="J127" s="1">
        <v>132954.56</v>
      </c>
      <c r="K127" s="1">
        <v>132954.56</v>
      </c>
      <c r="L127" s="1">
        <v>132954.56</v>
      </c>
      <c r="M127" s="1">
        <v>132954.56</v>
      </c>
      <c r="N127" s="1">
        <v>132954.56</v>
      </c>
      <c r="O127" s="1">
        <v>-4953.97</v>
      </c>
      <c r="P127" s="1">
        <v>-7065.92</v>
      </c>
      <c r="Q127" s="1">
        <v>-3157.9900000000002</v>
      </c>
      <c r="R127" s="1">
        <v>-3306.8</v>
      </c>
      <c r="S127" s="1">
        <v>-3455.61</v>
      </c>
      <c r="T127" s="1">
        <v>-3604.42</v>
      </c>
      <c r="U127" s="1">
        <v>-3873.09</v>
      </c>
      <c r="V127" s="1">
        <v>-4261.6099999999997</v>
      </c>
      <c r="W127" s="1">
        <v>-14463.04</v>
      </c>
      <c r="X127" s="1">
        <v>-15256.34</v>
      </c>
      <c r="Y127" s="1">
        <v>-16870.560000000001</v>
      </c>
      <c r="Z127" s="1">
        <v>-17663.86</v>
      </c>
      <c r="AA127" s="1">
        <v>-18457.16</v>
      </c>
      <c r="AB127" s="1">
        <v>-1777.15</v>
      </c>
      <c r="AC127" s="1">
        <v>-2111.9499999999998</v>
      </c>
      <c r="AD127" s="1">
        <v>-74.41</v>
      </c>
      <c r="AE127" s="1">
        <v>-148.81</v>
      </c>
      <c r="AF127" s="1">
        <v>-148.81</v>
      </c>
      <c r="AG127" s="1">
        <v>-148.81</v>
      </c>
      <c r="AH127" s="1">
        <v>-268.67</v>
      </c>
      <c r="AI127" s="1">
        <v>-388.52</v>
      </c>
      <c r="AJ127" s="1">
        <v>-10201.43</v>
      </c>
      <c r="AK127" s="1">
        <v>-793.30000000000007</v>
      </c>
      <c r="AL127" s="1">
        <v>256.17</v>
      </c>
      <c r="AM127" s="1">
        <v>-793.30000000000007</v>
      </c>
      <c r="AN127" s="1">
        <v>-793.30000000000007</v>
      </c>
      <c r="AO127" s="1">
        <v>101669.03</v>
      </c>
      <c r="AP127" s="1">
        <v>139732.48000000001</v>
      </c>
      <c r="AQ127" s="1">
        <v>21782.25</v>
      </c>
      <c r="AR127" s="1">
        <v>21633.439999999999</v>
      </c>
      <c r="AS127" s="1">
        <v>21484.63</v>
      </c>
      <c r="AT127" s="1">
        <v>21335.82</v>
      </c>
      <c r="AU127" s="1">
        <v>61242.55</v>
      </c>
      <c r="AV127" s="1">
        <v>60854.03</v>
      </c>
      <c r="AW127" s="1">
        <v>118491.52</v>
      </c>
      <c r="AX127" s="1">
        <v>117698.22</v>
      </c>
      <c r="AY127" s="1">
        <v>116084</v>
      </c>
      <c r="AZ127" s="1">
        <v>115290.7</v>
      </c>
      <c r="BA127" s="1">
        <v>114497.40000000001</v>
      </c>
    </row>
    <row r="128" spans="1:53" x14ac:dyDescent="0.2">
      <c r="A128" t="s">
        <v>143</v>
      </c>
      <c r="B128" s="1">
        <v>375022.48</v>
      </c>
      <c r="C128" s="1">
        <v>375022.48</v>
      </c>
      <c r="D128" s="1">
        <v>375022.48</v>
      </c>
      <c r="E128" s="1">
        <v>375022.48</v>
      </c>
      <c r="F128" s="1">
        <v>375022.48</v>
      </c>
      <c r="G128" s="1">
        <v>375022.48</v>
      </c>
      <c r="H128" s="1">
        <v>375022.48</v>
      </c>
      <c r="I128" s="1">
        <v>375022.48</v>
      </c>
      <c r="J128" s="1">
        <v>375022.48</v>
      </c>
      <c r="K128" s="1">
        <v>375022.48</v>
      </c>
      <c r="L128" s="1">
        <v>375022.48</v>
      </c>
      <c r="M128" s="1">
        <v>375022.48</v>
      </c>
      <c r="N128" s="1">
        <v>375022.48</v>
      </c>
      <c r="O128" s="1">
        <v>-99874.930000000008</v>
      </c>
      <c r="P128" s="1">
        <v>-101306.27</v>
      </c>
      <c r="Q128" s="1">
        <v>-102737.61</v>
      </c>
      <c r="R128" s="1">
        <v>-104168.95</v>
      </c>
      <c r="S128" s="1">
        <v>-105600.29000000001</v>
      </c>
      <c r="T128" s="1">
        <v>-107031.63</v>
      </c>
      <c r="U128" s="1">
        <v>-108462.97</v>
      </c>
      <c r="V128" s="1">
        <v>-109894.31</v>
      </c>
      <c r="W128" s="1">
        <v>-111325.65000000001</v>
      </c>
      <c r="X128" s="1">
        <v>-112756.99</v>
      </c>
      <c r="Y128" s="1">
        <v>-114188.33</v>
      </c>
      <c r="Z128" s="1">
        <v>-115619.67</v>
      </c>
      <c r="AA128" s="1">
        <v>-117051.01000000001</v>
      </c>
      <c r="AB128" s="1">
        <v>-1431.34</v>
      </c>
      <c r="AC128" s="1">
        <v>-1431.34</v>
      </c>
      <c r="AD128" s="1">
        <v>-1431.34</v>
      </c>
      <c r="AE128" s="1">
        <v>-1431.34</v>
      </c>
      <c r="AF128" s="1">
        <v>-1431.34</v>
      </c>
      <c r="AG128" s="1">
        <v>-1431.34</v>
      </c>
      <c r="AH128" s="1">
        <v>-1431.34</v>
      </c>
      <c r="AI128" s="1">
        <v>-1431.34</v>
      </c>
      <c r="AJ128" s="1">
        <v>-1431.34</v>
      </c>
      <c r="AK128" s="1">
        <v>-1431.34</v>
      </c>
      <c r="AL128" s="1">
        <v>-1431.34</v>
      </c>
      <c r="AM128" s="1">
        <v>-1431.34</v>
      </c>
      <c r="AN128" s="1">
        <v>-1431.34</v>
      </c>
      <c r="AO128" s="1">
        <v>275147.55</v>
      </c>
      <c r="AP128" s="1">
        <v>273716.21000000002</v>
      </c>
      <c r="AQ128" s="1">
        <v>272284.87</v>
      </c>
      <c r="AR128" s="1">
        <v>270853.53000000003</v>
      </c>
      <c r="AS128" s="1">
        <v>269422.19</v>
      </c>
      <c r="AT128" s="1">
        <v>267990.84999999998</v>
      </c>
      <c r="AU128" s="1">
        <v>266559.51</v>
      </c>
      <c r="AV128" s="1">
        <v>265128.17</v>
      </c>
      <c r="AW128" s="1">
        <v>263696.83</v>
      </c>
      <c r="AX128" s="1">
        <v>262265.49</v>
      </c>
      <c r="AY128" s="1">
        <v>260834.15</v>
      </c>
      <c r="AZ128" s="1">
        <v>259402.81</v>
      </c>
      <c r="BA128" s="1">
        <v>257971.47</v>
      </c>
    </row>
    <row r="129" spans="1:53" x14ac:dyDescent="0.2">
      <c r="A129" t="s">
        <v>144</v>
      </c>
      <c r="B129" s="1">
        <v>2497895.2200000002</v>
      </c>
      <c r="C129" s="1">
        <v>2497895.2200000002</v>
      </c>
      <c r="D129" s="1">
        <v>2497895.2200000002</v>
      </c>
      <c r="E129" s="1">
        <v>2497895.2200000002</v>
      </c>
      <c r="F129" s="1">
        <v>2498172.84</v>
      </c>
      <c r="G129" s="1">
        <v>2498172.84</v>
      </c>
      <c r="H129" s="1">
        <v>2506733.15</v>
      </c>
      <c r="I129" s="1">
        <v>2460501.15</v>
      </c>
      <c r="J129" s="1">
        <v>2468205.21</v>
      </c>
      <c r="K129" s="1">
        <v>2481497.84</v>
      </c>
      <c r="L129" s="1">
        <v>2481482.0099999998</v>
      </c>
      <c r="M129" s="1">
        <v>2556106.7400000002</v>
      </c>
      <c r="N129" s="1">
        <v>2556106.7400000002</v>
      </c>
      <c r="O129" s="1">
        <v>-782923.55</v>
      </c>
      <c r="P129" s="1">
        <v>-792873.5</v>
      </c>
      <c r="Q129" s="1">
        <v>-802823.45000000007</v>
      </c>
      <c r="R129" s="1">
        <v>-812773.4</v>
      </c>
      <c r="S129" s="1">
        <v>-822723.9</v>
      </c>
      <c r="T129" s="1">
        <v>-832674.96</v>
      </c>
      <c r="U129" s="1">
        <v>-842643.06</v>
      </c>
      <c r="V129" s="1">
        <v>-803752.14</v>
      </c>
      <c r="W129" s="1">
        <v>-813988.64</v>
      </c>
      <c r="X129" s="1">
        <v>-823846.8</v>
      </c>
      <c r="Y129" s="1">
        <v>-833731.4</v>
      </c>
      <c r="Z129" s="1">
        <v>-843764.6</v>
      </c>
      <c r="AA129" s="1">
        <v>-853946.43</v>
      </c>
      <c r="AB129" s="1">
        <v>-9276.5</v>
      </c>
      <c r="AC129" s="1">
        <v>-9949.9500000000007</v>
      </c>
      <c r="AD129" s="1">
        <v>-9949.9500000000007</v>
      </c>
      <c r="AE129" s="1">
        <v>-9949.9500000000007</v>
      </c>
      <c r="AF129" s="1">
        <v>-9950.5</v>
      </c>
      <c r="AG129" s="1">
        <v>-9951.06</v>
      </c>
      <c r="AH129" s="1">
        <v>-9968.1</v>
      </c>
      <c r="AI129" s="1">
        <v>-9893.07</v>
      </c>
      <c r="AJ129" s="1">
        <v>-9816.34</v>
      </c>
      <c r="AK129" s="1">
        <v>-9858.16</v>
      </c>
      <c r="AL129" s="1">
        <v>-9884.6</v>
      </c>
      <c r="AM129" s="1">
        <v>-10033.200000000001</v>
      </c>
      <c r="AN129" s="1">
        <v>-10181.83</v>
      </c>
      <c r="AO129" s="1">
        <v>1714971.67</v>
      </c>
      <c r="AP129" s="1">
        <v>1705021.72</v>
      </c>
      <c r="AQ129" s="1">
        <v>1695071.77</v>
      </c>
      <c r="AR129" s="1">
        <v>1685121.82</v>
      </c>
      <c r="AS129" s="1">
        <v>1675448.94</v>
      </c>
      <c r="AT129" s="1">
        <v>1665497.88</v>
      </c>
      <c r="AU129" s="1">
        <v>1664090.0899999999</v>
      </c>
      <c r="AV129" s="1">
        <v>1656749.01</v>
      </c>
      <c r="AW129" s="1">
        <v>1654216.57</v>
      </c>
      <c r="AX129" s="1">
        <v>1657651.04</v>
      </c>
      <c r="AY129" s="1">
        <v>1647750.6099999999</v>
      </c>
      <c r="AZ129" s="1">
        <v>1712342.1400000001</v>
      </c>
      <c r="BA129" s="1">
        <v>1702160.31</v>
      </c>
    </row>
    <row r="130" spans="1:53" x14ac:dyDescent="0.2">
      <c r="A130" t="s">
        <v>145</v>
      </c>
      <c r="B130" s="1">
        <v>49167.4</v>
      </c>
      <c r="C130" s="1">
        <v>51019.97</v>
      </c>
      <c r="D130" s="1">
        <v>51019.97</v>
      </c>
      <c r="E130" s="1">
        <v>51258.01</v>
      </c>
      <c r="F130" s="1">
        <v>51258.01</v>
      </c>
      <c r="G130" s="1">
        <v>51258.01</v>
      </c>
      <c r="H130" s="1">
        <v>51258.01</v>
      </c>
      <c r="I130" s="1">
        <v>51258.01</v>
      </c>
      <c r="J130" s="1">
        <v>51258.01</v>
      </c>
      <c r="K130" s="1">
        <v>51258.01</v>
      </c>
      <c r="L130" s="1">
        <v>51258.01</v>
      </c>
      <c r="M130" s="1">
        <v>51258.01</v>
      </c>
      <c r="N130" s="1">
        <v>51258.01</v>
      </c>
      <c r="O130" s="1">
        <v>-204.86</v>
      </c>
      <c r="P130" s="1">
        <v>-622.31000000000006</v>
      </c>
      <c r="Q130" s="1">
        <v>-1047.48</v>
      </c>
      <c r="R130" s="1">
        <v>-1473.64</v>
      </c>
      <c r="S130" s="1">
        <v>-1900.79</v>
      </c>
      <c r="T130" s="1">
        <v>-2327.94</v>
      </c>
      <c r="U130" s="1">
        <v>-2755.09</v>
      </c>
      <c r="V130" s="1">
        <v>-3182.2400000000002</v>
      </c>
      <c r="W130" s="1">
        <v>-3609.39</v>
      </c>
      <c r="X130" s="1">
        <v>-4036.54</v>
      </c>
      <c r="Y130" s="1">
        <v>-4463.6900000000005</v>
      </c>
      <c r="Z130" s="1">
        <v>-4890.84</v>
      </c>
      <c r="AA130" s="1">
        <v>-5317.99</v>
      </c>
      <c r="AB130" s="1">
        <v>-204.86</v>
      </c>
      <c r="AC130" s="1">
        <v>-417.45</v>
      </c>
      <c r="AD130" s="1">
        <v>-425.17</v>
      </c>
      <c r="AE130" s="1">
        <v>-426.16</v>
      </c>
      <c r="AF130" s="1">
        <v>-427.15000000000003</v>
      </c>
      <c r="AG130" s="1">
        <v>-427.15000000000003</v>
      </c>
      <c r="AH130" s="1">
        <v>-427.15000000000003</v>
      </c>
      <c r="AI130" s="1">
        <v>-427.15000000000003</v>
      </c>
      <c r="AJ130" s="1">
        <v>-427.15000000000003</v>
      </c>
      <c r="AK130" s="1">
        <v>-427.15000000000003</v>
      </c>
      <c r="AL130" s="1">
        <v>-427.15000000000003</v>
      </c>
      <c r="AM130" s="1">
        <v>-427.15000000000003</v>
      </c>
      <c r="AN130" s="1">
        <v>-427.15000000000003</v>
      </c>
      <c r="AO130" s="1">
        <v>48962.54</v>
      </c>
      <c r="AP130" s="1">
        <v>50397.66</v>
      </c>
      <c r="AQ130" s="1">
        <v>49972.49</v>
      </c>
      <c r="AR130" s="1">
        <v>49784.37</v>
      </c>
      <c r="AS130" s="1">
        <v>49357.22</v>
      </c>
      <c r="AT130" s="1">
        <v>48930.07</v>
      </c>
      <c r="AU130" s="1">
        <v>48502.92</v>
      </c>
      <c r="AV130" s="1">
        <v>48075.770000000004</v>
      </c>
      <c r="AW130" s="1">
        <v>47648.62</v>
      </c>
      <c r="AX130" s="1">
        <v>47221.47</v>
      </c>
      <c r="AY130" s="1">
        <v>46794.32</v>
      </c>
      <c r="AZ130" s="1">
        <v>46367.17</v>
      </c>
      <c r="BA130" s="1">
        <v>45940.020000000004</v>
      </c>
    </row>
    <row r="131" spans="1:53" x14ac:dyDescent="0.2">
      <c r="A131" t="s">
        <v>146</v>
      </c>
      <c r="B131" s="1">
        <v>331693.25</v>
      </c>
      <c r="C131" s="1">
        <v>331693.25</v>
      </c>
      <c r="D131" s="1">
        <v>331693.25</v>
      </c>
      <c r="E131" s="1">
        <v>331693.25</v>
      </c>
      <c r="F131" s="1">
        <v>331970.86</v>
      </c>
      <c r="G131" s="1">
        <v>331970.86</v>
      </c>
      <c r="H131" s="1">
        <v>340530.86</v>
      </c>
      <c r="I131" s="1">
        <v>288431.67</v>
      </c>
      <c r="J131" s="1">
        <v>295715.32</v>
      </c>
      <c r="K131" s="1">
        <v>309007.47000000003</v>
      </c>
      <c r="L131" s="1">
        <v>308991.65000000002</v>
      </c>
      <c r="M131" s="1">
        <v>383613.75</v>
      </c>
      <c r="N131" s="1">
        <v>383613.75</v>
      </c>
      <c r="O131" s="1">
        <v>-217019.58000000002</v>
      </c>
      <c r="P131" s="1">
        <v>-220814.7</v>
      </c>
      <c r="Q131" s="1">
        <v>-224609.82</v>
      </c>
      <c r="R131" s="1">
        <v>-228404.94</v>
      </c>
      <c r="S131" s="1">
        <v>-232201.65</v>
      </c>
      <c r="T131" s="1">
        <v>-235999.95</v>
      </c>
      <c r="U131" s="1">
        <v>-239847.22</v>
      </c>
      <c r="V131" s="1">
        <v>-188794.32</v>
      </c>
      <c r="W131" s="1">
        <v>-192136.13</v>
      </c>
      <c r="X131" s="1">
        <v>-195595.65</v>
      </c>
      <c r="Y131" s="1">
        <v>-199131.12</v>
      </c>
      <c r="Z131" s="1">
        <v>-203093.4</v>
      </c>
      <c r="AA131" s="1">
        <v>-207482.58000000002</v>
      </c>
      <c r="AB131" s="1">
        <v>-4262.67</v>
      </c>
      <c r="AC131" s="1">
        <v>-3795.12</v>
      </c>
      <c r="AD131" s="1">
        <v>-3795.12</v>
      </c>
      <c r="AE131" s="1">
        <v>-3795.12</v>
      </c>
      <c r="AF131" s="1">
        <v>-3796.71</v>
      </c>
      <c r="AG131" s="1">
        <v>-3798.3</v>
      </c>
      <c r="AH131" s="1">
        <v>-3847.27</v>
      </c>
      <c r="AI131" s="1">
        <v>-3598.19</v>
      </c>
      <c r="AJ131" s="1">
        <v>-3341.81</v>
      </c>
      <c r="AK131" s="1">
        <v>-3459.52</v>
      </c>
      <c r="AL131" s="1">
        <v>-3535.4700000000003</v>
      </c>
      <c r="AM131" s="1">
        <v>-3962.28</v>
      </c>
      <c r="AN131" s="1">
        <v>-4389.18</v>
      </c>
      <c r="AO131" s="1">
        <v>114673.67</v>
      </c>
      <c r="AP131" s="1">
        <v>110878.55</v>
      </c>
      <c r="AQ131" s="1">
        <v>107083.43000000001</v>
      </c>
      <c r="AR131" s="1">
        <v>103288.31</v>
      </c>
      <c r="AS131" s="1">
        <v>99769.21</v>
      </c>
      <c r="AT131" s="1">
        <v>95970.91</v>
      </c>
      <c r="AU131" s="1">
        <v>100683.64</v>
      </c>
      <c r="AV131" s="1">
        <v>99637.35</v>
      </c>
      <c r="AW131" s="1">
        <v>103579.19</v>
      </c>
      <c r="AX131" s="1">
        <v>113411.82</v>
      </c>
      <c r="AY131" s="1">
        <v>109860.53</v>
      </c>
      <c r="AZ131" s="1">
        <v>180520.35</v>
      </c>
      <c r="BA131" s="1">
        <v>176131.17</v>
      </c>
    </row>
    <row r="132" spans="1:53" x14ac:dyDescent="0.2">
      <c r="A132" t="s">
        <v>147</v>
      </c>
      <c r="B132" s="1">
        <v>685606.21</v>
      </c>
      <c r="C132" s="1">
        <v>685606.21</v>
      </c>
      <c r="D132" s="1">
        <v>685606.21</v>
      </c>
      <c r="E132" s="1">
        <v>685606.21</v>
      </c>
      <c r="F132" s="1">
        <v>685606.21</v>
      </c>
      <c r="G132" s="1">
        <v>685606.21</v>
      </c>
      <c r="H132" s="1">
        <v>681952.4</v>
      </c>
      <c r="I132" s="1">
        <v>681952.4</v>
      </c>
      <c r="J132" s="1">
        <v>681952.4</v>
      </c>
      <c r="K132" s="1">
        <v>681952.4</v>
      </c>
      <c r="L132" s="1">
        <v>681952.4</v>
      </c>
      <c r="M132" s="1">
        <v>681952.4</v>
      </c>
      <c r="N132" s="1">
        <v>681952.4</v>
      </c>
      <c r="O132" s="1">
        <v>-183292.37</v>
      </c>
      <c r="P132" s="1">
        <v>-186389.02</v>
      </c>
      <c r="Q132" s="1">
        <v>-189485.67</v>
      </c>
      <c r="R132" s="1">
        <v>-192582.32</v>
      </c>
      <c r="S132" s="1">
        <v>-195678.97</v>
      </c>
      <c r="T132" s="1">
        <v>-198775.62</v>
      </c>
      <c r="U132" s="1">
        <v>-198210.21</v>
      </c>
      <c r="V132" s="1">
        <v>-201290.36000000002</v>
      </c>
      <c r="W132" s="1">
        <v>-204370.51</v>
      </c>
      <c r="X132" s="1">
        <v>-207450.66</v>
      </c>
      <c r="Y132" s="1">
        <v>-210530.81</v>
      </c>
      <c r="Z132" s="1">
        <v>-213610.96</v>
      </c>
      <c r="AA132" s="1">
        <v>-216691.11000000002</v>
      </c>
      <c r="AB132" s="1">
        <v>-3096.65</v>
      </c>
      <c r="AC132" s="1">
        <v>-3096.65</v>
      </c>
      <c r="AD132" s="1">
        <v>-3096.65</v>
      </c>
      <c r="AE132" s="1">
        <v>-3096.65</v>
      </c>
      <c r="AF132" s="1">
        <v>-3096.65</v>
      </c>
      <c r="AG132" s="1">
        <v>-3096.65</v>
      </c>
      <c r="AH132" s="1">
        <v>-3088.4</v>
      </c>
      <c r="AI132" s="1">
        <v>-3080.15</v>
      </c>
      <c r="AJ132" s="1">
        <v>-3080.15</v>
      </c>
      <c r="AK132" s="1">
        <v>-3080.15</v>
      </c>
      <c r="AL132" s="1">
        <v>-3080.15</v>
      </c>
      <c r="AM132" s="1">
        <v>-3080.15</v>
      </c>
      <c r="AN132" s="1">
        <v>-3080.15</v>
      </c>
      <c r="AO132" s="1">
        <v>502313.84</v>
      </c>
      <c r="AP132" s="1">
        <v>499217.19</v>
      </c>
      <c r="AQ132" s="1">
        <v>496120.54000000004</v>
      </c>
      <c r="AR132" s="1">
        <v>493023.89</v>
      </c>
      <c r="AS132" s="1">
        <v>489927.24</v>
      </c>
      <c r="AT132" s="1">
        <v>486830.59</v>
      </c>
      <c r="AU132" s="1">
        <v>483742.19</v>
      </c>
      <c r="AV132" s="1">
        <v>480662.04000000004</v>
      </c>
      <c r="AW132" s="1">
        <v>477581.89</v>
      </c>
      <c r="AX132" s="1">
        <v>474501.74</v>
      </c>
      <c r="AY132" s="1">
        <v>471421.59</v>
      </c>
      <c r="AZ132" s="1">
        <v>468341.44</v>
      </c>
      <c r="BA132" s="1">
        <v>465261.29000000004</v>
      </c>
    </row>
    <row r="133" spans="1:53" x14ac:dyDescent="0.2">
      <c r="A133" t="s">
        <v>148</v>
      </c>
      <c r="B133" s="1">
        <v>104265.66</v>
      </c>
      <c r="C133" s="1">
        <v>104265.66</v>
      </c>
      <c r="D133" s="1">
        <v>104265.66</v>
      </c>
      <c r="E133" s="1">
        <v>104265.66</v>
      </c>
      <c r="F133" s="1">
        <v>104265.66</v>
      </c>
      <c r="G133" s="1">
        <v>104265.66</v>
      </c>
      <c r="H133" s="1">
        <v>104265.66</v>
      </c>
      <c r="I133" s="1">
        <v>104265.66</v>
      </c>
      <c r="J133" s="1">
        <v>104265.66</v>
      </c>
      <c r="K133" s="1">
        <v>104265.66</v>
      </c>
      <c r="L133" s="1">
        <v>104265.66</v>
      </c>
      <c r="M133" s="1">
        <v>104265.66</v>
      </c>
      <c r="N133" s="1">
        <v>104265.66</v>
      </c>
      <c r="O133" s="1">
        <v>-7769.46</v>
      </c>
      <c r="P133" s="1">
        <v>-8368.99</v>
      </c>
      <c r="Q133" s="1">
        <v>-8968.52</v>
      </c>
      <c r="R133" s="1">
        <v>-9568.0500000000011</v>
      </c>
      <c r="S133" s="1">
        <v>-10167.58</v>
      </c>
      <c r="T133" s="1">
        <v>-10767.11</v>
      </c>
      <c r="U133" s="1">
        <v>-11366.64</v>
      </c>
      <c r="V133" s="1">
        <v>-11966.17</v>
      </c>
      <c r="W133" s="1">
        <v>-12565.7</v>
      </c>
      <c r="X133" s="1">
        <v>-13165.23</v>
      </c>
      <c r="Y133" s="1">
        <v>-13764.76</v>
      </c>
      <c r="Z133" s="1">
        <v>-14364.29</v>
      </c>
      <c r="AA133" s="1">
        <v>-14963.82</v>
      </c>
      <c r="AB133" s="1">
        <v>-599.53</v>
      </c>
      <c r="AC133" s="1">
        <v>-599.53</v>
      </c>
      <c r="AD133" s="1">
        <v>-599.53</v>
      </c>
      <c r="AE133" s="1">
        <v>-599.53</v>
      </c>
      <c r="AF133" s="1">
        <v>-599.53</v>
      </c>
      <c r="AG133" s="1">
        <v>-599.53</v>
      </c>
      <c r="AH133" s="1">
        <v>-599.53</v>
      </c>
      <c r="AI133" s="1">
        <v>-599.53</v>
      </c>
      <c r="AJ133" s="1">
        <v>-599.53</v>
      </c>
      <c r="AK133" s="1">
        <v>-599.53</v>
      </c>
      <c r="AL133" s="1">
        <v>-599.53</v>
      </c>
      <c r="AM133" s="1">
        <v>-599.53</v>
      </c>
      <c r="AN133" s="1">
        <v>-599.53</v>
      </c>
      <c r="AO133" s="1">
        <v>96496.2</v>
      </c>
      <c r="AP133" s="1">
        <v>95896.67</v>
      </c>
      <c r="AQ133" s="1">
        <v>95297.14</v>
      </c>
      <c r="AR133" s="1">
        <v>94697.61</v>
      </c>
      <c r="AS133" s="1">
        <v>94098.08</v>
      </c>
      <c r="AT133" s="1">
        <v>93498.55</v>
      </c>
      <c r="AU133" s="1">
        <v>92899.02</v>
      </c>
      <c r="AV133" s="1">
        <v>92299.49</v>
      </c>
      <c r="AW133" s="1">
        <v>91699.96</v>
      </c>
      <c r="AX133" s="1">
        <v>91100.430000000008</v>
      </c>
      <c r="AY133" s="1">
        <v>90500.900000000009</v>
      </c>
      <c r="AZ133" s="1">
        <v>89901.37</v>
      </c>
      <c r="BA133" s="1">
        <v>89301.84</v>
      </c>
    </row>
    <row r="134" spans="1:53" x14ac:dyDescent="0.2">
      <c r="A134" t="s">
        <v>149</v>
      </c>
      <c r="B134" s="1">
        <v>7969.9000000000005</v>
      </c>
      <c r="C134" s="1">
        <v>7969.9000000000005</v>
      </c>
      <c r="D134" s="1">
        <v>7969.9000000000005</v>
      </c>
      <c r="E134" s="1">
        <v>7969.9000000000005</v>
      </c>
      <c r="F134" s="1">
        <v>7969.9000000000005</v>
      </c>
      <c r="G134" s="1">
        <v>7969.9000000000005</v>
      </c>
      <c r="H134" s="1">
        <v>7969.9000000000005</v>
      </c>
      <c r="I134" s="1">
        <v>7969.9000000000005</v>
      </c>
      <c r="J134" s="1">
        <v>7969.9000000000005</v>
      </c>
      <c r="K134" s="1">
        <v>7969.9000000000005</v>
      </c>
      <c r="L134" s="1">
        <v>7969.9000000000005</v>
      </c>
      <c r="M134" s="1">
        <v>7969.9000000000005</v>
      </c>
      <c r="N134" s="1">
        <v>7969.9000000000005</v>
      </c>
      <c r="O134" s="1">
        <v>-5480.84</v>
      </c>
      <c r="P134" s="1">
        <v>-5526.67</v>
      </c>
      <c r="Q134" s="1">
        <v>-5572.5</v>
      </c>
      <c r="R134" s="1">
        <v>-5618.33</v>
      </c>
      <c r="S134" s="1">
        <v>-5664.16</v>
      </c>
      <c r="T134" s="1">
        <v>-5709.99</v>
      </c>
      <c r="U134" s="1">
        <v>-5755.82</v>
      </c>
      <c r="V134" s="1">
        <v>-5801.6500000000005</v>
      </c>
      <c r="W134" s="1">
        <v>-5847.4800000000005</v>
      </c>
      <c r="X134" s="1">
        <v>-5893.31</v>
      </c>
      <c r="Y134" s="1">
        <v>-5939.14</v>
      </c>
      <c r="Z134" s="1">
        <v>-5984.97</v>
      </c>
      <c r="AA134" s="1">
        <v>-6030.8</v>
      </c>
      <c r="AB134" s="1">
        <v>-45.83</v>
      </c>
      <c r="AC134" s="1">
        <v>-45.83</v>
      </c>
      <c r="AD134" s="1">
        <v>-45.83</v>
      </c>
      <c r="AE134" s="1">
        <v>-45.83</v>
      </c>
      <c r="AF134" s="1">
        <v>-45.83</v>
      </c>
      <c r="AG134" s="1">
        <v>-45.83</v>
      </c>
      <c r="AH134" s="1">
        <v>-45.83</v>
      </c>
      <c r="AI134" s="1">
        <v>-45.83</v>
      </c>
      <c r="AJ134" s="1">
        <v>-45.83</v>
      </c>
      <c r="AK134" s="1">
        <v>-45.83</v>
      </c>
      <c r="AL134" s="1">
        <v>-45.83</v>
      </c>
      <c r="AM134" s="1">
        <v>-45.83</v>
      </c>
      <c r="AN134" s="1">
        <v>-45.83</v>
      </c>
      <c r="AO134" s="1">
        <v>2489.06</v>
      </c>
      <c r="AP134" s="1">
        <v>2443.23</v>
      </c>
      <c r="AQ134" s="1">
        <v>2397.4</v>
      </c>
      <c r="AR134" s="1">
        <v>2351.5700000000002</v>
      </c>
      <c r="AS134" s="1">
        <v>2305.7400000000002</v>
      </c>
      <c r="AT134" s="1">
        <v>2259.91</v>
      </c>
      <c r="AU134" s="1">
        <v>2214.08</v>
      </c>
      <c r="AV134" s="1">
        <v>2168.25</v>
      </c>
      <c r="AW134" s="1">
        <v>2122.42</v>
      </c>
      <c r="AX134" s="1">
        <v>2076.59</v>
      </c>
      <c r="AY134" s="1">
        <v>2030.76</v>
      </c>
      <c r="AZ134" s="1">
        <v>1984.93</v>
      </c>
      <c r="BA134" s="1">
        <v>1939.1000000000001</v>
      </c>
    </row>
    <row r="135" spans="1:53" x14ac:dyDescent="0.2">
      <c r="A135" t="s">
        <v>150</v>
      </c>
      <c r="B135" s="1">
        <v>282890.28000000003</v>
      </c>
      <c r="C135" s="1">
        <v>282890.28000000003</v>
      </c>
      <c r="D135" s="1">
        <v>282890.28000000003</v>
      </c>
      <c r="E135" s="1">
        <v>282890.28000000003</v>
      </c>
      <c r="F135" s="1">
        <v>282890.28000000003</v>
      </c>
      <c r="G135" s="1">
        <v>282890.28000000003</v>
      </c>
      <c r="H135" s="1">
        <v>282890.28000000003</v>
      </c>
      <c r="I135" s="1">
        <v>282890.28000000003</v>
      </c>
      <c r="J135" s="1">
        <v>282890.28000000003</v>
      </c>
      <c r="K135" s="1">
        <v>282890.28000000003</v>
      </c>
      <c r="L135" s="1">
        <v>282890.28000000003</v>
      </c>
      <c r="M135" s="1">
        <v>282890.28000000003</v>
      </c>
      <c r="N135" s="1">
        <v>282890.28000000003</v>
      </c>
      <c r="O135" s="1">
        <v>-57157.03</v>
      </c>
      <c r="P135" s="1">
        <v>-59219.770000000004</v>
      </c>
      <c r="Q135" s="1">
        <v>-61282.51</v>
      </c>
      <c r="R135" s="1">
        <v>-63345.25</v>
      </c>
      <c r="S135" s="1">
        <v>-65407.99</v>
      </c>
      <c r="T135" s="1">
        <v>-67470.73</v>
      </c>
      <c r="U135" s="1">
        <v>-69533.47</v>
      </c>
      <c r="V135" s="1">
        <v>-71596.210000000006</v>
      </c>
      <c r="W135" s="1">
        <v>-73658.95</v>
      </c>
      <c r="X135" s="1">
        <v>-75721.69</v>
      </c>
      <c r="Y135" s="1">
        <v>-77784.430000000008</v>
      </c>
      <c r="Z135" s="1">
        <v>-79847.17</v>
      </c>
      <c r="AA135" s="1">
        <v>-81909.91</v>
      </c>
      <c r="AB135" s="1">
        <v>-2062.7400000000002</v>
      </c>
      <c r="AC135" s="1">
        <v>-2062.7400000000002</v>
      </c>
      <c r="AD135" s="1">
        <v>-2062.7400000000002</v>
      </c>
      <c r="AE135" s="1">
        <v>-2062.7400000000002</v>
      </c>
      <c r="AF135" s="1">
        <v>-2062.7400000000002</v>
      </c>
      <c r="AG135" s="1">
        <v>-2062.7400000000002</v>
      </c>
      <c r="AH135" s="1">
        <v>-2062.7400000000002</v>
      </c>
      <c r="AI135" s="1">
        <v>-2062.7400000000002</v>
      </c>
      <c r="AJ135" s="1">
        <v>-2062.7400000000002</v>
      </c>
      <c r="AK135" s="1">
        <v>-2062.7400000000002</v>
      </c>
      <c r="AL135" s="1">
        <v>-2062.7400000000002</v>
      </c>
      <c r="AM135" s="1">
        <v>-2062.7400000000002</v>
      </c>
      <c r="AN135" s="1">
        <v>-2062.7400000000002</v>
      </c>
      <c r="AO135" s="1">
        <v>225733.25</v>
      </c>
      <c r="AP135" s="1">
        <v>223670.51</v>
      </c>
      <c r="AQ135" s="1">
        <v>221607.77000000002</v>
      </c>
      <c r="AR135" s="1">
        <v>219545.03</v>
      </c>
      <c r="AS135" s="1">
        <v>217482.29</v>
      </c>
      <c r="AT135" s="1">
        <v>215419.55000000002</v>
      </c>
      <c r="AU135" s="1">
        <v>213356.81</v>
      </c>
      <c r="AV135" s="1">
        <v>211294.07</v>
      </c>
      <c r="AW135" s="1">
        <v>209231.33000000002</v>
      </c>
      <c r="AX135" s="1">
        <v>207168.59</v>
      </c>
      <c r="AY135" s="1">
        <v>205105.85</v>
      </c>
      <c r="AZ135" s="1">
        <v>203043.11000000002</v>
      </c>
      <c r="BA135" s="1">
        <v>200980.37</v>
      </c>
    </row>
    <row r="136" spans="1:53" x14ac:dyDescent="0.2">
      <c r="A136" t="s">
        <v>151</v>
      </c>
      <c r="B136" s="1">
        <v>3426438.44</v>
      </c>
      <c r="C136" s="1">
        <v>3426438.44</v>
      </c>
      <c r="D136" s="1">
        <v>3426438.44</v>
      </c>
      <c r="E136" s="1">
        <v>3426438.44</v>
      </c>
      <c r="F136" s="1">
        <v>3426438.44</v>
      </c>
      <c r="G136" s="1">
        <v>3426438.44</v>
      </c>
      <c r="H136" s="1">
        <v>3426438.44</v>
      </c>
      <c r="I136" s="1">
        <v>3426438.44</v>
      </c>
      <c r="J136" s="1">
        <v>3426438.44</v>
      </c>
      <c r="K136" s="1">
        <v>3426438.44</v>
      </c>
      <c r="L136" s="1">
        <v>3426438.44</v>
      </c>
      <c r="M136" s="1">
        <v>3426438.44</v>
      </c>
      <c r="N136" s="1">
        <v>3426438.44</v>
      </c>
      <c r="O136" s="1">
        <v>-1162872.57</v>
      </c>
      <c r="P136" s="1">
        <v>-1187857.02</v>
      </c>
      <c r="Q136" s="1">
        <v>-1212841.47</v>
      </c>
      <c r="R136" s="1">
        <v>-1237825.92</v>
      </c>
      <c r="S136" s="1">
        <v>-1262810.3700000001</v>
      </c>
      <c r="T136" s="1">
        <v>-1287794.82</v>
      </c>
      <c r="U136" s="1">
        <v>-1312779.27</v>
      </c>
      <c r="V136" s="1">
        <v>-1337763.72</v>
      </c>
      <c r="W136" s="1">
        <v>-1362748.17</v>
      </c>
      <c r="X136" s="1">
        <v>-1387732.62</v>
      </c>
      <c r="Y136" s="1">
        <v>-1412717.07</v>
      </c>
      <c r="Z136" s="1">
        <v>-1437701.52</v>
      </c>
      <c r="AA136" s="1">
        <v>-1462685.97</v>
      </c>
      <c r="AB136" s="1">
        <v>-24984.45</v>
      </c>
      <c r="AC136" s="1">
        <v>-24984.45</v>
      </c>
      <c r="AD136" s="1">
        <v>-24984.45</v>
      </c>
      <c r="AE136" s="1">
        <v>-24984.45</v>
      </c>
      <c r="AF136" s="1">
        <v>-24984.45</v>
      </c>
      <c r="AG136" s="1">
        <v>-24984.45</v>
      </c>
      <c r="AH136" s="1">
        <v>-24984.45</v>
      </c>
      <c r="AI136" s="1">
        <v>-24984.45</v>
      </c>
      <c r="AJ136" s="1">
        <v>-24984.45</v>
      </c>
      <c r="AK136" s="1">
        <v>-24984.45</v>
      </c>
      <c r="AL136" s="1">
        <v>-24984.45</v>
      </c>
      <c r="AM136" s="1">
        <v>-24984.45</v>
      </c>
      <c r="AN136" s="1">
        <v>-24984.45</v>
      </c>
      <c r="AO136" s="1">
        <v>2263565.87</v>
      </c>
      <c r="AP136" s="1">
        <v>2238581.42</v>
      </c>
      <c r="AQ136" s="1">
        <v>2213596.9700000002</v>
      </c>
      <c r="AR136" s="1">
        <v>2188612.52</v>
      </c>
      <c r="AS136" s="1">
        <v>2163628.0699999998</v>
      </c>
      <c r="AT136" s="1">
        <v>2138643.62</v>
      </c>
      <c r="AU136" s="1">
        <v>2113659.17</v>
      </c>
      <c r="AV136" s="1">
        <v>2088674.72</v>
      </c>
      <c r="AW136" s="1">
        <v>2063690.27</v>
      </c>
      <c r="AX136" s="1">
        <v>2038705.82</v>
      </c>
      <c r="AY136" s="1">
        <v>2013721.37</v>
      </c>
      <c r="AZ136" s="1">
        <v>1988736.92</v>
      </c>
      <c r="BA136" s="1">
        <v>1963752.47</v>
      </c>
    </row>
    <row r="137" spans="1:53" x14ac:dyDescent="0.2">
      <c r="A137" t="s">
        <v>152</v>
      </c>
      <c r="B137" s="1">
        <v>1385895.4</v>
      </c>
      <c r="C137" s="1">
        <v>1385895.4</v>
      </c>
      <c r="D137" s="1">
        <v>1385895.4</v>
      </c>
      <c r="E137" s="1">
        <v>1385895.4</v>
      </c>
      <c r="F137" s="1">
        <v>1385895.4</v>
      </c>
      <c r="G137" s="1">
        <v>1385895.4</v>
      </c>
      <c r="H137" s="1">
        <v>1385895.4</v>
      </c>
      <c r="I137" s="1">
        <v>1385895.4</v>
      </c>
      <c r="J137" s="1">
        <v>1385895.4</v>
      </c>
      <c r="K137" s="1">
        <v>1239288.1299999999</v>
      </c>
      <c r="L137" s="1">
        <v>1239288.1299999999</v>
      </c>
      <c r="M137" s="1">
        <v>1239288.1299999999</v>
      </c>
      <c r="N137" s="1">
        <v>1239288.1299999999</v>
      </c>
      <c r="O137" s="1">
        <v>-338739.78</v>
      </c>
      <c r="P137" s="1">
        <v>-346708.68</v>
      </c>
      <c r="Q137" s="1">
        <v>-354677.58</v>
      </c>
      <c r="R137" s="1">
        <v>-362646.48</v>
      </c>
      <c r="S137" s="1">
        <v>-370615.38</v>
      </c>
      <c r="T137" s="1">
        <v>-378584.28</v>
      </c>
      <c r="U137" s="1">
        <v>-386553.18</v>
      </c>
      <c r="V137" s="1">
        <v>-394522.08</v>
      </c>
      <c r="W137" s="1">
        <v>-402490.98</v>
      </c>
      <c r="X137" s="1">
        <v>-263431.11</v>
      </c>
      <c r="Y137" s="1">
        <v>-270557.02</v>
      </c>
      <c r="Z137" s="1">
        <v>-277682.93</v>
      </c>
      <c r="AA137" s="1">
        <v>-284808.84000000003</v>
      </c>
      <c r="AB137" s="1">
        <v>-7968.9000000000005</v>
      </c>
      <c r="AC137" s="1">
        <v>-7968.9000000000005</v>
      </c>
      <c r="AD137" s="1">
        <v>-7968.9000000000005</v>
      </c>
      <c r="AE137" s="1">
        <v>-7968.9000000000005</v>
      </c>
      <c r="AF137" s="1">
        <v>-7968.9000000000005</v>
      </c>
      <c r="AG137" s="1">
        <v>-7968.9000000000005</v>
      </c>
      <c r="AH137" s="1">
        <v>-7968.9000000000005</v>
      </c>
      <c r="AI137" s="1">
        <v>-7968.9000000000005</v>
      </c>
      <c r="AJ137" s="1">
        <v>-7968.9000000000005</v>
      </c>
      <c r="AK137" s="1">
        <v>-7547.4000000000005</v>
      </c>
      <c r="AL137" s="1">
        <v>-7125.91</v>
      </c>
      <c r="AM137" s="1">
        <v>-7125.91</v>
      </c>
      <c r="AN137" s="1">
        <v>-7125.91</v>
      </c>
      <c r="AO137" s="1">
        <v>1047155.62</v>
      </c>
      <c r="AP137" s="1">
        <v>1039186.72</v>
      </c>
      <c r="AQ137" s="1">
        <v>1031217.82</v>
      </c>
      <c r="AR137" s="1">
        <v>1023248.92</v>
      </c>
      <c r="AS137" s="1">
        <v>1015280.02</v>
      </c>
      <c r="AT137" s="1">
        <v>1007311.12</v>
      </c>
      <c r="AU137" s="1">
        <v>999342.22</v>
      </c>
      <c r="AV137" s="1">
        <v>991373.32000000007</v>
      </c>
      <c r="AW137" s="1">
        <v>983404.42</v>
      </c>
      <c r="AX137" s="1">
        <v>975857.02</v>
      </c>
      <c r="AY137" s="1">
        <v>968731.11</v>
      </c>
      <c r="AZ137" s="1">
        <v>961605.20000000007</v>
      </c>
      <c r="BA137" s="1">
        <v>954479.29</v>
      </c>
    </row>
    <row r="138" spans="1:53" x14ac:dyDescent="0.2">
      <c r="A138" t="s">
        <v>153</v>
      </c>
      <c r="B138" s="1">
        <v>2130602.96</v>
      </c>
      <c r="C138" s="1">
        <v>2130602.96</v>
      </c>
      <c r="D138" s="1">
        <v>2130602.96</v>
      </c>
      <c r="E138" s="1">
        <v>2130602.96</v>
      </c>
      <c r="F138" s="1">
        <v>2130602.96</v>
      </c>
      <c r="G138" s="1">
        <v>2130602.96</v>
      </c>
      <c r="H138" s="1">
        <v>2130602.96</v>
      </c>
      <c r="I138" s="1">
        <v>2130602.96</v>
      </c>
      <c r="J138" s="1">
        <v>2130602.96</v>
      </c>
      <c r="K138" s="1">
        <v>2130602.96</v>
      </c>
      <c r="L138" s="1">
        <v>2130602.96</v>
      </c>
      <c r="M138" s="1">
        <v>2130602.96</v>
      </c>
      <c r="N138" s="1">
        <v>2130602.96</v>
      </c>
      <c r="O138" s="1">
        <v>-525596.66</v>
      </c>
      <c r="P138" s="1">
        <v>-541132.31000000006</v>
      </c>
      <c r="Q138" s="1">
        <v>-556667.96</v>
      </c>
      <c r="R138" s="1">
        <v>-572203.61</v>
      </c>
      <c r="S138" s="1">
        <v>-587739.26</v>
      </c>
      <c r="T138" s="1">
        <v>-603274.91</v>
      </c>
      <c r="U138" s="1">
        <v>-618810.56000000006</v>
      </c>
      <c r="V138" s="1">
        <v>-634346.21</v>
      </c>
      <c r="W138" s="1">
        <v>-649881.86</v>
      </c>
      <c r="X138" s="1">
        <v>-665417.51</v>
      </c>
      <c r="Y138" s="1">
        <v>-680953.16</v>
      </c>
      <c r="Z138" s="1">
        <v>-696488.81</v>
      </c>
      <c r="AA138" s="1">
        <v>-712024.46</v>
      </c>
      <c r="AB138" s="1">
        <v>-15535.65</v>
      </c>
      <c r="AC138" s="1">
        <v>-15535.65</v>
      </c>
      <c r="AD138" s="1">
        <v>-15535.65</v>
      </c>
      <c r="AE138" s="1">
        <v>-15535.65</v>
      </c>
      <c r="AF138" s="1">
        <v>-15535.65</v>
      </c>
      <c r="AG138" s="1">
        <v>-15535.65</v>
      </c>
      <c r="AH138" s="1">
        <v>-15535.65</v>
      </c>
      <c r="AI138" s="1">
        <v>-15535.65</v>
      </c>
      <c r="AJ138" s="1">
        <v>-15535.65</v>
      </c>
      <c r="AK138" s="1">
        <v>-15535.65</v>
      </c>
      <c r="AL138" s="1">
        <v>-15535.65</v>
      </c>
      <c r="AM138" s="1">
        <v>-15535.65</v>
      </c>
      <c r="AN138" s="1">
        <v>-15535.65</v>
      </c>
      <c r="AO138" s="1">
        <v>1605006.3</v>
      </c>
      <c r="AP138" s="1">
        <v>1589470.65</v>
      </c>
      <c r="AQ138" s="1">
        <v>1573935</v>
      </c>
      <c r="AR138" s="1">
        <v>1558399.35</v>
      </c>
      <c r="AS138" s="1">
        <v>1542863.7</v>
      </c>
      <c r="AT138" s="1">
        <v>1527328.05</v>
      </c>
      <c r="AU138" s="1">
        <v>1511792.4</v>
      </c>
      <c r="AV138" s="1">
        <v>1496256.75</v>
      </c>
      <c r="AW138" s="1">
        <v>1480721.1</v>
      </c>
      <c r="AX138" s="1">
        <v>1465185.45</v>
      </c>
      <c r="AY138" s="1">
        <v>1449649.8</v>
      </c>
      <c r="AZ138" s="1">
        <v>1434114.15</v>
      </c>
      <c r="BA138" s="1">
        <v>1418578.5</v>
      </c>
    </row>
    <row r="139" spans="1:53" x14ac:dyDescent="0.2">
      <c r="A139" t="s">
        <v>154</v>
      </c>
      <c r="B139" s="1">
        <v>432.40000000000003</v>
      </c>
      <c r="C139" s="1">
        <v>432.40000000000003</v>
      </c>
      <c r="D139" s="1">
        <v>432.40000000000003</v>
      </c>
      <c r="E139" s="1">
        <v>432.40000000000003</v>
      </c>
      <c r="F139" s="1">
        <v>432.40000000000003</v>
      </c>
      <c r="G139" s="1">
        <v>432.40000000000003</v>
      </c>
      <c r="H139" s="1">
        <v>432.40000000000003</v>
      </c>
      <c r="I139" s="1">
        <v>432.40000000000003</v>
      </c>
      <c r="J139" s="1">
        <v>432.40000000000003</v>
      </c>
      <c r="K139" s="1">
        <v>432.40000000000003</v>
      </c>
      <c r="L139" s="1">
        <v>432.40000000000003</v>
      </c>
      <c r="M139" s="1">
        <v>0</v>
      </c>
      <c r="N139" s="1" t="s">
        <v>21</v>
      </c>
      <c r="O139" s="1">
        <v>-432.40000000000003</v>
      </c>
      <c r="P139" s="1">
        <v>-432.40000000000003</v>
      </c>
      <c r="Q139" s="1">
        <v>-432.40000000000003</v>
      </c>
      <c r="R139" s="1">
        <v>-432.40000000000003</v>
      </c>
      <c r="S139" s="1">
        <v>-432.40000000000003</v>
      </c>
      <c r="T139" s="1">
        <v>-432.40000000000003</v>
      </c>
      <c r="U139" s="1">
        <v>-432.40000000000003</v>
      </c>
      <c r="V139" s="1">
        <v>-432.40000000000003</v>
      </c>
      <c r="W139" s="1">
        <v>-432.40000000000003</v>
      </c>
      <c r="X139" s="1">
        <v>-432.40000000000003</v>
      </c>
      <c r="Y139" s="1">
        <v>-432.40000000000003</v>
      </c>
      <c r="Z139" s="1">
        <v>0</v>
      </c>
      <c r="AA139" s="1" t="s">
        <v>21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 t="s">
        <v>21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 t="s">
        <v>21</v>
      </c>
    </row>
    <row r="140" spans="1:53" x14ac:dyDescent="0.2">
      <c r="A140" t="s">
        <v>155</v>
      </c>
      <c r="B140" s="1">
        <v>44163058.399999999</v>
      </c>
      <c r="C140" s="1">
        <v>44023956.5</v>
      </c>
      <c r="D140" s="1">
        <v>44036742.060000002</v>
      </c>
      <c r="E140" s="1">
        <v>44010220.060000002</v>
      </c>
      <c r="F140" s="1">
        <v>44169392.890000001</v>
      </c>
      <c r="G140" s="1">
        <v>44366276.119999997</v>
      </c>
      <c r="H140" s="1">
        <v>44389788.07</v>
      </c>
      <c r="I140" s="1">
        <v>44404692.460000001</v>
      </c>
      <c r="J140" s="1">
        <v>44736450.07</v>
      </c>
      <c r="K140" s="1">
        <v>44714460.869999997</v>
      </c>
      <c r="L140" s="1">
        <v>44612941.460000001</v>
      </c>
      <c r="M140" s="1">
        <v>44621526.829999998</v>
      </c>
      <c r="N140" s="1">
        <v>44901630.009999998</v>
      </c>
      <c r="O140" s="1">
        <v>-28929239.449999999</v>
      </c>
      <c r="P140" s="1">
        <v>-28906460.219999999</v>
      </c>
      <c r="Q140" s="1">
        <v>-29009564.620000001</v>
      </c>
      <c r="R140" s="1">
        <v>-29071511.18</v>
      </c>
      <c r="S140" s="1">
        <v>-29174754.809999999</v>
      </c>
      <c r="T140" s="1">
        <v>-29157459.050000001</v>
      </c>
      <c r="U140" s="1">
        <v>-29261377.609999999</v>
      </c>
      <c r="V140" s="1">
        <v>-29365341.149999999</v>
      </c>
      <c r="W140" s="1">
        <v>-29469710.57</v>
      </c>
      <c r="X140" s="1">
        <v>-29538647.699999999</v>
      </c>
      <c r="Y140" s="1">
        <v>-29503040.91</v>
      </c>
      <c r="Z140" s="1">
        <v>-29607519.600000001</v>
      </c>
      <c r="AA140" s="1">
        <v>-29656561.539999999</v>
      </c>
      <c r="AB140" s="1">
        <v>-103129.88</v>
      </c>
      <c r="AC140" s="1">
        <v>-103252.3</v>
      </c>
      <c r="AD140" s="1">
        <v>-103104.40000000001</v>
      </c>
      <c r="AE140" s="1">
        <v>-103088.32000000001</v>
      </c>
      <c r="AF140" s="1">
        <v>-103243.63</v>
      </c>
      <c r="AG140" s="1">
        <v>-103660.51000000001</v>
      </c>
      <c r="AH140" s="1">
        <v>-103918.56</v>
      </c>
      <c r="AI140" s="1">
        <v>-103963.54000000001</v>
      </c>
      <c r="AJ140" s="1">
        <v>-104369.42</v>
      </c>
      <c r="AK140" s="1">
        <v>-104732.11</v>
      </c>
      <c r="AL140" s="1">
        <v>-104587.5</v>
      </c>
      <c r="AM140" s="1">
        <v>-104478.69</v>
      </c>
      <c r="AN140" s="1">
        <v>-104816.7</v>
      </c>
      <c r="AO140" s="1">
        <v>15233818.949999999</v>
      </c>
      <c r="AP140" s="1">
        <v>15117496.279999999</v>
      </c>
      <c r="AQ140" s="1">
        <v>15027177.439999999</v>
      </c>
      <c r="AR140" s="1">
        <v>14938708.880000001</v>
      </c>
      <c r="AS140" s="1">
        <v>14994638.08</v>
      </c>
      <c r="AT140" s="1">
        <v>15208817.07</v>
      </c>
      <c r="AU140" s="1">
        <v>15128410.460000001</v>
      </c>
      <c r="AV140" s="1">
        <v>15039351.310000001</v>
      </c>
      <c r="AW140" s="1">
        <v>15266739.5</v>
      </c>
      <c r="AX140" s="1">
        <v>15175813.17</v>
      </c>
      <c r="AY140" s="1">
        <v>15109900.550000001</v>
      </c>
      <c r="AZ140" s="1">
        <v>15014007.23</v>
      </c>
      <c r="BA140" s="1">
        <v>15245068.470000001</v>
      </c>
    </row>
    <row r="141" spans="1:53" x14ac:dyDescent="0.2">
      <c r="A141" t="s">
        <v>156</v>
      </c>
      <c r="B141" s="1">
        <v>78598.94</v>
      </c>
      <c r="C141" s="1">
        <v>84425.37</v>
      </c>
      <c r="D141" s="1">
        <v>84425.37</v>
      </c>
      <c r="E141" s="1">
        <v>84425.37</v>
      </c>
      <c r="F141" s="1">
        <v>84425.37</v>
      </c>
      <c r="G141" s="1">
        <v>84425.37</v>
      </c>
      <c r="H141" s="1">
        <v>84425.37</v>
      </c>
      <c r="I141" s="1">
        <v>84425.37</v>
      </c>
      <c r="J141" s="1">
        <v>84425.37</v>
      </c>
      <c r="K141" s="1">
        <v>139407.65</v>
      </c>
      <c r="L141" s="1">
        <v>139407.65</v>
      </c>
      <c r="M141" s="1">
        <v>141144.81</v>
      </c>
      <c r="N141" s="1">
        <v>141144.81</v>
      </c>
      <c r="O141" s="1">
        <v>-25042.23</v>
      </c>
      <c r="P141" s="1">
        <v>-25946.34</v>
      </c>
      <c r="Q141" s="1">
        <v>-26882.760000000002</v>
      </c>
      <c r="R141" s="1">
        <v>-27819.18</v>
      </c>
      <c r="S141" s="1">
        <v>-28755.600000000002</v>
      </c>
      <c r="T141" s="1">
        <v>-29692.02</v>
      </c>
      <c r="U141" s="1">
        <v>-30628.440000000002</v>
      </c>
      <c r="V141" s="1">
        <v>-31564.86</v>
      </c>
      <c r="W141" s="1">
        <v>-32501.280000000002</v>
      </c>
      <c r="X141" s="1">
        <v>-32813.75</v>
      </c>
      <c r="Y141" s="1">
        <v>-34360.01</v>
      </c>
      <c r="Z141" s="1">
        <v>-35915.910000000003</v>
      </c>
      <c r="AA141" s="1">
        <v>-37481.440000000002</v>
      </c>
      <c r="AB141" s="1">
        <v>-871.79</v>
      </c>
      <c r="AC141" s="1">
        <v>-904.11</v>
      </c>
      <c r="AD141" s="1">
        <v>-936.42000000000007</v>
      </c>
      <c r="AE141" s="1">
        <v>-936.42000000000007</v>
      </c>
      <c r="AF141" s="1">
        <v>-936.42000000000007</v>
      </c>
      <c r="AG141" s="1">
        <v>-936.42000000000007</v>
      </c>
      <c r="AH141" s="1">
        <v>-936.42000000000007</v>
      </c>
      <c r="AI141" s="1">
        <v>-936.42000000000007</v>
      </c>
      <c r="AJ141" s="1">
        <v>-936.42000000000007</v>
      </c>
      <c r="AK141" s="1">
        <v>-1241.3399999999999</v>
      </c>
      <c r="AL141" s="1">
        <v>-1546.26</v>
      </c>
      <c r="AM141" s="1">
        <v>-1555.9</v>
      </c>
      <c r="AN141" s="1">
        <v>-1565.53</v>
      </c>
      <c r="AO141" s="1">
        <v>53556.71</v>
      </c>
      <c r="AP141" s="1">
        <v>58479.03</v>
      </c>
      <c r="AQ141" s="1">
        <v>57542.61</v>
      </c>
      <c r="AR141" s="1">
        <v>56606.19</v>
      </c>
      <c r="AS141" s="1">
        <v>55669.770000000004</v>
      </c>
      <c r="AT141" s="1">
        <v>54733.35</v>
      </c>
      <c r="AU141" s="1">
        <v>53796.93</v>
      </c>
      <c r="AV141" s="1">
        <v>52860.51</v>
      </c>
      <c r="AW141" s="1">
        <v>51924.090000000004</v>
      </c>
      <c r="AX141" s="1">
        <v>106593.90000000001</v>
      </c>
      <c r="AY141" s="1">
        <v>105047.64</v>
      </c>
      <c r="AZ141" s="1">
        <v>105228.90000000001</v>
      </c>
      <c r="BA141" s="1">
        <v>103663.37</v>
      </c>
    </row>
    <row r="142" spans="1:53" x14ac:dyDescent="0.2">
      <c r="A142" t="s">
        <v>157</v>
      </c>
      <c r="B142" s="1">
        <v>40896.120000000003</v>
      </c>
      <c r="C142" s="1">
        <v>40896.120000000003</v>
      </c>
      <c r="D142" s="1">
        <v>40896.120000000003</v>
      </c>
      <c r="E142" s="1">
        <v>40896.120000000003</v>
      </c>
      <c r="F142" s="1">
        <v>40896.120000000003</v>
      </c>
      <c r="G142" s="1">
        <v>40896.120000000003</v>
      </c>
      <c r="H142" s="1">
        <v>40896.120000000003</v>
      </c>
      <c r="I142" s="1">
        <v>40896.120000000003</v>
      </c>
      <c r="J142" s="1">
        <v>40896.120000000003</v>
      </c>
      <c r="K142" s="1">
        <v>40896.120000000003</v>
      </c>
      <c r="L142" s="1">
        <v>40896.120000000003</v>
      </c>
      <c r="M142" s="1">
        <v>40896.120000000003</v>
      </c>
      <c r="N142" s="1">
        <v>40896.120000000003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40896.120000000003</v>
      </c>
      <c r="AP142" s="1">
        <v>40896.120000000003</v>
      </c>
      <c r="AQ142" s="1">
        <v>40896.120000000003</v>
      </c>
      <c r="AR142" s="1">
        <v>40896.120000000003</v>
      </c>
      <c r="AS142" s="1">
        <v>40896.120000000003</v>
      </c>
      <c r="AT142" s="1">
        <v>40896.120000000003</v>
      </c>
      <c r="AU142" s="1">
        <v>40896.120000000003</v>
      </c>
      <c r="AV142" s="1">
        <v>40896.120000000003</v>
      </c>
      <c r="AW142" s="1">
        <v>40896.120000000003</v>
      </c>
      <c r="AX142" s="1">
        <v>40896.120000000003</v>
      </c>
      <c r="AY142" s="1">
        <v>40896.120000000003</v>
      </c>
      <c r="AZ142" s="1">
        <v>40896.120000000003</v>
      </c>
      <c r="BA142" s="1">
        <v>40896.120000000003</v>
      </c>
    </row>
    <row r="143" spans="1:53" x14ac:dyDescent="0.2">
      <c r="A143" t="s">
        <v>158</v>
      </c>
      <c r="B143" s="1">
        <v>144732.66</v>
      </c>
      <c r="C143" s="1">
        <v>144732.66</v>
      </c>
      <c r="D143" s="1">
        <v>144732.66</v>
      </c>
      <c r="E143" s="1">
        <v>144732.66</v>
      </c>
      <c r="F143" s="1">
        <v>144732.66</v>
      </c>
      <c r="G143" s="1">
        <v>144732.66</v>
      </c>
      <c r="H143" s="1">
        <v>144732.66</v>
      </c>
      <c r="I143" s="1">
        <v>144732.66</v>
      </c>
      <c r="J143" s="1">
        <v>144732.66</v>
      </c>
      <c r="K143" s="1">
        <v>144732.66</v>
      </c>
      <c r="L143" s="1">
        <v>144732.66</v>
      </c>
      <c r="M143" s="1">
        <v>144732.66</v>
      </c>
      <c r="N143" s="1">
        <v>144732.66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144732.66</v>
      </c>
      <c r="AP143" s="1">
        <v>144732.66</v>
      </c>
      <c r="AQ143" s="1">
        <v>144732.66</v>
      </c>
      <c r="AR143" s="1">
        <v>144732.66</v>
      </c>
      <c r="AS143" s="1">
        <v>144732.66</v>
      </c>
      <c r="AT143" s="1">
        <v>144732.66</v>
      </c>
      <c r="AU143" s="1">
        <v>144732.66</v>
      </c>
      <c r="AV143" s="1">
        <v>144732.66</v>
      </c>
      <c r="AW143" s="1">
        <v>144732.66</v>
      </c>
      <c r="AX143" s="1">
        <v>144732.66</v>
      </c>
      <c r="AY143" s="1">
        <v>144732.66</v>
      </c>
      <c r="AZ143" s="1">
        <v>144732.66</v>
      </c>
      <c r="BA143" s="1">
        <v>144732.66</v>
      </c>
    </row>
    <row r="144" spans="1:53" x14ac:dyDescent="0.2">
      <c r="A144" t="s">
        <v>159</v>
      </c>
      <c r="B144" s="1">
        <v>1204873.54</v>
      </c>
      <c r="C144" s="1">
        <v>1204873.54</v>
      </c>
      <c r="D144" s="1">
        <v>1204873.54</v>
      </c>
      <c r="E144" s="1">
        <v>1204873.54</v>
      </c>
      <c r="F144" s="1">
        <v>1261397.3999999999</v>
      </c>
      <c r="G144" s="1">
        <v>1261397.3999999999</v>
      </c>
      <c r="H144" s="1">
        <v>1261397.3999999999</v>
      </c>
      <c r="I144" s="1">
        <v>1261397.3999999999</v>
      </c>
      <c r="J144" s="1">
        <v>1261397.3999999999</v>
      </c>
      <c r="K144" s="1">
        <v>1261397.3999999999</v>
      </c>
      <c r="L144" s="1">
        <v>1261397.3999999999</v>
      </c>
      <c r="M144" s="1">
        <v>1261397.3999999999</v>
      </c>
      <c r="N144" s="1">
        <v>1266745.71</v>
      </c>
      <c r="O144" s="1">
        <v>-419999.22000000003</v>
      </c>
      <c r="P144" s="1">
        <v>-422549.54000000004</v>
      </c>
      <c r="Q144" s="1">
        <v>-425099.86</v>
      </c>
      <c r="R144" s="1">
        <v>-427650.18</v>
      </c>
      <c r="S144" s="1">
        <v>-430260.32</v>
      </c>
      <c r="T144" s="1">
        <v>-432930.28</v>
      </c>
      <c r="U144" s="1">
        <v>-435600.24</v>
      </c>
      <c r="V144" s="1">
        <v>-438270.2</v>
      </c>
      <c r="W144" s="1">
        <v>-440940.16000000003</v>
      </c>
      <c r="X144" s="1">
        <v>-443610.12</v>
      </c>
      <c r="Y144" s="1">
        <v>-446280.08</v>
      </c>
      <c r="Z144" s="1">
        <v>-448950.04000000004</v>
      </c>
      <c r="AA144" s="1">
        <v>-451625.66000000003</v>
      </c>
      <c r="AB144" s="1">
        <v>-2550.3200000000002</v>
      </c>
      <c r="AC144" s="1">
        <v>-2550.3200000000002</v>
      </c>
      <c r="AD144" s="1">
        <v>-2550.3200000000002</v>
      </c>
      <c r="AE144" s="1">
        <v>-2550.3200000000002</v>
      </c>
      <c r="AF144" s="1">
        <v>-2610.14</v>
      </c>
      <c r="AG144" s="1">
        <v>-2669.96</v>
      </c>
      <c r="AH144" s="1">
        <v>-2669.96</v>
      </c>
      <c r="AI144" s="1">
        <v>-2669.96</v>
      </c>
      <c r="AJ144" s="1">
        <v>-2669.96</v>
      </c>
      <c r="AK144" s="1">
        <v>-2669.96</v>
      </c>
      <c r="AL144" s="1">
        <v>-2669.96</v>
      </c>
      <c r="AM144" s="1">
        <v>-2669.96</v>
      </c>
      <c r="AN144" s="1">
        <v>-2675.62</v>
      </c>
      <c r="AO144" s="1">
        <v>784874.32000000007</v>
      </c>
      <c r="AP144" s="1">
        <v>782324</v>
      </c>
      <c r="AQ144" s="1">
        <v>779773.68</v>
      </c>
      <c r="AR144" s="1">
        <v>777223.36</v>
      </c>
      <c r="AS144" s="1">
        <v>831137.08000000007</v>
      </c>
      <c r="AT144" s="1">
        <v>828467.12</v>
      </c>
      <c r="AU144" s="1">
        <v>825797.16</v>
      </c>
      <c r="AV144" s="1">
        <v>823127.20000000007</v>
      </c>
      <c r="AW144" s="1">
        <v>820457.24</v>
      </c>
      <c r="AX144" s="1">
        <v>817787.28</v>
      </c>
      <c r="AY144" s="1">
        <v>815117.32000000007</v>
      </c>
      <c r="AZ144" s="1">
        <v>812447.36</v>
      </c>
      <c r="BA144" s="1">
        <v>815120.05</v>
      </c>
    </row>
    <row r="145" spans="1:53" x14ac:dyDescent="0.2">
      <c r="A145" t="s">
        <v>160</v>
      </c>
      <c r="B145" s="1">
        <v>115969.66</v>
      </c>
      <c r="C145" s="1">
        <v>115969.66</v>
      </c>
      <c r="D145" s="1">
        <v>115969.66</v>
      </c>
      <c r="E145" s="1">
        <v>115969.66</v>
      </c>
      <c r="F145" s="1">
        <v>115969.66</v>
      </c>
      <c r="G145" s="1">
        <v>115969.66</v>
      </c>
      <c r="H145" s="1">
        <v>115969.66</v>
      </c>
      <c r="I145" s="1">
        <v>115969.66</v>
      </c>
      <c r="J145" s="1">
        <v>115969.66</v>
      </c>
      <c r="K145" s="1">
        <v>115969.66</v>
      </c>
      <c r="L145" s="1">
        <v>115969.66</v>
      </c>
      <c r="M145" s="1">
        <v>115969.66</v>
      </c>
      <c r="N145" s="1">
        <v>166324.21</v>
      </c>
      <c r="O145" s="1">
        <v>-57686.36</v>
      </c>
      <c r="P145" s="1">
        <v>-57939.56</v>
      </c>
      <c r="Q145" s="1">
        <v>-58192.76</v>
      </c>
      <c r="R145" s="1">
        <v>-58445.96</v>
      </c>
      <c r="S145" s="1">
        <v>-58699.16</v>
      </c>
      <c r="T145" s="1">
        <v>-58952.36</v>
      </c>
      <c r="U145" s="1">
        <v>-59205.56</v>
      </c>
      <c r="V145" s="1">
        <v>-59458.76</v>
      </c>
      <c r="W145" s="1">
        <v>-59711.96</v>
      </c>
      <c r="X145" s="1">
        <v>-59965.16</v>
      </c>
      <c r="Y145" s="1">
        <v>-60218.36</v>
      </c>
      <c r="Z145" s="1">
        <v>-60471.56</v>
      </c>
      <c r="AA145" s="1">
        <v>-60779.73</v>
      </c>
      <c r="AB145" s="1">
        <v>-253.20000000000002</v>
      </c>
      <c r="AC145" s="1">
        <v>-253.20000000000002</v>
      </c>
      <c r="AD145" s="1">
        <v>-253.20000000000002</v>
      </c>
      <c r="AE145" s="1">
        <v>-253.20000000000002</v>
      </c>
      <c r="AF145" s="1">
        <v>-253.20000000000002</v>
      </c>
      <c r="AG145" s="1">
        <v>-253.20000000000002</v>
      </c>
      <c r="AH145" s="1">
        <v>-253.20000000000002</v>
      </c>
      <c r="AI145" s="1">
        <v>-253.20000000000002</v>
      </c>
      <c r="AJ145" s="1">
        <v>-253.20000000000002</v>
      </c>
      <c r="AK145" s="1">
        <v>-253.20000000000002</v>
      </c>
      <c r="AL145" s="1">
        <v>-253.20000000000002</v>
      </c>
      <c r="AM145" s="1">
        <v>-253.20000000000002</v>
      </c>
      <c r="AN145" s="1">
        <v>-308.17</v>
      </c>
      <c r="AO145" s="1">
        <v>58283.3</v>
      </c>
      <c r="AP145" s="1">
        <v>58030.1</v>
      </c>
      <c r="AQ145" s="1">
        <v>57776.9</v>
      </c>
      <c r="AR145" s="1">
        <v>57523.700000000004</v>
      </c>
      <c r="AS145" s="1">
        <v>57270.5</v>
      </c>
      <c r="AT145" s="1">
        <v>57017.3</v>
      </c>
      <c r="AU145" s="1">
        <v>56764.1</v>
      </c>
      <c r="AV145" s="1">
        <v>56510.9</v>
      </c>
      <c r="AW145" s="1">
        <v>56257.700000000004</v>
      </c>
      <c r="AX145" s="1">
        <v>56004.5</v>
      </c>
      <c r="AY145" s="1">
        <v>55751.3</v>
      </c>
      <c r="AZ145" s="1">
        <v>55498.1</v>
      </c>
      <c r="BA145" s="1">
        <v>105544.48</v>
      </c>
    </row>
    <row r="146" spans="1:53" x14ac:dyDescent="0.2">
      <c r="A146" t="s">
        <v>161</v>
      </c>
      <c r="B146" s="1">
        <v>57216.28</v>
      </c>
      <c r="C146" s="1">
        <v>57216.28</v>
      </c>
      <c r="D146" s="1">
        <v>57216.28</v>
      </c>
      <c r="E146" s="1">
        <v>57216.28</v>
      </c>
      <c r="F146" s="1">
        <v>57216.28</v>
      </c>
      <c r="G146" s="1">
        <v>57216.28</v>
      </c>
      <c r="H146" s="1">
        <v>57216.28</v>
      </c>
      <c r="I146" s="1">
        <v>57216.28</v>
      </c>
      <c r="J146" s="1">
        <v>57216.28</v>
      </c>
      <c r="K146" s="1">
        <v>57216.28</v>
      </c>
      <c r="L146" s="1">
        <v>57216.28</v>
      </c>
      <c r="M146" s="1">
        <v>57216.28</v>
      </c>
      <c r="N146" s="1">
        <v>57216.28</v>
      </c>
      <c r="O146" s="1">
        <v>-22420.3</v>
      </c>
      <c r="P146" s="1">
        <v>-22540.45</v>
      </c>
      <c r="Q146" s="1">
        <v>-22660.600000000002</v>
      </c>
      <c r="R146" s="1">
        <v>-22780.75</v>
      </c>
      <c r="S146" s="1">
        <v>-22900.9</v>
      </c>
      <c r="T146" s="1">
        <v>-23021.05</v>
      </c>
      <c r="U146" s="1">
        <v>-23141.200000000001</v>
      </c>
      <c r="V146" s="1">
        <v>-23261.350000000002</v>
      </c>
      <c r="W146" s="1">
        <v>-23381.5</v>
      </c>
      <c r="X146" s="1">
        <v>-23501.65</v>
      </c>
      <c r="Y146" s="1">
        <v>-23621.8</v>
      </c>
      <c r="Z146" s="1">
        <v>-23741.95</v>
      </c>
      <c r="AA146" s="1">
        <v>-23862.100000000002</v>
      </c>
      <c r="AB146" s="1">
        <v>-120.15</v>
      </c>
      <c r="AC146" s="1">
        <v>-120.15</v>
      </c>
      <c r="AD146" s="1">
        <v>-120.15</v>
      </c>
      <c r="AE146" s="1">
        <v>-120.15</v>
      </c>
      <c r="AF146" s="1">
        <v>-120.15</v>
      </c>
      <c r="AG146" s="1">
        <v>-120.15</v>
      </c>
      <c r="AH146" s="1">
        <v>-120.15</v>
      </c>
      <c r="AI146" s="1">
        <v>-120.15</v>
      </c>
      <c r="AJ146" s="1">
        <v>-120.15</v>
      </c>
      <c r="AK146" s="1">
        <v>-120.15</v>
      </c>
      <c r="AL146" s="1">
        <v>-120.15</v>
      </c>
      <c r="AM146" s="1">
        <v>-120.15</v>
      </c>
      <c r="AN146" s="1">
        <v>-120.15</v>
      </c>
      <c r="AO146" s="1">
        <v>34795.980000000003</v>
      </c>
      <c r="AP146" s="1">
        <v>34675.83</v>
      </c>
      <c r="AQ146" s="1">
        <v>34555.68</v>
      </c>
      <c r="AR146" s="1">
        <v>34435.53</v>
      </c>
      <c r="AS146" s="1">
        <v>34315.379999999997</v>
      </c>
      <c r="AT146" s="1">
        <v>34195.230000000003</v>
      </c>
      <c r="AU146" s="1">
        <v>34075.08</v>
      </c>
      <c r="AV146" s="1">
        <v>33954.93</v>
      </c>
      <c r="AW146" s="1">
        <v>33834.78</v>
      </c>
      <c r="AX146" s="1">
        <v>33714.629999999997</v>
      </c>
      <c r="AY146" s="1">
        <v>33594.480000000003</v>
      </c>
      <c r="AZ146" s="1">
        <v>33474.33</v>
      </c>
      <c r="BA146" s="1">
        <v>33354.18</v>
      </c>
    </row>
    <row r="147" spans="1:53" x14ac:dyDescent="0.2">
      <c r="A147" t="s">
        <v>162</v>
      </c>
      <c r="B147" s="1">
        <v>30610885.129999999</v>
      </c>
      <c r="C147" s="1">
        <v>30610885.129999999</v>
      </c>
      <c r="D147" s="1">
        <v>30610885.129999999</v>
      </c>
      <c r="E147" s="1">
        <v>30610885.129999999</v>
      </c>
      <c r="F147" s="1">
        <v>30610885.129999999</v>
      </c>
      <c r="G147" s="1">
        <v>30610885.129999999</v>
      </c>
      <c r="H147" s="1">
        <v>30610885.129999999</v>
      </c>
      <c r="I147" s="1">
        <v>30610885.129999999</v>
      </c>
      <c r="J147" s="1">
        <v>31114431.23</v>
      </c>
      <c r="K147" s="1">
        <v>31122613.030000001</v>
      </c>
      <c r="L147" s="1">
        <v>31053373.129999999</v>
      </c>
      <c r="M147" s="1">
        <v>31053373.129999999</v>
      </c>
      <c r="N147" s="1">
        <v>30877177.129999999</v>
      </c>
      <c r="O147" s="1">
        <v>-14199675.92</v>
      </c>
      <c r="P147" s="1">
        <v>-14274672.59</v>
      </c>
      <c r="Q147" s="1">
        <v>-14349669.26</v>
      </c>
      <c r="R147" s="1">
        <v>-14424665.93</v>
      </c>
      <c r="S147" s="1">
        <v>-14499662.6</v>
      </c>
      <c r="T147" s="1">
        <v>-14574659.27</v>
      </c>
      <c r="U147" s="1">
        <v>-14649655.939999999</v>
      </c>
      <c r="V147" s="1">
        <v>-14724652.609999999</v>
      </c>
      <c r="W147" s="1">
        <v>-14800266.119999999</v>
      </c>
      <c r="X147" s="1">
        <v>-14876506.5</v>
      </c>
      <c r="Y147" s="1">
        <v>-14883355.08</v>
      </c>
      <c r="Z147" s="1">
        <v>-14959435.84</v>
      </c>
      <c r="AA147" s="1">
        <v>-14848049.810000001</v>
      </c>
      <c r="AB147" s="1">
        <v>-74996.67</v>
      </c>
      <c r="AC147" s="1">
        <v>-74996.67</v>
      </c>
      <c r="AD147" s="1">
        <v>-74996.67</v>
      </c>
      <c r="AE147" s="1">
        <v>-74996.67</v>
      </c>
      <c r="AF147" s="1">
        <v>-74996.67</v>
      </c>
      <c r="AG147" s="1">
        <v>-74996.67</v>
      </c>
      <c r="AH147" s="1">
        <v>-74996.67</v>
      </c>
      <c r="AI147" s="1">
        <v>-74996.67</v>
      </c>
      <c r="AJ147" s="1">
        <v>-75613.509999999995</v>
      </c>
      <c r="AK147" s="1">
        <v>-76240.38</v>
      </c>
      <c r="AL147" s="1">
        <v>-76165.58</v>
      </c>
      <c r="AM147" s="1">
        <v>-76080.759999999995</v>
      </c>
      <c r="AN147" s="1">
        <v>-75864.92</v>
      </c>
      <c r="AO147" s="1">
        <v>16411209.210000001</v>
      </c>
      <c r="AP147" s="1">
        <v>16336212.539999999</v>
      </c>
      <c r="AQ147" s="1">
        <v>16261215.869999999</v>
      </c>
      <c r="AR147" s="1">
        <v>16186219.199999999</v>
      </c>
      <c r="AS147" s="1">
        <v>16111222.529999999</v>
      </c>
      <c r="AT147" s="1">
        <v>16036225.859999999</v>
      </c>
      <c r="AU147" s="1">
        <v>15961229.189999999</v>
      </c>
      <c r="AV147" s="1">
        <v>15886232.52</v>
      </c>
      <c r="AW147" s="1">
        <v>16314165.109999999</v>
      </c>
      <c r="AX147" s="1">
        <v>16246106.529999999</v>
      </c>
      <c r="AY147" s="1">
        <v>16170018.050000001</v>
      </c>
      <c r="AZ147" s="1">
        <v>16093937.289999999</v>
      </c>
      <c r="BA147" s="1">
        <v>16029127.32</v>
      </c>
    </row>
    <row r="148" spans="1:53" x14ac:dyDescent="0.2">
      <c r="A148" t="s">
        <v>163</v>
      </c>
      <c r="B148" s="1">
        <v>646152.56000000006</v>
      </c>
      <c r="C148" s="1">
        <v>646152.56000000006</v>
      </c>
      <c r="D148" s="1">
        <v>646152.56000000006</v>
      </c>
      <c r="E148" s="1">
        <v>646152.56000000006</v>
      </c>
      <c r="F148" s="1">
        <v>646152.56000000006</v>
      </c>
      <c r="G148" s="1">
        <v>646152.56000000006</v>
      </c>
      <c r="H148" s="1">
        <v>646152.56000000006</v>
      </c>
      <c r="I148" s="1">
        <v>646152.56000000006</v>
      </c>
      <c r="J148" s="1">
        <v>646152.56000000006</v>
      </c>
      <c r="K148" s="1">
        <v>646152.56000000006</v>
      </c>
      <c r="L148" s="1">
        <v>646152.56000000006</v>
      </c>
      <c r="M148" s="1">
        <v>646152.56000000006</v>
      </c>
      <c r="N148" s="1">
        <v>646152.56000000006</v>
      </c>
      <c r="O148" s="1">
        <v>10474.290000000001</v>
      </c>
      <c r="P148" s="1">
        <v>7227.37</v>
      </c>
      <c r="Q148" s="1">
        <v>3980.4500000000003</v>
      </c>
      <c r="R148" s="1">
        <v>733.53</v>
      </c>
      <c r="S148" s="1">
        <v>-2513.39</v>
      </c>
      <c r="T148" s="1">
        <v>-5760.31</v>
      </c>
      <c r="U148" s="1">
        <v>-9007.23</v>
      </c>
      <c r="V148" s="1">
        <v>-12254.15</v>
      </c>
      <c r="W148" s="1">
        <v>-18142.07</v>
      </c>
      <c r="X148" s="1">
        <v>-21388.99</v>
      </c>
      <c r="Y148" s="1">
        <v>-24635.91</v>
      </c>
      <c r="Z148" s="1">
        <v>-27882.83</v>
      </c>
      <c r="AA148" s="1">
        <v>-31129.75</v>
      </c>
      <c r="AB148" s="1">
        <v>-3246.92</v>
      </c>
      <c r="AC148" s="1">
        <v>-3246.92</v>
      </c>
      <c r="AD148" s="1">
        <v>-3246.92</v>
      </c>
      <c r="AE148" s="1">
        <v>-3246.92</v>
      </c>
      <c r="AF148" s="1">
        <v>-3246.92</v>
      </c>
      <c r="AG148" s="1">
        <v>-3246.92</v>
      </c>
      <c r="AH148" s="1">
        <v>-3246.92</v>
      </c>
      <c r="AI148" s="1">
        <v>-3246.92</v>
      </c>
      <c r="AJ148" s="1">
        <v>-3246.92</v>
      </c>
      <c r="AK148" s="1">
        <v>-3246.92</v>
      </c>
      <c r="AL148" s="1">
        <v>-3246.92</v>
      </c>
      <c r="AM148" s="1">
        <v>-3246.92</v>
      </c>
      <c r="AN148" s="1">
        <v>-3246.92</v>
      </c>
      <c r="AO148" s="1">
        <v>656626.85</v>
      </c>
      <c r="AP148" s="1">
        <v>653379.93000000005</v>
      </c>
      <c r="AQ148" s="1">
        <v>650133.01</v>
      </c>
      <c r="AR148" s="1">
        <v>646886.09</v>
      </c>
      <c r="AS148" s="1">
        <v>643639.17000000004</v>
      </c>
      <c r="AT148" s="1">
        <v>640392.25</v>
      </c>
      <c r="AU148" s="1">
        <v>637145.32999999996</v>
      </c>
      <c r="AV148" s="1">
        <v>633898.41</v>
      </c>
      <c r="AW148" s="1">
        <v>628010.49</v>
      </c>
      <c r="AX148" s="1">
        <v>624763.57000000007</v>
      </c>
      <c r="AY148" s="1">
        <v>621516.65</v>
      </c>
      <c r="AZ148" s="1">
        <v>618269.73</v>
      </c>
      <c r="BA148" s="1">
        <v>615022.81000000006</v>
      </c>
    </row>
    <row r="149" spans="1:53" x14ac:dyDescent="0.2">
      <c r="A149" t="s">
        <v>164</v>
      </c>
      <c r="B149" s="1">
        <v>47875.54</v>
      </c>
      <c r="C149" s="1">
        <v>47875.54</v>
      </c>
      <c r="D149" s="1">
        <v>47875.54</v>
      </c>
      <c r="E149" s="1">
        <v>47875.54</v>
      </c>
      <c r="F149" s="1">
        <v>47875.54</v>
      </c>
      <c r="G149" s="1">
        <v>47875.54</v>
      </c>
      <c r="H149" s="1">
        <v>47875.54</v>
      </c>
      <c r="I149" s="1">
        <v>47875.54</v>
      </c>
      <c r="J149" s="1">
        <v>18281.97</v>
      </c>
      <c r="K149" s="1">
        <v>18281.97</v>
      </c>
      <c r="L149" s="1">
        <v>18281.97</v>
      </c>
      <c r="M149" s="1">
        <v>18281.97</v>
      </c>
      <c r="N149" s="1">
        <v>40763.590000000004</v>
      </c>
      <c r="O149" s="1">
        <v>-2236.15</v>
      </c>
      <c r="P149" s="1">
        <v>-2350.65</v>
      </c>
      <c r="Q149" s="1">
        <v>-2465.15</v>
      </c>
      <c r="R149" s="1">
        <v>-2579.65</v>
      </c>
      <c r="S149" s="1">
        <v>-2694.15</v>
      </c>
      <c r="T149" s="1">
        <v>-2808.65</v>
      </c>
      <c r="U149" s="1">
        <v>-2923.15</v>
      </c>
      <c r="V149" s="1">
        <v>-3037.65</v>
      </c>
      <c r="W149" s="1">
        <v>-2865.68</v>
      </c>
      <c r="X149" s="1">
        <v>-2909.4</v>
      </c>
      <c r="Y149" s="1">
        <v>-2953.12</v>
      </c>
      <c r="Z149" s="1">
        <v>-2996.84</v>
      </c>
      <c r="AA149" s="1">
        <v>-3067.4500000000003</v>
      </c>
      <c r="AB149" s="1">
        <v>-114.5</v>
      </c>
      <c r="AC149" s="1">
        <v>-114.5</v>
      </c>
      <c r="AD149" s="1">
        <v>-114.5</v>
      </c>
      <c r="AE149" s="1">
        <v>-114.5</v>
      </c>
      <c r="AF149" s="1">
        <v>-114.5</v>
      </c>
      <c r="AG149" s="1">
        <v>-114.5</v>
      </c>
      <c r="AH149" s="1">
        <v>-114.5</v>
      </c>
      <c r="AI149" s="1">
        <v>-114.5</v>
      </c>
      <c r="AJ149" s="1">
        <v>-79.11</v>
      </c>
      <c r="AK149" s="1">
        <v>-43.72</v>
      </c>
      <c r="AL149" s="1">
        <v>-43.72</v>
      </c>
      <c r="AM149" s="1">
        <v>-43.72</v>
      </c>
      <c r="AN149" s="1">
        <v>-70.61</v>
      </c>
      <c r="AO149" s="1">
        <v>45639.39</v>
      </c>
      <c r="AP149" s="1">
        <v>45524.89</v>
      </c>
      <c r="AQ149" s="1">
        <v>45410.39</v>
      </c>
      <c r="AR149" s="1">
        <v>45295.89</v>
      </c>
      <c r="AS149" s="1">
        <v>45181.39</v>
      </c>
      <c r="AT149" s="1">
        <v>45066.89</v>
      </c>
      <c r="AU149" s="1">
        <v>44952.39</v>
      </c>
      <c r="AV149" s="1">
        <v>44837.89</v>
      </c>
      <c r="AW149" s="1">
        <v>15416.29</v>
      </c>
      <c r="AX149" s="1">
        <v>15372.57</v>
      </c>
      <c r="AY149" s="1">
        <v>15328.85</v>
      </c>
      <c r="AZ149" s="1">
        <v>15285.130000000001</v>
      </c>
      <c r="BA149" s="1">
        <v>37696.14</v>
      </c>
    </row>
    <row r="150" spans="1:53" x14ac:dyDescent="0.2">
      <c r="A150" t="s">
        <v>165</v>
      </c>
      <c r="B150" s="1">
        <v>1270362.49</v>
      </c>
      <c r="C150" s="1">
        <v>1270362.49</v>
      </c>
      <c r="D150" s="1">
        <v>1270362.49</v>
      </c>
      <c r="E150" s="1">
        <v>1270362.49</v>
      </c>
      <c r="F150" s="1">
        <v>1270362.49</v>
      </c>
      <c r="G150" s="1">
        <v>1270362.49</v>
      </c>
      <c r="H150" s="1">
        <v>1270362.49</v>
      </c>
      <c r="I150" s="1">
        <v>1270362.49</v>
      </c>
      <c r="J150" s="1">
        <v>1270362.49</v>
      </c>
      <c r="K150" s="1">
        <v>1270362.49</v>
      </c>
      <c r="L150" s="1">
        <v>1270362.49</v>
      </c>
      <c r="M150" s="1">
        <v>1270362.49</v>
      </c>
      <c r="N150" s="1">
        <v>1269973.51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1270362.49</v>
      </c>
      <c r="AP150" s="1">
        <v>1270362.49</v>
      </c>
      <c r="AQ150" s="1">
        <v>1270362.49</v>
      </c>
      <c r="AR150" s="1">
        <v>1270362.49</v>
      </c>
      <c r="AS150" s="1">
        <v>1270362.49</v>
      </c>
      <c r="AT150" s="1">
        <v>1270362.49</v>
      </c>
      <c r="AU150" s="1">
        <v>1270362.49</v>
      </c>
      <c r="AV150" s="1">
        <v>1270362.49</v>
      </c>
      <c r="AW150" s="1">
        <v>1270362.49</v>
      </c>
      <c r="AX150" s="1">
        <v>1270362.49</v>
      </c>
      <c r="AY150" s="1">
        <v>1270362.49</v>
      </c>
      <c r="AZ150" s="1">
        <v>1270362.49</v>
      </c>
      <c r="BA150" s="1">
        <v>1269973.51</v>
      </c>
    </row>
    <row r="151" spans="1:53" x14ac:dyDescent="0.2">
      <c r="A151" t="s">
        <v>166</v>
      </c>
      <c r="B151" s="1">
        <v>51650287.590000004</v>
      </c>
      <c r="C151" s="1">
        <v>51660162.710000001</v>
      </c>
      <c r="D151" s="1">
        <v>51667431.140000001</v>
      </c>
      <c r="E151" s="1">
        <v>51669290.149999999</v>
      </c>
      <c r="F151" s="1">
        <v>51673206.32</v>
      </c>
      <c r="G151" s="1">
        <v>51682735.479999997</v>
      </c>
      <c r="H151" s="1">
        <v>51706140.259999998</v>
      </c>
      <c r="I151" s="1">
        <v>51734401.609999999</v>
      </c>
      <c r="J151" s="1">
        <v>51736997.009999998</v>
      </c>
      <c r="K151" s="1">
        <v>51773056.939999998</v>
      </c>
      <c r="L151" s="1">
        <v>51808350.530000001</v>
      </c>
      <c r="M151" s="1">
        <v>51824520.509999998</v>
      </c>
      <c r="N151" s="1">
        <v>51804125.960000001</v>
      </c>
      <c r="O151" s="1">
        <v>-43529791.729999997</v>
      </c>
      <c r="P151" s="1">
        <v>-43596943.859999999</v>
      </c>
      <c r="Q151" s="1">
        <v>-43664107.140000001</v>
      </c>
      <c r="R151" s="1">
        <v>-43731276.350000001</v>
      </c>
      <c r="S151" s="1">
        <v>-43798449.32</v>
      </c>
      <c r="T151" s="1">
        <v>-43865631.030000001</v>
      </c>
      <c r="U151" s="1">
        <v>-43932834.140000001</v>
      </c>
      <c r="V151" s="1">
        <v>-44000070.840000004</v>
      </c>
      <c r="W151" s="1">
        <v>-44067327.600000001</v>
      </c>
      <c r="X151" s="1">
        <v>-44134609.479999997</v>
      </c>
      <c r="Y151" s="1">
        <v>-44201937.740000002</v>
      </c>
      <c r="Z151" s="1">
        <v>-44269299.450000003</v>
      </c>
      <c r="AA151" s="1">
        <v>-44316263.869999997</v>
      </c>
      <c r="AB151" s="1">
        <v>-67176.88</v>
      </c>
      <c r="AC151" s="1">
        <v>-67152.13</v>
      </c>
      <c r="AD151" s="1">
        <v>-67163.28</v>
      </c>
      <c r="AE151" s="1">
        <v>-67169.210000000006</v>
      </c>
      <c r="AF151" s="1">
        <v>-67172.97</v>
      </c>
      <c r="AG151" s="1">
        <v>-67181.710000000006</v>
      </c>
      <c r="AH151" s="1">
        <v>-67203.11</v>
      </c>
      <c r="AI151" s="1">
        <v>-67236.7</v>
      </c>
      <c r="AJ151" s="1">
        <v>-67256.759999999995</v>
      </c>
      <c r="AK151" s="1">
        <v>-67281.88</v>
      </c>
      <c r="AL151" s="1">
        <v>-67328.259999999995</v>
      </c>
      <c r="AM151" s="1">
        <v>-67361.710000000006</v>
      </c>
      <c r="AN151" s="1">
        <v>-67358.97</v>
      </c>
      <c r="AO151" s="1">
        <v>8120495.8600000003</v>
      </c>
      <c r="AP151" s="1">
        <v>8063218.8499999996</v>
      </c>
      <c r="AQ151" s="1">
        <v>8003324</v>
      </c>
      <c r="AR151" s="1">
        <v>7938013.7999999998</v>
      </c>
      <c r="AS151" s="1">
        <v>7874757</v>
      </c>
      <c r="AT151" s="1">
        <v>7817104.4500000002</v>
      </c>
      <c r="AU151" s="1">
        <v>7773306.1200000001</v>
      </c>
      <c r="AV151" s="1">
        <v>7734330.7699999996</v>
      </c>
      <c r="AW151" s="1">
        <v>7669669.4100000001</v>
      </c>
      <c r="AX151" s="1">
        <v>7638447.46</v>
      </c>
      <c r="AY151" s="1">
        <v>7606412.79</v>
      </c>
      <c r="AZ151" s="1">
        <v>7555221.0600000005</v>
      </c>
      <c r="BA151" s="1">
        <v>7487862.0899999999</v>
      </c>
    </row>
    <row r="152" spans="1:53" x14ac:dyDescent="0.2">
      <c r="A152" t="s">
        <v>167</v>
      </c>
      <c r="B152" s="1">
        <v>76664552.519999996</v>
      </c>
      <c r="C152" s="1">
        <v>76685676.319999993</v>
      </c>
      <c r="D152" s="1">
        <v>77089294.030000001</v>
      </c>
      <c r="E152" s="1">
        <v>77093270.620000005</v>
      </c>
      <c r="F152" s="1">
        <v>77101647.670000002</v>
      </c>
      <c r="G152" s="1">
        <v>77120334.489999995</v>
      </c>
      <c r="H152" s="1">
        <v>77170399.489999995</v>
      </c>
      <c r="I152" s="1">
        <v>77230853.140000001</v>
      </c>
      <c r="J152" s="1">
        <v>77236404.950000003</v>
      </c>
      <c r="K152" s="1">
        <v>77313540.489999995</v>
      </c>
      <c r="L152" s="1">
        <v>77389036.760000005</v>
      </c>
      <c r="M152" s="1">
        <v>77423625.849999994</v>
      </c>
      <c r="N152" s="1">
        <v>77199082.849999994</v>
      </c>
      <c r="O152" s="1">
        <v>-60888661.490000002</v>
      </c>
      <c r="P152" s="1">
        <v>-61011980.630000003</v>
      </c>
      <c r="Q152" s="1">
        <v>-61135641.329999998</v>
      </c>
      <c r="R152" s="1">
        <v>-61259629.810000002</v>
      </c>
      <c r="S152" s="1">
        <v>-61383628.219999999</v>
      </c>
      <c r="T152" s="1">
        <v>-61507648.399999999</v>
      </c>
      <c r="U152" s="1">
        <v>-61631723.869999997</v>
      </c>
      <c r="V152" s="1">
        <v>-61755888.210000001</v>
      </c>
      <c r="W152" s="1">
        <v>-61880105.630000003</v>
      </c>
      <c r="X152" s="1">
        <v>-62004389.539999999</v>
      </c>
      <c r="Y152" s="1">
        <v>-62128796.200000003</v>
      </c>
      <c r="Z152" s="1">
        <v>-62253291.380000003</v>
      </c>
      <c r="AA152" s="1">
        <v>-62153090.810000002</v>
      </c>
      <c r="AB152" s="1">
        <v>-125616.84</v>
      </c>
      <c r="AC152" s="1">
        <v>-123319.14</v>
      </c>
      <c r="AD152" s="1">
        <v>-123660.7</v>
      </c>
      <c r="AE152" s="1">
        <v>-123988.48</v>
      </c>
      <c r="AF152" s="1">
        <v>-123998.41</v>
      </c>
      <c r="AG152" s="1">
        <v>-124020.18000000001</v>
      </c>
      <c r="AH152" s="1">
        <v>-124075.47</v>
      </c>
      <c r="AI152" s="1">
        <v>-124164.34</v>
      </c>
      <c r="AJ152" s="1">
        <v>-124217.42</v>
      </c>
      <c r="AK152" s="1">
        <v>-124283.91</v>
      </c>
      <c r="AL152" s="1">
        <v>-124406.66</v>
      </c>
      <c r="AM152" s="1">
        <v>-124495.18000000001</v>
      </c>
      <c r="AN152" s="1">
        <v>-124342.43000000001</v>
      </c>
      <c r="AO152" s="1">
        <v>15775891.029999999</v>
      </c>
      <c r="AP152" s="1">
        <v>15673695.689999999</v>
      </c>
      <c r="AQ152" s="1">
        <v>15953652.699999999</v>
      </c>
      <c r="AR152" s="1">
        <v>15833640.810000001</v>
      </c>
      <c r="AS152" s="1">
        <v>15718019.449999999</v>
      </c>
      <c r="AT152" s="1">
        <v>15612686.09</v>
      </c>
      <c r="AU152" s="1">
        <v>15538675.619999999</v>
      </c>
      <c r="AV152" s="1">
        <v>15474964.93</v>
      </c>
      <c r="AW152" s="1">
        <v>15356299.32</v>
      </c>
      <c r="AX152" s="1">
        <v>15309150.949999999</v>
      </c>
      <c r="AY152" s="1">
        <v>15260240.560000001</v>
      </c>
      <c r="AZ152" s="1">
        <v>15170334.470000001</v>
      </c>
      <c r="BA152" s="1">
        <v>15045992.039999999</v>
      </c>
    </row>
    <row r="153" spans="1:53" x14ac:dyDescent="0.2">
      <c r="A153" t="s">
        <v>168</v>
      </c>
      <c r="B153" s="1">
        <v>3385</v>
      </c>
      <c r="C153" s="1">
        <v>3385</v>
      </c>
      <c r="D153" s="1">
        <v>3385</v>
      </c>
      <c r="E153" s="1">
        <v>3385</v>
      </c>
      <c r="F153" s="1">
        <v>3385</v>
      </c>
      <c r="G153" s="1">
        <v>3385</v>
      </c>
      <c r="H153" s="1">
        <v>3385</v>
      </c>
      <c r="I153" s="1">
        <v>3385</v>
      </c>
      <c r="J153" s="1">
        <v>3385</v>
      </c>
      <c r="K153" s="1">
        <v>3385</v>
      </c>
      <c r="L153" s="1">
        <v>3385</v>
      </c>
      <c r="M153" s="1">
        <v>3385</v>
      </c>
      <c r="N153" s="1">
        <v>3385</v>
      </c>
      <c r="O153" s="1">
        <v>-484.1</v>
      </c>
      <c r="P153" s="1">
        <v>-492.34000000000003</v>
      </c>
      <c r="Q153" s="1">
        <v>-500.58</v>
      </c>
      <c r="R153" s="1">
        <v>-508.82</v>
      </c>
      <c r="S153" s="1">
        <v>-517.06000000000006</v>
      </c>
      <c r="T153" s="1">
        <v>-525.29999999999995</v>
      </c>
      <c r="U153" s="1">
        <v>-533.54</v>
      </c>
      <c r="V153" s="1">
        <v>-541.78</v>
      </c>
      <c r="W153" s="1">
        <v>-550.02</v>
      </c>
      <c r="X153" s="1">
        <v>-558.26</v>
      </c>
      <c r="Y153" s="1">
        <v>-566.5</v>
      </c>
      <c r="Z153" s="1">
        <v>-574.74</v>
      </c>
      <c r="AA153" s="1">
        <v>-582.98</v>
      </c>
      <c r="AB153" s="1">
        <v>-8.24</v>
      </c>
      <c r="AC153" s="1">
        <v>-8.24</v>
      </c>
      <c r="AD153" s="1">
        <v>-8.24</v>
      </c>
      <c r="AE153" s="1">
        <v>-8.24</v>
      </c>
      <c r="AF153" s="1">
        <v>-8.24</v>
      </c>
      <c r="AG153" s="1">
        <v>-8.24</v>
      </c>
      <c r="AH153" s="1">
        <v>-8.24</v>
      </c>
      <c r="AI153" s="1">
        <v>-8.24</v>
      </c>
      <c r="AJ153" s="1">
        <v>-8.24</v>
      </c>
      <c r="AK153" s="1">
        <v>-8.24</v>
      </c>
      <c r="AL153" s="1">
        <v>-8.24</v>
      </c>
      <c r="AM153" s="1">
        <v>-8.24</v>
      </c>
      <c r="AN153" s="1">
        <v>-8.24</v>
      </c>
      <c r="AO153" s="1">
        <v>2900.9</v>
      </c>
      <c r="AP153" s="1">
        <v>2892.66</v>
      </c>
      <c r="AQ153" s="1">
        <v>2884.42</v>
      </c>
      <c r="AR153" s="1">
        <v>2876.18</v>
      </c>
      <c r="AS153" s="1">
        <v>2867.94</v>
      </c>
      <c r="AT153" s="1">
        <v>2859.7000000000003</v>
      </c>
      <c r="AU153" s="1">
        <v>2851.46</v>
      </c>
      <c r="AV153" s="1">
        <v>2843.2200000000003</v>
      </c>
      <c r="AW153" s="1">
        <v>2834.98</v>
      </c>
      <c r="AX153" s="1">
        <v>2826.7400000000002</v>
      </c>
      <c r="AY153" s="1">
        <v>2818.5</v>
      </c>
      <c r="AZ153" s="1">
        <v>2810.26</v>
      </c>
      <c r="BA153" s="1">
        <v>2802.02</v>
      </c>
    </row>
    <row r="154" spans="1:53" x14ac:dyDescent="0.2">
      <c r="A154" t="s">
        <v>169</v>
      </c>
      <c r="B154" s="1">
        <v>26840495.91</v>
      </c>
      <c r="C154" s="1">
        <v>26897619.489999998</v>
      </c>
      <c r="D154" s="1">
        <v>26939664.41</v>
      </c>
      <c r="E154" s="1">
        <v>26950418.010000002</v>
      </c>
      <c r="F154" s="1">
        <v>26973071.469999999</v>
      </c>
      <c r="G154" s="1">
        <v>27028193.829999998</v>
      </c>
      <c r="H154" s="1">
        <v>27163581.010000002</v>
      </c>
      <c r="I154" s="1">
        <v>27327061.48</v>
      </c>
      <c r="J154" s="1">
        <v>27342074.829999998</v>
      </c>
      <c r="K154" s="1">
        <v>27550666.920000002</v>
      </c>
      <c r="L154" s="1">
        <v>27754826.059999999</v>
      </c>
      <c r="M154" s="1">
        <v>27848362.859999999</v>
      </c>
      <c r="N154" s="1">
        <v>27848362.859999999</v>
      </c>
      <c r="O154" s="1">
        <v>-11143927.93</v>
      </c>
      <c r="P154" s="1">
        <v>-11206398.49</v>
      </c>
      <c r="Q154" s="1">
        <v>-11268984.33</v>
      </c>
      <c r="R154" s="1">
        <v>-11331631.550000001</v>
      </c>
      <c r="S154" s="1">
        <v>-11394317.6</v>
      </c>
      <c r="T154" s="1">
        <v>-11457094.07</v>
      </c>
      <c r="U154" s="1">
        <v>-11520092.01</v>
      </c>
      <c r="V154" s="1">
        <v>-11583437.380000001</v>
      </c>
      <c r="W154" s="1">
        <v>-11646990.25</v>
      </c>
      <c r="X154" s="1">
        <v>-11710803.060000001</v>
      </c>
      <c r="Y154" s="1">
        <v>-11775095.689999999</v>
      </c>
      <c r="Z154" s="1">
        <v>-11839734.4</v>
      </c>
      <c r="AA154" s="1">
        <v>-11904481.84</v>
      </c>
      <c r="AB154" s="1">
        <v>-62667.05</v>
      </c>
      <c r="AC154" s="1">
        <v>-62470.559999999998</v>
      </c>
      <c r="AD154" s="1">
        <v>-62585.840000000004</v>
      </c>
      <c r="AE154" s="1">
        <v>-62647.22</v>
      </c>
      <c r="AF154" s="1">
        <v>-62686.05</v>
      </c>
      <c r="AG154" s="1">
        <v>-62776.47</v>
      </c>
      <c r="AH154" s="1">
        <v>-62997.94</v>
      </c>
      <c r="AI154" s="1">
        <v>-63345.37</v>
      </c>
      <c r="AJ154" s="1">
        <v>-63552.87</v>
      </c>
      <c r="AK154" s="1">
        <v>-63812.810000000005</v>
      </c>
      <c r="AL154" s="1">
        <v>-64292.630000000005</v>
      </c>
      <c r="AM154" s="1">
        <v>-64638.71</v>
      </c>
      <c r="AN154" s="1">
        <v>-64747.44</v>
      </c>
      <c r="AO154" s="1">
        <v>15696567.98</v>
      </c>
      <c r="AP154" s="1">
        <v>15691221</v>
      </c>
      <c r="AQ154" s="1">
        <v>15670680.08</v>
      </c>
      <c r="AR154" s="1">
        <v>15618786.460000001</v>
      </c>
      <c r="AS154" s="1">
        <v>15578753.869999999</v>
      </c>
      <c r="AT154" s="1">
        <v>15571099.76</v>
      </c>
      <c r="AU154" s="1">
        <v>15643489</v>
      </c>
      <c r="AV154" s="1">
        <v>15743624.1</v>
      </c>
      <c r="AW154" s="1">
        <v>15695084.58</v>
      </c>
      <c r="AX154" s="1">
        <v>15839863.859999999</v>
      </c>
      <c r="AY154" s="1">
        <v>15979730.369999999</v>
      </c>
      <c r="AZ154" s="1">
        <v>16008628.460000001</v>
      </c>
      <c r="BA154" s="1">
        <v>15943881.02</v>
      </c>
    </row>
    <row r="155" spans="1:53" x14ac:dyDescent="0.2">
      <c r="A155" t="s">
        <v>170</v>
      </c>
      <c r="B155" s="1">
        <v>9541361.5299999993</v>
      </c>
      <c r="C155" s="1">
        <v>9541385.1300000008</v>
      </c>
      <c r="D155" s="1">
        <v>9541402.5099999998</v>
      </c>
      <c r="E155" s="1">
        <v>9541406.9499999993</v>
      </c>
      <c r="F155" s="1">
        <v>9541416.3000000007</v>
      </c>
      <c r="G155" s="1">
        <v>9541439.0800000001</v>
      </c>
      <c r="H155" s="1">
        <v>9541495.0199999996</v>
      </c>
      <c r="I155" s="1">
        <v>9541562.5600000005</v>
      </c>
      <c r="J155" s="1">
        <v>9541568.75</v>
      </c>
      <c r="K155" s="1">
        <v>9541654.9199999999</v>
      </c>
      <c r="L155" s="1">
        <v>9541739.2599999998</v>
      </c>
      <c r="M155" s="1">
        <v>9541777.9000000004</v>
      </c>
      <c r="N155" s="1">
        <v>9540813.9000000004</v>
      </c>
      <c r="O155" s="1">
        <v>-7252019.29</v>
      </c>
      <c r="P155" s="1">
        <v>-7265774.7699999996</v>
      </c>
      <c r="Q155" s="1">
        <v>-7279530.2800000003</v>
      </c>
      <c r="R155" s="1">
        <v>-7293285.8099999996</v>
      </c>
      <c r="S155" s="1">
        <v>-7307041.3499999996</v>
      </c>
      <c r="T155" s="1">
        <v>-7320796.9100000001</v>
      </c>
      <c r="U155" s="1">
        <v>-7334552.5199999996</v>
      </c>
      <c r="V155" s="1">
        <v>-7348308.2199999997</v>
      </c>
      <c r="W155" s="1">
        <v>-7362063.9800000004</v>
      </c>
      <c r="X155" s="1">
        <v>-7375819.7999999998</v>
      </c>
      <c r="Y155" s="1">
        <v>-7389575.75</v>
      </c>
      <c r="Z155" s="1">
        <v>-7403331.79</v>
      </c>
      <c r="AA155" s="1">
        <v>-7416123.1600000001</v>
      </c>
      <c r="AB155" s="1">
        <v>-13756.550000000001</v>
      </c>
      <c r="AC155" s="1">
        <v>-13755.48</v>
      </c>
      <c r="AD155" s="1">
        <v>-13755.51</v>
      </c>
      <c r="AE155" s="1">
        <v>-13755.53</v>
      </c>
      <c r="AF155" s="1">
        <v>-13755.54</v>
      </c>
      <c r="AG155" s="1">
        <v>-13755.56</v>
      </c>
      <c r="AH155" s="1">
        <v>-13755.61</v>
      </c>
      <c r="AI155" s="1">
        <v>-13755.7</v>
      </c>
      <c r="AJ155" s="1">
        <v>-13755.76</v>
      </c>
      <c r="AK155" s="1">
        <v>-13755.82</v>
      </c>
      <c r="AL155" s="1">
        <v>-13755.95</v>
      </c>
      <c r="AM155" s="1">
        <v>-13756.04</v>
      </c>
      <c r="AN155" s="1">
        <v>-13755.37</v>
      </c>
      <c r="AO155" s="1">
        <v>2289342.2400000002</v>
      </c>
      <c r="AP155" s="1">
        <v>2275610.36</v>
      </c>
      <c r="AQ155" s="1">
        <v>2261872.23</v>
      </c>
      <c r="AR155" s="1">
        <v>2248121.14</v>
      </c>
      <c r="AS155" s="1">
        <v>2234374.9500000002</v>
      </c>
      <c r="AT155" s="1">
        <v>2220642.17</v>
      </c>
      <c r="AU155" s="1">
        <v>2206942.5</v>
      </c>
      <c r="AV155" s="1">
        <v>2193254.34</v>
      </c>
      <c r="AW155" s="1">
        <v>2179504.77</v>
      </c>
      <c r="AX155" s="1">
        <v>2165835.12</v>
      </c>
      <c r="AY155" s="1">
        <v>2152163.5099999998</v>
      </c>
      <c r="AZ155" s="1">
        <v>2138446.11</v>
      </c>
      <c r="BA155" s="1">
        <v>2124690.7400000002</v>
      </c>
    </row>
    <row r="156" spans="1:53" x14ac:dyDescent="0.2">
      <c r="A156" t="s">
        <v>171</v>
      </c>
      <c r="B156" s="1">
        <v>9915221.5500000007</v>
      </c>
      <c r="C156" s="1">
        <v>9926267.4800000004</v>
      </c>
      <c r="D156" s="1">
        <v>9984877.8599999994</v>
      </c>
      <c r="E156" s="1">
        <v>9986992.0600000005</v>
      </c>
      <c r="F156" s="1">
        <v>9991372.5399999991</v>
      </c>
      <c r="G156" s="1">
        <v>10002031.49</v>
      </c>
      <c r="H156" s="1">
        <v>10028211.17</v>
      </c>
      <c r="I156" s="1">
        <v>10059823.220000001</v>
      </c>
      <c r="J156" s="1">
        <v>10062726.34</v>
      </c>
      <c r="K156" s="1">
        <v>10103061.58</v>
      </c>
      <c r="L156" s="1">
        <v>10142539.619999999</v>
      </c>
      <c r="M156" s="1">
        <v>10160626.73</v>
      </c>
      <c r="N156" s="1">
        <v>10129067.73</v>
      </c>
      <c r="O156" s="1">
        <v>-7208849.8499999996</v>
      </c>
      <c r="P156" s="1">
        <v>-7220920.0899999999</v>
      </c>
      <c r="Q156" s="1">
        <v>-7233032.7000000002</v>
      </c>
      <c r="R156" s="1">
        <v>-7245182.25</v>
      </c>
      <c r="S156" s="1">
        <v>-7257335.7599999998</v>
      </c>
      <c r="T156" s="1">
        <v>-7269498.4100000001</v>
      </c>
      <c r="U156" s="1">
        <v>-7281683.4699999997</v>
      </c>
      <c r="V156" s="1">
        <v>-7293903.6900000004</v>
      </c>
      <c r="W156" s="1">
        <v>-7306144.9100000001</v>
      </c>
      <c r="X156" s="1">
        <v>-7318412.4299999997</v>
      </c>
      <c r="Y156" s="1">
        <v>-7330728.5</v>
      </c>
      <c r="Z156" s="1">
        <v>-7343079.5899999999</v>
      </c>
      <c r="AA156" s="1">
        <v>-7323863.4900000002</v>
      </c>
      <c r="AB156" s="1">
        <v>-12057.67</v>
      </c>
      <c r="AC156" s="1">
        <v>-12070.24</v>
      </c>
      <c r="AD156" s="1">
        <v>-12112.61</v>
      </c>
      <c r="AE156" s="1">
        <v>-12149.550000000001</v>
      </c>
      <c r="AF156" s="1">
        <v>-12153.51</v>
      </c>
      <c r="AG156" s="1">
        <v>-12162.65</v>
      </c>
      <c r="AH156" s="1">
        <v>-12185.06</v>
      </c>
      <c r="AI156" s="1">
        <v>-12220.22</v>
      </c>
      <c r="AJ156" s="1">
        <v>-12241.220000000001</v>
      </c>
      <c r="AK156" s="1">
        <v>-12267.52</v>
      </c>
      <c r="AL156" s="1">
        <v>-12316.07</v>
      </c>
      <c r="AM156" s="1">
        <v>-12351.09</v>
      </c>
      <c r="AN156" s="1">
        <v>-12342.9</v>
      </c>
      <c r="AO156" s="1">
        <v>2706371.7</v>
      </c>
      <c r="AP156" s="1">
        <v>2705347.39</v>
      </c>
      <c r="AQ156" s="1">
        <v>2751845.16</v>
      </c>
      <c r="AR156" s="1">
        <v>2741809.81</v>
      </c>
      <c r="AS156" s="1">
        <v>2734036.7800000003</v>
      </c>
      <c r="AT156" s="1">
        <v>2732533.08</v>
      </c>
      <c r="AU156" s="1">
        <v>2746527.7</v>
      </c>
      <c r="AV156" s="1">
        <v>2765919.5300000003</v>
      </c>
      <c r="AW156" s="1">
        <v>2756581.43</v>
      </c>
      <c r="AX156" s="1">
        <v>2784649.15</v>
      </c>
      <c r="AY156" s="1">
        <v>2811811.12</v>
      </c>
      <c r="AZ156" s="1">
        <v>2817547.14</v>
      </c>
      <c r="BA156" s="1">
        <v>2805204.24</v>
      </c>
    </row>
    <row r="157" spans="1:53" x14ac:dyDescent="0.2">
      <c r="A157" t="s">
        <v>172</v>
      </c>
      <c r="B157" s="1">
        <v>6336883.9699999997</v>
      </c>
      <c r="C157" s="1">
        <v>6336883.9699999997</v>
      </c>
      <c r="D157" s="1">
        <v>6336883.9699999997</v>
      </c>
      <c r="E157" s="1">
        <v>6336883.9699999997</v>
      </c>
      <c r="F157" s="1">
        <v>6336883.9699999997</v>
      </c>
      <c r="G157" s="1">
        <v>6336883.9699999997</v>
      </c>
      <c r="H157" s="1">
        <v>5990248.7199999997</v>
      </c>
      <c r="I157" s="1">
        <v>5990248.7199999997</v>
      </c>
      <c r="J157" s="1">
        <v>5990248.7199999997</v>
      </c>
      <c r="K157" s="1">
        <v>5990248.7199999997</v>
      </c>
      <c r="L157" s="1">
        <v>5990248.7199999997</v>
      </c>
      <c r="M157" s="1">
        <v>5990248.7199999997</v>
      </c>
      <c r="N157" s="1">
        <v>5922954</v>
      </c>
      <c r="O157" s="1">
        <v>-110681.28</v>
      </c>
      <c r="P157" s="1">
        <v>-123927.76000000001</v>
      </c>
      <c r="Q157" s="1">
        <v>-137174.24</v>
      </c>
      <c r="R157" s="1">
        <v>-139581.73000000001</v>
      </c>
      <c r="S157" s="1">
        <v>-149217.07</v>
      </c>
      <c r="T157" s="1">
        <v>-158852.43</v>
      </c>
      <c r="U157" s="1">
        <v>-161660.49</v>
      </c>
      <c r="V157" s="1">
        <v>-170578.55000000002</v>
      </c>
      <c r="W157" s="1">
        <v>-179493.2</v>
      </c>
      <c r="X157" s="1">
        <v>-188407.87</v>
      </c>
      <c r="Y157" s="1">
        <v>-197322.53</v>
      </c>
      <c r="Z157" s="1">
        <v>-206237.19</v>
      </c>
      <c r="AA157" s="1">
        <v>-165184.42000000001</v>
      </c>
      <c r="AB157" s="1">
        <v>-39474.200000000004</v>
      </c>
      <c r="AC157" s="1">
        <v>-13246.48</v>
      </c>
      <c r="AD157" s="1">
        <v>-13246.48</v>
      </c>
      <c r="AE157" s="1">
        <v>-2407.4900000000002</v>
      </c>
      <c r="AF157" s="1">
        <v>-9635.34</v>
      </c>
      <c r="AG157" s="1">
        <v>-9635.36</v>
      </c>
      <c r="AH157" s="1">
        <v>-2808.06</v>
      </c>
      <c r="AI157" s="1">
        <v>-8918.06</v>
      </c>
      <c r="AJ157" s="1">
        <v>-8914.65</v>
      </c>
      <c r="AK157" s="1">
        <v>-8914.67</v>
      </c>
      <c r="AL157" s="1">
        <v>-8914.66</v>
      </c>
      <c r="AM157" s="1">
        <v>-8914.66</v>
      </c>
      <c r="AN157" s="1">
        <v>-8878.6200000000008</v>
      </c>
      <c r="AO157" s="1">
        <v>6226202.6900000004</v>
      </c>
      <c r="AP157" s="1">
        <v>6212956.21</v>
      </c>
      <c r="AQ157" s="1">
        <v>6199709.7300000004</v>
      </c>
      <c r="AR157" s="1">
        <v>6197302.2400000002</v>
      </c>
      <c r="AS157" s="1">
        <v>6187666.9000000004</v>
      </c>
      <c r="AT157" s="1">
        <v>6178031.54</v>
      </c>
      <c r="AU157" s="1">
        <v>5828588.2300000004</v>
      </c>
      <c r="AV157" s="1">
        <v>5819670.1699999999</v>
      </c>
      <c r="AW157" s="1">
        <v>5810755.5199999996</v>
      </c>
      <c r="AX157" s="1">
        <v>5801840.8499999996</v>
      </c>
      <c r="AY157" s="1">
        <v>5792926.1900000004</v>
      </c>
      <c r="AZ157" s="1">
        <v>5784011.5300000003</v>
      </c>
      <c r="BA157" s="1">
        <v>5757769.5800000001</v>
      </c>
    </row>
    <row r="158" spans="1:53" x14ac:dyDescent="0.2">
      <c r="A158" t="s">
        <v>173</v>
      </c>
      <c r="B158" s="1">
        <v>18732.23</v>
      </c>
      <c r="C158" s="1">
        <v>18732.23</v>
      </c>
      <c r="D158" s="1">
        <v>18732.23</v>
      </c>
      <c r="E158" s="1">
        <v>18732.23</v>
      </c>
      <c r="F158" s="1">
        <v>18732.23</v>
      </c>
      <c r="G158" s="1">
        <v>18732.23</v>
      </c>
      <c r="H158" s="1">
        <v>18732.23</v>
      </c>
      <c r="I158" s="1">
        <v>18732.23</v>
      </c>
      <c r="J158" s="1">
        <v>18732.23</v>
      </c>
      <c r="K158" s="1">
        <v>18732.23</v>
      </c>
      <c r="L158" s="1">
        <v>18732.23</v>
      </c>
      <c r="M158" s="1">
        <v>18732.23</v>
      </c>
      <c r="N158" s="1">
        <v>18732.23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18732.23</v>
      </c>
      <c r="AP158" s="1">
        <v>18732.23</v>
      </c>
      <c r="AQ158" s="1">
        <v>18732.23</v>
      </c>
      <c r="AR158" s="1">
        <v>18732.23</v>
      </c>
      <c r="AS158" s="1">
        <v>18732.23</v>
      </c>
      <c r="AT158" s="1">
        <v>18732.23</v>
      </c>
      <c r="AU158" s="1">
        <v>18732.23</v>
      </c>
      <c r="AV158" s="1">
        <v>18732.23</v>
      </c>
      <c r="AW158" s="1">
        <v>18732.23</v>
      </c>
      <c r="AX158" s="1">
        <v>18732.23</v>
      </c>
      <c r="AY158" s="1">
        <v>18732.23</v>
      </c>
      <c r="AZ158" s="1">
        <v>18732.23</v>
      </c>
      <c r="BA158" s="1">
        <v>18732.23</v>
      </c>
    </row>
    <row r="159" spans="1:53" x14ac:dyDescent="0.2">
      <c r="A159" t="s">
        <v>174</v>
      </c>
      <c r="B159" s="1">
        <v>51591751.350000001</v>
      </c>
      <c r="C159" s="1">
        <v>51764576.560000002</v>
      </c>
      <c r="D159" s="1">
        <v>51764861.420000002</v>
      </c>
      <c r="E159" s="1">
        <v>51871949.740000002</v>
      </c>
      <c r="F159" s="1">
        <v>51933028.780000001</v>
      </c>
      <c r="G159" s="1">
        <v>51990300.799999997</v>
      </c>
      <c r="H159" s="1">
        <v>52243541.950000003</v>
      </c>
      <c r="I159" s="1">
        <v>52643882.259999998</v>
      </c>
      <c r="J159" s="1">
        <v>52660978.009999998</v>
      </c>
      <c r="K159" s="1">
        <v>52816405.530000001</v>
      </c>
      <c r="L159" s="1">
        <v>52941916.509999998</v>
      </c>
      <c r="M159" s="1">
        <v>52973472.770000003</v>
      </c>
      <c r="N159" s="1">
        <v>52928786.770000003</v>
      </c>
      <c r="O159" s="1">
        <v>-40415652.090000004</v>
      </c>
      <c r="P159" s="1">
        <v>-40488001.520000003</v>
      </c>
      <c r="Q159" s="1">
        <v>-40560472.130000003</v>
      </c>
      <c r="R159" s="1">
        <v>-40633017.899999999</v>
      </c>
      <c r="S159" s="1">
        <v>-40705681.390000001</v>
      </c>
      <c r="T159" s="1">
        <v>-40778427.719999999</v>
      </c>
      <c r="U159" s="1">
        <v>-40851391.409999996</v>
      </c>
      <c r="V159" s="1">
        <v>-40924812.609999999</v>
      </c>
      <c r="W159" s="1">
        <v>-40998526.009999998</v>
      </c>
      <c r="X159" s="1">
        <v>-41072360.18</v>
      </c>
      <c r="Y159" s="1">
        <v>-41146391</v>
      </c>
      <c r="Z159" s="1">
        <v>-41220531.780000001</v>
      </c>
      <c r="AA159" s="1">
        <v>-41249977.359999999</v>
      </c>
      <c r="AB159" s="1">
        <v>-72200.210000000006</v>
      </c>
      <c r="AC159" s="1">
        <v>-72349.430000000008</v>
      </c>
      <c r="AD159" s="1">
        <v>-72470.61</v>
      </c>
      <c r="AE159" s="1">
        <v>-72545.77</v>
      </c>
      <c r="AF159" s="1">
        <v>-72663.490000000005</v>
      </c>
      <c r="AG159" s="1">
        <v>-72746.33</v>
      </c>
      <c r="AH159" s="1">
        <v>-72963.69</v>
      </c>
      <c r="AI159" s="1">
        <v>-73421.2</v>
      </c>
      <c r="AJ159" s="1">
        <v>-73713.400000000009</v>
      </c>
      <c r="AK159" s="1">
        <v>-73834.17</v>
      </c>
      <c r="AL159" s="1">
        <v>-74030.820000000007</v>
      </c>
      <c r="AM159" s="1">
        <v>-74140.78</v>
      </c>
      <c r="AN159" s="1">
        <v>-74131.58</v>
      </c>
      <c r="AO159" s="1">
        <v>11176099.26</v>
      </c>
      <c r="AP159" s="1">
        <v>11276575.039999999</v>
      </c>
      <c r="AQ159" s="1">
        <v>11204389.289999999</v>
      </c>
      <c r="AR159" s="1">
        <v>11238931.84</v>
      </c>
      <c r="AS159" s="1">
        <v>11227347.390000001</v>
      </c>
      <c r="AT159" s="1">
        <v>11211873.08</v>
      </c>
      <c r="AU159" s="1">
        <v>11392150.539999999</v>
      </c>
      <c r="AV159" s="1">
        <v>11719069.65</v>
      </c>
      <c r="AW159" s="1">
        <v>11662452</v>
      </c>
      <c r="AX159" s="1">
        <v>11744045.35</v>
      </c>
      <c r="AY159" s="1">
        <v>11795525.51</v>
      </c>
      <c r="AZ159" s="1">
        <v>11752940.99</v>
      </c>
      <c r="BA159" s="1">
        <v>11678809.41</v>
      </c>
    </row>
    <row r="160" spans="1:53" x14ac:dyDescent="0.2">
      <c r="A160" t="s">
        <v>175</v>
      </c>
      <c r="B160" s="1">
        <v>52347216.659999996</v>
      </c>
      <c r="C160" s="1">
        <v>52722396.380000003</v>
      </c>
      <c r="D160" s="1">
        <v>53111340.530000001</v>
      </c>
      <c r="E160" s="1">
        <v>53343814.509999998</v>
      </c>
      <c r="F160" s="1">
        <v>53476408.689999998</v>
      </c>
      <c r="G160" s="1">
        <v>53599041.420000002</v>
      </c>
      <c r="H160" s="1">
        <v>54148793.07</v>
      </c>
      <c r="I160" s="1">
        <v>55017876.719999999</v>
      </c>
      <c r="J160" s="1">
        <v>55850693.259999998</v>
      </c>
      <c r="K160" s="1">
        <v>56188104.979999997</v>
      </c>
      <c r="L160" s="1">
        <v>56464901.68</v>
      </c>
      <c r="M160" s="1">
        <v>56538318.140000001</v>
      </c>
      <c r="N160" s="1">
        <v>56047116.450000003</v>
      </c>
      <c r="O160" s="1">
        <v>-35164847.740000002</v>
      </c>
      <c r="P160" s="1">
        <v>-35261161.549999997</v>
      </c>
      <c r="Q160" s="1">
        <v>-35358175.810000002</v>
      </c>
      <c r="R160" s="1">
        <v>-35455759.700000003</v>
      </c>
      <c r="S160" s="1">
        <v>-35553678.229999997</v>
      </c>
      <c r="T160" s="1">
        <v>-35651830.729999997</v>
      </c>
      <c r="U160" s="1">
        <v>-35750599.57</v>
      </c>
      <c r="V160" s="1">
        <v>-35850669.009999998</v>
      </c>
      <c r="W160" s="1">
        <v>-35952298.530000001</v>
      </c>
      <c r="X160" s="1">
        <v>-36055000.759999998</v>
      </c>
      <c r="Y160" s="1">
        <v>-36158266.020000003</v>
      </c>
      <c r="Z160" s="1">
        <v>-36261852.310000002</v>
      </c>
      <c r="AA160" s="1">
        <v>-35700911.619999997</v>
      </c>
      <c r="AB160" s="1">
        <v>-95987.82</v>
      </c>
      <c r="AC160" s="1">
        <v>-96313.81</v>
      </c>
      <c r="AD160" s="1">
        <v>-97014.26</v>
      </c>
      <c r="AE160" s="1">
        <v>-97583.89</v>
      </c>
      <c r="AF160" s="1">
        <v>-97918.53</v>
      </c>
      <c r="AG160" s="1">
        <v>-98152.5</v>
      </c>
      <c r="AH160" s="1">
        <v>-98768.84</v>
      </c>
      <c r="AI160" s="1">
        <v>-100069.44</v>
      </c>
      <c r="AJ160" s="1">
        <v>-101629.52</v>
      </c>
      <c r="AK160" s="1">
        <v>-102702.23</v>
      </c>
      <c r="AL160" s="1">
        <v>-103265.26000000001</v>
      </c>
      <c r="AM160" s="1">
        <v>-103586.29000000001</v>
      </c>
      <c r="AN160" s="1">
        <v>-103203.31</v>
      </c>
      <c r="AO160" s="1">
        <v>17182368.920000002</v>
      </c>
      <c r="AP160" s="1">
        <v>17461234.829999998</v>
      </c>
      <c r="AQ160" s="1">
        <v>17753164.719999999</v>
      </c>
      <c r="AR160" s="1">
        <v>17888054.809999999</v>
      </c>
      <c r="AS160" s="1">
        <v>17922730.460000001</v>
      </c>
      <c r="AT160" s="1">
        <v>17947210.690000001</v>
      </c>
      <c r="AU160" s="1">
        <v>18398193.5</v>
      </c>
      <c r="AV160" s="1">
        <v>19167207.710000001</v>
      </c>
      <c r="AW160" s="1">
        <v>19898394.73</v>
      </c>
      <c r="AX160" s="1">
        <v>20133104.219999999</v>
      </c>
      <c r="AY160" s="1">
        <v>20306635.66</v>
      </c>
      <c r="AZ160" s="1">
        <v>20276465.829999998</v>
      </c>
      <c r="BA160" s="1">
        <v>20346204.829999998</v>
      </c>
    </row>
    <row r="161" spans="1:53" x14ac:dyDescent="0.2">
      <c r="A161" t="s">
        <v>176</v>
      </c>
      <c r="B161" s="1">
        <v>3385</v>
      </c>
      <c r="C161" s="1">
        <v>3385</v>
      </c>
      <c r="D161" s="1">
        <v>3385</v>
      </c>
      <c r="E161" s="1">
        <v>3385</v>
      </c>
      <c r="F161" s="1">
        <v>3385</v>
      </c>
      <c r="G161" s="1">
        <v>3385</v>
      </c>
      <c r="H161" s="1">
        <v>3385</v>
      </c>
      <c r="I161" s="1">
        <v>3385</v>
      </c>
      <c r="J161" s="1">
        <v>3385</v>
      </c>
      <c r="K161" s="1">
        <v>3385</v>
      </c>
      <c r="L161" s="1">
        <v>3385</v>
      </c>
      <c r="M161" s="1">
        <v>3385</v>
      </c>
      <c r="N161" s="1">
        <v>3385</v>
      </c>
      <c r="O161" s="1">
        <v>-482.04</v>
      </c>
      <c r="P161" s="1">
        <v>-490.28000000000003</v>
      </c>
      <c r="Q161" s="1">
        <v>-498.52000000000004</v>
      </c>
      <c r="R161" s="1">
        <v>-506.76</v>
      </c>
      <c r="S161" s="1">
        <v>-515</v>
      </c>
      <c r="T161" s="1">
        <v>-523.24</v>
      </c>
      <c r="U161" s="1">
        <v>-531.48</v>
      </c>
      <c r="V161" s="1">
        <v>-539.72</v>
      </c>
      <c r="W161" s="1">
        <v>-547.96</v>
      </c>
      <c r="X161" s="1">
        <v>-556.20000000000005</v>
      </c>
      <c r="Y161" s="1">
        <v>-564.44000000000005</v>
      </c>
      <c r="Z161" s="1">
        <v>-572.68000000000006</v>
      </c>
      <c r="AA161" s="1">
        <v>-580.91999999999996</v>
      </c>
      <c r="AB161" s="1">
        <v>-8.24</v>
      </c>
      <c r="AC161" s="1">
        <v>-8.24</v>
      </c>
      <c r="AD161" s="1">
        <v>-8.24</v>
      </c>
      <c r="AE161" s="1">
        <v>-8.24</v>
      </c>
      <c r="AF161" s="1">
        <v>-8.24</v>
      </c>
      <c r="AG161" s="1">
        <v>-8.24</v>
      </c>
      <c r="AH161" s="1">
        <v>-8.24</v>
      </c>
      <c r="AI161" s="1">
        <v>-8.24</v>
      </c>
      <c r="AJ161" s="1">
        <v>-8.24</v>
      </c>
      <c r="AK161" s="1">
        <v>-8.24</v>
      </c>
      <c r="AL161" s="1">
        <v>-8.24</v>
      </c>
      <c r="AM161" s="1">
        <v>-8.24</v>
      </c>
      <c r="AN161" s="1">
        <v>-8.24</v>
      </c>
      <c r="AO161" s="1">
        <v>2902.96</v>
      </c>
      <c r="AP161" s="1">
        <v>2894.7200000000003</v>
      </c>
      <c r="AQ161" s="1">
        <v>2886.48</v>
      </c>
      <c r="AR161" s="1">
        <v>2878.2400000000002</v>
      </c>
      <c r="AS161" s="1">
        <v>2870</v>
      </c>
      <c r="AT161" s="1">
        <v>2861.76</v>
      </c>
      <c r="AU161" s="1">
        <v>2853.52</v>
      </c>
      <c r="AV161" s="1">
        <v>2845.28</v>
      </c>
      <c r="AW161" s="1">
        <v>2837.04</v>
      </c>
      <c r="AX161" s="1">
        <v>2828.8</v>
      </c>
      <c r="AY161" s="1">
        <v>2820.56</v>
      </c>
      <c r="AZ161" s="1">
        <v>2812.32</v>
      </c>
      <c r="BA161" s="1">
        <v>2804.08</v>
      </c>
    </row>
    <row r="162" spans="1:53" x14ac:dyDescent="0.2">
      <c r="A162" t="s">
        <v>177</v>
      </c>
      <c r="B162" s="1">
        <v>13518936.9</v>
      </c>
      <c r="C162" s="1">
        <v>13554858.029999999</v>
      </c>
      <c r="D162" s="1">
        <v>13554917.24</v>
      </c>
      <c r="E162" s="1">
        <v>13577175.18</v>
      </c>
      <c r="F162" s="1">
        <v>13589870.25</v>
      </c>
      <c r="G162" s="1">
        <v>13601774.039999999</v>
      </c>
      <c r="H162" s="1">
        <v>13654409.35</v>
      </c>
      <c r="I162" s="1">
        <v>13737618.720000001</v>
      </c>
      <c r="J162" s="1">
        <v>13741172.01</v>
      </c>
      <c r="K162" s="1">
        <v>13773477.09</v>
      </c>
      <c r="L162" s="1">
        <v>13799564.119999999</v>
      </c>
      <c r="M162" s="1">
        <v>13806122.98</v>
      </c>
      <c r="N162" s="1">
        <v>13749303.98</v>
      </c>
      <c r="O162" s="1">
        <v>-6117074.4900000002</v>
      </c>
      <c r="P162" s="1">
        <v>-6149563.0499999998</v>
      </c>
      <c r="Q162" s="1">
        <v>-6182094.7800000003</v>
      </c>
      <c r="R162" s="1">
        <v>-6214653.2999999998</v>
      </c>
      <c r="S162" s="1">
        <v>-6247253.75</v>
      </c>
      <c r="T162" s="1">
        <v>-6279883.7199999997</v>
      </c>
      <c r="U162" s="1">
        <v>-6312591.1399999997</v>
      </c>
      <c r="V162" s="1">
        <v>-6345461.5700000003</v>
      </c>
      <c r="W162" s="1">
        <v>-6378436.1200000001</v>
      </c>
      <c r="X162" s="1">
        <v>-6411453.7000000002</v>
      </c>
      <c r="Y162" s="1">
        <v>-6444541.3499999996</v>
      </c>
      <c r="Z162" s="1">
        <v>-6477668.1699999999</v>
      </c>
      <c r="AA162" s="1">
        <v>-6453915.6900000004</v>
      </c>
      <c r="AB162" s="1">
        <v>-32424.59</v>
      </c>
      <c r="AC162" s="1">
        <v>-32488.560000000001</v>
      </c>
      <c r="AD162" s="1">
        <v>-32531.73</v>
      </c>
      <c r="AE162" s="1">
        <v>-32558.52</v>
      </c>
      <c r="AF162" s="1">
        <v>-32600.45</v>
      </c>
      <c r="AG162" s="1">
        <v>-32629.97</v>
      </c>
      <c r="AH162" s="1">
        <v>-32707.420000000002</v>
      </c>
      <c r="AI162" s="1">
        <v>-32870.43</v>
      </c>
      <c r="AJ162" s="1">
        <v>-32974.550000000003</v>
      </c>
      <c r="AK162" s="1">
        <v>-33017.58</v>
      </c>
      <c r="AL162" s="1">
        <v>-33087.65</v>
      </c>
      <c r="AM162" s="1">
        <v>-33126.82</v>
      </c>
      <c r="AN162" s="1">
        <v>-33066.520000000004</v>
      </c>
      <c r="AO162" s="1">
        <v>7401862.4100000001</v>
      </c>
      <c r="AP162" s="1">
        <v>7405294.9800000004</v>
      </c>
      <c r="AQ162" s="1">
        <v>7372822.46</v>
      </c>
      <c r="AR162" s="1">
        <v>7362521.8799999999</v>
      </c>
      <c r="AS162" s="1">
        <v>7342616.5</v>
      </c>
      <c r="AT162" s="1">
        <v>7321890.3200000003</v>
      </c>
      <c r="AU162" s="1">
        <v>7341818.21</v>
      </c>
      <c r="AV162" s="1">
        <v>7392157.1500000004</v>
      </c>
      <c r="AW162" s="1">
        <v>7362735.8899999997</v>
      </c>
      <c r="AX162" s="1">
        <v>7362023.3899999997</v>
      </c>
      <c r="AY162" s="1">
        <v>7355022.7699999996</v>
      </c>
      <c r="AZ162" s="1">
        <v>7328454.8099999996</v>
      </c>
      <c r="BA162" s="1">
        <v>7295388.29</v>
      </c>
    </row>
    <row r="163" spans="1:53" x14ac:dyDescent="0.2">
      <c r="A163" t="s">
        <v>178</v>
      </c>
      <c r="B163" s="1">
        <v>6672776.5300000003</v>
      </c>
      <c r="C163" s="1">
        <v>6672776.5300000003</v>
      </c>
      <c r="D163" s="1">
        <v>6672776.5300000003</v>
      </c>
      <c r="E163" s="1">
        <v>6672776.5300000003</v>
      </c>
      <c r="F163" s="1">
        <v>6672776.5300000003</v>
      </c>
      <c r="G163" s="1">
        <v>6672776.5300000003</v>
      </c>
      <c r="H163" s="1">
        <v>6672776.5300000003</v>
      </c>
      <c r="I163" s="1">
        <v>6672776.5300000003</v>
      </c>
      <c r="J163" s="1">
        <v>6672776.5300000003</v>
      </c>
      <c r="K163" s="1">
        <v>6672776.5300000003</v>
      </c>
      <c r="L163" s="1">
        <v>6672776.5300000003</v>
      </c>
      <c r="M163" s="1">
        <v>6672776.5300000003</v>
      </c>
      <c r="N163" s="1">
        <v>6672776.5300000003</v>
      </c>
      <c r="O163" s="1">
        <v>-4671774.68</v>
      </c>
      <c r="P163" s="1">
        <v>-4682228.7</v>
      </c>
      <c r="Q163" s="1">
        <v>-4692682.72</v>
      </c>
      <c r="R163" s="1">
        <v>-4703136.74</v>
      </c>
      <c r="S163" s="1">
        <v>-4713590.76</v>
      </c>
      <c r="T163" s="1">
        <v>-4724044.78</v>
      </c>
      <c r="U163" s="1">
        <v>-4734498.8</v>
      </c>
      <c r="V163" s="1">
        <v>-4744952.82</v>
      </c>
      <c r="W163" s="1">
        <v>-4755406.84</v>
      </c>
      <c r="X163" s="1">
        <v>-4765860.8600000003</v>
      </c>
      <c r="Y163" s="1">
        <v>-4776314.8799999999</v>
      </c>
      <c r="Z163" s="1">
        <v>-4786768.9000000004</v>
      </c>
      <c r="AA163" s="1">
        <v>-4797222.92</v>
      </c>
      <c r="AB163" s="1">
        <v>-10454.02</v>
      </c>
      <c r="AC163" s="1">
        <v>-10454.02</v>
      </c>
      <c r="AD163" s="1">
        <v>-10454.02</v>
      </c>
      <c r="AE163" s="1">
        <v>-10454.02</v>
      </c>
      <c r="AF163" s="1">
        <v>-10454.02</v>
      </c>
      <c r="AG163" s="1">
        <v>-10454.02</v>
      </c>
      <c r="AH163" s="1">
        <v>-10454.02</v>
      </c>
      <c r="AI163" s="1">
        <v>-10454.02</v>
      </c>
      <c r="AJ163" s="1">
        <v>-10454.02</v>
      </c>
      <c r="AK163" s="1">
        <v>-10454.02</v>
      </c>
      <c r="AL163" s="1">
        <v>-10454.02</v>
      </c>
      <c r="AM163" s="1">
        <v>-10454.02</v>
      </c>
      <c r="AN163" s="1">
        <v>-10454.02</v>
      </c>
      <c r="AO163" s="1">
        <v>2001001.85</v>
      </c>
      <c r="AP163" s="1">
        <v>1990547.83</v>
      </c>
      <c r="AQ163" s="1">
        <v>1980093.81</v>
      </c>
      <c r="AR163" s="1">
        <v>1969639.79</v>
      </c>
      <c r="AS163" s="1">
        <v>1959185.77</v>
      </c>
      <c r="AT163" s="1">
        <v>1948731.75</v>
      </c>
      <c r="AU163" s="1">
        <v>1938277.73</v>
      </c>
      <c r="AV163" s="1">
        <v>1927823.71</v>
      </c>
      <c r="AW163" s="1">
        <v>1917369.69</v>
      </c>
      <c r="AX163" s="1">
        <v>1906915.67</v>
      </c>
      <c r="AY163" s="1">
        <v>1896461.65</v>
      </c>
      <c r="AZ163" s="1">
        <v>1886007.63</v>
      </c>
      <c r="BA163" s="1">
        <v>1875553.6099999999</v>
      </c>
    </row>
    <row r="164" spans="1:53" x14ac:dyDescent="0.2">
      <c r="A164" t="s">
        <v>179</v>
      </c>
      <c r="B164" s="1">
        <v>4599986.1100000003</v>
      </c>
      <c r="C164" s="1">
        <v>4634922.34</v>
      </c>
      <c r="D164" s="1">
        <v>4685204.25</v>
      </c>
      <c r="E164" s="1">
        <v>4706886.7</v>
      </c>
      <c r="F164" s="1">
        <v>4719233.6900000004</v>
      </c>
      <c r="G164" s="1">
        <v>4730811.0999999996</v>
      </c>
      <c r="H164" s="1">
        <v>4782003.2300000004</v>
      </c>
      <c r="I164" s="1">
        <v>4862931.12</v>
      </c>
      <c r="J164" s="1">
        <v>4866386.99</v>
      </c>
      <c r="K164" s="1">
        <v>4897806.3100000005</v>
      </c>
      <c r="L164" s="1">
        <v>4923178.07</v>
      </c>
      <c r="M164" s="1">
        <v>4929557.0999999996</v>
      </c>
      <c r="N164" s="1">
        <v>4929557.0999999996</v>
      </c>
      <c r="O164" s="1">
        <v>-3135756.01</v>
      </c>
      <c r="P164" s="1">
        <v>-3141989.57</v>
      </c>
      <c r="Q164" s="1">
        <v>-3148280.66</v>
      </c>
      <c r="R164" s="1">
        <v>-3154620.32</v>
      </c>
      <c r="S164" s="1">
        <v>-3160982.95</v>
      </c>
      <c r="T164" s="1">
        <v>-3167361.73</v>
      </c>
      <c r="U164" s="1">
        <v>-3173782.88</v>
      </c>
      <c r="V164" s="1">
        <v>-3180293.21</v>
      </c>
      <c r="W164" s="1">
        <v>-3186860.5</v>
      </c>
      <c r="X164" s="1">
        <v>-3193451.33</v>
      </c>
      <c r="Y164" s="1">
        <v>-3200080.49</v>
      </c>
      <c r="Z164" s="1">
        <v>-3206731.09</v>
      </c>
      <c r="AA164" s="1">
        <v>-3213385.99</v>
      </c>
      <c r="AB164" s="1">
        <v>-6200.3600000000006</v>
      </c>
      <c r="AC164" s="1">
        <v>-6233.56</v>
      </c>
      <c r="AD164" s="1">
        <v>-6291.09</v>
      </c>
      <c r="AE164" s="1">
        <v>-6339.66</v>
      </c>
      <c r="AF164" s="1">
        <v>-6362.63</v>
      </c>
      <c r="AG164" s="1">
        <v>-6378.78</v>
      </c>
      <c r="AH164" s="1">
        <v>-6421.1500000000005</v>
      </c>
      <c r="AI164" s="1">
        <v>-6510.33</v>
      </c>
      <c r="AJ164" s="1">
        <v>-6567.29</v>
      </c>
      <c r="AK164" s="1">
        <v>-6590.83</v>
      </c>
      <c r="AL164" s="1">
        <v>-6629.16</v>
      </c>
      <c r="AM164" s="1">
        <v>-6650.6</v>
      </c>
      <c r="AN164" s="1">
        <v>-6654.9000000000005</v>
      </c>
      <c r="AO164" s="1">
        <v>1464230.1</v>
      </c>
      <c r="AP164" s="1">
        <v>1492932.77</v>
      </c>
      <c r="AQ164" s="1">
        <v>1536923.5899999999</v>
      </c>
      <c r="AR164" s="1">
        <v>1552266.38</v>
      </c>
      <c r="AS164" s="1">
        <v>1558250.74</v>
      </c>
      <c r="AT164" s="1">
        <v>1563449.37</v>
      </c>
      <c r="AU164" s="1">
        <v>1608220.35</v>
      </c>
      <c r="AV164" s="1">
        <v>1682637.9100000001</v>
      </c>
      <c r="AW164" s="1">
        <v>1679526.49</v>
      </c>
      <c r="AX164" s="1">
        <v>1704354.98</v>
      </c>
      <c r="AY164" s="1">
        <v>1723097.58</v>
      </c>
      <c r="AZ164" s="1">
        <v>1722826.01</v>
      </c>
      <c r="BA164" s="1">
        <v>1716171.1099999999</v>
      </c>
    </row>
    <row r="165" spans="1:53" x14ac:dyDescent="0.2">
      <c r="A165" t="s">
        <v>180</v>
      </c>
      <c r="B165" s="1">
        <v>6336883.9699999997</v>
      </c>
      <c r="C165" s="1">
        <v>6336883.9699999997</v>
      </c>
      <c r="D165" s="1">
        <v>6336883.9699999997</v>
      </c>
      <c r="E165" s="1">
        <v>6336883.9699999997</v>
      </c>
      <c r="F165" s="1">
        <v>6336883.9699999997</v>
      </c>
      <c r="G165" s="1">
        <v>6336883.9699999997</v>
      </c>
      <c r="H165" s="1">
        <v>5990248.7199999997</v>
      </c>
      <c r="I165" s="1">
        <v>5990248.7199999997</v>
      </c>
      <c r="J165" s="1">
        <v>5990248.7199999997</v>
      </c>
      <c r="K165" s="1">
        <v>5990248.7199999997</v>
      </c>
      <c r="L165" s="1">
        <v>5990248.7199999997</v>
      </c>
      <c r="M165" s="1">
        <v>5990248.7199999997</v>
      </c>
      <c r="N165" s="1">
        <v>5922954</v>
      </c>
      <c r="O165" s="1">
        <v>-110681.28</v>
      </c>
      <c r="P165" s="1">
        <v>-123927.76000000001</v>
      </c>
      <c r="Q165" s="1">
        <v>-137174.24</v>
      </c>
      <c r="R165" s="1">
        <v>-139581.73000000001</v>
      </c>
      <c r="S165" s="1">
        <v>-149217.07</v>
      </c>
      <c r="T165" s="1">
        <v>-158852.43</v>
      </c>
      <c r="U165" s="1">
        <v>-161660.49</v>
      </c>
      <c r="V165" s="1">
        <v>-170578.55000000002</v>
      </c>
      <c r="W165" s="1">
        <v>-179493.2</v>
      </c>
      <c r="X165" s="1">
        <v>-188407.87</v>
      </c>
      <c r="Y165" s="1">
        <v>-197322.53</v>
      </c>
      <c r="Z165" s="1">
        <v>-206237.19</v>
      </c>
      <c r="AA165" s="1">
        <v>-165184.42000000001</v>
      </c>
      <c r="AB165" s="1">
        <v>-39474.200000000004</v>
      </c>
      <c r="AC165" s="1">
        <v>-13246.48</v>
      </c>
      <c r="AD165" s="1">
        <v>-13246.48</v>
      </c>
      <c r="AE165" s="1">
        <v>-2407.4900000000002</v>
      </c>
      <c r="AF165" s="1">
        <v>-9635.34</v>
      </c>
      <c r="AG165" s="1">
        <v>-9635.36</v>
      </c>
      <c r="AH165" s="1">
        <v>-2808.06</v>
      </c>
      <c r="AI165" s="1">
        <v>-8918.06</v>
      </c>
      <c r="AJ165" s="1">
        <v>-8914.65</v>
      </c>
      <c r="AK165" s="1">
        <v>-8914.67</v>
      </c>
      <c r="AL165" s="1">
        <v>-8914.66</v>
      </c>
      <c r="AM165" s="1">
        <v>-8914.66</v>
      </c>
      <c r="AN165" s="1">
        <v>-8878.6200000000008</v>
      </c>
      <c r="AO165" s="1">
        <v>6226202.6900000004</v>
      </c>
      <c r="AP165" s="1">
        <v>6212956.21</v>
      </c>
      <c r="AQ165" s="1">
        <v>6199709.7300000004</v>
      </c>
      <c r="AR165" s="1">
        <v>6197302.2400000002</v>
      </c>
      <c r="AS165" s="1">
        <v>6187666.9000000004</v>
      </c>
      <c r="AT165" s="1">
        <v>6178031.54</v>
      </c>
      <c r="AU165" s="1">
        <v>5828588.2300000004</v>
      </c>
      <c r="AV165" s="1">
        <v>5819670.1699999999</v>
      </c>
      <c r="AW165" s="1">
        <v>5810755.5199999996</v>
      </c>
      <c r="AX165" s="1">
        <v>5801840.8499999996</v>
      </c>
      <c r="AY165" s="1">
        <v>5792926.1900000004</v>
      </c>
      <c r="AZ165" s="1">
        <v>5784011.5300000003</v>
      </c>
      <c r="BA165" s="1">
        <v>5757769.5800000001</v>
      </c>
    </row>
    <row r="166" spans="1:53" x14ac:dyDescent="0.2">
      <c r="A166" t="s">
        <v>181</v>
      </c>
      <c r="B166" s="1">
        <v>1111252</v>
      </c>
      <c r="C166" s="1">
        <v>1111252</v>
      </c>
      <c r="D166" s="1">
        <v>1111252</v>
      </c>
      <c r="E166" s="1">
        <v>1111252</v>
      </c>
      <c r="F166" s="1">
        <v>1111252</v>
      </c>
      <c r="G166" s="1">
        <v>1111252</v>
      </c>
      <c r="H166" s="1">
        <v>1111252</v>
      </c>
      <c r="I166" s="1">
        <v>1111252</v>
      </c>
      <c r="J166" s="1">
        <v>1111252</v>
      </c>
      <c r="K166" s="1">
        <v>1111252</v>
      </c>
      <c r="L166" s="1">
        <v>1111252</v>
      </c>
      <c r="M166" s="1">
        <v>1111252</v>
      </c>
      <c r="N166" s="1">
        <v>1111252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1111252</v>
      </c>
      <c r="AP166" s="1">
        <v>1111252</v>
      </c>
      <c r="AQ166" s="1">
        <v>1111252</v>
      </c>
      <c r="AR166" s="1">
        <v>1111252</v>
      </c>
      <c r="AS166" s="1">
        <v>1111252</v>
      </c>
      <c r="AT166" s="1">
        <v>1111252</v>
      </c>
      <c r="AU166" s="1">
        <v>1111252</v>
      </c>
      <c r="AV166" s="1">
        <v>1111252</v>
      </c>
      <c r="AW166" s="1">
        <v>1111252</v>
      </c>
      <c r="AX166" s="1">
        <v>1111252</v>
      </c>
      <c r="AY166" s="1">
        <v>1111252</v>
      </c>
      <c r="AZ166" s="1">
        <v>1111252</v>
      </c>
      <c r="BA166" s="1">
        <v>1111252</v>
      </c>
    </row>
    <row r="167" spans="1:53" x14ac:dyDescent="0.2">
      <c r="A167" t="s">
        <v>182</v>
      </c>
      <c r="B167" s="1">
        <v>3112994.64</v>
      </c>
      <c r="C167" s="1">
        <v>3113066.9</v>
      </c>
      <c r="D167" s="1">
        <v>3113066.9</v>
      </c>
      <c r="E167" s="1">
        <v>3113066.9</v>
      </c>
      <c r="F167" s="1">
        <v>3113066.9</v>
      </c>
      <c r="G167" s="1">
        <v>3113066.9</v>
      </c>
      <c r="H167" s="1">
        <v>3113066.9</v>
      </c>
      <c r="I167" s="1">
        <v>3113066.9</v>
      </c>
      <c r="J167" s="1">
        <v>3113066.9</v>
      </c>
      <c r="K167" s="1">
        <v>3113066.9</v>
      </c>
      <c r="L167" s="1">
        <v>3113066.9</v>
      </c>
      <c r="M167" s="1">
        <v>3325898.95</v>
      </c>
      <c r="N167" s="1">
        <v>3325898.95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3112994.64</v>
      </c>
      <c r="AP167" s="1">
        <v>3113066.9</v>
      </c>
      <c r="AQ167" s="1">
        <v>3113066.9</v>
      </c>
      <c r="AR167" s="1">
        <v>3113066.9</v>
      </c>
      <c r="AS167" s="1">
        <v>3113066.9</v>
      </c>
      <c r="AT167" s="1">
        <v>3113066.9</v>
      </c>
      <c r="AU167" s="1">
        <v>3113066.9</v>
      </c>
      <c r="AV167" s="1">
        <v>3113066.9</v>
      </c>
      <c r="AW167" s="1">
        <v>3113066.9</v>
      </c>
      <c r="AX167" s="1">
        <v>3113066.9</v>
      </c>
      <c r="AY167" s="1">
        <v>3113066.9</v>
      </c>
      <c r="AZ167" s="1">
        <v>3325898.95</v>
      </c>
      <c r="BA167" s="1">
        <v>3325898.95</v>
      </c>
    </row>
    <row r="168" spans="1:53" x14ac:dyDescent="0.2">
      <c r="A168" t="s">
        <v>183</v>
      </c>
      <c r="B168" s="1">
        <v>560444.95000000007</v>
      </c>
      <c r="C168" s="1">
        <v>560444.95000000007</v>
      </c>
      <c r="D168" s="1">
        <v>560444.95000000007</v>
      </c>
      <c r="E168" s="1">
        <v>560444.95000000007</v>
      </c>
      <c r="F168" s="1">
        <v>560444.95000000007</v>
      </c>
      <c r="G168" s="1">
        <v>560444.95000000007</v>
      </c>
      <c r="H168" s="1">
        <v>560444.95000000007</v>
      </c>
      <c r="I168" s="1">
        <v>560444.95000000007</v>
      </c>
      <c r="J168" s="1">
        <v>560444.95000000007</v>
      </c>
      <c r="K168" s="1">
        <v>560444.95000000007</v>
      </c>
      <c r="L168" s="1">
        <v>560444.95000000007</v>
      </c>
      <c r="M168" s="1">
        <v>560444.95000000007</v>
      </c>
      <c r="N168" s="1">
        <v>560444.95000000007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560444.95000000007</v>
      </c>
      <c r="AP168" s="1">
        <v>560444.95000000007</v>
      </c>
      <c r="AQ168" s="1">
        <v>560444.95000000007</v>
      </c>
      <c r="AR168" s="1">
        <v>560444.95000000007</v>
      </c>
      <c r="AS168" s="1">
        <v>560444.95000000007</v>
      </c>
      <c r="AT168" s="1">
        <v>560444.95000000007</v>
      </c>
      <c r="AU168" s="1">
        <v>560444.95000000007</v>
      </c>
      <c r="AV168" s="1">
        <v>560444.95000000007</v>
      </c>
      <c r="AW168" s="1">
        <v>560444.95000000007</v>
      </c>
      <c r="AX168" s="1">
        <v>560444.95000000007</v>
      </c>
      <c r="AY168" s="1">
        <v>560444.95000000007</v>
      </c>
      <c r="AZ168" s="1">
        <v>560444.95000000007</v>
      </c>
      <c r="BA168" s="1">
        <v>560444.95000000007</v>
      </c>
    </row>
    <row r="169" spans="1:53" x14ac:dyDescent="0.2">
      <c r="A169" t="s">
        <v>184</v>
      </c>
      <c r="B169" s="1">
        <v>9373.02</v>
      </c>
      <c r="C169" s="1">
        <v>9373.02</v>
      </c>
      <c r="D169" s="1">
        <v>9373.02</v>
      </c>
      <c r="E169" s="1">
        <v>9373.02</v>
      </c>
      <c r="F169" s="1">
        <v>9373.02</v>
      </c>
      <c r="G169" s="1">
        <v>9373.02</v>
      </c>
      <c r="H169" s="1">
        <v>9373.02</v>
      </c>
      <c r="I169" s="1">
        <v>9373.02</v>
      </c>
      <c r="J169" s="1">
        <v>9373.02</v>
      </c>
      <c r="K169" s="1">
        <v>9373.02</v>
      </c>
      <c r="L169" s="1">
        <v>9373.02</v>
      </c>
      <c r="M169" s="1">
        <v>9373.02</v>
      </c>
      <c r="N169" s="1">
        <v>1552096.71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9373.02</v>
      </c>
      <c r="AP169" s="1">
        <v>9373.02</v>
      </c>
      <c r="AQ169" s="1">
        <v>9373.02</v>
      </c>
      <c r="AR169" s="1">
        <v>9373.02</v>
      </c>
      <c r="AS169" s="1">
        <v>9373.02</v>
      </c>
      <c r="AT169" s="1">
        <v>9373.02</v>
      </c>
      <c r="AU169" s="1">
        <v>9373.02</v>
      </c>
      <c r="AV169" s="1">
        <v>9373.02</v>
      </c>
      <c r="AW169" s="1">
        <v>9373.02</v>
      </c>
      <c r="AX169" s="1">
        <v>9373.02</v>
      </c>
      <c r="AY169" s="1">
        <v>9373.02</v>
      </c>
      <c r="AZ169" s="1">
        <v>9373.02</v>
      </c>
      <c r="BA169" s="1">
        <v>1552096.71</v>
      </c>
    </row>
    <row r="170" spans="1:53" x14ac:dyDescent="0.2">
      <c r="A170" t="s">
        <v>185</v>
      </c>
      <c r="B170" s="1">
        <v>6783236.8899999997</v>
      </c>
      <c r="C170" s="1">
        <v>6783236.8899999997</v>
      </c>
      <c r="D170" s="1">
        <v>6783236.8899999997</v>
      </c>
      <c r="E170" s="1">
        <v>6783236.8899999997</v>
      </c>
      <c r="F170" s="1">
        <v>6783236.8899999997</v>
      </c>
      <c r="G170" s="1">
        <v>6783236.8899999997</v>
      </c>
      <c r="H170" s="1">
        <v>6783236.8899999997</v>
      </c>
      <c r="I170" s="1">
        <v>6783236.8899999997</v>
      </c>
      <c r="J170" s="1">
        <v>6783236.8899999997</v>
      </c>
      <c r="K170" s="1">
        <v>6783236.8899999997</v>
      </c>
      <c r="L170" s="1">
        <v>6783236.8899999997</v>
      </c>
      <c r="M170" s="1">
        <v>6783236.8899999997</v>
      </c>
      <c r="N170" s="1">
        <v>6783236.8899999997</v>
      </c>
      <c r="O170" s="1">
        <v>-1728824.96</v>
      </c>
      <c r="P170" s="1">
        <v>-1740130.35</v>
      </c>
      <c r="Q170" s="1">
        <v>-1751435.74</v>
      </c>
      <c r="R170" s="1">
        <v>-1762741.13</v>
      </c>
      <c r="S170" s="1">
        <v>-1774046.52</v>
      </c>
      <c r="T170" s="1">
        <v>-1785351.9100000001</v>
      </c>
      <c r="U170" s="1">
        <v>-1796657.3</v>
      </c>
      <c r="V170" s="1">
        <v>-1807962.69</v>
      </c>
      <c r="W170" s="1">
        <v>-1819268.08</v>
      </c>
      <c r="X170" s="1">
        <v>-1830573.47</v>
      </c>
      <c r="Y170" s="1">
        <v>-1841878.8599999999</v>
      </c>
      <c r="Z170" s="1">
        <v>-1853184.25</v>
      </c>
      <c r="AA170" s="1">
        <v>-1864489.6400000001</v>
      </c>
      <c r="AB170" s="1">
        <v>-11305.39</v>
      </c>
      <c r="AC170" s="1">
        <v>-11305.39</v>
      </c>
      <c r="AD170" s="1">
        <v>-11305.39</v>
      </c>
      <c r="AE170" s="1">
        <v>-11305.39</v>
      </c>
      <c r="AF170" s="1">
        <v>-11305.39</v>
      </c>
      <c r="AG170" s="1">
        <v>-11305.39</v>
      </c>
      <c r="AH170" s="1">
        <v>-11305.39</v>
      </c>
      <c r="AI170" s="1">
        <v>-11305.39</v>
      </c>
      <c r="AJ170" s="1">
        <v>-11305.39</v>
      </c>
      <c r="AK170" s="1">
        <v>-11305.39</v>
      </c>
      <c r="AL170" s="1">
        <v>-11305.39</v>
      </c>
      <c r="AM170" s="1">
        <v>-11305.39</v>
      </c>
      <c r="AN170" s="1">
        <v>-11305.39</v>
      </c>
      <c r="AO170" s="1">
        <v>5054411.93</v>
      </c>
      <c r="AP170" s="1">
        <v>5043106.54</v>
      </c>
      <c r="AQ170" s="1">
        <v>5031801.1500000004</v>
      </c>
      <c r="AR170" s="1">
        <v>5020495.76</v>
      </c>
      <c r="AS170" s="1">
        <v>5009190.37</v>
      </c>
      <c r="AT170" s="1">
        <v>4997884.9800000004</v>
      </c>
      <c r="AU170" s="1">
        <v>4986579.59</v>
      </c>
      <c r="AV170" s="1">
        <v>4975274.2</v>
      </c>
      <c r="AW170" s="1">
        <v>4963968.8100000005</v>
      </c>
      <c r="AX170" s="1">
        <v>4952663.42</v>
      </c>
      <c r="AY170" s="1">
        <v>4941358.03</v>
      </c>
      <c r="AZ170" s="1">
        <v>4930052.6399999997</v>
      </c>
      <c r="BA170" s="1">
        <v>4918747.25</v>
      </c>
    </row>
    <row r="171" spans="1:53" x14ac:dyDescent="0.2">
      <c r="A171" t="s">
        <v>186</v>
      </c>
      <c r="B171" s="1">
        <v>242033.02000000002</v>
      </c>
      <c r="C171" s="1">
        <v>242033.02000000002</v>
      </c>
      <c r="D171" s="1">
        <v>242033.02000000002</v>
      </c>
      <c r="E171" s="1">
        <v>242033.02000000002</v>
      </c>
      <c r="F171" s="1">
        <v>242033.02000000002</v>
      </c>
      <c r="G171" s="1">
        <v>242033.02000000002</v>
      </c>
      <c r="H171" s="1">
        <v>242033.02000000002</v>
      </c>
      <c r="I171" s="1">
        <v>242033.02000000002</v>
      </c>
      <c r="J171" s="1">
        <v>242033.02000000002</v>
      </c>
      <c r="K171" s="1">
        <v>242033.02000000002</v>
      </c>
      <c r="L171" s="1">
        <v>242033.02000000002</v>
      </c>
      <c r="M171" s="1">
        <v>242033.02000000002</v>
      </c>
      <c r="N171" s="1">
        <v>242033.02000000002</v>
      </c>
      <c r="O171" s="1">
        <v>-38589.74</v>
      </c>
      <c r="P171" s="1">
        <v>-38898.33</v>
      </c>
      <c r="Q171" s="1">
        <v>-39206.92</v>
      </c>
      <c r="R171" s="1">
        <v>-39515.51</v>
      </c>
      <c r="S171" s="1">
        <v>-39824.1</v>
      </c>
      <c r="T171" s="1">
        <v>-40132.69</v>
      </c>
      <c r="U171" s="1">
        <v>-40441.279999999999</v>
      </c>
      <c r="V171" s="1">
        <v>-40749.870000000003</v>
      </c>
      <c r="W171" s="1">
        <v>-41058.46</v>
      </c>
      <c r="X171" s="1">
        <v>-41367.050000000003</v>
      </c>
      <c r="Y171" s="1">
        <v>-41675.64</v>
      </c>
      <c r="Z171" s="1">
        <v>-41984.23</v>
      </c>
      <c r="AA171" s="1">
        <v>-42292.82</v>
      </c>
      <c r="AB171" s="1">
        <v>-308.59000000000003</v>
      </c>
      <c r="AC171" s="1">
        <v>-308.59000000000003</v>
      </c>
      <c r="AD171" s="1">
        <v>-308.59000000000003</v>
      </c>
      <c r="AE171" s="1">
        <v>-308.59000000000003</v>
      </c>
      <c r="AF171" s="1">
        <v>-308.59000000000003</v>
      </c>
      <c r="AG171" s="1">
        <v>-308.59000000000003</v>
      </c>
      <c r="AH171" s="1">
        <v>-308.59000000000003</v>
      </c>
      <c r="AI171" s="1">
        <v>-308.59000000000003</v>
      </c>
      <c r="AJ171" s="1">
        <v>-308.59000000000003</v>
      </c>
      <c r="AK171" s="1">
        <v>-308.59000000000003</v>
      </c>
      <c r="AL171" s="1">
        <v>-308.59000000000003</v>
      </c>
      <c r="AM171" s="1">
        <v>-308.59000000000003</v>
      </c>
      <c r="AN171" s="1">
        <v>-308.59000000000003</v>
      </c>
      <c r="AO171" s="1">
        <v>203443.28</v>
      </c>
      <c r="AP171" s="1">
        <v>203134.69</v>
      </c>
      <c r="AQ171" s="1">
        <v>202826.1</v>
      </c>
      <c r="AR171" s="1">
        <v>202517.51</v>
      </c>
      <c r="AS171" s="1">
        <v>202208.92</v>
      </c>
      <c r="AT171" s="1">
        <v>201900.33000000002</v>
      </c>
      <c r="AU171" s="1">
        <v>201591.74</v>
      </c>
      <c r="AV171" s="1">
        <v>201283.15</v>
      </c>
      <c r="AW171" s="1">
        <v>200974.56</v>
      </c>
      <c r="AX171" s="1">
        <v>200665.97</v>
      </c>
      <c r="AY171" s="1">
        <v>200357.38</v>
      </c>
      <c r="AZ171" s="1">
        <v>200048.79</v>
      </c>
      <c r="BA171" s="1">
        <v>199740.2</v>
      </c>
    </row>
    <row r="172" spans="1:53" x14ac:dyDescent="0.2">
      <c r="A172" t="s">
        <v>187</v>
      </c>
      <c r="B172" s="1">
        <v>365924.35000000003</v>
      </c>
      <c r="C172" s="1">
        <v>365924.35000000003</v>
      </c>
      <c r="D172" s="1">
        <v>365924.35000000003</v>
      </c>
      <c r="E172" s="1">
        <v>365924.35000000003</v>
      </c>
      <c r="F172" s="1">
        <v>365924.35000000003</v>
      </c>
      <c r="G172" s="1">
        <v>365924.35000000003</v>
      </c>
      <c r="H172" s="1">
        <v>365924.35000000003</v>
      </c>
      <c r="I172" s="1">
        <v>365924.35000000003</v>
      </c>
      <c r="J172" s="1">
        <v>365924.35000000003</v>
      </c>
      <c r="K172" s="1">
        <v>365924.35000000003</v>
      </c>
      <c r="L172" s="1">
        <v>365924.35000000003</v>
      </c>
      <c r="M172" s="1">
        <v>365924.35000000003</v>
      </c>
      <c r="N172" s="1">
        <v>365924.35000000003</v>
      </c>
      <c r="O172" s="1">
        <v>-105667.06</v>
      </c>
      <c r="P172" s="1">
        <v>-106377.56</v>
      </c>
      <c r="Q172" s="1">
        <v>-107088.06</v>
      </c>
      <c r="R172" s="1">
        <v>-107798.56</v>
      </c>
      <c r="S172" s="1">
        <v>-108509.06</v>
      </c>
      <c r="T172" s="1">
        <v>-109219.56</v>
      </c>
      <c r="U172" s="1">
        <v>-109930.06</v>
      </c>
      <c r="V172" s="1">
        <v>-110640.56</v>
      </c>
      <c r="W172" s="1">
        <v>-111351.06</v>
      </c>
      <c r="X172" s="1">
        <v>-112061.56</v>
      </c>
      <c r="Y172" s="1">
        <v>-112772.06</v>
      </c>
      <c r="Z172" s="1">
        <v>-113482.56</v>
      </c>
      <c r="AA172" s="1">
        <v>-114193.06</v>
      </c>
      <c r="AB172" s="1">
        <v>-710.5</v>
      </c>
      <c r="AC172" s="1">
        <v>-710.5</v>
      </c>
      <c r="AD172" s="1">
        <v>-710.5</v>
      </c>
      <c r="AE172" s="1">
        <v>-710.5</v>
      </c>
      <c r="AF172" s="1">
        <v>-710.5</v>
      </c>
      <c r="AG172" s="1">
        <v>-710.5</v>
      </c>
      <c r="AH172" s="1">
        <v>-710.5</v>
      </c>
      <c r="AI172" s="1">
        <v>-710.5</v>
      </c>
      <c r="AJ172" s="1">
        <v>-710.5</v>
      </c>
      <c r="AK172" s="1">
        <v>-710.5</v>
      </c>
      <c r="AL172" s="1">
        <v>-710.5</v>
      </c>
      <c r="AM172" s="1">
        <v>-710.5</v>
      </c>
      <c r="AN172" s="1">
        <v>-710.5</v>
      </c>
      <c r="AO172" s="1">
        <v>260257.29</v>
      </c>
      <c r="AP172" s="1">
        <v>259546.79</v>
      </c>
      <c r="AQ172" s="1">
        <v>258836.29</v>
      </c>
      <c r="AR172" s="1">
        <v>258125.79</v>
      </c>
      <c r="AS172" s="1">
        <v>257415.29</v>
      </c>
      <c r="AT172" s="1">
        <v>256704.79</v>
      </c>
      <c r="AU172" s="1">
        <v>255994.29</v>
      </c>
      <c r="AV172" s="1">
        <v>255283.79</v>
      </c>
      <c r="AW172" s="1">
        <v>254573.29</v>
      </c>
      <c r="AX172" s="1">
        <v>253862.79</v>
      </c>
      <c r="AY172" s="1">
        <v>253152.29</v>
      </c>
      <c r="AZ172" s="1">
        <v>252441.79</v>
      </c>
      <c r="BA172" s="1">
        <v>251731.29</v>
      </c>
    </row>
    <row r="173" spans="1:53" x14ac:dyDescent="0.2">
      <c r="A173" t="s">
        <v>188</v>
      </c>
      <c r="B173" s="1">
        <v>841373.44000000006</v>
      </c>
      <c r="C173" s="1">
        <v>841373.44000000006</v>
      </c>
      <c r="D173" s="1">
        <v>841373.44000000006</v>
      </c>
      <c r="E173" s="1">
        <v>841373.44000000006</v>
      </c>
      <c r="F173" s="1">
        <v>841373.44000000006</v>
      </c>
      <c r="G173" s="1">
        <v>841373.44000000006</v>
      </c>
      <c r="H173" s="1">
        <v>841373.44000000006</v>
      </c>
      <c r="I173" s="1">
        <v>841373.44000000006</v>
      </c>
      <c r="J173" s="1">
        <v>841373.44000000006</v>
      </c>
      <c r="K173" s="1">
        <v>841373.44000000006</v>
      </c>
      <c r="L173" s="1">
        <v>841373.44000000006</v>
      </c>
      <c r="M173" s="1">
        <v>841373.44000000006</v>
      </c>
      <c r="N173" s="1">
        <v>841373.44000000006</v>
      </c>
      <c r="O173" s="1">
        <v>-68533.600000000006</v>
      </c>
      <c r="P173" s="1">
        <v>-69676.47</v>
      </c>
      <c r="Q173" s="1">
        <v>-70819.34</v>
      </c>
      <c r="R173" s="1">
        <v>-71962.210000000006</v>
      </c>
      <c r="S173" s="1">
        <v>-73105.08</v>
      </c>
      <c r="T173" s="1">
        <v>-74247.95</v>
      </c>
      <c r="U173" s="1">
        <v>-75390.820000000007</v>
      </c>
      <c r="V173" s="1">
        <v>-76533.69</v>
      </c>
      <c r="W173" s="1">
        <v>-77676.56</v>
      </c>
      <c r="X173" s="1">
        <v>-78819.430000000008</v>
      </c>
      <c r="Y173" s="1">
        <v>-79962.3</v>
      </c>
      <c r="Z173" s="1">
        <v>-81105.17</v>
      </c>
      <c r="AA173" s="1">
        <v>-82248.040000000008</v>
      </c>
      <c r="AB173" s="1">
        <v>-877.32</v>
      </c>
      <c r="AC173" s="1">
        <v>-1142.8700000000001</v>
      </c>
      <c r="AD173" s="1">
        <v>-1142.8700000000001</v>
      </c>
      <c r="AE173" s="1">
        <v>-1142.8700000000001</v>
      </c>
      <c r="AF173" s="1">
        <v>-1142.8700000000001</v>
      </c>
      <c r="AG173" s="1">
        <v>-1142.8700000000001</v>
      </c>
      <c r="AH173" s="1">
        <v>-1142.8700000000001</v>
      </c>
      <c r="AI173" s="1">
        <v>-1142.8700000000001</v>
      </c>
      <c r="AJ173" s="1">
        <v>-1142.8700000000001</v>
      </c>
      <c r="AK173" s="1">
        <v>-1142.8700000000001</v>
      </c>
      <c r="AL173" s="1">
        <v>-1142.8700000000001</v>
      </c>
      <c r="AM173" s="1">
        <v>-1142.8700000000001</v>
      </c>
      <c r="AN173" s="1">
        <v>-1142.8700000000001</v>
      </c>
      <c r="AO173" s="1">
        <v>772839.84</v>
      </c>
      <c r="AP173" s="1">
        <v>771696.97</v>
      </c>
      <c r="AQ173" s="1">
        <v>770554.1</v>
      </c>
      <c r="AR173" s="1">
        <v>769411.23</v>
      </c>
      <c r="AS173" s="1">
        <v>768268.36</v>
      </c>
      <c r="AT173" s="1">
        <v>767125.49</v>
      </c>
      <c r="AU173" s="1">
        <v>765982.62</v>
      </c>
      <c r="AV173" s="1">
        <v>764839.75</v>
      </c>
      <c r="AW173" s="1">
        <v>763696.88</v>
      </c>
      <c r="AX173" s="1">
        <v>762554.01</v>
      </c>
      <c r="AY173" s="1">
        <v>761411.14</v>
      </c>
      <c r="AZ173" s="1">
        <v>760268.27</v>
      </c>
      <c r="BA173" s="1">
        <v>759125.4</v>
      </c>
    </row>
    <row r="174" spans="1:53" x14ac:dyDescent="0.2">
      <c r="A174" t="s">
        <v>189</v>
      </c>
      <c r="B174" s="1">
        <v>11574175.42</v>
      </c>
      <c r="C174" s="1">
        <v>11582844.859999999</v>
      </c>
      <c r="D174" s="1">
        <v>11586005.619999999</v>
      </c>
      <c r="E174" s="1">
        <v>11577141.390000001</v>
      </c>
      <c r="F174" s="1">
        <v>12404983.109999999</v>
      </c>
      <c r="G174" s="1">
        <v>12467257.25</v>
      </c>
      <c r="H174" s="1">
        <v>12509779.67</v>
      </c>
      <c r="I174" s="1">
        <v>12537110.9</v>
      </c>
      <c r="J174" s="1">
        <v>12537152.529999999</v>
      </c>
      <c r="K174" s="1">
        <v>12544208.32</v>
      </c>
      <c r="L174" s="1">
        <v>12252551</v>
      </c>
      <c r="M174" s="1">
        <v>12410404.93</v>
      </c>
      <c r="N174" s="1">
        <v>12378553.77</v>
      </c>
      <c r="O174" s="1">
        <v>-5621183.8600000003</v>
      </c>
      <c r="P174" s="1">
        <v>-5635657</v>
      </c>
      <c r="Q174" s="1">
        <v>-5650137.54</v>
      </c>
      <c r="R174" s="1">
        <v>-5655583</v>
      </c>
      <c r="S174" s="1">
        <v>-5670571.8300000001</v>
      </c>
      <c r="T174" s="1">
        <v>-5686116.9800000004</v>
      </c>
      <c r="U174" s="1">
        <v>-5701727.6299999999</v>
      </c>
      <c r="V174" s="1">
        <v>-5717381.9400000004</v>
      </c>
      <c r="W174" s="1">
        <v>-5733053.3499999996</v>
      </c>
      <c r="X174" s="1">
        <v>-5748729.2000000002</v>
      </c>
      <c r="Y174" s="1">
        <v>-5472569.8499999996</v>
      </c>
      <c r="Z174" s="1">
        <v>-5487984.2000000002</v>
      </c>
      <c r="AA174" s="1">
        <v>-5496250.9000000004</v>
      </c>
      <c r="AB174" s="1">
        <v>-14251.6</v>
      </c>
      <c r="AC174" s="1">
        <v>-14473.14</v>
      </c>
      <c r="AD174" s="1">
        <v>-14480.54</v>
      </c>
      <c r="AE174" s="1">
        <v>-14476.960000000001</v>
      </c>
      <c r="AF174" s="1">
        <v>-14988.83</v>
      </c>
      <c r="AG174" s="1">
        <v>-15545.15</v>
      </c>
      <c r="AH174" s="1">
        <v>-15610.65</v>
      </c>
      <c r="AI174" s="1">
        <v>-15654.31</v>
      </c>
      <c r="AJ174" s="1">
        <v>-15671.41</v>
      </c>
      <c r="AK174" s="1">
        <v>-15675.85</v>
      </c>
      <c r="AL174" s="1">
        <v>-15497.970000000001</v>
      </c>
      <c r="AM174" s="1">
        <v>-15414.35</v>
      </c>
      <c r="AN174" s="1">
        <v>-15493.1</v>
      </c>
      <c r="AO174" s="1">
        <v>5952991.5600000005</v>
      </c>
      <c r="AP174" s="1">
        <v>5947187.8600000003</v>
      </c>
      <c r="AQ174" s="1">
        <v>5935868.0800000001</v>
      </c>
      <c r="AR174" s="1">
        <v>5921558.3899999997</v>
      </c>
      <c r="AS174" s="1">
        <v>6734411.2800000003</v>
      </c>
      <c r="AT174" s="1">
        <v>6781140.2699999996</v>
      </c>
      <c r="AU174" s="1">
        <v>6808052.04</v>
      </c>
      <c r="AV174" s="1">
        <v>6819728.96</v>
      </c>
      <c r="AW174" s="1">
        <v>6804099.1799999997</v>
      </c>
      <c r="AX174" s="1">
        <v>6795479.1200000001</v>
      </c>
      <c r="AY174" s="1">
        <v>6779981.1500000004</v>
      </c>
      <c r="AZ174" s="1">
        <v>6922420.7300000004</v>
      </c>
      <c r="BA174" s="1">
        <v>6882302.8700000001</v>
      </c>
    </row>
    <row r="175" spans="1:53" x14ac:dyDescent="0.2">
      <c r="A175" t="s">
        <v>190</v>
      </c>
      <c r="B175" s="1">
        <v>53292.25</v>
      </c>
      <c r="C175" s="1">
        <v>53292.25</v>
      </c>
      <c r="D175" s="1">
        <v>53292.25</v>
      </c>
      <c r="E175" s="1">
        <v>53292.25</v>
      </c>
      <c r="F175" s="1">
        <v>53292.25</v>
      </c>
      <c r="G175" s="1">
        <v>53292.25</v>
      </c>
      <c r="H175" s="1">
        <v>53292.25</v>
      </c>
      <c r="I175" s="1">
        <v>53292.25</v>
      </c>
      <c r="J175" s="1">
        <v>53292.25</v>
      </c>
      <c r="K175" s="1">
        <v>53292.25</v>
      </c>
      <c r="L175" s="1">
        <v>53292.25</v>
      </c>
      <c r="M175" s="1">
        <v>53292.25</v>
      </c>
      <c r="N175" s="1">
        <v>31650.07</v>
      </c>
      <c r="O175" s="1">
        <v>-7670.85</v>
      </c>
      <c r="P175" s="1">
        <v>-7749.9000000000005</v>
      </c>
      <c r="Q175" s="1">
        <v>-7828.95</v>
      </c>
      <c r="R175" s="1">
        <v>-7908</v>
      </c>
      <c r="S175" s="1">
        <v>-7987.05</v>
      </c>
      <c r="T175" s="1">
        <v>-8066.1</v>
      </c>
      <c r="U175" s="1">
        <v>-8145.1500000000005</v>
      </c>
      <c r="V175" s="1">
        <v>-8224.2000000000007</v>
      </c>
      <c r="W175" s="1">
        <v>-8303.25</v>
      </c>
      <c r="X175" s="1">
        <v>-8382.2999999999993</v>
      </c>
      <c r="Y175" s="1">
        <v>-8461.35</v>
      </c>
      <c r="Z175" s="1">
        <v>-8540.4</v>
      </c>
      <c r="AA175" s="1">
        <v>-8603.4</v>
      </c>
      <c r="AB175" s="1">
        <v>-56.980000000000004</v>
      </c>
      <c r="AC175" s="1">
        <v>-79.05</v>
      </c>
      <c r="AD175" s="1">
        <v>-79.05</v>
      </c>
      <c r="AE175" s="1">
        <v>-79.05</v>
      </c>
      <c r="AF175" s="1">
        <v>-79.05</v>
      </c>
      <c r="AG175" s="1">
        <v>-79.05</v>
      </c>
      <c r="AH175" s="1">
        <v>-79.05</v>
      </c>
      <c r="AI175" s="1">
        <v>-79.05</v>
      </c>
      <c r="AJ175" s="1">
        <v>-79.05</v>
      </c>
      <c r="AK175" s="1">
        <v>-79.05</v>
      </c>
      <c r="AL175" s="1">
        <v>-79.05</v>
      </c>
      <c r="AM175" s="1">
        <v>-79.05</v>
      </c>
      <c r="AN175" s="1">
        <v>-63</v>
      </c>
      <c r="AO175" s="1">
        <v>45621.4</v>
      </c>
      <c r="AP175" s="1">
        <v>45542.35</v>
      </c>
      <c r="AQ175" s="1">
        <v>45463.3</v>
      </c>
      <c r="AR175" s="1">
        <v>45384.25</v>
      </c>
      <c r="AS175" s="1">
        <v>45305.200000000004</v>
      </c>
      <c r="AT175" s="1">
        <v>45226.15</v>
      </c>
      <c r="AU175" s="1">
        <v>45147.1</v>
      </c>
      <c r="AV175" s="1">
        <v>45068.05</v>
      </c>
      <c r="AW175" s="1">
        <v>44989</v>
      </c>
      <c r="AX175" s="1">
        <v>44909.950000000004</v>
      </c>
      <c r="AY175" s="1">
        <v>44830.9</v>
      </c>
      <c r="AZ175" s="1">
        <v>44751.85</v>
      </c>
      <c r="BA175" s="1">
        <v>23046.670000000002</v>
      </c>
    </row>
    <row r="176" spans="1:53" x14ac:dyDescent="0.2">
      <c r="A176" t="s">
        <v>191</v>
      </c>
      <c r="B176" s="1">
        <v>1008493.1</v>
      </c>
      <c r="C176" s="1">
        <v>1008493.1</v>
      </c>
      <c r="D176" s="1">
        <v>1008493.1</v>
      </c>
      <c r="E176" s="1">
        <v>1008493.1</v>
      </c>
      <c r="F176" s="1">
        <v>1008493.1</v>
      </c>
      <c r="G176" s="1">
        <v>1150955.3700000001</v>
      </c>
      <c r="H176" s="1">
        <v>1150955.3700000001</v>
      </c>
      <c r="I176" s="1">
        <v>1151378.69</v>
      </c>
      <c r="J176" s="1">
        <v>1151378.69</v>
      </c>
      <c r="K176" s="1">
        <v>1151378.69</v>
      </c>
      <c r="L176" s="1">
        <v>1131838.3700000001</v>
      </c>
      <c r="M176" s="1">
        <v>1178852.74</v>
      </c>
      <c r="N176" s="1">
        <v>1182513.8500000001</v>
      </c>
      <c r="O176" s="1">
        <v>-388761.89</v>
      </c>
      <c r="P176" s="1">
        <v>-390467.92</v>
      </c>
      <c r="Q176" s="1">
        <v>-392173.95</v>
      </c>
      <c r="R176" s="1">
        <v>-393879.98</v>
      </c>
      <c r="S176" s="1">
        <v>-395586.01</v>
      </c>
      <c r="T176" s="1">
        <v>-397412.55</v>
      </c>
      <c r="U176" s="1">
        <v>-399359.58</v>
      </c>
      <c r="V176" s="1">
        <v>-401306.97000000003</v>
      </c>
      <c r="W176" s="1">
        <v>-403254.72000000003</v>
      </c>
      <c r="X176" s="1">
        <v>-405202.47000000003</v>
      </c>
      <c r="Y176" s="1">
        <v>-387134.84</v>
      </c>
      <c r="Z176" s="1">
        <v>-389089.3</v>
      </c>
      <c r="AA176" s="1">
        <v>-391086.62</v>
      </c>
      <c r="AB176" s="1">
        <v>-1706.03</v>
      </c>
      <c r="AC176" s="1">
        <v>-1706.03</v>
      </c>
      <c r="AD176" s="1">
        <v>-1706.03</v>
      </c>
      <c r="AE176" s="1">
        <v>-1706.03</v>
      </c>
      <c r="AF176" s="1">
        <v>-1706.03</v>
      </c>
      <c r="AG176" s="1">
        <v>-1826.54</v>
      </c>
      <c r="AH176" s="1">
        <v>-1947.03</v>
      </c>
      <c r="AI176" s="1">
        <v>-1947.39</v>
      </c>
      <c r="AJ176" s="1">
        <v>-1947.75</v>
      </c>
      <c r="AK176" s="1">
        <v>-1947.75</v>
      </c>
      <c r="AL176" s="1">
        <v>-1931.23</v>
      </c>
      <c r="AM176" s="1">
        <v>-1954.46</v>
      </c>
      <c r="AN176" s="1">
        <v>-1997.32</v>
      </c>
      <c r="AO176" s="1">
        <v>619731.21</v>
      </c>
      <c r="AP176" s="1">
        <v>618025.18000000005</v>
      </c>
      <c r="AQ176" s="1">
        <v>616319.15</v>
      </c>
      <c r="AR176" s="1">
        <v>614613.12</v>
      </c>
      <c r="AS176" s="1">
        <v>612907.09</v>
      </c>
      <c r="AT176" s="1">
        <v>753542.82000000007</v>
      </c>
      <c r="AU176" s="1">
        <v>751595.79</v>
      </c>
      <c r="AV176" s="1">
        <v>750071.72</v>
      </c>
      <c r="AW176" s="1">
        <v>748123.97</v>
      </c>
      <c r="AX176" s="1">
        <v>746176.22</v>
      </c>
      <c r="AY176" s="1">
        <v>744703.53</v>
      </c>
      <c r="AZ176" s="1">
        <v>789763.44000000006</v>
      </c>
      <c r="BA176" s="1">
        <v>791427.23</v>
      </c>
    </row>
    <row r="177" spans="1:53" x14ac:dyDescent="0.2">
      <c r="A177" t="s">
        <v>192</v>
      </c>
      <c r="B177" s="1">
        <v>27508.38</v>
      </c>
      <c r="C177" s="1">
        <v>27508.38</v>
      </c>
      <c r="D177" s="1">
        <v>27508.38</v>
      </c>
      <c r="E177" s="1">
        <v>27508.38</v>
      </c>
      <c r="F177" s="1">
        <v>27508.38</v>
      </c>
      <c r="G177" s="1">
        <v>27508.38</v>
      </c>
      <c r="H177" s="1">
        <v>27508.38</v>
      </c>
      <c r="I177" s="1">
        <v>27508.38</v>
      </c>
      <c r="J177" s="1">
        <v>27508.38</v>
      </c>
      <c r="K177" s="1">
        <v>27508.38</v>
      </c>
      <c r="L177" s="1">
        <v>27508.38</v>
      </c>
      <c r="M177" s="1">
        <v>27508.38</v>
      </c>
      <c r="N177" s="1">
        <v>24242.3</v>
      </c>
      <c r="O177" s="1">
        <v>-15785.1</v>
      </c>
      <c r="P177" s="1">
        <v>-15815.36</v>
      </c>
      <c r="Q177" s="1">
        <v>-15845.62</v>
      </c>
      <c r="R177" s="1">
        <v>-15875.880000000001</v>
      </c>
      <c r="S177" s="1">
        <v>-15906.140000000001</v>
      </c>
      <c r="T177" s="1">
        <v>-15936.4</v>
      </c>
      <c r="U177" s="1">
        <v>-15966.66</v>
      </c>
      <c r="V177" s="1">
        <v>-15996.92</v>
      </c>
      <c r="W177" s="1">
        <v>-16027.18</v>
      </c>
      <c r="X177" s="1">
        <v>-16057.44</v>
      </c>
      <c r="Y177" s="1">
        <v>-16087.7</v>
      </c>
      <c r="Z177" s="1">
        <v>-16117.960000000001</v>
      </c>
      <c r="AA177" s="1">
        <v>-16146.42</v>
      </c>
      <c r="AB177" s="1">
        <v>-30.26</v>
      </c>
      <c r="AC177" s="1">
        <v>-30.26</v>
      </c>
      <c r="AD177" s="1">
        <v>-30.26</v>
      </c>
      <c r="AE177" s="1">
        <v>-30.26</v>
      </c>
      <c r="AF177" s="1">
        <v>-30.26</v>
      </c>
      <c r="AG177" s="1">
        <v>-30.26</v>
      </c>
      <c r="AH177" s="1">
        <v>-30.26</v>
      </c>
      <c r="AI177" s="1">
        <v>-30.26</v>
      </c>
      <c r="AJ177" s="1">
        <v>-30.26</v>
      </c>
      <c r="AK177" s="1">
        <v>-30.26</v>
      </c>
      <c r="AL177" s="1">
        <v>-30.26</v>
      </c>
      <c r="AM177" s="1">
        <v>-30.26</v>
      </c>
      <c r="AN177" s="1">
        <v>-28.46</v>
      </c>
      <c r="AO177" s="1">
        <v>11723.28</v>
      </c>
      <c r="AP177" s="1">
        <v>11693.02</v>
      </c>
      <c r="AQ177" s="1">
        <v>11662.76</v>
      </c>
      <c r="AR177" s="1">
        <v>11632.5</v>
      </c>
      <c r="AS177" s="1">
        <v>11602.24</v>
      </c>
      <c r="AT177" s="1">
        <v>11571.98</v>
      </c>
      <c r="AU177" s="1">
        <v>11541.72</v>
      </c>
      <c r="AV177" s="1">
        <v>11511.460000000001</v>
      </c>
      <c r="AW177" s="1">
        <v>11481.2</v>
      </c>
      <c r="AX177" s="1">
        <v>11450.94</v>
      </c>
      <c r="AY177" s="1">
        <v>11420.68</v>
      </c>
      <c r="AZ177" s="1">
        <v>11390.42</v>
      </c>
      <c r="BA177" s="1">
        <v>8095.88</v>
      </c>
    </row>
    <row r="178" spans="1:53" x14ac:dyDescent="0.2">
      <c r="A178" t="s">
        <v>193</v>
      </c>
      <c r="B178" s="1">
        <v>22801079.98</v>
      </c>
      <c r="C178" s="1">
        <v>22799311.48</v>
      </c>
      <c r="D178" s="1">
        <v>22799311.48</v>
      </c>
      <c r="E178" s="1">
        <v>22808721.149999999</v>
      </c>
      <c r="F178" s="1">
        <v>22808721.149999999</v>
      </c>
      <c r="G178" s="1">
        <v>25178615.25</v>
      </c>
      <c r="H178" s="1">
        <v>25096369.920000002</v>
      </c>
      <c r="I178" s="1">
        <v>25108930.809999999</v>
      </c>
      <c r="J178" s="1">
        <v>24906244.190000001</v>
      </c>
      <c r="K178" s="1">
        <v>24397111.260000002</v>
      </c>
      <c r="L178" s="1">
        <v>24334935.829999998</v>
      </c>
      <c r="M178" s="1">
        <v>24335759.09</v>
      </c>
      <c r="N178" s="1">
        <v>24338639.649999999</v>
      </c>
      <c r="O178" s="1">
        <v>-8443940.6300000008</v>
      </c>
      <c r="P178" s="1">
        <v>-8463642.3100000005</v>
      </c>
      <c r="Q178" s="1">
        <v>-8485111.6600000001</v>
      </c>
      <c r="R178" s="1">
        <v>-8505406.4399999995</v>
      </c>
      <c r="S178" s="1">
        <v>-8526884.6500000004</v>
      </c>
      <c r="T178" s="1">
        <v>-8549478.6899999995</v>
      </c>
      <c r="U178" s="1">
        <v>-8573149.8300000001</v>
      </c>
      <c r="V178" s="1">
        <v>-8596788.1600000001</v>
      </c>
      <c r="W178" s="1">
        <v>-8620336.9700000007</v>
      </c>
      <c r="X178" s="1">
        <v>-8122369.4199999999</v>
      </c>
      <c r="Y178" s="1">
        <v>-8077031.5800000001</v>
      </c>
      <c r="Z178" s="1">
        <v>-8099947.3700000001</v>
      </c>
      <c r="AA178" s="1">
        <v>-8122864.9000000004</v>
      </c>
      <c r="AB178" s="1">
        <v>-21458.420000000002</v>
      </c>
      <c r="AC178" s="1">
        <v>-21470.18</v>
      </c>
      <c r="AD178" s="1">
        <v>-21469.350000000002</v>
      </c>
      <c r="AE178" s="1">
        <v>-21473.78</v>
      </c>
      <c r="AF178" s="1">
        <v>-21478.21</v>
      </c>
      <c r="AG178" s="1">
        <v>-22594.04</v>
      </c>
      <c r="AH178" s="1">
        <v>-23671.14</v>
      </c>
      <c r="AI178" s="1">
        <v>-23638.33</v>
      </c>
      <c r="AJ178" s="1">
        <v>-23548.81</v>
      </c>
      <c r="AK178" s="1">
        <v>-23213.66</v>
      </c>
      <c r="AL178" s="1">
        <v>-22944.670000000002</v>
      </c>
      <c r="AM178" s="1">
        <v>-22915.79</v>
      </c>
      <c r="AN178" s="1">
        <v>-22917.53</v>
      </c>
      <c r="AO178" s="1">
        <v>14357139.35</v>
      </c>
      <c r="AP178" s="1">
        <v>14335669.17</v>
      </c>
      <c r="AQ178" s="1">
        <v>14314199.82</v>
      </c>
      <c r="AR178" s="1">
        <v>14303314.710000001</v>
      </c>
      <c r="AS178" s="1">
        <v>14281836.5</v>
      </c>
      <c r="AT178" s="1">
        <v>16629136.560000001</v>
      </c>
      <c r="AU178" s="1">
        <v>16523220.09</v>
      </c>
      <c r="AV178" s="1">
        <v>16512142.65</v>
      </c>
      <c r="AW178" s="1">
        <v>16285907.220000001</v>
      </c>
      <c r="AX178" s="1">
        <v>16274741.84</v>
      </c>
      <c r="AY178" s="1">
        <v>16257904.25</v>
      </c>
      <c r="AZ178" s="1">
        <v>16235811.720000001</v>
      </c>
      <c r="BA178" s="1">
        <v>16215774.75</v>
      </c>
    </row>
    <row r="179" spans="1:53" x14ac:dyDescent="0.2">
      <c r="A179" t="s">
        <v>194</v>
      </c>
      <c r="B179" s="1">
        <v>22737455.390000001</v>
      </c>
      <c r="C179" s="1">
        <v>22745646.649999999</v>
      </c>
      <c r="D179" s="1">
        <v>22753049.100000001</v>
      </c>
      <c r="E179" s="1">
        <v>22765136.100000001</v>
      </c>
      <c r="F179" s="1">
        <v>22772579.579999998</v>
      </c>
      <c r="G179" s="1">
        <v>22851573.469999999</v>
      </c>
      <c r="H179" s="1">
        <v>22961491.59</v>
      </c>
      <c r="I179" s="1">
        <v>22973273.469999999</v>
      </c>
      <c r="J179" s="1">
        <v>22981561.170000002</v>
      </c>
      <c r="K179" s="1">
        <v>22981561.170000002</v>
      </c>
      <c r="L179" s="1">
        <v>22981561.170000002</v>
      </c>
      <c r="M179" s="1">
        <v>16222465.439999999</v>
      </c>
      <c r="N179" s="1">
        <v>16222465.439999999</v>
      </c>
      <c r="O179" s="1">
        <v>-2343239.0699999998</v>
      </c>
      <c r="P179" s="1">
        <v>-2379246.5300000003</v>
      </c>
      <c r="Q179" s="1">
        <v>-2415266.33</v>
      </c>
      <c r="R179" s="1">
        <v>-2451301.56</v>
      </c>
      <c r="S179" s="1">
        <v>-2487352.25</v>
      </c>
      <c r="T179" s="1">
        <v>-2523471.37</v>
      </c>
      <c r="U179" s="1">
        <v>-2559740.0499999998</v>
      </c>
      <c r="V179" s="1">
        <v>-2596105.0700000003</v>
      </c>
      <c r="W179" s="1">
        <v>-2632485.98</v>
      </c>
      <c r="X179" s="1">
        <v>-2668873.4500000002</v>
      </c>
      <c r="Y179" s="1">
        <v>-2705260.92</v>
      </c>
      <c r="Z179" s="1">
        <v>-2736297.44</v>
      </c>
      <c r="AA179" s="1">
        <v>-2761983.01</v>
      </c>
      <c r="AB179" s="1">
        <v>-35994.36</v>
      </c>
      <c r="AC179" s="1">
        <v>-36007.46</v>
      </c>
      <c r="AD179" s="1">
        <v>-36019.800000000003</v>
      </c>
      <c r="AE179" s="1">
        <v>-36035.230000000003</v>
      </c>
      <c r="AF179" s="1">
        <v>-36050.69</v>
      </c>
      <c r="AG179" s="1">
        <v>-36119.120000000003</v>
      </c>
      <c r="AH179" s="1">
        <v>-36268.68</v>
      </c>
      <c r="AI179" s="1">
        <v>-36365.020000000004</v>
      </c>
      <c r="AJ179" s="1">
        <v>-36380.910000000003</v>
      </c>
      <c r="AK179" s="1">
        <v>-36387.47</v>
      </c>
      <c r="AL179" s="1">
        <v>-36387.47</v>
      </c>
      <c r="AM179" s="1">
        <v>-31036.52</v>
      </c>
      <c r="AN179" s="1">
        <v>-25685.57</v>
      </c>
      <c r="AO179" s="1">
        <v>20394216.32</v>
      </c>
      <c r="AP179" s="1">
        <v>20366400.120000001</v>
      </c>
      <c r="AQ179" s="1">
        <v>20337782.77</v>
      </c>
      <c r="AR179" s="1">
        <v>20313834.539999999</v>
      </c>
      <c r="AS179" s="1">
        <v>20285227.329999998</v>
      </c>
      <c r="AT179" s="1">
        <v>20328102.100000001</v>
      </c>
      <c r="AU179" s="1">
        <v>20401751.539999999</v>
      </c>
      <c r="AV179" s="1">
        <v>20377168.399999999</v>
      </c>
      <c r="AW179" s="1">
        <v>20349075.190000001</v>
      </c>
      <c r="AX179" s="1">
        <v>20312687.719999999</v>
      </c>
      <c r="AY179" s="1">
        <v>20276300.25</v>
      </c>
      <c r="AZ179" s="1">
        <v>13486168</v>
      </c>
      <c r="BA179" s="1">
        <v>13460482.43</v>
      </c>
    </row>
    <row r="180" spans="1:53" x14ac:dyDescent="0.2">
      <c r="A180" t="s">
        <v>195</v>
      </c>
      <c r="B180" s="1">
        <v>1073978.3</v>
      </c>
      <c r="C180" s="1">
        <v>1073978.3</v>
      </c>
      <c r="D180" s="1">
        <v>1073978.3</v>
      </c>
      <c r="E180" s="1">
        <v>1073978.3</v>
      </c>
      <c r="F180" s="1">
        <v>1073978.3</v>
      </c>
      <c r="G180" s="1">
        <v>1073978.3</v>
      </c>
      <c r="H180" s="1">
        <v>1073978.3</v>
      </c>
      <c r="I180" s="1">
        <v>1073978.3</v>
      </c>
      <c r="J180" s="1">
        <v>1073978.3</v>
      </c>
      <c r="K180" s="1">
        <v>1073978.3</v>
      </c>
      <c r="L180" s="1">
        <v>1073978.3</v>
      </c>
      <c r="M180" s="1">
        <v>1073978.3</v>
      </c>
      <c r="N180" s="1">
        <v>1103732.8600000001</v>
      </c>
      <c r="O180" s="1">
        <v>-185128.87</v>
      </c>
      <c r="P180" s="1">
        <v>-186739.84</v>
      </c>
      <c r="Q180" s="1">
        <v>-188350.81</v>
      </c>
      <c r="R180" s="1">
        <v>-189961.78</v>
      </c>
      <c r="S180" s="1">
        <v>-191572.75</v>
      </c>
      <c r="T180" s="1">
        <v>-193183.72</v>
      </c>
      <c r="U180" s="1">
        <v>-194794.69</v>
      </c>
      <c r="V180" s="1">
        <v>-196405.66</v>
      </c>
      <c r="W180" s="1">
        <v>-198016.63</v>
      </c>
      <c r="X180" s="1">
        <v>-199627.6</v>
      </c>
      <c r="Y180" s="1">
        <v>-201238.57</v>
      </c>
      <c r="Z180" s="1">
        <v>-202849.54</v>
      </c>
      <c r="AA180" s="1">
        <v>-204482.82</v>
      </c>
      <c r="AB180" s="1">
        <v>-1610.97</v>
      </c>
      <c r="AC180" s="1">
        <v>-1610.97</v>
      </c>
      <c r="AD180" s="1">
        <v>-1610.97</v>
      </c>
      <c r="AE180" s="1">
        <v>-1610.97</v>
      </c>
      <c r="AF180" s="1">
        <v>-1610.97</v>
      </c>
      <c r="AG180" s="1">
        <v>-1610.97</v>
      </c>
      <c r="AH180" s="1">
        <v>-1610.97</v>
      </c>
      <c r="AI180" s="1">
        <v>-1610.97</v>
      </c>
      <c r="AJ180" s="1">
        <v>-1610.97</v>
      </c>
      <c r="AK180" s="1">
        <v>-1610.97</v>
      </c>
      <c r="AL180" s="1">
        <v>-1610.97</v>
      </c>
      <c r="AM180" s="1">
        <v>-1610.97</v>
      </c>
      <c r="AN180" s="1">
        <v>-1633.28</v>
      </c>
      <c r="AO180" s="1">
        <v>888849.43</v>
      </c>
      <c r="AP180" s="1">
        <v>887238.46</v>
      </c>
      <c r="AQ180" s="1">
        <v>885627.49</v>
      </c>
      <c r="AR180" s="1">
        <v>884016.52</v>
      </c>
      <c r="AS180" s="1">
        <v>882405.55</v>
      </c>
      <c r="AT180" s="1">
        <v>880794.58000000007</v>
      </c>
      <c r="AU180" s="1">
        <v>879183.61</v>
      </c>
      <c r="AV180" s="1">
        <v>877572.64</v>
      </c>
      <c r="AW180" s="1">
        <v>875961.67</v>
      </c>
      <c r="AX180" s="1">
        <v>874350.70000000007</v>
      </c>
      <c r="AY180" s="1">
        <v>872739.73</v>
      </c>
      <c r="AZ180" s="1">
        <v>871128.76</v>
      </c>
      <c r="BA180" s="1">
        <v>899250.04</v>
      </c>
    </row>
    <row r="181" spans="1:53" x14ac:dyDescent="0.2">
      <c r="A181" t="s">
        <v>196</v>
      </c>
      <c r="B181" s="1">
        <v>107152.79000000001</v>
      </c>
      <c r="C181" s="1">
        <v>107152.79000000001</v>
      </c>
      <c r="D181" s="1">
        <v>107152.79000000001</v>
      </c>
      <c r="E181" s="1">
        <v>107152.79000000001</v>
      </c>
      <c r="F181" s="1">
        <v>107152.79000000001</v>
      </c>
      <c r="G181" s="1">
        <v>107152.79000000001</v>
      </c>
      <c r="H181" s="1">
        <v>107152.79000000001</v>
      </c>
      <c r="I181" s="1">
        <v>107152.79000000001</v>
      </c>
      <c r="J181" s="1">
        <v>107152.79000000001</v>
      </c>
      <c r="K181" s="1">
        <v>107152.79000000001</v>
      </c>
      <c r="L181" s="1">
        <v>102570.35</v>
      </c>
      <c r="M181" s="1">
        <v>102570.35</v>
      </c>
      <c r="N181" s="1">
        <v>102570.35</v>
      </c>
      <c r="O181" s="1">
        <v>-54153.880000000005</v>
      </c>
      <c r="P181" s="1">
        <v>-54308.36</v>
      </c>
      <c r="Q181" s="1">
        <v>-54462.840000000004</v>
      </c>
      <c r="R181" s="1">
        <v>-54617.32</v>
      </c>
      <c r="S181" s="1">
        <v>-54771.8</v>
      </c>
      <c r="T181" s="1">
        <v>-54926.28</v>
      </c>
      <c r="U181" s="1">
        <v>-55080.76</v>
      </c>
      <c r="V181" s="1">
        <v>-55235.24</v>
      </c>
      <c r="W181" s="1">
        <v>-55389.72</v>
      </c>
      <c r="X181" s="1">
        <v>-55544.200000000004</v>
      </c>
      <c r="Y181" s="1">
        <v>-51112.94</v>
      </c>
      <c r="Z181" s="1">
        <v>-51260.81</v>
      </c>
      <c r="AA181" s="1">
        <v>-51408.68</v>
      </c>
      <c r="AB181" s="1">
        <v>-154.47999999999999</v>
      </c>
      <c r="AC181" s="1">
        <v>-154.47999999999999</v>
      </c>
      <c r="AD181" s="1">
        <v>-154.47999999999999</v>
      </c>
      <c r="AE181" s="1">
        <v>-154.47999999999999</v>
      </c>
      <c r="AF181" s="1">
        <v>-154.47999999999999</v>
      </c>
      <c r="AG181" s="1">
        <v>-154.47999999999999</v>
      </c>
      <c r="AH181" s="1">
        <v>-154.47999999999999</v>
      </c>
      <c r="AI181" s="1">
        <v>-154.47999999999999</v>
      </c>
      <c r="AJ181" s="1">
        <v>-154.47999999999999</v>
      </c>
      <c r="AK181" s="1">
        <v>-154.47999999999999</v>
      </c>
      <c r="AL181" s="1">
        <v>-151.18</v>
      </c>
      <c r="AM181" s="1">
        <v>-147.87</v>
      </c>
      <c r="AN181" s="1">
        <v>-147.87</v>
      </c>
      <c r="AO181" s="1">
        <v>52998.91</v>
      </c>
      <c r="AP181" s="1">
        <v>52844.43</v>
      </c>
      <c r="AQ181" s="1">
        <v>52689.950000000004</v>
      </c>
      <c r="AR181" s="1">
        <v>52535.47</v>
      </c>
      <c r="AS181" s="1">
        <v>52380.99</v>
      </c>
      <c r="AT181" s="1">
        <v>52226.51</v>
      </c>
      <c r="AU181" s="1">
        <v>52072.03</v>
      </c>
      <c r="AV181" s="1">
        <v>51917.55</v>
      </c>
      <c r="AW181" s="1">
        <v>51763.07</v>
      </c>
      <c r="AX181" s="1">
        <v>51608.590000000004</v>
      </c>
      <c r="AY181" s="1">
        <v>51457.41</v>
      </c>
      <c r="AZ181" s="1">
        <v>51309.54</v>
      </c>
      <c r="BA181" s="1">
        <v>51161.67</v>
      </c>
    </row>
    <row r="182" spans="1:53" x14ac:dyDescent="0.2">
      <c r="A182" t="s">
        <v>197</v>
      </c>
      <c r="B182" s="1">
        <v>37879720.380000003</v>
      </c>
      <c r="C182" s="1">
        <v>37879720.380000003</v>
      </c>
      <c r="D182" s="1">
        <v>37879720.380000003</v>
      </c>
      <c r="E182" s="1">
        <v>37879720.380000003</v>
      </c>
      <c r="F182" s="1">
        <v>37879720.380000003</v>
      </c>
      <c r="G182" s="1">
        <v>52949969.909999996</v>
      </c>
      <c r="H182" s="1">
        <v>53118772.159999996</v>
      </c>
      <c r="I182" s="1">
        <v>53250002.340000004</v>
      </c>
      <c r="J182" s="1">
        <v>53287501.869999997</v>
      </c>
      <c r="K182" s="1">
        <v>46013619.229999997</v>
      </c>
      <c r="L182" s="1">
        <v>45829078.539999999</v>
      </c>
      <c r="M182" s="1">
        <v>45841777.920000002</v>
      </c>
      <c r="N182" s="1">
        <v>45860097.609999999</v>
      </c>
      <c r="O182" s="1">
        <v>-11109316.66</v>
      </c>
      <c r="P182" s="1">
        <v>-11173712.18</v>
      </c>
      <c r="Q182" s="1">
        <v>-11238107.699999999</v>
      </c>
      <c r="R182" s="1">
        <v>-11302503.220000001</v>
      </c>
      <c r="S182" s="1">
        <v>-11366898.74</v>
      </c>
      <c r="T182" s="1">
        <v>-11444103.970000001</v>
      </c>
      <c r="U182" s="1">
        <v>-11534262.4</v>
      </c>
      <c r="V182" s="1">
        <v>-11624675.859999999</v>
      </c>
      <c r="W182" s="1">
        <v>-11715232.74</v>
      </c>
      <c r="X182" s="1">
        <v>-4498643.0999999996</v>
      </c>
      <c r="Y182" s="1">
        <v>-4344782.6900000004</v>
      </c>
      <c r="Z182" s="1">
        <v>-4422702.92</v>
      </c>
      <c r="AA182" s="1">
        <v>-4500649.51</v>
      </c>
      <c r="AB182" s="1">
        <v>-64395.520000000004</v>
      </c>
      <c r="AC182" s="1">
        <v>-64395.520000000004</v>
      </c>
      <c r="AD182" s="1">
        <v>-64395.520000000004</v>
      </c>
      <c r="AE182" s="1">
        <v>-64395.520000000004</v>
      </c>
      <c r="AF182" s="1">
        <v>-64395.520000000004</v>
      </c>
      <c r="AG182" s="1">
        <v>-77205.23</v>
      </c>
      <c r="AH182" s="1">
        <v>-90158.430000000008</v>
      </c>
      <c r="AI182" s="1">
        <v>-90413.46</v>
      </c>
      <c r="AJ182" s="1">
        <v>-90556.88</v>
      </c>
      <c r="AK182" s="1">
        <v>-84405.96</v>
      </c>
      <c r="AL182" s="1">
        <v>-78066.290000000008</v>
      </c>
      <c r="AM182" s="1">
        <v>-77920.23</v>
      </c>
      <c r="AN182" s="1">
        <v>-77946.59</v>
      </c>
      <c r="AO182" s="1">
        <v>26770403.719999999</v>
      </c>
      <c r="AP182" s="1">
        <v>26706008.199999999</v>
      </c>
      <c r="AQ182" s="1">
        <v>26641612.68</v>
      </c>
      <c r="AR182" s="1">
        <v>26577217.16</v>
      </c>
      <c r="AS182" s="1">
        <v>26512821.640000001</v>
      </c>
      <c r="AT182" s="1">
        <v>41505865.939999998</v>
      </c>
      <c r="AU182" s="1">
        <v>41584509.759999998</v>
      </c>
      <c r="AV182" s="1">
        <v>41625326.479999997</v>
      </c>
      <c r="AW182" s="1">
        <v>41572269.130000003</v>
      </c>
      <c r="AX182" s="1">
        <v>41514976.130000003</v>
      </c>
      <c r="AY182" s="1">
        <v>41484295.850000001</v>
      </c>
      <c r="AZ182" s="1">
        <v>41419075</v>
      </c>
      <c r="BA182" s="1">
        <v>41359448.100000001</v>
      </c>
    </row>
    <row r="183" spans="1:53" x14ac:dyDescent="0.2">
      <c r="A183" t="s">
        <v>198</v>
      </c>
      <c r="B183" s="1">
        <v>6019985.4800000004</v>
      </c>
      <c r="C183" s="1">
        <v>6019985.4800000004</v>
      </c>
      <c r="D183" s="1">
        <v>6019985.4800000004</v>
      </c>
      <c r="E183" s="1">
        <v>6019985.4800000004</v>
      </c>
      <c r="F183" s="1">
        <v>6019985.4800000004</v>
      </c>
      <c r="G183" s="1">
        <v>7167663.2000000002</v>
      </c>
      <c r="H183" s="1">
        <v>7273113.1500000004</v>
      </c>
      <c r="I183" s="1">
        <v>7283107.0099999998</v>
      </c>
      <c r="J183" s="1">
        <v>7499722.2199999997</v>
      </c>
      <c r="K183" s="1">
        <v>6953512.1100000003</v>
      </c>
      <c r="L183" s="1">
        <v>6945535.7300000004</v>
      </c>
      <c r="M183" s="1">
        <v>6946502.8499999996</v>
      </c>
      <c r="N183" s="1">
        <v>6979749.1600000001</v>
      </c>
      <c r="O183" s="1">
        <v>-4200154.7699999996</v>
      </c>
      <c r="P183" s="1">
        <v>-4215054.2300000004</v>
      </c>
      <c r="Q183" s="1">
        <v>-4229953.6900000004</v>
      </c>
      <c r="R183" s="1">
        <v>-4244853.1500000004</v>
      </c>
      <c r="S183" s="1">
        <v>-4259752.6100000003</v>
      </c>
      <c r="T183" s="1">
        <v>-4276072.33</v>
      </c>
      <c r="U183" s="1">
        <v>-4242992.07</v>
      </c>
      <c r="V183" s="1">
        <v>-4261005.4000000004</v>
      </c>
      <c r="W183" s="1">
        <v>-4279299.1500000004</v>
      </c>
      <c r="X183" s="1">
        <v>-3748910.1</v>
      </c>
      <c r="Y183" s="1">
        <v>-3754525.1</v>
      </c>
      <c r="Z183" s="1">
        <v>-3771716.5</v>
      </c>
      <c r="AA183" s="1">
        <v>-3788950.24</v>
      </c>
      <c r="AB183" s="1">
        <v>-14899.460000000001</v>
      </c>
      <c r="AC183" s="1">
        <v>-14899.460000000001</v>
      </c>
      <c r="AD183" s="1">
        <v>-14899.460000000001</v>
      </c>
      <c r="AE183" s="1">
        <v>-14899.460000000001</v>
      </c>
      <c r="AF183" s="1">
        <v>-14899.460000000001</v>
      </c>
      <c r="AG183" s="1">
        <v>-16319.720000000001</v>
      </c>
      <c r="AH183" s="1">
        <v>-17870.46</v>
      </c>
      <c r="AI183" s="1">
        <v>-18013.330000000002</v>
      </c>
      <c r="AJ183" s="1">
        <v>-18293.75</v>
      </c>
      <c r="AK183" s="1">
        <v>-17885.87</v>
      </c>
      <c r="AL183" s="1">
        <v>-17200.07</v>
      </c>
      <c r="AM183" s="1">
        <v>-17191.400000000001</v>
      </c>
      <c r="AN183" s="1">
        <v>-17233.740000000002</v>
      </c>
      <c r="AO183" s="1">
        <v>1819830.71</v>
      </c>
      <c r="AP183" s="1">
        <v>1804931.25</v>
      </c>
      <c r="AQ183" s="1">
        <v>1790031.79</v>
      </c>
      <c r="AR183" s="1">
        <v>1775132.33</v>
      </c>
      <c r="AS183" s="1">
        <v>1760232.87</v>
      </c>
      <c r="AT183" s="1">
        <v>2891590.87</v>
      </c>
      <c r="AU183" s="1">
        <v>3030121.08</v>
      </c>
      <c r="AV183" s="1">
        <v>3022101.61</v>
      </c>
      <c r="AW183" s="1">
        <v>3220423.07</v>
      </c>
      <c r="AX183" s="1">
        <v>3204602.01</v>
      </c>
      <c r="AY183" s="1">
        <v>3191010.63</v>
      </c>
      <c r="AZ183" s="1">
        <v>3174786.35</v>
      </c>
      <c r="BA183" s="1">
        <v>3190798.92</v>
      </c>
    </row>
    <row r="184" spans="1:53" x14ac:dyDescent="0.2">
      <c r="A184" t="s">
        <v>199</v>
      </c>
      <c r="B184" s="1">
        <v>4496432.49</v>
      </c>
      <c r="C184" s="1">
        <v>4496432.49</v>
      </c>
      <c r="D184" s="1">
        <v>4496432.49</v>
      </c>
      <c r="E184" s="1">
        <v>4496432.49</v>
      </c>
      <c r="F184" s="1">
        <v>4496432.49</v>
      </c>
      <c r="G184" s="1">
        <v>4496432.49</v>
      </c>
      <c r="H184" s="1">
        <v>4455356.75</v>
      </c>
      <c r="I184" s="1">
        <v>4428025.5199999996</v>
      </c>
      <c r="J184" s="1">
        <v>4428025.5199999996</v>
      </c>
      <c r="K184" s="1">
        <v>4417182.5</v>
      </c>
      <c r="L184" s="1">
        <v>4271376.5999999996</v>
      </c>
      <c r="M184" s="1">
        <v>4271376.5999999996</v>
      </c>
      <c r="N184" s="1">
        <v>4240453.9800000004</v>
      </c>
      <c r="O184" s="1">
        <v>-2487710.69</v>
      </c>
      <c r="P184" s="1">
        <v>-2489134.56</v>
      </c>
      <c r="Q184" s="1">
        <v>-2490558.4300000002</v>
      </c>
      <c r="R184" s="1">
        <v>-2491982.2999999998</v>
      </c>
      <c r="S184" s="1">
        <v>-2493406.17</v>
      </c>
      <c r="T184" s="1">
        <v>-2494830.04</v>
      </c>
      <c r="U184" s="1">
        <v>-2496247.41</v>
      </c>
      <c r="V184" s="1">
        <v>-2385734.34</v>
      </c>
      <c r="W184" s="1">
        <v>-2387136.5499999998</v>
      </c>
      <c r="X184" s="1">
        <v>-2377694.02</v>
      </c>
      <c r="Y184" s="1">
        <v>-2233263.81</v>
      </c>
      <c r="Z184" s="1">
        <v>-2234616.41</v>
      </c>
      <c r="AA184" s="1">
        <v>-2235964.12</v>
      </c>
      <c r="AB184" s="1">
        <v>-1423.8700000000001</v>
      </c>
      <c r="AC184" s="1">
        <v>-1423.8700000000001</v>
      </c>
      <c r="AD184" s="1">
        <v>-1423.8700000000001</v>
      </c>
      <c r="AE184" s="1">
        <v>-1423.8700000000001</v>
      </c>
      <c r="AF184" s="1">
        <v>-1423.8700000000001</v>
      </c>
      <c r="AG184" s="1">
        <v>-1423.8700000000001</v>
      </c>
      <c r="AH184" s="1">
        <v>-1417.3700000000001</v>
      </c>
      <c r="AI184" s="1">
        <v>-1406.54</v>
      </c>
      <c r="AJ184" s="1">
        <v>-1402.21</v>
      </c>
      <c r="AK184" s="1">
        <v>-1400.49</v>
      </c>
      <c r="AL184" s="1">
        <v>-1375.69</v>
      </c>
      <c r="AM184" s="1">
        <v>-1352.6000000000001</v>
      </c>
      <c r="AN184" s="1">
        <v>-1347.71</v>
      </c>
      <c r="AO184" s="1">
        <v>2008721.8</v>
      </c>
      <c r="AP184" s="1">
        <v>2007297.93</v>
      </c>
      <c r="AQ184" s="1">
        <v>2005874.06</v>
      </c>
      <c r="AR184" s="1">
        <v>2004450.19</v>
      </c>
      <c r="AS184" s="1">
        <v>2003026.32</v>
      </c>
      <c r="AT184" s="1">
        <v>2001602.45</v>
      </c>
      <c r="AU184" s="1">
        <v>1959109.3399999999</v>
      </c>
      <c r="AV184" s="1">
        <v>2042291.18</v>
      </c>
      <c r="AW184" s="1">
        <v>2040888.97</v>
      </c>
      <c r="AX184" s="1">
        <v>2039488.48</v>
      </c>
      <c r="AY184" s="1">
        <v>2038112.79</v>
      </c>
      <c r="AZ184" s="1">
        <v>2036760.19</v>
      </c>
      <c r="BA184" s="1">
        <v>2004489.86</v>
      </c>
    </row>
    <row r="185" spans="1:53" x14ac:dyDescent="0.2">
      <c r="A185" t="s">
        <v>200</v>
      </c>
      <c r="B185" s="1">
        <v>110520.5</v>
      </c>
      <c r="C185" s="1">
        <v>110520.5</v>
      </c>
      <c r="D185" s="1">
        <v>110520.5</v>
      </c>
      <c r="E185" s="1">
        <v>110520.5</v>
      </c>
      <c r="F185" s="1">
        <v>110520.5</v>
      </c>
      <c r="G185" s="1">
        <v>110520.5</v>
      </c>
      <c r="H185" s="1">
        <v>110520.5</v>
      </c>
      <c r="I185" s="1">
        <v>110520.5</v>
      </c>
      <c r="J185" s="1">
        <v>110520.5</v>
      </c>
      <c r="K185" s="1">
        <v>110520.5</v>
      </c>
      <c r="L185" s="1">
        <v>110520.5</v>
      </c>
      <c r="M185" s="1">
        <v>110520.5</v>
      </c>
      <c r="N185" s="1">
        <v>110520.5</v>
      </c>
      <c r="O185" s="1">
        <v>-70084.66</v>
      </c>
      <c r="P185" s="1">
        <v>-70202.55</v>
      </c>
      <c r="Q185" s="1">
        <v>-70320.44</v>
      </c>
      <c r="R185" s="1">
        <v>-70438.33</v>
      </c>
      <c r="S185" s="1">
        <v>-70556.22</v>
      </c>
      <c r="T185" s="1">
        <v>-70674.11</v>
      </c>
      <c r="U185" s="1">
        <v>-70792</v>
      </c>
      <c r="V185" s="1">
        <v>-70909.89</v>
      </c>
      <c r="W185" s="1">
        <v>-71027.78</v>
      </c>
      <c r="X185" s="1">
        <v>-71145.67</v>
      </c>
      <c r="Y185" s="1">
        <v>-71263.56</v>
      </c>
      <c r="Z185" s="1">
        <v>-71381.45</v>
      </c>
      <c r="AA185" s="1">
        <v>-71499.34</v>
      </c>
      <c r="AB185" s="1">
        <v>-117.89</v>
      </c>
      <c r="AC185" s="1">
        <v>-117.89</v>
      </c>
      <c r="AD185" s="1">
        <v>-117.89</v>
      </c>
      <c r="AE185" s="1">
        <v>-117.89</v>
      </c>
      <c r="AF185" s="1">
        <v>-117.89</v>
      </c>
      <c r="AG185" s="1">
        <v>-117.89</v>
      </c>
      <c r="AH185" s="1">
        <v>-117.89</v>
      </c>
      <c r="AI185" s="1">
        <v>-117.89</v>
      </c>
      <c r="AJ185" s="1">
        <v>-117.89</v>
      </c>
      <c r="AK185" s="1">
        <v>-117.89</v>
      </c>
      <c r="AL185" s="1">
        <v>-117.89</v>
      </c>
      <c r="AM185" s="1">
        <v>-117.89</v>
      </c>
      <c r="AN185" s="1">
        <v>-117.89</v>
      </c>
      <c r="AO185" s="1">
        <v>40435.840000000004</v>
      </c>
      <c r="AP185" s="1">
        <v>40317.950000000004</v>
      </c>
      <c r="AQ185" s="1">
        <v>40200.06</v>
      </c>
      <c r="AR185" s="1">
        <v>40082.17</v>
      </c>
      <c r="AS185" s="1">
        <v>39964.28</v>
      </c>
      <c r="AT185" s="1">
        <v>39846.39</v>
      </c>
      <c r="AU185" s="1">
        <v>39728.5</v>
      </c>
      <c r="AV185" s="1">
        <v>39610.61</v>
      </c>
      <c r="AW185" s="1">
        <v>39492.720000000001</v>
      </c>
      <c r="AX185" s="1">
        <v>39374.83</v>
      </c>
      <c r="AY185" s="1">
        <v>39256.94</v>
      </c>
      <c r="AZ185" s="1">
        <v>39139.050000000003</v>
      </c>
      <c r="BA185" s="1">
        <v>39021.160000000003</v>
      </c>
    </row>
    <row r="186" spans="1:53" x14ac:dyDescent="0.2">
      <c r="A186" t="s">
        <v>201</v>
      </c>
      <c r="B186" s="1">
        <v>17836.170000000002</v>
      </c>
      <c r="C186" s="1">
        <v>17836.170000000002</v>
      </c>
      <c r="D186" s="1">
        <v>17836.170000000002</v>
      </c>
      <c r="E186" s="1">
        <v>17836.170000000002</v>
      </c>
      <c r="F186" s="1">
        <v>17836.170000000002</v>
      </c>
      <c r="G186" s="1">
        <v>17836.170000000002</v>
      </c>
      <c r="H186" s="1">
        <v>17836.170000000002</v>
      </c>
      <c r="I186" s="1">
        <v>17836.170000000002</v>
      </c>
      <c r="J186" s="1">
        <v>17836.170000000002</v>
      </c>
      <c r="K186" s="1">
        <v>17836.170000000002</v>
      </c>
      <c r="L186" s="1">
        <v>17836.170000000002</v>
      </c>
      <c r="M186" s="1">
        <v>17836.170000000002</v>
      </c>
      <c r="N186" s="1">
        <v>48758.79</v>
      </c>
      <c r="O186" s="1">
        <v>-97.97</v>
      </c>
      <c r="P186" s="1">
        <v>-117</v>
      </c>
      <c r="Q186" s="1">
        <v>-136.03</v>
      </c>
      <c r="R186" s="1">
        <v>-155.06</v>
      </c>
      <c r="S186" s="1">
        <v>-174.09</v>
      </c>
      <c r="T186" s="1">
        <v>-193.12</v>
      </c>
      <c r="U186" s="1">
        <v>-212.15</v>
      </c>
      <c r="V186" s="1">
        <v>-231.18</v>
      </c>
      <c r="W186" s="1">
        <v>-250.21</v>
      </c>
      <c r="X186" s="1">
        <v>-269.24</v>
      </c>
      <c r="Y186" s="1">
        <v>-288.27</v>
      </c>
      <c r="Z186" s="1">
        <v>-307.3</v>
      </c>
      <c r="AA186" s="1">
        <v>-342.82</v>
      </c>
      <c r="AB186" s="1">
        <v>-19.03</v>
      </c>
      <c r="AC186" s="1">
        <v>-19.03</v>
      </c>
      <c r="AD186" s="1">
        <v>-19.03</v>
      </c>
      <c r="AE186" s="1">
        <v>-19.03</v>
      </c>
      <c r="AF186" s="1">
        <v>-19.03</v>
      </c>
      <c r="AG186" s="1">
        <v>-19.03</v>
      </c>
      <c r="AH186" s="1">
        <v>-19.03</v>
      </c>
      <c r="AI186" s="1">
        <v>-19.03</v>
      </c>
      <c r="AJ186" s="1">
        <v>-19.03</v>
      </c>
      <c r="AK186" s="1">
        <v>-19.03</v>
      </c>
      <c r="AL186" s="1">
        <v>-19.03</v>
      </c>
      <c r="AM186" s="1">
        <v>-19.03</v>
      </c>
      <c r="AN186" s="1">
        <v>-35.520000000000003</v>
      </c>
      <c r="AO186" s="1">
        <v>17738.2</v>
      </c>
      <c r="AP186" s="1">
        <v>17719.170000000002</v>
      </c>
      <c r="AQ186" s="1">
        <v>17700.14</v>
      </c>
      <c r="AR186" s="1">
        <v>17681.11</v>
      </c>
      <c r="AS186" s="1">
        <v>17662.080000000002</v>
      </c>
      <c r="AT186" s="1">
        <v>17643.05</v>
      </c>
      <c r="AU186" s="1">
        <v>17624.02</v>
      </c>
      <c r="AV186" s="1">
        <v>17604.990000000002</v>
      </c>
      <c r="AW186" s="1">
        <v>17585.96</v>
      </c>
      <c r="AX186" s="1">
        <v>17566.93</v>
      </c>
      <c r="AY186" s="1">
        <v>17547.900000000001</v>
      </c>
      <c r="AZ186" s="1">
        <v>17528.87</v>
      </c>
      <c r="BA186" s="1">
        <v>48415.97</v>
      </c>
    </row>
    <row r="187" spans="1:53" x14ac:dyDescent="0.2">
      <c r="A187" t="s">
        <v>202</v>
      </c>
      <c r="B187" s="1">
        <v>21108.600000000002</v>
      </c>
      <c r="C187" s="1">
        <v>21108.600000000002</v>
      </c>
      <c r="D187" s="1">
        <v>21108.600000000002</v>
      </c>
      <c r="E187" s="1">
        <v>21108.600000000002</v>
      </c>
      <c r="F187" s="1">
        <v>21108.600000000002</v>
      </c>
      <c r="G187" s="1">
        <v>21108.600000000002</v>
      </c>
      <c r="H187" s="1">
        <v>21108.600000000002</v>
      </c>
      <c r="I187" s="1">
        <v>21108.600000000002</v>
      </c>
      <c r="J187" s="1">
        <v>21108.600000000002</v>
      </c>
      <c r="K187" s="1">
        <v>21108.600000000002</v>
      </c>
      <c r="L187" s="1">
        <v>21108.600000000002</v>
      </c>
      <c r="M187" s="1">
        <v>21108.600000000002</v>
      </c>
      <c r="N187" s="1">
        <v>21108.600000000002</v>
      </c>
      <c r="O187" s="1">
        <v>-21108.600000000002</v>
      </c>
      <c r="P187" s="1">
        <v>-21108.600000000002</v>
      </c>
      <c r="Q187" s="1">
        <v>-21108.600000000002</v>
      </c>
      <c r="R187" s="1">
        <v>-21108.600000000002</v>
      </c>
      <c r="S187" s="1">
        <v>-21108.600000000002</v>
      </c>
      <c r="T187" s="1">
        <v>-21108.600000000002</v>
      </c>
      <c r="U187" s="1">
        <v>-21108.600000000002</v>
      </c>
      <c r="V187" s="1">
        <v>-21108.600000000002</v>
      </c>
      <c r="W187" s="1">
        <v>-21108.600000000002</v>
      </c>
      <c r="X187" s="1">
        <v>-21108.600000000002</v>
      </c>
      <c r="Y187" s="1">
        <v>-21108.600000000002</v>
      </c>
      <c r="Z187" s="1">
        <v>-21108.600000000002</v>
      </c>
      <c r="AA187" s="1">
        <v>-21108.600000000002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</row>
    <row r="188" spans="1:53" x14ac:dyDescent="0.2">
      <c r="A188" t="s">
        <v>203</v>
      </c>
      <c r="B188" s="1">
        <v>1268752.8</v>
      </c>
      <c r="C188" s="1">
        <v>1268752.8</v>
      </c>
      <c r="D188" s="1">
        <v>1268752.8</v>
      </c>
      <c r="E188" s="1">
        <v>1268752.8</v>
      </c>
      <c r="F188" s="1">
        <v>1268752.8</v>
      </c>
      <c r="G188" s="1">
        <v>1258705.3999999999</v>
      </c>
      <c r="H188" s="1">
        <v>1258705.3999999999</v>
      </c>
      <c r="I188" s="1">
        <v>1258705.3999999999</v>
      </c>
      <c r="J188" s="1">
        <v>1258705.3999999999</v>
      </c>
      <c r="K188" s="1">
        <v>1258705.3999999999</v>
      </c>
      <c r="L188" s="1">
        <v>1406972.58</v>
      </c>
      <c r="M188" s="1">
        <v>1611339.94</v>
      </c>
      <c r="N188" s="1">
        <v>1670911.3900000001</v>
      </c>
      <c r="O188" s="1">
        <v>-936537.74</v>
      </c>
      <c r="P188" s="1">
        <v>-938610.04</v>
      </c>
      <c r="Q188" s="1">
        <v>-940682.34</v>
      </c>
      <c r="R188" s="1">
        <v>-942754.64</v>
      </c>
      <c r="S188" s="1">
        <v>-944826.94000000006</v>
      </c>
      <c r="T188" s="1">
        <v>-946891.03</v>
      </c>
      <c r="U188" s="1">
        <v>-948946.92</v>
      </c>
      <c r="V188" s="1">
        <v>-951002.81</v>
      </c>
      <c r="W188" s="1">
        <v>-953058.70000000007</v>
      </c>
      <c r="X188" s="1">
        <v>-955114.59</v>
      </c>
      <c r="Y188" s="1">
        <v>-957291.56</v>
      </c>
      <c r="Z188" s="1">
        <v>-959756.52</v>
      </c>
      <c r="AA188" s="1">
        <v>-962437.03</v>
      </c>
      <c r="AB188" s="1">
        <v>-2072.3000000000002</v>
      </c>
      <c r="AC188" s="1">
        <v>-2072.3000000000002</v>
      </c>
      <c r="AD188" s="1">
        <v>-2072.3000000000002</v>
      </c>
      <c r="AE188" s="1">
        <v>-2072.3000000000002</v>
      </c>
      <c r="AF188" s="1">
        <v>-2072.3000000000002</v>
      </c>
      <c r="AG188" s="1">
        <v>-2064.09</v>
      </c>
      <c r="AH188" s="1">
        <v>-2055.89</v>
      </c>
      <c r="AI188" s="1">
        <v>-2055.89</v>
      </c>
      <c r="AJ188" s="1">
        <v>-2055.89</v>
      </c>
      <c r="AK188" s="1">
        <v>-2055.89</v>
      </c>
      <c r="AL188" s="1">
        <v>-2176.9700000000003</v>
      </c>
      <c r="AM188" s="1">
        <v>-2464.96</v>
      </c>
      <c r="AN188" s="1">
        <v>-2680.51</v>
      </c>
      <c r="AO188" s="1">
        <v>332215.06</v>
      </c>
      <c r="AP188" s="1">
        <v>330142.76</v>
      </c>
      <c r="AQ188" s="1">
        <v>328070.46000000002</v>
      </c>
      <c r="AR188" s="1">
        <v>325998.16000000003</v>
      </c>
      <c r="AS188" s="1">
        <v>323925.86</v>
      </c>
      <c r="AT188" s="1">
        <v>311814.37</v>
      </c>
      <c r="AU188" s="1">
        <v>309758.48</v>
      </c>
      <c r="AV188" s="1">
        <v>307702.59000000003</v>
      </c>
      <c r="AW188" s="1">
        <v>305646.7</v>
      </c>
      <c r="AX188" s="1">
        <v>303590.81</v>
      </c>
      <c r="AY188" s="1">
        <v>449681.02</v>
      </c>
      <c r="AZ188" s="1">
        <v>651583.42000000004</v>
      </c>
      <c r="BA188" s="1">
        <v>708474.36</v>
      </c>
    </row>
    <row r="189" spans="1:53" x14ac:dyDescent="0.2">
      <c r="A189" t="s">
        <v>204</v>
      </c>
      <c r="B189" s="1">
        <v>11401817.1</v>
      </c>
      <c r="C189" s="1">
        <v>11401840.51</v>
      </c>
      <c r="D189" s="1">
        <v>11401868.960000001</v>
      </c>
      <c r="E189" s="1">
        <v>11401852.98</v>
      </c>
      <c r="F189" s="1">
        <v>11401891.18</v>
      </c>
      <c r="G189" s="1">
        <v>11401903.91</v>
      </c>
      <c r="H189" s="1">
        <v>11402042.57</v>
      </c>
      <c r="I189" s="1">
        <v>11402048.300000001</v>
      </c>
      <c r="J189" s="1">
        <v>11402072.6</v>
      </c>
      <c r="K189" s="1">
        <v>11402133.470000001</v>
      </c>
      <c r="L189" s="1">
        <v>11402138.1</v>
      </c>
      <c r="M189" s="1">
        <v>11406132.4</v>
      </c>
      <c r="N189" s="1">
        <v>11402122.4</v>
      </c>
      <c r="O189" s="1">
        <v>-4246798.8499999996</v>
      </c>
      <c r="P189" s="1">
        <v>-4269032.42</v>
      </c>
      <c r="Q189" s="1">
        <v>-4291266.04</v>
      </c>
      <c r="R189" s="1">
        <v>-4313499.67</v>
      </c>
      <c r="S189" s="1">
        <v>-4335733.32</v>
      </c>
      <c r="T189" s="1">
        <v>-4357967.0199999996</v>
      </c>
      <c r="U189" s="1">
        <v>-4380200.87</v>
      </c>
      <c r="V189" s="1">
        <v>-4402434.8600000003</v>
      </c>
      <c r="W189" s="1">
        <v>-4424668.88</v>
      </c>
      <c r="X189" s="1">
        <v>-4446902.9800000004</v>
      </c>
      <c r="Y189" s="1">
        <v>-4469137.1399999997</v>
      </c>
      <c r="Z189" s="1">
        <v>-4491375.2</v>
      </c>
      <c r="AA189" s="1">
        <v>-4509603.25</v>
      </c>
      <c r="AB189" s="1">
        <v>-22233.5</v>
      </c>
      <c r="AC189" s="1">
        <v>-22233.57</v>
      </c>
      <c r="AD189" s="1">
        <v>-22233.62</v>
      </c>
      <c r="AE189" s="1">
        <v>-22233.63</v>
      </c>
      <c r="AF189" s="1">
        <v>-22233.65</v>
      </c>
      <c r="AG189" s="1">
        <v>-22233.7</v>
      </c>
      <c r="AH189" s="1">
        <v>-22233.850000000002</v>
      </c>
      <c r="AI189" s="1">
        <v>-22233.99</v>
      </c>
      <c r="AJ189" s="1">
        <v>-22234.02</v>
      </c>
      <c r="AK189" s="1">
        <v>-22234.100000000002</v>
      </c>
      <c r="AL189" s="1">
        <v>-22234.16</v>
      </c>
      <c r="AM189" s="1">
        <v>-22238.06</v>
      </c>
      <c r="AN189" s="1">
        <v>-22238.05</v>
      </c>
      <c r="AO189" s="1">
        <v>7155018.25</v>
      </c>
      <c r="AP189" s="1">
        <v>7132808.0899999999</v>
      </c>
      <c r="AQ189" s="1">
        <v>7110602.9199999999</v>
      </c>
      <c r="AR189" s="1">
        <v>7088353.3099999996</v>
      </c>
      <c r="AS189" s="1">
        <v>7066157.8600000003</v>
      </c>
      <c r="AT189" s="1">
        <v>7043936.8899999997</v>
      </c>
      <c r="AU189" s="1">
        <v>7021841.7000000002</v>
      </c>
      <c r="AV189" s="1">
        <v>6999613.4400000004</v>
      </c>
      <c r="AW189" s="1">
        <v>6977403.7199999997</v>
      </c>
      <c r="AX189" s="1">
        <v>6955230.4900000002</v>
      </c>
      <c r="AY189" s="1">
        <v>6933000.96</v>
      </c>
      <c r="AZ189" s="1">
        <v>6914757.2000000002</v>
      </c>
      <c r="BA189" s="1">
        <v>6892519.1500000004</v>
      </c>
    </row>
    <row r="190" spans="1:53" x14ac:dyDescent="0.2">
      <c r="A190" t="s">
        <v>205</v>
      </c>
      <c r="B190" s="1">
        <v>19304025.460000001</v>
      </c>
      <c r="C190" s="1">
        <v>19304109.309999999</v>
      </c>
      <c r="D190" s="1">
        <v>19304178.510000002</v>
      </c>
      <c r="E190" s="1">
        <v>19304139.640000001</v>
      </c>
      <c r="F190" s="1">
        <v>19304232.57</v>
      </c>
      <c r="G190" s="1">
        <v>19304263.539999999</v>
      </c>
      <c r="H190" s="1">
        <v>19304600.870000001</v>
      </c>
      <c r="I190" s="1">
        <v>19304614.809999999</v>
      </c>
      <c r="J190" s="1">
        <v>19304673.940000001</v>
      </c>
      <c r="K190" s="1">
        <v>19304822.02</v>
      </c>
      <c r="L190" s="1">
        <v>19304833.280000001</v>
      </c>
      <c r="M190" s="1">
        <v>19304933.309999999</v>
      </c>
      <c r="N190" s="1">
        <v>19304933.309999999</v>
      </c>
      <c r="O190" s="1">
        <v>-7224482.6200000001</v>
      </c>
      <c r="P190" s="1">
        <v>-7268238.5099999998</v>
      </c>
      <c r="Q190" s="1">
        <v>-7311994.5700000003</v>
      </c>
      <c r="R190" s="1">
        <v>-7355750.6600000001</v>
      </c>
      <c r="S190" s="1">
        <v>-7399506.8200000003</v>
      </c>
      <c r="T190" s="1">
        <v>-7443263.1200000001</v>
      </c>
      <c r="U190" s="1">
        <v>-7487019.8300000001</v>
      </c>
      <c r="V190" s="1">
        <v>-7530776.9400000004</v>
      </c>
      <c r="W190" s="1">
        <v>-7574534.1299999999</v>
      </c>
      <c r="X190" s="1">
        <v>-7618291.5600000005</v>
      </c>
      <c r="Y190" s="1">
        <v>-7662049.1699999999</v>
      </c>
      <c r="Z190" s="1">
        <v>-7705806.9000000004</v>
      </c>
      <c r="AA190" s="1">
        <v>-7749564.7400000002</v>
      </c>
      <c r="AB190" s="1">
        <v>-44060.3</v>
      </c>
      <c r="AC190" s="1">
        <v>-43755.89</v>
      </c>
      <c r="AD190" s="1">
        <v>-43756.06</v>
      </c>
      <c r="AE190" s="1">
        <v>-43756.090000000004</v>
      </c>
      <c r="AF190" s="1">
        <v>-43756.160000000003</v>
      </c>
      <c r="AG190" s="1">
        <v>-43756.3</v>
      </c>
      <c r="AH190" s="1">
        <v>-43756.71</v>
      </c>
      <c r="AI190" s="1">
        <v>-43757.11</v>
      </c>
      <c r="AJ190" s="1">
        <v>-43757.19</v>
      </c>
      <c r="AK190" s="1">
        <v>-43757.43</v>
      </c>
      <c r="AL190" s="1">
        <v>-43757.61</v>
      </c>
      <c r="AM190" s="1">
        <v>-43757.73</v>
      </c>
      <c r="AN190" s="1">
        <v>-43757.840000000004</v>
      </c>
      <c r="AO190" s="1">
        <v>12079542.84</v>
      </c>
      <c r="AP190" s="1">
        <v>12035870.800000001</v>
      </c>
      <c r="AQ190" s="1">
        <v>11992183.939999999</v>
      </c>
      <c r="AR190" s="1">
        <v>11948388.98</v>
      </c>
      <c r="AS190" s="1">
        <v>11904725.75</v>
      </c>
      <c r="AT190" s="1">
        <v>11861000.42</v>
      </c>
      <c r="AU190" s="1">
        <v>11817581.039999999</v>
      </c>
      <c r="AV190" s="1">
        <v>11773837.869999999</v>
      </c>
      <c r="AW190" s="1">
        <v>11730139.810000001</v>
      </c>
      <c r="AX190" s="1">
        <v>11686530.460000001</v>
      </c>
      <c r="AY190" s="1">
        <v>11642784.109999999</v>
      </c>
      <c r="AZ190" s="1">
        <v>11599126.41</v>
      </c>
      <c r="BA190" s="1">
        <v>11555368.57</v>
      </c>
    </row>
    <row r="191" spans="1:53" x14ac:dyDescent="0.2">
      <c r="A191" t="s">
        <v>206</v>
      </c>
      <c r="B191" s="1">
        <v>125799761.52</v>
      </c>
      <c r="C191" s="1">
        <v>125803326.77</v>
      </c>
      <c r="D191" s="1">
        <v>125807659.76000001</v>
      </c>
      <c r="E191" s="1">
        <v>125805226.09999999</v>
      </c>
      <c r="F191" s="1">
        <v>125811044.65000001</v>
      </c>
      <c r="G191" s="1">
        <v>125812983.64</v>
      </c>
      <c r="H191" s="1">
        <v>125834104.89</v>
      </c>
      <c r="I191" s="1">
        <v>134647363.56</v>
      </c>
      <c r="J191" s="1">
        <v>134651065.71000001</v>
      </c>
      <c r="K191" s="1">
        <v>135143199.02000001</v>
      </c>
      <c r="L191" s="1">
        <v>135142542.77000001</v>
      </c>
      <c r="M191" s="1">
        <v>135150860.74000001</v>
      </c>
      <c r="N191" s="1">
        <v>135049780.94</v>
      </c>
      <c r="O191" s="1">
        <v>-31351814.399999999</v>
      </c>
      <c r="P191" s="1">
        <v>-31666318.260000002</v>
      </c>
      <c r="Q191" s="1">
        <v>-31980831.989999998</v>
      </c>
      <c r="R191" s="1">
        <v>-32295348.100000001</v>
      </c>
      <c r="S191" s="1">
        <v>-32609868.440000001</v>
      </c>
      <c r="T191" s="1">
        <v>-32924398.48</v>
      </c>
      <c r="U191" s="1">
        <v>-33238957.34</v>
      </c>
      <c r="V191" s="1">
        <v>-31433839.48</v>
      </c>
      <c r="W191" s="1">
        <v>-31770462.52</v>
      </c>
      <c r="X191" s="1">
        <v>-32107705.350000001</v>
      </c>
      <c r="Y191" s="1">
        <v>-32445562.530000001</v>
      </c>
      <c r="Z191" s="1">
        <v>-32783429.280000001</v>
      </c>
      <c r="AA191" s="1">
        <v>-33016409.079999998</v>
      </c>
      <c r="AB191" s="1">
        <v>-314490.55</v>
      </c>
      <c r="AC191" s="1">
        <v>-314503.86</v>
      </c>
      <c r="AD191" s="1">
        <v>-314513.73</v>
      </c>
      <c r="AE191" s="1">
        <v>-314516.11</v>
      </c>
      <c r="AF191" s="1">
        <v>-314520.34000000003</v>
      </c>
      <c r="AG191" s="1">
        <v>-314530.03999999998</v>
      </c>
      <c r="AH191" s="1">
        <v>-314558.86</v>
      </c>
      <c r="AI191" s="1">
        <v>-325601.84000000003</v>
      </c>
      <c r="AJ191" s="1">
        <v>-336623.04</v>
      </c>
      <c r="AK191" s="1">
        <v>-337242.83</v>
      </c>
      <c r="AL191" s="1">
        <v>-337857.18</v>
      </c>
      <c r="AM191" s="1">
        <v>-337866.75</v>
      </c>
      <c r="AN191" s="1">
        <v>-337750.8</v>
      </c>
      <c r="AO191" s="1">
        <v>94447947.120000005</v>
      </c>
      <c r="AP191" s="1">
        <v>94137008.510000005</v>
      </c>
      <c r="AQ191" s="1">
        <v>93826827.769999996</v>
      </c>
      <c r="AR191" s="1">
        <v>93509878</v>
      </c>
      <c r="AS191" s="1">
        <v>93201176.209999993</v>
      </c>
      <c r="AT191" s="1">
        <v>92888585.159999996</v>
      </c>
      <c r="AU191" s="1">
        <v>92595147.549999997</v>
      </c>
      <c r="AV191" s="1">
        <v>103213524.08</v>
      </c>
      <c r="AW191" s="1">
        <v>102880603.19</v>
      </c>
      <c r="AX191" s="1">
        <v>103035493.67</v>
      </c>
      <c r="AY191" s="1">
        <v>102696980.23999999</v>
      </c>
      <c r="AZ191" s="1">
        <v>102367431.45999999</v>
      </c>
      <c r="BA191" s="1">
        <v>102033371.86</v>
      </c>
    </row>
    <row r="192" spans="1:53" x14ac:dyDescent="0.2">
      <c r="A192" t="s">
        <v>207</v>
      </c>
      <c r="B192" s="1">
        <v>15855076.34</v>
      </c>
      <c r="C192" s="1">
        <v>15855082.390000001</v>
      </c>
      <c r="D192" s="1">
        <v>15855089.75</v>
      </c>
      <c r="E192" s="1">
        <v>15855085.619999999</v>
      </c>
      <c r="F192" s="1">
        <v>15855095.49</v>
      </c>
      <c r="G192" s="1">
        <v>15855098.77</v>
      </c>
      <c r="H192" s="1">
        <v>15855134.619999999</v>
      </c>
      <c r="I192" s="1">
        <v>15855136.109999999</v>
      </c>
      <c r="J192" s="1">
        <v>15855142.4</v>
      </c>
      <c r="K192" s="1">
        <v>15855158.119999999</v>
      </c>
      <c r="L192" s="1">
        <v>15855159.310000001</v>
      </c>
      <c r="M192" s="1">
        <v>15855169.939999999</v>
      </c>
      <c r="N192" s="1">
        <v>15855169.939999999</v>
      </c>
      <c r="O192" s="1">
        <v>-5630023.5800000001</v>
      </c>
      <c r="P192" s="1">
        <v>-5711148.7400000002</v>
      </c>
      <c r="Q192" s="1">
        <v>-5792273.9299999997</v>
      </c>
      <c r="R192" s="1">
        <v>-5873399.1299999999</v>
      </c>
      <c r="S192" s="1">
        <v>-5954524.3399999999</v>
      </c>
      <c r="T192" s="1">
        <v>-6035649.5800000001</v>
      </c>
      <c r="U192" s="1">
        <v>-6116774.9299999997</v>
      </c>
      <c r="V192" s="1">
        <v>-6197900.3700000001</v>
      </c>
      <c r="W192" s="1">
        <v>-6279025.8300000001</v>
      </c>
      <c r="X192" s="1">
        <v>-6360151.3499999996</v>
      </c>
      <c r="Y192" s="1">
        <v>-6441276.9100000001</v>
      </c>
      <c r="Z192" s="1">
        <v>-6522402.5</v>
      </c>
      <c r="AA192" s="1">
        <v>-6603528.1200000001</v>
      </c>
      <c r="AB192" s="1">
        <v>-81125.11</v>
      </c>
      <c r="AC192" s="1">
        <v>-81125.16</v>
      </c>
      <c r="AD192" s="1">
        <v>-81125.19</v>
      </c>
      <c r="AE192" s="1">
        <v>-81125.2</v>
      </c>
      <c r="AF192" s="1">
        <v>-81125.210000000006</v>
      </c>
      <c r="AG192" s="1">
        <v>-81125.240000000005</v>
      </c>
      <c r="AH192" s="1">
        <v>-81125.350000000006</v>
      </c>
      <c r="AI192" s="1">
        <v>-81125.440000000002</v>
      </c>
      <c r="AJ192" s="1">
        <v>-81125.460000000006</v>
      </c>
      <c r="AK192" s="1">
        <v>-81125.52</v>
      </c>
      <c r="AL192" s="1">
        <v>-81125.56</v>
      </c>
      <c r="AM192" s="1">
        <v>-81125.59</v>
      </c>
      <c r="AN192" s="1">
        <v>-81125.62</v>
      </c>
      <c r="AO192" s="1">
        <v>10225052.76</v>
      </c>
      <c r="AP192" s="1">
        <v>10143933.65</v>
      </c>
      <c r="AQ192" s="1">
        <v>10062815.82</v>
      </c>
      <c r="AR192" s="1">
        <v>9981686.4900000002</v>
      </c>
      <c r="AS192" s="1">
        <v>9900571.1500000004</v>
      </c>
      <c r="AT192" s="1">
        <v>9819449.1899999995</v>
      </c>
      <c r="AU192" s="1">
        <v>9738359.6899999995</v>
      </c>
      <c r="AV192" s="1">
        <v>9657235.7400000002</v>
      </c>
      <c r="AW192" s="1">
        <v>9576116.5700000003</v>
      </c>
      <c r="AX192" s="1">
        <v>9495006.7699999996</v>
      </c>
      <c r="AY192" s="1">
        <v>9413882.4000000004</v>
      </c>
      <c r="AZ192" s="1">
        <v>9332767.4399999995</v>
      </c>
      <c r="BA192" s="1">
        <v>9251641.8200000003</v>
      </c>
    </row>
    <row r="193" spans="1:53" x14ac:dyDescent="0.2">
      <c r="A193" t="s">
        <v>208</v>
      </c>
      <c r="B193" s="1">
        <v>975018.01</v>
      </c>
      <c r="C193" s="1">
        <v>988131.35</v>
      </c>
      <c r="D193" s="1">
        <v>989644.84</v>
      </c>
      <c r="E193" s="1">
        <v>989625.32000000007</v>
      </c>
      <c r="F193" s="1">
        <v>989672</v>
      </c>
      <c r="G193" s="1">
        <v>995988.86</v>
      </c>
      <c r="H193" s="1">
        <v>996158.31</v>
      </c>
      <c r="I193" s="1">
        <v>996165.31</v>
      </c>
      <c r="J193" s="1">
        <v>996195.01</v>
      </c>
      <c r="K193" s="1">
        <v>996269.4</v>
      </c>
      <c r="L193" s="1">
        <v>996275.05</v>
      </c>
      <c r="M193" s="1">
        <v>996325.3</v>
      </c>
      <c r="N193" s="1">
        <v>996325.3</v>
      </c>
      <c r="O193" s="1">
        <v>-27600.43</v>
      </c>
      <c r="P193" s="1">
        <v>-30013.47</v>
      </c>
      <c r="Q193" s="1">
        <v>-32444.49</v>
      </c>
      <c r="R193" s="1">
        <v>-34877.340000000004</v>
      </c>
      <c r="S193" s="1">
        <v>-37310.230000000003</v>
      </c>
      <c r="T193" s="1">
        <v>-39750.94</v>
      </c>
      <c r="U193" s="1">
        <v>-42199.62</v>
      </c>
      <c r="V193" s="1">
        <v>-44648.520000000004</v>
      </c>
      <c r="W193" s="1">
        <v>-47097.46</v>
      </c>
      <c r="X193" s="1">
        <v>-49546.53</v>
      </c>
      <c r="Y193" s="1">
        <v>-51995.700000000004</v>
      </c>
      <c r="Z193" s="1">
        <v>-54444.94</v>
      </c>
      <c r="AA193" s="1">
        <v>-56894.239999999998</v>
      </c>
      <c r="AB193" s="1">
        <v>-2396.4700000000003</v>
      </c>
      <c r="AC193" s="1">
        <v>-2413.04</v>
      </c>
      <c r="AD193" s="1">
        <v>-2431.02</v>
      </c>
      <c r="AE193" s="1">
        <v>-2432.85</v>
      </c>
      <c r="AF193" s="1">
        <v>-2432.89</v>
      </c>
      <c r="AG193" s="1">
        <v>-2440.71</v>
      </c>
      <c r="AH193" s="1">
        <v>-2448.6799999999998</v>
      </c>
      <c r="AI193" s="1">
        <v>-2448.9</v>
      </c>
      <c r="AJ193" s="1">
        <v>-2448.94</v>
      </c>
      <c r="AK193" s="1">
        <v>-2449.0700000000002</v>
      </c>
      <c r="AL193" s="1">
        <v>-2449.17</v>
      </c>
      <c r="AM193" s="1">
        <v>-2449.2400000000002</v>
      </c>
      <c r="AN193" s="1">
        <v>-2449.3000000000002</v>
      </c>
      <c r="AO193" s="1">
        <v>947417.58000000007</v>
      </c>
      <c r="AP193" s="1">
        <v>958117.88</v>
      </c>
      <c r="AQ193" s="1">
        <v>957200.35</v>
      </c>
      <c r="AR193" s="1">
        <v>954747.98</v>
      </c>
      <c r="AS193" s="1">
        <v>952361.77</v>
      </c>
      <c r="AT193" s="1">
        <v>956237.92</v>
      </c>
      <c r="AU193" s="1">
        <v>953958.69000000006</v>
      </c>
      <c r="AV193" s="1">
        <v>951516.79</v>
      </c>
      <c r="AW193" s="1">
        <v>949097.55</v>
      </c>
      <c r="AX193" s="1">
        <v>946722.87</v>
      </c>
      <c r="AY193" s="1">
        <v>944279.35</v>
      </c>
      <c r="AZ193" s="1">
        <v>941880.36</v>
      </c>
      <c r="BA193" s="1">
        <v>939431.06</v>
      </c>
    </row>
    <row r="194" spans="1:53" x14ac:dyDescent="0.2">
      <c r="A194" t="s">
        <v>209</v>
      </c>
      <c r="B194" s="1">
        <v>351681.62</v>
      </c>
      <c r="C194" s="1">
        <v>351681.62</v>
      </c>
      <c r="D194" s="1">
        <v>351681.62</v>
      </c>
      <c r="E194" s="1">
        <v>351681.62</v>
      </c>
      <c r="F194" s="1">
        <v>351681.62</v>
      </c>
      <c r="G194" s="1">
        <v>351681.62</v>
      </c>
      <c r="H194" s="1">
        <v>351681.62</v>
      </c>
      <c r="I194" s="1">
        <v>351681.62</v>
      </c>
      <c r="J194" s="1">
        <v>351681.62</v>
      </c>
      <c r="K194" s="1">
        <v>351681.62</v>
      </c>
      <c r="L194" s="1">
        <v>351681.62</v>
      </c>
      <c r="M194" s="1">
        <v>351681.62</v>
      </c>
      <c r="N194" s="1">
        <v>351681.62</v>
      </c>
      <c r="O194" s="1">
        <v>-82048.91</v>
      </c>
      <c r="P194" s="1">
        <v>-82574.900000000009</v>
      </c>
      <c r="Q194" s="1">
        <v>-83100.88</v>
      </c>
      <c r="R194" s="1">
        <v>-83626.86</v>
      </c>
      <c r="S194" s="1">
        <v>-84152.84</v>
      </c>
      <c r="T194" s="1">
        <v>-84678.82</v>
      </c>
      <c r="U194" s="1">
        <v>-85204.800000000003</v>
      </c>
      <c r="V194" s="1">
        <v>-85491.26</v>
      </c>
      <c r="W194" s="1">
        <v>-85777.64</v>
      </c>
      <c r="X194" s="1">
        <v>-86064.02</v>
      </c>
      <c r="Y194" s="1">
        <v>-86350.400000000009</v>
      </c>
      <c r="Z194" s="1">
        <v>-86636.78</v>
      </c>
      <c r="AA194" s="1">
        <v>-86923.16</v>
      </c>
      <c r="AB194" s="1">
        <v>-525.99</v>
      </c>
      <c r="AC194" s="1">
        <v>-525.99</v>
      </c>
      <c r="AD194" s="1">
        <v>-525.98</v>
      </c>
      <c r="AE194" s="1">
        <v>-525.98</v>
      </c>
      <c r="AF194" s="1">
        <v>-525.98</v>
      </c>
      <c r="AG194" s="1">
        <v>-525.98</v>
      </c>
      <c r="AH194" s="1">
        <v>-525.98</v>
      </c>
      <c r="AI194" s="1">
        <v>-286.45999999999998</v>
      </c>
      <c r="AJ194" s="1">
        <v>-286.38</v>
      </c>
      <c r="AK194" s="1">
        <v>-286.38</v>
      </c>
      <c r="AL194" s="1">
        <v>-286.38</v>
      </c>
      <c r="AM194" s="1">
        <v>-286.38</v>
      </c>
      <c r="AN194" s="1">
        <v>-286.38</v>
      </c>
      <c r="AO194" s="1">
        <v>269632.71000000002</v>
      </c>
      <c r="AP194" s="1">
        <v>269106.72000000003</v>
      </c>
      <c r="AQ194" s="1">
        <v>268580.74</v>
      </c>
      <c r="AR194" s="1">
        <v>268054.76</v>
      </c>
      <c r="AS194" s="1">
        <v>267528.78000000003</v>
      </c>
      <c r="AT194" s="1">
        <v>267002.8</v>
      </c>
      <c r="AU194" s="1">
        <v>266476.82</v>
      </c>
      <c r="AV194" s="1">
        <v>266190.36</v>
      </c>
      <c r="AW194" s="1">
        <v>265903.98</v>
      </c>
      <c r="AX194" s="1">
        <v>265617.59999999998</v>
      </c>
      <c r="AY194" s="1">
        <v>265331.22000000003</v>
      </c>
      <c r="AZ194" s="1">
        <v>265044.84000000003</v>
      </c>
      <c r="BA194" s="1">
        <v>264758.46000000002</v>
      </c>
    </row>
    <row r="195" spans="1:53" x14ac:dyDescent="0.2">
      <c r="A195" t="s">
        <v>210</v>
      </c>
      <c r="B195" s="1">
        <v>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</row>
    <row r="196" spans="1:53" x14ac:dyDescent="0.2">
      <c r="A196" t="s">
        <v>211</v>
      </c>
      <c r="B196" s="1">
        <v>23523.600000000002</v>
      </c>
      <c r="C196" s="1">
        <v>23523.600000000002</v>
      </c>
      <c r="D196" s="1">
        <v>23523.600000000002</v>
      </c>
      <c r="E196" s="1">
        <v>23523.600000000002</v>
      </c>
      <c r="F196" s="1">
        <v>23523.600000000002</v>
      </c>
      <c r="G196" s="1">
        <v>23523.600000000002</v>
      </c>
      <c r="H196" s="1">
        <v>23523.600000000002</v>
      </c>
      <c r="I196" s="1">
        <v>23523.600000000002</v>
      </c>
      <c r="J196" s="1">
        <v>23523.600000000002</v>
      </c>
      <c r="K196" s="1">
        <v>23523.600000000002</v>
      </c>
      <c r="L196" s="1">
        <v>23523.600000000002</v>
      </c>
      <c r="M196" s="1">
        <v>23523.600000000002</v>
      </c>
      <c r="N196" s="1">
        <v>23523.600000000002</v>
      </c>
      <c r="O196" s="1">
        <v>-17985.73</v>
      </c>
      <c r="P196" s="1">
        <v>-18381.29</v>
      </c>
      <c r="Q196" s="1">
        <v>-18776.850000000002</v>
      </c>
      <c r="R196" s="1">
        <v>-19172.41</v>
      </c>
      <c r="S196" s="1">
        <v>-19567.97</v>
      </c>
      <c r="T196" s="1">
        <v>-19963.53</v>
      </c>
      <c r="U196" s="1">
        <v>-20359.09</v>
      </c>
      <c r="V196" s="1">
        <v>-20754.650000000001</v>
      </c>
      <c r="W196" s="1">
        <v>-21150.21</v>
      </c>
      <c r="X196" s="1">
        <v>-21545.78</v>
      </c>
      <c r="Y196" s="1">
        <v>-21941.34</v>
      </c>
      <c r="Z196" s="1">
        <v>-22336.91</v>
      </c>
      <c r="AA196" s="1">
        <v>-22732.47</v>
      </c>
      <c r="AB196" s="1">
        <v>-395.56</v>
      </c>
      <c r="AC196" s="1">
        <v>-395.56</v>
      </c>
      <c r="AD196" s="1">
        <v>-395.56</v>
      </c>
      <c r="AE196" s="1">
        <v>-395.56</v>
      </c>
      <c r="AF196" s="1">
        <v>-395.56</v>
      </c>
      <c r="AG196" s="1">
        <v>-395.56</v>
      </c>
      <c r="AH196" s="1">
        <v>-395.56</v>
      </c>
      <c r="AI196" s="1">
        <v>-395.56</v>
      </c>
      <c r="AJ196" s="1">
        <v>-395.56</v>
      </c>
      <c r="AK196" s="1">
        <v>-395.57</v>
      </c>
      <c r="AL196" s="1">
        <v>-395.56</v>
      </c>
      <c r="AM196" s="1">
        <v>-395.57</v>
      </c>
      <c r="AN196" s="1">
        <v>-395.56</v>
      </c>
      <c r="AO196" s="1">
        <v>5537.87</v>
      </c>
      <c r="AP196" s="1">
        <v>5142.3100000000004</v>
      </c>
      <c r="AQ196" s="1">
        <v>4746.75</v>
      </c>
      <c r="AR196" s="1">
        <v>4351.1900000000005</v>
      </c>
      <c r="AS196" s="1">
        <v>3955.63</v>
      </c>
      <c r="AT196" s="1">
        <v>3560.07</v>
      </c>
      <c r="AU196" s="1">
        <v>3164.51</v>
      </c>
      <c r="AV196" s="1">
        <v>2768.9500000000003</v>
      </c>
      <c r="AW196" s="1">
        <v>2373.39</v>
      </c>
      <c r="AX196" s="1">
        <v>1977.82</v>
      </c>
      <c r="AY196" s="1">
        <v>1582.26</v>
      </c>
      <c r="AZ196" s="1">
        <v>1186.69</v>
      </c>
      <c r="BA196" s="1">
        <v>791.13</v>
      </c>
    </row>
    <row r="197" spans="1:53" x14ac:dyDescent="0.2">
      <c r="A197" t="s">
        <v>212</v>
      </c>
      <c r="B197" s="1">
        <v>162352.37</v>
      </c>
      <c r="C197" s="1">
        <v>162352.37</v>
      </c>
      <c r="D197" s="1">
        <v>162352.37</v>
      </c>
      <c r="E197" s="1">
        <v>162352.37</v>
      </c>
      <c r="F197" s="1">
        <v>162352.37</v>
      </c>
      <c r="G197" s="1">
        <v>162352.37</v>
      </c>
      <c r="H197" s="1">
        <v>162352.37</v>
      </c>
      <c r="I197" s="1">
        <v>162352.37</v>
      </c>
      <c r="J197" s="1">
        <v>162352.37</v>
      </c>
      <c r="K197" s="1">
        <v>162352.37</v>
      </c>
      <c r="L197" s="1">
        <v>162352.37</v>
      </c>
      <c r="M197" s="1">
        <v>162352.37</v>
      </c>
      <c r="N197" s="1">
        <v>162352.37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162352.37</v>
      </c>
      <c r="AP197" s="1">
        <v>162352.37</v>
      </c>
      <c r="AQ197" s="1">
        <v>162352.37</v>
      </c>
      <c r="AR197" s="1">
        <v>162352.37</v>
      </c>
      <c r="AS197" s="1">
        <v>162352.37</v>
      </c>
      <c r="AT197" s="1">
        <v>162352.37</v>
      </c>
      <c r="AU197" s="1">
        <v>162352.37</v>
      </c>
      <c r="AV197" s="1">
        <v>162352.37</v>
      </c>
      <c r="AW197" s="1">
        <v>162352.37</v>
      </c>
      <c r="AX197" s="1">
        <v>162352.37</v>
      </c>
      <c r="AY197" s="1">
        <v>162352.37</v>
      </c>
      <c r="AZ197" s="1">
        <v>162352.37</v>
      </c>
      <c r="BA197" s="1">
        <v>162352.37</v>
      </c>
    </row>
    <row r="198" spans="1:53" x14ac:dyDescent="0.2">
      <c r="A198" t="s">
        <v>213</v>
      </c>
      <c r="B198" s="1">
        <v>1452318.22</v>
      </c>
      <c r="C198" s="1">
        <v>1452318.22</v>
      </c>
      <c r="D198" s="1">
        <v>1452318.22</v>
      </c>
      <c r="E198" s="1">
        <v>1452318.22</v>
      </c>
      <c r="F198" s="1">
        <v>1452318.22</v>
      </c>
      <c r="G198" s="1">
        <v>1452318.22</v>
      </c>
      <c r="H198" s="1">
        <v>1452318.22</v>
      </c>
      <c r="I198" s="1">
        <v>1452318.22</v>
      </c>
      <c r="J198" s="1">
        <v>1452318.22</v>
      </c>
      <c r="K198" s="1">
        <v>1452318.22</v>
      </c>
      <c r="L198" s="1">
        <v>1452318.22</v>
      </c>
      <c r="M198" s="1">
        <v>1452318.22</v>
      </c>
      <c r="N198" s="1">
        <v>1452318.22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1452318.22</v>
      </c>
      <c r="AP198" s="1">
        <v>1452318.22</v>
      </c>
      <c r="AQ198" s="1">
        <v>1452318.22</v>
      </c>
      <c r="AR198" s="1">
        <v>1452318.22</v>
      </c>
      <c r="AS198" s="1">
        <v>1452318.22</v>
      </c>
      <c r="AT198" s="1">
        <v>1452318.22</v>
      </c>
      <c r="AU198" s="1">
        <v>1452318.22</v>
      </c>
      <c r="AV198" s="1">
        <v>1452318.22</v>
      </c>
      <c r="AW198" s="1">
        <v>1452318.22</v>
      </c>
      <c r="AX198" s="1">
        <v>1452318.22</v>
      </c>
      <c r="AY198" s="1">
        <v>1452318.22</v>
      </c>
      <c r="AZ198" s="1">
        <v>1452318.22</v>
      </c>
      <c r="BA198" s="1">
        <v>1452318.22</v>
      </c>
    </row>
    <row r="199" spans="1:53" x14ac:dyDescent="0.2">
      <c r="A199" t="s">
        <v>214</v>
      </c>
      <c r="B199" s="1">
        <v>2156088.94</v>
      </c>
      <c r="C199" s="1">
        <v>2156088.94</v>
      </c>
      <c r="D199" s="1">
        <v>2156088.94</v>
      </c>
      <c r="E199" s="1">
        <v>2156088.94</v>
      </c>
      <c r="F199" s="1">
        <v>2156088.94</v>
      </c>
      <c r="G199" s="1">
        <v>2156088.94</v>
      </c>
      <c r="H199" s="1">
        <v>2156088.94</v>
      </c>
      <c r="I199" s="1">
        <v>2156088.94</v>
      </c>
      <c r="J199" s="1">
        <v>2156088.94</v>
      </c>
      <c r="K199" s="1">
        <v>2156088.94</v>
      </c>
      <c r="L199" s="1">
        <v>2156088.94</v>
      </c>
      <c r="M199" s="1">
        <v>2158368.54</v>
      </c>
      <c r="N199" s="1">
        <v>2158368.54</v>
      </c>
      <c r="O199" s="1">
        <v>-121265.7</v>
      </c>
      <c r="P199" s="1">
        <v>-123673.33</v>
      </c>
      <c r="Q199" s="1">
        <v>-126080.96000000001</v>
      </c>
      <c r="R199" s="1">
        <v>-128488.59</v>
      </c>
      <c r="S199" s="1">
        <v>-130896.22</v>
      </c>
      <c r="T199" s="1">
        <v>-133303.85</v>
      </c>
      <c r="U199" s="1">
        <v>-135711.48000000001</v>
      </c>
      <c r="V199" s="1">
        <v>-138119.11000000002</v>
      </c>
      <c r="W199" s="1">
        <v>-140526.74</v>
      </c>
      <c r="X199" s="1">
        <v>-142934.37</v>
      </c>
      <c r="Y199" s="1">
        <v>-145342</v>
      </c>
      <c r="Z199" s="1">
        <v>-147750.91</v>
      </c>
      <c r="AA199" s="1">
        <v>-150161.09</v>
      </c>
      <c r="AB199" s="1">
        <v>-2325.65</v>
      </c>
      <c r="AC199" s="1">
        <v>-2407.63</v>
      </c>
      <c r="AD199" s="1">
        <v>-2407.63</v>
      </c>
      <c r="AE199" s="1">
        <v>-2407.63</v>
      </c>
      <c r="AF199" s="1">
        <v>-2407.63</v>
      </c>
      <c r="AG199" s="1">
        <v>-2407.63</v>
      </c>
      <c r="AH199" s="1">
        <v>-2407.63</v>
      </c>
      <c r="AI199" s="1">
        <v>-2407.63</v>
      </c>
      <c r="AJ199" s="1">
        <v>-2407.63</v>
      </c>
      <c r="AK199" s="1">
        <v>-2407.63</v>
      </c>
      <c r="AL199" s="1">
        <v>-2407.63</v>
      </c>
      <c r="AM199" s="1">
        <v>-2408.91</v>
      </c>
      <c r="AN199" s="1">
        <v>-2410.1799999999998</v>
      </c>
      <c r="AO199" s="1">
        <v>2034823.24</v>
      </c>
      <c r="AP199" s="1">
        <v>2032415.61</v>
      </c>
      <c r="AQ199" s="1">
        <v>2030007.98</v>
      </c>
      <c r="AR199" s="1">
        <v>2027600.35</v>
      </c>
      <c r="AS199" s="1">
        <v>2025192.72</v>
      </c>
      <c r="AT199" s="1">
        <v>2022785.09</v>
      </c>
      <c r="AU199" s="1">
        <v>2020377.46</v>
      </c>
      <c r="AV199" s="1">
        <v>2017969.83</v>
      </c>
      <c r="AW199" s="1">
        <v>2015562.2</v>
      </c>
      <c r="AX199" s="1">
        <v>2013154.57</v>
      </c>
      <c r="AY199" s="1">
        <v>2010746.94</v>
      </c>
      <c r="AZ199" s="1">
        <v>2010617.63</v>
      </c>
      <c r="BA199" s="1">
        <v>2008207.45</v>
      </c>
    </row>
    <row r="200" spans="1:53" x14ac:dyDescent="0.2">
      <c r="A200" t="s">
        <v>215</v>
      </c>
      <c r="B200" s="1" t="s">
        <v>21</v>
      </c>
      <c r="C200" s="1" t="s">
        <v>21</v>
      </c>
      <c r="D200" s="1" t="s">
        <v>21</v>
      </c>
      <c r="E200" s="1" t="s">
        <v>21</v>
      </c>
      <c r="F200" s="1" t="s">
        <v>21</v>
      </c>
      <c r="G200" s="1" t="s">
        <v>21</v>
      </c>
      <c r="H200" s="1">
        <v>367850</v>
      </c>
      <c r="I200" s="1">
        <v>367850</v>
      </c>
      <c r="J200" s="1">
        <v>367850</v>
      </c>
      <c r="K200" s="1">
        <v>367850</v>
      </c>
      <c r="L200" s="1">
        <v>367850</v>
      </c>
      <c r="M200" s="1">
        <v>367850</v>
      </c>
      <c r="N200" s="1">
        <v>367850</v>
      </c>
      <c r="O200" s="1" t="s">
        <v>21</v>
      </c>
      <c r="P200" s="1" t="s">
        <v>21</v>
      </c>
      <c r="Q200" s="1" t="s">
        <v>21</v>
      </c>
      <c r="R200" s="1" t="s">
        <v>21</v>
      </c>
      <c r="S200" s="1" t="s">
        <v>21</v>
      </c>
      <c r="T200" s="1" t="s">
        <v>21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 t="s">
        <v>21</v>
      </c>
      <c r="AC200" s="1" t="s">
        <v>21</v>
      </c>
      <c r="AD200" s="1" t="s">
        <v>21</v>
      </c>
      <c r="AE200" s="1" t="s">
        <v>21</v>
      </c>
      <c r="AF200" s="1" t="s">
        <v>21</v>
      </c>
      <c r="AG200" s="1" t="s">
        <v>21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 t="s">
        <v>21</v>
      </c>
      <c r="AP200" s="1" t="s">
        <v>21</v>
      </c>
      <c r="AQ200" s="1" t="s">
        <v>21</v>
      </c>
      <c r="AR200" s="1" t="s">
        <v>21</v>
      </c>
      <c r="AS200" s="1" t="s">
        <v>21</v>
      </c>
      <c r="AT200" s="1" t="s">
        <v>21</v>
      </c>
      <c r="AU200" s="1">
        <v>367850</v>
      </c>
      <c r="AV200" s="1">
        <v>367850</v>
      </c>
      <c r="AW200" s="1">
        <v>367850</v>
      </c>
      <c r="AX200" s="1">
        <v>367850</v>
      </c>
      <c r="AY200" s="1">
        <v>367850</v>
      </c>
      <c r="AZ200" s="1">
        <v>367850</v>
      </c>
      <c r="BA200" s="1">
        <v>367850</v>
      </c>
    </row>
    <row r="201" spans="1:53" x14ac:dyDescent="0.2">
      <c r="A201" t="s">
        <v>216</v>
      </c>
      <c r="B201" s="1">
        <v>6479640.75</v>
      </c>
      <c r="C201" s="1">
        <v>6479640.75</v>
      </c>
      <c r="D201" s="1">
        <v>6479640.75</v>
      </c>
      <c r="E201" s="1">
        <v>6479640.75</v>
      </c>
      <c r="F201" s="1">
        <v>6479640.75</v>
      </c>
      <c r="G201" s="1">
        <v>6467658.2400000002</v>
      </c>
      <c r="H201" s="1">
        <v>6467658.2400000002</v>
      </c>
      <c r="I201" s="1">
        <v>6467658.2400000002</v>
      </c>
      <c r="J201" s="1">
        <v>6476628.5</v>
      </c>
      <c r="K201" s="1">
        <v>6476628.5</v>
      </c>
      <c r="L201" s="1">
        <v>6476628.5</v>
      </c>
      <c r="M201" s="1">
        <v>6476628.5</v>
      </c>
      <c r="N201" s="1">
        <v>6392319.29</v>
      </c>
      <c r="O201" s="1">
        <v>-1703296.47</v>
      </c>
      <c r="P201" s="1">
        <v>-1712043.98</v>
      </c>
      <c r="Q201" s="1">
        <v>-1720791.49</v>
      </c>
      <c r="R201" s="1">
        <v>-1729539</v>
      </c>
      <c r="S201" s="1">
        <v>-1738286.51</v>
      </c>
      <c r="T201" s="1">
        <v>-1735043.42</v>
      </c>
      <c r="U201" s="1">
        <v>-1743774.75</v>
      </c>
      <c r="V201" s="1">
        <v>-1752506.08</v>
      </c>
      <c r="W201" s="1">
        <v>-1761243.47</v>
      </c>
      <c r="X201" s="1">
        <v>-1769986.9100000001</v>
      </c>
      <c r="Y201" s="1">
        <v>-1778730.35</v>
      </c>
      <c r="Z201" s="1">
        <v>-1787473.79</v>
      </c>
      <c r="AA201" s="1">
        <v>-1711851.12</v>
      </c>
      <c r="AB201" s="1">
        <v>-8747.23</v>
      </c>
      <c r="AC201" s="1">
        <v>-8747.51</v>
      </c>
      <c r="AD201" s="1">
        <v>-8747.51</v>
      </c>
      <c r="AE201" s="1">
        <v>-8747.51</v>
      </c>
      <c r="AF201" s="1">
        <v>-8747.51</v>
      </c>
      <c r="AG201" s="1">
        <v>-8739.42</v>
      </c>
      <c r="AH201" s="1">
        <v>-8731.33</v>
      </c>
      <c r="AI201" s="1">
        <v>-8731.33</v>
      </c>
      <c r="AJ201" s="1">
        <v>-8737.39</v>
      </c>
      <c r="AK201" s="1">
        <v>-8743.44</v>
      </c>
      <c r="AL201" s="1">
        <v>-8743.44</v>
      </c>
      <c r="AM201" s="1">
        <v>-8743.44</v>
      </c>
      <c r="AN201" s="1">
        <v>-8686.5400000000009</v>
      </c>
      <c r="AO201" s="1">
        <v>4776344.28</v>
      </c>
      <c r="AP201" s="1">
        <v>4767596.7699999996</v>
      </c>
      <c r="AQ201" s="1">
        <v>4758849.26</v>
      </c>
      <c r="AR201" s="1">
        <v>4750101.75</v>
      </c>
      <c r="AS201" s="1">
        <v>4741354.24</v>
      </c>
      <c r="AT201" s="1">
        <v>4732614.82</v>
      </c>
      <c r="AU201" s="1">
        <v>4723883.49</v>
      </c>
      <c r="AV201" s="1">
        <v>4715152.16</v>
      </c>
      <c r="AW201" s="1">
        <v>4715385.03</v>
      </c>
      <c r="AX201" s="1">
        <v>4706641.59</v>
      </c>
      <c r="AY201" s="1">
        <v>4697898.1500000004</v>
      </c>
      <c r="AZ201" s="1">
        <v>4689154.71</v>
      </c>
      <c r="BA201" s="1">
        <v>4680468.17</v>
      </c>
    </row>
    <row r="202" spans="1:53" x14ac:dyDescent="0.2">
      <c r="A202" t="s">
        <v>217</v>
      </c>
      <c r="B202" s="1">
        <v>42963423.149999999</v>
      </c>
      <c r="C202" s="1">
        <v>42963423.149999999</v>
      </c>
      <c r="D202" s="1">
        <v>43206218.950000003</v>
      </c>
      <c r="E202" s="1">
        <v>43213452.710000001</v>
      </c>
      <c r="F202" s="1">
        <v>43213452.710000001</v>
      </c>
      <c r="G202" s="1">
        <v>43174505.450000003</v>
      </c>
      <c r="H202" s="1">
        <v>43174505.450000003</v>
      </c>
      <c r="I202" s="1">
        <v>43195166.539999999</v>
      </c>
      <c r="J202" s="1">
        <v>43436834.560000002</v>
      </c>
      <c r="K202" s="1">
        <v>43537537.630000003</v>
      </c>
      <c r="L202" s="1">
        <v>43606920.060000002</v>
      </c>
      <c r="M202" s="1">
        <v>43617502.18</v>
      </c>
      <c r="N202" s="1">
        <v>43211489.420000002</v>
      </c>
      <c r="O202" s="1">
        <v>-13089865.98</v>
      </c>
      <c r="P202" s="1">
        <v>-13160397.6</v>
      </c>
      <c r="Q202" s="1">
        <v>-13140868.33</v>
      </c>
      <c r="R202" s="1">
        <v>-13209315.98</v>
      </c>
      <c r="S202" s="1">
        <v>-13245907.439999999</v>
      </c>
      <c r="T202" s="1">
        <v>-13277870.300000001</v>
      </c>
      <c r="U202" s="1">
        <v>-13348748.449999999</v>
      </c>
      <c r="V202" s="1">
        <v>-13419643.560000001</v>
      </c>
      <c r="W202" s="1">
        <v>-13450532.470000001</v>
      </c>
      <c r="X202" s="1">
        <v>-13476181.75</v>
      </c>
      <c r="Y202" s="1">
        <v>-13521953.130000001</v>
      </c>
      <c r="Z202" s="1">
        <v>-13593549.84</v>
      </c>
      <c r="AA202" s="1">
        <v>-13106021.26</v>
      </c>
      <c r="AB202" s="1">
        <v>-70538.009999999995</v>
      </c>
      <c r="AC202" s="1">
        <v>-70531.62</v>
      </c>
      <c r="AD202" s="1">
        <v>-70730.91</v>
      </c>
      <c r="AE202" s="1">
        <v>-70936.150000000009</v>
      </c>
      <c r="AF202" s="1">
        <v>-70942.080000000002</v>
      </c>
      <c r="AG202" s="1">
        <v>-70910.12</v>
      </c>
      <c r="AH202" s="1">
        <v>-70878.150000000009</v>
      </c>
      <c r="AI202" s="1">
        <v>-70895.11</v>
      </c>
      <c r="AJ202" s="1">
        <v>-71110.430000000008</v>
      </c>
      <c r="AK202" s="1">
        <v>-71391.460000000006</v>
      </c>
      <c r="AL202" s="1">
        <v>-71531.08</v>
      </c>
      <c r="AM202" s="1">
        <v>-71596.710000000006</v>
      </c>
      <c r="AN202" s="1">
        <v>-71272.13</v>
      </c>
      <c r="AO202" s="1">
        <v>29873557.170000002</v>
      </c>
      <c r="AP202" s="1">
        <v>29803025.550000001</v>
      </c>
      <c r="AQ202" s="1">
        <v>30065350.620000001</v>
      </c>
      <c r="AR202" s="1">
        <v>30004136.73</v>
      </c>
      <c r="AS202" s="1">
        <v>29967545.27</v>
      </c>
      <c r="AT202" s="1">
        <v>29896635.149999999</v>
      </c>
      <c r="AU202" s="1">
        <v>29825757</v>
      </c>
      <c r="AV202" s="1">
        <v>29775522.98</v>
      </c>
      <c r="AW202" s="1">
        <v>29986302.09</v>
      </c>
      <c r="AX202" s="1">
        <v>30061355.879999999</v>
      </c>
      <c r="AY202" s="1">
        <v>30084966.93</v>
      </c>
      <c r="AZ202" s="1">
        <v>30023952.34</v>
      </c>
      <c r="BA202" s="1">
        <v>30105468.16</v>
      </c>
    </row>
    <row r="203" spans="1:53" x14ac:dyDescent="0.2">
      <c r="A203" t="s">
        <v>218</v>
      </c>
      <c r="B203" s="1">
        <v>123479893.58</v>
      </c>
      <c r="C203" s="1">
        <v>124006215.31999999</v>
      </c>
      <c r="D203" s="1">
        <v>124514472.40000001</v>
      </c>
      <c r="E203" s="1">
        <v>124792090.42</v>
      </c>
      <c r="F203" s="1">
        <v>125222731.27</v>
      </c>
      <c r="G203" s="1">
        <v>125654625.8</v>
      </c>
      <c r="H203" s="1">
        <v>126012196.51000001</v>
      </c>
      <c r="I203" s="1">
        <v>126671435.23999999</v>
      </c>
      <c r="J203" s="1">
        <v>127074489.67</v>
      </c>
      <c r="K203" s="1">
        <v>127389325.73</v>
      </c>
      <c r="L203" s="1">
        <v>127689707.93000001</v>
      </c>
      <c r="M203" s="1">
        <v>128100201.92</v>
      </c>
      <c r="N203" s="1">
        <v>128557679.18000001</v>
      </c>
      <c r="O203" s="1">
        <v>-35588547.200000003</v>
      </c>
      <c r="P203" s="1">
        <v>-35816463.579999998</v>
      </c>
      <c r="Q203" s="1">
        <v>-36046506.130000003</v>
      </c>
      <c r="R203" s="1">
        <v>-36265152.799999997</v>
      </c>
      <c r="S203" s="1">
        <v>-36485036.079999998</v>
      </c>
      <c r="T203" s="1">
        <v>-36712801.210000001</v>
      </c>
      <c r="U203" s="1">
        <v>-36934528.259999998</v>
      </c>
      <c r="V203" s="1">
        <v>-37163345.810000002</v>
      </c>
      <c r="W203" s="1">
        <v>-37399357.649999999</v>
      </c>
      <c r="X203" s="1">
        <v>-37596167.979999997</v>
      </c>
      <c r="Y203" s="1">
        <v>-37812237.5</v>
      </c>
      <c r="Z203" s="1">
        <v>-38000110.369999997</v>
      </c>
      <c r="AA203" s="1">
        <v>-38221394.280000001</v>
      </c>
      <c r="AB203" s="1">
        <v>-234657.25</v>
      </c>
      <c r="AC203" s="1">
        <v>-238205.37</v>
      </c>
      <c r="AD203" s="1">
        <v>-239201.16</v>
      </c>
      <c r="AE203" s="1">
        <v>-239957.57</v>
      </c>
      <c r="AF203" s="1">
        <v>-240639.27000000002</v>
      </c>
      <c r="AG203" s="1">
        <v>-241469.45</v>
      </c>
      <c r="AH203" s="1">
        <v>-242229.32</v>
      </c>
      <c r="AI203" s="1">
        <v>-243208</v>
      </c>
      <c r="AJ203" s="1">
        <v>-244230.45</v>
      </c>
      <c r="AK203" s="1">
        <v>-244921.43</v>
      </c>
      <c r="AL203" s="1">
        <v>-245513.57</v>
      </c>
      <c r="AM203" s="1">
        <v>-246197.79</v>
      </c>
      <c r="AN203" s="1">
        <v>-247040.95</v>
      </c>
      <c r="AO203" s="1">
        <v>87891346.379999995</v>
      </c>
      <c r="AP203" s="1">
        <v>88189751.739999995</v>
      </c>
      <c r="AQ203" s="1">
        <v>88467966.269999996</v>
      </c>
      <c r="AR203" s="1">
        <v>88526937.620000005</v>
      </c>
      <c r="AS203" s="1">
        <v>88737695.189999998</v>
      </c>
      <c r="AT203" s="1">
        <v>88941824.590000004</v>
      </c>
      <c r="AU203" s="1">
        <v>89077668.25</v>
      </c>
      <c r="AV203" s="1">
        <v>89508089.430000007</v>
      </c>
      <c r="AW203" s="1">
        <v>89675132.019999996</v>
      </c>
      <c r="AX203" s="1">
        <v>89793157.75</v>
      </c>
      <c r="AY203" s="1">
        <v>89877470.430000007</v>
      </c>
      <c r="AZ203" s="1">
        <v>90100091.549999997</v>
      </c>
      <c r="BA203" s="1">
        <v>90336284.900000006</v>
      </c>
    </row>
    <row r="204" spans="1:53" x14ac:dyDescent="0.2">
      <c r="A204" t="s">
        <v>219</v>
      </c>
      <c r="B204" s="1">
        <v>79902160.700000003</v>
      </c>
      <c r="C204" s="1">
        <v>80469306.840000004</v>
      </c>
      <c r="D204" s="1">
        <v>80817130.370000005</v>
      </c>
      <c r="E204" s="1">
        <v>81122099.579999998</v>
      </c>
      <c r="F204" s="1">
        <v>81405875.510000005</v>
      </c>
      <c r="G204" s="1">
        <v>81708839.290000007</v>
      </c>
      <c r="H204" s="1">
        <v>82886232.450000003</v>
      </c>
      <c r="I204" s="1">
        <v>83295554.629999995</v>
      </c>
      <c r="J204" s="1">
        <v>83727558.969999999</v>
      </c>
      <c r="K204" s="1">
        <v>84170286.430000007</v>
      </c>
      <c r="L204" s="1">
        <v>84490429.579999998</v>
      </c>
      <c r="M204" s="1">
        <v>84896776.049999997</v>
      </c>
      <c r="N204" s="1">
        <v>85383829.120000005</v>
      </c>
      <c r="O204" s="1">
        <v>-24548361.809999999</v>
      </c>
      <c r="P204" s="1">
        <v>-24736134.620000001</v>
      </c>
      <c r="Q204" s="1">
        <v>-24925317.870000001</v>
      </c>
      <c r="R204" s="1">
        <v>-25114498.469999999</v>
      </c>
      <c r="S204" s="1">
        <v>-25302078.649999999</v>
      </c>
      <c r="T204" s="1">
        <v>-25492524.859999999</v>
      </c>
      <c r="U204" s="1">
        <v>-25684610.23</v>
      </c>
      <c r="V204" s="1">
        <v>-25878456.219999999</v>
      </c>
      <c r="W204" s="1">
        <v>-26072033.91</v>
      </c>
      <c r="X204" s="1">
        <v>-26265253.719999999</v>
      </c>
      <c r="Y204" s="1">
        <v>-26456776.370000001</v>
      </c>
      <c r="Z204" s="1">
        <v>-26608577.239999998</v>
      </c>
      <c r="AA204" s="1">
        <v>-26801790.16</v>
      </c>
      <c r="AB204" s="1">
        <v>-187636.15</v>
      </c>
      <c r="AC204" s="1">
        <v>-188436.47</v>
      </c>
      <c r="AD204" s="1">
        <v>-189511.56</v>
      </c>
      <c r="AE204" s="1">
        <v>-190278.6</v>
      </c>
      <c r="AF204" s="1">
        <v>-190970.37</v>
      </c>
      <c r="AG204" s="1">
        <v>-191659.79</v>
      </c>
      <c r="AH204" s="1">
        <v>-193399.21</v>
      </c>
      <c r="AI204" s="1">
        <v>-195263.6</v>
      </c>
      <c r="AJ204" s="1">
        <v>-196252.16</v>
      </c>
      <c r="AK204" s="1">
        <v>-197279.96</v>
      </c>
      <c r="AL204" s="1">
        <v>-198176.34</v>
      </c>
      <c r="AM204" s="1">
        <v>-199029.96</v>
      </c>
      <c r="AN204" s="1">
        <v>-200084.38</v>
      </c>
      <c r="AO204" s="1">
        <v>55353798.890000001</v>
      </c>
      <c r="AP204" s="1">
        <v>55733172.219999999</v>
      </c>
      <c r="AQ204" s="1">
        <v>55891812.5</v>
      </c>
      <c r="AR204" s="1">
        <v>56007601.109999999</v>
      </c>
      <c r="AS204" s="1">
        <v>56103796.859999999</v>
      </c>
      <c r="AT204" s="1">
        <v>56216314.43</v>
      </c>
      <c r="AU204" s="1">
        <v>57201622.219999999</v>
      </c>
      <c r="AV204" s="1">
        <v>57417098.409999996</v>
      </c>
      <c r="AW204" s="1">
        <v>57655525.060000002</v>
      </c>
      <c r="AX204" s="1">
        <v>57905032.710000001</v>
      </c>
      <c r="AY204" s="1">
        <v>58033653.210000001</v>
      </c>
      <c r="AZ204" s="1">
        <v>58288198.810000002</v>
      </c>
      <c r="BA204" s="1">
        <v>58582038.960000001</v>
      </c>
    </row>
    <row r="205" spans="1:53" x14ac:dyDescent="0.2">
      <c r="A205" t="s">
        <v>220</v>
      </c>
      <c r="B205" s="1">
        <v>35896876.920000002</v>
      </c>
      <c r="C205" s="1">
        <v>35946608.450000003</v>
      </c>
      <c r="D205" s="1">
        <v>36052114.619999997</v>
      </c>
      <c r="E205" s="1">
        <v>36148787.359999999</v>
      </c>
      <c r="F205" s="1">
        <v>36202997.990000002</v>
      </c>
      <c r="G205" s="1">
        <v>36321056.829999998</v>
      </c>
      <c r="H205" s="1">
        <v>36418679.340000004</v>
      </c>
      <c r="I205" s="1">
        <v>36586822.030000001</v>
      </c>
      <c r="J205" s="1">
        <v>36719769.520000003</v>
      </c>
      <c r="K205" s="1">
        <v>36825995.329999998</v>
      </c>
      <c r="L205" s="1">
        <v>36984079.289999999</v>
      </c>
      <c r="M205" s="1">
        <v>37162942.310000002</v>
      </c>
      <c r="N205" s="1">
        <v>37244055.469999999</v>
      </c>
      <c r="O205" s="1">
        <v>-11246654.68</v>
      </c>
      <c r="P205" s="1">
        <v>-11326052.710000001</v>
      </c>
      <c r="Q205" s="1">
        <v>-11404823.539999999</v>
      </c>
      <c r="R205" s="1">
        <v>-11481442.92</v>
      </c>
      <c r="S205" s="1">
        <v>-11559367.18</v>
      </c>
      <c r="T205" s="1">
        <v>-11639526.710000001</v>
      </c>
      <c r="U205" s="1">
        <v>-11717360.5</v>
      </c>
      <c r="V205" s="1">
        <v>-11796692.060000001</v>
      </c>
      <c r="W205" s="1">
        <v>-11877568.109999999</v>
      </c>
      <c r="X205" s="1">
        <v>-11957988.09</v>
      </c>
      <c r="Y205" s="1">
        <v>-12038787.4</v>
      </c>
      <c r="Z205" s="1">
        <v>-12122251.640000001</v>
      </c>
      <c r="AA205" s="1">
        <v>-12200339.51</v>
      </c>
      <c r="AB205" s="1">
        <v>-79799.63</v>
      </c>
      <c r="AC205" s="1">
        <v>-81123.27</v>
      </c>
      <c r="AD205" s="1">
        <v>-81298.559999999998</v>
      </c>
      <c r="AE205" s="1">
        <v>-81526.850000000006</v>
      </c>
      <c r="AF205" s="1">
        <v>-81697.23</v>
      </c>
      <c r="AG205" s="1">
        <v>-81891.75</v>
      </c>
      <c r="AH205" s="1">
        <v>-82135.28</v>
      </c>
      <c r="AI205" s="1">
        <v>-82435.37</v>
      </c>
      <c r="AJ205" s="1">
        <v>-82775.360000000001</v>
      </c>
      <c r="AK205" s="1">
        <v>-83045.430000000008</v>
      </c>
      <c r="AL205" s="1">
        <v>-83343.88</v>
      </c>
      <c r="AM205" s="1">
        <v>-83724.350000000006</v>
      </c>
      <c r="AN205" s="1">
        <v>-84029.680000000008</v>
      </c>
      <c r="AO205" s="1">
        <v>24650222.239999998</v>
      </c>
      <c r="AP205" s="1">
        <v>24620555.739999998</v>
      </c>
      <c r="AQ205" s="1">
        <v>24647291.079999998</v>
      </c>
      <c r="AR205" s="1">
        <v>24667344.440000001</v>
      </c>
      <c r="AS205" s="1">
        <v>24643630.809999999</v>
      </c>
      <c r="AT205" s="1">
        <v>24681530.120000001</v>
      </c>
      <c r="AU205" s="1">
        <v>24701318.84</v>
      </c>
      <c r="AV205" s="1">
        <v>24790129.969999999</v>
      </c>
      <c r="AW205" s="1">
        <v>24842201.41</v>
      </c>
      <c r="AX205" s="1">
        <v>24868007.239999998</v>
      </c>
      <c r="AY205" s="1">
        <v>24945291.890000001</v>
      </c>
      <c r="AZ205" s="1">
        <v>25040690.670000002</v>
      </c>
      <c r="BA205" s="1">
        <v>25043715.960000001</v>
      </c>
    </row>
    <row r="206" spans="1:53" x14ac:dyDescent="0.2">
      <c r="A206" t="s">
        <v>221</v>
      </c>
      <c r="B206" s="1">
        <v>61406378.479999997</v>
      </c>
      <c r="C206" s="1">
        <v>61555240.07</v>
      </c>
      <c r="D206" s="1">
        <v>61714709.829999998</v>
      </c>
      <c r="E206" s="1">
        <v>61969293.859999999</v>
      </c>
      <c r="F206" s="1">
        <v>62106937.369999997</v>
      </c>
      <c r="G206" s="1">
        <v>62375574.390000001</v>
      </c>
      <c r="H206" s="1">
        <v>62738371.829999998</v>
      </c>
      <c r="I206" s="1">
        <v>63018140.969999999</v>
      </c>
      <c r="J206" s="1">
        <v>63365024.390000001</v>
      </c>
      <c r="K206" s="1">
        <v>63815214.340000004</v>
      </c>
      <c r="L206" s="1">
        <v>64033769.060000002</v>
      </c>
      <c r="M206" s="1">
        <v>64601854.719999999</v>
      </c>
      <c r="N206" s="1">
        <v>64664261.899999999</v>
      </c>
      <c r="O206" s="1">
        <v>-23002593.25</v>
      </c>
      <c r="P206" s="1">
        <v>-23297345.02</v>
      </c>
      <c r="Q206" s="1">
        <v>-23593223.25</v>
      </c>
      <c r="R206" s="1">
        <v>-23858160.960000001</v>
      </c>
      <c r="S206" s="1">
        <v>-24152641.920000002</v>
      </c>
      <c r="T206" s="1">
        <v>-24450429.43</v>
      </c>
      <c r="U206" s="1">
        <v>-24748988.890000001</v>
      </c>
      <c r="V206" s="1">
        <v>-25047484.07</v>
      </c>
      <c r="W206" s="1">
        <v>-25346887.210000001</v>
      </c>
      <c r="X206" s="1">
        <v>-25632942.300000001</v>
      </c>
      <c r="Y206" s="1">
        <v>-25925987.77</v>
      </c>
      <c r="Z206" s="1">
        <v>-26238465.140000001</v>
      </c>
      <c r="AA206" s="1">
        <v>-26535005.640000001</v>
      </c>
      <c r="AB206" s="1">
        <v>-296964.15000000002</v>
      </c>
      <c r="AC206" s="1">
        <v>-298694.26</v>
      </c>
      <c r="AD206" s="1">
        <v>-299443.25</v>
      </c>
      <c r="AE206" s="1">
        <v>-300449.06</v>
      </c>
      <c r="AF206" s="1">
        <v>-301401.84000000003</v>
      </c>
      <c r="AG206" s="1">
        <v>-302388.77</v>
      </c>
      <c r="AH206" s="1">
        <v>-303922.62</v>
      </c>
      <c r="AI206" s="1">
        <v>-305483.53000000003</v>
      </c>
      <c r="AJ206" s="1">
        <v>-307005.77</v>
      </c>
      <c r="AK206" s="1">
        <v>-308942</v>
      </c>
      <c r="AL206" s="1">
        <v>-310566.49</v>
      </c>
      <c r="AM206" s="1">
        <v>-312477.37</v>
      </c>
      <c r="AN206" s="1">
        <v>-313949.11</v>
      </c>
      <c r="AO206" s="1">
        <v>38403785.229999997</v>
      </c>
      <c r="AP206" s="1">
        <v>38257895.049999997</v>
      </c>
      <c r="AQ206" s="1">
        <v>38121486.579999998</v>
      </c>
      <c r="AR206" s="1">
        <v>38111132.899999999</v>
      </c>
      <c r="AS206" s="1">
        <v>37954295.450000003</v>
      </c>
      <c r="AT206" s="1">
        <v>37925144.960000001</v>
      </c>
      <c r="AU206" s="1">
        <v>37989382.939999998</v>
      </c>
      <c r="AV206" s="1">
        <v>37970656.899999999</v>
      </c>
      <c r="AW206" s="1">
        <v>38018137.18</v>
      </c>
      <c r="AX206" s="1">
        <v>38182272.039999999</v>
      </c>
      <c r="AY206" s="1">
        <v>38107781.289999999</v>
      </c>
      <c r="AZ206" s="1">
        <v>38363389.579999998</v>
      </c>
      <c r="BA206" s="1">
        <v>38129256.259999998</v>
      </c>
    </row>
    <row r="207" spans="1:53" x14ac:dyDescent="0.2">
      <c r="A207" t="s">
        <v>222</v>
      </c>
      <c r="B207" s="1">
        <v>74404300.25</v>
      </c>
      <c r="C207" s="1">
        <v>74520652.670000002</v>
      </c>
      <c r="D207" s="1">
        <v>74657152.709999993</v>
      </c>
      <c r="E207" s="1">
        <v>74917205.870000005</v>
      </c>
      <c r="F207" s="1">
        <v>74999131.049999997</v>
      </c>
      <c r="G207" s="1">
        <v>75253821.780000001</v>
      </c>
      <c r="H207" s="1">
        <v>75447354.5</v>
      </c>
      <c r="I207" s="1">
        <v>75571700.310000002</v>
      </c>
      <c r="J207" s="1">
        <v>75789660.209999993</v>
      </c>
      <c r="K207" s="1">
        <v>76036478.890000001</v>
      </c>
      <c r="L207" s="1">
        <v>76148000</v>
      </c>
      <c r="M207" s="1">
        <v>76323125.450000003</v>
      </c>
      <c r="N207" s="1">
        <v>76346100.379999995</v>
      </c>
      <c r="O207" s="1">
        <v>-33749219.689999998</v>
      </c>
      <c r="P207" s="1">
        <v>-33876037.119999997</v>
      </c>
      <c r="Q207" s="1">
        <v>-34005958.5</v>
      </c>
      <c r="R207" s="1">
        <v>-34130232.399999999</v>
      </c>
      <c r="S207" s="1">
        <v>-34248938.460000001</v>
      </c>
      <c r="T207" s="1">
        <v>-34378574.979999997</v>
      </c>
      <c r="U207" s="1">
        <v>-34507287.170000002</v>
      </c>
      <c r="V207" s="1">
        <v>-34637068</v>
      </c>
      <c r="W207" s="1">
        <v>-34768124.020000003</v>
      </c>
      <c r="X207" s="1">
        <v>-34895473.380000003</v>
      </c>
      <c r="Y207" s="1">
        <v>-35026191.609999999</v>
      </c>
      <c r="Z207" s="1">
        <v>-35159930.030000001</v>
      </c>
      <c r="AA207" s="1">
        <v>-35289764.659999996</v>
      </c>
      <c r="AB207" s="1">
        <v>-130110.98</v>
      </c>
      <c r="AC207" s="1">
        <v>-130929.85</v>
      </c>
      <c r="AD207" s="1">
        <v>-131152.16</v>
      </c>
      <c r="AE207" s="1">
        <v>-131500.79</v>
      </c>
      <c r="AF207" s="1">
        <v>-131801.44</v>
      </c>
      <c r="AG207" s="1">
        <v>-132097.39000000001</v>
      </c>
      <c r="AH207" s="1">
        <v>-132491.45000000001</v>
      </c>
      <c r="AI207" s="1">
        <v>-132770.92000000001</v>
      </c>
      <c r="AJ207" s="1">
        <v>-133071.86000000002</v>
      </c>
      <c r="AK207" s="1">
        <v>-133480.48000000001</v>
      </c>
      <c r="AL207" s="1">
        <v>-133795.51999999999</v>
      </c>
      <c r="AM207" s="1">
        <v>-134047.53</v>
      </c>
      <c r="AN207" s="1">
        <v>-134223.62</v>
      </c>
      <c r="AO207" s="1">
        <v>40655080.560000002</v>
      </c>
      <c r="AP207" s="1">
        <v>40644615.549999997</v>
      </c>
      <c r="AQ207" s="1">
        <v>40651194.210000001</v>
      </c>
      <c r="AR207" s="1">
        <v>40786973.469999999</v>
      </c>
      <c r="AS207" s="1">
        <v>40750192.590000004</v>
      </c>
      <c r="AT207" s="1">
        <v>40875246.799999997</v>
      </c>
      <c r="AU207" s="1">
        <v>40940067.329999998</v>
      </c>
      <c r="AV207" s="1">
        <v>40934632.310000002</v>
      </c>
      <c r="AW207" s="1">
        <v>41021536.189999998</v>
      </c>
      <c r="AX207" s="1">
        <v>41141005.509999998</v>
      </c>
      <c r="AY207" s="1">
        <v>41121808.390000001</v>
      </c>
      <c r="AZ207" s="1">
        <v>41163195.420000002</v>
      </c>
      <c r="BA207" s="1">
        <v>41056335.719999999</v>
      </c>
    </row>
    <row r="208" spans="1:53" x14ac:dyDescent="0.2">
      <c r="A208" t="s">
        <v>223</v>
      </c>
      <c r="B208" s="1">
        <v>18294130.629999999</v>
      </c>
      <c r="C208" s="1">
        <v>18385025.18</v>
      </c>
      <c r="D208" s="1">
        <v>18423305.27</v>
      </c>
      <c r="E208" s="1">
        <v>18504348.059999999</v>
      </c>
      <c r="F208" s="1">
        <v>18520101.609999999</v>
      </c>
      <c r="G208" s="1">
        <v>18573887.640000001</v>
      </c>
      <c r="H208" s="1">
        <v>18574514.780000001</v>
      </c>
      <c r="I208" s="1">
        <v>18661715.280000001</v>
      </c>
      <c r="J208" s="1">
        <v>18734980.600000001</v>
      </c>
      <c r="K208" s="1">
        <v>18748932.149999999</v>
      </c>
      <c r="L208" s="1">
        <v>18770650.940000001</v>
      </c>
      <c r="M208" s="1">
        <v>18815892.66</v>
      </c>
      <c r="N208" s="1">
        <v>18822627.379999999</v>
      </c>
      <c r="O208" s="1">
        <v>-8708460.1199999992</v>
      </c>
      <c r="P208" s="1">
        <v>-8752371.9299999997</v>
      </c>
      <c r="Q208" s="1">
        <v>-8795096.4600000009</v>
      </c>
      <c r="R208" s="1">
        <v>-8838679.1300000008</v>
      </c>
      <c r="S208" s="1">
        <v>-8883238.3200000003</v>
      </c>
      <c r="T208" s="1">
        <v>-8927991.1300000008</v>
      </c>
      <c r="U208" s="1">
        <v>-8972219.1899999995</v>
      </c>
      <c r="V208" s="1">
        <v>-9016742.0399999991</v>
      </c>
      <c r="W208" s="1">
        <v>-9061765.8200000003</v>
      </c>
      <c r="X208" s="1">
        <v>-9106809.8800000008</v>
      </c>
      <c r="Y208" s="1">
        <v>-9151961.1500000004</v>
      </c>
      <c r="Z208" s="1">
        <v>-9197621.2899999991</v>
      </c>
      <c r="AA208" s="1">
        <v>-9242818.8599999994</v>
      </c>
      <c r="AB208" s="1">
        <v>-44615.25</v>
      </c>
      <c r="AC208" s="1">
        <v>-44626.3</v>
      </c>
      <c r="AD208" s="1">
        <v>-44783.47</v>
      </c>
      <c r="AE208" s="1">
        <v>-44928.65</v>
      </c>
      <c r="AF208" s="1">
        <v>-45046.42</v>
      </c>
      <c r="AG208" s="1">
        <v>-45131.020000000004</v>
      </c>
      <c r="AH208" s="1">
        <v>-45197.22</v>
      </c>
      <c r="AI208" s="1">
        <v>-45304.08</v>
      </c>
      <c r="AJ208" s="1">
        <v>-45499.32</v>
      </c>
      <c r="AK208" s="1">
        <v>-45605.43</v>
      </c>
      <c r="AL208" s="1">
        <v>-45648.83</v>
      </c>
      <c r="AM208" s="1">
        <v>-45730.3</v>
      </c>
      <c r="AN208" s="1">
        <v>-45793.53</v>
      </c>
      <c r="AO208" s="1">
        <v>9585670.5099999998</v>
      </c>
      <c r="AP208" s="1">
        <v>9632653.25</v>
      </c>
      <c r="AQ208" s="1">
        <v>9628208.8100000005</v>
      </c>
      <c r="AR208" s="1">
        <v>9665668.9299999997</v>
      </c>
      <c r="AS208" s="1">
        <v>9636863.2899999991</v>
      </c>
      <c r="AT208" s="1">
        <v>9645896.5099999998</v>
      </c>
      <c r="AU208" s="1">
        <v>9602295.5899999999</v>
      </c>
      <c r="AV208" s="1">
        <v>9644973.2400000002</v>
      </c>
      <c r="AW208" s="1">
        <v>9673214.7799999993</v>
      </c>
      <c r="AX208" s="1">
        <v>9642122.2699999996</v>
      </c>
      <c r="AY208" s="1">
        <v>9618689.7899999991</v>
      </c>
      <c r="AZ208" s="1">
        <v>9618271.3699999992</v>
      </c>
      <c r="BA208" s="1">
        <v>9579808.5199999996</v>
      </c>
    </row>
    <row r="209" spans="1:53" x14ac:dyDescent="0.2">
      <c r="A209" t="s">
        <v>224</v>
      </c>
      <c r="B209" s="1">
        <v>2306.88</v>
      </c>
      <c r="C209" s="1">
        <v>2306.88</v>
      </c>
      <c r="D209" s="1">
        <v>2306.88</v>
      </c>
      <c r="E209" s="1">
        <v>2306.88</v>
      </c>
      <c r="F209" s="1">
        <v>2306.88</v>
      </c>
      <c r="G209" s="1">
        <v>2306.88</v>
      </c>
      <c r="H209" s="1">
        <v>2336.4900000000002</v>
      </c>
      <c r="I209" s="1">
        <v>2336.4900000000002</v>
      </c>
      <c r="J209" s="1">
        <v>2336.4900000000002</v>
      </c>
      <c r="K209" s="1">
        <v>2336.4900000000002</v>
      </c>
      <c r="L209" s="1">
        <v>2336.4900000000002</v>
      </c>
      <c r="M209" s="1">
        <v>2336.4900000000002</v>
      </c>
      <c r="N209" s="1">
        <v>2336.4900000000002</v>
      </c>
      <c r="O209" s="1">
        <v>-46.56</v>
      </c>
      <c r="P209" s="1">
        <v>-51.81</v>
      </c>
      <c r="Q209" s="1">
        <v>-57.06</v>
      </c>
      <c r="R209" s="1">
        <v>-62.31</v>
      </c>
      <c r="S209" s="1">
        <v>-67.56</v>
      </c>
      <c r="T209" s="1">
        <v>-72.81</v>
      </c>
      <c r="U209" s="1">
        <v>-78.09</v>
      </c>
      <c r="V209" s="1">
        <v>-83.41</v>
      </c>
      <c r="W209" s="1">
        <v>-88.73</v>
      </c>
      <c r="X209" s="1">
        <v>-94.05</v>
      </c>
      <c r="Y209" s="1">
        <v>-99.37</v>
      </c>
      <c r="Z209" s="1">
        <v>-104.69</v>
      </c>
      <c r="AA209" s="1">
        <v>-110.01</v>
      </c>
      <c r="AB209" s="1">
        <v>-5.25</v>
      </c>
      <c r="AC209" s="1">
        <v>-5.25</v>
      </c>
      <c r="AD209" s="1">
        <v>-5.25</v>
      </c>
      <c r="AE209" s="1">
        <v>-5.25</v>
      </c>
      <c r="AF209" s="1">
        <v>-5.25</v>
      </c>
      <c r="AG209" s="1">
        <v>-5.25</v>
      </c>
      <c r="AH209" s="1">
        <v>-5.28</v>
      </c>
      <c r="AI209" s="1">
        <v>-5.32</v>
      </c>
      <c r="AJ209" s="1">
        <v>-5.32</v>
      </c>
      <c r="AK209" s="1">
        <v>-5.32</v>
      </c>
      <c r="AL209" s="1">
        <v>-5.32</v>
      </c>
      <c r="AM209" s="1">
        <v>-5.32</v>
      </c>
      <c r="AN209" s="1">
        <v>-5.32</v>
      </c>
      <c r="AO209" s="1">
        <v>2260.3200000000002</v>
      </c>
      <c r="AP209" s="1">
        <v>2255.0700000000002</v>
      </c>
      <c r="AQ209" s="1">
        <v>2249.8200000000002</v>
      </c>
      <c r="AR209" s="1">
        <v>2244.5700000000002</v>
      </c>
      <c r="AS209" s="1">
        <v>2239.3200000000002</v>
      </c>
      <c r="AT209" s="1">
        <v>2234.0700000000002</v>
      </c>
      <c r="AU209" s="1">
        <v>2258.4</v>
      </c>
      <c r="AV209" s="1">
        <v>2253.08</v>
      </c>
      <c r="AW209" s="1">
        <v>2247.7600000000002</v>
      </c>
      <c r="AX209" s="1">
        <v>2242.44</v>
      </c>
      <c r="AY209" s="1">
        <v>2237.12</v>
      </c>
      <c r="AZ209" s="1">
        <v>2231.8000000000002</v>
      </c>
      <c r="BA209" s="1">
        <v>2226.48</v>
      </c>
    </row>
    <row r="210" spans="1:53" x14ac:dyDescent="0.2">
      <c r="A210" t="s">
        <v>225</v>
      </c>
      <c r="B210" s="1">
        <v>33982247.5</v>
      </c>
      <c r="C210" s="1">
        <v>34098423.469999999</v>
      </c>
      <c r="D210" s="1">
        <v>34165297.780000001</v>
      </c>
      <c r="E210" s="1">
        <v>34233727.259999998</v>
      </c>
      <c r="F210" s="1">
        <v>34426018.68</v>
      </c>
      <c r="G210" s="1">
        <v>34590831.909999996</v>
      </c>
      <c r="H210" s="1">
        <v>34746306.979999997</v>
      </c>
      <c r="I210" s="1">
        <v>34932919.579999998</v>
      </c>
      <c r="J210" s="1">
        <v>35149573.57</v>
      </c>
      <c r="K210" s="1">
        <v>35259324.780000001</v>
      </c>
      <c r="L210" s="1">
        <v>35365626.5</v>
      </c>
      <c r="M210" s="1">
        <v>35427300.240000002</v>
      </c>
      <c r="N210" s="1">
        <v>35451006.159999996</v>
      </c>
      <c r="O210" s="1">
        <v>-12359021.710000001</v>
      </c>
      <c r="P210" s="1">
        <v>-12431198.859999999</v>
      </c>
      <c r="Q210" s="1">
        <v>-12504037.34</v>
      </c>
      <c r="R210" s="1">
        <v>-12577037.02</v>
      </c>
      <c r="S210" s="1">
        <v>-12650225.42</v>
      </c>
      <c r="T210" s="1">
        <v>-12723476.800000001</v>
      </c>
      <c r="U210" s="1">
        <v>-12797290.689999999</v>
      </c>
      <c r="V210" s="1">
        <v>-12871095.57</v>
      </c>
      <c r="W210" s="1">
        <v>-12945762.82</v>
      </c>
      <c r="X210" s="1">
        <v>-13019191.92</v>
      </c>
      <c r="Y210" s="1">
        <v>-13093576.16</v>
      </c>
      <c r="Z210" s="1">
        <v>-13169055.6</v>
      </c>
      <c r="AA210" s="1">
        <v>-13243834.93</v>
      </c>
      <c r="AB210" s="1">
        <v>-73120.17</v>
      </c>
      <c r="AC210" s="1">
        <v>-72903.05</v>
      </c>
      <c r="AD210" s="1">
        <v>-73099.070000000007</v>
      </c>
      <c r="AE210" s="1">
        <v>-73243.95</v>
      </c>
      <c r="AF210" s="1">
        <v>-73523.150000000009</v>
      </c>
      <c r="AG210" s="1">
        <v>-73905.55</v>
      </c>
      <c r="AH210" s="1">
        <v>-74248.52</v>
      </c>
      <c r="AI210" s="1">
        <v>-74614.84</v>
      </c>
      <c r="AJ210" s="1">
        <v>-75046.67</v>
      </c>
      <c r="AK210" s="1">
        <v>-75396.2</v>
      </c>
      <c r="AL210" s="1">
        <v>-75627.55</v>
      </c>
      <c r="AM210" s="1">
        <v>-75807.430000000008</v>
      </c>
      <c r="AN210" s="1">
        <v>-75898.850000000006</v>
      </c>
      <c r="AO210" s="1">
        <v>21623225.789999999</v>
      </c>
      <c r="AP210" s="1">
        <v>21667224.609999999</v>
      </c>
      <c r="AQ210" s="1">
        <v>21661260.440000001</v>
      </c>
      <c r="AR210" s="1">
        <v>21656690.239999998</v>
      </c>
      <c r="AS210" s="1">
        <v>21775793.260000002</v>
      </c>
      <c r="AT210" s="1">
        <v>21867355.109999999</v>
      </c>
      <c r="AU210" s="1">
        <v>21949016.289999999</v>
      </c>
      <c r="AV210" s="1">
        <v>22061824.010000002</v>
      </c>
      <c r="AW210" s="1">
        <v>22203810.75</v>
      </c>
      <c r="AX210" s="1">
        <v>22240132.859999999</v>
      </c>
      <c r="AY210" s="1">
        <v>22272050.34</v>
      </c>
      <c r="AZ210" s="1">
        <v>22258244.640000001</v>
      </c>
      <c r="BA210" s="1">
        <v>22207171.23</v>
      </c>
    </row>
    <row r="211" spans="1:53" x14ac:dyDescent="0.2">
      <c r="A211" t="s">
        <v>226</v>
      </c>
      <c r="B211" s="1">
        <v>22278114.149999999</v>
      </c>
      <c r="C211" s="1">
        <v>22286020.469999999</v>
      </c>
      <c r="D211" s="1">
        <v>22298709.440000001</v>
      </c>
      <c r="E211" s="1">
        <v>22318190.489999998</v>
      </c>
      <c r="F211" s="1">
        <v>22332031.82</v>
      </c>
      <c r="G211" s="1">
        <v>22477481.629999999</v>
      </c>
      <c r="H211" s="1">
        <v>22494503.870000001</v>
      </c>
      <c r="I211" s="1">
        <v>22512398.18</v>
      </c>
      <c r="J211" s="1">
        <v>22530362.780000001</v>
      </c>
      <c r="K211" s="1">
        <v>22541641.190000001</v>
      </c>
      <c r="L211" s="1">
        <v>22553046.219999999</v>
      </c>
      <c r="M211" s="1">
        <v>22569497.289999999</v>
      </c>
      <c r="N211" s="1">
        <v>22569497.289999999</v>
      </c>
      <c r="O211" s="1">
        <v>-6226492.6799999997</v>
      </c>
      <c r="P211" s="1">
        <v>-6368540.8600000003</v>
      </c>
      <c r="Q211" s="1">
        <v>-6510654.6900000004</v>
      </c>
      <c r="R211" s="1">
        <v>-6652871.0600000005</v>
      </c>
      <c r="S211" s="1">
        <v>-6795193.6399999997</v>
      </c>
      <c r="T211" s="1">
        <v>-6938023.96</v>
      </c>
      <c r="U211" s="1">
        <v>-7081372.1600000001</v>
      </c>
      <c r="V211" s="1">
        <v>-7224831.6600000001</v>
      </c>
      <c r="W211" s="1">
        <v>-7368405.46</v>
      </c>
      <c r="X211" s="1">
        <v>-7512072.4699999997</v>
      </c>
      <c r="Y211" s="1">
        <v>-7655811.79</v>
      </c>
      <c r="Z211" s="1">
        <v>-7799639.9000000004</v>
      </c>
      <c r="AA211" s="1">
        <v>-7943520.4500000002</v>
      </c>
      <c r="AB211" s="1">
        <v>-141977.9</v>
      </c>
      <c r="AC211" s="1">
        <v>-142048.18</v>
      </c>
      <c r="AD211" s="1">
        <v>-142113.83000000002</v>
      </c>
      <c r="AE211" s="1">
        <v>-142216.37</v>
      </c>
      <c r="AF211" s="1">
        <v>-142322.58000000002</v>
      </c>
      <c r="AG211" s="1">
        <v>-142830.32</v>
      </c>
      <c r="AH211" s="1">
        <v>-143348.20000000001</v>
      </c>
      <c r="AI211" s="1">
        <v>-143459.5</v>
      </c>
      <c r="AJ211" s="1">
        <v>-143573.80000000002</v>
      </c>
      <c r="AK211" s="1">
        <v>-143667.01</v>
      </c>
      <c r="AL211" s="1">
        <v>-143739.32</v>
      </c>
      <c r="AM211" s="1">
        <v>-143828.11000000002</v>
      </c>
      <c r="AN211" s="1">
        <v>-143880.55000000002</v>
      </c>
      <c r="AO211" s="1">
        <v>16051621.470000001</v>
      </c>
      <c r="AP211" s="1">
        <v>15917479.609999999</v>
      </c>
      <c r="AQ211" s="1">
        <v>15788054.75</v>
      </c>
      <c r="AR211" s="1">
        <v>15665319.43</v>
      </c>
      <c r="AS211" s="1">
        <v>15536838.18</v>
      </c>
      <c r="AT211" s="1">
        <v>15539457.67</v>
      </c>
      <c r="AU211" s="1">
        <v>15413131.710000001</v>
      </c>
      <c r="AV211" s="1">
        <v>15287566.52</v>
      </c>
      <c r="AW211" s="1">
        <v>15161957.32</v>
      </c>
      <c r="AX211" s="1">
        <v>15029568.720000001</v>
      </c>
      <c r="AY211" s="1">
        <v>14897234.43</v>
      </c>
      <c r="AZ211" s="1">
        <v>14769857.390000001</v>
      </c>
      <c r="BA211" s="1">
        <v>14625976.84</v>
      </c>
    </row>
    <row r="212" spans="1:53" x14ac:dyDescent="0.2">
      <c r="A212" t="s">
        <v>227</v>
      </c>
      <c r="B212" s="1">
        <v>1662491.75</v>
      </c>
      <c r="C212" s="1">
        <v>1661307.02</v>
      </c>
      <c r="D212" s="1">
        <v>1661307.02</v>
      </c>
      <c r="E212" s="1">
        <v>1655804.6600000001</v>
      </c>
      <c r="F212" s="1">
        <v>1655804.6600000001</v>
      </c>
      <c r="G212" s="1">
        <v>1654398.71</v>
      </c>
      <c r="H212" s="1">
        <v>1654398.71</v>
      </c>
      <c r="I212" s="1">
        <v>1654154.69</v>
      </c>
      <c r="J212" s="1">
        <v>1652149.35</v>
      </c>
      <c r="K212" s="1">
        <v>1651948.76</v>
      </c>
      <c r="L212" s="1">
        <v>1651768.54</v>
      </c>
      <c r="M212" s="1">
        <v>1651505.79</v>
      </c>
      <c r="N212" s="1">
        <v>1651247.9100000001</v>
      </c>
      <c r="O212" s="1">
        <v>-1416034.23</v>
      </c>
      <c r="P212" s="1">
        <v>-1416732.98</v>
      </c>
      <c r="Q212" s="1">
        <v>-1418615.79</v>
      </c>
      <c r="R212" s="1">
        <v>-1414993.12</v>
      </c>
      <c r="S212" s="1">
        <v>-1416869.69</v>
      </c>
      <c r="T212" s="1">
        <v>-1417339.53</v>
      </c>
      <c r="U212" s="1">
        <v>-1419214.52</v>
      </c>
      <c r="V212" s="1">
        <v>-1420845.35</v>
      </c>
      <c r="W212" s="1">
        <v>-1420713.58</v>
      </c>
      <c r="X212" s="1">
        <v>-1422385.31</v>
      </c>
      <c r="Y212" s="1">
        <v>-1424077.2</v>
      </c>
      <c r="Z212" s="1">
        <v>-1425686.3</v>
      </c>
      <c r="AA212" s="1">
        <v>-1427299.98</v>
      </c>
      <c r="AB212" s="1">
        <v>-1884.67</v>
      </c>
      <c r="AC212" s="1">
        <v>-1883.48</v>
      </c>
      <c r="AD212" s="1">
        <v>-1882.81</v>
      </c>
      <c r="AE212" s="1">
        <v>-1879.69</v>
      </c>
      <c r="AF212" s="1">
        <v>-1876.57</v>
      </c>
      <c r="AG212" s="1">
        <v>-1875.79</v>
      </c>
      <c r="AH212" s="1">
        <v>-1874.99</v>
      </c>
      <c r="AI212" s="1">
        <v>-1874.8500000000001</v>
      </c>
      <c r="AJ212" s="1">
        <v>-1873.57</v>
      </c>
      <c r="AK212" s="1">
        <v>-1872.32</v>
      </c>
      <c r="AL212" s="1">
        <v>-1872.1100000000001</v>
      </c>
      <c r="AM212" s="1">
        <v>-1871.8500000000001</v>
      </c>
      <c r="AN212" s="1">
        <v>-1871.56</v>
      </c>
      <c r="AO212" s="1">
        <v>246457.52000000002</v>
      </c>
      <c r="AP212" s="1">
        <v>244574.04</v>
      </c>
      <c r="AQ212" s="1">
        <v>242691.23</v>
      </c>
      <c r="AR212" s="1">
        <v>240811.54</v>
      </c>
      <c r="AS212" s="1">
        <v>238934.97</v>
      </c>
      <c r="AT212" s="1">
        <v>237059.18</v>
      </c>
      <c r="AU212" s="1">
        <v>235184.19</v>
      </c>
      <c r="AV212" s="1">
        <v>233309.34</v>
      </c>
      <c r="AW212" s="1">
        <v>231435.77000000002</v>
      </c>
      <c r="AX212" s="1">
        <v>229563.45</v>
      </c>
      <c r="AY212" s="1">
        <v>227691.34</v>
      </c>
      <c r="AZ212" s="1">
        <v>225819.49</v>
      </c>
      <c r="BA212" s="1">
        <v>223947.93</v>
      </c>
    </row>
    <row r="213" spans="1:53" x14ac:dyDescent="0.2">
      <c r="A213" t="s">
        <v>228</v>
      </c>
      <c r="B213" s="1">
        <v>1837060.08</v>
      </c>
      <c r="C213" s="1">
        <v>1841205.73</v>
      </c>
      <c r="D213" s="1">
        <v>1842729.8599999999</v>
      </c>
      <c r="E213" s="1">
        <v>1828309.3900000001</v>
      </c>
      <c r="F213" s="1">
        <v>1835337.08</v>
      </c>
      <c r="G213" s="1">
        <v>1842584.6</v>
      </c>
      <c r="H213" s="1">
        <v>1845810.3599999999</v>
      </c>
      <c r="I213" s="1">
        <v>1846492.5</v>
      </c>
      <c r="J213" s="1">
        <v>1842457.75</v>
      </c>
      <c r="K213" s="1">
        <v>1847337.44</v>
      </c>
      <c r="L213" s="1">
        <v>1849532.69</v>
      </c>
      <c r="M213" s="1">
        <v>1853430.53</v>
      </c>
      <c r="N213" s="1">
        <v>1854327.79</v>
      </c>
      <c r="O213" s="1">
        <v>-1120956.77</v>
      </c>
      <c r="P213" s="1">
        <v>-1123105.73</v>
      </c>
      <c r="Q213" s="1">
        <v>-1126037.53</v>
      </c>
      <c r="R213" s="1">
        <v>-1110797.33</v>
      </c>
      <c r="S213" s="1">
        <v>-1113708.2</v>
      </c>
      <c r="T213" s="1">
        <v>-1115672.93</v>
      </c>
      <c r="U213" s="1">
        <v>-1118522.92</v>
      </c>
      <c r="V213" s="1">
        <v>-1119669.23</v>
      </c>
      <c r="W213" s="1">
        <v>-1119807.8400000001</v>
      </c>
      <c r="X213" s="1">
        <v>-1122590.68</v>
      </c>
      <c r="Y213" s="1">
        <v>-1125493.8500000001</v>
      </c>
      <c r="Z213" s="1">
        <v>-1128440.8</v>
      </c>
      <c r="AA213" s="1">
        <v>-1131224.6499999999</v>
      </c>
      <c r="AB213" s="1">
        <v>-2851.93</v>
      </c>
      <c r="AC213" s="1">
        <v>-2927.28</v>
      </c>
      <c r="AD213" s="1">
        <v>-2931.8</v>
      </c>
      <c r="AE213" s="1">
        <v>-2921.53</v>
      </c>
      <c r="AF213" s="1">
        <v>-2915.65</v>
      </c>
      <c r="AG213" s="1">
        <v>-2927.01</v>
      </c>
      <c r="AH213" s="1">
        <v>-2935.35</v>
      </c>
      <c r="AI213" s="1">
        <v>-2938.4500000000003</v>
      </c>
      <c r="AJ213" s="1">
        <v>-2935.79</v>
      </c>
      <c r="AK213" s="1">
        <v>-2936.4700000000003</v>
      </c>
      <c r="AL213" s="1">
        <v>-2942.09</v>
      </c>
      <c r="AM213" s="1">
        <v>-2946.9500000000003</v>
      </c>
      <c r="AN213" s="1">
        <v>-2950.76</v>
      </c>
      <c r="AO213" s="1">
        <v>716103.31</v>
      </c>
      <c r="AP213" s="1">
        <v>718100</v>
      </c>
      <c r="AQ213" s="1">
        <v>716692.33</v>
      </c>
      <c r="AR213" s="1">
        <v>717512.06</v>
      </c>
      <c r="AS213" s="1">
        <v>721628.88</v>
      </c>
      <c r="AT213" s="1">
        <v>726911.67</v>
      </c>
      <c r="AU213" s="1">
        <v>727287.44000000006</v>
      </c>
      <c r="AV213" s="1">
        <v>726823.27</v>
      </c>
      <c r="AW213" s="1">
        <v>722649.91</v>
      </c>
      <c r="AX213" s="1">
        <v>724746.76</v>
      </c>
      <c r="AY213" s="1">
        <v>724038.84</v>
      </c>
      <c r="AZ213" s="1">
        <v>724989.73</v>
      </c>
      <c r="BA213" s="1">
        <v>723103.14</v>
      </c>
    </row>
    <row r="214" spans="1:53" x14ac:dyDescent="0.2">
      <c r="A214" t="s">
        <v>229</v>
      </c>
      <c r="B214" s="1">
        <v>4544584.3100000005</v>
      </c>
      <c r="C214" s="1">
        <v>4553443.5999999996</v>
      </c>
      <c r="D214" s="1">
        <v>4638201.08</v>
      </c>
      <c r="E214" s="1">
        <v>4662236.01</v>
      </c>
      <c r="F214" s="1">
        <v>4665540.16</v>
      </c>
      <c r="G214" s="1">
        <v>4662928.76</v>
      </c>
      <c r="H214" s="1">
        <v>4727458.3</v>
      </c>
      <c r="I214" s="1">
        <v>4730994.4000000004</v>
      </c>
      <c r="J214" s="1">
        <v>4716833.88</v>
      </c>
      <c r="K214" s="1">
        <v>4726404.62</v>
      </c>
      <c r="L214" s="1">
        <v>4741348.0999999996</v>
      </c>
      <c r="M214" s="1">
        <v>4706028.16</v>
      </c>
      <c r="N214" s="1">
        <v>4705909.3100000005</v>
      </c>
      <c r="O214" s="1">
        <v>-1757257.19</v>
      </c>
      <c r="P214" s="1">
        <v>-1758640.75</v>
      </c>
      <c r="Q214" s="1">
        <v>-1768023.88</v>
      </c>
      <c r="R214" s="1">
        <v>-1763430.04</v>
      </c>
      <c r="S214" s="1">
        <v>-1770725.71</v>
      </c>
      <c r="T214" s="1">
        <v>-1769461.2000000002</v>
      </c>
      <c r="U214" s="1">
        <v>-1778251.75</v>
      </c>
      <c r="V214" s="1">
        <v>-1782797.13</v>
      </c>
      <c r="W214" s="1">
        <v>-1782657.0899999999</v>
      </c>
      <c r="X214" s="1">
        <v>-1791941.57</v>
      </c>
      <c r="Y214" s="1">
        <v>-1801488.96</v>
      </c>
      <c r="Z214" s="1">
        <v>-1811133.1600000001</v>
      </c>
      <c r="AA214" s="1">
        <v>-1820622.32</v>
      </c>
      <c r="AB214" s="1">
        <v>-9188.36</v>
      </c>
      <c r="AC214" s="1">
        <v>-9287.57</v>
      </c>
      <c r="AD214" s="1">
        <v>-9383.130000000001</v>
      </c>
      <c r="AE214" s="1">
        <v>-9494.2000000000007</v>
      </c>
      <c r="AF214" s="1">
        <v>-9522.11</v>
      </c>
      <c r="AG214" s="1">
        <v>-9522.81</v>
      </c>
      <c r="AH214" s="1">
        <v>-9586.0300000000007</v>
      </c>
      <c r="AI214" s="1">
        <v>-9655.51</v>
      </c>
      <c r="AJ214" s="1">
        <v>-9644.65</v>
      </c>
      <c r="AK214" s="1">
        <v>-9639.9699999999993</v>
      </c>
      <c r="AL214" s="1">
        <v>-9665</v>
      </c>
      <c r="AM214" s="1">
        <v>-9644.2000000000007</v>
      </c>
      <c r="AN214" s="1">
        <v>-9608.01</v>
      </c>
      <c r="AO214" s="1">
        <v>2787327.12</v>
      </c>
      <c r="AP214" s="1">
        <v>2794802.85</v>
      </c>
      <c r="AQ214" s="1">
        <v>2870177.2</v>
      </c>
      <c r="AR214" s="1">
        <v>2898805.9699999997</v>
      </c>
      <c r="AS214" s="1">
        <v>2894814.45</v>
      </c>
      <c r="AT214" s="1">
        <v>2893467.56</v>
      </c>
      <c r="AU214" s="1">
        <v>2949206.55</v>
      </c>
      <c r="AV214" s="1">
        <v>2948197.27</v>
      </c>
      <c r="AW214" s="1">
        <v>2934176.79</v>
      </c>
      <c r="AX214" s="1">
        <v>2934463.05</v>
      </c>
      <c r="AY214" s="1">
        <v>2939859.14</v>
      </c>
      <c r="AZ214" s="1">
        <v>2894895</v>
      </c>
      <c r="BA214" s="1">
        <v>2885286.99</v>
      </c>
    </row>
    <row r="215" spans="1:53" x14ac:dyDescent="0.2">
      <c r="A215" t="s">
        <v>230</v>
      </c>
      <c r="B215" s="1">
        <v>8538063.7400000002</v>
      </c>
      <c r="C215" s="1">
        <v>8659648.6799999997</v>
      </c>
      <c r="D215" s="1">
        <v>8739551.7599999998</v>
      </c>
      <c r="E215" s="1">
        <v>8776758.4800000004</v>
      </c>
      <c r="F215" s="1">
        <v>8817121.9000000004</v>
      </c>
      <c r="G215" s="1">
        <v>8839276.25</v>
      </c>
      <c r="H215" s="1">
        <v>8867200.5399999991</v>
      </c>
      <c r="I215" s="1">
        <v>8904238.7100000009</v>
      </c>
      <c r="J215" s="1">
        <v>8933873.6199999992</v>
      </c>
      <c r="K215" s="1">
        <v>8919898.7300000004</v>
      </c>
      <c r="L215" s="1">
        <v>8927816.4700000007</v>
      </c>
      <c r="M215" s="1">
        <v>8952922.8800000008</v>
      </c>
      <c r="N215" s="1">
        <v>8932669.4299999997</v>
      </c>
      <c r="O215" s="1">
        <v>-3561849.86</v>
      </c>
      <c r="P215" s="1">
        <v>-3586292.7800000003</v>
      </c>
      <c r="Q215" s="1">
        <v>-3611321.5</v>
      </c>
      <c r="R215" s="1">
        <v>-3632084.71</v>
      </c>
      <c r="S215" s="1">
        <v>-3651578.93</v>
      </c>
      <c r="T215" s="1">
        <v>-3674162.4699999997</v>
      </c>
      <c r="U215" s="1">
        <v>-3695000.24</v>
      </c>
      <c r="V215" s="1">
        <v>-3717274.43</v>
      </c>
      <c r="W215" s="1">
        <v>-3741462.48</v>
      </c>
      <c r="X215" s="1">
        <v>-3740232.0300000003</v>
      </c>
      <c r="Y215" s="1">
        <v>-3734117.44</v>
      </c>
      <c r="Z215" s="1">
        <v>-3718732.55</v>
      </c>
      <c r="AA215" s="1">
        <v>-3721482.63</v>
      </c>
      <c r="AB215" s="1">
        <v>-24469.940000000002</v>
      </c>
      <c r="AC215" s="1">
        <v>-24936.68</v>
      </c>
      <c r="AD215" s="1">
        <v>-25228.84</v>
      </c>
      <c r="AE215" s="1">
        <v>-25398.639999999999</v>
      </c>
      <c r="AF215" s="1">
        <v>-25511.13</v>
      </c>
      <c r="AG215" s="1">
        <v>-25601.77</v>
      </c>
      <c r="AH215" s="1">
        <v>-25674.39</v>
      </c>
      <c r="AI215" s="1">
        <v>-25768.59</v>
      </c>
      <c r="AJ215" s="1">
        <v>-25865.260000000002</v>
      </c>
      <c r="AK215" s="1">
        <v>-25887.97</v>
      </c>
      <c r="AL215" s="1">
        <v>-25879.190000000002</v>
      </c>
      <c r="AM215" s="1">
        <v>-25927.07</v>
      </c>
      <c r="AN215" s="1">
        <v>-25934.11</v>
      </c>
      <c r="AO215" s="1">
        <v>4976213.88</v>
      </c>
      <c r="AP215" s="1">
        <v>5073355.9000000004</v>
      </c>
      <c r="AQ215" s="1">
        <v>5128230.26</v>
      </c>
      <c r="AR215" s="1">
        <v>5144673.7699999996</v>
      </c>
      <c r="AS215" s="1">
        <v>5165542.97</v>
      </c>
      <c r="AT215" s="1">
        <v>5165113.78</v>
      </c>
      <c r="AU215" s="1">
        <v>5172200.3</v>
      </c>
      <c r="AV215" s="1">
        <v>5186964.28</v>
      </c>
      <c r="AW215" s="1">
        <v>5192411.1399999997</v>
      </c>
      <c r="AX215" s="1">
        <v>5179666.7</v>
      </c>
      <c r="AY215" s="1">
        <v>5193699.03</v>
      </c>
      <c r="AZ215" s="1">
        <v>5234190.33</v>
      </c>
      <c r="BA215" s="1">
        <v>5211186.8</v>
      </c>
    </row>
    <row r="216" spans="1:53" x14ac:dyDescent="0.2">
      <c r="A216" t="s">
        <v>231</v>
      </c>
      <c r="B216" s="1">
        <v>23572.23</v>
      </c>
      <c r="C216" s="1">
        <v>412609.28000000003</v>
      </c>
      <c r="D216" s="1">
        <v>640744.92000000004</v>
      </c>
      <c r="E216" s="1">
        <v>640414.29</v>
      </c>
      <c r="F216" s="1">
        <v>724633.57000000007</v>
      </c>
      <c r="G216" s="1">
        <v>756682.8</v>
      </c>
      <c r="H216" s="1">
        <v>806312.83000000007</v>
      </c>
      <c r="I216" s="1">
        <v>882784.38</v>
      </c>
      <c r="J216" s="1">
        <v>976340.56</v>
      </c>
      <c r="K216" s="1">
        <v>1017636.39</v>
      </c>
      <c r="L216" s="1">
        <v>1080450.58</v>
      </c>
      <c r="M216" s="1">
        <v>1194576</v>
      </c>
      <c r="N216" s="1">
        <v>1196619.06</v>
      </c>
      <c r="O216" s="1">
        <v>-299.85000000000002</v>
      </c>
      <c r="P216" s="1">
        <v>-1510.25</v>
      </c>
      <c r="Q216" s="1">
        <v>-4433.3100000000004</v>
      </c>
      <c r="R216" s="1">
        <v>-7988.53</v>
      </c>
      <c r="S216" s="1">
        <v>-11776.54</v>
      </c>
      <c r="T216" s="1">
        <v>-15887.19</v>
      </c>
      <c r="U216" s="1">
        <v>-20224.5</v>
      </c>
      <c r="V216" s="1">
        <v>-24911.74</v>
      </c>
      <c r="W216" s="1">
        <v>-30070.81</v>
      </c>
      <c r="X216" s="1">
        <v>-35604.1</v>
      </c>
      <c r="Y216" s="1">
        <v>-41426.29</v>
      </c>
      <c r="Z216" s="1">
        <v>-47739.49</v>
      </c>
      <c r="AA216" s="1">
        <v>-54375.06</v>
      </c>
      <c r="AB216" s="1">
        <v>-119.86</v>
      </c>
      <c r="AC216" s="1">
        <v>-1210.4000000000001</v>
      </c>
      <c r="AD216" s="1">
        <v>-2923.06</v>
      </c>
      <c r="AE216" s="1">
        <v>-3555.2200000000003</v>
      </c>
      <c r="AF216" s="1">
        <v>-3788.01</v>
      </c>
      <c r="AG216" s="1">
        <v>-4110.6499999999996</v>
      </c>
      <c r="AH216" s="1">
        <v>-4337.3100000000004</v>
      </c>
      <c r="AI216" s="1">
        <v>-4687.24</v>
      </c>
      <c r="AJ216" s="1">
        <v>-5159.07</v>
      </c>
      <c r="AK216" s="1">
        <v>-5533.29</v>
      </c>
      <c r="AL216" s="1">
        <v>-5822.1900000000005</v>
      </c>
      <c r="AM216" s="1">
        <v>-6313.2</v>
      </c>
      <c r="AN216" s="1">
        <v>-6635.57</v>
      </c>
      <c r="AO216" s="1">
        <v>23272.38</v>
      </c>
      <c r="AP216" s="1">
        <v>411099.03</v>
      </c>
      <c r="AQ216" s="1">
        <v>636311.61</v>
      </c>
      <c r="AR216" s="1">
        <v>632425.76</v>
      </c>
      <c r="AS216" s="1">
        <v>712857.03</v>
      </c>
      <c r="AT216" s="1">
        <v>740795.61</v>
      </c>
      <c r="AU216" s="1">
        <v>786088.33000000007</v>
      </c>
      <c r="AV216" s="1">
        <v>857872.64</v>
      </c>
      <c r="AW216" s="1">
        <v>946269.75</v>
      </c>
      <c r="AX216" s="1">
        <v>982032.29</v>
      </c>
      <c r="AY216" s="1">
        <v>1039024.29</v>
      </c>
      <c r="AZ216" s="1">
        <v>1146836.51</v>
      </c>
      <c r="BA216" s="1">
        <v>1142244</v>
      </c>
    </row>
    <row r="217" spans="1:53" x14ac:dyDescent="0.2">
      <c r="A217" t="s">
        <v>232</v>
      </c>
      <c r="B217" s="1">
        <v>362279.19</v>
      </c>
      <c r="C217" s="1">
        <v>362279.19</v>
      </c>
      <c r="D217" s="1">
        <v>362279.19</v>
      </c>
      <c r="E217" s="1">
        <v>362279.19</v>
      </c>
      <c r="F217" s="1">
        <v>362279.19</v>
      </c>
      <c r="G217" s="1">
        <v>362279.19</v>
      </c>
      <c r="H217" s="1">
        <v>362279.19</v>
      </c>
      <c r="I217" s="1">
        <v>362279.19</v>
      </c>
      <c r="J217" s="1">
        <v>362279.19</v>
      </c>
      <c r="K217" s="1">
        <v>362279.19</v>
      </c>
      <c r="L217" s="1">
        <v>362279.19</v>
      </c>
      <c r="M217" s="1">
        <v>362279.19</v>
      </c>
      <c r="N217" s="1">
        <v>362279.19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362279.19</v>
      </c>
      <c r="AP217" s="1">
        <v>362279.19</v>
      </c>
      <c r="AQ217" s="1">
        <v>362279.19</v>
      </c>
      <c r="AR217" s="1">
        <v>362279.19</v>
      </c>
      <c r="AS217" s="1">
        <v>362279.19</v>
      </c>
      <c r="AT217" s="1">
        <v>362279.19</v>
      </c>
      <c r="AU217" s="1">
        <v>362279.19</v>
      </c>
      <c r="AV217" s="1">
        <v>362279.19</v>
      </c>
      <c r="AW217" s="1">
        <v>362279.19</v>
      </c>
      <c r="AX217" s="1">
        <v>362279.19</v>
      </c>
      <c r="AY217" s="1">
        <v>362279.19</v>
      </c>
      <c r="AZ217" s="1">
        <v>362279.19</v>
      </c>
      <c r="BA217" s="1">
        <v>362279.19</v>
      </c>
    </row>
    <row r="218" spans="1:53" x14ac:dyDescent="0.2">
      <c r="A218" t="s">
        <v>233</v>
      </c>
      <c r="B218" s="1">
        <v>2164230.13</v>
      </c>
      <c r="C218" s="1">
        <v>2164230.13</v>
      </c>
      <c r="D218" s="1">
        <v>2164230.13</v>
      </c>
      <c r="E218" s="1">
        <v>2154216.63</v>
      </c>
      <c r="F218" s="1">
        <v>2154216.63</v>
      </c>
      <c r="G218" s="1">
        <v>2154216.63</v>
      </c>
      <c r="H218" s="1">
        <v>2154216.63</v>
      </c>
      <c r="I218" s="1">
        <v>2154216.63</v>
      </c>
      <c r="J218" s="1">
        <v>2154216.63</v>
      </c>
      <c r="K218" s="1">
        <v>2154216.63</v>
      </c>
      <c r="L218" s="1">
        <v>2154216.63</v>
      </c>
      <c r="M218" s="1">
        <v>2154216.63</v>
      </c>
      <c r="N218" s="1">
        <v>2416083.21</v>
      </c>
      <c r="O218" s="1">
        <v>-850025.02</v>
      </c>
      <c r="P218" s="1">
        <v>-853036.9</v>
      </c>
      <c r="Q218" s="1">
        <v>-856048.78</v>
      </c>
      <c r="R218" s="1">
        <v>-849040.20000000007</v>
      </c>
      <c r="S218" s="1">
        <v>-852038.15</v>
      </c>
      <c r="T218" s="1">
        <v>-855036.1</v>
      </c>
      <c r="U218" s="1">
        <v>-858034.05</v>
      </c>
      <c r="V218" s="1">
        <v>-861032</v>
      </c>
      <c r="W218" s="1">
        <v>-864029.95000000007</v>
      </c>
      <c r="X218" s="1">
        <v>-867027.9</v>
      </c>
      <c r="Y218" s="1">
        <v>-870025.85</v>
      </c>
      <c r="Z218" s="1">
        <v>-873023.8</v>
      </c>
      <c r="AA218" s="1">
        <v>-876203.97</v>
      </c>
      <c r="AB218" s="1">
        <v>-3011.88</v>
      </c>
      <c r="AC218" s="1">
        <v>-3011.88</v>
      </c>
      <c r="AD218" s="1">
        <v>-3011.88</v>
      </c>
      <c r="AE218" s="1">
        <v>-3004.92</v>
      </c>
      <c r="AF218" s="1">
        <v>-2997.9500000000003</v>
      </c>
      <c r="AG218" s="1">
        <v>-2997.9500000000003</v>
      </c>
      <c r="AH218" s="1">
        <v>-2997.9500000000003</v>
      </c>
      <c r="AI218" s="1">
        <v>-2997.9500000000003</v>
      </c>
      <c r="AJ218" s="1">
        <v>-2997.9500000000003</v>
      </c>
      <c r="AK218" s="1">
        <v>-2997.9500000000003</v>
      </c>
      <c r="AL218" s="1">
        <v>-2997.9500000000003</v>
      </c>
      <c r="AM218" s="1">
        <v>-2997.9500000000003</v>
      </c>
      <c r="AN218" s="1">
        <v>-3180.17</v>
      </c>
      <c r="AO218" s="1">
        <v>1314205.1099999999</v>
      </c>
      <c r="AP218" s="1">
        <v>1311193.23</v>
      </c>
      <c r="AQ218" s="1">
        <v>1308181.3500000001</v>
      </c>
      <c r="AR218" s="1">
        <v>1305176.43</v>
      </c>
      <c r="AS218" s="1">
        <v>1302178.48</v>
      </c>
      <c r="AT218" s="1">
        <v>1299180.53</v>
      </c>
      <c r="AU218" s="1">
        <v>1296182.58</v>
      </c>
      <c r="AV218" s="1">
        <v>1293184.6299999999</v>
      </c>
      <c r="AW218" s="1">
        <v>1290186.68</v>
      </c>
      <c r="AX218" s="1">
        <v>1287188.73</v>
      </c>
      <c r="AY218" s="1">
        <v>1284190.78</v>
      </c>
      <c r="AZ218" s="1">
        <v>1281192.83</v>
      </c>
      <c r="BA218" s="1">
        <v>1539879.24</v>
      </c>
    </row>
    <row r="219" spans="1:53" x14ac:dyDescent="0.2">
      <c r="A219" t="s">
        <v>234</v>
      </c>
      <c r="B219" s="1">
        <v>14649.27</v>
      </c>
      <c r="C219" s="1">
        <v>14649.27</v>
      </c>
      <c r="D219" s="1">
        <v>14649.27</v>
      </c>
      <c r="E219" s="1">
        <v>14649.27</v>
      </c>
      <c r="F219" s="1">
        <v>14649.27</v>
      </c>
      <c r="G219" s="1">
        <v>14649.27</v>
      </c>
      <c r="H219" s="1">
        <v>14649.27</v>
      </c>
      <c r="I219" s="1">
        <v>0</v>
      </c>
      <c r="J219" s="1" t="s">
        <v>21</v>
      </c>
      <c r="K219" s="1" t="s">
        <v>21</v>
      </c>
      <c r="L219" s="1" t="s">
        <v>21</v>
      </c>
      <c r="M219" s="1" t="s">
        <v>21</v>
      </c>
      <c r="N219" s="1" t="s">
        <v>21</v>
      </c>
      <c r="O219" s="1">
        <v>-14649.27</v>
      </c>
      <c r="P219" s="1">
        <v>-14649.27</v>
      </c>
      <c r="Q219" s="1">
        <v>-14649.27</v>
      </c>
      <c r="R219" s="1">
        <v>-14649.27</v>
      </c>
      <c r="S219" s="1">
        <v>-14649.27</v>
      </c>
      <c r="T219" s="1">
        <v>-14649.27</v>
      </c>
      <c r="U219" s="1">
        <v>-14649.27</v>
      </c>
      <c r="V219" s="1">
        <v>0</v>
      </c>
      <c r="W219" s="1" t="s">
        <v>21</v>
      </c>
      <c r="X219" s="1" t="s">
        <v>21</v>
      </c>
      <c r="Y219" s="1" t="s">
        <v>21</v>
      </c>
      <c r="Z219" s="1" t="s">
        <v>21</v>
      </c>
      <c r="AA219" s="1" t="s">
        <v>21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 t="s">
        <v>21</v>
      </c>
      <c r="AK219" s="1" t="s">
        <v>21</v>
      </c>
      <c r="AL219" s="1" t="s">
        <v>21</v>
      </c>
      <c r="AM219" s="1" t="s">
        <v>21</v>
      </c>
      <c r="AN219" s="1" t="s">
        <v>21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 t="s">
        <v>21</v>
      </c>
      <c r="AX219" s="1" t="s">
        <v>21</v>
      </c>
      <c r="AY219" s="1" t="s">
        <v>21</v>
      </c>
      <c r="AZ219" s="1" t="s">
        <v>21</v>
      </c>
      <c r="BA219" s="1" t="s">
        <v>21</v>
      </c>
    </row>
    <row r="220" spans="1:53" x14ac:dyDescent="0.2">
      <c r="A220" t="s">
        <v>235</v>
      </c>
      <c r="B220" s="1">
        <v>1782711.48</v>
      </c>
      <c r="C220" s="1">
        <v>1782711.48</v>
      </c>
      <c r="D220" s="1">
        <v>1782711.48</v>
      </c>
      <c r="E220" s="1">
        <v>1896036.9300000002</v>
      </c>
      <c r="F220" s="1">
        <v>1896036.9300000002</v>
      </c>
      <c r="G220" s="1">
        <v>1896036.9300000002</v>
      </c>
      <c r="H220" s="1">
        <v>1896036.9300000002</v>
      </c>
      <c r="I220" s="1">
        <v>1908419.32</v>
      </c>
      <c r="J220" s="1">
        <v>1903380.77</v>
      </c>
      <c r="K220" s="1">
        <v>1920843.26</v>
      </c>
      <c r="L220" s="1">
        <v>1920817.5899999999</v>
      </c>
      <c r="M220" s="1">
        <v>1920817.5899999999</v>
      </c>
      <c r="N220" s="1">
        <v>1920817.5899999999</v>
      </c>
      <c r="O220" s="1">
        <v>-119997.2</v>
      </c>
      <c r="P220" s="1">
        <v>-124498.55</v>
      </c>
      <c r="Q220" s="1">
        <v>-128999.90000000001</v>
      </c>
      <c r="R220" s="1">
        <v>-133644.32</v>
      </c>
      <c r="S220" s="1">
        <v>-138431.81</v>
      </c>
      <c r="T220" s="1">
        <v>-143219.30000000002</v>
      </c>
      <c r="U220" s="1">
        <v>-148006.79</v>
      </c>
      <c r="V220" s="1">
        <v>-152809.92000000001</v>
      </c>
      <c r="W220" s="1">
        <v>-147272.28</v>
      </c>
      <c r="X220" s="1">
        <v>-152100.36000000002</v>
      </c>
      <c r="Y220" s="1">
        <v>-156950.46</v>
      </c>
      <c r="Z220" s="1">
        <v>-161800.51999999999</v>
      </c>
      <c r="AA220" s="1">
        <v>-166650.58000000002</v>
      </c>
      <c r="AB220" s="1">
        <v>-4367.53</v>
      </c>
      <c r="AC220" s="1">
        <v>-4501.3500000000004</v>
      </c>
      <c r="AD220" s="1">
        <v>-4501.3500000000004</v>
      </c>
      <c r="AE220" s="1">
        <v>-4644.42</v>
      </c>
      <c r="AF220" s="1">
        <v>-4787.49</v>
      </c>
      <c r="AG220" s="1">
        <v>-4787.49</v>
      </c>
      <c r="AH220" s="1">
        <v>-4787.49</v>
      </c>
      <c r="AI220" s="1">
        <v>-4803.13</v>
      </c>
      <c r="AJ220" s="1">
        <v>-4812.4000000000005</v>
      </c>
      <c r="AK220" s="1">
        <v>-4828.08</v>
      </c>
      <c r="AL220" s="1">
        <v>-4850.1000000000004</v>
      </c>
      <c r="AM220" s="1">
        <v>-4850.0600000000004</v>
      </c>
      <c r="AN220" s="1">
        <v>-4850.0600000000004</v>
      </c>
      <c r="AO220" s="1">
        <v>1662714.28</v>
      </c>
      <c r="AP220" s="1">
        <v>1658212.9300000002</v>
      </c>
      <c r="AQ220" s="1">
        <v>1653711.58</v>
      </c>
      <c r="AR220" s="1">
        <v>1762392.6099999999</v>
      </c>
      <c r="AS220" s="1">
        <v>1757605.12</v>
      </c>
      <c r="AT220" s="1">
        <v>1752817.63</v>
      </c>
      <c r="AU220" s="1">
        <v>1748030.1400000001</v>
      </c>
      <c r="AV220" s="1">
        <v>1755609.4</v>
      </c>
      <c r="AW220" s="1">
        <v>1756108.49</v>
      </c>
      <c r="AX220" s="1">
        <v>1768742.9</v>
      </c>
      <c r="AY220" s="1">
        <v>1763867.13</v>
      </c>
      <c r="AZ220" s="1">
        <v>1759017.07</v>
      </c>
      <c r="BA220" s="1">
        <v>1754167.01</v>
      </c>
    </row>
    <row r="221" spans="1:53" x14ac:dyDescent="0.2">
      <c r="A221" t="s">
        <v>236</v>
      </c>
      <c r="B221" s="1">
        <v>0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</row>
    <row r="222" spans="1:53" x14ac:dyDescent="0.2">
      <c r="A222" t="s">
        <v>237</v>
      </c>
      <c r="B222" s="1">
        <v>576470.85</v>
      </c>
      <c r="C222" s="1">
        <v>611160.53</v>
      </c>
      <c r="D222" s="1">
        <v>611160.53</v>
      </c>
      <c r="E222" s="1">
        <v>590572.59</v>
      </c>
      <c r="F222" s="1">
        <v>590572.59</v>
      </c>
      <c r="G222" s="1">
        <v>590572.59</v>
      </c>
      <c r="H222" s="1">
        <v>590572.59</v>
      </c>
      <c r="I222" s="1">
        <v>631016.27</v>
      </c>
      <c r="J222" s="1">
        <v>609224.27</v>
      </c>
      <c r="K222" s="1">
        <v>609224.27</v>
      </c>
      <c r="L222" s="1">
        <v>609224.27</v>
      </c>
      <c r="M222" s="1">
        <v>609224.27</v>
      </c>
      <c r="N222" s="1">
        <v>609224.27</v>
      </c>
      <c r="O222" s="1">
        <v>-363338.51</v>
      </c>
      <c r="P222" s="1">
        <v>-366881.61</v>
      </c>
      <c r="Q222" s="1">
        <v>-370528.2</v>
      </c>
      <c r="R222" s="1">
        <v>-353421.82</v>
      </c>
      <c r="S222" s="1">
        <v>-356945.57</v>
      </c>
      <c r="T222" s="1">
        <v>-360469.32</v>
      </c>
      <c r="U222" s="1">
        <v>-363993.07</v>
      </c>
      <c r="V222" s="1">
        <v>-367637.48</v>
      </c>
      <c r="W222" s="1">
        <v>-349545.53</v>
      </c>
      <c r="X222" s="1">
        <v>-353180.57</v>
      </c>
      <c r="Y222" s="1">
        <v>-356815.61</v>
      </c>
      <c r="Z222" s="1">
        <v>-360450.65</v>
      </c>
      <c r="AA222" s="1">
        <v>-364085.69</v>
      </c>
      <c r="AB222" s="1">
        <v>-3439.61</v>
      </c>
      <c r="AC222" s="1">
        <v>-3543.1</v>
      </c>
      <c r="AD222" s="1">
        <v>-3646.59</v>
      </c>
      <c r="AE222" s="1">
        <v>-3585.17</v>
      </c>
      <c r="AF222" s="1">
        <v>-3523.75</v>
      </c>
      <c r="AG222" s="1">
        <v>-3523.75</v>
      </c>
      <c r="AH222" s="1">
        <v>-3523.75</v>
      </c>
      <c r="AI222" s="1">
        <v>-3644.41</v>
      </c>
      <c r="AJ222" s="1">
        <v>-3700.05</v>
      </c>
      <c r="AK222" s="1">
        <v>-3635.04</v>
      </c>
      <c r="AL222" s="1">
        <v>-3635.04</v>
      </c>
      <c r="AM222" s="1">
        <v>-3635.04</v>
      </c>
      <c r="AN222" s="1">
        <v>-3635.04</v>
      </c>
      <c r="AO222" s="1">
        <v>213132.34</v>
      </c>
      <c r="AP222" s="1">
        <v>244278.92</v>
      </c>
      <c r="AQ222" s="1">
        <v>240632.33000000002</v>
      </c>
      <c r="AR222" s="1">
        <v>237150.77000000002</v>
      </c>
      <c r="AS222" s="1">
        <v>233627.02000000002</v>
      </c>
      <c r="AT222" s="1">
        <v>230103.27000000002</v>
      </c>
      <c r="AU222" s="1">
        <v>226579.52000000002</v>
      </c>
      <c r="AV222" s="1">
        <v>263378.78999999998</v>
      </c>
      <c r="AW222" s="1">
        <v>259678.74000000002</v>
      </c>
      <c r="AX222" s="1">
        <v>256043.7</v>
      </c>
      <c r="AY222" s="1">
        <v>252408.66</v>
      </c>
      <c r="AZ222" s="1">
        <v>248773.62</v>
      </c>
      <c r="BA222" s="1">
        <v>245138.58000000002</v>
      </c>
    </row>
    <row r="223" spans="1:53" x14ac:dyDescent="0.2">
      <c r="A223" t="s">
        <v>238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</row>
    <row r="224" spans="1:53" x14ac:dyDescent="0.2">
      <c r="A224" t="s">
        <v>239</v>
      </c>
      <c r="B224" s="1">
        <v>60202.37</v>
      </c>
      <c r="C224" s="1">
        <v>60202.37</v>
      </c>
      <c r="D224" s="1">
        <v>60202.37</v>
      </c>
      <c r="E224" s="1">
        <v>60202.37</v>
      </c>
      <c r="F224" s="1">
        <v>60202.37</v>
      </c>
      <c r="G224" s="1">
        <v>60202.37</v>
      </c>
      <c r="H224" s="1">
        <v>36100.65</v>
      </c>
      <c r="I224" s="1">
        <v>36100.65</v>
      </c>
      <c r="J224" s="1">
        <v>36100.65</v>
      </c>
      <c r="K224" s="1">
        <v>36100.65</v>
      </c>
      <c r="L224" s="1">
        <v>36100.65</v>
      </c>
      <c r="M224" s="1">
        <v>36100.65</v>
      </c>
      <c r="N224" s="1">
        <v>115922.09</v>
      </c>
      <c r="O224" s="1">
        <v>-40558.15</v>
      </c>
      <c r="P224" s="1">
        <v>-40917.360000000001</v>
      </c>
      <c r="Q224" s="1">
        <v>-41276.57</v>
      </c>
      <c r="R224" s="1">
        <v>-41635.78</v>
      </c>
      <c r="S224" s="1">
        <v>-41994.99</v>
      </c>
      <c r="T224" s="1">
        <v>-42354.200000000004</v>
      </c>
      <c r="U224" s="1">
        <v>-18539.78</v>
      </c>
      <c r="V224" s="1">
        <v>-18755.18</v>
      </c>
      <c r="W224" s="1">
        <v>-18970.580000000002</v>
      </c>
      <c r="X224" s="1">
        <v>-19185.98</v>
      </c>
      <c r="Y224" s="1">
        <v>-19401.38</v>
      </c>
      <c r="Z224" s="1">
        <v>-19616.78</v>
      </c>
      <c r="AA224" s="1">
        <v>-20070.310000000001</v>
      </c>
      <c r="AB224" s="1">
        <v>-359.21</v>
      </c>
      <c r="AC224" s="1">
        <v>-359.21</v>
      </c>
      <c r="AD224" s="1">
        <v>-359.21</v>
      </c>
      <c r="AE224" s="1">
        <v>-359.21</v>
      </c>
      <c r="AF224" s="1">
        <v>-359.21</v>
      </c>
      <c r="AG224" s="1">
        <v>-359.21</v>
      </c>
      <c r="AH224" s="1">
        <v>-287.3</v>
      </c>
      <c r="AI224" s="1">
        <v>-215.4</v>
      </c>
      <c r="AJ224" s="1">
        <v>-215.4</v>
      </c>
      <c r="AK224" s="1">
        <v>-215.4</v>
      </c>
      <c r="AL224" s="1">
        <v>-215.4</v>
      </c>
      <c r="AM224" s="1">
        <v>-215.4</v>
      </c>
      <c r="AN224" s="1">
        <v>-453.53000000000003</v>
      </c>
      <c r="AO224" s="1">
        <v>19644.22</v>
      </c>
      <c r="AP224" s="1">
        <v>19285.010000000002</v>
      </c>
      <c r="AQ224" s="1">
        <v>18925.8</v>
      </c>
      <c r="AR224" s="1">
        <v>18566.59</v>
      </c>
      <c r="AS224" s="1">
        <v>18207.38</v>
      </c>
      <c r="AT224" s="1">
        <v>17848.170000000002</v>
      </c>
      <c r="AU224" s="1">
        <v>17560.87</v>
      </c>
      <c r="AV224" s="1">
        <v>17345.47</v>
      </c>
      <c r="AW224" s="1">
        <v>17130.07</v>
      </c>
      <c r="AX224" s="1">
        <v>16914.670000000002</v>
      </c>
      <c r="AY224" s="1">
        <v>16699.27</v>
      </c>
      <c r="AZ224" s="1">
        <v>16483.87</v>
      </c>
      <c r="BA224" s="1">
        <v>95851.78</v>
      </c>
    </row>
    <row r="225" spans="1:53" x14ac:dyDescent="0.2">
      <c r="A225" t="s">
        <v>240</v>
      </c>
      <c r="B225" s="1">
        <v>1342785.33</v>
      </c>
      <c r="C225" s="1">
        <v>1342785.33</v>
      </c>
      <c r="D225" s="1">
        <v>1342785.33</v>
      </c>
      <c r="E225" s="1">
        <v>1342785.33</v>
      </c>
      <c r="F225" s="1">
        <v>1342785.33</v>
      </c>
      <c r="G225" s="1">
        <v>1342785.33</v>
      </c>
      <c r="H225" s="1">
        <v>1342785.33</v>
      </c>
      <c r="I225" s="1">
        <v>1342785.33</v>
      </c>
      <c r="J225" s="1">
        <v>1374086.07</v>
      </c>
      <c r="K225" s="1">
        <v>1320446.8500000001</v>
      </c>
      <c r="L225" s="1">
        <v>1320826.26</v>
      </c>
      <c r="M225" s="1">
        <v>1320826.26</v>
      </c>
      <c r="N225" s="1">
        <v>1426740.49</v>
      </c>
      <c r="O225" s="1">
        <v>-352176.5</v>
      </c>
      <c r="P225" s="1">
        <v>-363120.2</v>
      </c>
      <c r="Q225" s="1">
        <v>-374063.9</v>
      </c>
      <c r="R225" s="1">
        <v>-385007.60000000003</v>
      </c>
      <c r="S225" s="1">
        <v>-395951.3</v>
      </c>
      <c r="T225" s="1">
        <v>-406895</v>
      </c>
      <c r="U225" s="1">
        <v>-417838.7</v>
      </c>
      <c r="V225" s="1">
        <v>-428782.4</v>
      </c>
      <c r="W225" s="1">
        <v>-450288.46</v>
      </c>
      <c r="X225" s="1">
        <v>-332994.12</v>
      </c>
      <c r="Y225" s="1">
        <v>-343757.31</v>
      </c>
      <c r="Z225" s="1">
        <v>-354522.04</v>
      </c>
      <c r="AA225" s="1">
        <v>-365718.37</v>
      </c>
      <c r="AB225" s="1">
        <v>-10943.7</v>
      </c>
      <c r="AC225" s="1">
        <v>-10943.7</v>
      </c>
      <c r="AD225" s="1">
        <v>-10943.7</v>
      </c>
      <c r="AE225" s="1">
        <v>-10943.7</v>
      </c>
      <c r="AF225" s="1">
        <v>-10943.7</v>
      </c>
      <c r="AG225" s="1">
        <v>-10943.7</v>
      </c>
      <c r="AH225" s="1">
        <v>-10943.7</v>
      </c>
      <c r="AI225" s="1">
        <v>-10943.7</v>
      </c>
      <c r="AJ225" s="1">
        <v>-11198.800000000001</v>
      </c>
      <c r="AK225" s="1">
        <v>-10980.22</v>
      </c>
      <c r="AL225" s="1">
        <v>-10763.19</v>
      </c>
      <c r="AM225" s="1">
        <v>-10764.73</v>
      </c>
      <c r="AN225" s="1">
        <v>-11196.33</v>
      </c>
      <c r="AO225" s="1">
        <v>990608.83000000007</v>
      </c>
      <c r="AP225" s="1">
        <v>979665.13</v>
      </c>
      <c r="AQ225" s="1">
        <v>968721.43</v>
      </c>
      <c r="AR225" s="1">
        <v>957777.73</v>
      </c>
      <c r="AS225" s="1">
        <v>946834.03</v>
      </c>
      <c r="AT225" s="1">
        <v>935890.33000000007</v>
      </c>
      <c r="AU225" s="1">
        <v>924946.63</v>
      </c>
      <c r="AV225" s="1">
        <v>914002.93</v>
      </c>
      <c r="AW225" s="1">
        <v>923797.61</v>
      </c>
      <c r="AX225" s="1">
        <v>987452.73</v>
      </c>
      <c r="AY225" s="1">
        <v>977068.95000000007</v>
      </c>
      <c r="AZ225" s="1">
        <v>966304.22</v>
      </c>
      <c r="BA225" s="1">
        <v>1061022.1200000001</v>
      </c>
    </row>
    <row r="226" spans="1:53" x14ac:dyDescent="0.2">
      <c r="A226" t="s">
        <v>241</v>
      </c>
      <c r="B226" s="1">
        <v>487761.83</v>
      </c>
      <c r="C226" s="1">
        <v>637840.42000000004</v>
      </c>
      <c r="D226" s="1">
        <v>637840.42000000004</v>
      </c>
      <c r="E226" s="1">
        <v>637840.42000000004</v>
      </c>
      <c r="F226" s="1">
        <v>637840.42000000004</v>
      </c>
      <c r="G226" s="1">
        <v>576777.71</v>
      </c>
      <c r="H226" s="1">
        <v>588101.41</v>
      </c>
      <c r="I226" s="1">
        <v>588101.41</v>
      </c>
      <c r="J226" s="1">
        <v>588101.41</v>
      </c>
      <c r="K226" s="1">
        <v>588101.41</v>
      </c>
      <c r="L226" s="1">
        <v>588101.41</v>
      </c>
      <c r="M226" s="1">
        <v>588101.41</v>
      </c>
      <c r="N226" s="1">
        <v>588101.41</v>
      </c>
      <c r="O226" s="1">
        <v>-185310.7</v>
      </c>
      <c r="P226" s="1">
        <v>-189897.53</v>
      </c>
      <c r="Q226" s="1">
        <v>-195095.93</v>
      </c>
      <c r="R226" s="1">
        <v>-200294.33000000002</v>
      </c>
      <c r="S226" s="1">
        <v>-205492.73</v>
      </c>
      <c r="T226" s="1">
        <v>-149379.59</v>
      </c>
      <c r="U226" s="1">
        <v>-154126.47</v>
      </c>
      <c r="V226" s="1">
        <v>-158919.5</v>
      </c>
      <c r="W226" s="1">
        <v>-163712.53</v>
      </c>
      <c r="X226" s="1">
        <v>-168505.56</v>
      </c>
      <c r="Y226" s="1">
        <v>-173298.59</v>
      </c>
      <c r="Z226" s="1">
        <v>-178091.62</v>
      </c>
      <c r="AA226" s="1">
        <v>-182884.65</v>
      </c>
      <c r="AB226" s="1">
        <v>-3975.26</v>
      </c>
      <c r="AC226" s="1">
        <v>-4586.83</v>
      </c>
      <c r="AD226" s="1">
        <v>-5198.4000000000005</v>
      </c>
      <c r="AE226" s="1">
        <v>-5198.4000000000005</v>
      </c>
      <c r="AF226" s="1">
        <v>-5198.4000000000005</v>
      </c>
      <c r="AG226" s="1">
        <v>-4949.57</v>
      </c>
      <c r="AH226" s="1">
        <v>-4746.88</v>
      </c>
      <c r="AI226" s="1">
        <v>-4793.03</v>
      </c>
      <c r="AJ226" s="1">
        <v>-4793.03</v>
      </c>
      <c r="AK226" s="1">
        <v>-4793.03</v>
      </c>
      <c r="AL226" s="1">
        <v>-4793.03</v>
      </c>
      <c r="AM226" s="1">
        <v>-4793.03</v>
      </c>
      <c r="AN226" s="1">
        <v>-4793.03</v>
      </c>
      <c r="AO226" s="1">
        <v>302451.13</v>
      </c>
      <c r="AP226" s="1">
        <v>447942.89</v>
      </c>
      <c r="AQ226" s="1">
        <v>442744.49</v>
      </c>
      <c r="AR226" s="1">
        <v>437546.09</v>
      </c>
      <c r="AS226" s="1">
        <v>432347.69</v>
      </c>
      <c r="AT226" s="1">
        <v>427398.12</v>
      </c>
      <c r="AU226" s="1">
        <v>433974.94</v>
      </c>
      <c r="AV226" s="1">
        <v>429181.91000000003</v>
      </c>
      <c r="AW226" s="1">
        <v>424388.88</v>
      </c>
      <c r="AX226" s="1">
        <v>419595.85000000003</v>
      </c>
      <c r="AY226" s="1">
        <v>414802.82</v>
      </c>
      <c r="AZ226" s="1">
        <v>410009.79000000004</v>
      </c>
      <c r="BA226" s="1">
        <v>405216.76</v>
      </c>
    </row>
    <row r="227" spans="1:53" x14ac:dyDescent="0.2">
      <c r="A227" t="s">
        <v>242</v>
      </c>
      <c r="B227" s="1">
        <v>358372.94</v>
      </c>
      <c r="C227" s="1">
        <v>358534.89</v>
      </c>
      <c r="D227" s="1">
        <v>358534.89</v>
      </c>
      <c r="E227" s="1">
        <v>358534.89</v>
      </c>
      <c r="F227" s="1">
        <v>358534.89</v>
      </c>
      <c r="G227" s="1">
        <v>358534.89</v>
      </c>
      <c r="H227" s="1">
        <v>358534.89</v>
      </c>
      <c r="I227" s="1">
        <v>358534.89</v>
      </c>
      <c r="J227" s="1">
        <v>785771.56</v>
      </c>
      <c r="K227" s="1">
        <v>785818.55</v>
      </c>
      <c r="L227" s="1">
        <v>785818.55</v>
      </c>
      <c r="M227" s="1">
        <v>785818.55</v>
      </c>
      <c r="N227" s="1">
        <v>785818.55</v>
      </c>
      <c r="O227" s="1">
        <v>-2719.15</v>
      </c>
      <c r="P227" s="1">
        <v>-4532.33</v>
      </c>
      <c r="Q227" s="1">
        <v>-6345.92</v>
      </c>
      <c r="R227" s="1">
        <v>-8159.51</v>
      </c>
      <c r="S227" s="1">
        <v>-9973.1</v>
      </c>
      <c r="T227" s="1">
        <v>-11786.69</v>
      </c>
      <c r="U227" s="1">
        <v>-13600.28</v>
      </c>
      <c r="V227" s="1">
        <v>-15413.87</v>
      </c>
      <c r="W227" s="1">
        <v>-18308.010000000002</v>
      </c>
      <c r="X227" s="1">
        <v>-22282.82</v>
      </c>
      <c r="Y227" s="1">
        <v>-26257.75</v>
      </c>
      <c r="Z227" s="1">
        <v>-30232.68</v>
      </c>
      <c r="AA227" s="1">
        <v>-34207.61</v>
      </c>
      <c r="AB227" s="1">
        <v>-1812.77</v>
      </c>
      <c r="AC227" s="1">
        <v>-1813.18</v>
      </c>
      <c r="AD227" s="1">
        <v>-1813.5900000000001</v>
      </c>
      <c r="AE227" s="1">
        <v>-1813.5900000000001</v>
      </c>
      <c r="AF227" s="1">
        <v>-1813.5900000000001</v>
      </c>
      <c r="AG227" s="1">
        <v>-1813.5900000000001</v>
      </c>
      <c r="AH227" s="1">
        <v>-1813.5900000000001</v>
      </c>
      <c r="AI227" s="1">
        <v>-1813.5900000000001</v>
      </c>
      <c r="AJ227" s="1">
        <v>-2894.14</v>
      </c>
      <c r="AK227" s="1">
        <v>-3974.81</v>
      </c>
      <c r="AL227" s="1">
        <v>-3974.9300000000003</v>
      </c>
      <c r="AM227" s="1">
        <v>-3974.9300000000003</v>
      </c>
      <c r="AN227" s="1">
        <v>-3974.9300000000003</v>
      </c>
      <c r="AO227" s="1">
        <v>355653.79</v>
      </c>
      <c r="AP227" s="1">
        <v>354002.56</v>
      </c>
      <c r="AQ227" s="1">
        <v>352188.97000000003</v>
      </c>
      <c r="AR227" s="1">
        <v>350375.38</v>
      </c>
      <c r="AS227" s="1">
        <v>348561.79</v>
      </c>
      <c r="AT227" s="1">
        <v>346748.2</v>
      </c>
      <c r="AU227" s="1">
        <v>344934.61</v>
      </c>
      <c r="AV227" s="1">
        <v>343121.02</v>
      </c>
      <c r="AW227" s="1">
        <v>767463.55</v>
      </c>
      <c r="AX227" s="1">
        <v>763535.73</v>
      </c>
      <c r="AY227" s="1">
        <v>759560.8</v>
      </c>
      <c r="AZ227" s="1">
        <v>755585.87</v>
      </c>
      <c r="BA227" s="1">
        <v>751610.94000000006</v>
      </c>
    </row>
    <row r="228" spans="1:53" x14ac:dyDescent="0.2">
      <c r="A228" t="s">
        <v>243</v>
      </c>
      <c r="B228" s="1">
        <v>859742.09</v>
      </c>
      <c r="C228" s="1">
        <v>859742.09</v>
      </c>
      <c r="D228" s="1">
        <v>859742.09</v>
      </c>
      <c r="E228" s="1">
        <v>859742.09</v>
      </c>
      <c r="F228" s="1">
        <v>859742.09</v>
      </c>
      <c r="G228" s="1">
        <v>859742.09</v>
      </c>
      <c r="H228" s="1">
        <v>1350608.24</v>
      </c>
      <c r="I228" s="1">
        <v>1351057.68</v>
      </c>
      <c r="J228" s="1">
        <v>1351445.57</v>
      </c>
      <c r="K228" s="1">
        <v>1352061.09</v>
      </c>
      <c r="L228" s="1">
        <v>1363772.47</v>
      </c>
      <c r="M228" s="1">
        <v>1363772.47</v>
      </c>
      <c r="N228" s="1">
        <v>1363772.47</v>
      </c>
      <c r="O228" s="1">
        <v>-107468.3</v>
      </c>
      <c r="P228" s="1">
        <v>-114475.2</v>
      </c>
      <c r="Q228" s="1">
        <v>-121482.1</v>
      </c>
      <c r="R228" s="1">
        <v>-128489</v>
      </c>
      <c r="S228" s="1">
        <v>-135495.9</v>
      </c>
      <c r="T228" s="1">
        <v>-142502.80000000002</v>
      </c>
      <c r="U228" s="1">
        <v>-151509.98000000001</v>
      </c>
      <c r="V228" s="1">
        <v>-162519.26999999999</v>
      </c>
      <c r="W228" s="1">
        <v>-173531.97</v>
      </c>
      <c r="X228" s="1">
        <v>-184548.76</v>
      </c>
      <c r="Y228" s="1">
        <v>-195615.78</v>
      </c>
      <c r="Z228" s="1">
        <v>-206730.53</v>
      </c>
      <c r="AA228" s="1">
        <v>-217845.28</v>
      </c>
      <c r="AB228" s="1">
        <v>-6989.53</v>
      </c>
      <c r="AC228" s="1">
        <v>-7006.9000000000005</v>
      </c>
      <c r="AD228" s="1">
        <v>-7006.9000000000005</v>
      </c>
      <c r="AE228" s="1">
        <v>-7006.9000000000005</v>
      </c>
      <c r="AF228" s="1">
        <v>-7006.9000000000005</v>
      </c>
      <c r="AG228" s="1">
        <v>-7006.9000000000005</v>
      </c>
      <c r="AH228" s="1">
        <v>-9007.18</v>
      </c>
      <c r="AI228" s="1">
        <v>-11009.29</v>
      </c>
      <c r="AJ228" s="1">
        <v>-11012.7</v>
      </c>
      <c r="AK228" s="1">
        <v>-11016.79</v>
      </c>
      <c r="AL228" s="1">
        <v>-11067.02</v>
      </c>
      <c r="AM228" s="1">
        <v>-11114.75</v>
      </c>
      <c r="AN228" s="1">
        <v>-11114.75</v>
      </c>
      <c r="AO228" s="1">
        <v>752273.79</v>
      </c>
      <c r="AP228" s="1">
        <v>745266.89</v>
      </c>
      <c r="AQ228" s="1">
        <v>738259.99</v>
      </c>
      <c r="AR228" s="1">
        <v>731253.09</v>
      </c>
      <c r="AS228" s="1">
        <v>724246.19000000006</v>
      </c>
      <c r="AT228" s="1">
        <v>717239.29</v>
      </c>
      <c r="AU228" s="1">
        <v>1199098.26</v>
      </c>
      <c r="AV228" s="1">
        <v>1188538.4099999999</v>
      </c>
      <c r="AW228" s="1">
        <v>1177913.6000000001</v>
      </c>
      <c r="AX228" s="1">
        <v>1167512.33</v>
      </c>
      <c r="AY228" s="1">
        <v>1168156.69</v>
      </c>
      <c r="AZ228" s="1">
        <v>1157041.94</v>
      </c>
      <c r="BA228" s="1">
        <v>1145927.19</v>
      </c>
    </row>
    <row r="229" spans="1:53" x14ac:dyDescent="0.2">
      <c r="A229" t="s">
        <v>244</v>
      </c>
      <c r="B229" s="1">
        <v>539977.03</v>
      </c>
      <c r="C229" s="1">
        <v>539977.03</v>
      </c>
      <c r="D229" s="1">
        <v>539977.03</v>
      </c>
      <c r="E229" s="1">
        <v>539977.03</v>
      </c>
      <c r="F229" s="1">
        <v>539977.03</v>
      </c>
      <c r="G229" s="1">
        <v>539977.03</v>
      </c>
      <c r="H229" s="1">
        <v>539977.03</v>
      </c>
      <c r="I229" s="1">
        <v>539977.03</v>
      </c>
      <c r="J229" s="1">
        <v>539977.03</v>
      </c>
      <c r="K229" s="1">
        <v>539977.03</v>
      </c>
      <c r="L229" s="1">
        <v>539977.03</v>
      </c>
      <c r="M229" s="1">
        <v>846422.34</v>
      </c>
      <c r="N229" s="1">
        <v>848359.36</v>
      </c>
      <c r="O229" s="1">
        <v>-61633.61</v>
      </c>
      <c r="P229" s="1">
        <v>-64364.99</v>
      </c>
      <c r="Q229" s="1">
        <v>-67096.37</v>
      </c>
      <c r="R229" s="1">
        <v>-69827.75</v>
      </c>
      <c r="S229" s="1">
        <v>-72559.13</v>
      </c>
      <c r="T229" s="1">
        <v>-75290.509999999995</v>
      </c>
      <c r="U229" s="1">
        <v>-78021.89</v>
      </c>
      <c r="V229" s="1">
        <v>-80753.27</v>
      </c>
      <c r="W229" s="1">
        <v>-83484.650000000009</v>
      </c>
      <c r="X229" s="1">
        <v>-86216.03</v>
      </c>
      <c r="Y229" s="1">
        <v>-88947.41</v>
      </c>
      <c r="Z229" s="1">
        <v>-92453.85</v>
      </c>
      <c r="AA229" s="1">
        <v>-96740.24</v>
      </c>
      <c r="AB229" s="1">
        <v>-2731.38</v>
      </c>
      <c r="AC229" s="1">
        <v>-2731.38</v>
      </c>
      <c r="AD229" s="1">
        <v>-2731.38</v>
      </c>
      <c r="AE229" s="1">
        <v>-2731.38</v>
      </c>
      <c r="AF229" s="1">
        <v>-2731.38</v>
      </c>
      <c r="AG229" s="1">
        <v>-2731.38</v>
      </c>
      <c r="AH229" s="1">
        <v>-2731.38</v>
      </c>
      <c r="AI229" s="1">
        <v>-2731.38</v>
      </c>
      <c r="AJ229" s="1">
        <v>-2731.38</v>
      </c>
      <c r="AK229" s="1">
        <v>-2731.38</v>
      </c>
      <c r="AL229" s="1">
        <v>-2731.38</v>
      </c>
      <c r="AM229" s="1">
        <v>-3506.44</v>
      </c>
      <c r="AN229" s="1">
        <v>-4286.3900000000003</v>
      </c>
      <c r="AO229" s="1">
        <v>478343.42</v>
      </c>
      <c r="AP229" s="1">
        <v>475612.04000000004</v>
      </c>
      <c r="AQ229" s="1">
        <v>472880.66000000003</v>
      </c>
      <c r="AR229" s="1">
        <v>470149.28</v>
      </c>
      <c r="AS229" s="1">
        <v>467417.9</v>
      </c>
      <c r="AT229" s="1">
        <v>464686.52</v>
      </c>
      <c r="AU229" s="1">
        <v>461955.14</v>
      </c>
      <c r="AV229" s="1">
        <v>459223.76</v>
      </c>
      <c r="AW229" s="1">
        <v>456492.38</v>
      </c>
      <c r="AX229" s="1">
        <v>453761</v>
      </c>
      <c r="AY229" s="1">
        <v>451029.62</v>
      </c>
      <c r="AZ229" s="1">
        <v>753968.49</v>
      </c>
      <c r="BA229" s="1">
        <v>751619.12</v>
      </c>
    </row>
    <row r="230" spans="1:53" x14ac:dyDescent="0.2">
      <c r="A230" t="s">
        <v>245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</row>
    <row r="231" spans="1:53" x14ac:dyDescent="0.2">
      <c r="A231" t="s">
        <v>246</v>
      </c>
      <c r="B231" s="1">
        <v>14744.52</v>
      </c>
      <c r="C231" s="1">
        <v>14744.52</v>
      </c>
      <c r="D231" s="1">
        <v>14744.52</v>
      </c>
      <c r="E231" s="1">
        <v>14744.52</v>
      </c>
      <c r="F231" s="1">
        <v>14744.52</v>
      </c>
      <c r="G231" s="1">
        <v>14744.52</v>
      </c>
      <c r="H231" s="1">
        <v>14744.52</v>
      </c>
      <c r="I231" s="1">
        <v>14744.52</v>
      </c>
      <c r="J231" s="1">
        <v>14744.52</v>
      </c>
      <c r="K231" s="1">
        <v>14744.52</v>
      </c>
      <c r="L231" s="1">
        <v>14744.52</v>
      </c>
      <c r="M231" s="1">
        <v>14744.52</v>
      </c>
      <c r="N231" s="1">
        <v>14744.52</v>
      </c>
      <c r="O231" s="1">
        <v>-8832.08</v>
      </c>
      <c r="P231" s="1">
        <v>-8888.35</v>
      </c>
      <c r="Q231" s="1">
        <v>-8944.6200000000008</v>
      </c>
      <c r="R231" s="1">
        <v>-9000.89</v>
      </c>
      <c r="S231" s="1">
        <v>-9057.16</v>
      </c>
      <c r="T231" s="1">
        <v>-9113.43</v>
      </c>
      <c r="U231" s="1">
        <v>-9169.7000000000007</v>
      </c>
      <c r="V231" s="1">
        <v>-9225.9699999999993</v>
      </c>
      <c r="W231" s="1">
        <v>-9282.24</v>
      </c>
      <c r="X231" s="1">
        <v>-9338.51</v>
      </c>
      <c r="Y231" s="1">
        <v>-9394.7800000000007</v>
      </c>
      <c r="Z231" s="1">
        <v>-9451.0500000000011</v>
      </c>
      <c r="AA231" s="1">
        <v>-9507.32</v>
      </c>
      <c r="AB231" s="1">
        <v>-56.27</v>
      </c>
      <c r="AC231" s="1">
        <v>-56.27</v>
      </c>
      <c r="AD231" s="1">
        <v>-56.27</v>
      </c>
      <c r="AE231" s="1">
        <v>-56.27</v>
      </c>
      <c r="AF231" s="1">
        <v>-56.27</v>
      </c>
      <c r="AG231" s="1">
        <v>-56.27</v>
      </c>
      <c r="AH231" s="1">
        <v>-56.27</v>
      </c>
      <c r="AI231" s="1">
        <v>-56.27</v>
      </c>
      <c r="AJ231" s="1">
        <v>-56.27</v>
      </c>
      <c r="AK231" s="1">
        <v>-56.27</v>
      </c>
      <c r="AL231" s="1">
        <v>-56.27</v>
      </c>
      <c r="AM231" s="1">
        <v>-56.27</v>
      </c>
      <c r="AN231" s="1">
        <v>-56.27</v>
      </c>
      <c r="AO231" s="1">
        <v>5912.4400000000005</v>
      </c>
      <c r="AP231" s="1">
        <v>5856.17</v>
      </c>
      <c r="AQ231" s="1">
        <v>5799.9000000000005</v>
      </c>
      <c r="AR231" s="1">
        <v>5743.63</v>
      </c>
      <c r="AS231" s="1">
        <v>5687.36</v>
      </c>
      <c r="AT231" s="1">
        <v>5631.09</v>
      </c>
      <c r="AU231" s="1">
        <v>5574.82</v>
      </c>
      <c r="AV231" s="1">
        <v>5518.55</v>
      </c>
      <c r="AW231" s="1">
        <v>5462.28</v>
      </c>
      <c r="AX231" s="1">
        <v>5406.01</v>
      </c>
      <c r="AY231" s="1">
        <v>5349.74</v>
      </c>
      <c r="AZ231" s="1">
        <v>5293.47</v>
      </c>
      <c r="BA231" s="1">
        <v>5237.2</v>
      </c>
    </row>
    <row r="232" spans="1:53" x14ac:dyDescent="0.2">
      <c r="A232" t="s">
        <v>247</v>
      </c>
      <c r="B232" s="1">
        <v>267539.41000000003</v>
      </c>
      <c r="C232" s="1">
        <v>267539.41000000003</v>
      </c>
      <c r="D232" s="1">
        <v>267539.41000000003</v>
      </c>
      <c r="E232" s="1">
        <v>267539.41000000003</v>
      </c>
      <c r="F232" s="1">
        <v>267539.41000000003</v>
      </c>
      <c r="G232" s="1">
        <v>281475.63</v>
      </c>
      <c r="H232" s="1">
        <v>281475.63</v>
      </c>
      <c r="I232" s="1">
        <v>265743.34000000003</v>
      </c>
      <c r="J232" s="1">
        <v>265743.34000000003</v>
      </c>
      <c r="K232" s="1">
        <v>265743.34000000003</v>
      </c>
      <c r="L232" s="1">
        <v>265743.34000000003</v>
      </c>
      <c r="M232" s="1">
        <v>265743.34000000003</v>
      </c>
      <c r="N232" s="1">
        <v>265743.34000000003</v>
      </c>
      <c r="O232" s="1">
        <v>-198572.9</v>
      </c>
      <c r="P232" s="1">
        <v>-199638.6</v>
      </c>
      <c r="Q232" s="1">
        <v>-200704.30000000002</v>
      </c>
      <c r="R232" s="1">
        <v>-201770</v>
      </c>
      <c r="S232" s="1">
        <v>-202835.7</v>
      </c>
      <c r="T232" s="1">
        <v>-203929.15</v>
      </c>
      <c r="U232" s="1">
        <v>-205050.36000000002</v>
      </c>
      <c r="V232" s="1">
        <v>-190407.95</v>
      </c>
      <c r="W232" s="1">
        <v>-191466.49</v>
      </c>
      <c r="X232" s="1">
        <v>-192525.03</v>
      </c>
      <c r="Y232" s="1">
        <v>-193583.57</v>
      </c>
      <c r="Z232" s="1">
        <v>-194642.11000000002</v>
      </c>
      <c r="AA232" s="1">
        <v>-195700.65</v>
      </c>
      <c r="AB232" s="1">
        <v>-1127.81</v>
      </c>
      <c r="AC232" s="1">
        <v>-1065.7</v>
      </c>
      <c r="AD232" s="1">
        <v>-1065.7</v>
      </c>
      <c r="AE232" s="1">
        <v>-1065.7</v>
      </c>
      <c r="AF232" s="1">
        <v>-1065.7</v>
      </c>
      <c r="AG232" s="1">
        <v>-1093.45</v>
      </c>
      <c r="AH232" s="1">
        <v>-1121.21</v>
      </c>
      <c r="AI232" s="1">
        <v>-1089.8800000000001</v>
      </c>
      <c r="AJ232" s="1">
        <v>-1058.54</v>
      </c>
      <c r="AK232" s="1">
        <v>-1058.54</v>
      </c>
      <c r="AL232" s="1">
        <v>-1058.54</v>
      </c>
      <c r="AM232" s="1">
        <v>-1058.54</v>
      </c>
      <c r="AN232" s="1">
        <v>-1058.54</v>
      </c>
      <c r="AO232" s="1">
        <v>68966.509999999995</v>
      </c>
      <c r="AP232" s="1">
        <v>67900.81</v>
      </c>
      <c r="AQ232" s="1">
        <v>66835.11</v>
      </c>
      <c r="AR232" s="1">
        <v>65769.41</v>
      </c>
      <c r="AS232" s="1">
        <v>64703.71</v>
      </c>
      <c r="AT232" s="1">
        <v>77546.48</v>
      </c>
      <c r="AU232" s="1">
        <v>76425.27</v>
      </c>
      <c r="AV232" s="1">
        <v>75335.39</v>
      </c>
      <c r="AW232" s="1">
        <v>74276.850000000006</v>
      </c>
      <c r="AX232" s="1">
        <v>73218.31</v>
      </c>
      <c r="AY232" s="1">
        <v>72159.77</v>
      </c>
      <c r="AZ232" s="1">
        <v>71101.23</v>
      </c>
      <c r="BA232" s="1">
        <v>70042.69</v>
      </c>
    </row>
    <row r="233" spans="1:53" x14ac:dyDescent="0.2">
      <c r="A233" t="s">
        <v>248</v>
      </c>
      <c r="B233" s="1">
        <v>34018.39</v>
      </c>
      <c r="C233" s="1">
        <v>34018.39</v>
      </c>
      <c r="D233" s="1">
        <v>34018.39</v>
      </c>
      <c r="E233" s="1">
        <v>34018.39</v>
      </c>
      <c r="F233" s="1">
        <v>34018.39</v>
      </c>
      <c r="G233" s="1">
        <v>34018.39</v>
      </c>
      <c r="H233" s="1">
        <v>34018.39</v>
      </c>
      <c r="I233" s="1">
        <v>26663.14</v>
      </c>
      <c r="J233" s="1">
        <v>26663.14</v>
      </c>
      <c r="K233" s="1">
        <v>26663.14</v>
      </c>
      <c r="L233" s="1">
        <v>26663.14</v>
      </c>
      <c r="M233" s="1">
        <v>26663.14</v>
      </c>
      <c r="N233" s="1">
        <v>26663.14</v>
      </c>
      <c r="O233" s="1">
        <v>-16724.420000000002</v>
      </c>
      <c r="P233" s="1">
        <v>-17113.650000000001</v>
      </c>
      <c r="Q233" s="1">
        <v>-17502.88</v>
      </c>
      <c r="R233" s="1">
        <v>-17892.11</v>
      </c>
      <c r="S233" s="1">
        <v>-18281.34</v>
      </c>
      <c r="T233" s="1">
        <v>-18670.57</v>
      </c>
      <c r="U233" s="1">
        <v>-19059.8</v>
      </c>
      <c r="V233" s="1">
        <v>-12051.7</v>
      </c>
      <c r="W233" s="1">
        <v>-12356.77</v>
      </c>
      <c r="X233" s="1">
        <v>-12661.84</v>
      </c>
      <c r="Y233" s="1">
        <v>-12966.91</v>
      </c>
      <c r="Z233" s="1">
        <v>-13271.98</v>
      </c>
      <c r="AA233" s="1">
        <v>-13577.050000000001</v>
      </c>
      <c r="AB233" s="1">
        <v>-448.39</v>
      </c>
      <c r="AC233" s="1">
        <v>-389.23</v>
      </c>
      <c r="AD233" s="1">
        <v>-389.23</v>
      </c>
      <c r="AE233" s="1">
        <v>-389.23</v>
      </c>
      <c r="AF233" s="1">
        <v>-389.23</v>
      </c>
      <c r="AG233" s="1">
        <v>-389.23</v>
      </c>
      <c r="AH233" s="1">
        <v>-389.23</v>
      </c>
      <c r="AI233" s="1">
        <v>-347.15000000000003</v>
      </c>
      <c r="AJ233" s="1">
        <v>-305.07</v>
      </c>
      <c r="AK233" s="1">
        <v>-305.07</v>
      </c>
      <c r="AL233" s="1">
        <v>-305.07</v>
      </c>
      <c r="AM233" s="1">
        <v>-305.07</v>
      </c>
      <c r="AN233" s="1">
        <v>-305.07</v>
      </c>
      <c r="AO233" s="1">
        <v>17293.97</v>
      </c>
      <c r="AP233" s="1">
        <v>16904.740000000002</v>
      </c>
      <c r="AQ233" s="1">
        <v>16515.510000000002</v>
      </c>
      <c r="AR233" s="1">
        <v>16126.28</v>
      </c>
      <c r="AS233" s="1">
        <v>15737.050000000001</v>
      </c>
      <c r="AT233" s="1">
        <v>15347.82</v>
      </c>
      <c r="AU233" s="1">
        <v>14958.59</v>
      </c>
      <c r="AV233" s="1">
        <v>14611.44</v>
      </c>
      <c r="AW233" s="1">
        <v>14306.37</v>
      </c>
      <c r="AX233" s="1">
        <v>14001.300000000001</v>
      </c>
      <c r="AY233" s="1">
        <v>13696.23</v>
      </c>
      <c r="AZ233" s="1">
        <v>13391.16</v>
      </c>
      <c r="BA233" s="1">
        <v>13086.09</v>
      </c>
    </row>
    <row r="234" spans="1:53" x14ac:dyDescent="0.2">
      <c r="A234" t="s">
        <v>249</v>
      </c>
      <c r="B234" s="1">
        <v>728377.81</v>
      </c>
      <c r="C234" s="1">
        <v>833925.54</v>
      </c>
      <c r="D234" s="1">
        <v>833925.54</v>
      </c>
      <c r="E234" s="1">
        <v>833925.54</v>
      </c>
      <c r="F234" s="1">
        <v>833925.54</v>
      </c>
      <c r="G234" s="1">
        <v>833925.54</v>
      </c>
      <c r="H234" s="1">
        <v>798183.54</v>
      </c>
      <c r="I234" s="1">
        <v>798183.54</v>
      </c>
      <c r="J234" s="1">
        <v>798183.54</v>
      </c>
      <c r="K234" s="1">
        <v>798183.54</v>
      </c>
      <c r="L234" s="1">
        <v>798183.54</v>
      </c>
      <c r="M234" s="1">
        <v>809389.58000000007</v>
      </c>
      <c r="N234" s="1">
        <v>809389.58000000007</v>
      </c>
      <c r="O234" s="1">
        <v>-221754.94</v>
      </c>
      <c r="P234" s="1">
        <v>-225283.14</v>
      </c>
      <c r="Q234" s="1">
        <v>-229049.7</v>
      </c>
      <c r="R234" s="1">
        <v>-232816.26</v>
      </c>
      <c r="S234" s="1">
        <v>-236582.82</v>
      </c>
      <c r="T234" s="1">
        <v>-240349.38</v>
      </c>
      <c r="U234" s="1">
        <v>-208293.23</v>
      </c>
      <c r="V234" s="1">
        <v>-211898.36000000002</v>
      </c>
      <c r="W234" s="1">
        <v>-215503.49</v>
      </c>
      <c r="X234" s="1">
        <v>-182946.27</v>
      </c>
      <c r="Y234" s="1">
        <v>-186551.4</v>
      </c>
      <c r="Z234" s="1">
        <v>-190181.84</v>
      </c>
      <c r="AA234" s="1">
        <v>-193837.58000000002</v>
      </c>
      <c r="AB234" s="1">
        <v>-3289.84</v>
      </c>
      <c r="AC234" s="1">
        <v>-3528.2000000000003</v>
      </c>
      <c r="AD234" s="1">
        <v>-3766.56</v>
      </c>
      <c r="AE234" s="1">
        <v>-3766.56</v>
      </c>
      <c r="AF234" s="1">
        <v>-3766.56</v>
      </c>
      <c r="AG234" s="1">
        <v>-3766.56</v>
      </c>
      <c r="AH234" s="1">
        <v>-3685.85</v>
      </c>
      <c r="AI234" s="1">
        <v>-3605.13</v>
      </c>
      <c r="AJ234" s="1">
        <v>-3605.13</v>
      </c>
      <c r="AK234" s="1">
        <v>-3605.13</v>
      </c>
      <c r="AL234" s="1">
        <v>-3605.13</v>
      </c>
      <c r="AM234" s="1">
        <v>-3630.44</v>
      </c>
      <c r="AN234" s="1">
        <v>-3655.7400000000002</v>
      </c>
      <c r="AO234" s="1">
        <v>506622.87</v>
      </c>
      <c r="AP234" s="1">
        <v>608642.4</v>
      </c>
      <c r="AQ234" s="1">
        <v>604875.84</v>
      </c>
      <c r="AR234" s="1">
        <v>601109.28</v>
      </c>
      <c r="AS234" s="1">
        <v>597342.71999999997</v>
      </c>
      <c r="AT234" s="1">
        <v>593576.16</v>
      </c>
      <c r="AU234" s="1">
        <v>589890.31000000006</v>
      </c>
      <c r="AV234" s="1">
        <v>586285.18000000005</v>
      </c>
      <c r="AW234" s="1">
        <v>582680.05000000005</v>
      </c>
      <c r="AX234" s="1">
        <v>615237.27</v>
      </c>
      <c r="AY234" s="1">
        <v>611632.14</v>
      </c>
      <c r="AZ234" s="1">
        <v>619207.74</v>
      </c>
      <c r="BA234" s="1">
        <v>615552</v>
      </c>
    </row>
    <row r="235" spans="1:53" x14ac:dyDescent="0.2">
      <c r="A235" t="s">
        <v>250</v>
      </c>
      <c r="B235" s="1">
        <v>1</v>
      </c>
      <c r="C235" s="1">
        <v>1</v>
      </c>
      <c r="D235" s="1">
        <v>1</v>
      </c>
      <c r="E235" s="1">
        <v>1</v>
      </c>
      <c r="F235" s="1">
        <v>1</v>
      </c>
      <c r="G235" s="1">
        <v>1</v>
      </c>
      <c r="H235" s="1">
        <v>1</v>
      </c>
      <c r="I235" s="1">
        <v>1</v>
      </c>
      <c r="J235" s="1">
        <v>1</v>
      </c>
      <c r="K235" s="1">
        <v>0</v>
      </c>
      <c r="L235" s="1">
        <v>0</v>
      </c>
      <c r="M235" s="1">
        <v>0</v>
      </c>
      <c r="N235" s="1">
        <v>0</v>
      </c>
      <c r="O235" s="1">
        <v>36161.43</v>
      </c>
      <c r="P235" s="1">
        <v>36161.42</v>
      </c>
      <c r="Q235" s="1">
        <v>36161.410000000003</v>
      </c>
      <c r="R235" s="1">
        <v>36161.4</v>
      </c>
      <c r="S235" s="1">
        <v>36161.39</v>
      </c>
      <c r="T235" s="1">
        <v>36161.379999999997</v>
      </c>
      <c r="U235" s="1">
        <v>36161.370000000003</v>
      </c>
      <c r="V235" s="1">
        <v>36161.360000000001</v>
      </c>
      <c r="W235" s="1">
        <v>36161.35</v>
      </c>
      <c r="X235" s="1">
        <v>0</v>
      </c>
      <c r="Y235" s="1">
        <v>0</v>
      </c>
      <c r="Z235" s="1">
        <v>0</v>
      </c>
      <c r="AA235" s="1">
        <v>0</v>
      </c>
      <c r="AB235" s="1">
        <v>-0.01</v>
      </c>
      <c r="AC235" s="1">
        <v>-0.01</v>
      </c>
      <c r="AD235" s="1">
        <v>-0.01</v>
      </c>
      <c r="AE235" s="1">
        <v>-0.01</v>
      </c>
      <c r="AF235" s="1">
        <v>-0.01</v>
      </c>
      <c r="AG235" s="1">
        <v>-0.01</v>
      </c>
      <c r="AH235" s="1">
        <v>-0.01</v>
      </c>
      <c r="AI235" s="1">
        <v>-0.01</v>
      </c>
      <c r="AJ235" s="1">
        <v>-0.01</v>
      </c>
      <c r="AK235" s="1">
        <v>0</v>
      </c>
      <c r="AL235" s="1">
        <v>0</v>
      </c>
      <c r="AM235" s="1">
        <v>0</v>
      </c>
      <c r="AN235" s="1">
        <v>0</v>
      </c>
      <c r="AO235" s="1">
        <v>36162.43</v>
      </c>
      <c r="AP235" s="1">
        <v>36162.42</v>
      </c>
      <c r="AQ235" s="1">
        <v>36162.410000000003</v>
      </c>
      <c r="AR235" s="1">
        <v>36162.400000000001</v>
      </c>
      <c r="AS235" s="1">
        <v>36162.39</v>
      </c>
      <c r="AT235" s="1">
        <v>36162.379999999997</v>
      </c>
      <c r="AU235" s="1">
        <v>36162.370000000003</v>
      </c>
      <c r="AV235" s="1">
        <v>36162.36</v>
      </c>
      <c r="AW235" s="1">
        <v>36162.35</v>
      </c>
      <c r="AX235" s="1">
        <v>0</v>
      </c>
      <c r="AY235" s="1">
        <v>0</v>
      </c>
      <c r="AZ235" s="1">
        <v>0</v>
      </c>
      <c r="BA235" s="1">
        <v>0</v>
      </c>
    </row>
    <row r="236" spans="1:53" x14ac:dyDescent="0.2">
      <c r="A236" t="s">
        <v>251</v>
      </c>
      <c r="B236" s="1">
        <v>21741.48</v>
      </c>
      <c r="C236" s="1">
        <v>21741.48</v>
      </c>
      <c r="D236" s="1">
        <v>21741.48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-21741.48</v>
      </c>
      <c r="P236" s="1">
        <v>-21741.48</v>
      </c>
      <c r="Q236" s="1">
        <v>-21741.48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</row>
    <row r="237" spans="1:53" x14ac:dyDescent="0.2">
      <c r="A237" t="s">
        <v>252</v>
      </c>
      <c r="B237" s="1">
        <v>52274.33</v>
      </c>
      <c r="C237" s="1">
        <v>52274.33</v>
      </c>
      <c r="D237" s="1">
        <v>52274.33</v>
      </c>
      <c r="E237" s="1">
        <v>52274.33</v>
      </c>
      <c r="F237" s="1">
        <v>52274.33</v>
      </c>
      <c r="G237" s="1">
        <v>52274.33</v>
      </c>
      <c r="H237" s="1">
        <v>52274.33</v>
      </c>
      <c r="I237" s="1">
        <v>52274.33</v>
      </c>
      <c r="J237" s="1">
        <v>52274.33</v>
      </c>
      <c r="K237" s="1">
        <v>52274.33</v>
      </c>
      <c r="L237" s="1">
        <v>52274.33</v>
      </c>
      <c r="M237" s="1">
        <v>52274.33</v>
      </c>
      <c r="N237" s="1">
        <v>52274.33</v>
      </c>
      <c r="O237" s="1">
        <v>-50939.24</v>
      </c>
      <c r="P237" s="1">
        <v>-50939.24</v>
      </c>
      <c r="Q237" s="1">
        <v>-50939.24</v>
      </c>
      <c r="R237" s="1">
        <v>-50939.24</v>
      </c>
      <c r="S237" s="1">
        <v>-50939.24</v>
      </c>
      <c r="T237" s="1">
        <v>-50939.24</v>
      </c>
      <c r="U237" s="1">
        <v>-50939.24</v>
      </c>
      <c r="V237" s="1">
        <v>-50939.24</v>
      </c>
      <c r="W237" s="1">
        <v>-50939.24</v>
      </c>
      <c r="X237" s="1">
        <v>-50939.24</v>
      </c>
      <c r="Y237" s="1">
        <v>-50939.24</v>
      </c>
      <c r="Z237" s="1">
        <v>-50939.24</v>
      </c>
      <c r="AA237" s="1">
        <v>-50939.24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1335.09</v>
      </c>
      <c r="AP237" s="1">
        <v>1335.09</v>
      </c>
      <c r="AQ237" s="1">
        <v>1335.09</v>
      </c>
      <c r="AR237" s="1">
        <v>1335.09</v>
      </c>
      <c r="AS237" s="1">
        <v>1335.09</v>
      </c>
      <c r="AT237" s="1">
        <v>1335.09</v>
      </c>
      <c r="AU237" s="1">
        <v>1335.09</v>
      </c>
      <c r="AV237" s="1">
        <v>1335.09</v>
      </c>
      <c r="AW237" s="1">
        <v>1335.09</v>
      </c>
      <c r="AX237" s="1">
        <v>1335.09</v>
      </c>
      <c r="AY237" s="1">
        <v>1335.09</v>
      </c>
      <c r="AZ237" s="1">
        <v>1335.09</v>
      </c>
      <c r="BA237" s="1">
        <v>1335.09</v>
      </c>
    </row>
    <row r="238" spans="1:53" x14ac:dyDescent="0.2">
      <c r="A238" t="s">
        <v>253</v>
      </c>
      <c r="B238" s="1">
        <v>205768.17</v>
      </c>
      <c r="C238" s="1">
        <v>205768.17</v>
      </c>
      <c r="D238" s="1">
        <v>205768.17</v>
      </c>
      <c r="E238" s="1">
        <v>205768.17</v>
      </c>
      <c r="F238" s="1">
        <v>205768.17</v>
      </c>
      <c r="G238" s="1">
        <v>205768.17</v>
      </c>
      <c r="H238" s="1">
        <v>205768.17</v>
      </c>
      <c r="I238" s="1">
        <v>205768.17</v>
      </c>
      <c r="J238" s="1">
        <v>205768.17</v>
      </c>
      <c r="K238" s="1">
        <v>205768.17</v>
      </c>
      <c r="L238" s="1">
        <v>205768.17</v>
      </c>
      <c r="M238" s="1">
        <v>205768.17</v>
      </c>
      <c r="N238" s="1">
        <v>205768.17</v>
      </c>
      <c r="O238" s="1">
        <v>-63640.57</v>
      </c>
      <c r="P238" s="1">
        <v>-65140.959999999999</v>
      </c>
      <c r="Q238" s="1">
        <v>-66641.350000000006</v>
      </c>
      <c r="R238" s="1">
        <v>-68141.740000000005</v>
      </c>
      <c r="S238" s="1">
        <v>-69642.13</v>
      </c>
      <c r="T238" s="1">
        <v>-71142.52</v>
      </c>
      <c r="U238" s="1">
        <v>-72642.91</v>
      </c>
      <c r="V238" s="1">
        <v>-74143.3</v>
      </c>
      <c r="W238" s="1">
        <v>-75643.69</v>
      </c>
      <c r="X238" s="1">
        <v>-77144.08</v>
      </c>
      <c r="Y238" s="1">
        <v>-78644.47</v>
      </c>
      <c r="Z238" s="1">
        <v>-80144.86</v>
      </c>
      <c r="AA238" s="1">
        <v>-81645.25</v>
      </c>
      <c r="AB238" s="1">
        <v>-1500.39</v>
      </c>
      <c r="AC238" s="1">
        <v>-1500.39</v>
      </c>
      <c r="AD238" s="1">
        <v>-1500.39</v>
      </c>
      <c r="AE238" s="1">
        <v>-1500.39</v>
      </c>
      <c r="AF238" s="1">
        <v>-1500.39</v>
      </c>
      <c r="AG238" s="1">
        <v>-1500.39</v>
      </c>
      <c r="AH238" s="1">
        <v>-1500.39</v>
      </c>
      <c r="AI238" s="1">
        <v>-1500.39</v>
      </c>
      <c r="AJ238" s="1">
        <v>-1500.39</v>
      </c>
      <c r="AK238" s="1">
        <v>-1500.39</v>
      </c>
      <c r="AL238" s="1">
        <v>-1500.39</v>
      </c>
      <c r="AM238" s="1">
        <v>-1500.39</v>
      </c>
      <c r="AN238" s="1">
        <v>-1500.39</v>
      </c>
      <c r="AO238" s="1">
        <v>142127.6</v>
      </c>
      <c r="AP238" s="1">
        <v>140627.21</v>
      </c>
      <c r="AQ238" s="1">
        <v>139126.82</v>
      </c>
      <c r="AR238" s="1">
        <v>137626.43</v>
      </c>
      <c r="AS238" s="1">
        <v>136126.04</v>
      </c>
      <c r="AT238" s="1">
        <v>134625.65</v>
      </c>
      <c r="AU238" s="1">
        <v>133125.26</v>
      </c>
      <c r="AV238" s="1">
        <v>131624.87</v>
      </c>
      <c r="AW238" s="1">
        <v>130124.48</v>
      </c>
      <c r="AX238" s="1">
        <v>128624.09</v>
      </c>
      <c r="AY238" s="1">
        <v>127123.7</v>
      </c>
      <c r="AZ238" s="1">
        <v>125623.31</v>
      </c>
      <c r="BA238" s="1">
        <v>124122.92</v>
      </c>
    </row>
    <row r="239" spans="1:53" x14ac:dyDescent="0.2">
      <c r="A239" t="s">
        <v>254</v>
      </c>
      <c r="B239" s="1">
        <v>4800032.8100000005</v>
      </c>
      <c r="C239" s="1">
        <v>4800032.8100000005</v>
      </c>
      <c r="D239" s="1">
        <v>4800032.8100000005</v>
      </c>
      <c r="E239" s="1">
        <v>4800032.8100000005</v>
      </c>
      <c r="F239" s="1">
        <v>4800032.8100000005</v>
      </c>
      <c r="G239" s="1">
        <v>4800032.8100000005</v>
      </c>
      <c r="H239" s="1">
        <v>4800032.8100000005</v>
      </c>
      <c r="I239" s="1">
        <v>4800032.8100000005</v>
      </c>
      <c r="J239" s="1">
        <v>4800032.8100000005</v>
      </c>
      <c r="K239" s="1">
        <v>4800032.8100000005</v>
      </c>
      <c r="L239" s="1">
        <v>4800032.8100000005</v>
      </c>
      <c r="M239" s="1">
        <v>4800032.8100000005</v>
      </c>
      <c r="N239" s="1">
        <v>4491294.17</v>
      </c>
      <c r="O239" s="1">
        <v>-2007812.65</v>
      </c>
      <c r="P239" s="1">
        <v>-2042812.89</v>
      </c>
      <c r="Q239" s="1">
        <v>-2077813.13</v>
      </c>
      <c r="R239" s="1">
        <v>-2112813.37</v>
      </c>
      <c r="S239" s="1">
        <v>-2147813.61</v>
      </c>
      <c r="T239" s="1">
        <v>-2182813.85</v>
      </c>
      <c r="U239" s="1">
        <v>-2217814.09</v>
      </c>
      <c r="V239" s="1">
        <v>-2252814.33</v>
      </c>
      <c r="W239" s="1">
        <v>-2287814.5699999998</v>
      </c>
      <c r="X239" s="1">
        <v>-2322814.81</v>
      </c>
      <c r="Y239" s="1">
        <v>-2357815.0499999998</v>
      </c>
      <c r="Z239" s="1">
        <v>-2392815.29</v>
      </c>
      <c r="AA239" s="1">
        <v>-2264459.0499999998</v>
      </c>
      <c r="AB239" s="1">
        <v>-35000.239999999998</v>
      </c>
      <c r="AC239" s="1">
        <v>-35000.239999999998</v>
      </c>
      <c r="AD239" s="1">
        <v>-35000.239999999998</v>
      </c>
      <c r="AE239" s="1">
        <v>-35000.239999999998</v>
      </c>
      <c r="AF239" s="1">
        <v>-35000.239999999998</v>
      </c>
      <c r="AG239" s="1">
        <v>-35000.239999999998</v>
      </c>
      <c r="AH239" s="1">
        <v>-35000.239999999998</v>
      </c>
      <c r="AI239" s="1">
        <v>-35000.239999999998</v>
      </c>
      <c r="AJ239" s="1">
        <v>-35000.239999999998</v>
      </c>
      <c r="AK239" s="1">
        <v>-35000.239999999998</v>
      </c>
      <c r="AL239" s="1">
        <v>-35000.239999999998</v>
      </c>
      <c r="AM239" s="1">
        <v>-35000.239999999998</v>
      </c>
      <c r="AN239" s="1">
        <v>-32749.02</v>
      </c>
      <c r="AO239" s="1">
        <v>2792220.16</v>
      </c>
      <c r="AP239" s="1">
        <v>2757219.92</v>
      </c>
      <c r="AQ239" s="1">
        <v>2722219.68</v>
      </c>
      <c r="AR239" s="1">
        <v>2687219.44</v>
      </c>
      <c r="AS239" s="1">
        <v>2652219.2000000002</v>
      </c>
      <c r="AT239" s="1">
        <v>2617218.96</v>
      </c>
      <c r="AU239" s="1">
        <v>2582218.7199999997</v>
      </c>
      <c r="AV239" s="1">
        <v>2547218.48</v>
      </c>
      <c r="AW239" s="1">
        <v>2512218.2400000002</v>
      </c>
      <c r="AX239" s="1">
        <v>2477218</v>
      </c>
      <c r="AY239" s="1">
        <v>2442217.7599999998</v>
      </c>
      <c r="AZ239" s="1">
        <v>2407217.52</v>
      </c>
      <c r="BA239" s="1">
        <v>2226835.12</v>
      </c>
    </row>
    <row r="240" spans="1:53" x14ac:dyDescent="0.2">
      <c r="A240" t="s">
        <v>255</v>
      </c>
      <c r="B240" s="1">
        <v>1725089.6600000001</v>
      </c>
      <c r="C240" s="1">
        <v>1725089.6600000001</v>
      </c>
      <c r="D240" s="1">
        <v>1880388.76</v>
      </c>
      <c r="E240" s="1">
        <v>1736177.73</v>
      </c>
      <c r="F240" s="1">
        <v>1736177.73</v>
      </c>
      <c r="G240" s="1">
        <v>1736177.73</v>
      </c>
      <c r="H240" s="1">
        <v>1736177.73</v>
      </c>
      <c r="I240" s="1">
        <v>1736177.73</v>
      </c>
      <c r="J240" s="1">
        <v>1736177.73</v>
      </c>
      <c r="K240" s="1">
        <v>1736177.73</v>
      </c>
      <c r="L240" s="1">
        <v>1736177.73</v>
      </c>
      <c r="M240" s="1">
        <v>1736177.73</v>
      </c>
      <c r="N240" s="1">
        <v>1736177.73</v>
      </c>
      <c r="O240" s="1">
        <v>-802875.78</v>
      </c>
      <c r="P240" s="1">
        <v>-812795.05</v>
      </c>
      <c r="Q240" s="1">
        <v>-884108.86</v>
      </c>
      <c r="R240" s="1">
        <v>-750295.46</v>
      </c>
      <c r="S240" s="1">
        <v>-760278.48</v>
      </c>
      <c r="T240" s="1">
        <v>-770261.5</v>
      </c>
      <c r="U240" s="1">
        <v>-780244.52</v>
      </c>
      <c r="V240" s="1">
        <v>-790227.54</v>
      </c>
      <c r="W240" s="1">
        <v>-800210.56</v>
      </c>
      <c r="X240" s="1">
        <v>-810193.58000000007</v>
      </c>
      <c r="Y240" s="1">
        <v>-820176.6</v>
      </c>
      <c r="Z240" s="1">
        <v>-830159.62</v>
      </c>
      <c r="AA240" s="1">
        <v>-840142.64</v>
      </c>
      <c r="AB240" s="1">
        <v>-9919.27</v>
      </c>
      <c r="AC240" s="1">
        <v>-9919.27</v>
      </c>
      <c r="AD240" s="1">
        <v>-10365.75</v>
      </c>
      <c r="AE240" s="1">
        <v>-10397.630000000001</v>
      </c>
      <c r="AF240" s="1">
        <v>-9983.02</v>
      </c>
      <c r="AG240" s="1">
        <v>-9983.02</v>
      </c>
      <c r="AH240" s="1">
        <v>-9983.02</v>
      </c>
      <c r="AI240" s="1">
        <v>-9983.02</v>
      </c>
      <c r="AJ240" s="1">
        <v>-9983.02</v>
      </c>
      <c r="AK240" s="1">
        <v>-9983.02</v>
      </c>
      <c r="AL240" s="1">
        <v>-9983.02</v>
      </c>
      <c r="AM240" s="1">
        <v>-9983.02</v>
      </c>
      <c r="AN240" s="1">
        <v>-9983.02</v>
      </c>
      <c r="AO240" s="1">
        <v>922213.88</v>
      </c>
      <c r="AP240" s="1">
        <v>912294.61</v>
      </c>
      <c r="AQ240" s="1">
        <v>996279.9</v>
      </c>
      <c r="AR240" s="1">
        <v>985882.27</v>
      </c>
      <c r="AS240" s="1">
        <v>975899.25</v>
      </c>
      <c r="AT240" s="1">
        <v>965916.23</v>
      </c>
      <c r="AU240" s="1">
        <v>955933.21</v>
      </c>
      <c r="AV240" s="1">
        <v>945950.19000000006</v>
      </c>
      <c r="AW240" s="1">
        <v>935967.17</v>
      </c>
      <c r="AX240" s="1">
        <v>925984.15</v>
      </c>
      <c r="AY240" s="1">
        <v>916001.13</v>
      </c>
      <c r="AZ240" s="1">
        <v>906018.11</v>
      </c>
      <c r="BA240" s="1">
        <v>896035.09</v>
      </c>
    </row>
    <row r="241" spans="1:53" x14ac:dyDescent="0.2">
      <c r="A241" t="s">
        <v>256</v>
      </c>
      <c r="B241" s="1">
        <v>2287460.71</v>
      </c>
      <c r="C241" s="1">
        <v>2287460.71</v>
      </c>
      <c r="D241" s="1">
        <v>2287460.71</v>
      </c>
      <c r="E241" s="1">
        <v>2287460.71</v>
      </c>
      <c r="F241" s="1">
        <v>2287460.71</v>
      </c>
      <c r="G241" s="1">
        <v>2287460.71</v>
      </c>
      <c r="H241" s="1">
        <v>2287460.71</v>
      </c>
      <c r="I241" s="1">
        <v>2287460.71</v>
      </c>
      <c r="J241" s="1">
        <v>2287460.71</v>
      </c>
      <c r="K241" s="1">
        <v>2287460.71</v>
      </c>
      <c r="L241" s="1">
        <v>2287460.71</v>
      </c>
      <c r="M241" s="1">
        <v>2287460.71</v>
      </c>
      <c r="N241" s="1">
        <v>2287460.71</v>
      </c>
      <c r="O241" s="1">
        <v>-544476.49</v>
      </c>
      <c r="P241" s="1">
        <v>-561155.89</v>
      </c>
      <c r="Q241" s="1">
        <v>-577835.29</v>
      </c>
      <c r="R241" s="1">
        <v>-594514.69000000006</v>
      </c>
      <c r="S241" s="1">
        <v>-611194.09</v>
      </c>
      <c r="T241" s="1">
        <v>-627873.49</v>
      </c>
      <c r="U241" s="1">
        <v>-644552.89</v>
      </c>
      <c r="V241" s="1">
        <v>-661232.29</v>
      </c>
      <c r="W241" s="1">
        <v>-677911.69000000006</v>
      </c>
      <c r="X241" s="1">
        <v>-694591.09</v>
      </c>
      <c r="Y241" s="1">
        <v>-711270.49</v>
      </c>
      <c r="Z241" s="1">
        <v>-727949.89</v>
      </c>
      <c r="AA241" s="1">
        <v>-744629.29</v>
      </c>
      <c r="AB241" s="1">
        <v>-16679.400000000001</v>
      </c>
      <c r="AC241" s="1">
        <v>-16679.400000000001</v>
      </c>
      <c r="AD241" s="1">
        <v>-16679.400000000001</v>
      </c>
      <c r="AE241" s="1">
        <v>-16679.400000000001</v>
      </c>
      <c r="AF241" s="1">
        <v>-16679.400000000001</v>
      </c>
      <c r="AG241" s="1">
        <v>-16679.400000000001</v>
      </c>
      <c r="AH241" s="1">
        <v>-16679.400000000001</v>
      </c>
      <c r="AI241" s="1">
        <v>-16679.400000000001</v>
      </c>
      <c r="AJ241" s="1">
        <v>-16679.400000000001</v>
      </c>
      <c r="AK241" s="1">
        <v>-16679.400000000001</v>
      </c>
      <c r="AL241" s="1">
        <v>-16679.400000000001</v>
      </c>
      <c r="AM241" s="1">
        <v>-16679.400000000001</v>
      </c>
      <c r="AN241" s="1">
        <v>-16679.400000000001</v>
      </c>
      <c r="AO241" s="1">
        <v>1742984.22</v>
      </c>
      <c r="AP241" s="1">
        <v>1726304.82</v>
      </c>
      <c r="AQ241" s="1">
        <v>1709625.42</v>
      </c>
      <c r="AR241" s="1">
        <v>1692946.02</v>
      </c>
      <c r="AS241" s="1">
        <v>1676266.62</v>
      </c>
      <c r="AT241" s="1">
        <v>1659587.22</v>
      </c>
      <c r="AU241" s="1">
        <v>1642907.82</v>
      </c>
      <c r="AV241" s="1">
        <v>1626228.42</v>
      </c>
      <c r="AW241" s="1">
        <v>1609549.02</v>
      </c>
      <c r="AX241" s="1">
        <v>1592869.62</v>
      </c>
      <c r="AY241" s="1">
        <v>1576190.22</v>
      </c>
      <c r="AZ241" s="1">
        <v>1559510.82</v>
      </c>
      <c r="BA241" s="1">
        <v>1542831.42</v>
      </c>
    </row>
    <row r="242" spans="1:53" x14ac:dyDescent="0.2">
      <c r="A242" t="s">
        <v>257</v>
      </c>
      <c r="B242" s="1">
        <v>4751109.97</v>
      </c>
      <c r="C242" s="1">
        <v>4965423.93</v>
      </c>
      <c r="D242" s="1">
        <v>4981692.93</v>
      </c>
      <c r="E242" s="1">
        <v>4986137.8</v>
      </c>
      <c r="F242" s="1">
        <v>5076299.8</v>
      </c>
      <c r="G242" s="1">
        <v>5079363.47</v>
      </c>
      <c r="H242" s="1">
        <v>5079897.26</v>
      </c>
      <c r="I242" s="1">
        <v>5079974.8899999997</v>
      </c>
      <c r="J242" s="1">
        <v>5078967.68</v>
      </c>
      <c r="K242" s="1">
        <v>5318147.99</v>
      </c>
      <c r="L242" s="1">
        <v>5319910.32</v>
      </c>
      <c r="M242" s="1">
        <v>5320841.88</v>
      </c>
      <c r="N242" s="1">
        <v>5308033.13</v>
      </c>
      <c r="O242" s="1">
        <v>-1919535.8599999999</v>
      </c>
      <c r="P242" s="1">
        <v>-1930912.3</v>
      </c>
      <c r="Q242" s="1">
        <v>-1942558.72</v>
      </c>
      <c r="R242" s="1">
        <v>-1954229.3900000001</v>
      </c>
      <c r="S242" s="1">
        <v>-1966010.83</v>
      </c>
      <c r="T242" s="1">
        <v>-1977901.42</v>
      </c>
      <c r="U242" s="1">
        <v>-1989796.22</v>
      </c>
      <c r="V242" s="1">
        <v>-2001691.74</v>
      </c>
      <c r="W242" s="1">
        <v>-2012578.96</v>
      </c>
      <c r="X242" s="1">
        <v>-2001432.21</v>
      </c>
      <c r="Y242" s="1">
        <v>-2013887.6</v>
      </c>
      <c r="Z242" s="1">
        <v>-2026346.15</v>
      </c>
      <c r="AA242" s="1">
        <v>-2011512.94</v>
      </c>
      <c r="AB242" s="1">
        <v>-11084.69</v>
      </c>
      <c r="AC242" s="1">
        <v>-11376.44</v>
      </c>
      <c r="AD242" s="1">
        <v>-11646.42</v>
      </c>
      <c r="AE242" s="1">
        <v>-11670.67</v>
      </c>
      <c r="AF242" s="1">
        <v>-11781.44</v>
      </c>
      <c r="AG242" s="1">
        <v>-11890.59</v>
      </c>
      <c r="AH242" s="1">
        <v>-11894.800000000001</v>
      </c>
      <c r="AI242" s="1">
        <v>-11895.52</v>
      </c>
      <c r="AJ242" s="1">
        <v>-11894.43</v>
      </c>
      <c r="AK242" s="1">
        <v>-12173.29</v>
      </c>
      <c r="AL242" s="1">
        <v>-12455.39</v>
      </c>
      <c r="AM242" s="1">
        <v>-12458.550000000001</v>
      </c>
      <c r="AN242" s="1">
        <v>-12444.64</v>
      </c>
      <c r="AO242" s="1">
        <v>2831574.11</v>
      </c>
      <c r="AP242" s="1">
        <v>3034511.63</v>
      </c>
      <c r="AQ242" s="1">
        <v>3039134.21</v>
      </c>
      <c r="AR242" s="1">
        <v>3031908.41</v>
      </c>
      <c r="AS242" s="1">
        <v>3110288.97</v>
      </c>
      <c r="AT242" s="1">
        <v>3101462.05</v>
      </c>
      <c r="AU242" s="1">
        <v>3090101.04</v>
      </c>
      <c r="AV242" s="1">
        <v>3078283.15</v>
      </c>
      <c r="AW242" s="1">
        <v>3066388.72</v>
      </c>
      <c r="AX242" s="1">
        <v>3316715.7800000003</v>
      </c>
      <c r="AY242" s="1">
        <v>3306022.72</v>
      </c>
      <c r="AZ242" s="1">
        <v>3294495.73</v>
      </c>
      <c r="BA242" s="1">
        <v>3296520.19</v>
      </c>
    </row>
    <row r="243" spans="1:53" x14ac:dyDescent="0.2">
      <c r="A243" t="s">
        <v>258</v>
      </c>
      <c r="B243" s="1">
        <v>2298.66</v>
      </c>
      <c r="C243" s="1">
        <v>2298.66</v>
      </c>
      <c r="D243" s="1">
        <v>2298.66</v>
      </c>
      <c r="E243" s="1">
        <v>2298.66</v>
      </c>
      <c r="F243" s="1">
        <v>2298.66</v>
      </c>
      <c r="G243" s="1">
        <v>2298.66</v>
      </c>
      <c r="H243" s="1">
        <v>2298.66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-1204.04</v>
      </c>
      <c r="P243" s="1">
        <v>-1229.54</v>
      </c>
      <c r="Q243" s="1">
        <v>-1255.04</v>
      </c>
      <c r="R243" s="1">
        <v>-1280.54</v>
      </c>
      <c r="S243" s="1">
        <v>-1306.04</v>
      </c>
      <c r="T243" s="1">
        <v>-1331.54</v>
      </c>
      <c r="U243" s="1">
        <v>-1357.04</v>
      </c>
      <c r="V243" s="1">
        <v>928.87</v>
      </c>
      <c r="W243" s="1">
        <v>928.87</v>
      </c>
      <c r="X243" s="1">
        <v>0</v>
      </c>
      <c r="Y243" s="1">
        <v>0</v>
      </c>
      <c r="Z243" s="1">
        <v>0</v>
      </c>
      <c r="AA243" s="1">
        <v>0</v>
      </c>
      <c r="AB243" s="1">
        <v>-25.5</v>
      </c>
      <c r="AC243" s="1">
        <v>-25.5</v>
      </c>
      <c r="AD243" s="1">
        <v>-25.5</v>
      </c>
      <c r="AE243" s="1">
        <v>-25.5</v>
      </c>
      <c r="AF243" s="1">
        <v>-25.5</v>
      </c>
      <c r="AG243" s="1">
        <v>-25.5</v>
      </c>
      <c r="AH243" s="1">
        <v>-25.5</v>
      </c>
      <c r="AI243" s="1">
        <v>-12.75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1094.6200000000001</v>
      </c>
      <c r="AP243" s="1">
        <v>1069.1200000000001</v>
      </c>
      <c r="AQ243" s="1">
        <v>1043.6200000000001</v>
      </c>
      <c r="AR243" s="1">
        <v>1018.12</v>
      </c>
      <c r="AS243" s="1">
        <v>992.62</v>
      </c>
      <c r="AT243" s="1">
        <v>967.12</v>
      </c>
      <c r="AU243" s="1">
        <v>941.62</v>
      </c>
      <c r="AV243" s="1">
        <v>928.87</v>
      </c>
      <c r="AW243" s="1">
        <v>928.87</v>
      </c>
      <c r="AX243" s="1">
        <v>0</v>
      </c>
      <c r="AY243" s="1">
        <v>0</v>
      </c>
      <c r="AZ243" s="1">
        <v>0</v>
      </c>
      <c r="BA243" s="1">
        <v>0</v>
      </c>
    </row>
    <row r="244" spans="1:53" x14ac:dyDescent="0.2">
      <c r="A244" t="s">
        <v>259</v>
      </c>
      <c r="B244" s="1">
        <v>2140902.58</v>
      </c>
      <c r="C244" s="1">
        <v>2140902.58</v>
      </c>
      <c r="D244" s="1">
        <v>2140902.58</v>
      </c>
      <c r="E244" s="1">
        <v>2140902.58</v>
      </c>
      <c r="F244" s="1">
        <v>2140902.58</v>
      </c>
      <c r="G244" s="1">
        <v>2140902.58</v>
      </c>
      <c r="H244" s="1">
        <v>2140902.58</v>
      </c>
      <c r="I244" s="1">
        <v>2140902.58</v>
      </c>
      <c r="J244" s="1">
        <v>2140902.58</v>
      </c>
      <c r="K244" s="1">
        <v>2140902.58</v>
      </c>
      <c r="L244" s="1">
        <v>2140902.58</v>
      </c>
      <c r="M244" s="1">
        <v>2140902.58</v>
      </c>
      <c r="N244" s="1">
        <v>2140902.58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2140902.58</v>
      </c>
      <c r="AP244" s="1">
        <v>2140902.58</v>
      </c>
      <c r="AQ244" s="1">
        <v>2140902.58</v>
      </c>
      <c r="AR244" s="1">
        <v>2140902.58</v>
      </c>
      <c r="AS244" s="1">
        <v>2140902.58</v>
      </c>
      <c r="AT244" s="1">
        <v>2140902.58</v>
      </c>
      <c r="AU244" s="1">
        <v>2140902.58</v>
      </c>
      <c r="AV244" s="1">
        <v>2140902.58</v>
      </c>
      <c r="AW244" s="1">
        <v>2140902.58</v>
      </c>
      <c r="AX244" s="1">
        <v>2140902.58</v>
      </c>
      <c r="AY244" s="1">
        <v>2140902.58</v>
      </c>
      <c r="AZ244" s="1">
        <v>2140902.58</v>
      </c>
      <c r="BA244" s="1">
        <v>2140902.58</v>
      </c>
    </row>
    <row r="245" spans="1:53" x14ac:dyDescent="0.2">
      <c r="A245" t="s">
        <v>260</v>
      </c>
      <c r="B245" s="1">
        <v>138174.5</v>
      </c>
      <c r="C245" s="1">
        <v>138174.5</v>
      </c>
      <c r="D245" s="1">
        <v>138174.5</v>
      </c>
      <c r="E245" s="1">
        <v>138174.5</v>
      </c>
      <c r="F245" s="1">
        <v>138174.5</v>
      </c>
      <c r="G245" s="1">
        <v>138174.5</v>
      </c>
      <c r="H245" s="1">
        <v>138174.5</v>
      </c>
      <c r="I245" s="1">
        <v>138174.5</v>
      </c>
      <c r="J245" s="1">
        <v>138174.5</v>
      </c>
      <c r="K245" s="1">
        <v>138174.5</v>
      </c>
      <c r="L245" s="1">
        <v>138174.5</v>
      </c>
      <c r="M245" s="1">
        <v>138174.5</v>
      </c>
      <c r="N245" s="1">
        <v>138174.5</v>
      </c>
      <c r="O245" s="1">
        <v>-114223.34</v>
      </c>
      <c r="P245" s="1">
        <v>-114390.3</v>
      </c>
      <c r="Q245" s="1">
        <v>-114557.26000000001</v>
      </c>
      <c r="R245" s="1">
        <v>-114724.22</v>
      </c>
      <c r="S245" s="1">
        <v>-114891.18000000001</v>
      </c>
      <c r="T245" s="1">
        <v>-115058.14</v>
      </c>
      <c r="U245" s="1">
        <v>-115225.1</v>
      </c>
      <c r="V245" s="1">
        <v>-115392.06</v>
      </c>
      <c r="W245" s="1">
        <v>-115559.02</v>
      </c>
      <c r="X245" s="1">
        <v>-115725.98</v>
      </c>
      <c r="Y245" s="1">
        <v>-115892.94</v>
      </c>
      <c r="Z245" s="1">
        <v>-116059.90000000001</v>
      </c>
      <c r="AA245" s="1">
        <v>-116226.86</v>
      </c>
      <c r="AB245" s="1">
        <v>-166.96</v>
      </c>
      <c r="AC245" s="1">
        <v>-166.96</v>
      </c>
      <c r="AD245" s="1">
        <v>-166.96</v>
      </c>
      <c r="AE245" s="1">
        <v>-166.96</v>
      </c>
      <c r="AF245" s="1">
        <v>-166.96</v>
      </c>
      <c r="AG245" s="1">
        <v>-166.96</v>
      </c>
      <c r="AH245" s="1">
        <v>-166.96</v>
      </c>
      <c r="AI245" s="1">
        <v>-166.96</v>
      </c>
      <c r="AJ245" s="1">
        <v>-166.96</v>
      </c>
      <c r="AK245" s="1">
        <v>-166.96</v>
      </c>
      <c r="AL245" s="1">
        <v>-166.96</v>
      </c>
      <c r="AM245" s="1">
        <v>-166.96</v>
      </c>
      <c r="AN245" s="1">
        <v>-166.96</v>
      </c>
      <c r="AO245" s="1">
        <v>23951.16</v>
      </c>
      <c r="AP245" s="1">
        <v>23784.2</v>
      </c>
      <c r="AQ245" s="1">
        <v>23617.24</v>
      </c>
      <c r="AR245" s="1">
        <v>23450.28</v>
      </c>
      <c r="AS245" s="1">
        <v>23283.32</v>
      </c>
      <c r="AT245" s="1">
        <v>23116.36</v>
      </c>
      <c r="AU245" s="1">
        <v>22949.4</v>
      </c>
      <c r="AV245" s="1">
        <v>22782.44</v>
      </c>
      <c r="AW245" s="1">
        <v>22615.48</v>
      </c>
      <c r="AX245" s="1">
        <v>22448.52</v>
      </c>
      <c r="AY245" s="1">
        <v>22281.56</v>
      </c>
      <c r="AZ245" s="1">
        <v>22114.600000000002</v>
      </c>
      <c r="BA245" s="1">
        <v>21947.64</v>
      </c>
    </row>
    <row r="246" spans="1:53" x14ac:dyDescent="0.2">
      <c r="A246" t="s">
        <v>261</v>
      </c>
      <c r="B246" s="1">
        <v>10000</v>
      </c>
      <c r="C246" s="1">
        <v>10000</v>
      </c>
      <c r="D246" s="1">
        <v>10000</v>
      </c>
      <c r="E246" s="1">
        <v>10000</v>
      </c>
      <c r="F246" s="1">
        <v>10000</v>
      </c>
      <c r="G246" s="1">
        <v>10000</v>
      </c>
      <c r="H246" s="1">
        <v>10000</v>
      </c>
      <c r="I246" s="1">
        <v>10000</v>
      </c>
      <c r="J246" s="1">
        <v>10000</v>
      </c>
      <c r="K246" s="1">
        <v>10000</v>
      </c>
      <c r="L246" s="1">
        <v>10000</v>
      </c>
      <c r="M246" s="1">
        <v>10000</v>
      </c>
      <c r="N246" s="1">
        <v>10000</v>
      </c>
      <c r="O246" s="1">
        <v>-8266.35</v>
      </c>
      <c r="P246" s="1">
        <v>-8278.43</v>
      </c>
      <c r="Q246" s="1">
        <v>-8290.51</v>
      </c>
      <c r="R246" s="1">
        <v>-8302.59</v>
      </c>
      <c r="S246" s="1">
        <v>-8314.67</v>
      </c>
      <c r="T246" s="1">
        <v>-8326.75</v>
      </c>
      <c r="U246" s="1">
        <v>-8338.83</v>
      </c>
      <c r="V246" s="1">
        <v>-8350.91</v>
      </c>
      <c r="W246" s="1">
        <v>-8362.99</v>
      </c>
      <c r="X246" s="1">
        <v>-8375.07</v>
      </c>
      <c r="Y246" s="1">
        <v>-8387.15</v>
      </c>
      <c r="Z246" s="1">
        <v>-8399.23</v>
      </c>
      <c r="AA246" s="1">
        <v>-8411.31</v>
      </c>
      <c r="AB246" s="1">
        <v>-12.08</v>
      </c>
      <c r="AC246" s="1">
        <v>-12.08</v>
      </c>
      <c r="AD246" s="1">
        <v>-12.08</v>
      </c>
      <c r="AE246" s="1">
        <v>-12.08</v>
      </c>
      <c r="AF246" s="1">
        <v>-12.08</v>
      </c>
      <c r="AG246" s="1">
        <v>-12.08</v>
      </c>
      <c r="AH246" s="1">
        <v>-12.08</v>
      </c>
      <c r="AI246" s="1">
        <v>-12.08</v>
      </c>
      <c r="AJ246" s="1">
        <v>-12.08</v>
      </c>
      <c r="AK246" s="1">
        <v>-12.08</v>
      </c>
      <c r="AL246" s="1">
        <v>-12.08</v>
      </c>
      <c r="AM246" s="1">
        <v>-12.08</v>
      </c>
      <c r="AN246" s="1">
        <v>-12.08</v>
      </c>
      <c r="AO246" s="1">
        <v>1733.65</v>
      </c>
      <c r="AP246" s="1">
        <v>1721.57</v>
      </c>
      <c r="AQ246" s="1">
        <v>1709.49</v>
      </c>
      <c r="AR246" s="1">
        <v>1697.41</v>
      </c>
      <c r="AS246" s="1">
        <v>1685.33</v>
      </c>
      <c r="AT246" s="1">
        <v>1673.25</v>
      </c>
      <c r="AU246" s="1">
        <v>1661.17</v>
      </c>
      <c r="AV246" s="1">
        <v>1649.0900000000001</v>
      </c>
      <c r="AW246" s="1">
        <v>1637.01</v>
      </c>
      <c r="AX246" s="1">
        <v>1624.93</v>
      </c>
      <c r="AY246" s="1">
        <v>1612.8500000000001</v>
      </c>
      <c r="AZ246" s="1">
        <v>1600.77</v>
      </c>
      <c r="BA246" s="1">
        <v>1588.69</v>
      </c>
    </row>
    <row r="247" spans="1:53" x14ac:dyDescent="0.2">
      <c r="A247" t="s">
        <v>262</v>
      </c>
      <c r="B247" s="1">
        <v>24313378.289999999</v>
      </c>
      <c r="C247" s="1">
        <v>24313378.260000002</v>
      </c>
      <c r="D247" s="1">
        <v>24313378.260000002</v>
      </c>
      <c r="E247" s="1">
        <v>24313378.260000002</v>
      </c>
      <c r="F247" s="1">
        <v>24396442.48</v>
      </c>
      <c r="G247" s="1">
        <v>24499435.640000001</v>
      </c>
      <c r="H247" s="1">
        <v>24561603.539999999</v>
      </c>
      <c r="I247" s="1">
        <v>24562912.07</v>
      </c>
      <c r="J247" s="1">
        <v>24625884.91</v>
      </c>
      <c r="K247" s="1">
        <v>24633489.989999998</v>
      </c>
      <c r="L247" s="1">
        <v>24633489.989999998</v>
      </c>
      <c r="M247" s="1">
        <v>24781012.149999999</v>
      </c>
      <c r="N247" s="1">
        <v>24784379.260000002</v>
      </c>
      <c r="O247" s="1">
        <v>-18181933.329999998</v>
      </c>
      <c r="P247" s="1">
        <v>-18212527.66</v>
      </c>
      <c r="Q247" s="1">
        <v>-18243121.989999998</v>
      </c>
      <c r="R247" s="1">
        <v>-18273716.32</v>
      </c>
      <c r="S247" s="1">
        <v>-18304362.920000002</v>
      </c>
      <c r="T247" s="1">
        <v>-18335126.579999998</v>
      </c>
      <c r="U247" s="1">
        <v>-18365159.030000001</v>
      </c>
      <c r="V247" s="1">
        <v>-18396066.539999999</v>
      </c>
      <c r="W247" s="1">
        <v>-18427014.5</v>
      </c>
      <c r="X247" s="1">
        <v>-18454144.859999999</v>
      </c>
      <c r="Y247" s="1">
        <v>-18485142</v>
      </c>
      <c r="Z247" s="1">
        <v>-18516231.960000001</v>
      </c>
      <c r="AA247" s="1">
        <v>-18547416.850000001</v>
      </c>
      <c r="AB247" s="1">
        <v>-30574.04</v>
      </c>
      <c r="AC247" s="1">
        <v>-30594.33</v>
      </c>
      <c r="AD247" s="1">
        <v>-30594.33</v>
      </c>
      <c r="AE247" s="1">
        <v>-30594.33</v>
      </c>
      <c r="AF247" s="1">
        <v>-30646.600000000002</v>
      </c>
      <c r="AG247" s="1">
        <v>-30763.66</v>
      </c>
      <c r="AH247" s="1">
        <v>-30867.57</v>
      </c>
      <c r="AI247" s="1">
        <v>-30907.510000000002</v>
      </c>
      <c r="AJ247" s="1">
        <v>-30947.96</v>
      </c>
      <c r="AK247" s="1">
        <v>-30992.36</v>
      </c>
      <c r="AL247" s="1">
        <v>-30997.14</v>
      </c>
      <c r="AM247" s="1">
        <v>-31089.96</v>
      </c>
      <c r="AN247" s="1">
        <v>-31184.89</v>
      </c>
      <c r="AO247" s="1">
        <v>6131444.96</v>
      </c>
      <c r="AP247" s="1">
        <v>6100850.5999999996</v>
      </c>
      <c r="AQ247" s="1">
        <v>6070256.2699999996</v>
      </c>
      <c r="AR247" s="1">
        <v>6039661.9400000004</v>
      </c>
      <c r="AS247" s="1">
        <v>6092079.5599999996</v>
      </c>
      <c r="AT247" s="1">
        <v>6164309.0599999996</v>
      </c>
      <c r="AU247" s="1">
        <v>6196444.5099999998</v>
      </c>
      <c r="AV247" s="1">
        <v>6166845.5300000003</v>
      </c>
      <c r="AW247" s="1">
        <v>6198870.4100000001</v>
      </c>
      <c r="AX247" s="1">
        <v>6179345.1299999999</v>
      </c>
      <c r="AY247" s="1">
        <v>6148347.9900000002</v>
      </c>
      <c r="AZ247" s="1">
        <v>6264780.1900000004</v>
      </c>
      <c r="BA247" s="1">
        <v>6236962.4100000001</v>
      </c>
    </row>
    <row r="248" spans="1:53" x14ac:dyDescent="0.2">
      <c r="A248" t="s">
        <v>263</v>
      </c>
      <c r="B248" s="1">
        <v>3750358.85</v>
      </c>
      <c r="C248" s="1">
        <v>3750358.85</v>
      </c>
      <c r="D248" s="1">
        <v>3750358.85</v>
      </c>
      <c r="E248" s="1">
        <v>3750358.85</v>
      </c>
      <c r="F248" s="1">
        <v>3750358.85</v>
      </c>
      <c r="G248" s="1">
        <v>3750358.85</v>
      </c>
      <c r="H248" s="1">
        <v>3750358.85</v>
      </c>
      <c r="I248" s="1">
        <v>3750358.85</v>
      </c>
      <c r="J248" s="1">
        <v>3750358.85</v>
      </c>
      <c r="K248" s="1">
        <v>3758300.2</v>
      </c>
      <c r="L248" s="1">
        <v>3758300.2</v>
      </c>
      <c r="M248" s="1">
        <v>3761712.3200000003</v>
      </c>
      <c r="N248" s="1">
        <v>3761712.3200000003</v>
      </c>
      <c r="O248" s="1">
        <v>-2444414.96</v>
      </c>
      <c r="P248" s="1">
        <v>-2453134.54</v>
      </c>
      <c r="Q248" s="1">
        <v>-2461854.12</v>
      </c>
      <c r="R248" s="1">
        <v>-2470573.7000000002</v>
      </c>
      <c r="S248" s="1">
        <v>-2479293.2800000003</v>
      </c>
      <c r="T248" s="1">
        <v>-2488012.86</v>
      </c>
      <c r="U248" s="1">
        <v>-2496732.44</v>
      </c>
      <c r="V248" s="1">
        <v>-2505452.02</v>
      </c>
      <c r="W248" s="1">
        <v>-2514171.6</v>
      </c>
      <c r="X248" s="1">
        <v>-2522900.42</v>
      </c>
      <c r="Y248" s="1">
        <v>-2531638.4699999997</v>
      </c>
      <c r="Z248" s="1">
        <v>-2540380.48</v>
      </c>
      <c r="AA248" s="1">
        <v>-2549126.46</v>
      </c>
      <c r="AB248" s="1">
        <v>-8719.58</v>
      </c>
      <c r="AC248" s="1">
        <v>-8719.58</v>
      </c>
      <c r="AD248" s="1">
        <v>-8719.58</v>
      </c>
      <c r="AE248" s="1">
        <v>-8719.58</v>
      </c>
      <c r="AF248" s="1">
        <v>-8719.58</v>
      </c>
      <c r="AG248" s="1">
        <v>-8719.58</v>
      </c>
      <c r="AH248" s="1">
        <v>-8719.58</v>
      </c>
      <c r="AI248" s="1">
        <v>-8719.58</v>
      </c>
      <c r="AJ248" s="1">
        <v>-8719.58</v>
      </c>
      <c r="AK248" s="1">
        <v>-8728.82</v>
      </c>
      <c r="AL248" s="1">
        <v>-8738.0499999999993</v>
      </c>
      <c r="AM248" s="1">
        <v>-8742.01</v>
      </c>
      <c r="AN248" s="1">
        <v>-8745.98</v>
      </c>
      <c r="AO248" s="1">
        <v>1305943.8900000001</v>
      </c>
      <c r="AP248" s="1">
        <v>1297224.31</v>
      </c>
      <c r="AQ248" s="1">
        <v>1288504.73</v>
      </c>
      <c r="AR248" s="1">
        <v>1279785.1499999999</v>
      </c>
      <c r="AS248" s="1">
        <v>1271065.57</v>
      </c>
      <c r="AT248" s="1">
        <v>1262345.99</v>
      </c>
      <c r="AU248" s="1">
        <v>1253626.4099999999</v>
      </c>
      <c r="AV248" s="1">
        <v>1244906.83</v>
      </c>
      <c r="AW248" s="1">
        <v>1236187.25</v>
      </c>
      <c r="AX248" s="1">
        <v>1235399.78</v>
      </c>
      <c r="AY248" s="1">
        <v>1226661.73</v>
      </c>
      <c r="AZ248" s="1">
        <v>1221331.8400000001</v>
      </c>
      <c r="BA248" s="1">
        <v>1212585.8600000001</v>
      </c>
    </row>
    <row r="249" spans="1:53" x14ac:dyDescent="0.2">
      <c r="A249" t="s">
        <v>264</v>
      </c>
      <c r="B249" s="1">
        <v>44807419.909999996</v>
      </c>
      <c r="C249" s="1">
        <v>44450795.549999997</v>
      </c>
      <c r="D249" s="1">
        <v>44450795.549999997</v>
      </c>
      <c r="E249" s="1">
        <v>44450795.549999997</v>
      </c>
      <c r="F249" s="1">
        <v>44450795.549999997</v>
      </c>
      <c r="G249" s="1">
        <v>44450795.549999997</v>
      </c>
      <c r="H249" s="1">
        <v>44450795.549999997</v>
      </c>
      <c r="I249" s="1">
        <v>44450795.549999997</v>
      </c>
      <c r="J249" s="1">
        <v>44462967.240000002</v>
      </c>
      <c r="K249" s="1">
        <v>44462967.240000002</v>
      </c>
      <c r="L249" s="1">
        <v>44473642.75</v>
      </c>
      <c r="M249" s="1">
        <v>44473642.75</v>
      </c>
      <c r="N249" s="1">
        <v>44487738.090000004</v>
      </c>
      <c r="O249" s="1">
        <v>-29949776.449999999</v>
      </c>
      <c r="P249" s="1">
        <v>-29494507.670000002</v>
      </c>
      <c r="Q249" s="1">
        <v>-29565999.370000001</v>
      </c>
      <c r="R249" s="1">
        <v>-29637491.07</v>
      </c>
      <c r="S249" s="1">
        <v>-29708982.77</v>
      </c>
      <c r="T249" s="1">
        <v>-29780474.469999999</v>
      </c>
      <c r="U249" s="1">
        <v>-29851966.170000002</v>
      </c>
      <c r="V249" s="1">
        <v>-29923457.870000001</v>
      </c>
      <c r="W249" s="1">
        <v>-29974321.239999998</v>
      </c>
      <c r="X249" s="1">
        <v>-30045832.52</v>
      </c>
      <c r="Y249" s="1">
        <v>-30117352.379999999</v>
      </c>
      <c r="Z249" s="1">
        <v>-30188880.82</v>
      </c>
      <c r="AA249" s="1">
        <v>-30244154.059999999</v>
      </c>
      <c r="AB249" s="1">
        <v>-71803.100000000006</v>
      </c>
      <c r="AC249" s="1">
        <v>-71778.48</v>
      </c>
      <c r="AD249" s="1">
        <v>-71491.7</v>
      </c>
      <c r="AE249" s="1">
        <v>-71491.7</v>
      </c>
      <c r="AF249" s="1">
        <v>-71491.7</v>
      </c>
      <c r="AG249" s="1">
        <v>-71491.7</v>
      </c>
      <c r="AH249" s="1">
        <v>-71491.7</v>
      </c>
      <c r="AI249" s="1">
        <v>-71491.7</v>
      </c>
      <c r="AJ249" s="1">
        <v>-71501.490000000005</v>
      </c>
      <c r="AK249" s="1">
        <v>-71511.28</v>
      </c>
      <c r="AL249" s="1">
        <v>-71519.86</v>
      </c>
      <c r="AM249" s="1">
        <v>-71528.44</v>
      </c>
      <c r="AN249" s="1">
        <v>-71539.78</v>
      </c>
      <c r="AO249" s="1">
        <v>14857643.460000001</v>
      </c>
      <c r="AP249" s="1">
        <v>14956287.880000001</v>
      </c>
      <c r="AQ249" s="1">
        <v>14884796.18</v>
      </c>
      <c r="AR249" s="1">
        <v>14813304.48</v>
      </c>
      <c r="AS249" s="1">
        <v>14741812.779999999</v>
      </c>
      <c r="AT249" s="1">
        <v>14670321.08</v>
      </c>
      <c r="AU249" s="1">
        <v>14598829.380000001</v>
      </c>
      <c r="AV249" s="1">
        <v>14527337.68</v>
      </c>
      <c r="AW249" s="1">
        <v>14488646</v>
      </c>
      <c r="AX249" s="1">
        <v>14417134.720000001</v>
      </c>
      <c r="AY249" s="1">
        <v>14356290.369999999</v>
      </c>
      <c r="AZ249" s="1">
        <v>14284761.93</v>
      </c>
      <c r="BA249" s="1">
        <v>14243584.029999999</v>
      </c>
    </row>
    <row r="250" spans="1:53" x14ac:dyDescent="0.2">
      <c r="A250" t="s">
        <v>265</v>
      </c>
      <c r="B250" s="1">
        <v>14084745.01</v>
      </c>
      <c r="C250" s="1">
        <v>14084745.01</v>
      </c>
      <c r="D250" s="1">
        <v>14084745.01</v>
      </c>
      <c r="E250" s="1">
        <v>14084745.01</v>
      </c>
      <c r="F250" s="1">
        <v>14084745.01</v>
      </c>
      <c r="G250" s="1">
        <v>14084745.01</v>
      </c>
      <c r="H250" s="1">
        <v>14084745.01</v>
      </c>
      <c r="I250" s="1">
        <v>14084745.01</v>
      </c>
      <c r="J250" s="1">
        <v>14084745.01</v>
      </c>
      <c r="K250" s="1">
        <v>14084745.01</v>
      </c>
      <c r="L250" s="1">
        <v>14084745.01</v>
      </c>
      <c r="M250" s="1">
        <v>14084745.01</v>
      </c>
      <c r="N250" s="1">
        <v>14067514.300000001</v>
      </c>
      <c r="O250" s="1">
        <v>-11129970.58</v>
      </c>
      <c r="P250" s="1">
        <v>-11154853.630000001</v>
      </c>
      <c r="Q250" s="1">
        <v>-11179736.68</v>
      </c>
      <c r="R250" s="1">
        <v>-11204619.73</v>
      </c>
      <c r="S250" s="1">
        <v>-11229502.779999999</v>
      </c>
      <c r="T250" s="1">
        <v>-11254385.83</v>
      </c>
      <c r="U250" s="1">
        <v>-11279268.880000001</v>
      </c>
      <c r="V250" s="1">
        <v>-11304151.93</v>
      </c>
      <c r="W250" s="1">
        <v>-11329034.98</v>
      </c>
      <c r="X250" s="1">
        <v>-11353918.029999999</v>
      </c>
      <c r="Y250" s="1">
        <v>-11378801.08</v>
      </c>
      <c r="Z250" s="1">
        <v>-11403684.130000001</v>
      </c>
      <c r="AA250" s="1">
        <v>-11411321.25</v>
      </c>
      <c r="AB250" s="1">
        <v>-24881.96</v>
      </c>
      <c r="AC250" s="1">
        <v>-24883.05</v>
      </c>
      <c r="AD250" s="1">
        <v>-24883.05</v>
      </c>
      <c r="AE250" s="1">
        <v>-24883.05</v>
      </c>
      <c r="AF250" s="1">
        <v>-24883.05</v>
      </c>
      <c r="AG250" s="1">
        <v>-24883.05</v>
      </c>
      <c r="AH250" s="1">
        <v>-24883.05</v>
      </c>
      <c r="AI250" s="1">
        <v>-24883.05</v>
      </c>
      <c r="AJ250" s="1">
        <v>-24883.05</v>
      </c>
      <c r="AK250" s="1">
        <v>-24883.05</v>
      </c>
      <c r="AL250" s="1">
        <v>-24883.05</v>
      </c>
      <c r="AM250" s="1">
        <v>-24883.05</v>
      </c>
      <c r="AN250" s="1">
        <v>-24867.83</v>
      </c>
      <c r="AO250" s="1">
        <v>2954774.43</v>
      </c>
      <c r="AP250" s="1">
        <v>2929891.38</v>
      </c>
      <c r="AQ250" s="1">
        <v>2905008.33</v>
      </c>
      <c r="AR250" s="1">
        <v>2880125.2800000003</v>
      </c>
      <c r="AS250" s="1">
        <v>2855242.23</v>
      </c>
      <c r="AT250" s="1">
        <v>2830359.18</v>
      </c>
      <c r="AU250" s="1">
        <v>2805476.13</v>
      </c>
      <c r="AV250" s="1">
        <v>2780593.08</v>
      </c>
      <c r="AW250" s="1">
        <v>2755710.0300000003</v>
      </c>
      <c r="AX250" s="1">
        <v>2730826.98</v>
      </c>
      <c r="AY250" s="1">
        <v>2705943.93</v>
      </c>
      <c r="AZ250" s="1">
        <v>2681060.88</v>
      </c>
      <c r="BA250" s="1">
        <v>2656193.0499999998</v>
      </c>
    </row>
    <row r="251" spans="1:53" x14ac:dyDescent="0.2">
      <c r="A251" t="s">
        <v>266</v>
      </c>
      <c r="B251" s="1">
        <v>10808555.199999999</v>
      </c>
      <c r="C251" s="1">
        <v>10808555.199999999</v>
      </c>
      <c r="D251" s="1">
        <v>10808555.199999999</v>
      </c>
      <c r="E251" s="1">
        <v>10667403.609999999</v>
      </c>
      <c r="F251" s="1">
        <v>10720280.939999999</v>
      </c>
      <c r="G251" s="1">
        <v>11237496.960000001</v>
      </c>
      <c r="H251" s="1">
        <v>11300314.77</v>
      </c>
      <c r="I251" s="1">
        <v>11295606.029999999</v>
      </c>
      <c r="J251" s="1">
        <v>11295606.029999999</v>
      </c>
      <c r="K251" s="1">
        <v>11255786.77</v>
      </c>
      <c r="L251" s="1">
        <v>11255596.300000001</v>
      </c>
      <c r="M251" s="1">
        <v>11255596.300000001</v>
      </c>
      <c r="N251" s="1">
        <v>11255596.300000001</v>
      </c>
      <c r="O251" s="1">
        <v>-6759166.2300000004</v>
      </c>
      <c r="P251" s="1">
        <v>-6773217.3499999996</v>
      </c>
      <c r="Q251" s="1">
        <v>-6787268.4699999997</v>
      </c>
      <c r="R251" s="1">
        <v>-6536906.4699999997</v>
      </c>
      <c r="S251" s="1">
        <v>-6550808.46</v>
      </c>
      <c r="T251" s="1">
        <v>-6442347.8600000003</v>
      </c>
      <c r="U251" s="1">
        <v>-6456997.4400000004</v>
      </c>
      <c r="V251" s="1">
        <v>-6471684.79</v>
      </c>
      <c r="W251" s="1">
        <v>-6486369.0800000001</v>
      </c>
      <c r="X251" s="1">
        <v>-6461150.7999999998</v>
      </c>
      <c r="Y251" s="1">
        <v>-6475783.2000000002</v>
      </c>
      <c r="Z251" s="1">
        <v>-6490415.4800000004</v>
      </c>
      <c r="AA251" s="1">
        <v>-6505047.7599999998</v>
      </c>
      <c r="AB251" s="1">
        <v>-14050.83</v>
      </c>
      <c r="AC251" s="1">
        <v>-14051.12</v>
      </c>
      <c r="AD251" s="1">
        <v>-14051.12</v>
      </c>
      <c r="AE251" s="1">
        <v>-13959.37</v>
      </c>
      <c r="AF251" s="1">
        <v>-13901.99</v>
      </c>
      <c r="AG251" s="1">
        <v>-14272.56</v>
      </c>
      <c r="AH251" s="1">
        <v>-14649.58</v>
      </c>
      <c r="AI251" s="1">
        <v>-14687.35</v>
      </c>
      <c r="AJ251" s="1">
        <v>-14684.29</v>
      </c>
      <c r="AK251" s="1">
        <v>-14658.41</v>
      </c>
      <c r="AL251" s="1">
        <v>-14632.4</v>
      </c>
      <c r="AM251" s="1">
        <v>-14632.28</v>
      </c>
      <c r="AN251" s="1">
        <v>-14632.28</v>
      </c>
      <c r="AO251" s="1">
        <v>4049388.97</v>
      </c>
      <c r="AP251" s="1">
        <v>4035337.85</v>
      </c>
      <c r="AQ251" s="1">
        <v>4021286.73</v>
      </c>
      <c r="AR251" s="1">
        <v>4130497.14</v>
      </c>
      <c r="AS251" s="1">
        <v>4169472.48</v>
      </c>
      <c r="AT251" s="1">
        <v>4795149.0999999996</v>
      </c>
      <c r="AU251" s="1">
        <v>4843317.33</v>
      </c>
      <c r="AV251" s="1">
        <v>4823921.24</v>
      </c>
      <c r="AW251" s="1">
        <v>4809236.95</v>
      </c>
      <c r="AX251" s="1">
        <v>4794635.97</v>
      </c>
      <c r="AY251" s="1">
        <v>4779813.0999999996</v>
      </c>
      <c r="AZ251" s="1">
        <v>4765180.82</v>
      </c>
      <c r="BA251" s="1">
        <v>4750548.54</v>
      </c>
    </row>
    <row r="252" spans="1:53" x14ac:dyDescent="0.2">
      <c r="A252" t="s">
        <v>267</v>
      </c>
      <c r="B252" s="1">
        <v>2601470.2199999997</v>
      </c>
      <c r="C252" s="1">
        <v>2601470.2199999997</v>
      </c>
      <c r="D252" s="1">
        <v>2601470.2199999997</v>
      </c>
      <c r="E252" s="1">
        <v>2601470.2199999997</v>
      </c>
      <c r="F252" s="1">
        <v>2601470.2199999997</v>
      </c>
      <c r="G252" s="1">
        <v>2601470.2199999997</v>
      </c>
      <c r="H252" s="1">
        <v>2601470.2199999997</v>
      </c>
      <c r="I252" s="1">
        <v>2601470.2199999997</v>
      </c>
      <c r="J252" s="1">
        <v>2601470.2199999997</v>
      </c>
      <c r="K252" s="1">
        <v>2601470.2199999997</v>
      </c>
      <c r="L252" s="1">
        <v>2601470.2199999997</v>
      </c>
      <c r="M252" s="1">
        <v>2601470.2199999997</v>
      </c>
      <c r="N252" s="1">
        <v>2601470.2199999997</v>
      </c>
      <c r="O252" s="1">
        <v>-1788053.83</v>
      </c>
      <c r="P252" s="1">
        <v>-1791825.96</v>
      </c>
      <c r="Q252" s="1">
        <v>-1795598.0899999999</v>
      </c>
      <c r="R252" s="1">
        <v>-1799370.22</v>
      </c>
      <c r="S252" s="1">
        <v>-1803142.35</v>
      </c>
      <c r="T252" s="1">
        <v>-1806914.48</v>
      </c>
      <c r="U252" s="1">
        <v>-1810686.6099999999</v>
      </c>
      <c r="V252" s="1">
        <v>-1814458.74</v>
      </c>
      <c r="W252" s="1">
        <v>-1818230.87</v>
      </c>
      <c r="X252" s="1">
        <v>-1822003</v>
      </c>
      <c r="Y252" s="1">
        <v>-1825775.13</v>
      </c>
      <c r="Z252" s="1">
        <v>-1829547.26</v>
      </c>
      <c r="AA252" s="1">
        <v>-1833319.3900000001</v>
      </c>
      <c r="AB252" s="1">
        <v>-3772.13</v>
      </c>
      <c r="AC252" s="1">
        <v>-3772.13</v>
      </c>
      <c r="AD252" s="1">
        <v>-3772.13</v>
      </c>
      <c r="AE252" s="1">
        <v>-3772.13</v>
      </c>
      <c r="AF252" s="1">
        <v>-3772.13</v>
      </c>
      <c r="AG252" s="1">
        <v>-3772.13</v>
      </c>
      <c r="AH252" s="1">
        <v>-3772.13</v>
      </c>
      <c r="AI252" s="1">
        <v>-3772.13</v>
      </c>
      <c r="AJ252" s="1">
        <v>-3772.13</v>
      </c>
      <c r="AK252" s="1">
        <v>-3772.13</v>
      </c>
      <c r="AL252" s="1">
        <v>-3772.13</v>
      </c>
      <c r="AM252" s="1">
        <v>-3772.13</v>
      </c>
      <c r="AN252" s="1">
        <v>-3772.13</v>
      </c>
      <c r="AO252" s="1">
        <v>813416.39</v>
      </c>
      <c r="AP252" s="1">
        <v>809644.26</v>
      </c>
      <c r="AQ252" s="1">
        <v>805872.13</v>
      </c>
      <c r="AR252" s="1">
        <v>802100</v>
      </c>
      <c r="AS252" s="1">
        <v>798327.87</v>
      </c>
      <c r="AT252" s="1">
        <v>794555.74</v>
      </c>
      <c r="AU252" s="1">
        <v>790783.61</v>
      </c>
      <c r="AV252" s="1">
        <v>787011.48</v>
      </c>
      <c r="AW252" s="1">
        <v>783239.35</v>
      </c>
      <c r="AX252" s="1">
        <v>779467.22</v>
      </c>
      <c r="AY252" s="1">
        <v>775695.09</v>
      </c>
      <c r="AZ252" s="1">
        <v>771922.96</v>
      </c>
      <c r="BA252" s="1">
        <v>768150.83</v>
      </c>
    </row>
    <row r="253" spans="1:53" x14ac:dyDescent="0.2">
      <c r="A253" t="s">
        <v>268</v>
      </c>
      <c r="B253" s="1">
        <v>450687.34</v>
      </c>
      <c r="C253" s="1">
        <v>450687.34</v>
      </c>
      <c r="D253" s="1">
        <v>450687.34</v>
      </c>
      <c r="E253" s="1">
        <v>450687.34</v>
      </c>
      <c r="F253" s="1">
        <v>450687.34</v>
      </c>
      <c r="G253" s="1">
        <v>450687.34</v>
      </c>
      <c r="H253" s="1">
        <v>450687.34</v>
      </c>
      <c r="I253" s="1">
        <v>450687.34</v>
      </c>
      <c r="J253" s="1">
        <v>450687.34</v>
      </c>
      <c r="K253" s="1">
        <v>450687.34</v>
      </c>
      <c r="L253" s="1">
        <v>450687.34</v>
      </c>
      <c r="M253" s="1">
        <v>450687.34</v>
      </c>
      <c r="N253" s="1">
        <v>450687.34</v>
      </c>
      <c r="O253" s="1">
        <v>-78392.09</v>
      </c>
      <c r="P253" s="1">
        <v>-79208.52</v>
      </c>
      <c r="Q253" s="1">
        <v>-80024.95</v>
      </c>
      <c r="R253" s="1">
        <v>-80841.38</v>
      </c>
      <c r="S253" s="1">
        <v>-81657.820000000007</v>
      </c>
      <c r="T253" s="1">
        <v>-82474.259999999995</v>
      </c>
      <c r="U253" s="1">
        <v>-83290.69</v>
      </c>
      <c r="V253" s="1">
        <v>-84106.67</v>
      </c>
      <c r="W253" s="1">
        <v>-84922.2</v>
      </c>
      <c r="X253" s="1">
        <v>-85737.73</v>
      </c>
      <c r="Y253" s="1">
        <v>-86553.26</v>
      </c>
      <c r="Z253" s="1">
        <v>-87368.790000000008</v>
      </c>
      <c r="AA253" s="1">
        <v>-88184.320000000007</v>
      </c>
      <c r="AB253" s="1">
        <v>-816.43000000000006</v>
      </c>
      <c r="AC253" s="1">
        <v>-816.43000000000006</v>
      </c>
      <c r="AD253" s="1">
        <v>-816.43000000000006</v>
      </c>
      <c r="AE253" s="1">
        <v>-816.43000000000006</v>
      </c>
      <c r="AF253" s="1">
        <v>-816.44</v>
      </c>
      <c r="AG253" s="1">
        <v>-816.44</v>
      </c>
      <c r="AH253" s="1">
        <v>-816.43000000000006</v>
      </c>
      <c r="AI253" s="1">
        <v>-815.98</v>
      </c>
      <c r="AJ253" s="1">
        <v>-815.53</v>
      </c>
      <c r="AK253" s="1">
        <v>-815.53</v>
      </c>
      <c r="AL253" s="1">
        <v>-815.53</v>
      </c>
      <c r="AM253" s="1">
        <v>-815.53</v>
      </c>
      <c r="AN253" s="1">
        <v>-815.53</v>
      </c>
      <c r="AO253" s="1">
        <v>372295.25</v>
      </c>
      <c r="AP253" s="1">
        <v>371478.82</v>
      </c>
      <c r="AQ253" s="1">
        <v>370662.39</v>
      </c>
      <c r="AR253" s="1">
        <v>369845.96</v>
      </c>
      <c r="AS253" s="1">
        <v>369029.52</v>
      </c>
      <c r="AT253" s="1">
        <v>368213.08</v>
      </c>
      <c r="AU253" s="1">
        <v>367396.65</v>
      </c>
      <c r="AV253" s="1">
        <v>366580.67</v>
      </c>
      <c r="AW253" s="1">
        <v>365765.14</v>
      </c>
      <c r="AX253" s="1">
        <v>364949.61</v>
      </c>
      <c r="AY253" s="1">
        <v>364134.08</v>
      </c>
      <c r="AZ253" s="1">
        <v>363318.55</v>
      </c>
      <c r="BA253" s="1">
        <v>362503.02</v>
      </c>
    </row>
    <row r="254" spans="1:53" x14ac:dyDescent="0.2">
      <c r="A254" t="s">
        <v>269</v>
      </c>
      <c r="B254" s="1">
        <v>89232.19</v>
      </c>
      <c r="C254" s="1">
        <v>89232.19</v>
      </c>
      <c r="D254" s="1">
        <v>89232.19</v>
      </c>
      <c r="E254" s="1">
        <v>89232.19</v>
      </c>
      <c r="F254" s="1">
        <v>89232.19</v>
      </c>
      <c r="G254" s="1">
        <v>89232.19</v>
      </c>
      <c r="H254" s="1">
        <v>89232.19</v>
      </c>
      <c r="I254" s="1">
        <v>89232.19</v>
      </c>
      <c r="J254" s="1">
        <v>89232.19</v>
      </c>
      <c r="K254" s="1">
        <v>89232.19</v>
      </c>
      <c r="L254" s="1">
        <v>89232.19</v>
      </c>
      <c r="M254" s="1">
        <v>89232.19</v>
      </c>
      <c r="N254" s="1">
        <v>89232.19</v>
      </c>
      <c r="O254" s="1">
        <v>-51721.8</v>
      </c>
      <c r="P254" s="1">
        <v>-51993.96</v>
      </c>
      <c r="Q254" s="1">
        <v>-52266.12</v>
      </c>
      <c r="R254" s="1">
        <v>-52538.28</v>
      </c>
      <c r="S254" s="1">
        <v>-52810.44</v>
      </c>
      <c r="T254" s="1">
        <v>-53082.6</v>
      </c>
      <c r="U254" s="1">
        <v>-53354.76</v>
      </c>
      <c r="V254" s="1">
        <v>-53626.92</v>
      </c>
      <c r="W254" s="1">
        <v>-53899.08</v>
      </c>
      <c r="X254" s="1">
        <v>-54171.24</v>
      </c>
      <c r="Y254" s="1">
        <v>-54443.4</v>
      </c>
      <c r="Z254" s="1">
        <v>-54715.56</v>
      </c>
      <c r="AA254" s="1">
        <v>-54987.72</v>
      </c>
      <c r="AB254" s="1">
        <v>-272.16000000000003</v>
      </c>
      <c r="AC254" s="1">
        <v>-272.16000000000003</v>
      </c>
      <c r="AD254" s="1">
        <v>-272.16000000000003</v>
      </c>
      <c r="AE254" s="1">
        <v>-272.16000000000003</v>
      </c>
      <c r="AF254" s="1">
        <v>-272.16000000000003</v>
      </c>
      <c r="AG254" s="1">
        <v>-272.16000000000003</v>
      </c>
      <c r="AH254" s="1">
        <v>-272.16000000000003</v>
      </c>
      <c r="AI254" s="1">
        <v>-272.16000000000003</v>
      </c>
      <c r="AJ254" s="1">
        <v>-272.16000000000003</v>
      </c>
      <c r="AK254" s="1">
        <v>-272.16000000000003</v>
      </c>
      <c r="AL254" s="1">
        <v>-272.16000000000003</v>
      </c>
      <c r="AM254" s="1">
        <v>-272.16000000000003</v>
      </c>
      <c r="AN254" s="1">
        <v>-272.16000000000003</v>
      </c>
      <c r="AO254" s="1">
        <v>37510.39</v>
      </c>
      <c r="AP254" s="1">
        <v>37238.230000000003</v>
      </c>
      <c r="AQ254" s="1">
        <v>36966.07</v>
      </c>
      <c r="AR254" s="1">
        <v>36693.910000000003</v>
      </c>
      <c r="AS254" s="1">
        <v>36421.75</v>
      </c>
      <c r="AT254" s="1">
        <v>36149.590000000004</v>
      </c>
      <c r="AU254" s="1">
        <v>35877.43</v>
      </c>
      <c r="AV254" s="1">
        <v>35605.270000000004</v>
      </c>
      <c r="AW254" s="1">
        <v>35333.11</v>
      </c>
      <c r="AX254" s="1">
        <v>35060.950000000004</v>
      </c>
      <c r="AY254" s="1">
        <v>34788.79</v>
      </c>
      <c r="AZ254" s="1">
        <v>34516.629999999997</v>
      </c>
      <c r="BA254" s="1">
        <v>34244.47</v>
      </c>
    </row>
    <row r="255" spans="1:53" x14ac:dyDescent="0.2">
      <c r="A255" t="s">
        <v>270</v>
      </c>
      <c r="B255" s="1">
        <v>9071493.3800000008</v>
      </c>
      <c r="C255" s="1">
        <v>9071493.3800000008</v>
      </c>
      <c r="D255" s="1">
        <v>9071493.3800000008</v>
      </c>
      <c r="E255" s="1">
        <v>9071493.3800000008</v>
      </c>
      <c r="F255" s="1">
        <v>9071493.3800000008</v>
      </c>
      <c r="G255" s="1">
        <v>9071493.3800000008</v>
      </c>
      <c r="H255" s="1">
        <v>9071493.3800000008</v>
      </c>
      <c r="I255" s="1">
        <v>9071493.3800000008</v>
      </c>
      <c r="J255" s="1">
        <v>9071493.3800000008</v>
      </c>
      <c r="K255" s="1">
        <v>9071493.3800000008</v>
      </c>
      <c r="L255" s="1">
        <v>9071493.3800000008</v>
      </c>
      <c r="M255" s="1">
        <v>9071493.3800000008</v>
      </c>
      <c r="N255" s="1">
        <v>9071493.3800000008</v>
      </c>
      <c r="O255" s="1">
        <v>-5135220.96</v>
      </c>
      <c r="P255" s="1">
        <v>-5159713.99</v>
      </c>
      <c r="Q255" s="1">
        <v>-5184207.0199999996</v>
      </c>
      <c r="R255" s="1">
        <v>-5208700.05</v>
      </c>
      <c r="S255" s="1">
        <v>-5233193.08</v>
      </c>
      <c r="T255" s="1">
        <v>-5257686.1100000003</v>
      </c>
      <c r="U255" s="1">
        <v>-5282179.1399999997</v>
      </c>
      <c r="V255" s="1">
        <v>-5306672.17</v>
      </c>
      <c r="W255" s="1">
        <v>-5331165.2</v>
      </c>
      <c r="X255" s="1">
        <v>-5355658.2300000004</v>
      </c>
      <c r="Y255" s="1">
        <v>-5380151.2599999998</v>
      </c>
      <c r="Z255" s="1">
        <v>-5404644.29</v>
      </c>
      <c r="AA255" s="1">
        <v>-5429137.3200000003</v>
      </c>
      <c r="AB255" s="1">
        <v>-24493.03</v>
      </c>
      <c r="AC255" s="1">
        <v>-24493.03</v>
      </c>
      <c r="AD255" s="1">
        <v>-24493.03</v>
      </c>
      <c r="AE255" s="1">
        <v>-24493.03</v>
      </c>
      <c r="AF255" s="1">
        <v>-24493.03</v>
      </c>
      <c r="AG255" s="1">
        <v>-24493.03</v>
      </c>
      <c r="AH255" s="1">
        <v>-24493.03</v>
      </c>
      <c r="AI255" s="1">
        <v>-24493.03</v>
      </c>
      <c r="AJ255" s="1">
        <v>-24493.03</v>
      </c>
      <c r="AK255" s="1">
        <v>-24493.03</v>
      </c>
      <c r="AL255" s="1">
        <v>-24493.03</v>
      </c>
      <c r="AM255" s="1">
        <v>-24493.03</v>
      </c>
      <c r="AN255" s="1">
        <v>-24493.03</v>
      </c>
      <c r="AO255" s="1">
        <v>3936272.42</v>
      </c>
      <c r="AP255" s="1">
        <v>3911779.39</v>
      </c>
      <c r="AQ255" s="1">
        <v>3887286.36</v>
      </c>
      <c r="AR255" s="1">
        <v>3862793.33</v>
      </c>
      <c r="AS255" s="1">
        <v>3838300.3</v>
      </c>
      <c r="AT255" s="1">
        <v>3813807.27</v>
      </c>
      <c r="AU255" s="1">
        <v>3789314.24</v>
      </c>
      <c r="AV255" s="1">
        <v>3764821.21</v>
      </c>
      <c r="AW255" s="1">
        <v>3740328.18</v>
      </c>
      <c r="AX255" s="1">
        <v>3715835.15</v>
      </c>
      <c r="AY255" s="1">
        <v>3691342.12</v>
      </c>
      <c r="AZ255" s="1">
        <v>3666849.09</v>
      </c>
      <c r="BA255" s="1">
        <v>3642356.06</v>
      </c>
    </row>
    <row r="256" spans="1:53" x14ac:dyDescent="0.2">
      <c r="A256" t="s">
        <v>271</v>
      </c>
      <c r="B256" s="1">
        <v>3718.2200000000003</v>
      </c>
      <c r="C256" s="1">
        <v>3718.2200000000003</v>
      </c>
      <c r="D256" s="1">
        <v>3718.2200000000003</v>
      </c>
      <c r="E256" s="1">
        <v>3718.2200000000003</v>
      </c>
      <c r="F256" s="1">
        <v>3718.2200000000003</v>
      </c>
      <c r="G256" s="1">
        <v>3718.2200000000003</v>
      </c>
      <c r="H256" s="1">
        <v>3718.2200000000003</v>
      </c>
      <c r="I256" s="1">
        <v>3718.2200000000003</v>
      </c>
      <c r="J256" s="1">
        <v>3718.2200000000003</v>
      </c>
      <c r="K256" s="1">
        <v>3718.2200000000003</v>
      </c>
      <c r="L256" s="1">
        <v>3718.2200000000003</v>
      </c>
      <c r="M256" s="1">
        <v>3718.2200000000003</v>
      </c>
      <c r="N256" s="1">
        <v>3718.2200000000003</v>
      </c>
      <c r="O256" s="1">
        <v>-1877.04</v>
      </c>
      <c r="P256" s="1">
        <v>-1889.71</v>
      </c>
      <c r="Q256" s="1">
        <v>-1902.38</v>
      </c>
      <c r="R256" s="1">
        <v>-1915.05</v>
      </c>
      <c r="S256" s="1">
        <v>-1927.72</v>
      </c>
      <c r="T256" s="1">
        <v>-1940.39</v>
      </c>
      <c r="U256" s="1">
        <v>-1953.06</v>
      </c>
      <c r="V256" s="1">
        <v>-1965.73</v>
      </c>
      <c r="W256" s="1">
        <v>-1978.4</v>
      </c>
      <c r="X256" s="1">
        <v>-1991.07</v>
      </c>
      <c r="Y256" s="1">
        <v>-2003.74</v>
      </c>
      <c r="Z256" s="1">
        <v>-2016.41</v>
      </c>
      <c r="AA256" s="1">
        <v>-2029.0800000000002</v>
      </c>
      <c r="AB256" s="1">
        <v>-12.67</v>
      </c>
      <c r="AC256" s="1">
        <v>-12.67</v>
      </c>
      <c r="AD256" s="1">
        <v>-12.67</v>
      </c>
      <c r="AE256" s="1">
        <v>-12.67</v>
      </c>
      <c r="AF256" s="1">
        <v>-12.67</v>
      </c>
      <c r="AG256" s="1">
        <v>-12.67</v>
      </c>
      <c r="AH256" s="1">
        <v>-12.67</v>
      </c>
      <c r="AI256" s="1">
        <v>-12.67</v>
      </c>
      <c r="AJ256" s="1">
        <v>-12.67</v>
      </c>
      <c r="AK256" s="1">
        <v>-12.67</v>
      </c>
      <c r="AL256" s="1">
        <v>-12.67</v>
      </c>
      <c r="AM256" s="1">
        <v>-12.67</v>
      </c>
      <c r="AN256" s="1">
        <v>-12.67</v>
      </c>
      <c r="AO256" s="1">
        <v>1841.18</v>
      </c>
      <c r="AP256" s="1">
        <v>1828.51</v>
      </c>
      <c r="AQ256" s="1">
        <v>1815.8400000000001</v>
      </c>
      <c r="AR256" s="1">
        <v>1803.17</v>
      </c>
      <c r="AS256" s="1">
        <v>1790.5</v>
      </c>
      <c r="AT256" s="1">
        <v>1777.83</v>
      </c>
      <c r="AU256" s="1">
        <v>1765.16</v>
      </c>
      <c r="AV256" s="1">
        <v>1752.49</v>
      </c>
      <c r="AW256" s="1">
        <v>1739.82</v>
      </c>
      <c r="AX256" s="1">
        <v>1727.15</v>
      </c>
      <c r="AY256" s="1">
        <v>1714.48</v>
      </c>
      <c r="AZ256" s="1">
        <v>1701.81</v>
      </c>
      <c r="BA256" s="1">
        <v>1689.14</v>
      </c>
    </row>
    <row r="257" spans="1:53" x14ac:dyDescent="0.2">
      <c r="A257" t="s">
        <v>272</v>
      </c>
      <c r="B257" s="1">
        <v>13818.66</v>
      </c>
      <c r="C257" s="1">
        <v>13818.66</v>
      </c>
      <c r="D257" s="1">
        <v>13818.66</v>
      </c>
      <c r="E257" s="1">
        <v>13818.66</v>
      </c>
      <c r="F257" s="1">
        <v>13818.66</v>
      </c>
      <c r="G257" s="1">
        <v>13818.66</v>
      </c>
      <c r="H257" s="1">
        <v>13818.66</v>
      </c>
      <c r="I257" s="1">
        <v>19854.96</v>
      </c>
      <c r="J257" s="1">
        <v>19854.96</v>
      </c>
      <c r="K257" s="1">
        <v>19854.96</v>
      </c>
      <c r="L257" s="1">
        <v>13382.11</v>
      </c>
      <c r="M257" s="1">
        <v>13382.11</v>
      </c>
      <c r="N257" s="1">
        <v>13382.11</v>
      </c>
      <c r="O257" s="1">
        <v>-587.74</v>
      </c>
      <c r="P257" s="1">
        <v>-664.67</v>
      </c>
      <c r="Q257" s="1">
        <v>-741.6</v>
      </c>
      <c r="R257" s="1">
        <v>-818.53</v>
      </c>
      <c r="S257" s="1">
        <v>-895.46</v>
      </c>
      <c r="T257" s="1">
        <v>-972.39</v>
      </c>
      <c r="U257" s="1">
        <v>-1049.32</v>
      </c>
      <c r="V257" s="1">
        <v>-1070.17</v>
      </c>
      <c r="W257" s="1">
        <v>-1180.7</v>
      </c>
      <c r="X257" s="1">
        <v>-1291.23</v>
      </c>
      <c r="Y257" s="1">
        <v>12434.92</v>
      </c>
      <c r="Z257" s="1">
        <v>12360.43</v>
      </c>
      <c r="AA257" s="1">
        <v>-1794.02</v>
      </c>
      <c r="AB257" s="1">
        <v>-76.930000000000007</v>
      </c>
      <c r="AC257" s="1">
        <v>-76.930000000000007</v>
      </c>
      <c r="AD257" s="1">
        <v>-76.930000000000007</v>
      </c>
      <c r="AE257" s="1">
        <v>-76.930000000000007</v>
      </c>
      <c r="AF257" s="1">
        <v>-76.930000000000007</v>
      </c>
      <c r="AG257" s="1">
        <v>-76.930000000000007</v>
      </c>
      <c r="AH257" s="1">
        <v>-76.930000000000007</v>
      </c>
      <c r="AI257" s="1">
        <v>-93.73</v>
      </c>
      <c r="AJ257" s="1">
        <v>-110.53</v>
      </c>
      <c r="AK257" s="1">
        <v>-110.53</v>
      </c>
      <c r="AL257" s="1">
        <v>-92.51</v>
      </c>
      <c r="AM257" s="1">
        <v>-74.489999999999995</v>
      </c>
      <c r="AN257" s="1">
        <v>-14154.45</v>
      </c>
      <c r="AO257" s="1">
        <v>13230.92</v>
      </c>
      <c r="AP257" s="1">
        <v>13153.99</v>
      </c>
      <c r="AQ257" s="1">
        <v>13077.06</v>
      </c>
      <c r="AR257" s="1">
        <v>13000.130000000001</v>
      </c>
      <c r="AS257" s="1">
        <v>12923.2</v>
      </c>
      <c r="AT257" s="1">
        <v>12846.27</v>
      </c>
      <c r="AU257" s="1">
        <v>12769.34</v>
      </c>
      <c r="AV257" s="1">
        <v>18784.79</v>
      </c>
      <c r="AW257" s="1">
        <v>18674.260000000002</v>
      </c>
      <c r="AX257" s="1">
        <v>18563.73</v>
      </c>
      <c r="AY257" s="1">
        <v>25817.03</v>
      </c>
      <c r="AZ257" s="1">
        <v>25742.54</v>
      </c>
      <c r="BA257" s="1">
        <v>11588.09</v>
      </c>
    </row>
    <row r="258" spans="1:53" x14ac:dyDescent="0.2">
      <c r="A258" t="s">
        <v>273</v>
      </c>
      <c r="B258" s="1">
        <v>141416.94</v>
      </c>
      <c r="C258" s="1">
        <v>141416.94</v>
      </c>
      <c r="D258" s="1">
        <v>141416.94</v>
      </c>
      <c r="E258" s="1">
        <v>141416.94</v>
      </c>
      <c r="F258" s="1">
        <v>141416.94</v>
      </c>
      <c r="G258" s="1">
        <v>141416.94</v>
      </c>
      <c r="H258" s="1">
        <v>141416.94</v>
      </c>
      <c r="I258" s="1">
        <v>141416.94</v>
      </c>
      <c r="J258" s="1">
        <v>91977.919999999998</v>
      </c>
      <c r="K258" s="1">
        <v>91977.919999999998</v>
      </c>
      <c r="L258" s="1">
        <v>91977.919999999998</v>
      </c>
      <c r="M258" s="1">
        <v>91977.919999999998</v>
      </c>
      <c r="N258" s="1">
        <v>91977.919999999998</v>
      </c>
      <c r="O258" s="1">
        <v>-25772.06</v>
      </c>
      <c r="P258" s="1">
        <v>-26204.560000000001</v>
      </c>
      <c r="Q258" s="1">
        <v>-26637.06</v>
      </c>
      <c r="R258" s="1">
        <v>-27069.56</v>
      </c>
      <c r="S258" s="1">
        <v>-27502.06</v>
      </c>
      <c r="T258" s="1">
        <v>-27934.560000000001</v>
      </c>
      <c r="U258" s="1">
        <v>-28367.06</v>
      </c>
      <c r="V258" s="1">
        <v>-28799.56</v>
      </c>
      <c r="W258" s="1">
        <v>-29156.46</v>
      </c>
      <c r="X258" s="1">
        <v>-29437.760000000002</v>
      </c>
      <c r="Y258" s="1">
        <v>-29719.06</v>
      </c>
      <c r="Z258" s="1">
        <v>-30000.36</v>
      </c>
      <c r="AA258" s="1">
        <v>-30281.66</v>
      </c>
      <c r="AB258" s="1">
        <v>-432.5</v>
      </c>
      <c r="AC258" s="1">
        <v>-432.5</v>
      </c>
      <c r="AD258" s="1">
        <v>-432.5</v>
      </c>
      <c r="AE258" s="1">
        <v>-432.5</v>
      </c>
      <c r="AF258" s="1">
        <v>-432.5</v>
      </c>
      <c r="AG258" s="1">
        <v>-432.5</v>
      </c>
      <c r="AH258" s="1">
        <v>-432.5</v>
      </c>
      <c r="AI258" s="1">
        <v>-432.5</v>
      </c>
      <c r="AJ258" s="1">
        <v>-356.90000000000003</v>
      </c>
      <c r="AK258" s="1">
        <v>-281.3</v>
      </c>
      <c r="AL258" s="1">
        <v>-281.3</v>
      </c>
      <c r="AM258" s="1">
        <v>-281.3</v>
      </c>
      <c r="AN258" s="1">
        <v>-281.3</v>
      </c>
      <c r="AO258" s="1">
        <v>115644.88</v>
      </c>
      <c r="AP258" s="1">
        <v>115212.38</v>
      </c>
      <c r="AQ258" s="1">
        <v>114779.88</v>
      </c>
      <c r="AR258" s="1">
        <v>114347.38</v>
      </c>
      <c r="AS258" s="1">
        <v>113914.88</v>
      </c>
      <c r="AT258" s="1">
        <v>113482.38</v>
      </c>
      <c r="AU258" s="1">
        <v>113049.88</v>
      </c>
      <c r="AV258" s="1">
        <v>112617.38</v>
      </c>
      <c r="AW258" s="1">
        <v>62821.46</v>
      </c>
      <c r="AX258" s="1">
        <v>62540.160000000003</v>
      </c>
      <c r="AY258" s="1">
        <v>62258.86</v>
      </c>
      <c r="AZ258" s="1">
        <v>61977.56</v>
      </c>
      <c r="BA258" s="1">
        <v>61696.26</v>
      </c>
    </row>
    <row r="259" spans="1:53" x14ac:dyDescent="0.2">
      <c r="A259" t="s">
        <v>274</v>
      </c>
      <c r="B259" s="1">
        <v>208505.82</v>
      </c>
      <c r="C259" s="1">
        <v>208505.82</v>
      </c>
      <c r="D259" s="1">
        <v>208505.82</v>
      </c>
      <c r="E259" s="1">
        <v>208505.82</v>
      </c>
      <c r="F259" s="1">
        <v>208505.82</v>
      </c>
      <c r="G259" s="1">
        <v>208505.82</v>
      </c>
      <c r="H259" s="1">
        <v>208505.82</v>
      </c>
      <c r="I259" s="1">
        <v>208505.82</v>
      </c>
      <c r="J259" s="1">
        <v>208505.82</v>
      </c>
      <c r="K259" s="1">
        <v>208505.82</v>
      </c>
      <c r="L259" s="1">
        <v>208505.82</v>
      </c>
      <c r="M259" s="1">
        <v>208505.82</v>
      </c>
      <c r="N259" s="1">
        <v>208505.82</v>
      </c>
      <c r="O259" s="1">
        <v>-53645.86</v>
      </c>
      <c r="P259" s="1">
        <v>-54288.75</v>
      </c>
      <c r="Q259" s="1">
        <v>-54931.64</v>
      </c>
      <c r="R259" s="1">
        <v>-55574.53</v>
      </c>
      <c r="S259" s="1">
        <v>-56217.42</v>
      </c>
      <c r="T259" s="1">
        <v>-56860.31</v>
      </c>
      <c r="U259" s="1">
        <v>-57503.200000000004</v>
      </c>
      <c r="V259" s="1">
        <v>-58146.090000000004</v>
      </c>
      <c r="W259" s="1">
        <v>-58788.98</v>
      </c>
      <c r="X259" s="1">
        <v>-59431.87</v>
      </c>
      <c r="Y259" s="1">
        <v>-60074.76</v>
      </c>
      <c r="Z259" s="1">
        <v>-60717.65</v>
      </c>
      <c r="AA259" s="1">
        <v>-61360.54</v>
      </c>
      <c r="AB259" s="1">
        <v>-642.89</v>
      </c>
      <c r="AC259" s="1">
        <v>-642.89</v>
      </c>
      <c r="AD259" s="1">
        <v>-642.89</v>
      </c>
      <c r="AE259" s="1">
        <v>-642.89</v>
      </c>
      <c r="AF259" s="1">
        <v>-642.89</v>
      </c>
      <c r="AG259" s="1">
        <v>-642.89</v>
      </c>
      <c r="AH259" s="1">
        <v>-642.89</v>
      </c>
      <c r="AI259" s="1">
        <v>-642.89</v>
      </c>
      <c r="AJ259" s="1">
        <v>-642.89</v>
      </c>
      <c r="AK259" s="1">
        <v>-642.89</v>
      </c>
      <c r="AL259" s="1">
        <v>-642.89</v>
      </c>
      <c r="AM259" s="1">
        <v>-642.89</v>
      </c>
      <c r="AN259" s="1">
        <v>-642.89</v>
      </c>
      <c r="AO259" s="1">
        <v>154859.96</v>
      </c>
      <c r="AP259" s="1">
        <v>154217.07</v>
      </c>
      <c r="AQ259" s="1">
        <v>153574.18</v>
      </c>
      <c r="AR259" s="1">
        <v>152931.29</v>
      </c>
      <c r="AS259" s="1">
        <v>152288.4</v>
      </c>
      <c r="AT259" s="1">
        <v>151645.51</v>
      </c>
      <c r="AU259" s="1">
        <v>151002.62</v>
      </c>
      <c r="AV259" s="1">
        <v>150359.73000000001</v>
      </c>
      <c r="AW259" s="1">
        <v>149716.84</v>
      </c>
      <c r="AX259" s="1">
        <v>149073.95000000001</v>
      </c>
      <c r="AY259" s="1">
        <v>148431.06</v>
      </c>
      <c r="AZ259" s="1">
        <v>147788.17000000001</v>
      </c>
      <c r="BA259" s="1">
        <v>147145.28</v>
      </c>
    </row>
    <row r="260" spans="1:53" x14ac:dyDescent="0.2">
      <c r="A260" t="s">
        <v>275</v>
      </c>
      <c r="B260" s="1" t="s">
        <v>21</v>
      </c>
      <c r="C260" s="1" t="s">
        <v>21</v>
      </c>
      <c r="D260" s="1" t="s">
        <v>21</v>
      </c>
      <c r="E260" s="1" t="s">
        <v>21</v>
      </c>
      <c r="F260" s="1" t="s">
        <v>21</v>
      </c>
      <c r="G260" s="1" t="s">
        <v>21</v>
      </c>
      <c r="H260" s="1" t="s">
        <v>21</v>
      </c>
      <c r="I260" s="1" t="s">
        <v>21</v>
      </c>
      <c r="J260" s="1">
        <v>49439.020000000004</v>
      </c>
      <c r="K260" s="1">
        <v>49439.020000000004</v>
      </c>
      <c r="L260" s="1">
        <v>49439.020000000004</v>
      </c>
      <c r="M260" s="1">
        <v>49439.020000000004</v>
      </c>
      <c r="N260" s="1">
        <v>49439.020000000004</v>
      </c>
      <c r="O260" s="1" t="s">
        <v>21</v>
      </c>
      <c r="P260" s="1" t="s">
        <v>21</v>
      </c>
      <c r="Q260" s="1" t="s">
        <v>21</v>
      </c>
      <c r="R260" s="1" t="s">
        <v>21</v>
      </c>
      <c r="S260" s="1" t="s">
        <v>21</v>
      </c>
      <c r="T260" s="1" t="s">
        <v>21</v>
      </c>
      <c r="U260" s="1" t="s">
        <v>21</v>
      </c>
      <c r="V260" s="1" t="s">
        <v>21</v>
      </c>
      <c r="W260" s="1">
        <v>-103</v>
      </c>
      <c r="X260" s="1">
        <v>-309</v>
      </c>
      <c r="Y260" s="1">
        <v>-515</v>
      </c>
      <c r="Z260" s="1">
        <v>-721</v>
      </c>
      <c r="AA260" s="1">
        <v>-927</v>
      </c>
      <c r="AB260" s="1" t="s">
        <v>21</v>
      </c>
      <c r="AC260" s="1" t="s">
        <v>21</v>
      </c>
      <c r="AD260" s="1" t="s">
        <v>21</v>
      </c>
      <c r="AE260" s="1" t="s">
        <v>21</v>
      </c>
      <c r="AF260" s="1" t="s">
        <v>21</v>
      </c>
      <c r="AG260" s="1" t="s">
        <v>21</v>
      </c>
      <c r="AH260" s="1" t="s">
        <v>21</v>
      </c>
      <c r="AI260" s="1" t="s">
        <v>21</v>
      </c>
      <c r="AJ260" s="1">
        <v>-103</v>
      </c>
      <c r="AK260" s="1">
        <v>-206</v>
      </c>
      <c r="AL260" s="1">
        <v>-206</v>
      </c>
      <c r="AM260" s="1">
        <v>-206</v>
      </c>
      <c r="AN260" s="1">
        <v>-206</v>
      </c>
      <c r="AO260" s="1" t="s">
        <v>21</v>
      </c>
      <c r="AP260" s="1" t="s">
        <v>21</v>
      </c>
      <c r="AQ260" s="1" t="s">
        <v>21</v>
      </c>
      <c r="AR260" s="1" t="s">
        <v>21</v>
      </c>
      <c r="AS260" s="1" t="s">
        <v>21</v>
      </c>
      <c r="AT260" s="1" t="s">
        <v>21</v>
      </c>
      <c r="AU260" s="1" t="s">
        <v>21</v>
      </c>
      <c r="AV260" s="1" t="s">
        <v>21</v>
      </c>
      <c r="AW260" s="1">
        <v>49336.020000000004</v>
      </c>
      <c r="AX260" s="1">
        <v>49130.020000000004</v>
      </c>
      <c r="AY260" s="1">
        <v>48924.020000000004</v>
      </c>
      <c r="AZ260" s="1">
        <v>48718.020000000004</v>
      </c>
      <c r="BA260" s="1">
        <v>48512.020000000004</v>
      </c>
    </row>
    <row r="261" spans="1:53" x14ac:dyDescent="0.2">
      <c r="A261" t="s">
        <v>276</v>
      </c>
      <c r="B261" s="1">
        <v>4200000</v>
      </c>
      <c r="C261" s="1">
        <v>4200000</v>
      </c>
      <c r="D261" s="1">
        <v>4200000</v>
      </c>
      <c r="E261" s="1">
        <v>4200000</v>
      </c>
      <c r="F261" s="1">
        <v>4200000</v>
      </c>
      <c r="G261" s="1">
        <v>4200000</v>
      </c>
      <c r="H261" s="1">
        <v>4200000</v>
      </c>
      <c r="I261" s="1">
        <v>4200000</v>
      </c>
      <c r="J261" s="1">
        <v>4200000</v>
      </c>
      <c r="K261" s="1">
        <v>4200000</v>
      </c>
      <c r="L261" s="1">
        <v>4200000</v>
      </c>
      <c r="M261" s="1">
        <v>4200000</v>
      </c>
      <c r="N261" s="1">
        <v>4200000</v>
      </c>
      <c r="O261" s="1">
        <v>-1606984.98</v>
      </c>
      <c r="P261" s="1">
        <v>-1613914.98</v>
      </c>
      <c r="Q261" s="1">
        <v>-1620844.98</v>
      </c>
      <c r="R261" s="1">
        <v>-1627774.98</v>
      </c>
      <c r="S261" s="1">
        <v>-1634704.98</v>
      </c>
      <c r="T261" s="1">
        <v>-1641634.98</v>
      </c>
      <c r="U261" s="1">
        <v>-1648564.98</v>
      </c>
      <c r="V261" s="1">
        <v>-1655494.98</v>
      </c>
      <c r="W261" s="1">
        <v>-1662424.98</v>
      </c>
      <c r="X261" s="1">
        <v>-1669354.98</v>
      </c>
      <c r="Y261" s="1">
        <v>-1676284.98</v>
      </c>
      <c r="Z261" s="1">
        <v>-1683214.98</v>
      </c>
      <c r="AA261" s="1">
        <v>-1690144.98</v>
      </c>
      <c r="AB261" s="1">
        <v>-6930</v>
      </c>
      <c r="AC261" s="1">
        <v>-6930</v>
      </c>
      <c r="AD261" s="1">
        <v>-6930</v>
      </c>
      <c r="AE261" s="1">
        <v>-6930</v>
      </c>
      <c r="AF261" s="1">
        <v>-6930</v>
      </c>
      <c r="AG261" s="1">
        <v>-6930</v>
      </c>
      <c r="AH261" s="1">
        <v>-6930</v>
      </c>
      <c r="AI261" s="1">
        <v>-6930</v>
      </c>
      <c r="AJ261" s="1">
        <v>-6930</v>
      </c>
      <c r="AK261" s="1">
        <v>-6930</v>
      </c>
      <c r="AL261" s="1">
        <v>-6930</v>
      </c>
      <c r="AM261" s="1">
        <v>-6930</v>
      </c>
      <c r="AN261" s="1">
        <v>-6930</v>
      </c>
      <c r="AO261" s="1">
        <v>2593015.02</v>
      </c>
      <c r="AP261" s="1">
        <v>2586085.02</v>
      </c>
      <c r="AQ261" s="1">
        <v>2579155.02</v>
      </c>
      <c r="AR261" s="1">
        <v>2572225.02</v>
      </c>
      <c r="AS261" s="1">
        <v>2565295.02</v>
      </c>
      <c r="AT261" s="1">
        <v>2558365.02</v>
      </c>
      <c r="AU261" s="1">
        <v>2551435.02</v>
      </c>
      <c r="AV261" s="1">
        <v>2544505.02</v>
      </c>
      <c r="AW261" s="1">
        <v>2537575.02</v>
      </c>
      <c r="AX261" s="1">
        <v>2530645.02</v>
      </c>
      <c r="AY261" s="1">
        <v>2523715.02</v>
      </c>
      <c r="AZ261" s="1">
        <v>2516785.02</v>
      </c>
      <c r="BA261" s="1">
        <v>2509855.02</v>
      </c>
    </row>
    <row r="262" spans="1:53" x14ac:dyDescent="0.2">
      <c r="A262" t="s">
        <v>277</v>
      </c>
      <c r="B262" s="1">
        <v>108111.21</v>
      </c>
      <c r="C262" s="1">
        <v>108111.21</v>
      </c>
      <c r="D262" s="1">
        <v>108111.21</v>
      </c>
      <c r="E262" s="1">
        <v>108111.21</v>
      </c>
      <c r="F262" s="1">
        <v>108111.21</v>
      </c>
      <c r="G262" s="1">
        <v>108111.21</v>
      </c>
      <c r="H262" s="1">
        <v>108111.21</v>
      </c>
      <c r="I262" s="1">
        <v>108111.21</v>
      </c>
      <c r="J262" s="1">
        <v>108111.21</v>
      </c>
      <c r="K262" s="1">
        <v>108111.21</v>
      </c>
      <c r="L262" s="1">
        <v>108111.21</v>
      </c>
      <c r="M262" s="1">
        <v>108111.21</v>
      </c>
      <c r="N262" s="1">
        <v>108111.21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108111.21</v>
      </c>
      <c r="AP262" s="1">
        <v>108111.21</v>
      </c>
      <c r="AQ262" s="1">
        <v>108111.21</v>
      </c>
      <c r="AR262" s="1">
        <v>108111.21</v>
      </c>
      <c r="AS262" s="1">
        <v>108111.21</v>
      </c>
      <c r="AT262" s="1">
        <v>108111.21</v>
      </c>
      <c r="AU262" s="1">
        <v>108111.21</v>
      </c>
      <c r="AV262" s="1">
        <v>108111.21</v>
      </c>
      <c r="AW262" s="1">
        <v>108111.21</v>
      </c>
      <c r="AX262" s="1">
        <v>108111.21</v>
      </c>
      <c r="AY262" s="1">
        <v>108111.21</v>
      </c>
      <c r="AZ262" s="1">
        <v>108111.21</v>
      </c>
      <c r="BA262" s="1">
        <v>108111.21</v>
      </c>
    </row>
    <row r="263" spans="1:53" x14ac:dyDescent="0.2">
      <c r="A263" t="s">
        <v>278</v>
      </c>
      <c r="B263" s="1">
        <v>13633.6</v>
      </c>
      <c r="C263" s="1">
        <v>13633.6</v>
      </c>
      <c r="D263" s="1">
        <v>13633.6</v>
      </c>
      <c r="E263" s="1">
        <v>13633.6</v>
      </c>
      <c r="F263" s="1">
        <v>13633.6</v>
      </c>
      <c r="G263" s="1">
        <v>13633.6</v>
      </c>
      <c r="H263" s="1">
        <v>13633.6</v>
      </c>
      <c r="I263" s="1">
        <v>13633.6</v>
      </c>
      <c r="J263" s="1">
        <v>13633.6</v>
      </c>
      <c r="K263" s="1">
        <v>13633.6</v>
      </c>
      <c r="L263" s="1">
        <v>13633.6</v>
      </c>
      <c r="M263" s="1">
        <v>13633.6</v>
      </c>
      <c r="N263" s="1">
        <v>13633.6</v>
      </c>
      <c r="O263" s="1">
        <v>-8569.27</v>
      </c>
      <c r="P263" s="1">
        <v>-8607.33</v>
      </c>
      <c r="Q263" s="1">
        <v>-8645.39</v>
      </c>
      <c r="R263" s="1">
        <v>-8683.4500000000007</v>
      </c>
      <c r="S263" s="1">
        <v>-8721.51</v>
      </c>
      <c r="T263" s="1">
        <v>-8759.57</v>
      </c>
      <c r="U263" s="1">
        <v>-8797.630000000001</v>
      </c>
      <c r="V263" s="1">
        <v>-8835.69</v>
      </c>
      <c r="W263" s="1">
        <v>-8873.75</v>
      </c>
      <c r="X263" s="1">
        <v>-8911.81</v>
      </c>
      <c r="Y263" s="1">
        <v>-8949.8700000000008</v>
      </c>
      <c r="Z263" s="1">
        <v>-8987.93</v>
      </c>
      <c r="AA263" s="1">
        <v>-9025.99</v>
      </c>
      <c r="AB263" s="1">
        <v>-38.06</v>
      </c>
      <c r="AC263" s="1">
        <v>-38.06</v>
      </c>
      <c r="AD263" s="1">
        <v>-38.06</v>
      </c>
      <c r="AE263" s="1">
        <v>-38.06</v>
      </c>
      <c r="AF263" s="1">
        <v>-38.06</v>
      </c>
      <c r="AG263" s="1">
        <v>-38.06</v>
      </c>
      <c r="AH263" s="1">
        <v>-38.06</v>
      </c>
      <c r="AI263" s="1">
        <v>-38.06</v>
      </c>
      <c r="AJ263" s="1">
        <v>-38.06</v>
      </c>
      <c r="AK263" s="1">
        <v>-38.06</v>
      </c>
      <c r="AL263" s="1">
        <v>-38.06</v>
      </c>
      <c r="AM263" s="1">
        <v>-38.06</v>
      </c>
      <c r="AN263" s="1">
        <v>-38.06</v>
      </c>
      <c r="AO263" s="1">
        <v>5064.33</v>
      </c>
      <c r="AP263" s="1">
        <v>5026.2700000000004</v>
      </c>
      <c r="AQ263" s="1">
        <v>4988.21</v>
      </c>
      <c r="AR263" s="1">
        <v>4950.1500000000005</v>
      </c>
      <c r="AS263" s="1">
        <v>4912.09</v>
      </c>
      <c r="AT263" s="1">
        <v>4874.03</v>
      </c>
      <c r="AU263" s="1">
        <v>4835.97</v>
      </c>
      <c r="AV263" s="1">
        <v>4797.91</v>
      </c>
      <c r="AW263" s="1">
        <v>4759.8500000000004</v>
      </c>
      <c r="AX263" s="1">
        <v>4721.79</v>
      </c>
      <c r="AY263" s="1">
        <v>4683.7300000000005</v>
      </c>
      <c r="AZ263" s="1">
        <v>4645.67</v>
      </c>
      <c r="BA263" s="1">
        <v>4607.6099999999997</v>
      </c>
    </row>
    <row r="264" spans="1:53" x14ac:dyDescent="0.2">
      <c r="A264" t="s">
        <v>279</v>
      </c>
      <c r="B264" s="1">
        <v>3626.67</v>
      </c>
      <c r="C264" s="1">
        <v>3626.67</v>
      </c>
      <c r="D264" s="1">
        <v>3626.67</v>
      </c>
      <c r="E264" s="1">
        <v>3626.67</v>
      </c>
      <c r="F264" s="1">
        <v>3626.67</v>
      </c>
      <c r="G264" s="1">
        <v>3626.67</v>
      </c>
      <c r="H264" s="1">
        <v>3626.67</v>
      </c>
      <c r="I264" s="1">
        <v>3626.67</v>
      </c>
      <c r="J264" s="1">
        <v>3626.67</v>
      </c>
      <c r="K264" s="1">
        <v>3626.67</v>
      </c>
      <c r="L264" s="1">
        <v>3626.67</v>
      </c>
      <c r="M264" s="1">
        <v>3626.67</v>
      </c>
      <c r="N264" s="1">
        <v>3626.67</v>
      </c>
      <c r="O264" s="1">
        <v>-3351.33</v>
      </c>
      <c r="P264" s="1">
        <v>-3368.25</v>
      </c>
      <c r="Q264" s="1">
        <v>-3385.17</v>
      </c>
      <c r="R264" s="1">
        <v>-3402.09</v>
      </c>
      <c r="S264" s="1">
        <v>-3419.01</v>
      </c>
      <c r="T264" s="1">
        <v>-3435.9300000000003</v>
      </c>
      <c r="U264" s="1">
        <v>-3452.85</v>
      </c>
      <c r="V264" s="1">
        <v>-3469.77</v>
      </c>
      <c r="W264" s="1">
        <v>-3486.69</v>
      </c>
      <c r="X264" s="1">
        <v>-3503.61</v>
      </c>
      <c r="Y264" s="1">
        <v>-3520.53</v>
      </c>
      <c r="Z264" s="1">
        <v>-3537.4500000000003</v>
      </c>
      <c r="AA264" s="1">
        <v>-3554.37</v>
      </c>
      <c r="AB264" s="1">
        <v>-16.920000000000002</v>
      </c>
      <c r="AC264" s="1">
        <v>-16.920000000000002</v>
      </c>
      <c r="AD264" s="1">
        <v>-16.920000000000002</v>
      </c>
      <c r="AE264" s="1">
        <v>-16.920000000000002</v>
      </c>
      <c r="AF264" s="1">
        <v>-16.920000000000002</v>
      </c>
      <c r="AG264" s="1">
        <v>-16.920000000000002</v>
      </c>
      <c r="AH264" s="1">
        <v>-16.920000000000002</v>
      </c>
      <c r="AI264" s="1">
        <v>-16.920000000000002</v>
      </c>
      <c r="AJ264" s="1">
        <v>-16.920000000000002</v>
      </c>
      <c r="AK264" s="1">
        <v>-16.920000000000002</v>
      </c>
      <c r="AL264" s="1">
        <v>-16.920000000000002</v>
      </c>
      <c r="AM264" s="1">
        <v>-16.920000000000002</v>
      </c>
      <c r="AN264" s="1">
        <v>-16.920000000000002</v>
      </c>
      <c r="AO264" s="1">
        <v>275.34000000000003</v>
      </c>
      <c r="AP264" s="1">
        <v>258.42</v>
      </c>
      <c r="AQ264" s="1">
        <v>241.5</v>
      </c>
      <c r="AR264" s="1">
        <v>224.58</v>
      </c>
      <c r="AS264" s="1">
        <v>207.66</v>
      </c>
      <c r="AT264" s="1">
        <v>190.74</v>
      </c>
      <c r="AU264" s="1">
        <v>173.82</v>
      </c>
      <c r="AV264" s="1">
        <v>156.9</v>
      </c>
      <c r="AW264" s="1">
        <v>139.97999999999999</v>
      </c>
      <c r="AX264" s="1">
        <v>123.06</v>
      </c>
      <c r="AY264" s="1">
        <v>106.14</v>
      </c>
      <c r="AZ264" s="1">
        <v>89.22</v>
      </c>
      <c r="BA264" s="1">
        <v>72.3</v>
      </c>
    </row>
    <row r="265" spans="1:53" x14ac:dyDescent="0.2">
      <c r="A265" t="s">
        <v>280</v>
      </c>
      <c r="B265" s="1">
        <v>1943375.5</v>
      </c>
      <c r="C265" s="1">
        <v>1943375.5</v>
      </c>
      <c r="D265" s="1">
        <v>1943375.5</v>
      </c>
      <c r="E265" s="1">
        <v>2234003.48</v>
      </c>
      <c r="F265" s="1">
        <v>2238960.7400000002</v>
      </c>
      <c r="G265" s="1">
        <v>2243061.12</v>
      </c>
      <c r="H265" s="1">
        <v>2245467.4700000002</v>
      </c>
      <c r="I265" s="1">
        <v>2251984.98</v>
      </c>
      <c r="J265" s="1">
        <v>2252279.67</v>
      </c>
      <c r="K265" s="1">
        <v>2252279.67</v>
      </c>
      <c r="L265" s="1">
        <v>2946042.4</v>
      </c>
      <c r="M265" s="1">
        <v>2956885.91</v>
      </c>
      <c r="N265" s="1">
        <v>2958815.96</v>
      </c>
      <c r="O265" s="1">
        <v>-785933.27</v>
      </c>
      <c r="P265" s="1">
        <v>-789075.06</v>
      </c>
      <c r="Q265" s="1">
        <v>-792216.85</v>
      </c>
      <c r="R265" s="1">
        <v>-795593.56</v>
      </c>
      <c r="S265" s="1">
        <v>-799209.21</v>
      </c>
      <c r="T265" s="1">
        <v>-802832.17</v>
      </c>
      <c r="U265" s="1">
        <v>-806460.4</v>
      </c>
      <c r="V265" s="1">
        <v>-810095.84</v>
      </c>
      <c r="W265" s="1">
        <v>-813736.79</v>
      </c>
      <c r="X265" s="1">
        <v>-817377.98</v>
      </c>
      <c r="Y265" s="1">
        <v>-821579.96</v>
      </c>
      <c r="Z265" s="1">
        <v>-861237.77</v>
      </c>
      <c r="AA265" s="1">
        <v>-859837.65</v>
      </c>
      <c r="AB265" s="1">
        <v>-3141.79</v>
      </c>
      <c r="AC265" s="1">
        <v>-3141.79</v>
      </c>
      <c r="AD265" s="1">
        <v>-3141.79</v>
      </c>
      <c r="AE265" s="1">
        <v>-3376.71</v>
      </c>
      <c r="AF265" s="1">
        <v>-3615.65</v>
      </c>
      <c r="AG265" s="1">
        <v>-3622.96</v>
      </c>
      <c r="AH265" s="1">
        <v>-3628.23</v>
      </c>
      <c r="AI265" s="1">
        <v>-3635.44</v>
      </c>
      <c r="AJ265" s="1">
        <v>-3640.9500000000003</v>
      </c>
      <c r="AK265" s="1">
        <v>-3641.19</v>
      </c>
      <c r="AL265" s="1">
        <v>-4201.9800000000005</v>
      </c>
      <c r="AM265" s="1">
        <v>-4771.54</v>
      </c>
      <c r="AN265" s="1">
        <v>-4781.8599999999997</v>
      </c>
      <c r="AO265" s="1">
        <v>1157442.23</v>
      </c>
      <c r="AP265" s="1">
        <v>1154300.44</v>
      </c>
      <c r="AQ265" s="1">
        <v>1151158.6499999999</v>
      </c>
      <c r="AR265" s="1">
        <v>1438409.92</v>
      </c>
      <c r="AS265" s="1">
        <v>1439751.53</v>
      </c>
      <c r="AT265" s="1">
        <v>1440228.95</v>
      </c>
      <c r="AU265" s="1">
        <v>1439007.07</v>
      </c>
      <c r="AV265" s="1">
        <v>1441889.1400000001</v>
      </c>
      <c r="AW265" s="1">
        <v>1438542.88</v>
      </c>
      <c r="AX265" s="1">
        <v>1434901.69</v>
      </c>
      <c r="AY265" s="1">
        <v>2124462.44</v>
      </c>
      <c r="AZ265" s="1">
        <v>2095648.14</v>
      </c>
      <c r="BA265" s="1">
        <v>2098978.31</v>
      </c>
    </row>
    <row r="266" spans="1:53" x14ac:dyDescent="0.2">
      <c r="A266" t="s">
        <v>281</v>
      </c>
      <c r="B266" s="1">
        <v>5051126.22</v>
      </c>
      <c r="C266" s="1">
        <v>5051126.22</v>
      </c>
      <c r="D266" s="1">
        <v>5051126.22</v>
      </c>
      <c r="E266" s="1">
        <v>5051126.22</v>
      </c>
      <c r="F266" s="1">
        <v>5051126.22</v>
      </c>
      <c r="G266" s="1">
        <v>5051126.22</v>
      </c>
      <c r="H266" s="1">
        <v>5051126.22</v>
      </c>
      <c r="I266" s="1">
        <v>5051126.22</v>
      </c>
      <c r="J266" s="1">
        <v>5051126.22</v>
      </c>
      <c r="K266" s="1">
        <v>5051126.22</v>
      </c>
      <c r="L266" s="1">
        <v>5051126.22</v>
      </c>
      <c r="M266" s="1">
        <v>5051126.22</v>
      </c>
      <c r="N266" s="1">
        <v>5051126.22</v>
      </c>
      <c r="O266" s="1">
        <v>-2965668.2199999997</v>
      </c>
      <c r="P266" s="1">
        <v>-2972908.17</v>
      </c>
      <c r="Q266" s="1">
        <v>-2980148.12</v>
      </c>
      <c r="R266" s="1">
        <v>-2987388.0700000003</v>
      </c>
      <c r="S266" s="1">
        <v>-2994628.02</v>
      </c>
      <c r="T266" s="1">
        <v>-3001867.97</v>
      </c>
      <c r="U266" s="1">
        <v>-3009107.92</v>
      </c>
      <c r="V266" s="1">
        <v>-3016347.87</v>
      </c>
      <c r="W266" s="1">
        <v>-3023587.82</v>
      </c>
      <c r="X266" s="1">
        <v>-3030827.77</v>
      </c>
      <c r="Y266" s="1">
        <v>-3038067.72</v>
      </c>
      <c r="Z266" s="1">
        <v>-3045307.67</v>
      </c>
      <c r="AA266" s="1">
        <v>-3052547.62</v>
      </c>
      <c r="AB266" s="1">
        <v>-7234.97</v>
      </c>
      <c r="AC266" s="1">
        <v>-7239.95</v>
      </c>
      <c r="AD266" s="1">
        <v>-7239.95</v>
      </c>
      <c r="AE266" s="1">
        <v>-7239.95</v>
      </c>
      <c r="AF266" s="1">
        <v>-7239.95</v>
      </c>
      <c r="AG266" s="1">
        <v>-7239.95</v>
      </c>
      <c r="AH266" s="1">
        <v>-7239.95</v>
      </c>
      <c r="AI266" s="1">
        <v>-7239.95</v>
      </c>
      <c r="AJ266" s="1">
        <v>-7239.95</v>
      </c>
      <c r="AK266" s="1">
        <v>-7239.95</v>
      </c>
      <c r="AL266" s="1">
        <v>-7239.95</v>
      </c>
      <c r="AM266" s="1">
        <v>-7239.95</v>
      </c>
      <c r="AN266" s="1">
        <v>-7239.95</v>
      </c>
      <c r="AO266" s="1">
        <v>2085458</v>
      </c>
      <c r="AP266" s="1">
        <v>2078218.05</v>
      </c>
      <c r="AQ266" s="1">
        <v>2070978.1</v>
      </c>
      <c r="AR266" s="1">
        <v>2063738.15</v>
      </c>
      <c r="AS266" s="1">
        <v>2056498.2</v>
      </c>
      <c r="AT266" s="1">
        <v>2049258.25</v>
      </c>
      <c r="AU266" s="1">
        <v>2042018.3</v>
      </c>
      <c r="AV266" s="1">
        <v>2034778.35</v>
      </c>
      <c r="AW266" s="1">
        <v>2027538.4</v>
      </c>
      <c r="AX266" s="1">
        <v>2020298.45</v>
      </c>
      <c r="AY266" s="1">
        <v>2013058.5</v>
      </c>
      <c r="AZ266" s="1">
        <v>2005818.55</v>
      </c>
      <c r="BA266" s="1">
        <v>1998578.6</v>
      </c>
    </row>
    <row r="267" spans="1:53" x14ac:dyDescent="0.2">
      <c r="A267" t="s">
        <v>282</v>
      </c>
      <c r="B267" s="1">
        <v>14365.6</v>
      </c>
      <c r="C267" s="1">
        <v>14365.6</v>
      </c>
      <c r="D267" s="1">
        <v>14365.6</v>
      </c>
      <c r="E267" s="1">
        <v>14365.6</v>
      </c>
      <c r="F267" s="1">
        <v>14365.6</v>
      </c>
      <c r="G267" s="1">
        <v>14365.6</v>
      </c>
      <c r="H267" s="1">
        <v>14365.6</v>
      </c>
      <c r="I267" s="1">
        <v>14365.6</v>
      </c>
      <c r="J267" s="1">
        <v>14365.6</v>
      </c>
      <c r="K267" s="1">
        <v>14365.6</v>
      </c>
      <c r="L267" s="1">
        <v>14365.6</v>
      </c>
      <c r="M267" s="1">
        <v>14365.6</v>
      </c>
      <c r="N267" s="1">
        <v>14365.6</v>
      </c>
      <c r="O267" s="1">
        <v>-8780.82</v>
      </c>
      <c r="P267" s="1">
        <v>-8802.9699999999993</v>
      </c>
      <c r="Q267" s="1">
        <v>-8825.1200000000008</v>
      </c>
      <c r="R267" s="1">
        <v>-8847.27</v>
      </c>
      <c r="S267" s="1">
        <v>-8869.42</v>
      </c>
      <c r="T267" s="1">
        <v>-8891.57</v>
      </c>
      <c r="U267" s="1">
        <v>-8913.7199999999993</v>
      </c>
      <c r="V267" s="1">
        <v>-8935.8700000000008</v>
      </c>
      <c r="W267" s="1">
        <v>-8958.02</v>
      </c>
      <c r="X267" s="1">
        <v>-8980.17</v>
      </c>
      <c r="Y267" s="1">
        <v>-9002.32</v>
      </c>
      <c r="Z267" s="1">
        <v>-9024.4699999999993</v>
      </c>
      <c r="AA267" s="1">
        <v>-9046.6200000000008</v>
      </c>
      <c r="AB267" s="1">
        <v>-22.150000000000002</v>
      </c>
      <c r="AC267" s="1">
        <v>-22.150000000000002</v>
      </c>
      <c r="AD267" s="1">
        <v>-22.150000000000002</v>
      </c>
      <c r="AE267" s="1">
        <v>-22.150000000000002</v>
      </c>
      <c r="AF267" s="1">
        <v>-22.150000000000002</v>
      </c>
      <c r="AG267" s="1">
        <v>-22.150000000000002</v>
      </c>
      <c r="AH267" s="1">
        <v>-22.150000000000002</v>
      </c>
      <c r="AI267" s="1">
        <v>-22.150000000000002</v>
      </c>
      <c r="AJ267" s="1">
        <v>-22.150000000000002</v>
      </c>
      <c r="AK267" s="1">
        <v>-22.150000000000002</v>
      </c>
      <c r="AL267" s="1">
        <v>-22.150000000000002</v>
      </c>
      <c r="AM267" s="1">
        <v>-22.150000000000002</v>
      </c>
      <c r="AN267" s="1">
        <v>-22.150000000000002</v>
      </c>
      <c r="AO267" s="1">
        <v>5584.78</v>
      </c>
      <c r="AP267" s="1">
        <v>5562.63</v>
      </c>
      <c r="AQ267" s="1">
        <v>5540.4800000000005</v>
      </c>
      <c r="AR267" s="1">
        <v>5518.33</v>
      </c>
      <c r="AS267" s="1">
        <v>5496.18</v>
      </c>
      <c r="AT267" s="1">
        <v>5474.03</v>
      </c>
      <c r="AU267" s="1">
        <v>5451.88</v>
      </c>
      <c r="AV267" s="1">
        <v>5429.7300000000005</v>
      </c>
      <c r="AW267" s="1">
        <v>5407.58</v>
      </c>
      <c r="AX267" s="1">
        <v>5385.43</v>
      </c>
      <c r="AY267" s="1">
        <v>5363.28</v>
      </c>
      <c r="AZ267" s="1">
        <v>5341.13</v>
      </c>
      <c r="BA267" s="1">
        <v>5318.9800000000005</v>
      </c>
    </row>
    <row r="268" spans="1:53" x14ac:dyDescent="0.2">
      <c r="A268" t="s">
        <v>283</v>
      </c>
      <c r="B268" s="1">
        <v>3880720.36</v>
      </c>
      <c r="C268" s="1">
        <v>3880720.36</v>
      </c>
      <c r="D268" s="1">
        <v>19144160.940000001</v>
      </c>
      <c r="E268" s="1">
        <v>18494355.579999998</v>
      </c>
      <c r="F268" s="1">
        <v>18526484.98</v>
      </c>
      <c r="G268" s="1">
        <v>18552041.989999998</v>
      </c>
      <c r="H268" s="1">
        <v>18570226.739999998</v>
      </c>
      <c r="I268" s="1">
        <v>18786315.469999999</v>
      </c>
      <c r="J268" s="1">
        <v>18807135.93</v>
      </c>
      <c r="K268" s="1">
        <v>18812352.82</v>
      </c>
      <c r="L268" s="1">
        <v>18814356.350000001</v>
      </c>
      <c r="M268" s="1">
        <v>18814666.890000001</v>
      </c>
      <c r="N268" s="1">
        <v>18805195.949999999</v>
      </c>
      <c r="O268" s="1">
        <v>-4176047.71</v>
      </c>
      <c r="P268" s="1">
        <v>-4183809.15</v>
      </c>
      <c r="Q268" s="1">
        <v>-4206834.03</v>
      </c>
      <c r="R268" s="1">
        <v>-3527970.11</v>
      </c>
      <c r="S268" s="1">
        <v>-3564990.95</v>
      </c>
      <c r="T268" s="1">
        <v>-3602069.4699999997</v>
      </c>
      <c r="U268" s="1">
        <v>-3639191.74</v>
      </c>
      <c r="V268" s="1">
        <v>-3676548.2800000003</v>
      </c>
      <c r="W268" s="1">
        <v>-3714141.74</v>
      </c>
      <c r="X268" s="1">
        <v>-3749598.23</v>
      </c>
      <c r="Y268" s="1">
        <v>-3787224.94</v>
      </c>
      <c r="Z268" s="1">
        <v>-3824853.96</v>
      </c>
      <c r="AA268" s="1">
        <v>-3851245.34</v>
      </c>
      <c r="AB268" s="1">
        <v>-7761.4400000000005</v>
      </c>
      <c r="AC268" s="1">
        <v>-7761.4400000000005</v>
      </c>
      <c r="AD268" s="1">
        <v>-23024.880000000001</v>
      </c>
      <c r="AE268" s="1">
        <v>-37638.51</v>
      </c>
      <c r="AF268" s="1">
        <v>-37020.840000000004</v>
      </c>
      <c r="AG268" s="1">
        <v>-37078.520000000004</v>
      </c>
      <c r="AH268" s="1">
        <v>-37122.270000000004</v>
      </c>
      <c r="AI268" s="1">
        <v>-37356.54</v>
      </c>
      <c r="AJ268" s="1">
        <v>-37593.46</v>
      </c>
      <c r="AK268" s="1">
        <v>-37619.49</v>
      </c>
      <c r="AL268" s="1">
        <v>-37626.71</v>
      </c>
      <c r="AM268" s="1">
        <v>-37629.020000000004</v>
      </c>
      <c r="AN268" s="1">
        <v>-37619.870000000003</v>
      </c>
      <c r="AO268" s="1">
        <v>-295327.35000000003</v>
      </c>
      <c r="AP268" s="1">
        <v>-303088.78999999998</v>
      </c>
      <c r="AQ268" s="1">
        <v>14937326.91</v>
      </c>
      <c r="AR268" s="1">
        <v>14966385.470000001</v>
      </c>
      <c r="AS268" s="1">
        <v>14961494.029999999</v>
      </c>
      <c r="AT268" s="1">
        <v>14949972.52</v>
      </c>
      <c r="AU268" s="1">
        <v>14931035</v>
      </c>
      <c r="AV268" s="1">
        <v>15109767.189999999</v>
      </c>
      <c r="AW268" s="1">
        <v>15092994.189999999</v>
      </c>
      <c r="AX268" s="1">
        <v>15062754.59</v>
      </c>
      <c r="AY268" s="1">
        <v>15027131.41</v>
      </c>
      <c r="AZ268" s="1">
        <v>14989812.93</v>
      </c>
      <c r="BA268" s="1">
        <v>14953950.609999999</v>
      </c>
    </row>
    <row r="269" spans="1:53" x14ac:dyDescent="0.2">
      <c r="A269" t="s">
        <v>284</v>
      </c>
      <c r="B269" s="1">
        <v>8646661.8399999999</v>
      </c>
      <c r="C269" s="1">
        <v>8646661.8399999999</v>
      </c>
      <c r="D269" s="1">
        <v>8646661.8399999999</v>
      </c>
      <c r="E269" s="1">
        <v>8646661.8399999999</v>
      </c>
      <c r="F269" s="1">
        <v>8646661.8399999999</v>
      </c>
      <c r="G269" s="1">
        <v>8646661.8399999999</v>
      </c>
      <c r="H269" s="1">
        <v>8646661.8399999999</v>
      </c>
      <c r="I269" s="1">
        <v>8646661.8399999999</v>
      </c>
      <c r="J269" s="1">
        <v>8646661.8399999999</v>
      </c>
      <c r="K269" s="1">
        <v>8646661.8399999999</v>
      </c>
      <c r="L269" s="1">
        <v>8646661.8399999999</v>
      </c>
      <c r="M269" s="1">
        <v>8646661.8399999999</v>
      </c>
      <c r="N269" s="1">
        <v>8626978.7899999991</v>
      </c>
      <c r="O269" s="1">
        <v>-1446704.92</v>
      </c>
      <c r="P269" s="1">
        <v>-1466448.13</v>
      </c>
      <c r="Q269" s="1">
        <v>-1486191.34</v>
      </c>
      <c r="R269" s="1">
        <v>-1505934.55</v>
      </c>
      <c r="S269" s="1">
        <v>-1525677.76</v>
      </c>
      <c r="T269" s="1">
        <v>-1545420.97</v>
      </c>
      <c r="U269" s="1">
        <v>-1554261.12</v>
      </c>
      <c r="V269" s="1">
        <v>-1574004.33</v>
      </c>
      <c r="W269" s="1">
        <v>-1593747.54</v>
      </c>
      <c r="X269" s="1">
        <v>-1613490.75</v>
      </c>
      <c r="Y269" s="1">
        <v>-1633233.96</v>
      </c>
      <c r="Z269" s="1">
        <v>-1652977.17</v>
      </c>
      <c r="AA269" s="1">
        <v>-1653014.8599999999</v>
      </c>
      <c r="AB269" s="1">
        <v>-19743.21</v>
      </c>
      <c r="AC269" s="1">
        <v>-19743.21</v>
      </c>
      <c r="AD269" s="1">
        <v>-19743.21</v>
      </c>
      <c r="AE269" s="1">
        <v>-19743.21</v>
      </c>
      <c r="AF269" s="1">
        <v>-19743.21</v>
      </c>
      <c r="AG269" s="1">
        <v>-19743.21</v>
      </c>
      <c r="AH269" s="1">
        <v>-19743.21</v>
      </c>
      <c r="AI269" s="1">
        <v>-19743.21</v>
      </c>
      <c r="AJ269" s="1">
        <v>-19743.21</v>
      </c>
      <c r="AK269" s="1">
        <v>-19743.21</v>
      </c>
      <c r="AL269" s="1">
        <v>-19743.21</v>
      </c>
      <c r="AM269" s="1">
        <v>-19743.21</v>
      </c>
      <c r="AN269" s="1">
        <v>-19720.740000000002</v>
      </c>
      <c r="AO269" s="1">
        <v>7199956.9199999999</v>
      </c>
      <c r="AP269" s="1">
        <v>7180213.71</v>
      </c>
      <c r="AQ269" s="1">
        <v>7160470.5</v>
      </c>
      <c r="AR269" s="1">
        <v>7140727.29</v>
      </c>
      <c r="AS269" s="1">
        <v>7120984.0800000001</v>
      </c>
      <c r="AT269" s="1">
        <v>7101240.8700000001</v>
      </c>
      <c r="AU269" s="1">
        <v>7092400.7199999997</v>
      </c>
      <c r="AV269" s="1">
        <v>7072657.5099999998</v>
      </c>
      <c r="AW269" s="1">
        <v>7052914.2999999998</v>
      </c>
      <c r="AX269" s="1">
        <v>7033171.0899999999</v>
      </c>
      <c r="AY269" s="1">
        <v>7013427.8799999999</v>
      </c>
      <c r="AZ269" s="1">
        <v>6993684.6699999999</v>
      </c>
      <c r="BA269" s="1">
        <v>6973963.9299999997</v>
      </c>
    </row>
    <row r="270" spans="1:53" x14ac:dyDescent="0.2">
      <c r="A270" t="s">
        <v>285</v>
      </c>
      <c r="B270" s="1">
        <v>238253.13</v>
      </c>
      <c r="C270" s="1">
        <v>238253.13</v>
      </c>
      <c r="D270" s="1">
        <v>238253.13</v>
      </c>
      <c r="E270" s="1">
        <v>236034.54</v>
      </c>
      <c r="F270" s="1">
        <v>236034.54</v>
      </c>
      <c r="G270" s="1">
        <v>236034.54</v>
      </c>
      <c r="H270" s="1">
        <v>236034.54</v>
      </c>
      <c r="I270" s="1">
        <v>240481.59</v>
      </c>
      <c r="J270" s="1">
        <v>240481.59</v>
      </c>
      <c r="K270" s="1">
        <v>240481.59</v>
      </c>
      <c r="L270" s="1">
        <v>240481.59</v>
      </c>
      <c r="M270" s="1">
        <v>240481.59</v>
      </c>
      <c r="N270" s="1">
        <v>240481.59</v>
      </c>
      <c r="O270" s="1">
        <v>-100570.33</v>
      </c>
      <c r="P270" s="1">
        <v>-100707.33</v>
      </c>
      <c r="Q270" s="1">
        <v>-100844.33</v>
      </c>
      <c r="R270" s="1">
        <v>-98762.1</v>
      </c>
      <c r="S270" s="1">
        <v>-98897.82</v>
      </c>
      <c r="T270" s="1">
        <v>-99033.540000000008</v>
      </c>
      <c r="U270" s="1">
        <v>-99169.260000000009</v>
      </c>
      <c r="V270" s="1">
        <v>-99306.260000000009</v>
      </c>
      <c r="W270" s="1">
        <v>-99444.540000000008</v>
      </c>
      <c r="X270" s="1">
        <v>-99582.82</v>
      </c>
      <c r="Y270" s="1">
        <v>-99721.1</v>
      </c>
      <c r="Z270" s="1">
        <v>-99859.38</v>
      </c>
      <c r="AA270" s="1">
        <v>-99997.66</v>
      </c>
      <c r="AB270" s="1">
        <v>-137</v>
      </c>
      <c r="AC270" s="1">
        <v>-137</v>
      </c>
      <c r="AD270" s="1">
        <v>-137</v>
      </c>
      <c r="AE270" s="1">
        <v>-136.36000000000001</v>
      </c>
      <c r="AF270" s="1">
        <v>-135.72</v>
      </c>
      <c r="AG270" s="1">
        <v>-135.72</v>
      </c>
      <c r="AH270" s="1">
        <v>-135.72</v>
      </c>
      <c r="AI270" s="1">
        <v>-137</v>
      </c>
      <c r="AJ270" s="1">
        <v>-138.28</v>
      </c>
      <c r="AK270" s="1">
        <v>-138.28</v>
      </c>
      <c r="AL270" s="1">
        <v>-138.28</v>
      </c>
      <c r="AM270" s="1">
        <v>-138.28</v>
      </c>
      <c r="AN270" s="1">
        <v>-138.28</v>
      </c>
      <c r="AO270" s="1">
        <v>137682.79999999999</v>
      </c>
      <c r="AP270" s="1">
        <v>137545.79999999999</v>
      </c>
      <c r="AQ270" s="1">
        <v>137408.79999999999</v>
      </c>
      <c r="AR270" s="1">
        <v>137272.44</v>
      </c>
      <c r="AS270" s="1">
        <v>137136.72</v>
      </c>
      <c r="AT270" s="1">
        <v>137001</v>
      </c>
      <c r="AU270" s="1">
        <v>136865.28</v>
      </c>
      <c r="AV270" s="1">
        <v>141175.33000000002</v>
      </c>
      <c r="AW270" s="1">
        <v>141037.05000000002</v>
      </c>
      <c r="AX270" s="1">
        <v>140898.76999999999</v>
      </c>
      <c r="AY270" s="1">
        <v>140760.49</v>
      </c>
      <c r="AZ270" s="1">
        <v>140622.21</v>
      </c>
      <c r="BA270" s="1">
        <v>140483.93</v>
      </c>
    </row>
    <row r="271" spans="1:53" x14ac:dyDescent="0.2">
      <c r="A271" t="s">
        <v>286</v>
      </c>
      <c r="B271" s="1">
        <v>1592295.24</v>
      </c>
      <c r="C271" s="1">
        <v>1592295.24</v>
      </c>
      <c r="D271" s="1">
        <v>1592295.24</v>
      </c>
      <c r="E271" s="1">
        <v>1592295.24</v>
      </c>
      <c r="F271" s="1">
        <v>1592295.24</v>
      </c>
      <c r="G271" s="1">
        <v>1592295.24</v>
      </c>
      <c r="H271" s="1">
        <v>1592295.24</v>
      </c>
      <c r="I271" s="1">
        <v>1592295.24</v>
      </c>
      <c r="J271" s="1">
        <v>1592295.24</v>
      </c>
      <c r="K271" s="1">
        <v>1592295.24</v>
      </c>
      <c r="L271" s="1">
        <v>1592295.24</v>
      </c>
      <c r="M271" s="1">
        <v>1592295.24</v>
      </c>
      <c r="N271" s="1">
        <v>1592295.24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1592295.24</v>
      </c>
      <c r="AP271" s="1">
        <v>1592295.24</v>
      </c>
      <c r="AQ271" s="1">
        <v>1592295.24</v>
      </c>
      <c r="AR271" s="1">
        <v>1592295.24</v>
      </c>
      <c r="AS271" s="1">
        <v>1592295.24</v>
      </c>
      <c r="AT271" s="1">
        <v>1592295.24</v>
      </c>
      <c r="AU271" s="1">
        <v>1592295.24</v>
      </c>
      <c r="AV271" s="1">
        <v>1592295.24</v>
      </c>
      <c r="AW271" s="1">
        <v>1592295.24</v>
      </c>
      <c r="AX271" s="1">
        <v>1592295.24</v>
      </c>
      <c r="AY271" s="1">
        <v>1592295.24</v>
      </c>
      <c r="AZ271" s="1">
        <v>1592295.24</v>
      </c>
      <c r="BA271" s="1">
        <v>1592295.24</v>
      </c>
    </row>
    <row r="272" spans="1:53" x14ac:dyDescent="0.2">
      <c r="A272" t="s">
        <v>287</v>
      </c>
      <c r="B272" s="1">
        <v>79239.95</v>
      </c>
      <c r="C272" s="1">
        <v>79239.95</v>
      </c>
      <c r="D272" s="1">
        <v>79239.95</v>
      </c>
      <c r="E272" s="1">
        <v>79239.95</v>
      </c>
      <c r="F272" s="1">
        <v>79239.95</v>
      </c>
      <c r="G272" s="1">
        <v>79239.95</v>
      </c>
      <c r="H272" s="1">
        <v>79239.95</v>
      </c>
      <c r="I272" s="1">
        <v>79239.95</v>
      </c>
      <c r="J272" s="1">
        <v>79239.95</v>
      </c>
      <c r="K272" s="1">
        <v>79239.95</v>
      </c>
      <c r="L272" s="1">
        <v>79239.95</v>
      </c>
      <c r="M272" s="1">
        <v>79239.95</v>
      </c>
      <c r="N272" s="1">
        <v>79239.95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79239.95</v>
      </c>
      <c r="AP272" s="1">
        <v>79239.95</v>
      </c>
      <c r="AQ272" s="1">
        <v>79239.95</v>
      </c>
      <c r="AR272" s="1">
        <v>79239.95</v>
      </c>
      <c r="AS272" s="1">
        <v>79239.95</v>
      </c>
      <c r="AT272" s="1">
        <v>79239.95</v>
      </c>
      <c r="AU272" s="1">
        <v>79239.95</v>
      </c>
      <c r="AV272" s="1">
        <v>79239.95</v>
      </c>
      <c r="AW272" s="1">
        <v>79239.95</v>
      </c>
      <c r="AX272" s="1">
        <v>79239.95</v>
      </c>
      <c r="AY272" s="1">
        <v>79239.95</v>
      </c>
      <c r="AZ272" s="1">
        <v>79239.95</v>
      </c>
      <c r="BA272" s="1">
        <v>79239.95</v>
      </c>
    </row>
    <row r="273" spans="1:53" x14ac:dyDescent="0.2">
      <c r="A273" t="s">
        <v>288</v>
      </c>
      <c r="B273" s="1">
        <v>37315.840000000004</v>
      </c>
      <c r="C273" s="1">
        <v>37821.51</v>
      </c>
      <c r="D273" s="1">
        <v>37998.57</v>
      </c>
      <c r="E273" s="1">
        <v>38143.270000000004</v>
      </c>
      <c r="F273" s="1">
        <v>38287.97</v>
      </c>
      <c r="G273" s="1">
        <v>38435.47</v>
      </c>
      <c r="H273" s="1">
        <v>38582.97</v>
      </c>
      <c r="I273" s="1">
        <v>38836.49</v>
      </c>
      <c r="J273" s="1">
        <v>38836.49</v>
      </c>
      <c r="K273" s="1">
        <v>38836.49</v>
      </c>
      <c r="L273" s="1">
        <v>38836.49</v>
      </c>
      <c r="M273" s="1">
        <v>38836.49</v>
      </c>
      <c r="N273" s="1">
        <v>38836.49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37315.840000000004</v>
      </c>
      <c r="AP273" s="1">
        <v>37821.51</v>
      </c>
      <c r="AQ273" s="1">
        <v>37998.57</v>
      </c>
      <c r="AR273" s="1">
        <v>38143.270000000004</v>
      </c>
      <c r="AS273" s="1">
        <v>38287.97</v>
      </c>
      <c r="AT273" s="1">
        <v>38435.47</v>
      </c>
      <c r="AU273" s="1">
        <v>38582.97</v>
      </c>
      <c r="AV273" s="1">
        <v>38836.49</v>
      </c>
      <c r="AW273" s="1">
        <v>38836.49</v>
      </c>
      <c r="AX273" s="1">
        <v>38836.49</v>
      </c>
      <c r="AY273" s="1">
        <v>38836.49</v>
      </c>
      <c r="AZ273" s="1">
        <v>38836.49</v>
      </c>
      <c r="BA273" s="1">
        <v>38836.49</v>
      </c>
    </row>
    <row r="274" spans="1:53" x14ac:dyDescent="0.2">
      <c r="A274" t="s">
        <v>289</v>
      </c>
      <c r="B274" s="1">
        <v>171079.55000000002</v>
      </c>
      <c r="C274" s="1">
        <v>171079.55000000002</v>
      </c>
      <c r="D274" s="1">
        <v>171079.55000000002</v>
      </c>
      <c r="E274" s="1">
        <v>171079.55000000002</v>
      </c>
      <c r="F274" s="1">
        <v>171079.55000000002</v>
      </c>
      <c r="G274" s="1">
        <v>171079.55000000002</v>
      </c>
      <c r="H274" s="1">
        <v>171079.55000000002</v>
      </c>
      <c r="I274" s="1">
        <v>171079.55000000002</v>
      </c>
      <c r="J274" s="1">
        <v>171079.55000000002</v>
      </c>
      <c r="K274" s="1">
        <v>171079.55000000002</v>
      </c>
      <c r="L274" s="1">
        <v>171079.55000000002</v>
      </c>
      <c r="M274" s="1">
        <v>171079.55000000002</v>
      </c>
      <c r="N274" s="1">
        <v>171079.55000000002</v>
      </c>
      <c r="O274" s="1">
        <v>-89396.53</v>
      </c>
      <c r="P274" s="1">
        <v>-89732.99</v>
      </c>
      <c r="Q274" s="1">
        <v>-90069.45</v>
      </c>
      <c r="R274" s="1">
        <v>-90405.91</v>
      </c>
      <c r="S274" s="1">
        <v>-90742.37</v>
      </c>
      <c r="T274" s="1">
        <v>-91078.83</v>
      </c>
      <c r="U274" s="1">
        <v>-91415.290000000008</v>
      </c>
      <c r="V274" s="1">
        <v>-91751.75</v>
      </c>
      <c r="W274" s="1">
        <v>-92088.21</v>
      </c>
      <c r="X274" s="1">
        <v>-92424.67</v>
      </c>
      <c r="Y274" s="1">
        <v>-92761.13</v>
      </c>
      <c r="Z274" s="1">
        <v>-93097.59</v>
      </c>
      <c r="AA274" s="1">
        <v>-93434.05</v>
      </c>
      <c r="AB274" s="1">
        <v>-336.46</v>
      </c>
      <c r="AC274" s="1">
        <v>-336.46</v>
      </c>
      <c r="AD274" s="1">
        <v>-336.46</v>
      </c>
      <c r="AE274" s="1">
        <v>-336.46</v>
      </c>
      <c r="AF274" s="1">
        <v>-336.46</v>
      </c>
      <c r="AG274" s="1">
        <v>-336.46</v>
      </c>
      <c r="AH274" s="1">
        <v>-336.46</v>
      </c>
      <c r="AI274" s="1">
        <v>-336.46</v>
      </c>
      <c r="AJ274" s="1">
        <v>-336.46</v>
      </c>
      <c r="AK274" s="1">
        <v>-336.46</v>
      </c>
      <c r="AL274" s="1">
        <v>-336.46</v>
      </c>
      <c r="AM274" s="1">
        <v>-336.46</v>
      </c>
      <c r="AN274" s="1">
        <v>-336.46</v>
      </c>
      <c r="AO274" s="1">
        <v>81683.02</v>
      </c>
      <c r="AP274" s="1">
        <v>81346.559999999998</v>
      </c>
      <c r="AQ274" s="1">
        <v>81010.100000000006</v>
      </c>
      <c r="AR274" s="1">
        <v>80673.64</v>
      </c>
      <c r="AS274" s="1">
        <v>80337.180000000008</v>
      </c>
      <c r="AT274" s="1">
        <v>80000.72</v>
      </c>
      <c r="AU274" s="1">
        <v>79664.259999999995</v>
      </c>
      <c r="AV274" s="1">
        <v>79327.8</v>
      </c>
      <c r="AW274" s="1">
        <v>78991.34</v>
      </c>
      <c r="AX274" s="1">
        <v>78654.880000000005</v>
      </c>
      <c r="AY274" s="1">
        <v>78318.42</v>
      </c>
      <c r="AZ274" s="1">
        <v>77981.960000000006</v>
      </c>
      <c r="BA274" s="1">
        <v>77645.5</v>
      </c>
    </row>
    <row r="275" spans="1:53" x14ac:dyDescent="0.2">
      <c r="A275" t="s">
        <v>290</v>
      </c>
      <c r="B275" s="1">
        <v>246562.25</v>
      </c>
      <c r="C275" s="1">
        <v>246562.25</v>
      </c>
      <c r="D275" s="1">
        <v>246562.25</v>
      </c>
      <c r="E275" s="1">
        <v>246562.25</v>
      </c>
      <c r="F275" s="1">
        <v>246562.25</v>
      </c>
      <c r="G275" s="1">
        <v>246562.25</v>
      </c>
      <c r="H275" s="1">
        <v>246562.25</v>
      </c>
      <c r="I275" s="1">
        <v>246562.25</v>
      </c>
      <c r="J275" s="1">
        <v>246562.25</v>
      </c>
      <c r="K275" s="1">
        <v>246562.25</v>
      </c>
      <c r="L275" s="1">
        <v>246562.25</v>
      </c>
      <c r="M275" s="1">
        <v>246562.25</v>
      </c>
      <c r="N275" s="1">
        <v>246562.25</v>
      </c>
      <c r="O275" s="1">
        <v>-188950.7</v>
      </c>
      <c r="P275" s="1">
        <v>-189858.87</v>
      </c>
      <c r="Q275" s="1">
        <v>-190767.04</v>
      </c>
      <c r="R275" s="1">
        <v>-191675.21</v>
      </c>
      <c r="S275" s="1">
        <v>-192583.38</v>
      </c>
      <c r="T275" s="1">
        <v>-193491.55000000002</v>
      </c>
      <c r="U275" s="1">
        <v>-194399.72</v>
      </c>
      <c r="V275" s="1">
        <v>-195307.89</v>
      </c>
      <c r="W275" s="1">
        <v>-196216.06</v>
      </c>
      <c r="X275" s="1">
        <v>-197124.23</v>
      </c>
      <c r="Y275" s="1">
        <v>-198032.4</v>
      </c>
      <c r="Z275" s="1">
        <v>-198940.57</v>
      </c>
      <c r="AA275" s="1">
        <v>-199848.74</v>
      </c>
      <c r="AB275" s="1">
        <v>-908.17000000000007</v>
      </c>
      <c r="AC275" s="1">
        <v>-908.17000000000007</v>
      </c>
      <c r="AD275" s="1">
        <v>-908.17000000000007</v>
      </c>
      <c r="AE275" s="1">
        <v>-908.17000000000007</v>
      </c>
      <c r="AF275" s="1">
        <v>-908.17000000000007</v>
      </c>
      <c r="AG275" s="1">
        <v>-908.17000000000007</v>
      </c>
      <c r="AH275" s="1">
        <v>-908.17000000000007</v>
      </c>
      <c r="AI275" s="1">
        <v>-908.17000000000007</v>
      </c>
      <c r="AJ275" s="1">
        <v>-908.17000000000007</v>
      </c>
      <c r="AK275" s="1">
        <v>-908.17000000000007</v>
      </c>
      <c r="AL275" s="1">
        <v>-908.17000000000007</v>
      </c>
      <c r="AM275" s="1">
        <v>-908.17000000000007</v>
      </c>
      <c r="AN275" s="1">
        <v>-908.17000000000007</v>
      </c>
      <c r="AO275" s="1">
        <v>57611.55</v>
      </c>
      <c r="AP275" s="1">
        <v>56703.380000000005</v>
      </c>
      <c r="AQ275" s="1">
        <v>55795.21</v>
      </c>
      <c r="AR275" s="1">
        <v>54887.040000000001</v>
      </c>
      <c r="AS275" s="1">
        <v>53978.87</v>
      </c>
      <c r="AT275" s="1">
        <v>53070.700000000004</v>
      </c>
      <c r="AU275" s="1">
        <v>52162.53</v>
      </c>
      <c r="AV275" s="1">
        <v>51254.36</v>
      </c>
      <c r="AW275" s="1">
        <v>50346.19</v>
      </c>
      <c r="AX275" s="1">
        <v>49438.020000000004</v>
      </c>
      <c r="AY275" s="1">
        <v>48529.85</v>
      </c>
      <c r="AZ275" s="1">
        <v>47621.68</v>
      </c>
      <c r="BA275" s="1">
        <v>46713.51</v>
      </c>
    </row>
    <row r="276" spans="1:53" x14ac:dyDescent="0.2">
      <c r="A276" t="s">
        <v>291</v>
      </c>
      <c r="B276" s="1">
        <v>3718380.8200000003</v>
      </c>
      <c r="C276" s="1">
        <v>4147378.81</v>
      </c>
      <c r="D276" s="1">
        <v>4150488.73</v>
      </c>
      <c r="E276" s="1">
        <v>4150827.87</v>
      </c>
      <c r="F276" s="1">
        <v>4151153.84</v>
      </c>
      <c r="G276" s="1">
        <v>4139558.64</v>
      </c>
      <c r="H276" s="1">
        <v>4139536.64</v>
      </c>
      <c r="I276" s="1">
        <v>4143852.46</v>
      </c>
      <c r="J276" s="1">
        <v>4143852.46</v>
      </c>
      <c r="K276" s="1">
        <v>4274526.47</v>
      </c>
      <c r="L276" s="1">
        <v>4315886.47</v>
      </c>
      <c r="M276" s="1">
        <v>4630586.5199999996</v>
      </c>
      <c r="N276" s="1">
        <v>4621930.07</v>
      </c>
      <c r="O276" s="1">
        <v>-1503282.83</v>
      </c>
      <c r="P276" s="1">
        <v>-1509435.76</v>
      </c>
      <c r="Q276" s="1">
        <v>-1516316.07</v>
      </c>
      <c r="R276" s="1">
        <v>-1523199.25</v>
      </c>
      <c r="S276" s="1">
        <v>-1530082.98</v>
      </c>
      <c r="T276" s="1">
        <v>-1524032.97</v>
      </c>
      <c r="U276" s="1">
        <v>-1530875.72</v>
      </c>
      <c r="V276" s="1">
        <v>-1537744.03</v>
      </c>
      <c r="W276" s="1">
        <v>-1521406.57</v>
      </c>
      <c r="X276" s="1">
        <v>-1528386.81</v>
      </c>
      <c r="Y276" s="1">
        <v>-1535509.7</v>
      </c>
      <c r="Z276" s="1">
        <v>-1542927.81</v>
      </c>
      <c r="AA276" s="1">
        <v>-1536872.3</v>
      </c>
      <c r="AB276" s="1">
        <v>-6166.31</v>
      </c>
      <c r="AC276" s="1">
        <v>-6522.03</v>
      </c>
      <c r="AD276" s="1">
        <v>-6880.31</v>
      </c>
      <c r="AE276" s="1">
        <v>-6883.18</v>
      </c>
      <c r="AF276" s="1">
        <v>-6883.7300000000005</v>
      </c>
      <c r="AG276" s="1">
        <v>-6874.39</v>
      </c>
      <c r="AH276" s="1">
        <v>-6864.75</v>
      </c>
      <c r="AI276" s="1">
        <v>-6868.31</v>
      </c>
      <c r="AJ276" s="1">
        <v>-6871.89</v>
      </c>
      <c r="AK276" s="1">
        <v>-6980.24</v>
      </c>
      <c r="AL276" s="1">
        <v>-7122.89</v>
      </c>
      <c r="AM276" s="1">
        <v>-7418.1100000000006</v>
      </c>
      <c r="AN276" s="1">
        <v>-7671.88</v>
      </c>
      <c r="AO276" s="1">
        <v>2215097.9900000002</v>
      </c>
      <c r="AP276" s="1">
        <v>2637943.0499999998</v>
      </c>
      <c r="AQ276" s="1">
        <v>2634172.66</v>
      </c>
      <c r="AR276" s="1">
        <v>2627628.62</v>
      </c>
      <c r="AS276" s="1">
        <v>2621070.86</v>
      </c>
      <c r="AT276" s="1">
        <v>2615525.67</v>
      </c>
      <c r="AU276" s="1">
        <v>2608660.92</v>
      </c>
      <c r="AV276" s="1">
        <v>2606108.4300000002</v>
      </c>
      <c r="AW276" s="1">
        <v>2622445.89</v>
      </c>
      <c r="AX276" s="1">
        <v>2746139.66</v>
      </c>
      <c r="AY276" s="1">
        <v>2780376.77</v>
      </c>
      <c r="AZ276" s="1">
        <v>3087658.71</v>
      </c>
      <c r="BA276" s="1">
        <v>3085057.77</v>
      </c>
    </row>
    <row r="277" spans="1:53" x14ac:dyDescent="0.2">
      <c r="A277" t="s">
        <v>292</v>
      </c>
      <c r="B277" s="1">
        <v>64872.23</v>
      </c>
      <c r="C277" s="1">
        <v>64872.23</v>
      </c>
      <c r="D277" s="1">
        <v>64872.23</v>
      </c>
      <c r="E277" s="1">
        <v>64872.23</v>
      </c>
      <c r="F277" s="1">
        <v>64872.23</v>
      </c>
      <c r="G277" s="1">
        <v>64872.23</v>
      </c>
      <c r="H277" s="1">
        <v>64872.23</v>
      </c>
      <c r="I277" s="1">
        <v>64872.23</v>
      </c>
      <c r="J277" s="1">
        <v>64872.23</v>
      </c>
      <c r="K277" s="1">
        <v>64872.23</v>
      </c>
      <c r="L277" s="1">
        <v>64872.23</v>
      </c>
      <c r="M277" s="1">
        <v>64872.23</v>
      </c>
      <c r="N277" s="1">
        <v>64872.23</v>
      </c>
      <c r="O277" s="1">
        <v>-64872.23</v>
      </c>
      <c r="P277" s="1">
        <v>-64872.23</v>
      </c>
      <c r="Q277" s="1">
        <v>-64872.23</v>
      </c>
      <c r="R277" s="1">
        <v>-64872.23</v>
      </c>
      <c r="S277" s="1">
        <v>-64872.23</v>
      </c>
      <c r="T277" s="1">
        <v>-64872.23</v>
      </c>
      <c r="U277" s="1">
        <v>-64872.23</v>
      </c>
      <c r="V277" s="1">
        <v>-64872.23</v>
      </c>
      <c r="W277" s="1">
        <v>-64872.23</v>
      </c>
      <c r="X277" s="1">
        <v>-64872.23</v>
      </c>
      <c r="Y277" s="1">
        <v>-64872.23</v>
      </c>
      <c r="Z277" s="1">
        <v>-64872.23</v>
      </c>
      <c r="AA277" s="1">
        <v>-64872.23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</row>
    <row r="278" spans="1:53" x14ac:dyDescent="0.2">
      <c r="A278" t="s">
        <v>293</v>
      </c>
      <c r="B278" s="1">
        <v>1476939.17</v>
      </c>
      <c r="C278" s="1">
        <v>1455666.17</v>
      </c>
      <c r="D278" s="1">
        <v>1455666.17</v>
      </c>
      <c r="E278" s="1">
        <v>1455666.17</v>
      </c>
      <c r="F278" s="1">
        <v>1455666.17</v>
      </c>
      <c r="G278" s="1">
        <v>1422529.07</v>
      </c>
      <c r="H278" s="1">
        <v>1422529.07</v>
      </c>
      <c r="I278" s="1">
        <v>1422529.07</v>
      </c>
      <c r="J278" s="1">
        <v>1422529.07</v>
      </c>
      <c r="K278" s="1">
        <v>1422529.07</v>
      </c>
      <c r="L278" s="1">
        <v>1432202.23</v>
      </c>
      <c r="M278" s="1">
        <v>1432202.23</v>
      </c>
      <c r="N278" s="1">
        <v>1432202.23</v>
      </c>
      <c r="O278" s="1">
        <v>-164896.81</v>
      </c>
      <c r="P278" s="1">
        <v>-167670.57</v>
      </c>
      <c r="Q278" s="1">
        <v>-170424.21</v>
      </c>
      <c r="R278" s="1">
        <v>-173177.85</v>
      </c>
      <c r="S278" s="1">
        <v>-175931.49</v>
      </c>
      <c r="T278" s="1">
        <v>-178653.79</v>
      </c>
      <c r="U278" s="1">
        <v>-181344.74</v>
      </c>
      <c r="V278" s="1">
        <v>-184035.69</v>
      </c>
      <c r="W278" s="1">
        <v>-186726.64</v>
      </c>
      <c r="X278" s="1">
        <v>-189417.59</v>
      </c>
      <c r="Y278" s="1">
        <v>-192117.69</v>
      </c>
      <c r="Z278" s="1">
        <v>-194826.94</v>
      </c>
      <c r="AA278" s="1">
        <v>-197536.19</v>
      </c>
      <c r="AB278" s="1">
        <v>-2156.7800000000002</v>
      </c>
      <c r="AC278" s="1">
        <v>-2773.76</v>
      </c>
      <c r="AD278" s="1">
        <v>-2753.64</v>
      </c>
      <c r="AE278" s="1">
        <v>-2753.64</v>
      </c>
      <c r="AF278" s="1">
        <v>-2753.64</v>
      </c>
      <c r="AG278" s="1">
        <v>-2722.3</v>
      </c>
      <c r="AH278" s="1">
        <v>-2690.9500000000003</v>
      </c>
      <c r="AI278" s="1">
        <v>-2690.9500000000003</v>
      </c>
      <c r="AJ278" s="1">
        <v>-2690.9500000000003</v>
      </c>
      <c r="AK278" s="1">
        <v>-2690.9500000000003</v>
      </c>
      <c r="AL278" s="1">
        <v>-2700.1</v>
      </c>
      <c r="AM278" s="1">
        <v>-2709.25</v>
      </c>
      <c r="AN278" s="1">
        <v>-2709.25</v>
      </c>
      <c r="AO278" s="1">
        <v>1312042.3599999999</v>
      </c>
      <c r="AP278" s="1">
        <v>1287995.6000000001</v>
      </c>
      <c r="AQ278" s="1">
        <v>1285241.96</v>
      </c>
      <c r="AR278" s="1">
        <v>1282488.3200000001</v>
      </c>
      <c r="AS278" s="1">
        <v>1279734.68</v>
      </c>
      <c r="AT278" s="1">
        <v>1243875.28</v>
      </c>
      <c r="AU278" s="1">
        <v>1241184.33</v>
      </c>
      <c r="AV278" s="1">
        <v>1238493.3799999999</v>
      </c>
      <c r="AW278" s="1">
        <v>1235802.43</v>
      </c>
      <c r="AX278" s="1">
        <v>1233111.48</v>
      </c>
      <c r="AY278" s="1">
        <v>1240084.54</v>
      </c>
      <c r="AZ278" s="1">
        <v>1237375.29</v>
      </c>
      <c r="BA278" s="1">
        <v>1234666.04</v>
      </c>
    </row>
    <row r="279" spans="1:53" x14ac:dyDescent="0.2">
      <c r="A279" t="s">
        <v>294</v>
      </c>
      <c r="B279" s="1">
        <v>18624821.809999999</v>
      </c>
      <c r="C279" s="1">
        <v>18624988.289999999</v>
      </c>
      <c r="D279" s="1">
        <v>18630739.440000001</v>
      </c>
      <c r="E279" s="1">
        <v>18632595.59</v>
      </c>
      <c r="F279" s="1">
        <v>18632944.559999999</v>
      </c>
      <c r="G279" s="1">
        <v>18468301.109999999</v>
      </c>
      <c r="H279" s="1">
        <v>18468301.109999999</v>
      </c>
      <c r="I279" s="1">
        <v>18468301.109999999</v>
      </c>
      <c r="J279" s="1">
        <v>18237749.109999999</v>
      </c>
      <c r="K279" s="1">
        <v>17723535.07</v>
      </c>
      <c r="L279" s="1">
        <v>17723535.07</v>
      </c>
      <c r="M279" s="1">
        <v>29320331.510000002</v>
      </c>
      <c r="N279" s="1">
        <v>33691480.200000003</v>
      </c>
      <c r="O279" s="1">
        <v>-14099350.77</v>
      </c>
      <c r="P279" s="1">
        <v>-14124960.01</v>
      </c>
      <c r="Q279" s="1">
        <v>-14150573.32</v>
      </c>
      <c r="R279" s="1">
        <v>-14176191.859999999</v>
      </c>
      <c r="S279" s="1">
        <v>-14201811.92</v>
      </c>
      <c r="T279" s="1">
        <v>-14062675.58</v>
      </c>
      <c r="U279" s="1">
        <v>-14088069.49</v>
      </c>
      <c r="V279" s="1">
        <v>-13926785.65</v>
      </c>
      <c r="W279" s="1">
        <v>-13938078.24</v>
      </c>
      <c r="X279" s="1">
        <v>-13962801.619999999</v>
      </c>
      <c r="Y279" s="1">
        <v>-13987171.48</v>
      </c>
      <c r="Z279" s="1">
        <v>-14019514.140000001</v>
      </c>
      <c r="AA279" s="1">
        <v>-14009887.539999999</v>
      </c>
      <c r="AB279" s="1">
        <v>-25305.32</v>
      </c>
      <c r="AC279" s="1">
        <v>-25609.24</v>
      </c>
      <c r="AD279" s="1">
        <v>-25613.31</v>
      </c>
      <c r="AE279" s="1">
        <v>-25618.54</v>
      </c>
      <c r="AF279" s="1">
        <v>-25620.06</v>
      </c>
      <c r="AG279" s="1">
        <v>-25507.11</v>
      </c>
      <c r="AH279" s="1">
        <v>-25393.91</v>
      </c>
      <c r="AI279" s="1">
        <v>-25393.91</v>
      </c>
      <c r="AJ279" s="1">
        <v>-25235.41</v>
      </c>
      <c r="AK279" s="1">
        <v>-24723.38</v>
      </c>
      <c r="AL279" s="1">
        <v>-24369.86</v>
      </c>
      <c r="AM279" s="1">
        <v>-32342.66</v>
      </c>
      <c r="AN279" s="1">
        <v>-43320.62</v>
      </c>
      <c r="AO279" s="1">
        <v>4525471.04</v>
      </c>
      <c r="AP279" s="1">
        <v>4500028.28</v>
      </c>
      <c r="AQ279" s="1">
        <v>4480166.12</v>
      </c>
      <c r="AR279" s="1">
        <v>4456403.7300000004</v>
      </c>
      <c r="AS279" s="1">
        <v>4431132.6399999997</v>
      </c>
      <c r="AT279" s="1">
        <v>4405625.53</v>
      </c>
      <c r="AU279" s="1">
        <v>4380231.62</v>
      </c>
      <c r="AV279" s="1">
        <v>4541515.46</v>
      </c>
      <c r="AW279" s="1">
        <v>4299670.87</v>
      </c>
      <c r="AX279" s="1">
        <v>3760733.45</v>
      </c>
      <c r="AY279" s="1">
        <v>3736363.59</v>
      </c>
      <c r="AZ279" s="1">
        <v>15300817.369999999</v>
      </c>
      <c r="BA279" s="1">
        <v>19681592.66</v>
      </c>
    </row>
    <row r="280" spans="1:53" x14ac:dyDescent="0.2">
      <c r="A280" t="s">
        <v>295</v>
      </c>
      <c r="B280" s="1">
        <v>11906.300000000001</v>
      </c>
      <c r="C280" s="1">
        <v>11906.300000000001</v>
      </c>
      <c r="D280" s="1">
        <v>11906.300000000001</v>
      </c>
      <c r="E280" s="1">
        <v>11906.300000000001</v>
      </c>
      <c r="F280" s="1">
        <v>11906.300000000001</v>
      </c>
      <c r="G280" s="1">
        <v>45043.4</v>
      </c>
      <c r="H280" s="1">
        <v>45043.4</v>
      </c>
      <c r="I280" s="1">
        <v>45043.4</v>
      </c>
      <c r="J280" s="1">
        <v>45043.4</v>
      </c>
      <c r="K280" s="1">
        <v>45043.4</v>
      </c>
      <c r="L280" s="1">
        <v>45043.4</v>
      </c>
      <c r="M280" s="1">
        <v>55849.270000000004</v>
      </c>
      <c r="N280" s="1">
        <v>55849.270000000004</v>
      </c>
      <c r="O280" s="1">
        <v>-495.88</v>
      </c>
      <c r="P280" s="1">
        <v>-516.12</v>
      </c>
      <c r="Q280" s="1">
        <v>-536.36</v>
      </c>
      <c r="R280" s="1">
        <v>-556.6</v>
      </c>
      <c r="S280" s="1">
        <v>-576.84</v>
      </c>
      <c r="T280" s="1">
        <v>-625.25</v>
      </c>
      <c r="U280" s="1">
        <v>-701.82</v>
      </c>
      <c r="V280" s="1">
        <v>-778.39</v>
      </c>
      <c r="W280" s="1">
        <v>-854.96</v>
      </c>
      <c r="X280" s="1">
        <v>-931.53</v>
      </c>
      <c r="Y280" s="1">
        <v>-1008.1</v>
      </c>
      <c r="Z280" s="1">
        <v>-1093.8600000000001</v>
      </c>
      <c r="AA280" s="1">
        <v>-1188.8</v>
      </c>
      <c r="AB280" s="1">
        <v>-20.240000000000002</v>
      </c>
      <c r="AC280" s="1">
        <v>-20.240000000000002</v>
      </c>
      <c r="AD280" s="1">
        <v>-20.240000000000002</v>
      </c>
      <c r="AE280" s="1">
        <v>-20.240000000000002</v>
      </c>
      <c r="AF280" s="1">
        <v>-20.240000000000002</v>
      </c>
      <c r="AG280" s="1">
        <v>-48.410000000000004</v>
      </c>
      <c r="AH280" s="1">
        <v>-76.570000000000007</v>
      </c>
      <c r="AI280" s="1">
        <v>-76.570000000000007</v>
      </c>
      <c r="AJ280" s="1">
        <v>-76.570000000000007</v>
      </c>
      <c r="AK280" s="1">
        <v>-76.570000000000007</v>
      </c>
      <c r="AL280" s="1">
        <v>-76.570000000000007</v>
      </c>
      <c r="AM280" s="1">
        <v>-85.76</v>
      </c>
      <c r="AN280" s="1">
        <v>-94.94</v>
      </c>
      <c r="AO280" s="1">
        <v>11410.42</v>
      </c>
      <c r="AP280" s="1">
        <v>11390.18</v>
      </c>
      <c r="AQ280" s="1">
        <v>11369.94</v>
      </c>
      <c r="AR280" s="1">
        <v>11349.7</v>
      </c>
      <c r="AS280" s="1">
        <v>11329.460000000001</v>
      </c>
      <c r="AT280" s="1">
        <v>44418.15</v>
      </c>
      <c r="AU280" s="1">
        <v>44341.58</v>
      </c>
      <c r="AV280" s="1">
        <v>44265.01</v>
      </c>
      <c r="AW280" s="1">
        <v>44188.44</v>
      </c>
      <c r="AX280" s="1">
        <v>44111.87</v>
      </c>
      <c r="AY280" s="1">
        <v>44035.3</v>
      </c>
      <c r="AZ280" s="1">
        <v>54755.41</v>
      </c>
      <c r="BA280" s="1">
        <v>54660.47</v>
      </c>
    </row>
    <row r="281" spans="1:53" x14ac:dyDescent="0.2">
      <c r="A281" t="s">
        <v>296</v>
      </c>
      <c r="B281" s="1">
        <v>105639.43000000001</v>
      </c>
      <c r="C281" s="1">
        <v>105639.43000000001</v>
      </c>
      <c r="D281" s="1">
        <v>105639.43000000001</v>
      </c>
      <c r="E281" s="1">
        <v>105639.43000000001</v>
      </c>
      <c r="F281" s="1">
        <v>105639.43000000001</v>
      </c>
      <c r="G281" s="1">
        <v>105639.43000000001</v>
      </c>
      <c r="H281" s="1">
        <v>105639.43000000001</v>
      </c>
      <c r="I281" s="1">
        <v>105639.43000000001</v>
      </c>
      <c r="J281" s="1">
        <v>105639.43000000001</v>
      </c>
      <c r="K281" s="1">
        <v>105639.43000000001</v>
      </c>
      <c r="L281" s="1">
        <v>105639.43000000001</v>
      </c>
      <c r="M281" s="1">
        <v>105639.43000000001</v>
      </c>
      <c r="N281" s="1">
        <v>105639.43000000001</v>
      </c>
      <c r="O281" s="1">
        <v>-91448.680000000008</v>
      </c>
      <c r="P281" s="1">
        <v>-91608.900000000009</v>
      </c>
      <c r="Q281" s="1">
        <v>-91769.12</v>
      </c>
      <c r="R281" s="1">
        <v>-91929.34</v>
      </c>
      <c r="S281" s="1">
        <v>-92089.56</v>
      </c>
      <c r="T281" s="1">
        <v>-92249.78</v>
      </c>
      <c r="U281" s="1">
        <v>-92410</v>
      </c>
      <c r="V281" s="1">
        <v>-92570.22</v>
      </c>
      <c r="W281" s="1">
        <v>-92730.44</v>
      </c>
      <c r="X281" s="1">
        <v>-92890.66</v>
      </c>
      <c r="Y281" s="1">
        <v>-93050.880000000005</v>
      </c>
      <c r="Z281" s="1">
        <v>-93211.1</v>
      </c>
      <c r="AA281" s="1">
        <v>-93371.32</v>
      </c>
      <c r="AB281" s="1">
        <v>-160.22</v>
      </c>
      <c r="AC281" s="1">
        <v>-160.22</v>
      </c>
      <c r="AD281" s="1">
        <v>-160.22</v>
      </c>
      <c r="AE281" s="1">
        <v>-160.22</v>
      </c>
      <c r="AF281" s="1">
        <v>-160.22</v>
      </c>
      <c r="AG281" s="1">
        <v>-160.22</v>
      </c>
      <c r="AH281" s="1">
        <v>-160.22</v>
      </c>
      <c r="AI281" s="1">
        <v>-160.22</v>
      </c>
      <c r="AJ281" s="1">
        <v>-160.22</v>
      </c>
      <c r="AK281" s="1">
        <v>-160.22</v>
      </c>
      <c r="AL281" s="1">
        <v>-160.22</v>
      </c>
      <c r="AM281" s="1">
        <v>-160.22</v>
      </c>
      <c r="AN281" s="1">
        <v>-160.22</v>
      </c>
      <c r="AO281" s="1">
        <v>14190.75</v>
      </c>
      <c r="AP281" s="1">
        <v>14030.53</v>
      </c>
      <c r="AQ281" s="1">
        <v>13870.31</v>
      </c>
      <c r="AR281" s="1">
        <v>13710.09</v>
      </c>
      <c r="AS281" s="1">
        <v>13549.87</v>
      </c>
      <c r="AT281" s="1">
        <v>13389.65</v>
      </c>
      <c r="AU281" s="1">
        <v>13229.43</v>
      </c>
      <c r="AV281" s="1">
        <v>13069.210000000001</v>
      </c>
      <c r="AW281" s="1">
        <v>12908.99</v>
      </c>
      <c r="AX281" s="1">
        <v>12748.77</v>
      </c>
      <c r="AY281" s="1">
        <v>12588.550000000001</v>
      </c>
      <c r="AZ281" s="1">
        <v>12428.33</v>
      </c>
      <c r="BA281" s="1">
        <v>12268.11</v>
      </c>
    </row>
    <row r="282" spans="1:53" x14ac:dyDescent="0.2">
      <c r="A282" t="s">
        <v>297</v>
      </c>
      <c r="B282" s="1">
        <v>8823605.0800000001</v>
      </c>
      <c r="C282" s="1">
        <v>8823605.0800000001</v>
      </c>
      <c r="D282" s="1">
        <v>8823605.0800000001</v>
      </c>
      <c r="E282" s="1">
        <v>8823605.0800000001</v>
      </c>
      <c r="F282" s="1">
        <v>8823605.0800000001</v>
      </c>
      <c r="G282" s="1">
        <v>8738011.1099999994</v>
      </c>
      <c r="H282" s="1">
        <v>8738011.1099999994</v>
      </c>
      <c r="I282" s="1">
        <v>8738011.1099999994</v>
      </c>
      <c r="J282" s="1">
        <v>8738011.1099999994</v>
      </c>
      <c r="K282" s="1">
        <v>8738011.1099999994</v>
      </c>
      <c r="L282" s="1">
        <v>8738011.1099999994</v>
      </c>
      <c r="M282" s="1">
        <v>8738011.1099999994</v>
      </c>
      <c r="N282" s="1">
        <v>8738011.1099999994</v>
      </c>
      <c r="O282" s="1">
        <v>-7885136</v>
      </c>
      <c r="P282" s="1">
        <v>-7903224.3899999997</v>
      </c>
      <c r="Q282" s="1">
        <v>-7921312.7800000003</v>
      </c>
      <c r="R282" s="1">
        <v>-7939401.1699999999</v>
      </c>
      <c r="S282" s="1">
        <v>-7957489.5600000005</v>
      </c>
      <c r="T282" s="1">
        <v>-7889896.25</v>
      </c>
      <c r="U282" s="1">
        <v>-7907809.1699999999</v>
      </c>
      <c r="V282" s="1">
        <v>-7925722.0899999999</v>
      </c>
      <c r="W282" s="1">
        <v>-7943635.0099999998</v>
      </c>
      <c r="X282" s="1">
        <v>-7961547.9299999997</v>
      </c>
      <c r="Y282" s="1">
        <v>-7979460.8499999996</v>
      </c>
      <c r="Z282" s="1">
        <v>-7997373.7699999996</v>
      </c>
      <c r="AA282" s="1">
        <v>-8015286.6900000004</v>
      </c>
      <c r="AB282" s="1">
        <v>-18088.39</v>
      </c>
      <c r="AC282" s="1">
        <v>-18088.39</v>
      </c>
      <c r="AD282" s="1">
        <v>-18088.39</v>
      </c>
      <c r="AE282" s="1">
        <v>-18088.39</v>
      </c>
      <c r="AF282" s="1">
        <v>-18088.39</v>
      </c>
      <c r="AG282" s="1">
        <v>-18000.66</v>
      </c>
      <c r="AH282" s="1">
        <v>-17912.920000000002</v>
      </c>
      <c r="AI282" s="1">
        <v>-17912.920000000002</v>
      </c>
      <c r="AJ282" s="1">
        <v>-17912.920000000002</v>
      </c>
      <c r="AK282" s="1">
        <v>-17912.920000000002</v>
      </c>
      <c r="AL282" s="1">
        <v>-17912.920000000002</v>
      </c>
      <c r="AM282" s="1">
        <v>-17912.920000000002</v>
      </c>
      <c r="AN282" s="1">
        <v>-17912.920000000002</v>
      </c>
      <c r="AO282" s="1">
        <v>938469.08000000007</v>
      </c>
      <c r="AP282" s="1">
        <v>920380.69000000006</v>
      </c>
      <c r="AQ282" s="1">
        <v>902292.3</v>
      </c>
      <c r="AR282" s="1">
        <v>884203.91</v>
      </c>
      <c r="AS282" s="1">
        <v>866115.52</v>
      </c>
      <c r="AT282" s="1">
        <v>848114.86</v>
      </c>
      <c r="AU282" s="1">
        <v>830201.94000000006</v>
      </c>
      <c r="AV282" s="1">
        <v>812289.02</v>
      </c>
      <c r="AW282" s="1">
        <v>794376.1</v>
      </c>
      <c r="AX282" s="1">
        <v>776463.18</v>
      </c>
      <c r="AY282" s="1">
        <v>758550.26</v>
      </c>
      <c r="AZ282" s="1">
        <v>740637.34</v>
      </c>
      <c r="BA282" s="1">
        <v>722724.42</v>
      </c>
    </row>
    <row r="283" spans="1:53" x14ac:dyDescent="0.2">
      <c r="A283" t="s">
        <v>298</v>
      </c>
      <c r="B283" s="1">
        <v>2865346.75</v>
      </c>
      <c r="C283" s="1">
        <v>2865346.75</v>
      </c>
      <c r="D283" s="1">
        <v>2865617.39</v>
      </c>
      <c r="E283" s="1">
        <v>2867286.3200000003</v>
      </c>
      <c r="F283" s="1">
        <v>2867286.3200000003</v>
      </c>
      <c r="G283" s="1">
        <v>2661335.63</v>
      </c>
      <c r="H283" s="1">
        <v>2661335.63</v>
      </c>
      <c r="I283" s="1">
        <v>2661335.63</v>
      </c>
      <c r="J283" s="1">
        <v>2878203.11</v>
      </c>
      <c r="K283" s="1">
        <v>3261743.14</v>
      </c>
      <c r="L283" s="1">
        <v>3261743.14</v>
      </c>
      <c r="M283" s="1">
        <v>3261743.14</v>
      </c>
      <c r="N283" s="1">
        <v>3261743.14</v>
      </c>
      <c r="O283" s="1">
        <v>-2804942.5300000003</v>
      </c>
      <c r="P283" s="1">
        <v>-2811222.41</v>
      </c>
      <c r="Q283" s="1">
        <v>-2817502.59</v>
      </c>
      <c r="R283" s="1">
        <v>-2823784.9</v>
      </c>
      <c r="S283" s="1">
        <v>-2830069.04</v>
      </c>
      <c r="T283" s="1">
        <v>-2630176.7999999998</v>
      </c>
      <c r="U283" s="1">
        <v>-2636009.56</v>
      </c>
      <c r="V283" s="1">
        <v>-2641842.3200000003</v>
      </c>
      <c r="W283" s="1">
        <v>-2647912.73</v>
      </c>
      <c r="X283" s="1">
        <v>-2654676.91</v>
      </c>
      <c r="Y283" s="1">
        <v>-2661825.56</v>
      </c>
      <c r="Z283" s="1">
        <v>-2668974.21</v>
      </c>
      <c r="AA283" s="1">
        <v>-2676122.86</v>
      </c>
      <c r="AB283" s="1">
        <v>-6293.57</v>
      </c>
      <c r="AC283" s="1">
        <v>-6279.88</v>
      </c>
      <c r="AD283" s="1">
        <v>-6280.18</v>
      </c>
      <c r="AE283" s="1">
        <v>-6282.31</v>
      </c>
      <c r="AF283" s="1">
        <v>-6284.14</v>
      </c>
      <c r="AG283" s="1">
        <v>-6058.45</v>
      </c>
      <c r="AH283" s="1">
        <v>-5832.76</v>
      </c>
      <c r="AI283" s="1">
        <v>-5832.76</v>
      </c>
      <c r="AJ283" s="1">
        <v>-6070.41</v>
      </c>
      <c r="AK283" s="1">
        <v>-6728.3600000000006</v>
      </c>
      <c r="AL283" s="1">
        <v>-7148.6500000000005</v>
      </c>
      <c r="AM283" s="1">
        <v>-7148.6500000000005</v>
      </c>
      <c r="AN283" s="1">
        <v>-7148.6500000000005</v>
      </c>
      <c r="AO283" s="1">
        <v>60404.22</v>
      </c>
      <c r="AP283" s="1">
        <v>54124.340000000004</v>
      </c>
      <c r="AQ283" s="1">
        <v>48114.8</v>
      </c>
      <c r="AR283" s="1">
        <v>43501.42</v>
      </c>
      <c r="AS283" s="1">
        <v>37217.279999999999</v>
      </c>
      <c r="AT283" s="1">
        <v>31158.83</v>
      </c>
      <c r="AU283" s="1">
        <v>25326.07</v>
      </c>
      <c r="AV283" s="1">
        <v>19493.310000000001</v>
      </c>
      <c r="AW283" s="1">
        <v>230290.38</v>
      </c>
      <c r="AX283" s="1">
        <v>607066.23</v>
      </c>
      <c r="AY283" s="1">
        <v>599917.57999999996</v>
      </c>
      <c r="AZ283" s="1">
        <v>592768.93000000005</v>
      </c>
      <c r="BA283" s="1">
        <v>585620.28</v>
      </c>
    </row>
    <row r="284" spans="1:53" x14ac:dyDescent="0.2">
      <c r="A284" t="s">
        <v>299</v>
      </c>
      <c r="B284" s="1">
        <v>541720.76</v>
      </c>
      <c r="C284" s="1">
        <v>541720.76</v>
      </c>
      <c r="D284" s="1">
        <v>541720.76</v>
      </c>
      <c r="E284" s="1">
        <v>541720.76</v>
      </c>
      <c r="F284" s="1">
        <v>541720.76</v>
      </c>
      <c r="G284" s="1">
        <v>527879.67000000004</v>
      </c>
      <c r="H284" s="1">
        <v>527879.67000000004</v>
      </c>
      <c r="I284" s="1">
        <v>527879.67000000004</v>
      </c>
      <c r="J284" s="1">
        <v>527879.67000000004</v>
      </c>
      <c r="K284" s="1">
        <v>515599.39</v>
      </c>
      <c r="L284" s="1">
        <v>515599.39</v>
      </c>
      <c r="M284" s="1">
        <v>515599.39</v>
      </c>
      <c r="N284" s="1">
        <v>515599.39</v>
      </c>
      <c r="O284" s="1">
        <v>-274885.90000000002</v>
      </c>
      <c r="P284" s="1">
        <v>-275436.65000000002</v>
      </c>
      <c r="Q284" s="1">
        <v>-275987.40000000002</v>
      </c>
      <c r="R284" s="1">
        <v>-276538.15000000002</v>
      </c>
      <c r="S284" s="1">
        <v>-277088.90000000002</v>
      </c>
      <c r="T284" s="1">
        <v>-263791.52</v>
      </c>
      <c r="U284" s="1">
        <v>-264328.2</v>
      </c>
      <c r="V284" s="1">
        <v>-264864.88</v>
      </c>
      <c r="W284" s="1">
        <v>-265401.56</v>
      </c>
      <c r="X284" s="1">
        <v>-265932</v>
      </c>
      <c r="Y284" s="1">
        <v>-266456.19</v>
      </c>
      <c r="Z284" s="1">
        <v>-266980.38</v>
      </c>
      <c r="AA284" s="1">
        <v>-267504.57</v>
      </c>
      <c r="AB284" s="1">
        <v>-550.75</v>
      </c>
      <c r="AC284" s="1">
        <v>-550.75</v>
      </c>
      <c r="AD284" s="1">
        <v>-550.75</v>
      </c>
      <c r="AE284" s="1">
        <v>-550.75</v>
      </c>
      <c r="AF284" s="1">
        <v>-550.75</v>
      </c>
      <c r="AG284" s="1">
        <v>-543.71</v>
      </c>
      <c r="AH284" s="1">
        <v>-536.68000000000006</v>
      </c>
      <c r="AI284" s="1">
        <v>-536.68000000000006</v>
      </c>
      <c r="AJ284" s="1">
        <v>-536.68000000000006</v>
      </c>
      <c r="AK284" s="1">
        <v>-530.44000000000005</v>
      </c>
      <c r="AL284" s="1">
        <v>-524.19000000000005</v>
      </c>
      <c r="AM284" s="1">
        <v>-524.19000000000005</v>
      </c>
      <c r="AN284" s="1">
        <v>-524.19000000000005</v>
      </c>
      <c r="AO284" s="1">
        <v>266834.86</v>
      </c>
      <c r="AP284" s="1">
        <v>266284.11</v>
      </c>
      <c r="AQ284" s="1">
        <v>265733.36</v>
      </c>
      <c r="AR284" s="1">
        <v>265182.61</v>
      </c>
      <c r="AS284" s="1">
        <v>264631.86</v>
      </c>
      <c r="AT284" s="1">
        <v>264088.15000000002</v>
      </c>
      <c r="AU284" s="1">
        <v>263551.47000000003</v>
      </c>
      <c r="AV284" s="1">
        <v>263014.78999999998</v>
      </c>
      <c r="AW284" s="1">
        <v>262478.11</v>
      </c>
      <c r="AX284" s="1">
        <v>249667.39</v>
      </c>
      <c r="AY284" s="1">
        <v>249143.2</v>
      </c>
      <c r="AZ284" s="1">
        <v>248619.01</v>
      </c>
      <c r="BA284" s="1">
        <v>248094.82</v>
      </c>
    </row>
    <row r="285" spans="1:53" x14ac:dyDescent="0.2">
      <c r="A285" t="s">
        <v>300</v>
      </c>
      <c r="B285" s="1">
        <v>7942231.71</v>
      </c>
      <c r="C285" s="1">
        <v>7942231.71</v>
      </c>
      <c r="D285" s="1">
        <v>7942231.71</v>
      </c>
      <c r="E285" s="1">
        <v>7942231.71</v>
      </c>
      <c r="F285" s="1">
        <v>7942231.71</v>
      </c>
      <c r="G285" s="1">
        <v>7942231.71</v>
      </c>
      <c r="H285" s="1">
        <v>7942231.71</v>
      </c>
      <c r="I285" s="1">
        <v>7942231.71</v>
      </c>
      <c r="J285" s="1">
        <v>7942231.71</v>
      </c>
      <c r="K285" s="1">
        <v>7942231.71</v>
      </c>
      <c r="L285" s="1">
        <v>7942231.71</v>
      </c>
      <c r="M285" s="1">
        <v>7942231.71</v>
      </c>
      <c r="N285" s="1">
        <v>7942231.71</v>
      </c>
      <c r="O285" s="1">
        <v>-1044248.09</v>
      </c>
      <c r="P285" s="1">
        <v>-1055565.77</v>
      </c>
      <c r="Q285" s="1">
        <v>-1066883.45</v>
      </c>
      <c r="R285" s="1">
        <v>-1078201.1299999999</v>
      </c>
      <c r="S285" s="1">
        <v>-1089518.81</v>
      </c>
      <c r="T285" s="1">
        <v>-1100836.49</v>
      </c>
      <c r="U285" s="1">
        <v>-1112154.17</v>
      </c>
      <c r="V285" s="1">
        <v>-1123471.8500000001</v>
      </c>
      <c r="W285" s="1">
        <v>-1134789.53</v>
      </c>
      <c r="X285" s="1">
        <v>-1146107.21</v>
      </c>
      <c r="Y285" s="1">
        <v>-1157424.8900000001</v>
      </c>
      <c r="Z285" s="1">
        <v>-1168742.57</v>
      </c>
      <c r="AA285" s="1">
        <v>-1180060.25</v>
      </c>
      <c r="AB285" s="1">
        <v>-11317.68</v>
      </c>
      <c r="AC285" s="1">
        <v>-11317.68</v>
      </c>
      <c r="AD285" s="1">
        <v>-11317.68</v>
      </c>
      <c r="AE285" s="1">
        <v>-11317.68</v>
      </c>
      <c r="AF285" s="1">
        <v>-11317.68</v>
      </c>
      <c r="AG285" s="1">
        <v>-11317.68</v>
      </c>
      <c r="AH285" s="1">
        <v>-11317.68</v>
      </c>
      <c r="AI285" s="1">
        <v>-11317.68</v>
      </c>
      <c r="AJ285" s="1">
        <v>-11317.68</v>
      </c>
      <c r="AK285" s="1">
        <v>-11317.68</v>
      </c>
      <c r="AL285" s="1">
        <v>-11317.68</v>
      </c>
      <c r="AM285" s="1">
        <v>-11317.68</v>
      </c>
      <c r="AN285" s="1">
        <v>-11317.68</v>
      </c>
      <c r="AO285" s="1">
        <v>6897983.6200000001</v>
      </c>
      <c r="AP285" s="1">
        <v>6886665.9400000004</v>
      </c>
      <c r="AQ285" s="1">
        <v>6875348.2599999998</v>
      </c>
      <c r="AR285" s="1">
        <v>6864030.5800000001</v>
      </c>
      <c r="AS285" s="1">
        <v>6852712.9000000004</v>
      </c>
      <c r="AT285" s="1">
        <v>6841395.2199999997</v>
      </c>
      <c r="AU285" s="1">
        <v>6830077.54</v>
      </c>
      <c r="AV285" s="1">
        <v>6818759.8600000003</v>
      </c>
      <c r="AW285" s="1">
        <v>6807442.1799999997</v>
      </c>
      <c r="AX285" s="1">
        <v>6796124.5</v>
      </c>
      <c r="AY285" s="1">
        <v>6784806.8200000003</v>
      </c>
      <c r="AZ285" s="1">
        <v>6773489.1399999997</v>
      </c>
      <c r="BA285" s="1">
        <v>6762171.46</v>
      </c>
    </row>
    <row r="286" spans="1:53" x14ac:dyDescent="0.2">
      <c r="A286" t="s">
        <v>301</v>
      </c>
      <c r="B286" s="1">
        <v>205.59</v>
      </c>
      <c r="C286" s="1">
        <v>205.59</v>
      </c>
      <c r="D286" s="1">
        <v>205.59</v>
      </c>
      <c r="E286" s="1">
        <v>205.59</v>
      </c>
      <c r="F286" s="1">
        <v>205.59</v>
      </c>
      <c r="G286" s="1">
        <v>205.59</v>
      </c>
      <c r="H286" s="1">
        <v>205.59</v>
      </c>
      <c r="I286" s="1">
        <v>205.59</v>
      </c>
      <c r="J286" s="1">
        <v>205.59</v>
      </c>
      <c r="K286" s="1">
        <v>205.59</v>
      </c>
      <c r="L286" s="1">
        <v>205.59</v>
      </c>
      <c r="M286" s="1">
        <v>205.59</v>
      </c>
      <c r="N286" s="1">
        <v>205.59</v>
      </c>
      <c r="O286" s="1">
        <v>-29.2</v>
      </c>
      <c r="P286" s="1">
        <v>-29.37</v>
      </c>
      <c r="Q286" s="1">
        <v>-29.54</v>
      </c>
      <c r="R286" s="1">
        <v>-29.71</v>
      </c>
      <c r="S286" s="1">
        <v>-29.88</v>
      </c>
      <c r="T286" s="1">
        <v>-30.05</v>
      </c>
      <c r="U286" s="1">
        <v>-30.22</v>
      </c>
      <c r="V286" s="1">
        <v>-30.39</v>
      </c>
      <c r="W286" s="1">
        <v>-30.560000000000002</v>
      </c>
      <c r="X286" s="1">
        <v>-30.73</v>
      </c>
      <c r="Y286" s="1">
        <v>-30.900000000000002</v>
      </c>
      <c r="Z286" s="1">
        <v>-31.07</v>
      </c>
      <c r="AA286" s="1">
        <v>-31.240000000000002</v>
      </c>
      <c r="AB286" s="1">
        <v>-0.17</v>
      </c>
      <c r="AC286" s="1">
        <v>-0.17</v>
      </c>
      <c r="AD286" s="1">
        <v>-0.17</v>
      </c>
      <c r="AE286" s="1">
        <v>-0.17</v>
      </c>
      <c r="AF286" s="1">
        <v>-0.17</v>
      </c>
      <c r="AG286" s="1">
        <v>-0.17</v>
      </c>
      <c r="AH286" s="1">
        <v>-0.17</v>
      </c>
      <c r="AI286" s="1">
        <v>-0.17</v>
      </c>
      <c r="AJ286" s="1">
        <v>-0.17</v>
      </c>
      <c r="AK286" s="1">
        <v>-0.17</v>
      </c>
      <c r="AL286" s="1">
        <v>-0.17</v>
      </c>
      <c r="AM286" s="1">
        <v>-0.17</v>
      </c>
      <c r="AN286" s="1">
        <v>-0.17</v>
      </c>
      <c r="AO286" s="1">
        <v>176.39000000000001</v>
      </c>
      <c r="AP286" s="1">
        <v>176.22</v>
      </c>
      <c r="AQ286" s="1">
        <v>176.05</v>
      </c>
      <c r="AR286" s="1">
        <v>175.88</v>
      </c>
      <c r="AS286" s="1">
        <v>175.71</v>
      </c>
      <c r="AT286" s="1">
        <v>175.54</v>
      </c>
      <c r="AU286" s="1">
        <v>175.37</v>
      </c>
      <c r="AV286" s="1">
        <v>175.20000000000002</v>
      </c>
      <c r="AW286" s="1">
        <v>175.03</v>
      </c>
      <c r="AX286" s="1">
        <v>174.86</v>
      </c>
      <c r="AY286" s="1">
        <v>174.69</v>
      </c>
      <c r="AZ286" s="1">
        <v>174.52</v>
      </c>
      <c r="BA286" s="1">
        <v>174.35</v>
      </c>
    </row>
    <row r="287" spans="1:53" x14ac:dyDescent="0.2">
      <c r="A287" t="s">
        <v>302</v>
      </c>
      <c r="B287" s="1">
        <v>4037024.94</v>
      </c>
      <c r="C287" s="1">
        <v>4037024.94</v>
      </c>
      <c r="D287" s="1">
        <v>4037024.94</v>
      </c>
      <c r="E287" s="1">
        <v>4037024.94</v>
      </c>
      <c r="F287" s="1">
        <v>4037024.94</v>
      </c>
      <c r="G287" s="1">
        <v>4037024.94</v>
      </c>
      <c r="H287" s="1">
        <v>4037024.94</v>
      </c>
      <c r="I287" s="1">
        <v>4037024.94</v>
      </c>
      <c r="J287" s="1">
        <v>4037024.94</v>
      </c>
      <c r="K287" s="1">
        <v>4037024.94</v>
      </c>
      <c r="L287" s="1">
        <v>4037024.94</v>
      </c>
      <c r="M287" s="1">
        <v>4037024.94</v>
      </c>
      <c r="N287" s="1">
        <v>4037024.94</v>
      </c>
      <c r="O287" s="1">
        <v>-165758.96</v>
      </c>
      <c r="P287" s="1">
        <v>-171410.79</v>
      </c>
      <c r="Q287" s="1">
        <v>-177062.62</v>
      </c>
      <c r="R287" s="1">
        <v>-182714.45</v>
      </c>
      <c r="S287" s="1">
        <v>-188366.28</v>
      </c>
      <c r="T287" s="1">
        <v>-194018.11000000002</v>
      </c>
      <c r="U287" s="1">
        <v>-199669.94</v>
      </c>
      <c r="V287" s="1">
        <v>-205321.77000000002</v>
      </c>
      <c r="W287" s="1">
        <v>-210973.6</v>
      </c>
      <c r="X287" s="1">
        <v>-216625.43</v>
      </c>
      <c r="Y287" s="1">
        <v>-222277.26</v>
      </c>
      <c r="Z287" s="1">
        <v>-227929.09</v>
      </c>
      <c r="AA287" s="1">
        <v>-233580.92</v>
      </c>
      <c r="AB287" s="1">
        <v>-5651.83</v>
      </c>
      <c r="AC287" s="1">
        <v>-5651.83</v>
      </c>
      <c r="AD287" s="1">
        <v>-5651.83</v>
      </c>
      <c r="AE287" s="1">
        <v>-5651.83</v>
      </c>
      <c r="AF287" s="1">
        <v>-5651.83</v>
      </c>
      <c r="AG287" s="1">
        <v>-5651.83</v>
      </c>
      <c r="AH287" s="1">
        <v>-5651.83</v>
      </c>
      <c r="AI287" s="1">
        <v>-5651.83</v>
      </c>
      <c r="AJ287" s="1">
        <v>-5651.83</v>
      </c>
      <c r="AK287" s="1">
        <v>-5651.83</v>
      </c>
      <c r="AL287" s="1">
        <v>-5651.83</v>
      </c>
      <c r="AM287" s="1">
        <v>-5651.83</v>
      </c>
      <c r="AN287" s="1">
        <v>-5651.83</v>
      </c>
      <c r="AO287" s="1">
        <v>3871265.98</v>
      </c>
      <c r="AP287" s="1">
        <v>3865614.15</v>
      </c>
      <c r="AQ287" s="1">
        <v>3859962.3200000003</v>
      </c>
      <c r="AR287" s="1">
        <v>3854310.49</v>
      </c>
      <c r="AS287" s="1">
        <v>3848658.66</v>
      </c>
      <c r="AT287" s="1">
        <v>3843006.83</v>
      </c>
      <c r="AU287" s="1">
        <v>3837355</v>
      </c>
      <c r="AV287" s="1">
        <v>3831703.17</v>
      </c>
      <c r="AW287" s="1">
        <v>3826051.34</v>
      </c>
      <c r="AX287" s="1">
        <v>3820399.51</v>
      </c>
      <c r="AY287" s="1">
        <v>3814747.68</v>
      </c>
      <c r="AZ287" s="1">
        <v>3809095.85</v>
      </c>
      <c r="BA287" s="1">
        <v>3803444.02</v>
      </c>
    </row>
    <row r="288" spans="1:53" x14ac:dyDescent="0.2">
      <c r="A288" t="s">
        <v>303</v>
      </c>
      <c r="B288" s="1">
        <v>9977634.75</v>
      </c>
      <c r="C288" s="1">
        <v>9977634.75</v>
      </c>
      <c r="D288" s="1">
        <v>9977634.75</v>
      </c>
      <c r="E288" s="1">
        <v>9977634.75</v>
      </c>
      <c r="F288" s="1">
        <v>9977634.75</v>
      </c>
      <c r="G288" s="1">
        <v>9977634.75</v>
      </c>
      <c r="H288" s="1">
        <v>9977634.75</v>
      </c>
      <c r="I288" s="1">
        <v>9977634.75</v>
      </c>
      <c r="J288" s="1">
        <v>9977634.75</v>
      </c>
      <c r="K288" s="1">
        <v>10101570.41</v>
      </c>
      <c r="L288" s="1">
        <v>10101570.41</v>
      </c>
      <c r="M288" s="1">
        <v>10101570.41</v>
      </c>
      <c r="N288" s="1">
        <v>10095955.189999999</v>
      </c>
      <c r="O288" s="1">
        <v>-1059596.18</v>
      </c>
      <c r="P288" s="1">
        <v>-1071153.6100000001</v>
      </c>
      <c r="Q288" s="1">
        <v>-1082711.04</v>
      </c>
      <c r="R288" s="1">
        <v>-1094268.47</v>
      </c>
      <c r="S288" s="1">
        <v>-1105825.8999999999</v>
      </c>
      <c r="T288" s="1">
        <v>-1117383.33</v>
      </c>
      <c r="U288" s="1">
        <v>-1128940.76</v>
      </c>
      <c r="V288" s="1">
        <v>-1140498.19</v>
      </c>
      <c r="W288" s="1">
        <v>-1152055.6200000001</v>
      </c>
      <c r="X288" s="1">
        <v>-1163684.83</v>
      </c>
      <c r="Y288" s="1">
        <v>-1175385.82</v>
      </c>
      <c r="Z288" s="1">
        <v>-1187086.81</v>
      </c>
      <c r="AA288" s="1">
        <v>-1193169.32</v>
      </c>
      <c r="AB288" s="1">
        <v>-11557.43</v>
      </c>
      <c r="AC288" s="1">
        <v>-11557.43</v>
      </c>
      <c r="AD288" s="1">
        <v>-11557.43</v>
      </c>
      <c r="AE288" s="1">
        <v>-11557.43</v>
      </c>
      <c r="AF288" s="1">
        <v>-11557.43</v>
      </c>
      <c r="AG288" s="1">
        <v>-11557.43</v>
      </c>
      <c r="AH288" s="1">
        <v>-11557.43</v>
      </c>
      <c r="AI288" s="1">
        <v>-11557.43</v>
      </c>
      <c r="AJ288" s="1">
        <v>-11557.43</v>
      </c>
      <c r="AK288" s="1">
        <v>-11629.210000000001</v>
      </c>
      <c r="AL288" s="1">
        <v>-11700.99</v>
      </c>
      <c r="AM288" s="1">
        <v>-11700.99</v>
      </c>
      <c r="AN288" s="1">
        <v>-11697.73</v>
      </c>
      <c r="AO288" s="1">
        <v>8918038.5700000003</v>
      </c>
      <c r="AP288" s="1">
        <v>8906481.1400000006</v>
      </c>
      <c r="AQ288" s="1">
        <v>8894923.7100000009</v>
      </c>
      <c r="AR288" s="1">
        <v>8883366.2799999993</v>
      </c>
      <c r="AS288" s="1">
        <v>8871808.8499999996</v>
      </c>
      <c r="AT288" s="1">
        <v>8860251.4199999999</v>
      </c>
      <c r="AU288" s="1">
        <v>8848693.9900000002</v>
      </c>
      <c r="AV288" s="1">
        <v>8837136.5600000005</v>
      </c>
      <c r="AW288" s="1">
        <v>8825579.1300000008</v>
      </c>
      <c r="AX288" s="1">
        <v>8937885.5800000001</v>
      </c>
      <c r="AY288" s="1">
        <v>8926184.5899999999</v>
      </c>
      <c r="AZ288" s="1">
        <v>8914483.5999999996</v>
      </c>
      <c r="BA288" s="1">
        <v>8902785.8699999992</v>
      </c>
    </row>
    <row r="289" spans="1:53" x14ac:dyDescent="0.2">
      <c r="A289" t="s">
        <v>304</v>
      </c>
      <c r="B289" s="1">
        <v>11030835.119999999</v>
      </c>
      <c r="C289" s="1">
        <v>11030835.119999999</v>
      </c>
      <c r="D289" s="1">
        <v>11030835.119999999</v>
      </c>
      <c r="E289" s="1">
        <v>11030835.119999999</v>
      </c>
      <c r="F289" s="1">
        <v>11030835.119999999</v>
      </c>
      <c r="G289" s="1">
        <v>11030835.119999999</v>
      </c>
      <c r="H289" s="1">
        <v>11030835.119999999</v>
      </c>
      <c r="I289" s="1">
        <v>11030835.119999999</v>
      </c>
      <c r="J289" s="1">
        <v>11030835.119999999</v>
      </c>
      <c r="K289" s="1">
        <v>11030835.119999999</v>
      </c>
      <c r="L289" s="1">
        <v>11030835.119999999</v>
      </c>
      <c r="M289" s="1">
        <v>11030835.119999999</v>
      </c>
      <c r="N289" s="1">
        <v>11030835.119999999</v>
      </c>
      <c r="O289" s="1">
        <v>-1609377.83</v>
      </c>
      <c r="P289" s="1">
        <v>-1627302.94</v>
      </c>
      <c r="Q289" s="1">
        <v>-1645228.05</v>
      </c>
      <c r="R289" s="1">
        <v>-1663153.1600000001</v>
      </c>
      <c r="S289" s="1">
        <v>-1681078.27</v>
      </c>
      <c r="T289" s="1">
        <v>-1699003.38</v>
      </c>
      <c r="U289" s="1">
        <v>-1716928.49</v>
      </c>
      <c r="V289" s="1">
        <v>-1734853.6</v>
      </c>
      <c r="W289" s="1">
        <v>-1752778.71</v>
      </c>
      <c r="X289" s="1">
        <v>-1770703.82</v>
      </c>
      <c r="Y289" s="1">
        <v>-1788628.9300000002</v>
      </c>
      <c r="Z289" s="1">
        <v>-1806554.04</v>
      </c>
      <c r="AA289" s="1">
        <v>-1824479.15</v>
      </c>
      <c r="AB289" s="1">
        <v>-17925.11</v>
      </c>
      <c r="AC289" s="1">
        <v>-17925.11</v>
      </c>
      <c r="AD289" s="1">
        <v>-17925.11</v>
      </c>
      <c r="AE289" s="1">
        <v>-17925.11</v>
      </c>
      <c r="AF289" s="1">
        <v>-17925.11</v>
      </c>
      <c r="AG289" s="1">
        <v>-17925.11</v>
      </c>
      <c r="AH289" s="1">
        <v>-17925.11</v>
      </c>
      <c r="AI289" s="1">
        <v>-17925.11</v>
      </c>
      <c r="AJ289" s="1">
        <v>-17925.11</v>
      </c>
      <c r="AK289" s="1">
        <v>-17925.11</v>
      </c>
      <c r="AL289" s="1">
        <v>-17925.11</v>
      </c>
      <c r="AM289" s="1">
        <v>-17925.11</v>
      </c>
      <c r="AN289" s="1">
        <v>-17925.11</v>
      </c>
      <c r="AO289" s="1">
        <v>9421457.2899999991</v>
      </c>
      <c r="AP289" s="1">
        <v>9403532.1799999997</v>
      </c>
      <c r="AQ289" s="1">
        <v>9385607.0700000003</v>
      </c>
      <c r="AR289" s="1">
        <v>9367681.9600000009</v>
      </c>
      <c r="AS289" s="1">
        <v>9349756.8499999996</v>
      </c>
      <c r="AT289" s="1">
        <v>9331831.7400000002</v>
      </c>
      <c r="AU289" s="1">
        <v>9313906.6300000008</v>
      </c>
      <c r="AV289" s="1">
        <v>9295981.5199999996</v>
      </c>
      <c r="AW289" s="1">
        <v>9278056.4100000001</v>
      </c>
      <c r="AX289" s="1">
        <v>9260131.3000000007</v>
      </c>
      <c r="AY289" s="1">
        <v>9242206.1899999995</v>
      </c>
      <c r="AZ289" s="1">
        <v>9224281.0800000001</v>
      </c>
      <c r="BA289" s="1">
        <v>9206355.9700000007</v>
      </c>
    </row>
    <row r="290" spans="1:53" x14ac:dyDescent="0.2">
      <c r="A290" t="s">
        <v>305</v>
      </c>
      <c r="B290" s="1">
        <v>1682888.35</v>
      </c>
      <c r="C290" s="1">
        <v>1682888.35</v>
      </c>
      <c r="D290" s="1">
        <v>1682888.35</v>
      </c>
      <c r="E290" s="1">
        <v>1682888.35</v>
      </c>
      <c r="F290" s="1">
        <v>1682888.35</v>
      </c>
      <c r="G290" s="1">
        <v>1682888.35</v>
      </c>
      <c r="H290" s="1">
        <v>1682888.35</v>
      </c>
      <c r="I290" s="1">
        <v>1682888.35</v>
      </c>
      <c r="J290" s="1">
        <v>1682888.35</v>
      </c>
      <c r="K290" s="1">
        <v>2303939.7800000003</v>
      </c>
      <c r="L290" s="1">
        <v>2316671.41</v>
      </c>
      <c r="M290" s="1">
        <v>2318135.84</v>
      </c>
      <c r="N290" s="1">
        <v>2273104.27</v>
      </c>
      <c r="O290" s="1">
        <v>-325922.48</v>
      </c>
      <c r="P290" s="1">
        <v>-329877.27</v>
      </c>
      <c r="Q290" s="1">
        <v>-333832.06</v>
      </c>
      <c r="R290" s="1">
        <v>-337786.85000000003</v>
      </c>
      <c r="S290" s="1">
        <v>-341741.64</v>
      </c>
      <c r="T290" s="1">
        <v>-345696.43</v>
      </c>
      <c r="U290" s="1">
        <v>-349651.22000000003</v>
      </c>
      <c r="V290" s="1">
        <v>-353606.01</v>
      </c>
      <c r="W290" s="1">
        <v>-357560.8</v>
      </c>
      <c r="X290" s="1">
        <v>-362245.33</v>
      </c>
      <c r="Y290" s="1">
        <v>-367674.55</v>
      </c>
      <c r="Z290" s="1">
        <v>-373120.44</v>
      </c>
      <c r="AA290" s="1">
        <v>-316812.48</v>
      </c>
      <c r="AB290" s="1">
        <v>-3954.79</v>
      </c>
      <c r="AC290" s="1">
        <v>-3954.79</v>
      </c>
      <c r="AD290" s="1">
        <v>-3954.79</v>
      </c>
      <c r="AE290" s="1">
        <v>-3954.79</v>
      </c>
      <c r="AF290" s="1">
        <v>-3954.79</v>
      </c>
      <c r="AG290" s="1">
        <v>-3954.79</v>
      </c>
      <c r="AH290" s="1">
        <v>-3954.79</v>
      </c>
      <c r="AI290" s="1">
        <v>-3954.79</v>
      </c>
      <c r="AJ290" s="1">
        <v>-3954.79</v>
      </c>
      <c r="AK290" s="1">
        <v>-4684.53</v>
      </c>
      <c r="AL290" s="1">
        <v>-5429.22</v>
      </c>
      <c r="AM290" s="1">
        <v>-5445.89</v>
      </c>
      <c r="AN290" s="1">
        <v>-5394.71</v>
      </c>
      <c r="AO290" s="1">
        <v>1356965.87</v>
      </c>
      <c r="AP290" s="1">
        <v>1353011.08</v>
      </c>
      <c r="AQ290" s="1">
        <v>1349056.29</v>
      </c>
      <c r="AR290" s="1">
        <v>1345101.5</v>
      </c>
      <c r="AS290" s="1">
        <v>1341146.71</v>
      </c>
      <c r="AT290" s="1">
        <v>1337191.92</v>
      </c>
      <c r="AU290" s="1">
        <v>1333237.1299999999</v>
      </c>
      <c r="AV290" s="1">
        <v>1329282.3400000001</v>
      </c>
      <c r="AW290" s="1">
        <v>1325327.55</v>
      </c>
      <c r="AX290" s="1">
        <v>1941694.4500000002</v>
      </c>
      <c r="AY290" s="1">
        <v>1948996.8599999999</v>
      </c>
      <c r="AZ290" s="1">
        <v>1945015.4</v>
      </c>
      <c r="BA290" s="1">
        <v>1956291.79</v>
      </c>
    </row>
    <row r="291" spans="1:53" x14ac:dyDescent="0.2">
      <c r="A291" t="s">
        <v>306</v>
      </c>
      <c r="B291" s="1">
        <v>33563.699999999997</v>
      </c>
      <c r="C291" s="1">
        <v>33563.699999999997</v>
      </c>
      <c r="D291" s="1">
        <v>33563.699999999997</v>
      </c>
      <c r="E291" s="1">
        <v>33563.699999999997</v>
      </c>
      <c r="F291" s="1">
        <v>33563.699999999997</v>
      </c>
      <c r="G291" s="1">
        <v>33563.699999999997</v>
      </c>
      <c r="H291" s="1">
        <v>33563.699999999997</v>
      </c>
      <c r="I291" s="1">
        <v>33563.699999999997</v>
      </c>
      <c r="J291" s="1">
        <v>33563.699999999997</v>
      </c>
      <c r="K291" s="1">
        <v>33563.699999999997</v>
      </c>
      <c r="L291" s="1">
        <v>33563.699999999997</v>
      </c>
      <c r="M291" s="1">
        <v>33563.699999999997</v>
      </c>
      <c r="N291" s="1">
        <v>33563.699999999997</v>
      </c>
      <c r="O291" s="1">
        <v>-4264.37</v>
      </c>
      <c r="P291" s="1">
        <v>-4297.6499999999996</v>
      </c>
      <c r="Q291" s="1">
        <v>-4330.93</v>
      </c>
      <c r="R291" s="1">
        <v>-4364.21</v>
      </c>
      <c r="S291" s="1">
        <v>-4397.49</v>
      </c>
      <c r="T291" s="1">
        <v>-4430.7700000000004</v>
      </c>
      <c r="U291" s="1">
        <v>-4464.05</v>
      </c>
      <c r="V291" s="1">
        <v>-4497.33</v>
      </c>
      <c r="W291" s="1">
        <v>-4530.6099999999997</v>
      </c>
      <c r="X291" s="1">
        <v>-4563.8900000000003</v>
      </c>
      <c r="Y291" s="1">
        <v>-4597.17</v>
      </c>
      <c r="Z291" s="1">
        <v>-4630.45</v>
      </c>
      <c r="AA291" s="1">
        <v>-4663.7300000000005</v>
      </c>
      <c r="AB291" s="1">
        <v>-33.28</v>
      </c>
      <c r="AC291" s="1">
        <v>-33.28</v>
      </c>
      <c r="AD291" s="1">
        <v>-33.28</v>
      </c>
      <c r="AE291" s="1">
        <v>-33.28</v>
      </c>
      <c r="AF291" s="1">
        <v>-33.28</v>
      </c>
      <c r="AG291" s="1">
        <v>-33.28</v>
      </c>
      <c r="AH291" s="1">
        <v>-33.28</v>
      </c>
      <c r="AI291" s="1">
        <v>-33.28</v>
      </c>
      <c r="AJ291" s="1">
        <v>-33.28</v>
      </c>
      <c r="AK291" s="1">
        <v>-33.28</v>
      </c>
      <c r="AL291" s="1">
        <v>-33.28</v>
      </c>
      <c r="AM291" s="1">
        <v>-33.28</v>
      </c>
      <c r="AN291" s="1">
        <v>-33.28</v>
      </c>
      <c r="AO291" s="1">
        <v>29299.33</v>
      </c>
      <c r="AP291" s="1">
        <v>29266.05</v>
      </c>
      <c r="AQ291" s="1">
        <v>29232.77</v>
      </c>
      <c r="AR291" s="1">
        <v>29199.49</v>
      </c>
      <c r="AS291" s="1">
        <v>29166.21</v>
      </c>
      <c r="AT291" s="1">
        <v>29132.93</v>
      </c>
      <c r="AU291" s="1">
        <v>29099.65</v>
      </c>
      <c r="AV291" s="1">
        <v>29066.37</v>
      </c>
      <c r="AW291" s="1">
        <v>29033.09</v>
      </c>
      <c r="AX291" s="1">
        <v>28999.81</v>
      </c>
      <c r="AY291" s="1">
        <v>28966.53</v>
      </c>
      <c r="AZ291" s="1">
        <v>28933.25</v>
      </c>
      <c r="BA291" s="1">
        <v>28899.97</v>
      </c>
    </row>
    <row r="292" spans="1:53" x14ac:dyDescent="0.2">
      <c r="A292" t="s">
        <v>307</v>
      </c>
      <c r="B292" s="1">
        <v>50448.44</v>
      </c>
      <c r="C292" s="1">
        <v>50448.44</v>
      </c>
      <c r="D292" s="1">
        <v>50448.44</v>
      </c>
      <c r="E292" s="1">
        <v>50448.44</v>
      </c>
      <c r="F292" s="1">
        <v>50448.44</v>
      </c>
      <c r="G292" s="1">
        <v>50448.44</v>
      </c>
      <c r="H292" s="1">
        <v>50448.44</v>
      </c>
      <c r="I292" s="1">
        <v>50448.44</v>
      </c>
      <c r="J292" s="1">
        <v>50448.44</v>
      </c>
      <c r="K292" s="1">
        <v>50448.44</v>
      </c>
      <c r="L292" s="1">
        <v>50448.44</v>
      </c>
      <c r="M292" s="1">
        <v>50448.44</v>
      </c>
      <c r="N292" s="1">
        <v>50448.44</v>
      </c>
      <c r="O292" s="1">
        <v>-7685.9000000000005</v>
      </c>
      <c r="P292" s="1">
        <v>-7764.1</v>
      </c>
      <c r="Q292" s="1">
        <v>-7842.3</v>
      </c>
      <c r="R292" s="1">
        <v>-7920.5</v>
      </c>
      <c r="S292" s="1">
        <v>-7998.7</v>
      </c>
      <c r="T292" s="1">
        <v>-8076.9000000000005</v>
      </c>
      <c r="U292" s="1">
        <v>-8155.1</v>
      </c>
      <c r="V292" s="1">
        <v>-8233.2999999999993</v>
      </c>
      <c r="W292" s="1">
        <v>-8311.5</v>
      </c>
      <c r="X292" s="1">
        <v>-8389.7000000000007</v>
      </c>
      <c r="Y292" s="1">
        <v>-8467.9</v>
      </c>
      <c r="Z292" s="1">
        <v>-8546.1</v>
      </c>
      <c r="AA292" s="1">
        <v>-8624.2999999999993</v>
      </c>
      <c r="AB292" s="1">
        <v>-78.2</v>
      </c>
      <c r="AC292" s="1">
        <v>-78.2</v>
      </c>
      <c r="AD292" s="1">
        <v>-78.2</v>
      </c>
      <c r="AE292" s="1">
        <v>-78.2</v>
      </c>
      <c r="AF292" s="1">
        <v>-78.2</v>
      </c>
      <c r="AG292" s="1">
        <v>-78.2</v>
      </c>
      <c r="AH292" s="1">
        <v>-78.2</v>
      </c>
      <c r="AI292" s="1">
        <v>-78.2</v>
      </c>
      <c r="AJ292" s="1">
        <v>-78.2</v>
      </c>
      <c r="AK292" s="1">
        <v>-78.2</v>
      </c>
      <c r="AL292" s="1">
        <v>-78.2</v>
      </c>
      <c r="AM292" s="1">
        <v>-78.2</v>
      </c>
      <c r="AN292" s="1">
        <v>-78.2</v>
      </c>
      <c r="AO292" s="1">
        <v>42762.54</v>
      </c>
      <c r="AP292" s="1">
        <v>42684.340000000004</v>
      </c>
      <c r="AQ292" s="1">
        <v>42606.14</v>
      </c>
      <c r="AR292" s="1">
        <v>42527.94</v>
      </c>
      <c r="AS292" s="1">
        <v>42449.74</v>
      </c>
      <c r="AT292" s="1">
        <v>42371.54</v>
      </c>
      <c r="AU292" s="1">
        <v>42293.340000000004</v>
      </c>
      <c r="AV292" s="1">
        <v>42215.14</v>
      </c>
      <c r="AW292" s="1">
        <v>42136.94</v>
      </c>
      <c r="AX292" s="1">
        <v>42058.74</v>
      </c>
      <c r="AY292" s="1">
        <v>41980.54</v>
      </c>
      <c r="AZ292" s="1">
        <v>41902.340000000004</v>
      </c>
      <c r="BA292" s="1">
        <v>41824.14</v>
      </c>
    </row>
    <row r="293" spans="1:53" x14ac:dyDescent="0.2">
      <c r="A293" t="s">
        <v>308</v>
      </c>
      <c r="B293" s="1">
        <v>15880.7</v>
      </c>
      <c r="C293" s="1">
        <v>15880.7</v>
      </c>
      <c r="D293" s="1">
        <v>15880.7</v>
      </c>
      <c r="E293" s="1">
        <v>15880.7</v>
      </c>
      <c r="F293" s="1">
        <v>15880.7</v>
      </c>
      <c r="G293" s="1">
        <v>15880.7</v>
      </c>
      <c r="H293" s="1">
        <v>15880.7</v>
      </c>
      <c r="I293" s="1">
        <v>15880.7</v>
      </c>
      <c r="J293" s="1">
        <v>15880.7</v>
      </c>
      <c r="K293" s="1">
        <v>15880.7</v>
      </c>
      <c r="L293" s="1">
        <v>15880.7</v>
      </c>
      <c r="M293" s="1">
        <v>15880.7</v>
      </c>
      <c r="N293" s="1">
        <v>15880.7</v>
      </c>
      <c r="O293" s="1">
        <v>-9242.27</v>
      </c>
      <c r="P293" s="1">
        <v>-9263.7100000000009</v>
      </c>
      <c r="Q293" s="1">
        <v>-9285.15</v>
      </c>
      <c r="R293" s="1">
        <v>-9306.59</v>
      </c>
      <c r="S293" s="1">
        <v>-9328.0300000000007</v>
      </c>
      <c r="T293" s="1">
        <v>-9349.4699999999993</v>
      </c>
      <c r="U293" s="1">
        <v>-9370.91</v>
      </c>
      <c r="V293" s="1">
        <v>-9392.35</v>
      </c>
      <c r="W293" s="1">
        <v>-9413.7900000000009</v>
      </c>
      <c r="X293" s="1">
        <v>-9435.23</v>
      </c>
      <c r="Y293" s="1">
        <v>-9456.67</v>
      </c>
      <c r="Z293" s="1">
        <v>-9478.11</v>
      </c>
      <c r="AA293" s="1">
        <v>-9499.5500000000011</v>
      </c>
      <c r="AB293" s="1">
        <v>-21.44</v>
      </c>
      <c r="AC293" s="1">
        <v>-21.44</v>
      </c>
      <c r="AD293" s="1">
        <v>-21.44</v>
      </c>
      <c r="AE293" s="1">
        <v>-21.44</v>
      </c>
      <c r="AF293" s="1">
        <v>-21.44</v>
      </c>
      <c r="AG293" s="1">
        <v>-21.44</v>
      </c>
      <c r="AH293" s="1">
        <v>-21.44</v>
      </c>
      <c r="AI293" s="1">
        <v>-21.44</v>
      </c>
      <c r="AJ293" s="1">
        <v>-21.44</v>
      </c>
      <c r="AK293" s="1">
        <v>-21.44</v>
      </c>
      <c r="AL293" s="1">
        <v>-21.44</v>
      </c>
      <c r="AM293" s="1">
        <v>-21.44</v>
      </c>
      <c r="AN293" s="1">
        <v>-21.44</v>
      </c>
      <c r="AO293" s="1">
        <v>6638.43</v>
      </c>
      <c r="AP293" s="1">
        <v>6616.99</v>
      </c>
      <c r="AQ293" s="1">
        <v>6595.55</v>
      </c>
      <c r="AR293" s="1">
        <v>6574.1100000000006</v>
      </c>
      <c r="AS293" s="1">
        <v>6552.67</v>
      </c>
      <c r="AT293" s="1">
        <v>6531.2300000000005</v>
      </c>
      <c r="AU293" s="1">
        <v>6509.79</v>
      </c>
      <c r="AV293" s="1">
        <v>6488.35</v>
      </c>
      <c r="AW293" s="1">
        <v>6466.91</v>
      </c>
      <c r="AX293" s="1">
        <v>6445.47</v>
      </c>
      <c r="AY293" s="1">
        <v>6424.03</v>
      </c>
      <c r="AZ293" s="1">
        <v>6402.59</v>
      </c>
      <c r="BA293" s="1">
        <v>6381.1500000000005</v>
      </c>
    </row>
    <row r="294" spans="1:53" x14ac:dyDescent="0.2">
      <c r="A294" t="s">
        <v>309</v>
      </c>
      <c r="B294" s="1">
        <v>663043.24</v>
      </c>
      <c r="C294" s="1">
        <v>663043.24</v>
      </c>
      <c r="D294" s="1">
        <v>663043.24</v>
      </c>
      <c r="E294" s="1">
        <v>663043.24</v>
      </c>
      <c r="F294" s="1">
        <v>663043.24</v>
      </c>
      <c r="G294" s="1">
        <v>663043.24</v>
      </c>
      <c r="H294" s="1">
        <v>663043.24</v>
      </c>
      <c r="I294" s="1">
        <v>663043.24</v>
      </c>
      <c r="J294" s="1">
        <v>663043.24</v>
      </c>
      <c r="K294" s="1">
        <v>663043.24</v>
      </c>
      <c r="L294" s="1">
        <v>663043.24</v>
      </c>
      <c r="M294" s="1">
        <v>663043.24</v>
      </c>
      <c r="N294" s="1">
        <v>663043.24</v>
      </c>
      <c r="O294" s="1">
        <v>-2179.9</v>
      </c>
      <c r="P294" s="1">
        <v>-3268.4</v>
      </c>
      <c r="Q294" s="1">
        <v>-4356.8999999999996</v>
      </c>
      <c r="R294" s="1">
        <v>-5445.4000000000005</v>
      </c>
      <c r="S294" s="1">
        <v>-6533.9000000000005</v>
      </c>
      <c r="T294" s="1">
        <v>-7622.4000000000005</v>
      </c>
      <c r="U294" s="1">
        <v>-8710.9</v>
      </c>
      <c r="V294" s="1">
        <v>-9799.4</v>
      </c>
      <c r="W294" s="1">
        <v>-10887.9</v>
      </c>
      <c r="X294" s="1">
        <v>-11976.4</v>
      </c>
      <c r="Y294" s="1">
        <v>-13064.9</v>
      </c>
      <c r="Z294" s="1">
        <v>-14153.4</v>
      </c>
      <c r="AA294" s="1">
        <v>-15241.9</v>
      </c>
      <c r="AB294" s="1">
        <v>-1088.5</v>
      </c>
      <c r="AC294" s="1">
        <v>-1088.5</v>
      </c>
      <c r="AD294" s="1">
        <v>-1088.5</v>
      </c>
      <c r="AE294" s="1">
        <v>-1088.5</v>
      </c>
      <c r="AF294" s="1">
        <v>-1088.5</v>
      </c>
      <c r="AG294" s="1">
        <v>-1088.5</v>
      </c>
      <c r="AH294" s="1">
        <v>-1088.5</v>
      </c>
      <c r="AI294" s="1">
        <v>-1088.5</v>
      </c>
      <c r="AJ294" s="1">
        <v>-1088.5</v>
      </c>
      <c r="AK294" s="1">
        <v>-1088.5</v>
      </c>
      <c r="AL294" s="1">
        <v>-1088.5</v>
      </c>
      <c r="AM294" s="1">
        <v>-1088.5</v>
      </c>
      <c r="AN294" s="1">
        <v>-1088.5</v>
      </c>
      <c r="AO294" s="1">
        <v>660863.34</v>
      </c>
      <c r="AP294" s="1">
        <v>659774.84</v>
      </c>
      <c r="AQ294" s="1">
        <v>658686.34</v>
      </c>
      <c r="AR294" s="1">
        <v>657597.84</v>
      </c>
      <c r="AS294" s="1">
        <v>656509.34</v>
      </c>
      <c r="AT294" s="1">
        <v>655420.84</v>
      </c>
      <c r="AU294" s="1">
        <v>654332.34</v>
      </c>
      <c r="AV294" s="1">
        <v>653243.84</v>
      </c>
      <c r="AW294" s="1">
        <v>652155.34</v>
      </c>
      <c r="AX294" s="1">
        <v>651066.84</v>
      </c>
      <c r="AY294" s="1">
        <v>649978.34</v>
      </c>
      <c r="AZ294" s="1">
        <v>648889.84</v>
      </c>
      <c r="BA294" s="1">
        <v>647801.34</v>
      </c>
    </row>
    <row r="295" spans="1:53" x14ac:dyDescent="0.2">
      <c r="A295" t="s">
        <v>310</v>
      </c>
      <c r="B295" s="1">
        <v>62481.87</v>
      </c>
      <c r="C295" s="1">
        <v>62481.87</v>
      </c>
      <c r="D295" s="1">
        <v>62481.87</v>
      </c>
      <c r="E295" s="1">
        <v>62481.87</v>
      </c>
      <c r="F295" s="1">
        <v>62481.87</v>
      </c>
      <c r="G295" s="1">
        <v>62481.87</v>
      </c>
      <c r="H295" s="1">
        <v>62481.87</v>
      </c>
      <c r="I295" s="1">
        <v>62481.87</v>
      </c>
      <c r="J295" s="1">
        <v>62481.87</v>
      </c>
      <c r="K295" s="1">
        <v>62481.87</v>
      </c>
      <c r="L295" s="1">
        <v>62481.87</v>
      </c>
      <c r="M295" s="1">
        <v>62481.87</v>
      </c>
      <c r="N295" s="1">
        <v>62481.87</v>
      </c>
      <c r="O295" s="1">
        <v>-6917.9400000000005</v>
      </c>
      <c r="P295" s="1">
        <v>-7038.22</v>
      </c>
      <c r="Q295" s="1">
        <v>-7158.5</v>
      </c>
      <c r="R295" s="1">
        <v>-7278.78</v>
      </c>
      <c r="S295" s="1">
        <v>-7399.06</v>
      </c>
      <c r="T295" s="1">
        <v>-7519.34</v>
      </c>
      <c r="U295" s="1">
        <v>-7639.62</v>
      </c>
      <c r="V295" s="1">
        <v>-7759.9000000000005</v>
      </c>
      <c r="W295" s="1">
        <v>-7880.18</v>
      </c>
      <c r="X295" s="1">
        <v>-8000.46</v>
      </c>
      <c r="Y295" s="1">
        <v>-8120.74</v>
      </c>
      <c r="Z295" s="1">
        <v>-8241.02</v>
      </c>
      <c r="AA295" s="1">
        <v>-7965.08</v>
      </c>
      <c r="AB295" s="1">
        <v>-120.28</v>
      </c>
      <c r="AC295" s="1">
        <v>-120.28</v>
      </c>
      <c r="AD295" s="1">
        <v>-120.28</v>
      </c>
      <c r="AE295" s="1">
        <v>-120.28</v>
      </c>
      <c r="AF295" s="1">
        <v>-120.28</v>
      </c>
      <c r="AG295" s="1">
        <v>-120.28</v>
      </c>
      <c r="AH295" s="1">
        <v>-120.28</v>
      </c>
      <c r="AI295" s="1">
        <v>-120.28</v>
      </c>
      <c r="AJ295" s="1">
        <v>-120.28</v>
      </c>
      <c r="AK295" s="1">
        <v>-120.28</v>
      </c>
      <c r="AL295" s="1">
        <v>-120.28</v>
      </c>
      <c r="AM295" s="1">
        <v>-120.28</v>
      </c>
      <c r="AN295" s="1">
        <v>-120.28</v>
      </c>
      <c r="AO295" s="1">
        <v>55563.93</v>
      </c>
      <c r="AP295" s="1">
        <v>55443.65</v>
      </c>
      <c r="AQ295" s="1">
        <v>55323.37</v>
      </c>
      <c r="AR295" s="1">
        <v>55203.090000000004</v>
      </c>
      <c r="AS295" s="1">
        <v>55082.81</v>
      </c>
      <c r="AT295" s="1">
        <v>54962.53</v>
      </c>
      <c r="AU295" s="1">
        <v>54842.25</v>
      </c>
      <c r="AV295" s="1">
        <v>54721.97</v>
      </c>
      <c r="AW295" s="1">
        <v>54601.69</v>
      </c>
      <c r="AX295" s="1">
        <v>54481.41</v>
      </c>
      <c r="AY295" s="1">
        <v>54361.130000000005</v>
      </c>
      <c r="AZ295" s="1">
        <v>54240.85</v>
      </c>
      <c r="BA295" s="1">
        <v>54516.79</v>
      </c>
    </row>
    <row r="296" spans="1:53" x14ac:dyDescent="0.2">
      <c r="A296" t="s">
        <v>311</v>
      </c>
      <c r="B296" s="1">
        <v>72192.56</v>
      </c>
      <c r="C296" s="1">
        <v>72192.56</v>
      </c>
      <c r="D296" s="1">
        <v>72192.56</v>
      </c>
      <c r="E296" s="1">
        <v>72192.56</v>
      </c>
      <c r="F296" s="1">
        <v>72192.56</v>
      </c>
      <c r="G296" s="1">
        <v>72192.56</v>
      </c>
      <c r="H296" s="1">
        <v>72192.56</v>
      </c>
      <c r="I296" s="1">
        <v>72192.56</v>
      </c>
      <c r="J296" s="1">
        <v>72192.56</v>
      </c>
      <c r="K296" s="1">
        <v>72192.56</v>
      </c>
      <c r="L296" s="1">
        <v>72192.56</v>
      </c>
      <c r="M296" s="1">
        <v>72192.56</v>
      </c>
      <c r="N296" s="1">
        <v>72192.56</v>
      </c>
      <c r="O296" s="1">
        <v>-3015.08</v>
      </c>
      <c r="P296" s="1">
        <v>-3184.73</v>
      </c>
      <c r="Q296" s="1">
        <v>-3354.38</v>
      </c>
      <c r="R296" s="1">
        <v>-3524.03</v>
      </c>
      <c r="S296" s="1">
        <v>-3693.6800000000003</v>
      </c>
      <c r="T296" s="1">
        <v>-3863.33</v>
      </c>
      <c r="U296" s="1">
        <v>-4032.98</v>
      </c>
      <c r="V296" s="1">
        <v>-4202.63</v>
      </c>
      <c r="W296" s="1">
        <v>-4372.28</v>
      </c>
      <c r="X296" s="1">
        <v>-4541.93</v>
      </c>
      <c r="Y296" s="1">
        <v>-4711.58</v>
      </c>
      <c r="Z296" s="1">
        <v>-4881.2300000000005</v>
      </c>
      <c r="AA296" s="1">
        <v>-5050.88</v>
      </c>
      <c r="AB296" s="1">
        <v>-169.65</v>
      </c>
      <c r="AC296" s="1">
        <v>-169.65</v>
      </c>
      <c r="AD296" s="1">
        <v>-169.65</v>
      </c>
      <c r="AE296" s="1">
        <v>-169.65</v>
      </c>
      <c r="AF296" s="1">
        <v>-169.65</v>
      </c>
      <c r="AG296" s="1">
        <v>-169.65</v>
      </c>
      <c r="AH296" s="1">
        <v>-169.65</v>
      </c>
      <c r="AI296" s="1">
        <v>-169.65</v>
      </c>
      <c r="AJ296" s="1">
        <v>-169.65</v>
      </c>
      <c r="AK296" s="1">
        <v>-169.65</v>
      </c>
      <c r="AL296" s="1">
        <v>-169.65</v>
      </c>
      <c r="AM296" s="1">
        <v>-169.65</v>
      </c>
      <c r="AN296" s="1">
        <v>-169.65</v>
      </c>
      <c r="AO296" s="1">
        <v>69177.48</v>
      </c>
      <c r="AP296" s="1">
        <v>69007.83</v>
      </c>
      <c r="AQ296" s="1">
        <v>68838.180000000008</v>
      </c>
      <c r="AR296" s="1">
        <v>68668.53</v>
      </c>
      <c r="AS296" s="1">
        <v>68498.880000000005</v>
      </c>
      <c r="AT296" s="1">
        <v>68329.23</v>
      </c>
      <c r="AU296" s="1">
        <v>68159.58</v>
      </c>
      <c r="AV296" s="1">
        <v>67989.930000000008</v>
      </c>
      <c r="AW296" s="1">
        <v>67820.28</v>
      </c>
      <c r="AX296" s="1">
        <v>67650.63</v>
      </c>
      <c r="AY296" s="1">
        <v>67480.98</v>
      </c>
      <c r="AZ296" s="1">
        <v>67311.33</v>
      </c>
      <c r="BA296" s="1">
        <v>67141.680000000008</v>
      </c>
    </row>
    <row r="297" spans="1:53" x14ac:dyDescent="0.2">
      <c r="A297" t="s">
        <v>312</v>
      </c>
      <c r="B297" s="1">
        <v>32117.93</v>
      </c>
      <c r="C297" s="1">
        <v>34399.199999999997</v>
      </c>
      <c r="D297" s="1">
        <v>34399.199999999997</v>
      </c>
      <c r="E297" s="1">
        <v>34399.199999999997</v>
      </c>
      <c r="F297" s="1">
        <v>34399.199999999997</v>
      </c>
      <c r="G297" s="1">
        <v>34399.199999999997</v>
      </c>
      <c r="H297" s="1">
        <v>34399.199999999997</v>
      </c>
      <c r="I297" s="1">
        <v>34399.19</v>
      </c>
      <c r="J297" s="1">
        <v>34399.19</v>
      </c>
      <c r="K297" s="1">
        <v>34399.19</v>
      </c>
      <c r="L297" s="1">
        <v>34399.19</v>
      </c>
      <c r="M297" s="1">
        <v>34399.19</v>
      </c>
      <c r="N297" s="1">
        <v>34399.19</v>
      </c>
      <c r="O297" s="1">
        <v>-346.54</v>
      </c>
      <c r="P297" s="1">
        <v>-421.65000000000003</v>
      </c>
      <c r="Q297" s="1">
        <v>-499.33</v>
      </c>
      <c r="R297" s="1">
        <v>-577.01</v>
      </c>
      <c r="S297" s="1">
        <v>-654.69000000000005</v>
      </c>
      <c r="T297" s="1">
        <v>-732.37</v>
      </c>
      <c r="U297" s="1">
        <v>-810.05000000000007</v>
      </c>
      <c r="V297" s="1">
        <v>-887.73</v>
      </c>
      <c r="W297" s="1">
        <v>-965.41</v>
      </c>
      <c r="X297" s="1">
        <v>-1043.0899999999999</v>
      </c>
      <c r="Y297" s="1">
        <v>-1120.77</v>
      </c>
      <c r="Z297" s="1">
        <v>-1198.45</v>
      </c>
      <c r="AA297" s="1">
        <v>-1276.1300000000001</v>
      </c>
      <c r="AB297" s="1">
        <v>-72.53</v>
      </c>
      <c r="AC297" s="1">
        <v>-75.11</v>
      </c>
      <c r="AD297" s="1">
        <v>-77.680000000000007</v>
      </c>
      <c r="AE297" s="1">
        <v>-77.680000000000007</v>
      </c>
      <c r="AF297" s="1">
        <v>-77.680000000000007</v>
      </c>
      <c r="AG297" s="1">
        <v>-77.680000000000007</v>
      </c>
      <c r="AH297" s="1">
        <v>-77.680000000000007</v>
      </c>
      <c r="AI297" s="1">
        <v>-77.680000000000007</v>
      </c>
      <c r="AJ297" s="1">
        <v>-77.680000000000007</v>
      </c>
      <c r="AK297" s="1">
        <v>-77.680000000000007</v>
      </c>
      <c r="AL297" s="1">
        <v>-77.680000000000007</v>
      </c>
      <c r="AM297" s="1">
        <v>-77.680000000000007</v>
      </c>
      <c r="AN297" s="1">
        <v>-77.680000000000007</v>
      </c>
      <c r="AO297" s="1">
        <v>31771.39</v>
      </c>
      <c r="AP297" s="1">
        <v>33977.550000000003</v>
      </c>
      <c r="AQ297" s="1">
        <v>33899.870000000003</v>
      </c>
      <c r="AR297" s="1">
        <v>33822.19</v>
      </c>
      <c r="AS297" s="1">
        <v>33744.51</v>
      </c>
      <c r="AT297" s="1">
        <v>33666.83</v>
      </c>
      <c r="AU297" s="1">
        <v>33589.15</v>
      </c>
      <c r="AV297" s="1">
        <v>33511.46</v>
      </c>
      <c r="AW297" s="1">
        <v>33433.78</v>
      </c>
      <c r="AX297" s="1">
        <v>33356.1</v>
      </c>
      <c r="AY297" s="1">
        <v>33278.42</v>
      </c>
      <c r="AZ297" s="1">
        <v>33200.74</v>
      </c>
      <c r="BA297" s="1">
        <v>33123.06</v>
      </c>
    </row>
    <row r="298" spans="1:53" x14ac:dyDescent="0.2">
      <c r="A298" t="s">
        <v>313</v>
      </c>
      <c r="B298" s="1">
        <v>39819.01</v>
      </c>
      <c r="C298" s="1">
        <v>39819.01</v>
      </c>
      <c r="D298" s="1">
        <v>39819.01</v>
      </c>
      <c r="E298" s="1">
        <v>39819.01</v>
      </c>
      <c r="F298" s="1">
        <v>39819.01</v>
      </c>
      <c r="G298" s="1">
        <v>39819.01</v>
      </c>
      <c r="H298" s="1">
        <v>39819.01</v>
      </c>
      <c r="I298" s="1">
        <v>39819.01</v>
      </c>
      <c r="J298" s="1">
        <v>39819.01</v>
      </c>
      <c r="K298" s="1">
        <v>39819.01</v>
      </c>
      <c r="L298" s="1">
        <v>39819.01</v>
      </c>
      <c r="M298" s="1">
        <v>39819.01</v>
      </c>
      <c r="N298" s="1">
        <v>39819.01</v>
      </c>
      <c r="O298" s="1">
        <v>-1299.56</v>
      </c>
      <c r="P298" s="1">
        <v>-1493.01</v>
      </c>
      <c r="Q298" s="1">
        <v>-1686.46</v>
      </c>
      <c r="R298" s="1">
        <v>-1879.91</v>
      </c>
      <c r="S298" s="1">
        <v>-2073.36</v>
      </c>
      <c r="T298" s="1">
        <v>-2266.81</v>
      </c>
      <c r="U298" s="1">
        <v>-2460.2600000000002</v>
      </c>
      <c r="V298" s="1">
        <v>-2653.71</v>
      </c>
      <c r="W298" s="1">
        <v>-2847.16</v>
      </c>
      <c r="X298" s="1">
        <v>-3040.61</v>
      </c>
      <c r="Y298" s="1">
        <v>-3234.06</v>
      </c>
      <c r="Z298" s="1">
        <v>-3427.51</v>
      </c>
      <c r="AA298" s="1">
        <v>-3620.96</v>
      </c>
      <c r="AB298" s="1">
        <v>-193.45000000000002</v>
      </c>
      <c r="AC298" s="1">
        <v>-193.45000000000002</v>
      </c>
      <c r="AD298" s="1">
        <v>-193.45000000000002</v>
      </c>
      <c r="AE298" s="1">
        <v>-193.45000000000002</v>
      </c>
      <c r="AF298" s="1">
        <v>-193.45000000000002</v>
      </c>
      <c r="AG298" s="1">
        <v>-193.45000000000002</v>
      </c>
      <c r="AH298" s="1">
        <v>-193.45000000000002</v>
      </c>
      <c r="AI298" s="1">
        <v>-193.45000000000002</v>
      </c>
      <c r="AJ298" s="1">
        <v>-193.45000000000002</v>
      </c>
      <c r="AK298" s="1">
        <v>-193.45000000000002</v>
      </c>
      <c r="AL298" s="1">
        <v>-193.45000000000002</v>
      </c>
      <c r="AM298" s="1">
        <v>-193.45000000000002</v>
      </c>
      <c r="AN298" s="1">
        <v>-193.45000000000002</v>
      </c>
      <c r="AO298" s="1">
        <v>38519.450000000004</v>
      </c>
      <c r="AP298" s="1">
        <v>38326</v>
      </c>
      <c r="AQ298" s="1">
        <v>38132.550000000003</v>
      </c>
      <c r="AR298" s="1">
        <v>37939.1</v>
      </c>
      <c r="AS298" s="1">
        <v>37745.65</v>
      </c>
      <c r="AT298" s="1">
        <v>37552.200000000004</v>
      </c>
      <c r="AU298" s="1">
        <v>37358.75</v>
      </c>
      <c r="AV298" s="1">
        <v>37165.300000000003</v>
      </c>
      <c r="AW298" s="1">
        <v>36971.85</v>
      </c>
      <c r="AX298" s="1">
        <v>36778.400000000001</v>
      </c>
      <c r="AY298" s="1">
        <v>36584.950000000004</v>
      </c>
      <c r="AZ298" s="1">
        <v>36391.5</v>
      </c>
      <c r="BA298" s="1">
        <v>36198.050000000003</v>
      </c>
    </row>
    <row r="299" spans="1:53" x14ac:dyDescent="0.2">
      <c r="A299" t="s">
        <v>314</v>
      </c>
      <c r="B299" s="1">
        <v>1898.95</v>
      </c>
      <c r="C299" s="1">
        <v>1898.95</v>
      </c>
      <c r="D299" s="1">
        <v>1898.95</v>
      </c>
      <c r="E299" s="1">
        <v>1898.95</v>
      </c>
      <c r="F299" s="1">
        <v>1898.95</v>
      </c>
      <c r="G299" s="1">
        <v>1898.95</v>
      </c>
      <c r="H299" s="1">
        <v>1898.95</v>
      </c>
      <c r="I299" s="1">
        <v>1898.95</v>
      </c>
      <c r="J299" s="1">
        <v>1898.95</v>
      </c>
      <c r="K299" s="1">
        <v>1898.95</v>
      </c>
      <c r="L299" s="1">
        <v>1898.95</v>
      </c>
      <c r="M299" s="1">
        <v>1898.95</v>
      </c>
      <c r="N299" s="1">
        <v>1898.95</v>
      </c>
      <c r="O299" s="1">
        <v>-440.92</v>
      </c>
      <c r="P299" s="1">
        <v>-444.26</v>
      </c>
      <c r="Q299" s="1">
        <v>-447.6</v>
      </c>
      <c r="R299" s="1">
        <v>-450.94</v>
      </c>
      <c r="S299" s="1">
        <v>-454.28000000000003</v>
      </c>
      <c r="T299" s="1">
        <v>-457.62</v>
      </c>
      <c r="U299" s="1">
        <v>-460.96000000000004</v>
      </c>
      <c r="V299" s="1">
        <v>-464.3</v>
      </c>
      <c r="W299" s="1">
        <v>-467.64</v>
      </c>
      <c r="X299" s="1">
        <v>-470.98</v>
      </c>
      <c r="Y299" s="1">
        <v>-474.32</v>
      </c>
      <c r="Z299" s="1">
        <v>-477.66</v>
      </c>
      <c r="AA299" s="1">
        <v>-481</v>
      </c>
      <c r="AB299" s="1">
        <v>-3.34</v>
      </c>
      <c r="AC299" s="1">
        <v>-3.34</v>
      </c>
      <c r="AD299" s="1">
        <v>-3.34</v>
      </c>
      <c r="AE299" s="1">
        <v>-3.34</v>
      </c>
      <c r="AF299" s="1">
        <v>-3.34</v>
      </c>
      <c r="AG299" s="1">
        <v>-3.34</v>
      </c>
      <c r="AH299" s="1">
        <v>-3.34</v>
      </c>
      <c r="AI299" s="1">
        <v>-3.34</v>
      </c>
      <c r="AJ299" s="1">
        <v>-3.34</v>
      </c>
      <c r="AK299" s="1">
        <v>-3.34</v>
      </c>
      <c r="AL299" s="1">
        <v>-3.34</v>
      </c>
      <c r="AM299" s="1">
        <v>-3.34</v>
      </c>
      <c r="AN299" s="1">
        <v>-3.34</v>
      </c>
      <c r="AO299" s="1">
        <v>1458.03</v>
      </c>
      <c r="AP299" s="1">
        <v>1454.69</v>
      </c>
      <c r="AQ299" s="1">
        <v>1451.3500000000001</v>
      </c>
      <c r="AR299" s="1">
        <v>1448.01</v>
      </c>
      <c r="AS299" s="1">
        <v>1444.67</v>
      </c>
      <c r="AT299" s="1">
        <v>1441.33</v>
      </c>
      <c r="AU299" s="1">
        <v>1437.99</v>
      </c>
      <c r="AV299" s="1">
        <v>1434.65</v>
      </c>
      <c r="AW299" s="1">
        <v>1431.31</v>
      </c>
      <c r="AX299" s="1">
        <v>1427.97</v>
      </c>
      <c r="AY299" s="1">
        <v>1424.63</v>
      </c>
      <c r="AZ299" s="1">
        <v>1421.29</v>
      </c>
      <c r="BA299" s="1">
        <v>1417.95</v>
      </c>
    </row>
    <row r="300" spans="1:53" x14ac:dyDescent="0.2">
      <c r="A300" t="s">
        <v>315</v>
      </c>
      <c r="B300" s="1">
        <v>114.89</v>
      </c>
      <c r="C300" s="1">
        <v>114.89</v>
      </c>
      <c r="D300" s="1">
        <v>114.89</v>
      </c>
      <c r="E300" s="1">
        <v>114.89</v>
      </c>
      <c r="F300" s="1">
        <v>114.89</v>
      </c>
      <c r="G300" s="1">
        <v>114.89</v>
      </c>
      <c r="H300" s="1">
        <v>114.89</v>
      </c>
      <c r="I300" s="1">
        <v>114.89</v>
      </c>
      <c r="J300" s="1">
        <v>114.89</v>
      </c>
      <c r="K300" s="1">
        <v>114.89</v>
      </c>
      <c r="L300" s="1">
        <v>114.89</v>
      </c>
      <c r="M300" s="1">
        <v>114.89</v>
      </c>
      <c r="N300" s="1">
        <v>114.89</v>
      </c>
      <c r="O300" s="1">
        <v>-66.710000000000008</v>
      </c>
      <c r="P300" s="1">
        <v>-66.989999999999995</v>
      </c>
      <c r="Q300" s="1">
        <v>-67.27</v>
      </c>
      <c r="R300" s="1">
        <v>-67.55</v>
      </c>
      <c r="S300" s="1">
        <v>-67.83</v>
      </c>
      <c r="T300" s="1">
        <v>-68.11</v>
      </c>
      <c r="U300" s="1">
        <v>-68.39</v>
      </c>
      <c r="V300" s="1">
        <v>-68.67</v>
      </c>
      <c r="W300" s="1">
        <v>-68.95</v>
      </c>
      <c r="X300" s="1">
        <v>-69.23</v>
      </c>
      <c r="Y300" s="1">
        <v>-69.510000000000005</v>
      </c>
      <c r="Z300" s="1">
        <v>-69.790000000000006</v>
      </c>
      <c r="AA300" s="1">
        <v>-70.070000000000007</v>
      </c>
      <c r="AB300" s="1">
        <v>-0.28000000000000003</v>
      </c>
      <c r="AC300" s="1">
        <v>-0.28000000000000003</v>
      </c>
      <c r="AD300" s="1">
        <v>-0.28000000000000003</v>
      </c>
      <c r="AE300" s="1">
        <v>-0.28000000000000003</v>
      </c>
      <c r="AF300" s="1">
        <v>-0.28000000000000003</v>
      </c>
      <c r="AG300" s="1">
        <v>-0.28000000000000003</v>
      </c>
      <c r="AH300" s="1">
        <v>-0.28000000000000003</v>
      </c>
      <c r="AI300" s="1">
        <v>-0.28000000000000003</v>
      </c>
      <c r="AJ300" s="1">
        <v>-0.28000000000000003</v>
      </c>
      <c r="AK300" s="1">
        <v>-0.28000000000000003</v>
      </c>
      <c r="AL300" s="1">
        <v>-0.28000000000000003</v>
      </c>
      <c r="AM300" s="1">
        <v>-0.28000000000000003</v>
      </c>
      <c r="AN300" s="1">
        <v>-0.28000000000000003</v>
      </c>
      <c r="AO300" s="1">
        <v>48.18</v>
      </c>
      <c r="AP300" s="1">
        <v>47.9</v>
      </c>
      <c r="AQ300" s="1">
        <v>47.62</v>
      </c>
      <c r="AR300" s="1">
        <v>47.34</v>
      </c>
      <c r="AS300" s="1">
        <v>47.06</v>
      </c>
      <c r="AT300" s="1">
        <v>46.78</v>
      </c>
      <c r="AU300" s="1">
        <v>46.5</v>
      </c>
      <c r="AV300" s="1">
        <v>46.22</v>
      </c>
      <c r="AW300" s="1">
        <v>45.94</v>
      </c>
      <c r="AX300" s="1">
        <v>45.660000000000004</v>
      </c>
      <c r="AY300" s="1">
        <v>45.38</v>
      </c>
      <c r="AZ300" s="1">
        <v>45.1</v>
      </c>
      <c r="BA300" s="1">
        <v>44.82</v>
      </c>
    </row>
    <row r="301" spans="1:53" x14ac:dyDescent="0.2">
      <c r="A301" t="s">
        <v>316</v>
      </c>
      <c r="B301" s="1">
        <v>12.47</v>
      </c>
      <c r="C301" s="1">
        <v>2326.0300000000002</v>
      </c>
      <c r="D301" s="1">
        <v>2326.0300000000002</v>
      </c>
      <c r="E301" s="1">
        <v>2326.0300000000002</v>
      </c>
      <c r="F301" s="1">
        <v>2326.0300000000002</v>
      </c>
      <c r="G301" s="1">
        <v>2326.0300000000002</v>
      </c>
      <c r="H301" s="1">
        <v>2326.0300000000002</v>
      </c>
      <c r="I301" s="1">
        <v>2326.04</v>
      </c>
      <c r="J301" s="1">
        <v>2326.04</v>
      </c>
      <c r="K301" s="1">
        <v>2326.04</v>
      </c>
      <c r="L301" s="1">
        <v>2326.04</v>
      </c>
      <c r="M301" s="1">
        <v>2326.04</v>
      </c>
      <c r="N301" s="1">
        <v>2326.04</v>
      </c>
      <c r="O301" s="1">
        <v>-7.2</v>
      </c>
      <c r="P301" s="1">
        <v>-9.7000000000000011</v>
      </c>
      <c r="Q301" s="1">
        <v>-14.68</v>
      </c>
      <c r="R301" s="1">
        <v>-19.66</v>
      </c>
      <c r="S301" s="1">
        <v>-24.64</v>
      </c>
      <c r="T301" s="1">
        <v>-29.62</v>
      </c>
      <c r="U301" s="1">
        <v>-34.6</v>
      </c>
      <c r="V301" s="1">
        <v>-39.58</v>
      </c>
      <c r="W301" s="1">
        <v>-44.56</v>
      </c>
      <c r="X301" s="1">
        <v>-49.54</v>
      </c>
      <c r="Y301" s="1">
        <v>-54.52</v>
      </c>
      <c r="Z301" s="1">
        <v>-59.5</v>
      </c>
      <c r="AA301" s="1">
        <v>-64.48</v>
      </c>
      <c r="AB301" s="1">
        <v>-0.03</v>
      </c>
      <c r="AC301" s="1">
        <v>-2.5</v>
      </c>
      <c r="AD301" s="1">
        <v>-4.9800000000000004</v>
      </c>
      <c r="AE301" s="1">
        <v>-4.9800000000000004</v>
      </c>
      <c r="AF301" s="1">
        <v>-4.9800000000000004</v>
      </c>
      <c r="AG301" s="1">
        <v>-4.9800000000000004</v>
      </c>
      <c r="AH301" s="1">
        <v>-4.9800000000000004</v>
      </c>
      <c r="AI301" s="1">
        <v>-4.9800000000000004</v>
      </c>
      <c r="AJ301" s="1">
        <v>-4.9800000000000004</v>
      </c>
      <c r="AK301" s="1">
        <v>-4.9800000000000004</v>
      </c>
      <c r="AL301" s="1">
        <v>-4.9800000000000004</v>
      </c>
      <c r="AM301" s="1">
        <v>-4.9800000000000004</v>
      </c>
      <c r="AN301" s="1">
        <v>-4.9800000000000004</v>
      </c>
      <c r="AO301" s="1">
        <v>5.2700000000000005</v>
      </c>
      <c r="AP301" s="1">
        <v>2316.33</v>
      </c>
      <c r="AQ301" s="1">
        <v>2311.35</v>
      </c>
      <c r="AR301" s="1">
        <v>2306.37</v>
      </c>
      <c r="AS301" s="1">
        <v>2301.39</v>
      </c>
      <c r="AT301" s="1">
        <v>2296.41</v>
      </c>
      <c r="AU301" s="1">
        <v>2291.4299999999998</v>
      </c>
      <c r="AV301" s="1">
        <v>2286.46</v>
      </c>
      <c r="AW301" s="1">
        <v>2281.48</v>
      </c>
      <c r="AX301" s="1">
        <v>2276.5</v>
      </c>
      <c r="AY301" s="1">
        <v>2271.52</v>
      </c>
      <c r="AZ301" s="1">
        <v>2266.54</v>
      </c>
      <c r="BA301" s="1">
        <v>2261.56</v>
      </c>
    </row>
    <row r="302" spans="1:53" x14ac:dyDescent="0.2">
      <c r="A302" t="s">
        <v>317</v>
      </c>
      <c r="B302" s="1">
        <v>252.19</v>
      </c>
      <c r="C302" s="1">
        <v>252.19</v>
      </c>
      <c r="D302" s="1">
        <v>252.19</v>
      </c>
      <c r="E302" s="1">
        <v>252.19</v>
      </c>
      <c r="F302" s="1">
        <v>252.19</v>
      </c>
      <c r="G302" s="1">
        <v>252.19</v>
      </c>
      <c r="H302" s="1">
        <v>252.19</v>
      </c>
      <c r="I302" s="1">
        <v>252.19</v>
      </c>
      <c r="J302" s="1">
        <v>252.19</v>
      </c>
      <c r="K302" s="1">
        <v>252.19</v>
      </c>
      <c r="L302" s="1">
        <v>252.19</v>
      </c>
      <c r="M302" s="1">
        <v>252.19</v>
      </c>
      <c r="N302" s="1">
        <v>252.19</v>
      </c>
      <c r="O302" s="1">
        <v>-69.81</v>
      </c>
      <c r="P302" s="1">
        <v>-71.350000000000009</v>
      </c>
      <c r="Q302" s="1">
        <v>-72.89</v>
      </c>
      <c r="R302" s="1">
        <v>-74.430000000000007</v>
      </c>
      <c r="S302" s="1">
        <v>-75.97</v>
      </c>
      <c r="T302" s="1">
        <v>-77.510000000000005</v>
      </c>
      <c r="U302" s="1">
        <v>-79.05</v>
      </c>
      <c r="V302" s="1">
        <v>-80.59</v>
      </c>
      <c r="W302" s="1">
        <v>-82.13</v>
      </c>
      <c r="X302" s="1">
        <v>-83.67</v>
      </c>
      <c r="Y302" s="1">
        <v>-85.210000000000008</v>
      </c>
      <c r="Z302" s="1">
        <v>-86.75</v>
      </c>
      <c r="AA302" s="1">
        <v>-88.29</v>
      </c>
      <c r="AB302" s="1">
        <v>-1.54</v>
      </c>
      <c r="AC302" s="1">
        <v>-1.54</v>
      </c>
      <c r="AD302" s="1">
        <v>-1.54</v>
      </c>
      <c r="AE302" s="1">
        <v>-1.54</v>
      </c>
      <c r="AF302" s="1">
        <v>-1.54</v>
      </c>
      <c r="AG302" s="1">
        <v>-1.54</v>
      </c>
      <c r="AH302" s="1">
        <v>-1.54</v>
      </c>
      <c r="AI302" s="1">
        <v>-1.54</v>
      </c>
      <c r="AJ302" s="1">
        <v>-1.54</v>
      </c>
      <c r="AK302" s="1">
        <v>-1.54</v>
      </c>
      <c r="AL302" s="1">
        <v>-1.54</v>
      </c>
      <c r="AM302" s="1">
        <v>-1.54</v>
      </c>
      <c r="AN302" s="1">
        <v>-1.54</v>
      </c>
      <c r="AO302" s="1">
        <v>182.38</v>
      </c>
      <c r="AP302" s="1">
        <v>180.84</v>
      </c>
      <c r="AQ302" s="1">
        <v>179.3</v>
      </c>
      <c r="AR302" s="1">
        <v>177.76</v>
      </c>
      <c r="AS302" s="1">
        <v>176.22</v>
      </c>
      <c r="AT302" s="1">
        <v>174.68</v>
      </c>
      <c r="AU302" s="1">
        <v>173.14000000000001</v>
      </c>
      <c r="AV302" s="1">
        <v>171.6</v>
      </c>
      <c r="AW302" s="1">
        <v>170.06</v>
      </c>
      <c r="AX302" s="1">
        <v>168.52</v>
      </c>
      <c r="AY302" s="1">
        <v>166.98</v>
      </c>
      <c r="AZ302" s="1">
        <v>165.44</v>
      </c>
      <c r="BA302" s="1">
        <v>163.9</v>
      </c>
    </row>
    <row r="303" spans="1:53" x14ac:dyDescent="0.2">
      <c r="A303" t="s">
        <v>318</v>
      </c>
      <c r="B303" s="1" t="s">
        <v>21</v>
      </c>
      <c r="C303" s="1">
        <v>1369.47</v>
      </c>
      <c r="D303" s="1">
        <v>1369.47</v>
      </c>
      <c r="E303" s="1">
        <v>1369.47</v>
      </c>
      <c r="F303" s="1">
        <v>1369.47</v>
      </c>
      <c r="G303" s="1">
        <v>1369.47</v>
      </c>
      <c r="H303" s="1">
        <v>1369.47</v>
      </c>
      <c r="I303" s="1">
        <v>1369.47</v>
      </c>
      <c r="J303" s="1">
        <v>1369.47</v>
      </c>
      <c r="K303" s="1">
        <v>1369.47</v>
      </c>
      <c r="L303" s="1">
        <v>1369.47</v>
      </c>
      <c r="M303" s="1">
        <v>1369.47</v>
      </c>
      <c r="N303" s="1">
        <v>1369.47</v>
      </c>
      <c r="O303" s="1" t="s">
        <v>21</v>
      </c>
      <c r="P303" s="1">
        <v>-1.0900000000000001</v>
      </c>
      <c r="Q303" s="1">
        <v>-3.2600000000000002</v>
      </c>
      <c r="R303" s="1">
        <v>-5.43</v>
      </c>
      <c r="S303" s="1">
        <v>-7.6000000000000005</v>
      </c>
      <c r="T303" s="1">
        <v>-9.77</v>
      </c>
      <c r="U303" s="1">
        <v>-11.94</v>
      </c>
      <c r="V303" s="1">
        <v>-14.11</v>
      </c>
      <c r="W303" s="1">
        <v>-16.28</v>
      </c>
      <c r="X303" s="1">
        <v>-18.45</v>
      </c>
      <c r="Y303" s="1">
        <v>-20.62</v>
      </c>
      <c r="Z303" s="1">
        <v>-22.79</v>
      </c>
      <c r="AA303" s="1">
        <v>-24.96</v>
      </c>
      <c r="AB303" s="1" t="s">
        <v>21</v>
      </c>
      <c r="AC303" s="1">
        <v>-1.0900000000000001</v>
      </c>
      <c r="AD303" s="1">
        <v>-2.17</v>
      </c>
      <c r="AE303" s="1">
        <v>-2.17</v>
      </c>
      <c r="AF303" s="1">
        <v>-2.17</v>
      </c>
      <c r="AG303" s="1">
        <v>-2.17</v>
      </c>
      <c r="AH303" s="1">
        <v>-2.17</v>
      </c>
      <c r="AI303" s="1">
        <v>-2.17</v>
      </c>
      <c r="AJ303" s="1">
        <v>-2.17</v>
      </c>
      <c r="AK303" s="1">
        <v>-2.17</v>
      </c>
      <c r="AL303" s="1">
        <v>-2.17</v>
      </c>
      <c r="AM303" s="1">
        <v>-2.17</v>
      </c>
      <c r="AN303" s="1">
        <v>-2.17</v>
      </c>
      <c r="AO303" s="1" t="s">
        <v>21</v>
      </c>
      <c r="AP303" s="1">
        <v>1368.38</v>
      </c>
      <c r="AQ303" s="1">
        <v>1366.21</v>
      </c>
      <c r="AR303" s="1">
        <v>1364.04</v>
      </c>
      <c r="AS303" s="1">
        <v>1361.8700000000001</v>
      </c>
      <c r="AT303" s="1">
        <v>1359.7</v>
      </c>
      <c r="AU303" s="1">
        <v>1357.53</v>
      </c>
      <c r="AV303" s="1">
        <v>1355.3600000000001</v>
      </c>
      <c r="AW303" s="1">
        <v>1353.19</v>
      </c>
      <c r="AX303" s="1">
        <v>1351.02</v>
      </c>
      <c r="AY303" s="1">
        <v>1348.8500000000001</v>
      </c>
      <c r="AZ303" s="1">
        <v>1346.68</v>
      </c>
      <c r="BA303" s="1">
        <v>1344.51</v>
      </c>
    </row>
    <row r="304" spans="1:53" x14ac:dyDescent="0.2">
      <c r="A304" t="s">
        <v>319</v>
      </c>
      <c r="B304" s="1">
        <v>466.53000000000003</v>
      </c>
      <c r="C304" s="1">
        <v>466.53000000000003</v>
      </c>
      <c r="D304" s="1">
        <v>466.53000000000003</v>
      </c>
      <c r="E304" s="1">
        <v>466.53000000000003</v>
      </c>
      <c r="F304" s="1">
        <v>466.53000000000003</v>
      </c>
      <c r="G304" s="1">
        <v>466.53000000000003</v>
      </c>
      <c r="H304" s="1">
        <v>466.53000000000003</v>
      </c>
      <c r="I304" s="1">
        <v>466.53000000000003</v>
      </c>
      <c r="J304" s="1">
        <v>466.53000000000003</v>
      </c>
      <c r="K304" s="1">
        <v>466.53000000000003</v>
      </c>
      <c r="L304" s="1">
        <v>466.53000000000003</v>
      </c>
      <c r="M304" s="1">
        <v>466.53000000000003</v>
      </c>
      <c r="N304" s="1">
        <v>466.53000000000003</v>
      </c>
      <c r="O304" s="1">
        <v>337.28000000000003</v>
      </c>
      <c r="P304" s="1">
        <v>335.92</v>
      </c>
      <c r="Q304" s="1">
        <v>334.56</v>
      </c>
      <c r="R304" s="1">
        <v>333.2</v>
      </c>
      <c r="S304" s="1">
        <v>331.84000000000003</v>
      </c>
      <c r="T304" s="1">
        <v>330.48</v>
      </c>
      <c r="U304" s="1">
        <v>329.12</v>
      </c>
      <c r="V304" s="1">
        <v>327.76</v>
      </c>
      <c r="W304" s="1">
        <v>326.40000000000003</v>
      </c>
      <c r="X304" s="1">
        <v>325.04000000000002</v>
      </c>
      <c r="Y304" s="1">
        <v>323.68</v>
      </c>
      <c r="Z304" s="1">
        <v>322.32</v>
      </c>
      <c r="AA304" s="1">
        <v>-75.260000000000005</v>
      </c>
      <c r="AB304" s="1">
        <v>-1.36</v>
      </c>
      <c r="AC304" s="1">
        <v>-1.36</v>
      </c>
      <c r="AD304" s="1">
        <v>-1.36</v>
      </c>
      <c r="AE304" s="1">
        <v>-1.36</v>
      </c>
      <c r="AF304" s="1">
        <v>-1.36</v>
      </c>
      <c r="AG304" s="1">
        <v>-1.36</v>
      </c>
      <c r="AH304" s="1">
        <v>-1.36</v>
      </c>
      <c r="AI304" s="1">
        <v>-1.36</v>
      </c>
      <c r="AJ304" s="1">
        <v>-1.36</v>
      </c>
      <c r="AK304" s="1">
        <v>-1.36</v>
      </c>
      <c r="AL304" s="1">
        <v>-1.36</v>
      </c>
      <c r="AM304" s="1">
        <v>-1.36</v>
      </c>
      <c r="AN304" s="1">
        <v>-1.36</v>
      </c>
      <c r="AO304" s="1">
        <v>803.81000000000006</v>
      </c>
      <c r="AP304" s="1">
        <v>802.45</v>
      </c>
      <c r="AQ304" s="1">
        <v>801.09</v>
      </c>
      <c r="AR304" s="1">
        <v>799.73</v>
      </c>
      <c r="AS304" s="1">
        <v>798.37</v>
      </c>
      <c r="AT304" s="1">
        <v>797.01</v>
      </c>
      <c r="AU304" s="1">
        <v>795.65</v>
      </c>
      <c r="AV304" s="1">
        <v>794.29</v>
      </c>
      <c r="AW304" s="1">
        <v>792.93000000000006</v>
      </c>
      <c r="AX304" s="1">
        <v>791.57</v>
      </c>
      <c r="AY304" s="1">
        <v>790.21</v>
      </c>
      <c r="AZ304" s="1">
        <v>788.85</v>
      </c>
      <c r="BA304" s="1">
        <v>391.27</v>
      </c>
    </row>
    <row r="305" spans="1:53" x14ac:dyDescent="0.2">
      <c r="A305" t="s">
        <v>320</v>
      </c>
      <c r="B305" s="1">
        <v>302071.55</v>
      </c>
      <c r="C305" s="1">
        <v>302071.55</v>
      </c>
      <c r="D305" s="1">
        <v>302071.55</v>
      </c>
      <c r="E305" s="1">
        <v>884700.96</v>
      </c>
      <c r="F305" s="1">
        <v>887935.37</v>
      </c>
      <c r="G305" s="1">
        <v>889233.38</v>
      </c>
      <c r="H305" s="1">
        <v>893739.27</v>
      </c>
      <c r="I305" s="1">
        <v>866931.03</v>
      </c>
      <c r="J305" s="1">
        <v>869183.9</v>
      </c>
      <c r="K305" s="1">
        <v>869183.9</v>
      </c>
      <c r="L305" s="1">
        <v>869220.23</v>
      </c>
      <c r="M305" s="1">
        <v>869220.23</v>
      </c>
      <c r="N305" s="1">
        <v>869220.23</v>
      </c>
      <c r="O305" s="1">
        <v>-10054.950000000001</v>
      </c>
      <c r="P305" s="1">
        <v>-10762.300000000001</v>
      </c>
      <c r="Q305" s="1">
        <v>-11469.65</v>
      </c>
      <c r="R305" s="1">
        <v>-12859.16</v>
      </c>
      <c r="S305" s="1">
        <v>-14934.62</v>
      </c>
      <c r="T305" s="1">
        <v>-17015.39</v>
      </c>
      <c r="U305" s="1">
        <v>-19102.95</v>
      </c>
      <c r="V305" s="1">
        <v>-21164.400000000001</v>
      </c>
      <c r="W305" s="1">
        <v>-23197.100000000002</v>
      </c>
      <c r="X305" s="1">
        <v>-25232.440000000002</v>
      </c>
      <c r="Y305" s="1">
        <v>-27267.82</v>
      </c>
      <c r="Z305" s="1">
        <v>-29303.24</v>
      </c>
      <c r="AA305" s="1">
        <v>-31338.66</v>
      </c>
      <c r="AB305" s="1">
        <v>-671.95</v>
      </c>
      <c r="AC305" s="1">
        <v>-707.35</v>
      </c>
      <c r="AD305" s="1">
        <v>-707.35</v>
      </c>
      <c r="AE305" s="1">
        <v>-1389.51</v>
      </c>
      <c r="AF305" s="1">
        <v>-2075.46</v>
      </c>
      <c r="AG305" s="1">
        <v>-2080.77</v>
      </c>
      <c r="AH305" s="1">
        <v>-2087.56</v>
      </c>
      <c r="AI305" s="1">
        <v>-2061.4499999999998</v>
      </c>
      <c r="AJ305" s="1">
        <v>-2032.7</v>
      </c>
      <c r="AK305" s="1">
        <v>-2035.3400000000001</v>
      </c>
      <c r="AL305" s="1">
        <v>-2035.38</v>
      </c>
      <c r="AM305" s="1">
        <v>-2035.42</v>
      </c>
      <c r="AN305" s="1">
        <v>-2035.42</v>
      </c>
      <c r="AO305" s="1">
        <v>292016.60000000003</v>
      </c>
      <c r="AP305" s="1">
        <v>291309.25</v>
      </c>
      <c r="AQ305" s="1">
        <v>290601.90000000002</v>
      </c>
      <c r="AR305" s="1">
        <v>871841.8</v>
      </c>
      <c r="AS305" s="1">
        <v>873000.75</v>
      </c>
      <c r="AT305" s="1">
        <v>872217.99</v>
      </c>
      <c r="AU305" s="1">
        <v>874636.32000000007</v>
      </c>
      <c r="AV305" s="1">
        <v>845766.63</v>
      </c>
      <c r="AW305" s="1">
        <v>845986.8</v>
      </c>
      <c r="AX305" s="1">
        <v>843951.46</v>
      </c>
      <c r="AY305" s="1">
        <v>841952.41</v>
      </c>
      <c r="AZ305" s="1">
        <v>839916.99</v>
      </c>
      <c r="BA305" s="1">
        <v>837881.57000000007</v>
      </c>
    </row>
    <row r="306" spans="1:53" x14ac:dyDescent="0.2">
      <c r="A306" t="s">
        <v>321</v>
      </c>
      <c r="B306" s="1">
        <v>138753.39000000001</v>
      </c>
      <c r="C306" s="1">
        <v>138753.39000000001</v>
      </c>
      <c r="D306" s="1">
        <v>138753.39000000001</v>
      </c>
      <c r="E306" s="1">
        <v>138753.39000000001</v>
      </c>
      <c r="F306" s="1">
        <v>138753.39000000001</v>
      </c>
      <c r="G306" s="1">
        <v>138753.39000000001</v>
      </c>
      <c r="H306" s="1">
        <v>138753.39000000001</v>
      </c>
      <c r="I306" s="1">
        <v>138753.39000000001</v>
      </c>
      <c r="J306" s="1">
        <v>138753.39000000001</v>
      </c>
      <c r="K306" s="1">
        <v>138753.39000000001</v>
      </c>
      <c r="L306" s="1">
        <v>138753.39000000001</v>
      </c>
      <c r="M306" s="1">
        <v>138753.39000000001</v>
      </c>
      <c r="N306" s="1">
        <v>138753.39000000001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138753.39000000001</v>
      </c>
      <c r="AP306" s="1">
        <v>138753.39000000001</v>
      </c>
      <c r="AQ306" s="1">
        <v>138753.39000000001</v>
      </c>
      <c r="AR306" s="1">
        <v>138753.39000000001</v>
      </c>
      <c r="AS306" s="1">
        <v>138753.39000000001</v>
      </c>
      <c r="AT306" s="1">
        <v>138753.39000000001</v>
      </c>
      <c r="AU306" s="1">
        <v>138753.39000000001</v>
      </c>
      <c r="AV306" s="1">
        <v>138753.39000000001</v>
      </c>
      <c r="AW306" s="1">
        <v>138753.39000000001</v>
      </c>
      <c r="AX306" s="1">
        <v>138753.39000000001</v>
      </c>
      <c r="AY306" s="1">
        <v>138753.39000000001</v>
      </c>
      <c r="AZ306" s="1">
        <v>138753.39000000001</v>
      </c>
      <c r="BA306" s="1">
        <v>138753.39000000001</v>
      </c>
    </row>
    <row r="307" spans="1:53" x14ac:dyDescent="0.2">
      <c r="A307" t="s">
        <v>322</v>
      </c>
      <c r="B307" s="1">
        <v>744320.36</v>
      </c>
      <c r="C307" s="1">
        <v>744320.36</v>
      </c>
      <c r="D307" s="1">
        <v>744320.36</v>
      </c>
      <c r="E307" s="1">
        <v>744320.36</v>
      </c>
      <c r="F307" s="1">
        <v>744320.36</v>
      </c>
      <c r="G307" s="1">
        <v>744320.36</v>
      </c>
      <c r="H307" s="1">
        <v>744320.36</v>
      </c>
      <c r="I307" s="1">
        <v>744320.36</v>
      </c>
      <c r="J307" s="1">
        <v>751025.35</v>
      </c>
      <c r="K307" s="1">
        <v>751025.35</v>
      </c>
      <c r="L307" s="1">
        <v>751025.35</v>
      </c>
      <c r="M307" s="1">
        <v>751025.35</v>
      </c>
      <c r="N307" s="1">
        <v>751025.35</v>
      </c>
      <c r="O307" s="1">
        <v>-315331.38</v>
      </c>
      <c r="P307" s="1">
        <v>-316348.62</v>
      </c>
      <c r="Q307" s="1">
        <v>-317365.86</v>
      </c>
      <c r="R307" s="1">
        <v>-318383.10000000003</v>
      </c>
      <c r="S307" s="1">
        <v>-319400.34000000003</v>
      </c>
      <c r="T307" s="1">
        <v>-320417.58</v>
      </c>
      <c r="U307" s="1">
        <v>-321434.82</v>
      </c>
      <c r="V307" s="1">
        <v>-322452.06</v>
      </c>
      <c r="W307" s="1">
        <v>-323473.88</v>
      </c>
      <c r="X307" s="1">
        <v>-324500.28000000003</v>
      </c>
      <c r="Y307" s="1">
        <v>-325526.68</v>
      </c>
      <c r="Z307" s="1">
        <v>-326553.08</v>
      </c>
      <c r="AA307" s="1">
        <v>-327579.48</v>
      </c>
      <c r="AB307" s="1">
        <v>-1017.24</v>
      </c>
      <c r="AC307" s="1">
        <v>-1017.24</v>
      </c>
      <c r="AD307" s="1">
        <v>-1017.24</v>
      </c>
      <c r="AE307" s="1">
        <v>-1017.24</v>
      </c>
      <c r="AF307" s="1">
        <v>-1017.24</v>
      </c>
      <c r="AG307" s="1">
        <v>-1017.24</v>
      </c>
      <c r="AH307" s="1">
        <v>-1017.24</v>
      </c>
      <c r="AI307" s="1">
        <v>-1017.24</v>
      </c>
      <c r="AJ307" s="1">
        <v>-1021.82</v>
      </c>
      <c r="AK307" s="1">
        <v>-1026.4000000000001</v>
      </c>
      <c r="AL307" s="1">
        <v>-1026.4000000000001</v>
      </c>
      <c r="AM307" s="1">
        <v>-1026.4000000000001</v>
      </c>
      <c r="AN307" s="1">
        <v>-1026.4000000000001</v>
      </c>
      <c r="AO307" s="1">
        <v>428988.98</v>
      </c>
      <c r="AP307" s="1">
        <v>427971.74</v>
      </c>
      <c r="AQ307" s="1">
        <v>426954.5</v>
      </c>
      <c r="AR307" s="1">
        <v>425937.26</v>
      </c>
      <c r="AS307" s="1">
        <v>424920.02</v>
      </c>
      <c r="AT307" s="1">
        <v>423902.78</v>
      </c>
      <c r="AU307" s="1">
        <v>422885.54000000004</v>
      </c>
      <c r="AV307" s="1">
        <v>421868.3</v>
      </c>
      <c r="AW307" s="1">
        <v>427551.47000000003</v>
      </c>
      <c r="AX307" s="1">
        <v>426525.07</v>
      </c>
      <c r="AY307" s="1">
        <v>425498.67</v>
      </c>
      <c r="AZ307" s="1">
        <v>424472.27</v>
      </c>
      <c r="BA307" s="1">
        <v>423445.87</v>
      </c>
    </row>
    <row r="308" spans="1:53" x14ac:dyDescent="0.2">
      <c r="A308" t="s">
        <v>323</v>
      </c>
      <c r="B308" s="1">
        <v>31460</v>
      </c>
      <c r="C308" s="1">
        <v>31460</v>
      </c>
      <c r="D308" s="1">
        <v>31460</v>
      </c>
      <c r="E308" s="1">
        <v>31460</v>
      </c>
      <c r="F308" s="1">
        <v>31460</v>
      </c>
      <c r="G308" s="1">
        <v>31460</v>
      </c>
      <c r="H308" s="1">
        <v>31460</v>
      </c>
      <c r="I308" s="1">
        <v>31460</v>
      </c>
      <c r="J308" s="1">
        <v>31460</v>
      </c>
      <c r="K308" s="1">
        <v>31460</v>
      </c>
      <c r="L308" s="1">
        <v>31460</v>
      </c>
      <c r="M308" s="1">
        <v>31460</v>
      </c>
      <c r="N308" s="1">
        <v>31460</v>
      </c>
      <c r="O308" s="1">
        <v>-34225.160000000003</v>
      </c>
      <c r="P308" s="1">
        <v>-34301.97</v>
      </c>
      <c r="Q308" s="1">
        <v>-34378.78</v>
      </c>
      <c r="R308" s="1">
        <v>-34455.590000000004</v>
      </c>
      <c r="S308" s="1">
        <v>-34532.400000000001</v>
      </c>
      <c r="T308" s="1">
        <v>-34606</v>
      </c>
      <c r="U308" s="1">
        <v>-34606</v>
      </c>
      <c r="V308" s="1">
        <v>-34606</v>
      </c>
      <c r="W308" s="1">
        <v>-34606</v>
      </c>
      <c r="X308" s="1">
        <v>-34606</v>
      </c>
      <c r="Y308" s="1">
        <v>-34606</v>
      </c>
      <c r="Z308" s="1">
        <v>-34606</v>
      </c>
      <c r="AA308" s="1">
        <v>-34606</v>
      </c>
      <c r="AB308" s="1">
        <v>-76.81</v>
      </c>
      <c r="AC308" s="1">
        <v>-76.81</v>
      </c>
      <c r="AD308" s="1">
        <v>-76.81</v>
      </c>
      <c r="AE308" s="1">
        <v>-76.81</v>
      </c>
      <c r="AF308" s="1">
        <v>-76.81</v>
      </c>
      <c r="AG308" s="1">
        <v>-73.600000000000009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-2765.16</v>
      </c>
      <c r="AP308" s="1">
        <v>-2841.9700000000003</v>
      </c>
      <c r="AQ308" s="1">
        <v>-2918.78</v>
      </c>
      <c r="AR308" s="1">
        <v>-2995.59</v>
      </c>
      <c r="AS308" s="1">
        <v>-3072.4</v>
      </c>
      <c r="AT308" s="1">
        <v>-3146</v>
      </c>
      <c r="AU308" s="1">
        <v>-3146</v>
      </c>
      <c r="AV308" s="1">
        <v>-3146</v>
      </c>
      <c r="AW308" s="1">
        <v>-3146</v>
      </c>
      <c r="AX308" s="1">
        <v>-3146</v>
      </c>
      <c r="AY308" s="1">
        <v>-3146</v>
      </c>
      <c r="AZ308" s="1">
        <v>-3146</v>
      </c>
      <c r="BA308" s="1">
        <v>-3146</v>
      </c>
    </row>
    <row r="309" spans="1:53" x14ac:dyDescent="0.2">
      <c r="A309" t="s">
        <v>324</v>
      </c>
      <c r="B309" s="1">
        <v>9058274.2200000007</v>
      </c>
      <c r="C309" s="1">
        <v>9058274.2200000007</v>
      </c>
      <c r="D309" s="1">
        <v>9058274.2200000007</v>
      </c>
      <c r="E309" s="1">
        <v>9058274.2200000007</v>
      </c>
      <c r="F309" s="1">
        <v>9058274.2200000007</v>
      </c>
      <c r="G309" s="1">
        <v>9058274.2200000007</v>
      </c>
      <c r="H309" s="1">
        <v>9058274.2200000007</v>
      </c>
      <c r="I309" s="1">
        <v>9058274.2200000007</v>
      </c>
      <c r="J309" s="1">
        <v>9058274.2200000007</v>
      </c>
      <c r="K309" s="1">
        <v>9058274.2200000007</v>
      </c>
      <c r="L309" s="1">
        <v>9058274.2200000007</v>
      </c>
      <c r="M309" s="1">
        <v>9058274.2200000007</v>
      </c>
      <c r="N309" s="1">
        <v>9058274.2200000007</v>
      </c>
      <c r="O309" s="1">
        <v>-9058274.2200000007</v>
      </c>
      <c r="P309" s="1">
        <v>-9058274.2200000007</v>
      </c>
      <c r="Q309" s="1">
        <v>-9058274.2200000007</v>
      </c>
      <c r="R309" s="1">
        <v>-9058274.2200000007</v>
      </c>
      <c r="S309" s="1">
        <v>-9058274.2200000007</v>
      </c>
      <c r="T309" s="1">
        <v>-9058274.2200000007</v>
      </c>
      <c r="U309" s="1">
        <v>-9058274.2200000007</v>
      </c>
      <c r="V309" s="1">
        <v>-9058274.2200000007</v>
      </c>
      <c r="W309" s="1">
        <v>-9058274.2200000007</v>
      </c>
      <c r="X309" s="1">
        <v>-9058274.2200000007</v>
      </c>
      <c r="Y309" s="1">
        <v>-9058274.2200000007</v>
      </c>
      <c r="Z309" s="1">
        <v>-9058274.2200000007</v>
      </c>
      <c r="AA309" s="1">
        <v>-9058274.2200000007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</row>
    <row r="310" spans="1:53" x14ac:dyDescent="0.2">
      <c r="A310" t="s">
        <v>325</v>
      </c>
      <c r="B310" s="1">
        <v>2609095.9</v>
      </c>
      <c r="C310" s="1">
        <v>2609095.9</v>
      </c>
      <c r="D310" s="1">
        <v>2609095.9</v>
      </c>
      <c r="E310" s="1">
        <v>2609095.9</v>
      </c>
      <c r="F310" s="1">
        <v>2609095.9</v>
      </c>
      <c r="G310" s="1">
        <v>2609095.9</v>
      </c>
      <c r="H310" s="1">
        <v>2609095.9</v>
      </c>
      <c r="I310" s="1">
        <v>2609095.9</v>
      </c>
      <c r="J310" s="1">
        <v>2603841.2999999998</v>
      </c>
      <c r="K310" s="1">
        <v>2603841.2999999998</v>
      </c>
      <c r="L310" s="1">
        <v>2603841.2999999998</v>
      </c>
      <c r="M310" s="1">
        <v>2603841.2999999998</v>
      </c>
      <c r="N310" s="1">
        <v>2603841.2999999998</v>
      </c>
      <c r="O310" s="1">
        <v>-2609095.9</v>
      </c>
      <c r="P310" s="1">
        <v>-2609095.9</v>
      </c>
      <c r="Q310" s="1">
        <v>-2609095.9</v>
      </c>
      <c r="R310" s="1">
        <v>-2609095.9</v>
      </c>
      <c r="S310" s="1">
        <v>-2609095.9</v>
      </c>
      <c r="T310" s="1">
        <v>-2609095.9</v>
      </c>
      <c r="U310" s="1">
        <v>-2609095.9</v>
      </c>
      <c r="V310" s="1">
        <v>-2609095.9</v>
      </c>
      <c r="W310" s="1">
        <v>-2609095.9</v>
      </c>
      <c r="X310" s="1">
        <v>-2609095.9</v>
      </c>
      <c r="Y310" s="1">
        <v>-2609095.9</v>
      </c>
      <c r="Z310" s="1">
        <v>-2603841.2999999998</v>
      </c>
      <c r="AA310" s="1">
        <v>-2603841.2999999998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5254.6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-5254.6</v>
      </c>
      <c r="AX310" s="1">
        <v>-5254.6</v>
      </c>
      <c r="AY310" s="1">
        <v>-5254.6</v>
      </c>
      <c r="AZ310" s="1">
        <v>0</v>
      </c>
      <c r="BA310" s="1">
        <v>0</v>
      </c>
    </row>
    <row r="311" spans="1:53" x14ac:dyDescent="0.2">
      <c r="A311" t="s">
        <v>326</v>
      </c>
      <c r="B311" s="1">
        <v>1237467.8500000001</v>
      </c>
      <c r="C311" s="1">
        <v>1237467.8500000001</v>
      </c>
      <c r="D311" s="1">
        <v>1237467.8500000001</v>
      </c>
      <c r="E311" s="1">
        <v>1237467.8500000001</v>
      </c>
      <c r="F311" s="1">
        <v>1237467.8500000001</v>
      </c>
      <c r="G311" s="1">
        <v>1237467.8500000001</v>
      </c>
      <c r="H311" s="1">
        <v>1237467.8500000001</v>
      </c>
      <c r="I311" s="1">
        <v>1237467.8500000001</v>
      </c>
      <c r="J311" s="1">
        <v>1242722.45</v>
      </c>
      <c r="K311" s="1">
        <v>1242722.45</v>
      </c>
      <c r="L311" s="1">
        <v>1242722.45</v>
      </c>
      <c r="M311" s="1">
        <v>1242722.45</v>
      </c>
      <c r="N311" s="1">
        <v>1242722.45</v>
      </c>
      <c r="O311" s="1">
        <v>-737723.11</v>
      </c>
      <c r="P311" s="1">
        <v>-750603.09</v>
      </c>
      <c r="Q311" s="1">
        <v>-763483.07000000007</v>
      </c>
      <c r="R311" s="1">
        <v>-776363.05</v>
      </c>
      <c r="S311" s="1">
        <v>-789243.03</v>
      </c>
      <c r="T311" s="1">
        <v>-802123.01</v>
      </c>
      <c r="U311" s="1">
        <v>-815002.99</v>
      </c>
      <c r="V311" s="1">
        <v>-827882.97</v>
      </c>
      <c r="W311" s="1">
        <v>-840429.26</v>
      </c>
      <c r="X311" s="1">
        <v>-853363.93</v>
      </c>
      <c r="Y311" s="1">
        <v>-866298.6</v>
      </c>
      <c r="Z311" s="1">
        <v>-879233.27</v>
      </c>
      <c r="AA311" s="1">
        <v>-892167.94000000006</v>
      </c>
      <c r="AB311" s="1">
        <v>-12879.98</v>
      </c>
      <c r="AC311" s="1">
        <v>-12879.98</v>
      </c>
      <c r="AD311" s="1">
        <v>-12879.98</v>
      </c>
      <c r="AE311" s="1">
        <v>-12879.98</v>
      </c>
      <c r="AF311" s="1">
        <v>-12879.98</v>
      </c>
      <c r="AG311" s="1">
        <v>-12879.98</v>
      </c>
      <c r="AH311" s="1">
        <v>-12879.98</v>
      </c>
      <c r="AI311" s="1">
        <v>-12879.98</v>
      </c>
      <c r="AJ311" s="1">
        <v>-12907.33</v>
      </c>
      <c r="AK311" s="1">
        <v>-12934.67</v>
      </c>
      <c r="AL311" s="1">
        <v>-12934.67</v>
      </c>
      <c r="AM311" s="1">
        <v>-12934.67</v>
      </c>
      <c r="AN311" s="1">
        <v>-12934.67</v>
      </c>
      <c r="AO311" s="1">
        <v>499744.74</v>
      </c>
      <c r="AP311" s="1">
        <v>486864.76</v>
      </c>
      <c r="AQ311" s="1">
        <v>473984.78</v>
      </c>
      <c r="AR311" s="1">
        <v>461104.8</v>
      </c>
      <c r="AS311" s="1">
        <v>448224.82</v>
      </c>
      <c r="AT311" s="1">
        <v>435344.84</v>
      </c>
      <c r="AU311" s="1">
        <v>422464.86</v>
      </c>
      <c r="AV311" s="1">
        <v>409584.88</v>
      </c>
      <c r="AW311" s="1">
        <v>402293.19</v>
      </c>
      <c r="AX311" s="1">
        <v>389358.52</v>
      </c>
      <c r="AY311" s="1">
        <v>376423.85000000003</v>
      </c>
      <c r="AZ311" s="1">
        <v>363489.18</v>
      </c>
      <c r="BA311" s="1">
        <v>350554.51</v>
      </c>
    </row>
    <row r="312" spans="1:53" x14ac:dyDescent="0.2">
      <c r="A312" t="s">
        <v>327</v>
      </c>
      <c r="B312" s="1">
        <v>405702.43</v>
      </c>
      <c r="C312" s="1">
        <v>405702.43</v>
      </c>
      <c r="D312" s="1">
        <v>405702.43</v>
      </c>
      <c r="E312" s="1">
        <v>405702.43</v>
      </c>
      <c r="F312" s="1">
        <v>405702.43</v>
      </c>
      <c r="G312" s="1">
        <v>405702.43</v>
      </c>
      <c r="H312" s="1">
        <v>405702.43</v>
      </c>
      <c r="I312" s="1">
        <v>405702.43</v>
      </c>
      <c r="J312" s="1">
        <v>398997.44</v>
      </c>
      <c r="K312" s="1">
        <v>398997.44</v>
      </c>
      <c r="L312" s="1">
        <v>398997.44</v>
      </c>
      <c r="M312" s="1">
        <v>398997.44</v>
      </c>
      <c r="N312" s="1">
        <v>398997.44</v>
      </c>
      <c r="O312" s="1">
        <v>-229029.08000000002</v>
      </c>
      <c r="P312" s="1">
        <v>-229877.67</v>
      </c>
      <c r="Q312" s="1">
        <v>-230726.26</v>
      </c>
      <c r="R312" s="1">
        <v>-231574.85</v>
      </c>
      <c r="S312" s="1">
        <v>-232423.44</v>
      </c>
      <c r="T312" s="1">
        <v>-233272.03</v>
      </c>
      <c r="U312" s="1">
        <v>-234120.62</v>
      </c>
      <c r="V312" s="1">
        <v>-234969.21</v>
      </c>
      <c r="W312" s="1">
        <v>-235810.79</v>
      </c>
      <c r="X312" s="1">
        <v>-236645.36000000002</v>
      </c>
      <c r="Y312" s="1">
        <v>-237479.93</v>
      </c>
      <c r="Z312" s="1">
        <v>-238314.5</v>
      </c>
      <c r="AA312" s="1">
        <v>-239149.07</v>
      </c>
      <c r="AB312" s="1">
        <v>-848.59</v>
      </c>
      <c r="AC312" s="1">
        <v>-848.59</v>
      </c>
      <c r="AD312" s="1">
        <v>-848.59</v>
      </c>
      <c r="AE312" s="1">
        <v>-848.59</v>
      </c>
      <c r="AF312" s="1">
        <v>-848.59</v>
      </c>
      <c r="AG312" s="1">
        <v>-848.59</v>
      </c>
      <c r="AH312" s="1">
        <v>-848.59</v>
      </c>
      <c r="AI312" s="1">
        <v>-848.59</v>
      </c>
      <c r="AJ312" s="1">
        <v>-841.58</v>
      </c>
      <c r="AK312" s="1">
        <v>-834.57</v>
      </c>
      <c r="AL312" s="1">
        <v>-834.57</v>
      </c>
      <c r="AM312" s="1">
        <v>-834.57</v>
      </c>
      <c r="AN312" s="1">
        <v>-834.57</v>
      </c>
      <c r="AO312" s="1">
        <v>176673.35</v>
      </c>
      <c r="AP312" s="1">
        <v>175824.76</v>
      </c>
      <c r="AQ312" s="1">
        <v>174976.17</v>
      </c>
      <c r="AR312" s="1">
        <v>174127.58000000002</v>
      </c>
      <c r="AS312" s="1">
        <v>173278.99</v>
      </c>
      <c r="AT312" s="1">
        <v>172430.4</v>
      </c>
      <c r="AU312" s="1">
        <v>171581.81</v>
      </c>
      <c r="AV312" s="1">
        <v>170733.22</v>
      </c>
      <c r="AW312" s="1">
        <v>163186.65</v>
      </c>
      <c r="AX312" s="1">
        <v>162352.08000000002</v>
      </c>
      <c r="AY312" s="1">
        <v>161517.51</v>
      </c>
      <c r="AZ312" s="1">
        <v>160682.94</v>
      </c>
      <c r="BA312" s="1">
        <v>159848.37</v>
      </c>
    </row>
    <row r="313" spans="1:53" x14ac:dyDescent="0.2">
      <c r="A313" t="s">
        <v>328</v>
      </c>
      <c r="B313" s="1">
        <v>22513.170000000002</v>
      </c>
      <c r="C313" s="1">
        <v>22513.170000000002</v>
      </c>
      <c r="D313" s="1">
        <v>22513.170000000002</v>
      </c>
      <c r="E313" s="1">
        <v>22513.170000000002</v>
      </c>
      <c r="F313" s="1">
        <v>22513.170000000002</v>
      </c>
      <c r="G313" s="1">
        <v>22513.170000000002</v>
      </c>
      <c r="H313" s="1">
        <v>22513.170000000002</v>
      </c>
      <c r="I313" s="1">
        <v>22513.170000000002</v>
      </c>
      <c r="J313" s="1">
        <v>22513.170000000002</v>
      </c>
      <c r="K313" s="1">
        <v>22513.170000000002</v>
      </c>
      <c r="L313" s="1">
        <v>22513.170000000002</v>
      </c>
      <c r="M313" s="1">
        <v>22513.170000000002</v>
      </c>
      <c r="N313" s="1">
        <v>22513.170000000002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22513.170000000002</v>
      </c>
      <c r="AP313" s="1">
        <v>22513.170000000002</v>
      </c>
      <c r="AQ313" s="1">
        <v>22513.170000000002</v>
      </c>
      <c r="AR313" s="1">
        <v>22513.170000000002</v>
      </c>
      <c r="AS313" s="1">
        <v>22513.170000000002</v>
      </c>
      <c r="AT313" s="1">
        <v>22513.170000000002</v>
      </c>
      <c r="AU313" s="1">
        <v>22513.170000000002</v>
      </c>
      <c r="AV313" s="1">
        <v>22513.170000000002</v>
      </c>
      <c r="AW313" s="1">
        <v>22513.170000000002</v>
      </c>
      <c r="AX313" s="1">
        <v>22513.170000000002</v>
      </c>
      <c r="AY313" s="1">
        <v>22513.170000000002</v>
      </c>
      <c r="AZ313" s="1">
        <v>22513.170000000002</v>
      </c>
      <c r="BA313" s="1">
        <v>22513.170000000002</v>
      </c>
    </row>
    <row r="314" spans="1:53" x14ac:dyDescent="0.2">
      <c r="A314" t="s">
        <v>329</v>
      </c>
      <c r="B314" s="1">
        <v>9936.75</v>
      </c>
      <c r="C314" s="1">
        <v>9936.75</v>
      </c>
      <c r="D314" s="1">
        <v>9936.75</v>
      </c>
      <c r="E314" s="1">
        <v>9936.75</v>
      </c>
      <c r="F314" s="1">
        <v>9936.75</v>
      </c>
      <c r="G314" s="1">
        <v>9936.75</v>
      </c>
      <c r="H314" s="1">
        <v>9936.75</v>
      </c>
      <c r="I314" s="1">
        <v>9936.75</v>
      </c>
      <c r="J314" s="1">
        <v>9936.75</v>
      </c>
      <c r="K314" s="1">
        <v>9936.75</v>
      </c>
      <c r="L314" s="1">
        <v>9936.75</v>
      </c>
      <c r="M314" s="1">
        <v>9936.75</v>
      </c>
      <c r="N314" s="1">
        <v>9936.75</v>
      </c>
      <c r="O314" s="1">
        <v>-6759.68</v>
      </c>
      <c r="P314" s="1">
        <v>-6780.22</v>
      </c>
      <c r="Q314" s="1">
        <v>-6800.76</v>
      </c>
      <c r="R314" s="1">
        <v>-6821.3</v>
      </c>
      <c r="S314" s="1">
        <v>-6841.84</v>
      </c>
      <c r="T314" s="1">
        <v>-6862.38</v>
      </c>
      <c r="U314" s="1">
        <v>-6882.92</v>
      </c>
      <c r="V314" s="1">
        <v>-6903.46</v>
      </c>
      <c r="W314" s="1">
        <v>-6924</v>
      </c>
      <c r="X314" s="1">
        <v>-6944.54</v>
      </c>
      <c r="Y314" s="1">
        <v>-6965.08</v>
      </c>
      <c r="Z314" s="1">
        <v>-6985.62</v>
      </c>
      <c r="AA314" s="1">
        <v>-7006.16</v>
      </c>
      <c r="AB314" s="1">
        <v>-20.54</v>
      </c>
      <c r="AC314" s="1">
        <v>-20.54</v>
      </c>
      <c r="AD314" s="1">
        <v>-20.54</v>
      </c>
      <c r="AE314" s="1">
        <v>-20.54</v>
      </c>
      <c r="AF314" s="1">
        <v>-20.54</v>
      </c>
      <c r="AG314" s="1">
        <v>-20.54</v>
      </c>
      <c r="AH314" s="1">
        <v>-20.54</v>
      </c>
      <c r="AI314" s="1">
        <v>-20.54</v>
      </c>
      <c r="AJ314" s="1">
        <v>-20.54</v>
      </c>
      <c r="AK314" s="1">
        <v>-20.54</v>
      </c>
      <c r="AL314" s="1">
        <v>-20.54</v>
      </c>
      <c r="AM314" s="1">
        <v>-20.54</v>
      </c>
      <c r="AN314" s="1">
        <v>-20.54</v>
      </c>
      <c r="AO314" s="1">
        <v>3177.07</v>
      </c>
      <c r="AP314" s="1">
        <v>3156.53</v>
      </c>
      <c r="AQ314" s="1">
        <v>3135.9900000000002</v>
      </c>
      <c r="AR314" s="1">
        <v>3115.4500000000003</v>
      </c>
      <c r="AS314" s="1">
        <v>3094.91</v>
      </c>
      <c r="AT314" s="1">
        <v>3074.37</v>
      </c>
      <c r="AU314" s="1">
        <v>3053.83</v>
      </c>
      <c r="AV314" s="1">
        <v>3033.29</v>
      </c>
      <c r="AW314" s="1">
        <v>3012.75</v>
      </c>
      <c r="AX314" s="1">
        <v>2992.21</v>
      </c>
      <c r="AY314" s="1">
        <v>2971.67</v>
      </c>
      <c r="AZ314" s="1">
        <v>2951.13</v>
      </c>
      <c r="BA314" s="1">
        <v>2930.59</v>
      </c>
    </row>
    <row r="315" spans="1:53" x14ac:dyDescent="0.2">
      <c r="A315" t="s">
        <v>330</v>
      </c>
      <c r="B315" s="1">
        <v>979.5</v>
      </c>
      <c r="C315" s="1">
        <v>979.5</v>
      </c>
      <c r="D315" s="1">
        <v>979.5</v>
      </c>
      <c r="E315" s="1">
        <v>979.5</v>
      </c>
      <c r="F315" s="1">
        <v>979.5</v>
      </c>
      <c r="G315" s="1">
        <v>979.5</v>
      </c>
      <c r="H315" s="1">
        <v>979.5</v>
      </c>
      <c r="I315" s="1">
        <v>979.5</v>
      </c>
      <c r="J315" s="1">
        <v>979.5</v>
      </c>
      <c r="K315" s="1">
        <v>979.5</v>
      </c>
      <c r="L315" s="1">
        <v>979.5</v>
      </c>
      <c r="M315" s="1">
        <v>979.5</v>
      </c>
      <c r="N315" s="1">
        <v>979.5</v>
      </c>
      <c r="O315" s="1">
        <v>-863.04</v>
      </c>
      <c r="P315" s="1">
        <v>-866.54</v>
      </c>
      <c r="Q315" s="1">
        <v>-870.04</v>
      </c>
      <c r="R315" s="1">
        <v>-873.54</v>
      </c>
      <c r="S315" s="1">
        <v>-877.04</v>
      </c>
      <c r="T315" s="1">
        <v>-880.54</v>
      </c>
      <c r="U315" s="1">
        <v>-884.04</v>
      </c>
      <c r="V315" s="1">
        <v>-887.54</v>
      </c>
      <c r="W315" s="1">
        <v>-891.04</v>
      </c>
      <c r="X315" s="1">
        <v>-894.54</v>
      </c>
      <c r="Y315" s="1">
        <v>-898.04</v>
      </c>
      <c r="Z315" s="1">
        <v>-901.54</v>
      </c>
      <c r="AA315" s="1">
        <v>-905.04</v>
      </c>
      <c r="AB315" s="1">
        <v>-3.5</v>
      </c>
      <c r="AC315" s="1">
        <v>-3.5</v>
      </c>
      <c r="AD315" s="1">
        <v>-3.5</v>
      </c>
      <c r="AE315" s="1">
        <v>-3.5</v>
      </c>
      <c r="AF315" s="1">
        <v>-3.5</v>
      </c>
      <c r="AG315" s="1">
        <v>-3.5</v>
      </c>
      <c r="AH315" s="1">
        <v>-3.5</v>
      </c>
      <c r="AI315" s="1">
        <v>-3.5</v>
      </c>
      <c r="AJ315" s="1">
        <v>-3.5</v>
      </c>
      <c r="AK315" s="1">
        <v>-3.5</v>
      </c>
      <c r="AL315" s="1">
        <v>-3.5</v>
      </c>
      <c r="AM315" s="1">
        <v>-3.5</v>
      </c>
      <c r="AN315" s="1">
        <v>-3.5</v>
      </c>
      <c r="AO315" s="1">
        <v>116.46000000000001</v>
      </c>
      <c r="AP315" s="1">
        <v>112.96000000000001</v>
      </c>
      <c r="AQ315" s="1">
        <v>109.46000000000001</v>
      </c>
      <c r="AR315" s="1">
        <v>105.96000000000001</v>
      </c>
      <c r="AS315" s="1">
        <v>102.46000000000001</v>
      </c>
      <c r="AT315" s="1">
        <v>98.960000000000008</v>
      </c>
      <c r="AU315" s="1">
        <v>95.460000000000008</v>
      </c>
      <c r="AV315" s="1">
        <v>91.960000000000008</v>
      </c>
      <c r="AW315" s="1">
        <v>88.460000000000008</v>
      </c>
      <c r="AX315" s="1">
        <v>84.960000000000008</v>
      </c>
      <c r="AY315" s="1">
        <v>81.460000000000008</v>
      </c>
      <c r="AZ315" s="1">
        <v>77.960000000000008</v>
      </c>
      <c r="BA315" s="1">
        <v>74.460000000000008</v>
      </c>
    </row>
    <row r="316" spans="1:53" x14ac:dyDescent="0.2">
      <c r="A316" t="s">
        <v>331</v>
      </c>
      <c r="B316" s="1">
        <v>7960903.9199999999</v>
      </c>
      <c r="C316" s="1">
        <v>8085029.4100000001</v>
      </c>
      <c r="D316" s="1">
        <v>8143395.2599999998</v>
      </c>
      <c r="E316" s="1">
        <v>8146093.6699999999</v>
      </c>
      <c r="F316" s="1">
        <v>8150832.3399999999</v>
      </c>
      <c r="G316" s="1">
        <v>8074245.8399999999</v>
      </c>
      <c r="H316" s="1">
        <v>8096565.1299999999</v>
      </c>
      <c r="I316" s="1">
        <v>17815037.199999999</v>
      </c>
      <c r="J316" s="1">
        <v>18281458.300000001</v>
      </c>
      <c r="K316" s="1">
        <v>18392650</v>
      </c>
      <c r="L316" s="1">
        <v>17911890.050000001</v>
      </c>
      <c r="M316" s="1">
        <v>18094922.510000002</v>
      </c>
      <c r="N316" s="1">
        <v>18104688.329999998</v>
      </c>
      <c r="O316" s="1">
        <v>-1738003.26</v>
      </c>
      <c r="P316" s="1">
        <v>-1751241.1600000001</v>
      </c>
      <c r="Q316" s="1">
        <v>-1764629.6099999999</v>
      </c>
      <c r="R316" s="1">
        <v>-1778068.44</v>
      </c>
      <c r="S316" s="1">
        <v>-1791513.4</v>
      </c>
      <c r="T316" s="1">
        <v>-1804899.0899999999</v>
      </c>
      <c r="U316" s="1">
        <v>-1818240.01</v>
      </c>
      <c r="V316" s="1">
        <v>-1839617.08</v>
      </c>
      <c r="W316" s="1">
        <v>-1867971.69</v>
      </c>
      <c r="X316" s="1">
        <v>-1882262.04</v>
      </c>
      <c r="Y316" s="1">
        <v>-1373934.44</v>
      </c>
      <c r="Z316" s="1">
        <v>-1318630.5</v>
      </c>
      <c r="AA316" s="1">
        <v>-1110189.26</v>
      </c>
      <c r="AB316" s="1">
        <v>-12642.12</v>
      </c>
      <c r="AC316" s="1">
        <v>-13237.9</v>
      </c>
      <c r="AD316" s="1">
        <v>-13388.45</v>
      </c>
      <c r="AE316" s="1">
        <v>-13438.83</v>
      </c>
      <c r="AF316" s="1">
        <v>-13444.960000000001</v>
      </c>
      <c r="AG316" s="1">
        <v>-13385.69</v>
      </c>
      <c r="AH316" s="1">
        <v>-13340.92</v>
      </c>
      <c r="AI316" s="1">
        <v>-21377.07</v>
      </c>
      <c r="AJ316" s="1">
        <v>-29779.61</v>
      </c>
      <c r="AK316" s="1">
        <v>-30256.14</v>
      </c>
      <c r="AL316" s="1">
        <v>-29951.25</v>
      </c>
      <c r="AM316" s="1">
        <v>-29705.62</v>
      </c>
      <c r="AN316" s="1">
        <v>-29864.68</v>
      </c>
      <c r="AO316" s="1">
        <v>6222900.6600000001</v>
      </c>
      <c r="AP316" s="1">
        <v>6333788.25</v>
      </c>
      <c r="AQ316" s="1">
        <v>6378765.6500000004</v>
      </c>
      <c r="AR316" s="1">
        <v>6368025.2300000004</v>
      </c>
      <c r="AS316" s="1">
        <v>6359318.9400000004</v>
      </c>
      <c r="AT316" s="1">
        <v>6269346.75</v>
      </c>
      <c r="AU316" s="1">
        <v>6278325.1200000001</v>
      </c>
      <c r="AV316" s="1">
        <v>15975420.119999999</v>
      </c>
      <c r="AW316" s="1">
        <v>16413486.609999999</v>
      </c>
      <c r="AX316" s="1">
        <v>16510387.960000001</v>
      </c>
      <c r="AY316" s="1">
        <v>16537955.609999999</v>
      </c>
      <c r="AZ316" s="1">
        <v>16776292.01</v>
      </c>
      <c r="BA316" s="1">
        <v>16994499.07</v>
      </c>
    </row>
    <row r="317" spans="1:53" x14ac:dyDescent="0.2">
      <c r="A317" t="s">
        <v>332</v>
      </c>
      <c r="B317" s="1">
        <v>315274.92</v>
      </c>
      <c r="C317" s="1">
        <v>315274.92</v>
      </c>
      <c r="D317" s="1">
        <v>315274.92</v>
      </c>
      <c r="E317" s="1">
        <v>315274.92</v>
      </c>
      <c r="F317" s="1">
        <v>315274.92</v>
      </c>
      <c r="G317" s="1">
        <v>315274.92</v>
      </c>
      <c r="H317" s="1">
        <v>315274.92</v>
      </c>
      <c r="I317" s="1">
        <v>315274.92</v>
      </c>
      <c r="J317" s="1">
        <v>315274.92</v>
      </c>
      <c r="K317" s="1">
        <v>315274.92</v>
      </c>
      <c r="L317" s="1">
        <v>305601.76</v>
      </c>
      <c r="M317" s="1">
        <v>305601.76</v>
      </c>
      <c r="N317" s="1">
        <v>305601.76</v>
      </c>
      <c r="O317" s="1">
        <v>-14039.84</v>
      </c>
      <c r="P317" s="1">
        <v>-15248.39</v>
      </c>
      <c r="Q317" s="1">
        <v>-16456.939999999999</v>
      </c>
      <c r="R317" s="1">
        <v>-17665.490000000002</v>
      </c>
      <c r="S317" s="1">
        <v>-18874.04</v>
      </c>
      <c r="T317" s="1">
        <v>-20082.59</v>
      </c>
      <c r="U317" s="1">
        <v>-21291.14</v>
      </c>
      <c r="V317" s="1">
        <v>-22499.69</v>
      </c>
      <c r="W317" s="1">
        <v>-23708.240000000002</v>
      </c>
      <c r="X317" s="1">
        <v>-24916.79</v>
      </c>
      <c r="Y317" s="1">
        <v>-26106.799999999999</v>
      </c>
      <c r="Z317" s="1">
        <v>-27278.27</v>
      </c>
      <c r="AA317" s="1">
        <v>-28449.74</v>
      </c>
      <c r="AB317" s="1">
        <v>-997.58</v>
      </c>
      <c r="AC317" s="1">
        <v>-1208.55</v>
      </c>
      <c r="AD317" s="1">
        <v>-1208.55</v>
      </c>
      <c r="AE317" s="1">
        <v>-1208.55</v>
      </c>
      <c r="AF317" s="1">
        <v>-1208.55</v>
      </c>
      <c r="AG317" s="1">
        <v>-1208.55</v>
      </c>
      <c r="AH317" s="1">
        <v>-1208.55</v>
      </c>
      <c r="AI317" s="1">
        <v>-1208.55</v>
      </c>
      <c r="AJ317" s="1">
        <v>-1208.55</v>
      </c>
      <c r="AK317" s="1">
        <v>-1208.55</v>
      </c>
      <c r="AL317" s="1">
        <v>-1190.01</v>
      </c>
      <c r="AM317" s="1">
        <v>-1171.47</v>
      </c>
      <c r="AN317" s="1">
        <v>-1171.47</v>
      </c>
      <c r="AO317" s="1">
        <v>301235.08</v>
      </c>
      <c r="AP317" s="1">
        <v>300026.53000000003</v>
      </c>
      <c r="AQ317" s="1">
        <v>298817.98</v>
      </c>
      <c r="AR317" s="1">
        <v>297609.43</v>
      </c>
      <c r="AS317" s="1">
        <v>296400.88</v>
      </c>
      <c r="AT317" s="1">
        <v>295192.33</v>
      </c>
      <c r="AU317" s="1">
        <v>293983.78000000003</v>
      </c>
      <c r="AV317" s="1">
        <v>292775.23</v>
      </c>
      <c r="AW317" s="1">
        <v>291566.68</v>
      </c>
      <c r="AX317" s="1">
        <v>290358.13</v>
      </c>
      <c r="AY317" s="1">
        <v>279494.96000000002</v>
      </c>
      <c r="AZ317" s="1">
        <v>278323.49</v>
      </c>
      <c r="BA317" s="1">
        <v>277152.02</v>
      </c>
    </row>
    <row r="318" spans="1:53" x14ac:dyDescent="0.2">
      <c r="A318" t="s">
        <v>333</v>
      </c>
      <c r="B318" s="1">
        <v>18310293.199999999</v>
      </c>
      <c r="C318" s="1">
        <v>18256097.699999999</v>
      </c>
      <c r="D318" s="1">
        <v>18324759.09</v>
      </c>
      <c r="E318" s="1">
        <v>18324759.09</v>
      </c>
      <c r="F318" s="1">
        <v>18413644.059999999</v>
      </c>
      <c r="G318" s="1">
        <v>18280355.75</v>
      </c>
      <c r="H318" s="1">
        <v>19069519.800000001</v>
      </c>
      <c r="I318" s="1">
        <v>19639804.309999999</v>
      </c>
      <c r="J318" s="1">
        <v>19651780.82</v>
      </c>
      <c r="K318" s="1">
        <v>19659723.109999999</v>
      </c>
      <c r="L318" s="1">
        <v>19464610.510000002</v>
      </c>
      <c r="M318" s="1">
        <v>19470872</v>
      </c>
      <c r="N318" s="1">
        <v>19191491.609999999</v>
      </c>
      <c r="O318" s="1">
        <v>-1833398.28</v>
      </c>
      <c r="P318" s="1">
        <v>-1861280.15</v>
      </c>
      <c r="Q318" s="1">
        <v>-1889173.05</v>
      </c>
      <c r="R318" s="1">
        <v>-1917118.31</v>
      </c>
      <c r="S318" s="1">
        <v>-1945131.3399999999</v>
      </c>
      <c r="T318" s="1">
        <v>-1973110.51</v>
      </c>
      <c r="U318" s="1">
        <v>-1996388.83</v>
      </c>
      <c r="V318" s="1">
        <v>-2025904.69</v>
      </c>
      <c r="W318" s="1">
        <v>-2055864.52</v>
      </c>
      <c r="X318" s="1">
        <v>-2085839.54</v>
      </c>
      <c r="Y318" s="1">
        <v>-1917175.75</v>
      </c>
      <c r="Z318" s="1">
        <v>-1946864.06</v>
      </c>
      <c r="AA318" s="1">
        <v>-1643427.76</v>
      </c>
      <c r="AB318" s="1">
        <v>-27881.87</v>
      </c>
      <c r="AC318" s="1">
        <v>-27881.87</v>
      </c>
      <c r="AD318" s="1">
        <v>-27892.9</v>
      </c>
      <c r="AE318" s="1">
        <v>-27945.260000000002</v>
      </c>
      <c r="AF318" s="1">
        <v>-28013.03</v>
      </c>
      <c r="AG318" s="1">
        <v>-27979.170000000002</v>
      </c>
      <c r="AH318" s="1">
        <v>-28479.279999999999</v>
      </c>
      <c r="AI318" s="1">
        <v>-29515.86</v>
      </c>
      <c r="AJ318" s="1">
        <v>-29959.83</v>
      </c>
      <c r="AK318" s="1">
        <v>-29975.02</v>
      </c>
      <c r="AL318" s="1">
        <v>-29832.3</v>
      </c>
      <c r="AM318" s="1">
        <v>-29688.31</v>
      </c>
      <c r="AN318" s="1">
        <v>-29480.05</v>
      </c>
      <c r="AO318" s="1">
        <v>16476894.92</v>
      </c>
      <c r="AP318" s="1">
        <v>16394817.550000001</v>
      </c>
      <c r="AQ318" s="1">
        <v>16435586.039999999</v>
      </c>
      <c r="AR318" s="1">
        <v>16407640.779999999</v>
      </c>
      <c r="AS318" s="1">
        <v>16468512.720000001</v>
      </c>
      <c r="AT318" s="1">
        <v>16307245.24</v>
      </c>
      <c r="AU318" s="1">
        <v>17073130.969999999</v>
      </c>
      <c r="AV318" s="1">
        <v>17613899.620000001</v>
      </c>
      <c r="AW318" s="1">
        <v>17595916.300000001</v>
      </c>
      <c r="AX318" s="1">
        <v>17573883.57</v>
      </c>
      <c r="AY318" s="1">
        <v>17547434.760000002</v>
      </c>
      <c r="AZ318" s="1">
        <v>17524007.940000001</v>
      </c>
      <c r="BA318" s="1">
        <v>17548063.850000001</v>
      </c>
    </row>
    <row r="319" spans="1:53" x14ac:dyDescent="0.2">
      <c r="A319" t="s">
        <v>334</v>
      </c>
      <c r="B319" s="1">
        <v>3534.58</v>
      </c>
      <c r="C319" s="1">
        <v>3534.58</v>
      </c>
      <c r="D319" s="1">
        <v>3534.58</v>
      </c>
      <c r="E319" s="1">
        <v>3534.58</v>
      </c>
      <c r="F319" s="1">
        <v>3534.58</v>
      </c>
      <c r="G319" s="1">
        <v>3534.58</v>
      </c>
      <c r="H319" s="1">
        <v>3534.58</v>
      </c>
      <c r="I319" s="1">
        <v>3534.58</v>
      </c>
      <c r="J319" s="1">
        <v>3534.58</v>
      </c>
      <c r="K319" s="1">
        <v>3534.58</v>
      </c>
      <c r="L319" s="1">
        <v>3534.58</v>
      </c>
      <c r="M319" s="1">
        <v>3534.58</v>
      </c>
      <c r="N319" s="1">
        <v>3534.58</v>
      </c>
      <c r="O319" s="1">
        <v>-1506.8600000000001</v>
      </c>
      <c r="P319" s="1">
        <v>-1512.8700000000001</v>
      </c>
      <c r="Q319" s="1">
        <v>-1518.88</v>
      </c>
      <c r="R319" s="1">
        <v>-1524.89</v>
      </c>
      <c r="S319" s="1">
        <v>-1530.9</v>
      </c>
      <c r="T319" s="1">
        <v>-1536.91</v>
      </c>
      <c r="U319" s="1">
        <v>-1542.92</v>
      </c>
      <c r="V319" s="1">
        <v>-1548.93</v>
      </c>
      <c r="W319" s="1">
        <v>-1554.94</v>
      </c>
      <c r="X319" s="1">
        <v>-1560.95</v>
      </c>
      <c r="Y319" s="1">
        <v>-1566.96</v>
      </c>
      <c r="Z319" s="1">
        <v>-1572.97</v>
      </c>
      <c r="AA319" s="1">
        <v>-1578.98</v>
      </c>
      <c r="AB319" s="1">
        <v>-6.01</v>
      </c>
      <c r="AC319" s="1">
        <v>-6.01</v>
      </c>
      <c r="AD319" s="1">
        <v>-6.01</v>
      </c>
      <c r="AE319" s="1">
        <v>-6.01</v>
      </c>
      <c r="AF319" s="1">
        <v>-6.01</v>
      </c>
      <c r="AG319" s="1">
        <v>-6.01</v>
      </c>
      <c r="AH319" s="1">
        <v>-6.01</v>
      </c>
      <c r="AI319" s="1">
        <v>-6.01</v>
      </c>
      <c r="AJ319" s="1">
        <v>-6.01</v>
      </c>
      <c r="AK319" s="1">
        <v>-6.01</v>
      </c>
      <c r="AL319" s="1">
        <v>-6.01</v>
      </c>
      <c r="AM319" s="1">
        <v>-6.01</v>
      </c>
      <c r="AN319" s="1">
        <v>-6.01</v>
      </c>
      <c r="AO319" s="1">
        <v>2027.72</v>
      </c>
      <c r="AP319" s="1">
        <v>2021.71</v>
      </c>
      <c r="AQ319" s="1">
        <v>2015.7</v>
      </c>
      <c r="AR319" s="1">
        <v>2009.69</v>
      </c>
      <c r="AS319" s="1">
        <v>2003.68</v>
      </c>
      <c r="AT319" s="1">
        <v>1997.67</v>
      </c>
      <c r="AU319" s="1">
        <v>1991.66</v>
      </c>
      <c r="AV319" s="1">
        <v>1985.65</v>
      </c>
      <c r="AW319" s="1">
        <v>1979.64</v>
      </c>
      <c r="AX319" s="1">
        <v>1973.63</v>
      </c>
      <c r="AY319" s="1">
        <v>1967.6200000000001</v>
      </c>
      <c r="AZ319" s="1">
        <v>1961.6100000000001</v>
      </c>
      <c r="BA319" s="1">
        <v>1955.6000000000001</v>
      </c>
    </row>
    <row r="320" spans="1:53" x14ac:dyDescent="0.2">
      <c r="A320" t="s">
        <v>335</v>
      </c>
      <c r="B320" s="1" t="s">
        <v>21</v>
      </c>
      <c r="C320" s="1" t="s">
        <v>21</v>
      </c>
      <c r="D320" s="1" t="s">
        <v>21</v>
      </c>
      <c r="E320" s="1" t="s">
        <v>21</v>
      </c>
      <c r="F320" s="1" t="s">
        <v>21</v>
      </c>
      <c r="G320" s="1" t="s">
        <v>21</v>
      </c>
      <c r="H320" s="1">
        <v>11034</v>
      </c>
      <c r="I320" s="1">
        <v>11034</v>
      </c>
      <c r="J320" s="1">
        <v>11034</v>
      </c>
      <c r="K320" s="1">
        <v>11034</v>
      </c>
      <c r="L320" s="1">
        <v>11034</v>
      </c>
      <c r="M320" s="1">
        <v>11034</v>
      </c>
      <c r="N320" s="1">
        <v>11034</v>
      </c>
      <c r="O320" s="1" t="s">
        <v>21</v>
      </c>
      <c r="P320" s="1" t="s">
        <v>21</v>
      </c>
      <c r="Q320" s="1" t="s">
        <v>21</v>
      </c>
      <c r="R320" s="1" t="s">
        <v>21</v>
      </c>
      <c r="S320" s="1" t="s">
        <v>21</v>
      </c>
      <c r="T320" s="1" t="s">
        <v>21</v>
      </c>
      <c r="U320" s="1">
        <v>-7.86</v>
      </c>
      <c r="V320" s="1">
        <v>-23.580000000000002</v>
      </c>
      <c r="W320" s="1">
        <v>-39.300000000000004</v>
      </c>
      <c r="X320" s="1">
        <v>-55.02</v>
      </c>
      <c r="Y320" s="1">
        <v>-70.739999999999995</v>
      </c>
      <c r="Z320" s="1">
        <v>-86.460000000000008</v>
      </c>
      <c r="AA320" s="1">
        <v>-102.18</v>
      </c>
      <c r="AB320" s="1" t="s">
        <v>21</v>
      </c>
      <c r="AC320" s="1" t="s">
        <v>21</v>
      </c>
      <c r="AD320" s="1" t="s">
        <v>21</v>
      </c>
      <c r="AE320" s="1" t="s">
        <v>21</v>
      </c>
      <c r="AF320" s="1" t="s">
        <v>21</v>
      </c>
      <c r="AG320" s="1" t="s">
        <v>21</v>
      </c>
      <c r="AH320" s="1">
        <v>-7.86</v>
      </c>
      <c r="AI320" s="1">
        <v>-15.72</v>
      </c>
      <c r="AJ320" s="1">
        <v>-15.72</v>
      </c>
      <c r="AK320" s="1">
        <v>-15.72</v>
      </c>
      <c r="AL320" s="1">
        <v>-15.72</v>
      </c>
      <c r="AM320" s="1">
        <v>-15.72</v>
      </c>
      <c r="AN320" s="1">
        <v>-15.72</v>
      </c>
      <c r="AO320" s="1" t="s">
        <v>21</v>
      </c>
      <c r="AP320" s="1" t="s">
        <v>21</v>
      </c>
      <c r="AQ320" s="1" t="s">
        <v>21</v>
      </c>
      <c r="AR320" s="1" t="s">
        <v>21</v>
      </c>
      <c r="AS320" s="1" t="s">
        <v>21</v>
      </c>
      <c r="AT320" s="1" t="s">
        <v>21</v>
      </c>
      <c r="AU320" s="1">
        <v>11026.14</v>
      </c>
      <c r="AV320" s="1">
        <v>11010.42</v>
      </c>
      <c r="AW320" s="1">
        <v>10994.7</v>
      </c>
      <c r="AX320" s="1">
        <v>10978.98</v>
      </c>
      <c r="AY320" s="1">
        <v>10963.26</v>
      </c>
      <c r="AZ320" s="1">
        <v>10947.54</v>
      </c>
      <c r="BA320" s="1">
        <v>10931.82</v>
      </c>
    </row>
    <row r="321" spans="1:53" x14ac:dyDescent="0.2">
      <c r="A321" t="s">
        <v>336</v>
      </c>
      <c r="B321" s="1">
        <v>92744.400000000009</v>
      </c>
      <c r="C321" s="1">
        <v>92744.400000000009</v>
      </c>
      <c r="D321" s="1">
        <v>92744.400000000009</v>
      </c>
      <c r="E321" s="1">
        <v>92744.400000000009</v>
      </c>
      <c r="F321" s="1">
        <v>92744.400000000009</v>
      </c>
      <c r="G321" s="1">
        <v>92744.400000000009</v>
      </c>
      <c r="H321" s="1">
        <v>92744.400000000009</v>
      </c>
      <c r="I321" s="1">
        <v>92744.400000000009</v>
      </c>
      <c r="J321" s="1">
        <v>92744.400000000009</v>
      </c>
      <c r="K321" s="1">
        <v>92744.400000000009</v>
      </c>
      <c r="L321" s="1">
        <v>86162.41</v>
      </c>
      <c r="M321" s="1">
        <v>86162.41</v>
      </c>
      <c r="N321" s="1">
        <v>47371.9</v>
      </c>
      <c r="O321" s="1">
        <v>-39544.49</v>
      </c>
      <c r="P321" s="1">
        <v>-39688.239999999998</v>
      </c>
      <c r="Q321" s="1">
        <v>-39831.99</v>
      </c>
      <c r="R321" s="1">
        <v>-39975.74</v>
      </c>
      <c r="S321" s="1">
        <v>-40119.49</v>
      </c>
      <c r="T321" s="1">
        <v>-40263.24</v>
      </c>
      <c r="U321" s="1">
        <v>-40406.99</v>
      </c>
      <c r="V321" s="1">
        <v>-40550.74</v>
      </c>
      <c r="W321" s="1">
        <v>-40694.49</v>
      </c>
      <c r="X321" s="1">
        <v>-40838.239999999998</v>
      </c>
      <c r="Y321" s="1">
        <v>-34394.9</v>
      </c>
      <c r="Z321" s="1">
        <v>-34528.449999999997</v>
      </c>
      <c r="AA321" s="1">
        <v>4158.57</v>
      </c>
      <c r="AB321" s="1">
        <v>-143.75</v>
      </c>
      <c r="AC321" s="1">
        <v>-143.75</v>
      </c>
      <c r="AD321" s="1">
        <v>-143.75</v>
      </c>
      <c r="AE321" s="1">
        <v>-143.75</v>
      </c>
      <c r="AF321" s="1">
        <v>-143.75</v>
      </c>
      <c r="AG321" s="1">
        <v>-143.75</v>
      </c>
      <c r="AH321" s="1">
        <v>-143.75</v>
      </c>
      <c r="AI321" s="1">
        <v>-143.75</v>
      </c>
      <c r="AJ321" s="1">
        <v>-143.75</v>
      </c>
      <c r="AK321" s="1">
        <v>-143.75</v>
      </c>
      <c r="AL321" s="1">
        <v>-138.65</v>
      </c>
      <c r="AM321" s="1">
        <v>-133.55000000000001</v>
      </c>
      <c r="AN321" s="1">
        <v>-103.49000000000001</v>
      </c>
      <c r="AO321" s="1">
        <v>53199.91</v>
      </c>
      <c r="AP321" s="1">
        <v>53056.160000000003</v>
      </c>
      <c r="AQ321" s="1">
        <v>52912.41</v>
      </c>
      <c r="AR321" s="1">
        <v>52768.66</v>
      </c>
      <c r="AS321" s="1">
        <v>52624.91</v>
      </c>
      <c r="AT321" s="1">
        <v>52481.16</v>
      </c>
      <c r="AU321" s="1">
        <v>52337.41</v>
      </c>
      <c r="AV321" s="1">
        <v>52193.66</v>
      </c>
      <c r="AW321" s="1">
        <v>52049.91</v>
      </c>
      <c r="AX321" s="1">
        <v>51906.16</v>
      </c>
      <c r="AY321" s="1">
        <v>51767.51</v>
      </c>
      <c r="AZ321" s="1">
        <v>51633.96</v>
      </c>
      <c r="BA321" s="1">
        <v>51530.47</v>
      </c>
    </row>
    <row r="322" spans="1:53" x14ac:dyDescent="0.2">
      <c r="A322" t="s">
        <v>337</v>
      </c>
      <c r="B322" s="1">
        <v>14415164.359999999</v>
      </c>
      <c r="C322" s="1">
        <v>14415164.359999999</v>
      </c>
      <c r="D322" s="1">
        <v>14415164.359999999</v>
      </c>
      <c r="E322" s="1">
        <v>14415164.359999999</v>
      </c>
      <c r="F322" s="1">
        <v>14415164.359999999</v>
      </c>
      <c r="G322" s="1">
        <v>14569719.390000001</v>
      </c>
      <c r="H322" s="1">
        <v>13748362.300000001</v>
      </c>
      <c r="I322" s="1">
        <v>43403156.369999997</v>
      </c>
      <c r="J322" s="1">
        <v>44025935.079999998</v>
      </c>
      <c r="K322" s="1">
        <v>44438933.409999996</v>
      </c>
      <c r="L322" s="1">
        <v>40369304.729999997</v>
      </c>
      <c r="M322" s="1">
        <v>40929168.799999997</v>
      </c>
      <c r="N322" s="1">
        <v>40283851.509999998</v>
      </c>
      <c r="O322" s="1">
        <v>-2393134.87</v>
      </c>
      <c r="P322" s="1">
        <v>-2419202.29</v>
      </c>
      <c r="Q322" s="1">
        <v>-2445269.71</v>
      </c>
      <c r="R322" s="1">
        <v>-2471337.13</v>
      </c>
      <c r="S322" s="1">
        <v>-2497404.5499999998</v>
      </c>
      <c r="T322" s="1">
        <v>-2523611.7200000002</v>
      </c>
      <c r="U322" s="1">
        <v>-2214742.77</v>
      </c>
      <c r="V322" s="1">
        <v>-2266417.27</v>
      </c>
      <c r="W322" s="1">
        <v>-2345467.7400000002</v>
      </c>
      <c r="X322" s="1">
        <v>-2425454.73</v>
      </c>
      <c r="Y322" s="1">
        <v>1743433.37</v>
      </c>
      <c r="Z322" s="1">
        <v>1669926</v>
      </c>
      <c r="AA322" s="1">
        <v>3000620.81</v>
      </c>
      <c r="AB322" s="1">
        <v>-26067.420000000002</v>
      </c>
      <c r="AC322" s="1">
        <v>-26067.420000000002</v>
      </c>
      <c r="AD322" s="1">
        <v>-26067.420000000002</v>
      </c>
      <c r="AE322" s="1">
        <v>-26067.420000000002</v>
      </c>
      <c r="AF322" s="1">
        <v>-26067.420000000002</v>
      </c>
      <c r="AG322" s="1">
        <v>-26207.170000000002</v>
      </c>
      <c r="AH322" s="1">
        <v>-25604.27</v>
      </c>
      <c r="AI322" s="1">
        <v>-51674.5</v>
      </c>
      <c r="AJ322" s="1">
        <v>-79050.47</v>
      </c>
      <c r="AK322" s="1">
        <v>-79986.990000000005</v>
      </c>
      <c r="AL322" s="1">
        <v>-76680.78</v>
      </c>
      <c r="AM322" s="1">
        <v>-73507.37</v>
      </c>
      <c r="AN322" s="1">
        <v>-73430.11</v>
      </c>
      <c r="AO322" s="1">
        <v>12022029.49</v>
      </c>
      <c r="AP322" s="1">
        <v>11995962.07</v>
      </c>
      <c r="AQ322" s="1">
        <v>11969894.65</v>
      </c>
      <c r="AR322" s="1">
        <v>11943827.23</v>
      </c>
      <c r="AS322" s="1">
        <v>11917759.810000001</v>
      </c>
      <c r="AT322" s="1">
        <v>12046107.67</v>
      </c>
      <c r="AU322" s="1">
        <v>11533619.529999999</v>
      </c>
      <c r="AV322" s="1">
        <v>41136739.100000001</v>
      </c>
      <c r="AW322" s="1">
        <v>41680467.340000004</v>
      </c>
      <c r="AX322" s="1">
        <v>42013478.68</v>
      </c>
      <c r="AY322" s="1">
        <v>42112738.100000001</v>
      </c>
      <c r="AZ322" s="1">
        <v>42599094.799999997</v>
      </c>
      <c r="BA322" s="1">
        <v>43284472.32</v>
      </c>
    </row>
    <row r="323" spans="1:53" x14ac:dyDescent="0.2">
      <c r="A323" t="s">
        <v>338</v>
      </c>
      <c r="B323" s="1">
        <v>3338714.73</v>
      </c>
      <c r="C323" s="1">
        <v>3338714.73</v>
      </c>
      <c r="D323" s="1">
        <v>3338714.73</v>
      </c>
      <c r="E323" s="1">
        <v>3338714.73</v>
      </c>
      <c r="F323" s="1">
        <v>3338714.73</v>
      </c>
      <c r="G323" s="1">
        <v>3392579.98</v>
      </c>
      <c r="H323" s="1">
        <v>3392579.98</v>
      </c>
      <c r="I323" s="1">
        <v>18219976.98</v>
      </c>
      <c r="J323" s="1">
        <v>18268546</v>
      </c>
      <c r="K323" s="1">
        <v>18475045.170000002</v>
      </c>
      <c r="L323" s="1">
        <v>18479778.82</v>
      </c>
      <c r="M323" s="1">
        <v>18759710.829999998</v>
      </c>
      <c r="N323" s="1">
        <v>18891948.559999999</v>
      </c>
      <c r="O323" s="1">
        <v>-1244274.71</v>
      </c>
      <c r="P323" s="1">
        <v>-1252065.05</v>
      </c>
      <c r="Q323" s="1">
        <v>-1259855.3900000001</v>
      </c>
      <c r="R323" s="1">
        <v>-1267645.73</v>
      </c>
      <c r="S323" s="1">
        <v>-1275436.07</v>
      </c>
      <c r="T323" s="1">
        <v>-1265375.78</v>
      </c>
      <c r="U323" s="1">
        <v>-1273291.8</v>
      </c>
      <c r="V323" s="1">
        <v>-1298506.45</v>
      </c>
      <c r="W323" s="1">
        <v>-1340001.8</v>
      </c>
      <c r="X323" s="1">
        <v>-1382869.33</v>
      </c>
      <c r="Y323" s="1">
        <v>-1342746.83</v>
      </c>
      <c r="Z323" s="1">
        <v>-1386192.9</v>
      </c>
      <c r="AA323" s="1">
        <v>-1182953.76</v>
      </c>
      <c r="AB323" s="1">
        <v>-7790.34</v>
      </c>
      <c r="AC323" s="1">
        <v>-7790.34</v>
      </c>
      <c r="AD323" s="1">
        <v>-7790.34</v>
      </c>
      <c r="AE323" s="1">
        <v>-7790.34</v>
      </c>
      <c r="AF323" s="1">
        <v>-7790.34</v>
      </c>
      <c r="AG323" s="1">
        <v>-7853.18</v>
      </c>
      <c r="AH323" s="1">
        <v>-7916.02</v>
      </c>
      <c r="AI323" s="1">
        <v>-25214.65</v>
      </c>
      <c r="AJ323" s="1">
        <v>-42569.950000000004</v>
      </c>
      <c r="AK323" s="1">
        <v>-42867.53</v>
      </c>
      <c r="AL323" s="1">
        <v>-43113.96</v>
      </c>
      <c r="AM323" s="1">
        <v>-43446.07</v>
      </c>
      <c r="AN323" s="1">
        <v>-43926.94</v>
      </c>
      <c r="AO323" s="1">
        <v>2094440.02</v>
      </c>
      <c r="AP323" s="1">
        <v>2086649.68</v>
      </c>
      <c r="AQ323" s="1">
        <v>2078859.34</v>
      </c>
      <c r="AR323" s="1">
        <v>2071069</v>
      </c>
      <c r="AS323" s="1">
        <v>2063278.66</v>
      </c>
      <c r="AT323" s="1">
        <v>2127204.2000000002</v>
      </c>
      <c r="AU323" s="1">
        <v>2119288.1800000002</v>
      </c>
      <c r="AV323" s="1">
        <v>16921470.530000001</v>
      </c>
      <c r="AW323" s="1">
        <v>16928544.199999999</v>
      </c>
      <c r="AX323" s="1">
        <v>17092175.84</v>
      </c>
      <c r="AY323" s="1">
        <v>17137031.989999998</v>
      </c>
      <c r="AZ323" s="1">
        <v>17373517.93</v>
      </c>
      <c r="BA323" s="1">
        <v>17708994.800000001</v>
      </c>
    </row>
    <row r="324" spans="1:53" x14ac:dyDescent="0.2">
      <c r="A324" t="s">
        <v>339</v>
      </c>
      <c r="B324" s="1">
        <v>275972.59999999998</v>
      </c>
      <c r="C324" s="1">
        <v>275972.59999999998</v>
      </c>
      <c r="D324" s="1">
        <v>275972.59999999998</v>
      </c>
      <c r="E324" s="1">
        <v>275972.59999999998</v>
      </c>
      <c r="F324" s="1">
        <v>275972.59999999998</v>
      </c>
      <c r="G324" s="1">
        <v>403992.34</v>
      </c>
      <c r="H324" s="1">
        <v>621937.56000000006</v>
      </c>
      <c r="I324" s="1">
        <v>2936365.99</v>
      </c>
      <c r="J324" s="1">
        <v>2990763.65</v>
      </c>
      <c r="K324" s="1">
        <v>3028763.39</v>
      </c>
      <c r="L324" s="1">
        <v>3014838.37</v>
      </c>
      <c r="M324" s="1">
        <v>3057904.83</v>
      </c>
      <c r="N324" s="1">
        <v>3105234.3</v>
      </c>
      <c r="O324" s="1">
        <v>-95446.85</v>
      </c>
      <c r="P324" s="1">
        <v>-95649.23</v>
      </c>
      <c r="Q324" s="1">
        <v>-95851.61</v>
      </c>
      <c r="R324" s="1">
        <v>-96053.99</v>
      </c>
      <c r="S324" s="1">
        <v>-96256.37</v>
      </c>
      <c r="T324" s="1">
        <v>-96505.69</v>
      </c>
      <c r="U324" s="1">
        <v>-96881.86</v>
      </c>
      <c r="V324" s="1">
        <v>-98186.57</v>
      </c>
      <c r="W324" s="1">
        <v>-100359.85</v>
      </c>
      <c r="X324" s="1">
        <v>-102567.01000000001</v>
      </c>
      <c r="Y324" s="1">
        <v>-77324.12</v>
      </c>
      <c r="Z324" s="1">
        <v>-79550.790000000008</v>
      </c>
      <c r="AA324" s="1">
        <v>-70770.28</v>
      </c>
      <c r="AB324" s="1">
        <v>-202.38</v>
      </c>
      <c r="AC324" s="1">
        <v>-202.38</v>
      </c>
      <c r="AD324" s="1">
        <v>-202.38</v>
      </c>
      <c r="AE324" s="1">
        <v>-202.38</v>
      </c>
      <c r="AF324" s="1">
        <v>-202.38</v>
      </c>
      <c r="AG324" s="1">
        <v>-249.32</v>
      </c>
      <c r="AH324" s="1">
        <v>-376.17</v>
      </c>
      <c r="AI324" s="1">
        <v>-1304.71</v>
      </c>
      <c r="AJ324" s="1">
        <v>-2173.2800000000002</v>
      </c>
      <c r="AK324" s="1">
        <v>-2207.16</v>
      </c>
      <c r="AL324" s="1">
        <v>-2215.9900000000002</v>
      </c>
      <c r="AM324" s="1">
        <v>-2226.67</v>
      </c>
      <c r="AN324" s="1">
        <v>-2259.8200000000002</v>
      </c>
      <c r="AO324" s="1">
        <v>180525.75</v>
      </c>
      <c r="AP324" s="1">
        <v>180323.37</v>
      </c>
      <c r="AQ324" s="1">
        <v>180120.99</v>
      </c>
      <c r="AR324" s="1">
        <v>179918.61000000002</v>
      </c>
      <c r="AS324" s="1">
        <v>179716.23</v>
      </c>
      <c r="AT324" s="1">
        <v>307486.65000000002</v>
      </c>
      <c r="AU324" s="1">
        <v>525055.69999999995</v>
      </c>
      <c r="AV324" s="1">
        <v>2838179.42</v>
      </c>
      <c r="AW324" s="1">
        <v>2890403.8</v>
      </c>
      <c r="AX324" s="1">
        <v>2926196.38</v>
      </c>
      <c r="AY324" s="1">
        <v>2937514.25</v>
      </c>
      <c r="AZ324" s="1">
        <v>2978354.04</v>
      </c>
      <c r="BA324" s="1">
        <v>3034464.02</v>
      </c>
    </row>
    <row r="325" spans="1:53" x14ac:dyDescent="0.2">
      <c r="A325" t="s">
        <v>340</v>
      </c>
      <c r="B325" s="1">
        <v>625181.31000000006</v>
      </c>
      <c r="C325" s="1">
        <v>625181.31000000006</v>
      </c>
      <c r="D325" s="1">
        <v>625181.31000000006</v>
      </c>
      <c r="E325" s="1">
        <v>625181.31000000006</v>
      </c>
      <c r="F325" s="1">
        <v>625181.31000000006</v>
      </c>
      <c r="G325" s="1">
        <v>625181.31000000006</v>
      </c>
      <c r="H325" s="1">
        <v>625181.31000000006</v>
      </c>
      <c r="I325" s="1">
        <v>625181.31000000006</v>
      </c>
      <c r="J325" s="1">
        <v>625181.31000000006</v>
      </c>
      <c r="K325" s="1">
        <v>625181.31000000006</v>
      </c>
      <c r="L325" s="1">
        <v>625181.31000000006</v>
      </c>
      <c r="M325" s="1">
        <v>625181.31000000006</v>
      </c>
      <c r="N325" s="1">
        <v>594870.06000000006</v>
      </c>
      <c r="O325" s="1">
        <v>-138725.89000000001</v>
      </c>
      <c r="P325" s="1">
        <v>-139731.39000000001</v>
      </c>
      <c r="Q325" s="1">
        <v>-140736.89000000001</v>
      </c>
      <c r="R325" s="1">
        <v>-141742.39000000001</v>
      </c>
      <c r="S325" s="1">
        <v>-142747.89000000001</v>
      </c>
      <c r="T325" s="1">
        <v>-143753.39000000001</v>
      </c>
      <c r="U325" s="1">
        <v>-144758.89000000001</v>
      </c>
      <c r="V325" s="1">
        <v>-145764.39000000001</v>
      </c>
      <c r="W325" s="1">
        <v>-146769.89000000001</v>
      </c>
      <c r="X325" s="1">
        <v>-147775.39000000001</v>
      </c>
      <c r="Y325" s="1">
        <v>-148780.89000000001</v>
      </c>
      <c r="Z325" s="1">
        <v>-149786.39000000001</v>
      </c>
      <c r="AA325" s="1">
        <v>-120456.26000000001</v>
      </c>
      <c r="AB325" s="1">
        <v>-1005.5</v>
      </c>
      <c r="AC325" s="1">
        <v>-1005.5</v>
      </c>
      <c r="AD325" s="1">
        <v>-1005.5</v>
      </c>
      <c r="AE325" s="1">
        <v>-1005.5</v>
      </c>
      <c r="AF325" s="1">
        <v>-1005.5</v>
      </c>
      <c r="AG325" s="1">
        <v>-1005.5</v>
      </c>
      <c r="AH325" s="1">
        <v>-1005.5</v>
      </c>
      <c r="AI325" s="1">
        <v>-1005.5</v>
      </c>
      <c r="AJ325" s="1">
        <v>-1005.5</v>
      </c>
      <c r="AK325" s="1">
        <v>-1005.5</v>
      </c>
      <c r="AL325" s="1">
        <v>-1005.5</v>
      </c>
      <c r="AM325" s="1">
        <v>-1005.5</v>
      </c>
      <c r="AN325" s="1">
        <v>-981.12</v>
      </c>
      <c r="AO325" s="1">
        <v>486455.42</v>
      </c>
      <c r="AP325" s="1">
        <v>485449.92</v>
      </c>
      <c r="AQ325" s="1">
        <v>484444.42</v>
      </c>
      <c r="AR325" s="1">
        <v>483438.92</v>
      </c>
      <c r="AS325" s="1">
        <v>482433.42</v>
      </c>
      <c r="AT325" s="1">
        <v>481427.92</v>
      </c>
      <c r="AU325" s="1">
        <v>480422.42</v>
      </c>
      <c r="AV325" s="1">
        <v>479416.92</v>
      </c>
      <c r="AW325" s="1">
        <v>478411.42</v>
      </c>
      <c r="AX325" s="1">
        <v>477405.92</v>
      </c>
      <c r="AY325" s="1">
        <v>476400.42</v>
      </c>
      <c r="AZ325" s="1">
        <v>475394.92</v>
      </c>
      <c r="BA325" s="1">
        <v>474413.8</v>
      </c>
    </row>
    <row r="326" spans="1:53" x14ac:dyDescent="0.2">
      <c r="A326" t="s">
        <v>341</v>
      </c>
      <c r="B326" s="1">
        <v>67496.320000000007</v>
      </c>
      <c r="C326" s="1">
        <v>67496.320000000007</v>
      </c>
      <c r="D326" s="1">
        <v>67496.320000000007</v>
      </c>
      <c r="E326" s="1">
        <v>67496.320000000007</v>
      </c>
      <c r="F326" s="1">
        <v>67496.320000000007</v>
      </c>
      <c r="G326" s="1">
        <v>67496.320000000007</v>
      </c>
      <c r="H326" s="1">
        <v>67496.320000000007</v>
      </c>
      <c r="I326" s="1">
        <v>67496.320000000007</v>
      </c>
      <c r="J326" s="1">
        <v>67496.320000000007</v>
      </c>
      <c r="K326" s="1">
        <v>67496.320000000007</v>
      </c>
      <c r="L326" s="1" t="s">
        <v>21</v>
      </c>
      <c r="M326" s="1" t="s">
        <v>21</v>
      </c>
      <c r="N326" s="1" t="s">
        <v>21</v>
      </c>
      <c r="O326" s="1">
        <v>-7311.01</v>
      </c>
      <c r="P326" s="1">
        <v>-7464.89</v>
      </c>
      <c r="Q326" s="1">
        <v>-7618.77</v>
      </c>
      <c r="R326" s="1">
        <v>-7772.6500000000005</v>
      </c>
      <c r="S326" s="1">
        <v>-7926.53</v>
      </c>
      <c r="T326" s="1">
        <v>-8080.41</v>
      </c>
      <c r="U326" s="1">
        <v>-8234.2900000000009</v>
      </c>
      <c r="V326" s="1">
        <v>-8388.17</v>
      </c>
      <c r="W326" s="1">
        <v>-8542.0499999999993</v>
      </c>
      <c r="X326" s="1">
        <v>-8695.93</v>
      </c>
      <c r="Y326" s="1" t="s">
        <v>21</v>
      </c>
      <c r="Z326" s="1" t="s">
        <v>21</v>
      </c>
      <c r="AA326" s="1" t="s">
        <v>21</v>
      </c>
      <c r="AB326" s="1">
        <v>-153.88</v>
      </c>
      <c r="AC326" s="1">
        <v>-153.88</v>
      </c>
      <c r="AD326" s="1">
        <v>-153.88</v>
      </c>
      <c r="AE326" s="1">
        <v>-153.88</v>
      </c>
      <c r="AF326" s="1">
        <v>-153.88</v>
      </c>
      <c r="AG326" s="1">
        <v>-153.88</v>
      </c>
      <c r="AH326" s="1">
        <v>-153.88</v>
      </c>
      <c r="AI326" s="1">
        <v>-153.88</v>
      </c>
      <c r="AJ326" s="1">
        <v>-153.88</v>
      </c>
      <c r="AK326" s="1">
        <v>-153.88</v>
      </c>
      <c r="AL326" s="1" t="s">
        <v>21</v>
      </c>
      <c r="AM326" s="1" t="s">
        <v>21</v>
      </c>
      <c r="AN326" s="1" t="s">
        <v>21</v>
      </c>
      <c r="AO326" s="1">
        <v>60185.31</v>
      </c>
      <c r="AP326" s="1">
        <v>60031.43</v>
      </c>
      <c r="AQ326" s="1">
        <v>59877.55</v>
      </c>
      <c r="AR326" s="1">
        <v>59723.67</v>
      </c>
      <c r="AS326" s="1">
        <v>59569.79</v>
      </c>
      <c r="AT326" s="1">
        <v>59415.91</v>
      </c>
      <c r="AU326" s="1">
        <v>59262.03</v>
      </c>
      <c r="AV326" s="1">
        <v>59108.15</v>
      </c>
      <c r="AW326" s="1">
        <v>58954.270000000004</v>
      </c>
      <c r="AX326" s="1">
        <v>58800.39</v>
      </c>
      <c r="AY326" s="1" t="s">
        <v>21</v>
      </c>
      <c r="AZ326" s="1" t="s">
        <v>21</v>
      </c>
      <c r="BA326" s="1" t="s">
        <v>21</v>
      </c>
    </row>
    <row r="327" spans="1:53" x14ac:dyDescent="0.2">
      <c r="A327" t="s">
        <v>342</v>
      </c>
      <c r="B327" s="1">
        <v>2231034.62</v>
      </c>
      <c r="C327" s="1">
        <v>2231034.62</v>
      </c>
      <c r="D327" s="1">
        <v>2231034.62</v>
      </c>
      <c r="E327" s="1">
        <v>2231034.62</v>
      </c>
      <c r="F327" s="1">
        <v>2231034.62</v>
      </c>
      <c r="G327" s="1">
        <v>2231034.62</v>
      </c>
      <c r="H327" s="1">
        <v>2231034.62</v>
      </c>
      <c r="I327" s="1">
        <v>2231034.62</v>
      </c>
      <c r="J327" s="1">
        <v>2231034.62</v>
      </c>
      <c r="K327" s="1">
        <v>2231034.62</v>
      </c>
      <c r="L327" s="1">
        <v>2231034.62</v>
      </c>
      <c r="M327" s="1">
        <v>2231034.62</v>
      </c>
      <c r="N327" s="1">
        <v>2231034.62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2231034.62</v>
      </c>
      <c r="AP327" s="1">
        <v>2231034.62</v>
      </c>
      <c r="AQ327" s="1">
        <v>2231034.62</v>
      </c>
      <c r="AR327" s="1">
        <v>2231034.62</v>
      </c>
      <c r="AS327" s="1">
        <v>2231034.62</v>
      </c>
      <c r="AT327" s="1">
        <v>2231034.62</v>
      </c>
      <c r="AU327" s="1">
        <v>2231034.62</v>
      </c>
      <c r="AV327" s="1">
        <v>2231034.62</v>
      </c>
      <c r="AW327" s="1">
        <v>2231034.62</v>
      </c>
      <c r="AX327" s="1">
        <v>2231034.62</v>
      </c>
      <c r="AY327" s="1">
        <v>2231034.62</v>
      </c>
      <c r="AZ327" s="1">
        <v>2231034.62</v>
      </c>
      <c r="BA327" s="1">
        <v>2231034.62</v>
      </c>
    </row>
    <row r="328" spans="1:53" x14ac:dyDescent="0.2">
      <c r="A328" t="s">
        <v>343</v>
      </c>
      <c r="B328" s="1">
        <v>2405089.6800000002</v>
      </c>
      <c r="C328" s="1">
        <v>2405089.6800000002</v>
      </c>
      <c r="D328" s="1">
        <v>2405089.6800000002</v>
      </c>
      <c r="E328" s="1">
        <v>2405089.6800000002</v>
      </c>
      <c r="F328" s="1">
        <v>2405089.6800000002</v>
      </c>
      <c r="G328" s="1">
        <v>2405089.6800000002</v>
      </c>
      <c r="H328" s="1">
        <v>2405089.6800000002</v>
      </c>
      <c r="I328" s="1">
        <v>2405089.6800000002</v>
      </c>
      <c r="J328" s="1">
        <v>2405089.6800000002</v>
      </c>
      <c r="K328" s="1">
        <v>2405089.6800000002</v>
      </c>
      <c r="L328" s="1">
        <v>2405089.6800000002</v>
      </c>
      <c r="M328" s="1">
        <v>2405089.6800000002</v>
      </c>
      <c r="N328" s="1">
        <v>2405089.6800000002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2405089.6800000002</v>
      </c>
      <c r="AP328" s="1">
        <v>2405089.6800000002</v>
      </c>
      <c r="AQ328" s="1">
        <v>2405089.6800000002</v>
      </c>
      <c r="AR328" s="1">
        <v>2405089.6800000002</v>
      </c>
      <c r="AS328" s="1">
        <v>2405089.6800000002</v>
      </c>
      <c r="AT328" s="1">
        <v>2405089.6800000002</v>
      </c>
      <c r="AU328" s="1">
        <v>2405089.6800000002</v>
      </c>
      <c r="AV328" s="1">
        <v>2405089.6800000002</v>
      </c>
      <c r="AW328" s="1">
        <v>2405089.6800000002</v>
      </c>
      <c r="AX328" s="1">
        <v>2405089.6800000002</v>
      </c>
      <c r="AY328" s="1">
        <v>2405089.6800000002</v>
      </c>
      <c r="AZ328" s="1">
        <v>2405089.6800000002</v>
      </c>
      <c r="BA328" s="1">
        <v>2405089.6800000002</v>
      </c>
    </row>
    <row r="329" spans="1:53" x14ac:dyDescent="0.2">
      <c r="A329" t="s">
        <v>344</v>
      </c>
      <c r="B329" s="1">
        <v>161126.14000000001</v>
      </c>
      <c r="C329" s="1">
        <v>161126.14000000001</v>
      </c>
      <c r="D329" s="1">
        <v>161126.14000000001</v>
      </c>
      <c r="E329" s="1">
        <v>161126.14000000001</v>
      </c>
      <c r="F329" s="1">
        <v>161126.14000000001</v>
      </c>
      <c r="G329" s="1">
        <v>161126.14000000001</v>
      </c>
      <c r="H329" s="1">
        <v>161126.14000000001</v>
      </c>
      <c r="I329" s="1">
        <v>161126.14000000001</v>
      </c>
      <c r="J329" s="1">
        <v>161126.14000000001</v>
      </c>
      <c r="K329" s="1">
        <v>161126.14000000001</v>
      </c>
      <c r="L329" s="1">
        <v>161126.14000000001</v>
      </c>
      <c r="M329" s="1">
        <v>161126.14000000001</v>
      </c>
      <c r="N329" s="1">
        <v>161126.14000000001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161126.14000000001</v>
      </c>
      <c r="AP329" s="1">
        <v>161126.14000000001</v>
      </c>
      <c r="AQ329" s="1">
        <v>161126.14000000001</v>
      </c>
      <c r="AR329" s="1">
        <v>161126.14000000001</v>
      </c>
      <c r="AS329" s="1">
        <v>161126.14000000001</v>
      </c>
      <c r="AT329" s="1">
        <v>161126.14000000001</v>
      </c>
      <c r="AU329" s="1">
        <v>161126.14000000001</v>
      </c>
      <c r="AV329" s="1">
        <v>161126.14000000001</v>
      </c>
      <c r="AW329" s="1">
        <v>161126.14000000001</v>
      </c>
      <c r="AX329" s="1">
        <v>161126.14000000001</v>
      </c>
      <c r="AY329" s="1">
        <v>161126.14000000001</v>
      </c>
      <c r="AZ329" s="1">
        <v>161126.14000000001</v>
      </c>
      <c r="BA329" s="1">
        <v>161126.14000000001</v>
      </c>
    </row>
    <row r="330" spans="1:53" x14ac:dyDescent="0.2">
      <c r="A330" t="s">
        <v>345</v>
      </c>
      <c r="B330" s="1">
        <v>498781.83</v>
      </c>
      <c r="C330" s="1">
        <v>498781.83</v>
      </c>
      <c r="D330" s="1">
        <v>498781.83</v>
      </c>
      <c r="E330" s="1">
        <v>498781.83</v>
      </c>
      <c r="F330" s="1">
        <v>498781.83</v>
      </c>
      <c r="G330" s="1">
        <v>498781.83</v>
      </c>
      <c r="H330" s="1">
        <v>498781.83</v>
      </c>
      <c r="I330" s="1">
        <v>498781.83</v>
      </c>
      <c r="J330" s="1">
        <v>498781.83</v>
      </c>
      <c r="K330" s="1">
        <v>498781.83</v>
      </c>
      <c r="L330" s="1">
        <v>498781.83</v>
      </c>
      <c r="M330" s="1">
        <v>498781.83</v>
      </c>
      <c r="N330" s="1">
        <v>498781.83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498781.83</v>
      </c>
      <c r="AP330" s="1">
        <v>498781.83</v>
      </c>
      <c r="AQ330" s="1">
        <v>498781.83</v>
      </c>
      <c r="AR330" s="1">
        <v>498781.83</v>
      </c>
      <c r="AS330" s="1">
        <v>498781.83</v>
      </c>
      <c r="AT330" s="1">
        <v>498781.83</v>
      </c>
      <c r="AU330" s="1">
        <v>498781.83</v>
      </c>
      <c r="AV330" s="1">
        <v>498781.83</v>
      </c>
      <c r="AW330" s="1">
        <v>498781.83</v>
      </c>
      <c r="AX330" s="1">
        <v>498781.83</v>
      </c>
      <c r="AY330" s="1">
        <v>498781.83</v>
      </c>
      <c r="AZ330" s="1">
        <v>498781.83</v>
      </c>
      <c r="BA330" s="1">
        <v>498781.83</v>
      </c>
    </row>
    <row r="331" spans="1:53" x14ac:dyDescent="0.2">
      <c r="A331" t="s">
        <v>346</v>
      </c>
      <c r="B331" s="1">
        <v>29413621.640000001</v>
      </c>
      <c r="C331" s="1">
        <v>29413621.640000001</v>
      </c>
      <c r="D331" s="1">
        <v>29413621.640000001</v>
      </c>
      <c r="E331" s="1">
        <v>29413621.640000001</v>
      </c>
      <c r="F331" s="1">
        <v>29413621.640000001</v>
      </c>
      <c r="G331" s="1">
        <v>29413621.640000001</v>
      </c>
      <c r="H331" s="1">
        <v>29413621.640000001</v>
      </c>
      <c r="I331" s="1">
        <v>29413621.640000001</v>
      </c>
      <c r="J331" s="1">
        <v>29413621.640000001</v>
      </c>
      <c r="K331" s="1">
        <v>29413621.640000001</v>
      </c>
      <c r="L331" s="1">
        <v>29413621.640000001</v>
      </c>
      <c r="M331" s="1">
        <v>29413621.640000001</v>
      </c>
      <c r="N331" s="1">
        <v>29413621.640000001</v>
      </c>
      <c r="O331" s="1">
        <v>-6172152.9699999997</v>
      </c>
      <c r="P331" s="1">
        <v>-6216273.4000000004</v>
      </c>
      <c r="Q331" s="1">
        <v>-6260393.8300000001</v>
      </c>
      <c r="R331" s="1">
        <v>-6304514.2599999998</v>
      </c>
      <c r="S331" s="1">
        <v>-6348634.6900000004</v>
      </c>
      <c r="T331" s="1">
        <v>-6392755.1200000001</v>
      </c>
      <c r="U331" s="1">
        <v>-6436875.5499999998</v>
      </c>
      <c r="V331" s="1">
        <v>-6480995.9800000004</v>
      </c>
      <c r="W331" s="1">
        <v>-6525116.4100000001</v>
      </c>
      <c r="X331" s="1">
        <v>-6569236.8399999999</v>
      </c>
      <c r="Y331" s="1">
        <v>-6613357.2699999996</v>
      </c>
      <c r="Z331" s="1">
        <v>-6657477.7000000002</v>
      </c>
      <c r="AA331" s="1">
        <v>-6701598.1299999999</v>
      </c>
      <c r="AB331" s="1">
        <v>-44120.43</v>
      </c>
      <c r="AC331" s="1">
        <v>-44120.43</v>
      </c>
      <c r="AD331" s="1">
        <v>-44120.43</v>
      </c>
      <c r="AE331" s="1">
        <v>-44120.43</v>
      </c>
      <c r="AF331" s="1">
        <v>-44120.43</v>
      </c>
      <c r="AG331" s="1">
        <v>-44120.43</v>
      </c>
      <c r="AH331" s="1">
        <v>-44120.43</v>
      </c>
      <c r="AI331" s="1">
        <v>-44120.43</v>
      </c>
      <c r="AJ331" s="1">
        <v>-44120.43</v>
      </c>
      <c r="AK331" s="1">
        <v>-44120.43</v>
      </c>
      <c r="AL331" s="1">
        <v>-44120.43</v>
      </c>
      <c r="AM331" s="1">
        <v>-44120.43</v>
      </c>
      <c r="AN331" s="1">
        <v>-44120.43</v>
      </c>
      <c r="AO331" s="1">
        <v>23241468.670000002</v>
      </c>
      <c r="AP331" s="1">
        <v>23197348.239999998</v>
      </c>
      <c r="AQ331" s="1">
        <v>23153227.809999999</v>
      </c>
      <c r="AR331" s="1">
        <v>23109107.379999999</v>
      </c>
      <c r="AS331" s="1">
        <v>23064986.949999999</v>
      </c>
      <c r="AT331" s="1">
        <v>23020866.52</v>
      </c>
      <c r="AU331" s="1">
        <v>22976746.09</v>
      </c>
      <c r="AV331" s="1">
        <v>22932625.66</v>
      </c>
      <c r="AW331" s="1">
        <v>22888505.23</v>
      </c>
      <c r="AX331" s="1">
        <v>22844384.800000001</v>
      </c>
      <c r="AY331" s="1">
        <v>22800264.370000001</v>
      </c>
      <c r="AZ331" s="1">
        <v>22756143.940000001</v>
      </c>
      <c r="BA331" s="1">
        <v>22712023.510000002</v>
      </c>
    </row>
    <row r="332" spans="1:53" x14ac:dyDescent="0.2">
      <c r="A332" t="s">
        <v>347</v>
      </c>
      <c r="B332" s="1">
        <v>80869.91</v>
      </c>
      <c r="C332" s="1">
        <v>80869.91</v>
      </c>
      <c r="D332" s="1">
        <v>80869.91</v>
      </c>
      <c r="E332" s="1">
        <v>80869.91</v>
      </c>
      <c r="F332" s="1">
        <v>80869.91</v>
      </c>
      <c r="G332" s="1">
        <v>80869.91</v>
      </c>
      <c r="H332" s="1">
        <v>80869.91</v>
      </c>
      <c r="I332" s="1">
        <v>80869.91</v>
      </c>
      <c r="J332" s="1">
        <v>80869.91</v>
      </c>
      <c r="K332" s="1">
        <v>80869.91</v>
      </c>
      <c r="L332" s="1">
        <v>80869.91</v>
      </c>
      <c r="M332" s="1">
        <v>80869.91</v>
      </c>
      <c r="N332" s="1">
        <v>80869.91</v>
      </c>
      <c r="O332" s="1">
        <v>-3901.87</v>
      </c>
      <c r="P332" s="1">
        <v>-4042.04</v>
      </c>
      <c r="Q332" s="1">
        <v>-4182.21</v>
      </c>
      <c r="R332" s="1">
        <v>-4322.38</v>
      </c>
      <c r="S332" s="1">
        <v>-4462.55</v>
      </c>
      <c r="T332" s="1">
        <v>-4602.72</v>
      </c>
      <c r="U332" s="1">
        <v>-4742.8900000000003</v>
      </c>
      <c r="V332" s="1">
        <v>-4883.0600000000004</v>
      </c>
      <c r="W332" s="1">
        <v>-5023.2300000000005</v>
      </c>
      <c r="X332" s="1">
        <v>-5163.4000000000005</v>
      </c>
      <c r="Y332" s="1">
        <v>-5303.57</v>
      </c>
      <c r="Z332" s="1">
        <v>-5443.74</v>
      </c>
      <c r="AA332" s="1">
        <v>-5583.91</v>
      </c>
      <c r="AB332" s="1">
        <v>-140.17000000000002</v>
      </c>
      <c r="AC332" s="1">
        <v>-140.17000000000002</v>
      </c>
      <c r="AD332" s="1">
        <v>-140.17000000000002</v>
      </c>
      <c r="AE332" s="1">
        <v>-140.17000000000002</v>
      </c>
      <c r="AF332" s="1">
        <v>-140.17000000000002</v>
      </c>
      <c r="AG332" s="1">
        <v>-140.17000000000002</v>
      </c>
      <c r="AH332" s="1">
        <v>-140.17000000000002</v>
      </c>
      <c r="AI332" s="1">
        <v>-140.17000000000002</v>
      </c>
      <c r="AJ332" s="1">
        <v>-140.17000000000002</v>
      </c>
      <c r="AK332" s="1">
        <v>-140.17000000000002</v>
      </c>
      <c r="AL332" s="1">
        <v>-140.17000000000002</v>
      </c>
      <c r="AM332" s="1">
        <v>-140.17000000000002</v>
      </c>
      <c r="AN332" s="1">
        <v>-140.17000000000002</v>
      </c>
      <c r="AO332" s="1">
        <v>76968.040000000008</v>
      </c>
      <c r="AP332" s="1">
        <v>76827.87</v>
      </c>
      <c r="AQ332" s="1">
        <v>76687.7</v>
      </c>
      <c r="AR332" s="1">
        <v>76547.53</v>
      </c>
      <c r="AS332" s="1">
        <v>76407.360000000001</v>
      </c>
      <c r="AT332" s="1">
        <v>76267.19</v>
      </c>
      <c r="AU332" s="1">
        <v>76127.02</v>
      </c>
      <c r="AV332" s="1">
        <v>75986.850000000006</v>
      </c>
      <c r="AW332" s="1">
        <v>75846.680000000008</v>
      </c>
      <c r="AX332" s="1">
        <v>75706.509999999995</v>
      </c>
      <c r="AY332" s="1">
        <v>75566.34</v>
      </c>
      <c r="AZ332" s="1">
        <v>75426.17</v>
      </c>
      <c r="BA332" s="1">
        <v>75286</v>
      </c>
    </row>
    <row r="333" spans="1:53" x14ac:dyDescent="0.2">
      <c r="A333" t="s">
        <v>348</v>
      </c>
      <c r="B333" s="1">
        <v>982234.97</v>
      </c>
      <c r="C333" s="1">
        <v>982234.97</v>
      </c>
      <c r="D333" s="1">
        <v>982234.97</v>
      </c>
      <c r="E333" s="1">
        <v>982234.97</v>
      </c>
      <c r="F333" s="1">
        <v>982234.97</v>
      </c>
      <c r="G333" s="1">
        <v>982234.97</v>
      </c>
      <c r="H333" s="1">
        <v>982234.97</v>
      </c>
      <c r="I333" s="1">
        <v>982234.97</v>
      </c>
      <c r="J333" s="1">
        <v>982234.97</v>
      </c>
      <c r="K333" s="1">
        <v>982234.97</v>
      </c>
      <c r="L333" s="1">
        <v>982234.97</v>
      </c>
      <c r="M333" s="1">
        <v>982234.97</v>
      </c>
      <c r="N333" s="1">
        <v>982234.97</v>
      </c>
      <c r="O333" s="1">
        <v>-125271.40000000001</v>
      </c>
      <c r="P333" s="1">
        <v>-126499.19</v>
      </c>
      <c r="Q333" s="1">
        <v>-127726.98</v>
      </c>
      <c r="R333" s="1">
        <v>-128954.77</v>
      </c>
      <c r="S333" s="1">
        <v>-130182.56</v>
      </c>
      <c r="T333" s="1">
        <v>-131410.35</v>
      </c>
      <c r="U333" s="1">
        <v>-132638.14000000001</v>
      </c>
      <c r="V333" s="1">
        <v>-133865.93</v>
      </c>
      <c r="W333" s="1">
        <v>-135093.72</v>
      </c>
      <c r="X333" s="1">
        <v>-136321.51</v>
      </c>
      <c r="Y333" s="1">
        <v>-137549.29999999999</v>
      </c>
      <c r="Z333" s="1">
        <v>-138777.09</v>
      </c>
      <c r="AA333" s="1">
        <v>-140004.88</v>
      </c>
      <c r="AB333" s="1">
        <v>-1227.79</v>
      </c>
      <c r="AC333" s="1">
        <v>-1227.79</v>
      </c>
      <c r="AD333" s="1">
        <v>-1227.79</v>
      </c>
      <c r="AE333" s="1">
        <v>-1227.79</v>
      </c>
      <c r="AF333" s="1">
        <v>-1227.79</v>
      </c>
      <c r="AG333" s="1">
        <v>-1227.79</v>
      </c>
      <c r="AH333" s="1">
        <v>-1227.79</v>
      </c>
      <c r="AI333" s="1">
        <v>-1227.79</v>
      </c>
      <c r="AJ333" s="1">
        <v>-1227.79</v>
      </c>
      <c r="AK333" s="1">
        <v>-1227.79</v>
      </c>
      <c r="AL333" s="1">
        <v>-1227.79</v>
      </c>
      <c r="AM333" s="1">
        <v>-1227.79</v>
      </c>
      <c r="AN333" s="1">
        <v>-1227.79</v>
      </c>
      <c r="AO333" s="1">
        <v>856963.57000000007</v>
      </c>
      <c r="AP333" s="1">
        <v>855735.78</v>
      </c>
      <c r="AQ333" s="1">
        <v>854507.99</v>
      </c>
      <c r="AR333" s="1">
        <v>853280.20000000007</v>
      </c>
      <c r="AS333" s="1">
        <v>852052.41</v>
      </c>
      <c r="AT333" s="1">
        <v>850824.62</v>
      </c>
      <c r="AU333" s="1">
        <v>849596.83000000007</v>
      </c>
      <c r="AV333" s="1">
        <v>848369.04</v>
      </c>
      <c r="AW333" s="1">
        <v>847141.25</v>
      </c>
      <c r="AX333" s="1">
        <v>845913.46</v>
      </c>
      <c r="AY333" s="1">
        <v>844685.67</v>
      </c>
      <c r="AZ333" s="1">
        <v>843457.88</v>
      </c>
      <c r="BA333" s="1">
        <v>842230.09</v>
      </c>
    </row>
    <row r="334" spans="1:53" x14ac:dyDescent="0.2">
      <c r="A334" t="s">
        <v>349</v>
      </c>
      <c r="B334" s="1">
        <v>17188663.300000001</v>
      </c>
      <c r="C334" s="1">
        <v>17399221.82</v>
      </c>
      <c r="D334" s="1">
        <v>17415199.870000001</v>
      </c>
      <c r="E334" s="1">
        <v>17471929.170000002</v>
      </c>
      <c r="F334" s="1">
        <v>17530491.91</v>
      </c>
      <c r="G334" s="1">
        <v>17494869.16</v>
      </c>
      <c r="H334" s="1">
        <v>17382654.469999999</v>
      </c>
      <c r="I334" s="1">
        <v>17573055.289999999</v>
      </c>
      <c r="J334" s="1">
        <v>17597522.739999998</v>
      </c>
      <c r="K334" s="1">
        <v>17582342.800000001</v>
      </c>
      <c r="L334" s="1">
        <v>17464775.219999999</v>
      </c>
      <c r="M334" s="1">
        <v>17388831.25</v>
      </c>
      <c r="N334" s="1">
        <v>17388831.25</v>
      </c>
      <c r="O334" s="1">
        <v>-4565614.92</v>
      </c>
      <c r="P334" s="1">
        <v>-4582054.12</v>
      </c>
      <c r="Q334" s="1">
        <v>-4603523.01</v>
      </c>
      <c r="R334" s="1">
        <v>-4625036.74</v>
      </c>
      <c r="S334" s="1">
        <v>-4646621.57</v>
      </c>
      <c r="T334" s="1">
        <v>-4668220.54</v>
      </c>
      <c r="U334" s="1">
        <v>-4689728.34</v>
      </c>
      <c r="V334" s="1">
        <v>-4702344.3600000003</v>
      </c>
      <c r="W334" s="1">
        <v>-4724032.88</v>
      </c>
      <c r="X334" s="1">
        <v>-4740632.6399999997</v>
      </c>
      <c r="Y334" s="1">
        <v>-4635361.41</v>
      </c>
      <c r="Z334" s="1">
        <v>-4656854.47</v>
      </c>
      <c r="AA334" s="1">
        <v>-4678300.7</v>
      </c>
      <c r="AB334" s="1">
        <v>-21056.69</v>
      </c>
      <c r="AC334" s="1">
        <v>-21329.200000000001</v>
      </c>
      <c r="AD334" s="1">
        <v>-21468.89</v>
      </c>
      <c r="AE334" s="1">
        <v>-21513.73</v>
      </c>
      <c r="AF334" s="1">
        <v>-21584.83</v>
      </c>
      <c r="AG334" s="1">
        <v>-21598.97</v>
      </c>
      <c r="AH334" s="1">
        <v>-21507.8</v>
      </c>
      <c r="AI334" s="1">
        <v>-21556.02</v>
      </c>
      <c r="AJ334" s="1">
        <v>-21688.52</v>
      </c>
      <c r="AK334" s="1">
        <v>-21694.25</v>
      </c>
      <c r="AL334" s="1">
        <v>-21612.39</v>
      </c>
      <c r="AM334" s="1">
        <v>-21493.06</v>
      </c>
      <c r="AN334" s="1">
        <v>-21446.23</v>
      </c>
      <c r="AO334" s="1">
        <v>12623048.380000001</v>
      </c>
      <c r="AP334" s="1">
        <v>12817167.699999999</v>
      </c>
      <c r="AQ334" s="1">
        <v>12811676.859999999</v>
      </c>
      <c r="AR334" s="1">
        <v>12846892.43</v>
      </c>
      <c r="AS334" s="1">
        <v>12883870.34</v>
      </c>
      <c r="AT334" s="1">
        <v>12826648.619999999</v>
      </c>
      <c r="AU334" s="1">
        <v>12692926.130000001</v>
      </c>
      <c r="AV334" s="1">
        <v>12870710.93</v>
      </c>
      <c r="AW334" s="1">
        <v>12873489.859999999</v>
      </c>
      <c r="AX334" s="1">
        <v>12841710.16</v>
      </c>
      <c r="AY334" s="1">
        <v>12829413.810000001</v>
      </c>
      <c r="AZ334" s="1">
        <v>12731976.779999999</v>
      </c>
      <c r="BA334" s="1">
        <v>12710530.550000001</v>
      </c>
    </row>
    <row r="335" spans="1:53" x14ac:dyDescent="0.2">
      <c r="A335" t="s">
        <v>350</v>
      </c>
      <c r="B335" s="1">
        <v>97471.49</v>
      </c>
      <c r="C335" s="1">
        <v>97471.49</v>
      </c>
      <c r="D335" s="1">
        <v>97471.49</v>
      </c>
      <c r="E335" s="1">
        <v>97471.49</v>
      </c>
      <c r="F335" s="1">
        <v>97471.49</v>
      </c>
      <c r="G335" s="1">
        <v>97471.49</v>
      </c>
      <c r="H335" s="1">
        <v>97471.49</v>
      </c>
      <c r="I335" s="1">
        <v>97471.49</v>
      </c>
      <c r="J335" s="1">
        <v>97471.49</v>
      </c>
      <c r="K335" s="1">
        <v>97471.49</v>
      </c>
      <c r="L335" s="1">
        <v>97471.49</v>
      </c>
      <c r="M335" s="1">
        <v>97471.49</v>
      </c>
      <c r="N335" s="1">
        <v>97471.49</v>
      </c>
      <c r="O335" s="1">
        <v>-16181.86</v>
      </c>
      <c r="P335" s="1">
        <v>-16321.57</v>
      </c>
      <c r="Q335" s="1">
        <v>-16461.28</v>
      </c>
      <c r="R335" s="1">
        <v>-16600.990000000002</v>
      </c>
      <c r="S335" s="1">
        <v>-16740.7</v>
      </c>
      <c r="T335" s="1">
        <v>-16880.41</v>
      </c>
      <c r="U335" s="1">
        <v>-17020.12</v>
      </c>
      <c r="V335" s="1">
        <v>-17159.830000000002</v>
      </c>
      <c r="W335" s="1">
        <v>-17299.54</v>
      </c>
      <c r="X335" s="1">
        <v>-17439.25</v>
      </c>
      <c r="Y335" s="1">
        <v>-17578.96</v>
      </c>
      <c r="Z335" s="1">
        <v>-17718.670000000002</v>
      </c>
      <c r="AA335" s="1">
        <v>-17858.38</v>
      </c>
      <c r="AB335" s="1">
        <v>-139.71</v>
      </c>
      <c r="AC335" s="1">
        <v>-139.71</v>
      </c>
      <c r="AD335" s="1">
        <v>-139.71</v>
      </c>
      <c r="AE335" s="1">
        <v>-139.71</v>
      </c>
      <c r="AF335" s="1">
        <v>-139.71</v>
      </c>
      <c r="AG335" s="1">
        <v>-139.71</v>
      </c>
      <c r="AH335" s="1">
        <v>-139.71</v>
      </c>
      <c r="AI335" s="1">
        <v>-139.71</v>
      </c>
      <c r="AJ335" s="1">
        <v>-139.71</v>
      </c>
      <c r="AK335" s="1">
        <v>-139.71</v>
      </c>
      <c r="AL335" s="1">
        <v>-139.71</v>
      </c>
      <c r="AM335" s="1">
        <v>-139.71</v>
      </c>
      <c r="AN335" s="1">
        <v>-139.71</v>
      </c>
      <c r="AO335" s="1">
        <v>81289.63</v>
      </c>
      <c r="AP335" s="1">
        <v>81149.919999999998</v>
      </c>
      <c r="AQ335" s="1">
        <v>81010.210000000006</v>
      </c>
      <c r="AR335" s="1">
        <v>80870.5</v>
      </c>
      <c r="AS335" s="1">
        <v>80730.790000000008</v>
      </c>
      <c r="AT335" s="1">
        <v>80591.08</v>
      </c>
      <c r="AU335" s="1">
        <v>80451.37</v>
      </c>
      <c r="AV335" s="1">
        <v>80311.66</v>
      </c>
      <c r="AW335" s="1">
        <v>80171.95</v>
      </c>
      <c r="AX335" s="1">
        <v>80032.240000000005</v>
      </c>
      <c r="AY335" s="1">
        <v>79892.53</v>
      </c>
      <c r="AZ335" s="1">
        <v>79752.820000000007</v>
      </c>
      <c r="BA335" s="1">
        <v>79613.11</v>
      </c>
    </row>
    <row r="336" spans="1:53" x14ac:dyDescent="0.2">
      <c r="A336" t="s">
        <v>351</v>
      </c>
      <c r="B336" s="1">
        <v>1347661</v>
      </c>
      <c r="C336" s="1">
        <v>1347661</v>
      </c>
      <c r="D336" s="1">
        <v>1347661</v>
      </c>
      <c r="E336" s="1">
        <v>1347661</v>
      </c>
      <c r="F336" s="1">
        <v>1347661</v>
      </c>
      <c r="G336" s="1">
        <v>1368119.63</v>
      </c>
      <c r="H336" s="1">
        <v>1368119.63</v>
      </c>
      <c r="I336" s="1">
        <v>1368119.63</v>
      </c>
      <c r="J336" s="1">
        <v>1368119.63</v>
      </c>
      <c r="K336" s="1">
        <v>1368119.63</v>
      </c>
      <c r="L336" s="1">
        <v>1406658.17</v>
      </c>
      <c r="M336" s="1">
        <v>1406658.17</v>
      </c>
      <c r="N336" s="1">
        <v>1406658.17</v>
      </c>
      <c r="O336" s="1">
        <v>-268613.74</v>
      </c>
      <c r="P336" s="1">
        <v>-270893.53999999998</v>
      </c>
      <c r="Q336" s="1">
        <v>-273173.34000000003</v>
      </c>
      <c r="R336" s="1">
        <v>-275453.14</v>
      </c>
      <c r="S336" s="1">
        <v>-277732.94</v>
      </c>
      <c r="T336" s="1">
        <v>-280030.03999999998</v>
      </c>
      <c r="U336" s="1">
        <v>-282344.44</v>
      </c>
      <c r="V336" s="1">
        <v>-284658.84000000003</v>
      </c>
      <c r="W336" s="1">
        <v>-286973.24</v>
      </c>
      <c r="X336" s="1">
        <v>-289287.64</v>
      </c>
      <c r="Y336" s="1">
        <v>-291634.64</v>
      </c>
      <c r="Z336" s="1">
        <v>-294014.23</v>
      </c>
      <c r="AA336" s="1">
        <v>-296393.82</v>
      </c>
      <c r="AB336" s="1">
        <v>-2259.9299999999998</v>
      </c>
      <c r="AC336" s="1">
        <v>-2279.8000000000002</v>
      </c>
      <c r="AD336" s="1">
        <v>-2279.8000000000002</v>
      </c>
      <c r="AE336" s="1">
        <v>-2279.8000000000002</v>
      </c>
      <c r="AF336" s="1">
        <v>-2279.8000000000002</v>
      </c>
      <c r="AG336" s="1">
        <v>-2297.1</v>
      </c>
      <c r="AH336" s="1">
        <v>-2314.4</v>
      </c>
      <c r="AI336" s="1">
        <v>-2314.4</v>
      </c>
      <c r="AJ336" s="1">
        <v>-2314.4</v>
      </c>
      <c r="AK336" s="1">
        <v>-2314.4</v>
      </c>
      <c r="AL336" s="1">
        <v>-2347</v>
      </c>
      <c r="AM336" s="1">
        <v>-2379.59</v>
      </c>
      <c r="AN336" s="1">
        <v>-2379.59</v>
      </c>
      <c r="AO336" s="1">
        <v>1079047.26</v>
      </c>
      <c r="AP336" s="1">
        <v>1076767.46</v>
      </c>
      <c r="AQ336" s="1">
        <v>1074487.6599999999</v>
      </c>
      <c r="AR336" s="1">
        <v>1072207.8600000001</v>
      </c>
      <c r="AS336" s="1">
        <v>1069928.06</v>
      </c>
      <c r="AT336" s="1">
        <v>1088089.5900000001</v>
      </c>
      <c r="AU336" s="1">
        <v>1085775.19</v>
      </c>
      <c r="AV336" s="1">
        <v>1083460.79</v>
      </c>
      <c r="AW336" s="1">
        <v>1081146.3899999999</v>
      </c>
      <c r="AX336" s="1">
        <v>1078831.99</v>
      </c>
      <c r="AY336" s="1">
        <v>1115023.53</v>
      </c>
      <c r="AZ336" s="1">
        <v>1112643.94</v>
      </c>
      <c r="BA336" s="1">
        <v>1110264.3500000001</v>
      </c>
    </row>
    <row r="337" spans="1:53" x14ac:dyDescent="0.2">
      <c r="A337" t="s">
        <v>352</v>
      </c>
      <c r="B337" s="1">
        <v>11358.62</v>
      </c>
      <c r="C337" s="1">
        <v>11358.62</v>
      </c>
      <c r="D337" s="1">
        <v>11358.62</v>
      </c>
      <c r="E337" s="1">
        <v>11358.62</v>
      </c>
      <c r="F337" s="1">
        <v>11358.62</v>
      </c>
      <c r="G337" s="1">
        <v>11358.62</v>
      </c>
      <c r="H337" s="1">
        <v>11358.62</v>
      </c>
      <c r="I337" s="1">
        <v>11358.62</v>
      </c>
      <c r="J337" s="1">
        <v>11358.62</v>
      </c>
      <c r="K337" s="1">
        <v>11358.62</v>
      </c>
      <c r="L337" s="1">
        <v>11358.62</v>
      </c>
      <c r="M337" s="1">
        <v>11358.62</v>
      </c>
      <c r="N337" s="1">
        <v>11358.62</v>
      </c>
      <c r="O337" s="1">
        <v>-4597.1000000000004</v>
      </c>
      <c r="P337" s="1">
        <v>-4609.59</v>
      </c>
      <c r="Q337" s="1">
        <v>-4622.08</v>
      </c>
      <c r="R337" s="1">
        <v>-4634.57</v>
      </c>
      <c r="S337" s="1">
        <v>-4647.0600000000004</v>
      </c>
      <c r="T337" s="1">
        <v>-4659.55</v>
      </c>
      <c r="U337" s="1">
        <v>-4672.04</v>
      </c>
      <c r="V337" s="1">
        <v>-4684.53</v>
      </c>
      <c r="W337" s="1">
        <v>-4697.0200000000004</v>
      </c>
      <c r="X337" s="1">
        <v>-4709.51</v>
      </c>
      <c r="Y337" s="1">
        <v>-4722</v>
      </c>
      <c r="Z337" s="1">
        <v>-4734.49</v>
      </c>
      <c r="AA337" s="1">
        <v>-4746.9800000000005</v>
      </c>
      <c r="AB337" s="1">
        <v>-12.49</v>
      </c>
      <c r="AC337" s="1">
        <v>-12.49</v>
      </c>
      <c r="AD337" s="1">
        <v>-12.49</v>
      </c>
      <c r="AE337" s="1">
        <v>-12.49</v>
      </c>
      <c r="AF337" s="1">
        <v>-12.49</v>
      </c>
      <c r="AG337" s="1">
        <v>-12.49</v>
      </c>
      <c r="AH337" s="1">
        <v>-12.49</v>
      </c>
      <c r="AI337" s="1">
        <v>-12.49</v>
      </c>
      <c r="AJ337" s="1">
        <v>-12.49</v>
      </c>
      <c r="AK337" s="1">
        <v>-12.49</v>
      </c>
      <c r="AL337" s="1">
        <v>-12.49</v>
      </c>
      <c r="AM337" s="1">
        <v>-12.49</v>
      </c>
      <c r="AN337" s="1">
        <v>-12.49</v>
      </c>
      <c r="AO337" s="1">
        <v>6761.52</v>
      </c>
      <c r="AP337" s="1">
        <v>6749.03</v>
      </c>
      <c r="AQ337" s="1">
        <v>6736.54</v>
      </c>
      <c r="AR337" s="1">
        <v>6724.05</v>
      </c>
      <c r="AS337" s="1">
        <v>6711.56</v>
      </c>
      <c r="AT337" s="1">
        <v>6699.07</v>
      </c>
      <c r="AU337" s="1">
        <v>6686.58</v>
      </c>
      <c r="AV337" s="1">
        <v>6674.09</v>
      </c>
      <c r="AW337" s="1">
        <v>6661.6</v>
      </c>
      <c r="AX337" s="1">
        <v>6649.1100000000006</v>
      </c>
      <c r="AY337" s="1">
        <v>6636.62</v>
      </c>
      <c r="AZ337" s="1">
        <v>6624.13</v>
      </c>
      <c r="BA337" s="1">
        <v>6611.64</v>
      </c>
    </row>
    <row r="338" spans="1:53" x14ac:dyDescent="0.2">
      <c r="A338" t="s">
        <v>353</v>
      </c>
      <c r="B338" s="1">
        <v>30965841.280000001</v>
      </c>
      <c r="C338" s="1">
        <v>30965841.280000001</v>
      </c>
      <c r="D338" s="1">
        <v>30965841.280000001</v>
      </c>
      <c r="E338" s="1">
        <v>30965841.280000001</v>
      </c>
      <c r="F338" s="1">
        <v>30965841.280000001</v>
      </c>
      <c r="G338" s="1">
        <v>30849036.75</v>
      </c>
      <c r="H338" s="1">
        <v>30849036.75</v>
      </c>
      <c r="I338" s="1">
        <v>31019940.98</v>
      </c>
      <c r="J338" s="1">
        <v>30934223.039999999</v>
      </c>
      <c r="K338" s="1">
        <v>30934048.039999999</v>
      </c>
      <c r="L338" s="1">
        <v>30920073.670000002</v>
      </c>
      <c r="M338" s="1">
        <v>30920073.670000002</v>
      </c>
      <c r="N338" s="1">
        <v>30920073.670000002</v>
      </c>
      <c r="O338" s="1">
        <v>-10660043.800000001</v>
      </c>
      <c r="P338" s="1">
        <v>-10688945.25</v>
      </c>
      <c r="Q338" s="1">
        <v>-10717846.699999999</v>
      </c>
      <c r="R338" s="1">
        <v>-10746748.15</v>
      </c>
      <c r="S338" s="1">
        <v>-10775649.6</v>
      </c>
      <c r="T338" s="1">
        <v>-10804496.539999999</v>
      </c>
      <c r="U338" s="1">
        <v>-10833288.970000001</v>
      </c>
      <c r="V338" s="1">
        <v>-10862161.16</v>
      </c>
      <c r="W338" s="1">
        <v>-10891073.1</v>
      </c>
      <c r="X338" s="1">
        <v>-10919769.960000001</v>
      </c>
      <c r="Y338" s="1">
        <v>-10934660.85</v>
      </c>
      <c r="Z338" s="1">
        <v>-10963519.59</v>
      </c>
      <c r="AA338" s="1">
        <v>-10992378.33</v>
      </c>
      <c r="AB338" s="1">
        <v>-28743.56</v>
      </c>
      <c r="AC338" s="1">
        <v>-28901.45</v>
      </c>
      <c r="AD338" s="1">
        <v>-28901.45</v>
      </c>
      <c r="AE338" s="1">
        <v>-28901.45</v>
      </c>
      <c r="AF338" s="1">
        <v>-28901.45</v>
      </c>
      <c r="AG338" s="1">
        <v>-28846.940000000002</v>
      </c>
      <c r="AH338" s="1">
        <v>-28792.43</v>
      </c>
      <c r="AI338" s="1">
        <v>-28872.190000000002</v>
      </c>
      <c r="AJ338" s="1">
        <v>-28911.940000000002</v>
      </c>
      <c r="AK338" s="1">
        <v>-28871.86</v>
      </c>
      <c r="AL338" s="1">
        <v>-28865.260000000002</v>
      </c>
      <c r="AM338" s="1">
        <v>-28858.74</v>
      </c>
      <c r="AN338" s="1">
        <v>-28858.74</v>
      </c>
      <c r="AO338" s="1">
        <v>20305797.48</v>
      </c>
      <c r="AP338" s="1">
        <v>20276896.030000001</v>
      </c>
      <c r="AQ338" s="1">
        <v>20247994.579999998</v>
      </c>
      <c r="AR338" s="1">
        <v>20219093.129999999</v>
      </c>
      <c r="AS338" s="1">
        <v>20190191.68</v>
      </c>
      <c r="AT338" s="1">
        <v>20044540.210000001</v>
      </c>
      <c r="AU338" s="1">
        <v>20015747.780000001</v>
      </c>
      <c r="AV338" s="1">
        <v>20157779.82</v>
      </c>
      <c r="AW338" s="1">
        <v>20043149.940000001</v>
      </c>
      <c r="AX338" s="1">
        <v>20014278.079999998</v>
      </c>
      <c r="AY338" s="1">
        <v>19985412.82</v>
      </c>
      <c r="AZ338" s="1">
        <v>19956554.079999998</v>
      </c>
      <c r="BA338" s="1">
        <v>19927695.34</v>
      </c>
    </row>
    <row r="339" spans="1:53" x14ac:dyDescent="0.2">
      <c r="A339" t="s">
        <v>354</v>
      </c>
      <c r="B339" s="1">
        <v>2022306.2</v>
      </c>
      <c r="C339" s="1">
        <v>2022306.2</v>
      </c>
      <c r="D339" s="1">
        <v>2022306.2</v>
      </c>
      <c r="E339" s="1">
        <v>2022306.2</v>
      </c>
      <c r="F339" s="1">
        <v>2022306.2</v>
      </c>
      <c r="G339" s="1">
        <v>2180423.3199999998</v>
      </c>
      <c r="H339" s="1">
        <v>2180423.3199999998</v>
      </c>
      <c r="I339" s="1">
        <v>2180423.3199999998</v>
      </c>
      <c r="J339" s="1">
        <v>2180423.3199999998</v>
      </c>
      <c r="K339" s="1">
        <v>2180423.3199999998</v>
      </c>
      <c r="L339" s="1">
        <v>2180423.3199999998</v>
      </c>
      <c r="M339" s="1">
        <v>2267111.48</v>
      </c>
      <c r="N339" s="1">
        <v>2267111.48</v>
      </c>
      <c r="O339" s="1">
        <v>-496908.68</v>
      </c>
      <c r="P339" s="1">
        <v>-499958.99</v>
      </c>
      <c r="Q339" s="1">
        <v>-503009.3</v>
      </c>
      <c r="R339" s="1">
        <v>-506059.61</v>
      </c>
      <c r="S339" s="1">
        <v>-509109.92</v>
      </c>
      <c r="T339" s="1">
        <v>-512279.48000000004</v>
      </c>
      <c r="U339" s="1">
        <v>-515568.29000000004</v>
      </c>
      <c r="V339" s="1">
        <v>-518857.10000000003</v>
      </c>
      <c r="W339" s="1">
        <v>-522145.91000000003</v>
      </c>
      <c r="X339" s="1">
        <v>-525434.72</v>
      </c>
      <c r="Y339" s="1">
        <v>-528723.53</v>
      </c>
      <c r="Z339" s="1">
        <v>-532077.71</v>
      </c>
      <c r="AA339" s="1">
        <v>-535497.27</v>
      </c>
      <c r="AB339" s="1">
        <v>-3050.31</v>
      </c>
      <c r="AC339" s="1">
        <v>-3050.31</v>
      </c>
      <c r="AD339" s="1">
        <v>-3050.31</v>
      </c>
      <c r="AE339" s="1">
        <v>-3050.31</v>
      </c>
      <c r="AF339" s="1">
        <v>-3050.31</v>
      </c>
      <c r="AG339" s="1">
        <v>-3169.56</v>
      </c>
      <c r="AH339" s="1">
        <v>-3288.81</v>
      </c>
      <c r="AI339" s="1">
        <v>-3288.81</v>
      </c>
      <c r="AJ339" s="1">
        <v>-3288.81</v>
      </c>
      <c r="AK339" s="1">
        <v>-3288.81</v>
      </c>
      <c r="AL339" s="1">
        <v>-3288.81</v>
      </c>
      <c r="AM339" s="1">
        <v>-3354.1800000000003</v>
      </c>
      <c r="AN339" s="1">
        <v>-3419.56</v>
      </c>
      <c r="AO339" s="1">
        <v>1525397.52</v>
      </c>
      <c r="AP339" s="1">
        <v>1522347.21</v>
      </c>
      <c r="AQ339" s="1">
        <v>1519296.9</v>
      </c>
      <c r="AR339" s="1">
        <v>1516246.59</v>
      </c>
      <c r="AS339" s="1">
        <v>1513196.28</v>
      </c>
      <c r="AT339" s="1">
        <v>1668143.8399999999</v>
      </c>
      <c r="AU339" s="1">
        <v>1664855.03</v>
      </c>
      <c r="AV339" s="1">
        <v>1661566.22</v>
      </c>
      <c r="AW339" s="1">
        <v>1658277.4100000001</v>
      </c>
      <c r="AX339" s="1">
        <v>1654988.6</v>
      </c>
      <c r="AY339" s="1">
        <v>1651699.79</v>
      </c>
      <c r="AZ339" s="1">
        <v>1735033.77</v>
      </c>
      <c r="BA339" s="1">
        <v>1731614.21</v>
      </c>
    </row>
    <row r="340" spans="1:53" x14ac:dyDescent="0.2">
      <c r="A340" t="s">
        <v>355</v>
      </c>
      <c r="B340" s="1">
        <v>1302182.42</v>
      </c>
      <c r="C340" s="1">
        <v>1302182.42</v>
      </c>
      <c r="D340" s="1">
        <v>1302182.42</v>
      </c>
      <c r="E340" s="1">
        <v>1302182.42</v>
      </c>
      <c r="F340" s="1">
        <v>1302182.42</v>
      </c>
      <c r="G340" s="1">
        <v>1302182.42</v>
      </c>
      <c r="H340" s="1">
        <v>1302182.42</v>
      </c>
      <c r="I340" s="1">
        <v>1302182.42</v>
      </c>
      <c r="J340" s="1">
        <v>1302182.42</v>
      </c>
      <c r="K340" s="1">
        <v>1302182.42</v>
      </c>
      <c r="L340" s="1">
        <v>1302182.42</v>
      </c>
      <c r="M340" s="1">
        <v>1624068.3900000001</v>
      </c>
      <c r="N340" s="1">
        <v>1624068.3900000001</v>
      </c>
      <c r="O340" s="1">
        <v>-211223.13</v>
      </c>
      <c r="P340" s="1">
        <v>-213078.74</v>
      </c>
      <c r="Q340" s="1">
        <v>-214934.35</v>
      </c>
      <c r="R340" s="1">
        <v>-216789.96</v>
      </c>
      <c r="S340" s="1">
        <v>-218645.57</v>
      </c>
      <c r="T340" s="1">
        <v>-220501.18</v>
      </c>
      <c r="U340" s="1">
        <v>-222356.79</v>
      </c>
      <c r="V340" s="1">
        <v>-224212.4</v>
      </c>
      <c r="W340" s="1">
        <v>-226068.01</v>
      </c>
      <c r="X340" s="1">
        <v>-227923.62</v>
      </c>
      <c r="Y340" s="1">
        <v>-229779.23</v>
      </c>
      <c r="Z340" s="1">
        <v>-231864.18</v>
      </c>
      <c r="AA340" s="1">
        <v>-234178.48</v>
      </c>
      <c r="AB340" s="1">
        <v>-1831.0900000000001</v>
      </c>
      <c r="AC340" s="1">
        <v>-1855.6100000000001</v>
      </c>
      <c r="AD340" s="1">
        <v>-1855.6100000000001</v>
      </c>
      <c r="AE340" s="1">
        <v>-1855.6100000000001</v>
      </c>
      <c r="AF340" s="1">
        <v>-1855.6100000000001</v>
      </c>
      <c r="AG340" s="1">
        <v>-1855.6100000000001</v>
      </c>
      <c r="AH340" s="1">
        <v>-1855.6100000000001</v>
      </c>
      <c r="AI340" s="1">
        <v>-1855.6100000000001</v>
      </c>
      <c r="AJ340" s="1">
        <v>-1855.6100000000001</v>
      </c>
      <c r="AK340" s="1">
        <v>-1855.6100000000001</v>
      </c>
      <c r="AL340" s="1">
        <v>-1855.6100000000001</v>
      </c>
      <c r="AM340" s="1">
        <v>-2084.9499999999998</v>
      </c>
      <c r="AN340" s="1">
        <v>-2314.3000000000002</v>
      </c>
      <c r="AO340" s="1">
        <v>1090959.29</v>
      </c>
      <c r="AP340" s="1">
        <v>1089103.68</v>
      </c>
      <c r="AQ340" s="1">
        <v>1087248.07</v>
      </c>
      <c r="AR340" s="1">
        <v>1085392.46</v>
      </c>
      <c r="AS340" s="1">
        <v>1083536.8500000001</v>
      </c>
      <c r="AT340" s="1">
        <v>1081681.24</v>
      </c>
      <c r="AU340" s="1">
        <v>1079825.6299999999</v>
      </c>
      <c r="AV340" s="1">
        <v>1077970.02</v>
      </c>
      <c r="AW340" s="1">
        <v>1076114.4099999999</v>
      </c>
      <c r="AX340" s="1">
        <v>1074258.8</v>
      </c>
      <c r="AY340" s="1">
        <v>1072403.19</v>
      </c>
      <c r="AZ340" s="1">
        <v>1392204.21</v>
      </c>
      <c r="BA340" s="1">
        <v>1389889.9100000001</v>
      </c>
    </row>
    <row r="341" spans="1:53" x14ac:dyDescent="0.2">
      <c r="A341" t="s">
        <v>356</v>
      </c>
      <c r="B341" s="1">
        <v>170187.19</v>
      </c>
      <c r="C341" s="1">
        <v>170187.19</v>
      </c>
      <c r="D341" s="1">
        <v>170187.19</v>
      </c>
      <c r="E341" s="1">
        <v>170187.19</v>
      </c>
      <c r="F341" s="1">
        <v>170187.19</v>
      </c>
      <c r="G341" s="1">
        <v>170187.19</v>
      </c>
      <c r="H341" s="1">
        <v>170187.19</v>
      </c>
      <c r="I341" s="1">
        <v>170187.19</v>
      </c>
      <c r="J341" s="1">
        <v>170187.19</v>
      </c>
      <c r="K341" s="1">
        <v>170187.19</v>
      </c>
      <c r="L341" s="1">
        <v>132046.47</v>
      </c>
      <c r="M341" s="1">
        <v>132046.47</v>
      </c>
      <c r="N341" s="1">
        <v>132046.47</v>
      </c>
      <c r="O341" s="1">
        <v>-35982.07</v>
      </c>
      <c r="P341" s="1">
        <v>-36223.17</v>
      </c>
      <c r="Q341" s="1">
        <v>-36464.270000000004</v>
      </c>
      <c r="R341" s="1">
        <v>-36705.370000000003</v>
      </c>
      <c r="S341" s="1">
        <v>-36946.47</v>
      </c>
      <c r="T341" s="1">
        <v>-37187.57</v>
      </c>
      <c r="U341" s="1">
        <v>-37428.67</v>
      </c>
      <c r="V341" s="1">
        <v>-37669.770000000004</v>
      </c>
      <c r="W341" s="1">
        <v>-37910.870000000003</v>
      </c>
      <c r="X341" s="1">
        <v>-38151.97</v>
      </c>
      <c r="Y341" s="1">
        <v>-8087.89</v>
      </c>
      <c r="Z341" s="1">
        <v>-8274.9600000000009</v>
      </c>
      <c r="AA341" s="1">
        <v>-8462.0300000000007</v>
      </c>
      <c r="AB341" s="1">
        <v>-195.07</v>
      </c>
      <c r="AC341" s="1">
        <v>-241.1</v>
      </c>
      <c r="AD341" s="1">
        <v>-241.1</v>
      </c>
      <c r="AE341" s="1">
        <v>-241.1</v>
      </c>
      <c r="AF341" s="1">
        <v>-241.1</v>
      </c>
      <c r="AG341" s="1">
        <v>-241.1</v>
      </c>
      <c r="AH341" s="1">
        <v>-241.1</v>
      </c>
      <c r="AI341" s="1">
        <v>-241.1</v>
      </c>
      <c r="AJ341" s="1">
        <v>-241.1</v>
      </c>
      <c r="AK341" s="1">
        <v>-241.1</v>
      </c>
      <c r="AL341" s="1">
        <v>-214.08</v>
      </c>
      <c r="AM341" s="1">
        <v>-187.07</v>
      </c>
      <c r="AN341" s="1">
        <v>-187.07</v>
      </c>
      <c r="AO341" s="1">
        <v>134205.12</v>
      </c>
      <c r="AP341" s="1">
        <v>133964.01999999999</v>
      </c>
      <c r="AQ341" s="1">
        <v>133722.92000000001</v>
      </c>
      <c r="AR341" s="1">
        <v>133481.82</v>
      </c>
      <c r="AS341" s="1">
        <v>133240.72</v>
      </c>
      <c r="AT341" s="1">
        <v>132999.62</v>
      </c>
      <c r="AU341" s="1">
        <v>132758.51999999999</v>
      </c>
      <c r="AV341" s="1">
        <v>132517.42000000001</v>
      </c>
      <c r="AW341" s="1">
        <v>132276.32</v>
      </c>
      <c r="AX341" s="1">
        <v>132035.22</v>
      </c>
      <c r="AY341" s="1">
        <v>123958.58</v>
      </c>
      <c r="AZ341" s="1">
        <v>123771.51000000001</v>
      </c>
      <c r="BA341" s="1">
        <v>123584.44</v>
      </c>
    </row>
    <row r="342" spans="1:53" x14ac:dyDescent="0.2">
      <c r="A342" t="s">
        <v>357</v>
      </c>
      <c r="B342" s="1">
        <v>88378954.239999995</v>
      </c>
      <c r="C342" s="1">
        <v>88378954.239999995</v>
      </c>
      <c r="D342" s="1">
        <v>88378954.239999995</v>
      </c>
      <c r="E342" s="1">
        <v>88378954.239999995</v>
      </c>
      <c r="F342" s="1">
        <v>88378954.239999995</v>
      </c>
      <c r="G342" s="1">
        <v>88378954.239999995</v>
      </c>
      <c r="H342" s="1">
        <v>88378954.239999995</v>
      </c>
      <c r="I342" s="1">
        <v>89029346.760000005</v>
      </c>
      <c r="J342" s="1">
        <v>89029346.760000005</v>
      </c>
      <c r="K342" s="1">
        <v>89029346.760000005</v>
      </c>
      <c r="L342" s="1">
        <v>88980261.829999998</v>
      </c>
      <c r="M342" s="1">
        <v>88980261.829999998</v>
      </c>
      <c r="N342" s="1">
        <v>88980261.829999998</v>
      </c>
      <c r="O342" s="1">
        <v>-12499000.85</v>
      </c>
      <c r="P342" s="1">
        <v>-12644826.130000001</v>
      </c>
      <c r="Q342" s="1">
        <v>-12790651.41</v>
      </c>
      <c r="R342" s="1">
        <v>-12936476.689999999</v>
      </c>
      <c r="S342" s="1">
        <v>-13082301.970000001</v>
      </c>
      <c r="T342" s="1">
        <v>-13228127.25</v>
      </c>
      <c r="U342" s="1">
        <v>-13373952.529999999</v>
      </c>
      <c r="V342" s="1">
        <v>-13520314.369999999</v>
      </c>
      <c r="W342" s="1">
        <v>-13667212.789999999</v>
      </c>
      <c r="X342" s="1">
        <v>-13814111.210000001</v>
      </c>
      <c r="Y342" s="1">
        <v>-13911884.199999999</v>
      </c>
      <c r="Z342" s="1">
        <v>-14058701.630000001</v>
      </c>
      <c r="AA342" s="1">
        <v>-14205519.060000001</v>
      </c>
      <c r="AB342" s="1">
        <v>-145825.28</v>
      </c>
      <c r="AC342" s="1">
        <v>-145825.28</v>
      </c>
      <c r="AD342" s="1">
        <v>-145825.28</v>
      </c>
      <c r="AE342" s="1">
        <v>-145825.28</v>
      </c>
      <c r="AF342" s="1">
        <v>-145825.28</v>
      </c>
      <c r="AG342" s="1">
        <v>-145825.28</v>
      </c>
      <c r="AH342" s="1">
        <v>-145825.28</v>
      </c>
      <c r="AI342" s="1">
        <v>-146361.84</v>
      </c>
      <c r="AJ342" s="1">
        <v>-146898.42000000001</v>
      </c>
      <c r="AK342" s="1">
        <v>-146898.42000000001</v>
      </c>
      <c r="AL342" s="1">
        <v>-146857.92000000001</v>
      </c>
      <c r="AM342" s="1">
        <v>-146817.43</v>
      </c>
      <c r="AN342" s="1">
        <v>-146817.43</v>
      </c>
      <c r="AO342" s="1">
        <v>75879953.390000001</v>
      </c>
      <c r="AP342" s="1">
        <v>75734128.109999999</v>
      </c>
      <c r="AQ342" s="1">
        <v>75588302.829999998</v>
      </c>
      <c r="AR342" s="1">
        <v>75442477.549999997</v>
      </c>
      <c r="AS342" s="1">
        <v>75296652.269999996</v>
      </c>
      <c r="AT342" s="1">
        <v>75150826.989999995</v>
      </c>
      <c r="AU342" s="1">
        <v>75005001.709999993</v>
      </c>
      <c r="AV342" s="1">
        <v>75509032.390000001</v>
      </c>
      <c r="AW342" s="1">
        <v>75362133.969999999</v>
      </c>
      <c r="AX342" s="1">
        <v>75215235.549999997</v>
      </c>
      <c r="AY342" s="1">
        <v>75068377.629999995</v>
      </c>
      <c r="AZ342" s="1">
        <v>74921560.200000003</v>
      </c>
      <c r="BA342" s="1">
        <v>74774742.769999996</v>
      </c>
    </row>
    <row r="343" spans="1:53" x14ac:dyDescent="0.2">
      <c r="A343" t="s">
        <v>358</v>
      </c>
      <c r="B343" s="1">
        <v>14907289.02</v>
      </c>
      <c r="C343" s="1">
        <v>14907289.02</v>
      </c>
      <c r="D343" s="1">
        <v>14907289.02</v>
      </c>
      <c r="E343" s="1">
        <v>14895611.52</v>
      </c>
      <c r="F343" s="1">
        <v>14902442.789999999</v>
      </c>
      <c r="G343" s="1">
        <v>14903204.09</v>
      </c>
      <c r="H343" s="1">
        <v>15015418.779999999</v>
      </c>
      <c r="I343" s="1">
        <v>14375810.26</v>
      </c>
      <c r="J343" s="1">
        <v>14461528.199999999</v>
      </c>
      <c r="K343" s="1">
        <v>14461528.199999999</v>
      </c>
      <c r="L343" s="1">
        <v>12817506.140000001</v>
      </c>
      <c r="M343" s="1">
        <v>12817506.140000001</v>
      </c>
      <c r="N343" s="1">
        <v>12795148.039999999</v>
      </c>
      <c r="O343" s="1">
        <v>-2821731.85</v>
      </c>
      <c r="P343" s="1">
        <v>-2856391.29</v>
      </c>
      <c r="Q343" s="1">
        <v>-2891050.73</v>
      </c>
      <c r="R343" s="1">
        <v>-2914019.1</v>
      </c>
      <c r="S343" s="1">
        <v>-2948659.34</v>
      </c>
      <c r="T343" s="1">
        <v>-2983059.5700000003</v>
      </c>
      <c r="U343" s="1">
        <v>-3019931.46</v>
      </c>
      <c r="V343" s="1">
        <v>-3054098.77</v>
      </c>
      <c r="W343" s="1">
        <v>-3087622.18</v>
      </c>
      <c r="X343" s="1">
        <v>-3121245.23</v>
      </c>
      <c r="Y343" s="1">
        <v>-1508935.04</v>
      </c>
      <c r="Z343" s="1">
        <v>-1538735.75</v>
      </c>
      <c r="AA343" s="1">
        <v>-1546152.3599999999</v>
      </c>
      <c r="AB343" s="1">
        <v>-34659.440000000002</v>
      </c>
      <c r="AC343" s="1">
        <v>-34659.440000000002</v>
      </c>
      <c r="AD343" s="1">
        <v>-34659.440000000002</v>
      </c>
      <c r="AE343" s="1">
        <v>-34645.870000000003</v>
      </c>
      <c r="AF343" s="1">
        <v>-34640.239999999998</v>
      </c>
      <c r="AG343" s="1">
        <v>-34649.06</v>
      </c>
      <c r="AH343" s="1">
        <v>-34780.400000000001</v>
      </c>
      <c r="AI343" s="1">
        <v>-34167.31</v>
      </c>
      <c r="AJ343" s="1">
        <v>-33523.410000000003</v>
      </c>
      <c r="AK343" s="1">
        <v>-33623.050000000003</v>
      </c>
      <c r="AL343" s="1">
        <v>-31711.87</v>
      </c>
      <c r="AM343" s="1">
        <v>-29800.71</v>
      </c>
      <c r="AN343" s="1">
        <v>-29774.71</v>
      </c>
      <c r="AO343" s="1">
        <v>12085557.17</v>
      </c>
      <c r="AP343" s="1">
        <v>12050897.73</v>
      </c>
      <c r="AQ343" s="1">
        <v>12016238.289999999</v>
      </c>
      <c r="AR343" s="1">
        <v>11981592.42</v>
      </c>
      <c r="AS343" s="1">
        <v>11953783.449999999</v>
      </c>
      <c r="AT343" s="1">
        <v>11920144.52</v>
      </c>
      <c r="AU343" s="1">
        <v>11995487.32</v>
      </c>
      <c r="AV343" s="1">
        <v>11321711.49</v>
      </c>
      <c r="AW343" s="1">
        <v>11373906.02</v>
      </c>
      <c r="AX343" s="1">
        <v>11340282.970000001</v>
      </c>
      <c r="AY343" s="1">
        <v>11308571.1</v>
      </c>
      <c r="AZ343" s="1">
        <v>11278770.390000001</v>
      </c>
      <c r="BA343" s="1">
        <v>11248995.68</v>
      </c>
    </row>
    <row r="344" spans="1:53" x14ac:dyDescent="0.2">
      <c r="A344" t="s">
        <v>359</v>
      </c>
      <c r="B344" s="1">
        <v>3010991.94</v>
      </c>
      <c r="C344" s="1">
        <v>3010991.94</v>
      </c>
      <c r="D344" s="1">
        <v>3010991.94</v>
      </c>
      <c r="E344" s="1">
        <v>3010991.94</v>
      </c>
      <c r="F344" s="1">
        <v>3010991.94</v>
      </c>
      <c r="G344" s="1">
        <v>3010991.94</v>
      </c>
      <c r="H344" s="1">
        <v>3010991.94</v>
      </c>
      <c r="I344" s="1">
        <v>3010991.94</v>
      </c>
      <c r="J344" s="1">
        <v>3010991.94</v>
      </c>
      <c r="K344" s="1">
        <v>3010991.94</v>
      </c>
      <c r="L344" s="1">
        <v>2804383.64</v>
      </c>
      <c r="M344" s="1">
        <v>2804383.64</v>
      </c>
      <c r="N344" s="1">
        <v>2804383.64</v>
      </c>
      <c r="O344" s="1">
        <v>-1696211.1400000001</v>
      </c>
      <c r="P344" s="1">
        <v>-1698218.47</v>
      </c>
      <c r="Q344" s="1">
        <v>-1700225.8</v>
      </c>
      <c r="R344" s="1">
        <v>-1702233.13</v>
      </c>
      <c r="S344" s="1">
        <v>-1704240.46</v>
      </c>
      <c r="T344" s="1">
        <v>-1706247.79</v>
      </c>
      <c r="U344" s="1">
        <v>-1708255.12</v>
      </c>
      <c r="V344" s="1">
        <v>-1710262.4500000002</v>
      </c>
      <c r="W344" s="1">
        <v>-1712269.78</v>
      </c>
      <c r="X344" s="1">
        <v>-1714277.1099999999</v>
      </c>
      <c r="Y344" s="1">
        <v>-1509607.27</v>
      </c>
      <c r="Z344" s="1">
        <v>-1511476.8599999999</v>
      </c>
      <c r="AA344" s="1">
        <v>-1513346.45</v>
      </c>
      <c r="AB344" s="1">
        <v>-2007.3300000000002</v>
      </c>
      <c r="AC344" s="1">
        <v>-2007.3300000000002</v>
      </c>
      <c r="AD344" s="1">
        <v>-2007.3300000000002</v>
      </c>
      <c r="AE344" s="1">
        <v>-2007.3300000000002</v>
      </c>
      <c r="AF344" s="1">
        <v>-2007.3300000000002</v>
      </c>
      <c r="AG344" s="1">
        <v>-2007.3300000000002</v>
      </c>
      <c r="AH344" s="1">
        <v>-2007.3300000000002</v>
      </c>
      <c r="AI344" s="1">
        <v>-2007.3300000000002</v>
      </c>
      <c r="AJ344" s="1">
        <v>-2007.3300000000002</v>
      </c>
      <c r="AK344" s="1">
        <v>-2007.3300000000002</v>
      </c>
      <c r="AL344" s="1">
        <v>-1938.46</v>
      </c>
      <c r="AM344" s="1">
        <v>-1869.5900000000001</v>
      </c>
      <c r="AN344" s="1">
        <v>-1869.5900000000001</v>
      </c>
      <c r="AO344" s="1">
        <v>1314780.8</v>
      </c>
      <c r="AP344" s="1">
        <v>1312773.47</v>
      </c>
      <c r="AQ344" s="1">
        <v>1310766.1400000001</v>
      </c>
      <c r="AR344" s="1">
        <v>1308758.81</v>
      </c>
      <c r="AS344" s="1">
        <v>1306751.48</v>
      </c>
      <c r="AT344" s="1">
        <v>1304744.1499999999</v>
      </c>
      <c r="AU344" s="1">
        <v>1302736.82</v>
      </c>
      <c r="AV344" s="1">
        <v>1300729.49</v>
      </c>
      <c r="AW344" s="1">
        <v>1298722.1600000001</v>
      </c>
      <c r="AX344" s="1">
        <v>1296714.83</v>
      </c>
      <c r="AY344" s="1">
        <v>1294776.3700000001</v>
      </c>
      <c r="AZ344" s="1">
        <v>1292906.78</v>
      </c>
      <c r="BA344" s="1">
        <v>1291037.19</v>
      </c>
    </row>
    <row r="345" spans="1:53" x14ac:dyDescent="0.2">
      <c r="A345" t="s">
        <v>360</v>
      </c>
      <c r="B345" s="1">
        <v>422382.04000000004</v>
      </c>
      <c r="C345" s="1">
        <v>422382.04000000004</v>
      </c>
      <c r="D345" s="1">
        <v>422382.04000000004</v>
      </c>
      <c r="E345" s="1">
        <v>422382.04000000004</v>
      </c>
      <c r="F345" s="1">
        <v>422382.04000000004</v>
      </c>
      <c r="G345" s="1">
        <v>422382.04000000004</v>
      </c>
      <c r="H345" s="1">
        <v>422382.04000000004</v>
      </c>
      <c r="I345" s="1">
        <v>422382.04000000004</v>
      </c>
      <c r="J345" s="1">
        <v>422382.04000000004</v>
      </c>
      <c r="K345" s="1">
        <v>422382.04000000004</v>
      </c>
      <c r="L345" s="1">
        <v>422382.04000000004</v>
      </c>
      <c r="M345" s="1">
        <v>422382.04000000004</v>
      </c>
      <c r="N345" s="1">
        <v>355980.02</v>
      </c>
      <c r="O345" s="1">
        <v>-293062.84000000003</v>
      </c>
      <c r="P345" s="1">
        <v>-293323.31</v>
      </c>
      <c r="Q345" s="1">
        <v>-293583.78000000003</v>
      </c>
      <c r="R345" s="1">
        <v>-293844.25</v>
      </c>
      <c r="S345" s="1">
        <v>-294104.72000000003</v>
      </c>
      <c r="T345" s="1">
        <v>-294365.19</v>
      </c>
      <c r="U345" s="1">
        <v>-294625.66000000003</v>
      </c>
      <c r="V345" s="1">
        <v>-294886.13</v>
      </c>
      <c r="W345" s="1">
        <v>-295146.60000000003</v>
      </c>
      <c r="X345" s="1">
        <v>-295407.07</v>
      </c>
      <c r="Y345" s="1">
        <v>-295667.53999999998</v>
      </c>
      <c r="Z345" s="1">
        <v>-295928.01</v>
      </c>
      <c r="AA345" s="1">
        <v>-296168</v>
      </c>
      <c r="AB345" s="1">
        <v>-260.47000000000003</v>
      </c>
      <c r="AC345" s="1">
        <v>-260.47000000000003</v>
      </c>
      <c r="AD345" s="1">
        <v>-260.47000000000003</v>
      </c>
      <c r="AE345" s="1">
        <v>-260.47000000000003</v>
      </c>
      <c r="AF345" s="1">
        <v>-260.47000000000003</v>
      </c>
      <c r="AG345" s="1">
        <v>-260.47000000000003</v>
      </c>
      <c r="AH345" s="1">
        <v>-260.47000000000003</v>
      </c>
      <c r="AI345" s="1">
        <v>-260.47000000000003</v>
      </c>
      <c r="AJ345" s="1">
        <v>-260.47000000000003</v>
      </c>
      <c r="AK345" s="1">
        <v>-260.47000000000003</v>
      </c>
      <c r="AL345" s="1">
        <v>-260.47000000000003</v>
      </c>
      <c r="AM345" s="1">
        <v>-260.47000000000003</v>
      </c>
      <c r="AN345" s="1">
        <v>-239.99</v>
      </c>
      <c r="AO345" s="1">
        <v>129319.2</v>
      </c>
      <c r="AP345" s="1">
        <v>129058.73</v>
      </c>
      <c r="AQ345" s="1">
        <v>128798.26000000001</v>
      </c>
      <c r="AR345" s="1">
        <v>128537.79000000001</v>
      </c>
      <c r="AS345" s="1">
        <v>128277.32</v>
      </c>
      <c r="AT345" s="1">
        <v>128016.85</v>
      </c>
      <c r="AU345" s="1">
        <v>127756.38</v>
      </c>
      <c r="AV345" s="1">
        <v>127495.91</v>
      </c>
      <c r="AW345" s="1">
        <v>127235.44</v>
      </c>
      <c r="AX345" s="1">
        <v>126974.97</v>
      </c>
      <c r="AY345" s="1">
        <v>126714.5</v>
      </c>
      <c r="AZ345" s="1">
        <v>126454.03</v>
      </c>
      <c r="BA345" s="1">
        <v>59812.020000000004</v>
      </c>
    </row>
    <row r="346" spans="1:53" x14ac:dyDescent="0.2">
      <c r="A346" t="s">
        <v>361</v>
      </c>
      <c r="B346" s="1" t="s">
        <v>21</v>
      </c>
      <c r="C346" s="1" t="s">
        <v>21</v>
      </c>
      <c r="D346" s="1" t="s">
        <v>21</v>
      </c>
      <c r="E346" s="1" t="s">
        <v>21</v>
      </c>
      <c r="F346" s="1" t="s">
        <v>21</v>
      </c>
      <c r="G346" s="1" t="s">
        <v>21</v>
      </c>
      <c r="H346" s="1" t="s">
        <v>21</v>
      </c>
      <c r="I346" s="1" t="s">
        <v>21</v>
      </c>
      <c r="J346" s="1" t="s">
        <v>21</v>
      </c>
      <c r="K346" s="1" t="s">
        <v>21</v>
      </c>
      <c r="L346" s="1" t="s">
        <v>21</v>
      </c>
      <c r="M346" s="1" t="s">
        <v>21</v>
      </c>
      <c r="N346" s="1">
        <v>66402.02</v>
      </c>
      <c r="O346" s="1" t="s">
        <v>21</v>
      </c>
      <c r="P346" s="1" t="s">
        <v>21</v>
      </c>
      <c r="Q346" s="1" t="s">
        <v>21</v>
      </c>
      <c r="R346" s="1" t="s">
        <v>21</v>
      </c>
      <c r="S346" s="1" t="s">
        <v>21</v>
      </c>
      <c r="T346" s="1" t="s">
        <v>21</v>
      </c>
      <c r="U346" s="1" t="s">
        <v>21</v>
      </c>
      <c r="V346" s="1" t="s">
        <v>21</v>
      </c>
      <c r="W346" s="1" t="s">
        <v>21</v>
      </c>
      <c r="X346" s="1" t="s">
        <v>21</v>
      </c>
      <c r="Y346" s="1" t="s">
        <v>21</v>
      </c>
      <c r="Z346" s="1" t="s">
        <v>21</v>
      </c>
      <c r="AA346" s="1">
        <v>-35.410000000000004</v>
      </c>
      <c r="AB346" s="1" t="s">
        <v>21</v>
      </c>
      <c r="AC346" s="1" t="s">
        <v>21</v>
      </c>
      <c r="AD346" s="1" t="s">
        <v>21</v>
      </c>
      <c r="AE346" s="1" t="s">
        <v>21</v>
      </c>
      <c r="AF346" s="1" t="s">
        <v>21</v>
      </c>
      <c r="AG346" s="1" t="s">
        <v>21</v>
      </c>
      <c r="AH346" s="1" t="s">
        <v>21</v>
      </c>
      <c r="AI346" s="1" t="s">
        <v>21</v>
      </c>
      <c r="AJ346" s="1" t="s">
        <v>21</v>
      </c>
      <c r="AK346" s="1" t="s">
        <v>21</v>
      </c>
      <c r="AL346" s="1" t="s">
        <v>21</v>
      </c>
      <c r="AM346" s="1" t="s">
        <v>21</v>
      </c>
      <c r="AN346" s="1">
        <v>-35.410000000000004</v>
      </c>
      <c r="AO346" s="1" t="s">
        <v>21</v>
      </c>
      <c r="AP346" s="1" t="s">
        <v>21</v>
      </c>
      <c r="AQ346" s="1" t="s">
        <v>21</v>
      </c>
      <c r="AR346" s="1" t="s">
        <v>21</v>
      </c>
      <c r="AS346" s="1" t="s">
        <v>21</v>
      </c>
      <c r="AT346" s="1" t="s">
        <v>21</v>
      </c>
      <c r="AU346" s="1" t="s">
        <v>21</v>
      </c>
      <c r="AV346" s="1" t="s">
        <v>21</v>
      </c>
      <c r="AW346" s="1" t="s">
        <v>21</v>
      </c>
      <c r="AX346" s="1" t="s">
        <v>21</v>
      </c>
      <c r="AY346" s="1" t="s">
        <v>21</v>
      </c>
      <c r="AZ346" s="1" t="s">
        <v>21</v>
      </c>
      <c r="BA346" s="1">
        <v>66366.61</v>
      </c>
    </row>
    <row r="347" spans="1:53" x14ac:dyDescent="0.2">
      <c r="A347" t="s">
        <v>362</v>
      </c>
      <c r="B347" s="1">
        <v>27991.5</v>
      </c>
      <c r="C347" s="1">
        <v>27991.5</v>
      </c>
      <c r="D347" s="1">
        <v>27991.5</v>
      </c>
      <c r="E347" s="1">
        <v>27991.5</v>
      </c>
      <c r="F347" s="1">
        <v>27991.5</v>
      </c>
      <c r="G347" s="1">
        <v>27991.5</v>
      </c>
      <c r="H347" s="1">
        <v>27991.5</v>
      </c>
      <c r="I347" s="1">
        <v>27991.5</v>
      </c>
      <c r="J347" s="1">
        <v>27991.5</v>
      </c>
      <c r="K347" s="1">
        <v>27991.5</v>
      </c>
      <c r="L347" s="1">
        <v>27991.5</v>
      </c>
      <c r="M347" s="1">
        <v>27991.5</v>
      </c>
      <c r="N347" s="1">
        <v>27991.5</v>
      </c>
      <c r="O347" s="1">
        <v>-2274.21</v>
      </c>
      <c r="P347" s="1">
        <v>-2311.77</v>
      </c>
      <c r="Q347" s="1">
        <v>-2349.33</v>
      </c>
      <c r="R347" s="1">
        <v>-2386.89</v>
      </c>
      <c r="S347" s="1">
        <v>-2424.4500000000003</v>
      </c>
      <c r="T347" s="1">
        <v>-2462.0100000000002</v>
      </c>
      <c r="U347" s="1">
        <v>-2499.5700000000002</v>
      </c>
      <c r="V347" s="1">
        <v>-2537.13</v>
      </c>
      <c r="W347" s="1">
        <v>-2574.69</v>
      </c>
      <c r="X347" s="1">
        <v>-2612.25</v>
      </c>
      <c r="Y347" s="1">
        <v>-2649.81</v>
      </c>
      <c r="Z347" s="1">
        <v>-2687.37</v>
      </c>
      <c r="AA347" s="1">
        <v>-2724.93</v>
      </c>
      <c r="AB347" s="1">
        <v>-37.56</v>
      </c>
      <c r="AC347" s="1">
        <v>-37.56</v>
      </c>
      <c r="AD347" s="1">
        <v>-37.56</v>
      </c>
      <c r="AE347" s="1">
        <v>-37.56</v>
      </c>
      <c r="AF347" s="1">
        <v>-37.56</v>
      </c>
      <c r="AG347" s="1">
        <v>-37.56</v>
      </c>
      <c r="AH347" s="1">
        <v>-37.56</v>
      </c>
      <c r="AI347" s="1">
        <v>-37.56</v>
      </c>
      <c r="AJ347" s="1">
        <v>-37.56</v>
      </c>
      <c r="AK347" s="1">
        <v>-37.56</v>
      </c>
      <c r="AL347" s="1">
        <v>-37.56</v>
      </c>
      <c r="AM347" s="1">
        <v>-37.56</v>
      </c>
      <c r="AN347" s="1">
        <v>-37.56</v>
      </c>
      <c r="AO347" s="1">
        <v>25717.29</v>
      </c>
      <c r="AP347" s="1">
        <v>25679.73</v>
      </c>
      <c r="AQ347" s="1">
        <v>25642.170000000002</v>
      </c>
      <c r="AR347" s="1">
        <v>25604.61</v>
      </c>
      <c r="AS347" s="1">
        <v>25567.05</v>
      </c>
      <c r="AT347" s="1">
        <v>25529.49</v>
      </c>
      <c r="AU347" s="1">
        <v>25491.93</v>
      </c>
      <c r="AV347" s="1">
        <v>25454.37</v>
      </c>
      <c r="AW347" s="1">
        <v>25416.81</v>
      </c>
      <c r="AX347" s="1">
        <v>25379.25</v>
      </c>
      <c r="AY347" s="1">
        <v>25341.690000000002</v>
      </c>
      <c r="AZ347" s="1">
        <v>25304.13</v>
      </c>
      <c r="BA347" s="1">
        <v>25266.57</v>
      </c>
    </row>
    <row r="348" spans="1:53" x14ac:dyDescent="0.2">
      <c r="A348" t="s">
        <v>363</v>
      </c>
      <c r="B348" s="1">
        <v>246561.49</v>
      </c>
      <c r="C348" s="1">
        <v>246561.49</v>
      </c>
      <c r="D348" s="1">
        <v>246561.49</v>
      </c>
      <c r="E348" s="1">
        <v>246561.49</v>
      </c>
      <c r="F348" s="1">
        <v>246561.49</v>
      </c>
      <c r="G348" s="1">
        <v>246561.49</v>
      </c>
      <c r="H348" s="1">
        <v>246561.49</v>
      </c>
      <c r="I348" s="1">
        <v>246561.49</v>
      </c>
      <c r="J348" s="1">
        <v>246561.49</v>
      </c>
      <c r="K348" s="1">
        <v>246561.49</v>
      </c>
      <c r="L348" s="1">
        <v>246561.49</v>
      </c>
      <c r="M348" s="1">
        <v>246561.49</v>
      </c>
      <c r="N348" s="1">
        <v>246561.49</v>
      </c>
      <c r="O348" s="1">
        <v>-110077.12</v>
      </c>
      <c r="P348" s="1">
        <v>-110465.45</v>
      </c>
      <c r="Q348" s="1">
        <v>-110853.78</v>
      </c>
      <c r="R348" s="1">
        <v>-111242.11</v>
      </c>
      <c r="S348" s="1">
        <v>-111630.44</v>
      </c>
      <c r="T348" s="1">
        <v>-112018.77</v>
      </c>
      <c r="U348" s="1">
        <v>-112407.1</v>
      </c>
      <c r="V348" s="1">
        <v>-112795.43000000001</v>
      </c>
      <c r="W348" s="1">
        <v>-113183.76000000001</v>
      </c>
      <c r="X348" s="1">
        <v>-113572.09</v>
      </c>
      <c r="Y348" s="1">
        <v>-113960.42</v>
      </c>
      <c r="Z348" s="1">
        <v>-114348.75</v>
      </c>
      <c r="AA348" s="1">
        <v>-114737.08</v>
      </c>
      <c r="AB348" s="1">
        <v>-388.33</v>
      </c>
      <c r="AC348" s="1">
        <v>-388.33</v>
      </c>
      <c r="AD348" s="1">
        <v>-388.33</v>
      </c>
      <c r="AE348" s="1">
        <v>-388.33</v>
      </c>
      <c r="AF348" s="1">
        <v>-388.33</v>
      </c>
      <c r="AG348" s="1">
        <v>-388.33</v>
      </c>
      <c r="AH348" s="1">
        <v>-388.33</v>
      </c>
      <c r="AI348" s="1">
        <v>-388.33</v>
      </c>
      <c r="AJ348" s="1">
        <v>-388.33</v>
      </c>
      <c r="AK348" s="1">
        <v>-388.33</v>
      </c>
      <c r="AL348" s="1">
        <v>-388.33</v>
      </c>
      <c r="AM348" s="1">
        <v>-388.33</v>
      </c>
      <c r="AN348" s="1">
        <v>-388.33</v>
      </c>
      <c r="AO348" s="1">
        <v>136484.37</v>
      </c>
      <c r="AP348" s="1">
        <v>136096.04</v>
      </c>
      <c r="AQ348" s="1">
        <v>135707.71</v>
      </c>
      <c r="AR348" s="1">
        <v>135319.38</v>
      </c>
      <c r="AS348" s="1">
        <v>134931.04999999999</v>
      </c>
      <c r="AT348" s="1">
        <v>134542.72</v>
      </c>
      <c r="AU348" s="1">
        <v>134154.39000000001</v>
      </c>
      <c r="AV348" s="1">
        <v>133766.06</v>
      </c>
      <c r="AW348" s="1">
        <v>133377.73000000001</v>
      </c>
      <c r="AX348" s="1">
        <v>132989.4</v>
      </c>
      <c r="AY348" s="1">
        <v>132601.07</v>
      </c>
      <c r="AZ348" s="1">
        <v>132212.74</v>
      </c>
      <c r="BA348" s="1">
        <v>131824.41</v>
      </c>
    </row>
    <row r="349" spans="1:53" x14ac:dyDescent="0.2">
      <c r="A349" t="s">
        <v>364</v>
      </c>
      <c r="B349" s="1">
        <v>662529.70000000007</v>
      </c>
      <c r="C349" s="1">
        <v>662529.70000000007</v>
      </c>
      <c r="D349" s="1">
        <v>662529.70000000007</v>
      </c>
      <c r="E349" s="1">
        <v>662529.70000000007</v>
      </c>
      <c r="F349" s="1">
        <v>662529.70000000007</v>
      </c>
      <c r="G349" s="1">
        <v>662529.70000000007</v>
      </c>
      <c r="H349" s="1">
        <v>662529.70000000007</v>
      </c>
      <c r="I349" s="1">
        <v>662529.70000000007</v>
      </c>
      <c r="J349" s="1">
        <v>662529.70000000007</v>
      </c>
      <c r="K349" s="1">
        <v>662529.70000000007</v>
      </c>
      <c r="L349" s="1">
        <v>662529.70000000007</v>
      </c>
      <c r="M349" s="1">
        <v>662529.70000000007</v>
      </c>
      <c r="N349" s="1">
        <v>662529.70000000007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662529.70000000007</v>
      </c>
      <c r="AP349" s="1">
        <v>662529.70000000007</v>
      </c>
      <c r="AQ349" s="1">
        <v>662529.70000000007</v>
      </c>
      <c r="AR349" s="1">
        <v>662529.70000000007</v>
      </c>
      <c r="AS349" s="1">
        <v>662529.70000000007</v>
      </c>
      <c r="AT349" s="1">
        <v>662529.70000000007</v>
      </c>
      <c r="AU349" s="1">
        <v>662529.70000000007</v>
      </c>
      <c r="AV349" s="1">
        <v>662529.70000000007</v>
      </c>
      <c r="AW349" s="1">
        <v>662529.70000000007</v>
      </c>
      <c r="AX349" s="1">
        <v>662529.70000000007</v>
      </c>
      <c r="AY349" s="1">
        <v>662529.70000000007</v>
      </c>
      <c r="AZ349" s="1">
        <v>662529.70000000007</v>
      </c>
      <c r="BA349" s="1">
        <v>662529.70000000007</v>
      </c>
    </row>
    <row r="350" spans="1:53" x14ac:dyDescent="0.2">
      <c r="A350" t="s">
        <v>365</v>
      </c>
      <c r="B350" s="1">
        <v>23166.89</v>
      </c>
      <c r="C350" s="1">
        <v>23166.89</v>
      </c>
      <c r="D350" s="1">
        <v>23166.89</v>
      </c>
      <c r="E350" s="1">
        <v>23166.89</v>
      </c>
      <c r="F350" s="1">
        <v>23166.89</v>
      </c>
      <c r="G350" s="1">
        <v>23166.89</v>
      </c>
      <c r="H350" s="1">
        <v>23166.89</v>
      </c>
      <c r="I350" s="1">
        <v>23166.89</v>
      </c>
      <c r="J350" s="1">
        <v>23166.89</v>
      </c>
      <c r="K350" s="1">
        <v>23166.89</v>
      </c>
      <c r="L350" s="1">
        <v>23166.89</v>
      </c>
      <c r="M350" s="1">
        <v>23166.89</v>
      </c>
      <c r="N350" s="1">
        <v>23166.89</v>
      </c>
      <c r="O350" s="1">
        <v>-12491.720000000001</v>
      </c>
      <c r="P350" s="1">
        <v>-12569.52</v>
      </c>
      <c r="Q350" s="1">
        <v>-12647.32</v>
      </c>
      <c r="R350" s="1">
        <v>-12725.12</v>
      </c>
      <c r="S350" s="1">
        <v>-12802.92</v>
      </c>
      <c r="T350" s="1">
        <v>-12880.720000000001</v>
      </c>
      <c r="U350" s="1">
        <v>-12958.52</v>
      </c>
      <c r="V350" s="1">
        <v>-13036.32</v>
      </c>
      <c r="W350" s="1">
        <v>-13114.12</v>
      </c>
      <c r="X350" s="1">
        <v>-13191.92</v>
      </c>
      <c r="Y350" s="1">
        <v>-13269.720000000001</v>
      </c>
      <c r="Z350" s="1">
        <v>-13347.52</v>
      </c>
      <c r="AA350" s="1">
        <v>-13425.32</v>
      </c>
      <c r="AB350" s="1">
        <v>-77.8</v>
      </c>
      <c r="AC350" s="1">
        <v>-77.8</v>
      </c>
      <c r="AD350" s="1">
        <v>-77.8</v>
      </c>
      <c r="AE350" s="1">
        <v>-77.8</v>
      </c>
      <c r="AF350" s="1">
        <v>-77.8</v>
      </c>
      <c r="AG350" s="1">
        <v>-77.8</v>
      </c>
      <c r="AH350" s="1">
        <v>-77.8</v>
      </c>
      <c r="AI350" s="1">
        <v>-77.8</v>
      </c>
      <c r="AJ350" s="1">
        <v>-77.8</v>
      </c>
      <c r="AK350" s="1">
        <v>-77.8</v>
      </c>
      <c r="AL350" s="1">
        <v>-77.8</v>
      </c>
      <c r="AM350" s="1">
        <v>-77.8</v>
      </c>
      <c r="AN350" s="1">
        <v>-77.8</v>
      </c>
      <c r="AO350" s="1">
        <v>10675.17</v>
      </c>
      <c r="AP350" s="1">
        <v>10597.37</v>
      </c>
      <c r="AQ350" s="1">
        <v>10519.57</v>
      </c>
      <c r="AR350" s="1">
        <v>10441.77</v>
      </c>
      <c r="AS350" s="1">
        <v>10363.969999999999</v>
      </c>
      <c r="AT350" s="1">
        <v>10286.17</v>
      </c>
      <c r="AU350" s="1">
        <v>10208.370000000001</v>
      </c>
      <c r="AV350" s="1">
        <v>10130.57</v>
      </c>
      <c r="AW350" s="1">
        <v>10052.77</v>
      </c>
      <c r="AX350" s="1">
        <v>9974.9699999999993</v>
      </c>
      <c r="AY350" s="1">
        <v>9897.17</v>
      </c>
      <c r="AZ350" s="1">
        <v>9819.3700000000008</v>
      </c>
      <c r="BA350" s="1">
        <v>9741.57</v>
      </c>
    </row>
    <row r="351" spans="1:53" x14ac:dyDescent="0.2">
      <c r="A351" t="s">
        <v>366</v>
      </c>
      <c r="B351" s="1">
        <v>2708437.11</v>
      </c>
      <c r="C351" s="1">
        <v>2708437.11</v>
      </c>
      <c r="D351" s="1">
        <v>2708437.11</v>
      </c>
      <c r="E351" s="1">
        <v>2708437.11</v>
      </c>
      <c r="F351" s="1">
        <v>2708437.11</v>
      </c>
      <c r="G351" s="1">
        <v>2708437.11</v>
      </c>
      <c r="H351" s="1">
        <v>2708437.11</v>
      </c>
      <c r="I351" s="1">
        <v>2708437.11</v>
      </c>
      <c r="J351" s="1">
        <v>2708437.11</v>
      </c>
      <c r="K351" s="1">
        <v>2708437.11</v>
      </c>
      <c r="L351" s="1">
        <v>2708437.11</v>
      </c>
      <c r="M351" s="1">
        <v>2708437.11</v>
      </c>
      <c r="N351" s="1">
        <v>2708437.11</v>
      </c>
      <c r="O351" s="1">
        <v>-1308444.6200000001</v>
      </c>
      <c r="P351" s="1">
        <v>-1314786.8799999999</v>
      </c>
      <c r="Q351" s="1">
        <v>-1321129.1400000001</v>
      </c>
      <c r="R351" s="1">
        <v>-1327471.3999999999</v>
      </c>
      <c r="S351" s="1">
        <v>-1333813.6600000001</v>
      </c>
      <c r="T351" s="1">
        <v>-1340155.92</v>
      </c>
      <c r="U351" s="1">
        <v>-1346498.18</v>
      </c>
      <c r="V351" s="1">
        <v>-1352840.44</v>
      </c>
      <c r="W351" s="1">
        <v>-1359182.7</v>
      </c>
      <c r="X351" s="1">
        <v>-1365524.96</v>
      </c>
      <c r="Y351" s="1">
        <v>-1371867.22</v>
      </c>
      <c r="Z351" s="1">
        <v>-1378209.48</v>
      </c>
      <c r="AA351" s="1">
        <v>-1384551.74</v>
      </c>
      <c r="AB351" s="1">
        <v>-6342.26</v>
      </c>
      <c r="AC351" s="1">
        <v>-6342.26</v>
      </c>
      <c r="AD351" s="1">
        <v>-6342.26</v>
      </c>
      <c r="AE351" s="1">
        <v>-6342.26</v>
      </c>
      <c r="AF351" s="1">
        <v>-6342.26</v>
      </c>
      <c r="AG351" s="1">
        <v>-6342.26</v>
      </c>
      <c r="AH351" s="1">
        <v>-6342.26</v>
      </c>
      <c r="AI351" s="1">
        <v>-6342.26</v>
      </c>
      <c r="AJ351" s="1">
        <v>-6342.26</v>
      </c>
      <c r="AK351" s="1">
        <v>-6342.26</v>
      </c>
      <c r="AL351" s="1">
        <v>-6342.26</v>
      </c>
      <c r="AM351" s="1">
        <v>-6342.26</v>
      </c>
      <c r="AN351" s="1">
        <v>-6342.26</v>
      </c>
      <c r="AO351" s="1">
        <v>1399992.49</v>
      </c>
      <c r="AP351" s="1">
        <v>1393650.23</v>
      </c>
      <c r="AQ351" s="1">
        <v>1387307.97</v>
      </c>
      <c r="AR351" s="1">
        <v>1380965.71</v>
      </c>
      <c r="AS351" s="1">
        <v>1374623.45</v>
      </c>
      <c r="AT351" s="1">
        <v>1368281.19</v>
      </c>
      <c r="AU351" s="1">
        <v>1361938.93</v>
      </c>
      <c r="AV351" s="1">
        <v>1355596.67</v>
      </c>
      <c r="AW351" s="1">
        <v>1349254.4100000001</v>
      </c>
      <c r="AX351" s="1">
        <v>1342912.15</v>
      </c>
      <c r="AY351" s="1">
        <v>1336569.8900000001</v>
      </c>
      <c r="AZ351" s="1">
        <v>1330227.6299999999</v>
      </c>
      <c r="BA351" s="1">
        <v>1323885.3700000001</v>
      </c>
    </row>
    <row r="352" spans="1:53" x14ac:dyDescent="0.2">
      <c r="A352" t="s">
        <v>367</v>
      </c>
      <c r="B352" s="1">
        <v>175981.22</v>
      </c>
      <c r="C352" s="1">
        <v>175981.22</v>
      </c>
      <c r="D352" s="1">
        <v>175981.22</v>
      </c>
      <c r="E352" s="1">
        <v>175981.22</v>
      </c>
      <c r="F352" s="1">
        <v>175981.22</v>
      </c>
      <c r="G352" s="1">
        <v>175981.22</v>
      </c>
      <c r="H352" s="1">
        <v>175981.22</v>
      </c>
      <c r="I352" s="1">
        <v>175981.22</v>
      </c>
      <c r="J352" s="1">
        <v>175981.22</v>
      </c>
      <c r="K352" s="1">
        <v>175981.22</v>
      </c>
      <c r="L352" s="1">
        <v>175981.22</v>
      </c>
      <c r="M352" s="1">
        <v>175981.22</v>
      </c>
      <c r="N352" s="1">
        <v>175981.22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175981.22</v>
      </c>
      <c r="AP352" s="1">
        <v>175981.22</v>
      </c>
      <c r="AQ352" s="1">
        <v>175981.22</v>
      </c>
      <c r="AR352" s="1">
        <v>175981.22</v>
      </c>
      <c r="AS352" s="1">
        <v>175981.22</v>
      </c>
      <c r="AT352" s="1">
        <v>175981.22</v>
      </c>
      <c r="AU352" s="1">
        <v>175981.22</v>
      </c>
      <c r="AV352" s="1">
        <v>175981.22</v>
      </c>
      <c r="AW352" s="1">
        <v>175981.22</v>
      </c>
      <c r="AX352" s="1">
        <v>175981.22</v>
      </c>
      <c r="AY352" s="1">
        <v>175981.22</v>
      </c>
      <c r="AZ352" s="1">
        <v>175981.22</v>
      </c>
      <c r="BA352" s="1">
        <v>175981.22</v>
      </c>
    </row>
    <row r="353" spans="1:53" x14ac:dyDescent="0.2">
      <c r="A353" t="s">
        <v>368</v>
      </c>
      <c r="B353" s="1">
        <v>1313454.32</v>
      </c>
      <c r="C353" s="1">
        <v>1309500.32</v>
      </c>
      <c r="D353" s="1">
        <v>1819775.31</v>
      </c>
      <c r="E353" s="1">
        <v>1861340.92</v>
      </c>
      <c r="F353" s="1">
        <v>2084291.61</v>
      </c>
      <c r="G353" s="1">
        <v>2085161.14</v>
      </c>
      <c r="H353" s="1">
        <v>2140432.79</v>
      </c>
      <c r="I353" s="1">
        <v>2143337.25</v>
      </c>
      <c r="J353" s="1">
        <v>2138076.4700000002</v>
      </c>
      <c r="K353" s="1">
        <v>2441051</v>
      </c>
      <c r="L353" s="1">
        <v>2426755.88</v>
      </c>
      <c r="M353" s="1">
        <v>2509088.77</v>
      </c>
      <c r="N353" s="1">
        <v>2523930.7400000002</v>
      </c>
      <c r="O353" s="1">
        <v>-703802.62</v>
      </c>
      <c r="P353" s="1">
        <v>-702132.78</v>
      </c>
      <c r="Q353" s="1">
        <v>-704857.86</v>
      </c>
      <c r="R353" s="1">
        <v>-704691.5</v>
      </c>
      <c r="S353" s="1">
        <v>-708127.49</v>
      </c>
      <c r="T353" s="1">
        <v>-694420.52</v>
      </c>
      <c r="U353" s="1">
        <v>-698100.31</v>
      </c>
      <c r="V353" s="1">
        <v>-701830.76</v>
      </c>
      <c r="W353" s="1">
        <v>-705559.16</v>
      </c>
      <c r="X353" s="1">
        <v>-709546.82000000007</v>
      </c>
      <c r="Y353" s="1">
        <v>-692490.1</v>
      </c>
      <c r="Z353" s="1">
        <v>-696788.4</v>
      </c>
      <c r="AA353" s="1">
        <v>-683779.32000000007</v>
      </c>
      <c r="AB353" s="1">
        <v>-2283.84</v>
      </c>
      <c r="AC353" s="1">
        <v>-2284.16</v>
      </c>
      <c r="AD353" s="1">
        <v>-2725.08</v>
      </c>
      <c r="AE353" s="1">
        <v>-3205.64</v>
      </c>
      <c r="AF353" s="1">
        <v>-3435.9900000000002</v>
      </c>
      <c r="AG353" s="1">
        <v>-3630.9</v>
      </c>
      <c r="AH353" s="1">
        <v>-3679.79</v>
      </c>
      <c r="AI353" s="1">
        <v>-3730.4500000000003</v>
      </c>
      <c r="AJ353" s="1">
        <v>-3728.4</v>
      </c>
      <c r="AK353" s="1">
        <v>-3987.6600000000003</v>
      </c>
      <c r="AL353" s="1">
        <v>-4239.05</v>
      </c>
      <c r="AM353" s="1">
        <v>-4298.3</v>
      </c>
      <c r="AN353" s="1">
        <v>-4382.92</v>
      </c>
      <c r="AO353" s="1">
        <v>609651.70000000007</v>
      </c>
      <c r="AP353" s="1">
        <v>607367.54</v>
      </c>
      <c r="AQ353" s="1">
        <v>1114917.45</v>
      </c>
      <c r="AR353" s="1">
        <v>1156649.42</v>
      </c>
      <c r="AS353" s="1">
        <v>1376164.12</v>
      </c>
      <c r="AT353" s="1">
        <v>1390740.62</v>
      </c>
      <c r="AU353" s="1">
        <v>1442332.48</v>
      </c>
      <c r="AV353" s="1">
        <v>1441506.49</v>
      </c>
      <c r="AW353" s="1">
        <v>1432517.31</v>
      </c>
      <c r="AX353" s="1">
        <v>1731504.1800000002</v>
      </c>
      <c r="AY353" s="1">
        <v>1734265.78</v>
      </c>
      <c r="AZ353" s="1">
        <v>1812300.37</v>
      </c>
      <c r="BA353" s="1">
        <v>1840151.42</v>
      </c>
    </row>
    <row r="354" spans="1:53" x14ac:dyDescent="0.2">
      <c r="A354" t="s">
        <v>369</v>
      </c>
      <c r="B354" s="1">
        <v>2664.78</v>
      </c>
      <c r="C354" s="1">
        <v>2664.78</v>
      </c>
      <c r="D354" s="1">
        <v>2664.78</v>
      </c>
      <c r="E354" s="1">
        <v>2664.78</v>
      </c>
      <c r="F354" s="1">
        <v>2664.78</v>
      </c>
      <c r="G354" s="1">
        <v>2664.78</v>
      </c>
      <c r="H354" s="1">
        <v>2664.78</v>
      </c>
      <c r="I354" s="1">
        <v>2664.78</v>
      </c>
      <c r="J354" s="1">
        <v>2664.78</v>
      </c>
      <c r="K354" s="1">
        <v>2664.78</v>
      </c>
      <c r="L354" s="1">
        <v>2664.78</v>
      </c>
      <c r="M354" s="1">
        <v>2664.78</v>
      </c>
      <c r="N354" s="1">
        <v>2664.78</v>
      </c>
      <c r="O354" s="1">
        <v>-2664.78</v>
      </c>
      <c r="P354" s="1">
        <v>-2664.78</v>
      </c>
      <c r="Q354" s="1">
        <v>-2664.78</v>
      </c>
      <c r="R354" s="1">
        <v>-2664.78</v>
      </c>
      <c r="S354" s="1">
        <v>-2664.78</v>
      </c>
      <c r="T354" s="1">
        <v>-2664.78</v>
      </c>
      <c r="U354" s="1">
        <v>-2664.78</v>
      </c>
      <c r="V354" s="1">
        <v>-2664.78</v>
      </c>
      <c r="W354" s="1">
        <v>-2664.78</v>
      </c>
      <c r="X354" s="1">
        <v>-2664.78</v>
      </c>
      <c r="Y354" s="1">
        <v>-2664.78</v>
      </c>
      <c r="Z354" s="1">
        <v>-2664.78</v>
      </c>
      <c r="AA354" s="1">
        <v>-2664.78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</row>
    <row r="355" spans="1:53" x14ac:dyDescent="0.2">
      <c r="A355" t="s">
        <v>370</v>
      </c>
      <c r="B355" s="1">
        <v>639597.15</v>
      </c>
      <c r="C355" s="1">
        <v>639848.19000000006</v>
      </c>
      <c r="D355" s="1">
        <v>640099.23</v>
      </c>
      <c r="E355" s="1">
        <v>640350.27</v>
      </c>
      <c r="F355" s="1">
        <v>640601.31000000006</v>
      </c>
      <c r="G355" s="1">
        <v>640852.35</v>
      </c>
      <c r="H355" s="1">
        <v>641103.39</v>
      </c>
      <c r="I355" s="1">
        <v>641354.43000000005</v>
      </c>
      <c r="J355" s="1">
        <v>641605.47</v>
      </c>
      <c r="K355" s="1">
        <v>641856.51</v>
      </c>
      <c r="L355" s="1">
        <v>642107.55000000005</v>
      </c>
      <c r="M355" s="1">
        <v>642358.59</v>
      </c>
      <c r="N355" s="1">
        <v>642358.59</v>
      </c>
      <c r="O355" s="1">
        <v>-25479.010000000002</v>
      </c>
      <c r="P355" s="1">
        <v>-26699.81</v>
      </c>
      <c r="Q355" s="1">
        <v>-27921.100000000002</v>
      </c>
      <c r="R355" s="1">
        <v>-29142.86</v>
      </c>
      <c r="S355" s="1">
        <v>-30365.11</v>
      </c>
      <c r="T355" s="1">
        <v>-31587.83</v>
      </c>
      <c r="U355" s="1">
        <v>-32811.03</v>
      </c>
      <c r="V355" s="1">
        <v>-34034.71</v>
      </c>
      <c r="W355" s="1">
        <v>-35258.870000000003</v>
      </c>
      <c r="X355" s="1">
        <v>-36483.5</v>
      </c>
      <c r="Y355" s="1">
        <v>-37708.620000000003</v>
      </c>
      <c r="Z355" s="1">
        <v>-38934.21</v>
      </c>
      <c r="AA355" s="1">
        <v>-40160.04</v>
      </c>
      <c r="AB355" s="1">
        <v>-1214.1200000000001</v>
      </c>
      <c r="AC355" s="1">
        <v>-1220.8</v>
      </c>
      <c r="AD355" s="1">
        <v>-1221.29</v>
      </c>
      <c r="AE355" s="1">
        <v>-1221.76</v>
      </c>
      <c r="AF355" s="1">
        <v>-1222.25</v>
      </c>
      <c r="AG355" s="1">
        <v>-1222.72</v>
      </c>
      <c r="AH355" s="1">
        <v>-1223.2</v>
      </c>
      <c r="AI355" s="1">
        <v>-1223.68</v>
      </c>
      <c r="AJ355" s="1">
        <v>-1224.1600000000001</v>
      </c>
      <c r="AK355" s="1">
        <v>-1224.6300000000001</v>
      </c>
      <c r="AL355" s="1">
        <v>-1225.1200000000001</v>
      </c>
      <c r="AM355" s="1">
        <v>-1225.5899999999999</v>
      </c>
      <c r="AN355" s="1">
        <v>-1225.83</v>
      </c>
      <c r="AO355" s="1">
        <v>614118.14</v>
      </c>
      <c r="AP355" s="1">
        <v>613148.38</v>
      </c>
      <c r="AQ355" s="1">
        <v>612178.13</v>
      </c>
      <c r="AR355" s="1">
        <v>611207.41</v>
      </c>
      <c r="AS355" s="1">
        <v>610236.20000000007</v>
      </c>
      <c r="AT355" s="1">
        <v>609264.52</v>
      </c>
      <c r="AU355" s="1">
        <v>608292.36</v>
      </c>
      <c r="AV355" s="1">
        <v>607319.72</v>
      </c>
      <c r="AW355" s="1">
        <v>606346.6</v>
      </c>
      <c r="AX355" s="1">
        <v>605373.01</v>
      </c>
      <c r="AY355" s="1">
        <v>604398.93000000005</v>
      </c>
      <c r="AZ355" s="1">
        <v>603424.38</v>
      </c>
      <c r="BA355" s="1">
        <v>602198.55000000005</v>
      </c>
    </row>
    <row r="356" spans="1:53" x14ac:dyDescent="0.2">
      <c r="A356" t="s">
        <v>371</v>
      </c>
      <c r="B356" s="1">
        <v>11637151.52</v>
      </c>
      <c r="C356" s="1">
        <v>11637151.52</v>
      </c>
      <c r="D356" s="1">
        <v>25297640.440000001</v>
      </c>
      <c r="E356" s="1">
        <v>25326998.219999999</v>
      </c>
      <c r="F356" s="1">
        <v>25398396.210000001</v>
      </c>
      <c r="G356" s="1">
        <v>25421674.52</v>
      </c>
      <c r="H356" s="1">
        <v>25719181.48</v>
      </c>
      <c r="I356" s="1">
        <v>25796936.239999998</v>
      </c>
      <c r="J356" s="1">
        <v>25656100.969999999</v>
      </c>
      <c r="K356" s="1">
        <v>25663935.620000001</v>
      </c>
      <c r="L356" s="1">
        <v>25833570.010000002</v>
      </c>
      <c r="M356" s="1">
        <v>25763597.32</v>
      </c>
      <c r="N356" s="1">
        <v>25779752.800000001</v>
      </c>
      <c r="O356" s="1">
        <v>-1529932.65</v>
      </c>
      <c r="P356" s="1">
        <v>-1546515.5899999999</v>
      </c>
      <c r="Q356" s="1">
        <v>-1572831.63</v>
      </c>
      <c r="R356" s="1">
        <v>-1480180.45</v>
      </c>
      <c r="S356" s="1">
        <v>-1516322.29</v>
      </c>
      <c r="T356" s="1">
        <v>-1552531.5899999999</v>
      </c>
      <c r="U356" s="1">
        <v>-1588969.4500000002</v>
      </c>
      <c r="V356" s="1">
        <v>-1625674.6800000002</v>
      </c>
      <c r="W356" s="1">
        <v>-1662334.97</v>
      </c>
      <c r="X356" s="1">
        <v>-1707970.1600000001</v>
      </c>
      <c r="Y356" s="1">
        <v>-1744662.13</v>
      </c>
      <c r="Z356" s="1">
        <v>-1781425.1099999999</v>
      </c>
      <c r="AA356" s="1">
        <v>-1818149.75</v>
      </c>
      <c r="AB356" s="1">
        <v>-16582.939999999999</v>
      </c>
      <c r="AC356" s="1">
        <v>-16582.939999999999</v>
      </c>
      <c r="AD356" s="1">
        <v>-26316.04</v>
      </c>
      <c r="AE356" s="1">
        <v>-36070.06</v>
      </c>
      <c r="AF356" s="1">
        <v>-36141.840000000004</v>
      </c>
      <c r="AG356" s="1">
        <v>-36209.300000000003</v>
      </c>
      <c r="AH356" s="1">
        <v>-36437.86</v>
      </c>
      <c r="AI356" s="1">
        <v>-36705.230000000003</v>
      </c>
      <c r="AJ356" s="1">
        <v>-36660.29</v>
      </c>
      <c r="AK356" s="1">
        <v>-36565.53</v>
      </c>
      <c r="AL356" s="1">
        <v>-36691.97</v>
      </c>
      <c r="AM356" s="1">
        <v>-36762.980000000003</v>
      </c>
      <c r="AN356" s="1">
        <v>-36724.639999999999</v>
      </c>
      <c r="AO356" s="1">
        <v>10107218.869999999</v>
      </c>
      <c r="AP356" s="1">
        <v>10090635.93</v>
      </c>
      <c r="AQ356" s="1">
        <v>23724808.809999999</v>
      </c>
      <c r="AR356" s="1">
        <v>23846817.77</v>
      </c>
      <c r="AS356" s="1">
        <v>23882073.920000002</v>
      </c>
      <c r="AT356" s="1">
        <v>23869142.93</v>
      </c>
      <c r="AU356" s="1">
        <v>24130212.030000001</v>
      </c>
      <c r="AV356" s="1">
        <v>24171261.559999999</v>
      </c>
      <c r="AW356" s="1">
        <v>23993766</v>
      </c>
      <c r="AX356" s="1">
        <v>23955965.460000001</v>
      </c>
      <c r="AY356" s="1">
        <v>24088907.879999999</v>
      </c>
      <c r="AZ356" s="1">
        <v>23982172.210000001</v>
      </c>
      <c r="BA356" s="1">
        <v>23961603.050000001</v>
      </c>
    </row>
    <row r="357" spans="1:53" x14ac:dyDescent="0.2">
      <c r="A357" t="s">
        <v>372</v>
      </c>
      <c r="B357" s="1">
        <v>883287.93</v>
      </c>
      <c r="C357" s="1">
        <v>883437.11</v>
      </c>
      <c r="D357" s="1">
        <v>883625.54</v>
      </c>
      <c r="E357" s="1">
        <v>883932.86</v>
      </c>
      <c r="F357" s="1">
        <v>884240.18</v>
      </c>
      <c r="G357" s="1">
        <v>884632.52</v>
      </c>
      <c r="H357" s="1">
        <v>884867.93</v>
      </c>
      <c r="I357" s="1">
        <v>885404.99</v>
      </c>
      <c r="J357" s="1">
        <v>885404.99</v>
      </c>
      <c r="K357" s="1">
        <v>885404.99</v>
      </c>
      <c r="L357" s="1">
        <v>885404.99</v>
      </c>
      <c r="M357" s="1">
        <v>885404.99</v>
      </c>
      <c r="N357" s="1">
        <v>885404.99</v>
      </c>
      <c r="O357" s="1">
        <v>-27612.350000000002</v>
      </c>
      <c r="P357" s="1">
        <v>-29062.54</v>
      </c>
      <c r="Q357" s="1">
        <v>-30513</v>
      </c>
      <c r="R357" s="1">
        <v>-31963.87</v>
      </c>
      <c r="S357" s="1">
        <v>-33415.25</v>
      </c>
      <c r="T357" s="1">
        <v>-34867.199999999997</v>
      </c>
      <c r="U357" s="1">
        <v>-36319.660000000003</v>
      </c>
      <c r="V357" s="1">
        <v>-37772.76</v>
      </c>
      <c r="W357" s="1">
        <v>-39226.300000000003</v>
      </c>
      <c r="X357" s="1">
        <v>-40679.840000000004</v>
      </c>
      <c r="Y357" s="1">
        <v>-42133.38</v>
      </c>
      <c r="Z357" s="1">
        <v>-43586.92</v>
      </c>
      <c r="AA357" s="1">
        <v>-45040.46</v>
      </c>
      <c r="AB357" s="1">
        <v>-1449.73</v>
      </c>
      <c r="AC357" s="1">
        <v>-1450.19</v>
      </c>
      <c r="AD357" s="1">
        <v>-1450.46</v>
      </c>
      <c r="AE357" s="1">
        <v>-1450.8700000000001</v>
      </c>
      <c r="AF357" s="1">
        <v>-1451.38</v>
      </c>
      <c r="AG357" s="1">
        <v>-1451.95</v>
      </c>
      <c r="AH357" s="1">
        <v>-1452.46</v>
      </c>
      <c r="AI357" s="1">
        <v>-1453.1000000000001</v>
      </c>
      <c r="AJ357" s="1">
        <v>-1453.54</v>
      </c>
      <c r="AK357" s="1">
        <v>-1453.54</v>
      </c>
      <c r="AL357" s="1">
        <v>-1453.54</v>
      </c>
      <c r="AM357" s="1">
        <v>-1453.54</v>
      </c>
      <c r="AN357" s="1">
        <v>-1453.54</v>
      </c>
      <c r="AO357" s="1">
        <v>855675.58000000007</v>
      </c>
      <c r="AP357" s="1">
        <v>854374.57000000007</v>
      </c>
      <c r="AQ357" s="1">
        <v>853112.54</v>
      </c>
      <c r="AR357" s="1">
        <v>851968.99</v>
      </c>
      <c r="AS357" s="1">
        <v>850824.93</v>
      </c>
      <c r="AT357" s="1">
        <v>849765.32000000007</v>
      </c>
      <c r="AU357" s="1">
        <v>848548.27</v>
      </c>
      <c r="AV357" s="1">
        <v>847632.23</v>
      </c>
      <c r="AW357" s="1">
        <v>846178.69000000006</v>
      </c>
      <c r="AX357" s="1">
        <v>844725.15</v>
      </c>
      <c r="AY357" s="1">
        <v>843271.61</v>
      </c>
      <c r="AZ357" s="1">
        <v>841818.07000000007</v>
      </c>
      <c r="BA357" s="1">
        <v>840364.53</v>
      </c>
    </row>
    <row r="358" spans="1:53" x14ac:dyDescent="0.2">
      <c r="A358" t="s">
        <v>373</v>
      </c>
      <c r="B358" s="1">
        <v>268669.62</v>
      </c>
      <c r="C358" s="1">
        <v>268669.62</v>
      </c>
      <c r="D358" s="1">
        <v>268669.62</v>
      </c>
      <c r="E358" s="1">
        <v>268669.62</v>
      </c>
      <c r="F358" s="1">
        <v>268669.62</v>
      </c>
      <c r="G358" s="1">
        <v>268669.62</v>
      </c>
      <c r="H358" s="1">
        <v>268669.62</v>
      </c>
      <c r="I358" s="1">
        <v>268669.62</v>
      </c>
      <c r="J358" s="1">
        <v>268669.62</v>
      </c>
      <c r="K358" s="1">
        <v>268669.62</v>
      </c>
      <c r="L358" s="1">
        <v>268669.62</v>
      </c>
      <c r="M358" s="1">
        <v>268669.62</v>
      </c>
      <c r="N358" s="1">
        <v>268669.62</v>
      </c>
      <c r="O358" s="1">
        <v>-68413.03</v>
      </c>
      <c r="P358" s="1">
        <v>-68811.56</v>
      </c>
      <c r="Q358" s="1">
        <v>-69210.09</v>
      </c>
      <c r="R358" s="1">
        <v>-69608.62</v>
      </c>
      <c r="S358" s="1">
        <v>-70007.150000000009</v>
      </c>
      <c r="T358" s="1">
        <v>-70405.680000000008</v>
      </c>
      <c r="U358" s="1">
        <v>-70804.210000000006</v>
      </c>
      <c r="V358" s="1">
        <v>-71202.740000000005</v>
      </c>
      <c r="W358" s="1">
        <v>-71601.27</v>
      </c>
      <c r="X358" s="1">
        <v>-71999.8</v>
      </c>
      <c r="Y358" s="1">
        <v>-72398.33</v>
      </c>
      <c r="Z358" s="1">
        <v>-72796.86</v>
      </c>
      <c r="AA358" s="1">
        <v>-73195.39</v>
      </c>
      <c r="AB358" s="1">
        <v>-398.53000000000003</v>
      </c>
      <c r="AC358" s="1">
        <v>-398.53000000000003</v>
      </c>
      <c r="AD358" s="1">
        <v>-398.53000000000003</v>
      </c>
      <c r="AE358" s="1">
        <v>-398.53000000000003</v>
      </c>
      <c r="AF358" s="1">
        <v>-398.53000000000003</v>
      </c>
      <c r="AG358" s="1">
        <v>-398.53000000000003</v>
      </c>
      <c r="AH358" s="1">
        <v>-398.53000000000003</v>
      </c>
      <c r="AI358" s="1">
        <v>-398.53000000000003</v>
      </c>
      <c r="AJ358" s="1">
        <v>-398.53000000000003</v>
      </c>
      <c r="AK358" s="1">
        <v>-398.53000000000003</v>
      </c>
      <c r="AL358" s="1">
        <v>-398.53000000000003</v>
      </c>
      <c r="AM358" s="1">
        <v>-398.53000000000003</v>
      </c>
      <c r="AN358" s="1">
        <v>-398.53000000000003</v>
      </c>
      <c r="AO358" s="1">
        <v>200256.59</v>
      </c>
      <c r="AP358" s="1">
        <v>199858.06</v>
      </c>
      <c r="AQ358" s="1">
        <v>199459.53</v>
      </c>
      <c r="AR358" s="1">
        <v>199061</v>
      </c>
      <c r="AS358" s="1">
        <v>198662.47</v>
      </c>
      <c r="AT358" s="1">
        <v>198263.94</v>
      </c>
      <c r="AU358" s="1">
        <v>197865.41</v>
      </c>
      <c r="AV358" s="1">
        <v>197466.88</v>
      </c>
      <c r="AW358" s="1">
        <v>197068.35</v>
      </c>
      <c r="AX358" s="1">
        <v>196669.82</v>
      </c>
      <c r="AY358" s="1">
        <v>196271.29</v>
      </c>
      <c r="AZ358" s="1">
        <v>195872.76</v>
      </c>
      <c r="BA358" s="1">
        <v>195474.23</v>
      </c>
    </row>
    <row r="359" spans="1:53" x14ac:dyDescent="0.2">
      <c r="A359" t="s">
        <v>374</v>
      </c>
      <c r="B359" s="1">
        <v>2233650.87</v>
      </c>
      <c r="C359" s="1">
        <v>2233650.87</v>
      </c>
      <c r="D359" s="1">
        <v>2233650.87</v>
      </c>
      <c r="E359" s="1">
        <v>2233650.87</v>
      </c>
      <c r="F359" s="1">
        <v>2233650.87</v>
      </c>
      <c r="G359" s="1">
        <v>2233650.87</v>
      </c>
      <c r="H359" s="1">
        <v>2233650.87</v>
      </c>
      <c r="I359" s="1">
        <v>2233650.87</v>
      </c>
      <c r="J359" s="1">
        <v>2233650.87</v>
      </c>
      <c r="K359" s="1">
        <v>2233650.87</v>
      </c>
      <c r="L359" s="1">
        <v>2233650.87</v>
      </c>
      <c r="M359" s="1">
        <v>2233650.87</v>
      </c>
      <c r="N359" s="1">
        <v>2233650.87</v>
      </c>
      <c r="O359" s="1">
        <v>-2397600.87</v>
      </c>
      <c r="P359" s="1">
        <v>-2402105.4</v>
      </c>
      <c r="Q359" s="1">
        <v>-2406609.9300000002</v>
      </c>
      <c r="R359" s="1">
        <v>-2411114.46</v>
      </c>
      <c r="S359" s="1">
        <v>-2415618.9900000002</v>
      </c>
      <c r="T359" s="1">
        <v>-2420123.52</v>
      </c>
      <c r="U359" s="1">
        <v>-2424628.0499999998</v>
      </c>
      <c r="V359" s="1">
        <v>-2429132.58</v>
      </c>
      <c r="W359" s="1">
        <v>-2433637.11</v>
      </c>
      <c r="X359" s="1">
        <v>-2438141.64</v>
      </c>
      <c r="Y359" s="1">
        <v>-2442646.17</v>
      </c>
      <c r="Z359" s="1">
        <v>-2447150.7000000002</v>
      </c>
      <c r="AA359" s="1">
        <v>-2451655.23</v>
      </c>
      <c r="AB359" s="1">
        <v>-4504.53</v>
      </c>
      <c r="AC359" s="1">
        <v>-4504.53</v>
      </c>
      <c r="AD359" s="1">
        <v>-4504.53</v>
      </c>
      <c r="AE359" s="1">
        <v>-4504.53</v>
      </c>
      <c r="AF359" s="1">
        <v>-4504.53</v>
      </c>
      <c r="AG359" s="1">
        <v>-4504.53</v>
      </c>
      <c r="AH359" s="1">
        <v>-4504.53</v>
      </c>
      <c r="AI359" s="1">
        <v>-4504.53</v>
      </c>
      <c r="AJ359" s="1">
        <v>-4504.53</v>
      </c>
      <c r="AK359" s="1">
        <v>-4504.53</v>
      </c>
      <c r="AL359" s="1">
        <v>-4504.53</v>
      </c>
      <c r="AM359" s="1">
        <v>-4504.53</v>
      </c>
      <c r="AN359" s="1">
        <v>-4504.53</v>
      </c>
      <c r="AO359" s="1">
        <v>-163950</v>
      </c>
      <c r="AP359" s="1">
        <v>-168454.53</v>
      </c>
      <c r="AQ359" s="1">
        <v>-172959.06</v>
      </c>
      <c r="AR359" s="1">
        <v>-177463.59</v>
      </c>
      <c r="AS359" s="1">
        <v>-181968.12</v>
      </c>
      <c r="AT359" s="1">
        <v>-186472.65</v>
      </c>
      <c r="AU359" s="1">
        <v>-190977.18</v>
      </c>
      <c r="AV359" s="1">
        <v>-195481.71</v>
      </c>
      <c r="AW359" s="1">
        <v>-199986.24</v>
      </c>
      <c r="AX359" s="1">
        <v>-204490.77000000002</v>
      </c>
      <c r="AY359" s="1">
        <v>-208995.30000000002</v>
      </c>
      <c r="AZ359" s="1">
        <v>-213499.83000000002</v>
      </c>
      <c r="BA359" s="1">
        <v>-218004.36000000002</v>
      </c>
    </row>
    <row r="360" spans="1:53" x14ac:dyDescent="0.2">
      <c r="A360" t="s">
        <v>375</v>
      </c>
      <c r="B360" s="1">
        <v>718083.63</v>
      </c>
      <c r="C360" s="1">
        <v>718083.63</v>
      </c>
      <c r="D360" s="1">
        <v>718083.63</v>
      </c>
      <c r="E360" s="1">
        <v>727809.82000000007</v>
      </c>
      <c r="F360" s="1">
        <v>727809.82000000007</v>
      </c>
      <c r="G360" s="1">
        <v>727809.82000000007</v>
      </c>
      <c r="H360" s="1">
        <v>738813.27</v>
      </c>
      <c r="I360" s="1">
        <v>738813.27</v>
      </c>
      <c r="J360" s="1">
        <v>738813.27</v>
      </c>
      <c r="K360" s="1">
        <v>738813.27</v>
      </c>
      <c r="L360" s="1">
        <v>737487.79</v>
      </c>
      <c r="M360" s="1">
        <v>737487.79</v>
      </c>
      <c r="N360" s="1">
        <v>729509.14</v>
      </c>
      <c r="O360" s="1">
        <v>-715249.35</v>
      </c>
      <c r="P360" s="1">
        <v>-716912.91</v>
      </c>
      <c r="Q360" s="1">
        <v>-718576.47</v>
      </c>
      <c r="R360" s="1">
        <v>-720251.3</v>
      </c>
      <c r="S360" s="1">
        <v>-721937.39</v>
      </c>
      <c r="T360" s="1">
        <v>-723442.66</v>
      </c>
      <c r="U360" s="1">
        <v>-725141.5</v>
      </c>
      <c r="V360" s="1">
        <v>-726853.08</v>
      </c>
      <c r="W360" s="1">
        <v>-728564.66</v>
      </c>
      <c r="X360" s="1">
        <v>-730276.24</v>
      </c>
      <c r="Y360" s="1">
        <v>-730660.81</v>
      </c>
      <c r="Z360" s="1">
        <v>-732369.33</v>
      </c>
      <c r="AA360" s="1">
        <v>-734068.6</v>
      </c>
      <c r="AB360" s="1">
        <v>-1663.56</v>
      </c>
      <c r="AC360" s="1">
        <v>-1663.56</v>
      </c>
      <c r="AD360" s="1">
        <v>-1663.56</v>
      </c>
      <c r="AE360" s="1">
        <v>-1674.83</v>
      </c>
      <c r="AF360" s="1">
        <v>-1686.0900000000001</v>
      </c>
      <c r="AG360" s="1">
        <v>-1686.0900000000001</v>
      </c>
      <c r="AH360" s="1">
        <v>-1698.8400000000001</v>
      </c>
      <c r="AI360" s="1">
        <v>-1711.58</v>
      </c>
      <c r="AJ360" s="1">
        <v>-1711.58</v>
      </c>
      <c r="AK360" s="1">
        <v>-1711.58</v>
      </c>
      <c r="AL360" s="1">
        <v>-1710.05</v>
      </c>
      <c r="AM360" s="1">
        <v>-1708.52</v>
      </c>
      <c r="AN360" s="1">
        <v>-1699.27</v>
      </c>
      <c r="AO360" s="1">
        <v>2834.28</v>
      </c>
      <c r="AP360" s="1">
        <v>1170.72</v>
      </c>
      <c r="AQ360" s="1">
        <v>-492.84000000000003</v>
      </c>
      <c r="AR360" s="1">
        <v>7558.52</v>
      </c>
      <c r="AS360" s="1">
        <v>5872.43</v>
      </c>
      <c r="AT360" s="1">
        <v>4367.16</v>
      </c>
      <c r="AU360" s="1">
        <v>13671.77</v>
      </c>
      <c r="AV360" s="1">
        <v>11960.19</v>
      </c>
      <c r="AW360" s="1">
        <v>10248.61</v>
      </c>
      <c r="AX360" s="1">
        <v>8537.0300000000007</v>
      </c>
      <c r="AY360" s="1">
        <v>6826.9800000000005</v>
      </c>
      <c r="AZ360" s="1">
        <v>5118.46</v>
      </c>
      <c r="BA360" s="1">
        <v>-4559.46</v>
      </c>
    </row>
    <row r="361" spans="1:53" x14ac:dyDescent="0.2">
      <c r="A361" t="s">
        <v>376</v>
      </c>
      <c r="B361" s="1">
        <v>222773.24</v>
      </c>
      <c r="C361" s="1">
        <v>222773.24</v>
      </c>
      <c r="D361" s="1">
        <v>222773.24</v>
      </c>
      <c r="E361" s="1">
        <v>222773.24</v>
      </c>
      <c r="F361" s="1">
        <v>429989.76</v>
      </c>
      <c r="G361" s="1">
        <v>454763.46</v>
      </c>
      <c r="H361" s="1">
        <v>460961.46</v>
      </c>
      <c r="I361" s="1">
        <v>460961.46</v>
      </c>
      <c r="J361" s="1">
        <v>464529.76</v>
      </c>
      <c r="K361" s="1">
        <v>464529.76</v>
      </c>
      <c r="L361" s="1">
        <v>463679.02</v>
      </c>
      <c r="M361" s="1">
        <v>463679.02</v>
      </c>
      <c r="N361" s="1">
        <v>463679.02</v>
      </c>
      <c r="O361" s="1">
        <v>-69848.77</v>
      </c>
      <c r="P361" s="1">
        <v>-70062.259999999995</v>
      </c>
      <c r="Q361" s="1">
        <v>-70275.75</v>
      </c>
      <c r="R361" s="1">
        <v>-70489.240000000005</v>
      </c>
      <c r="S361" s="1">
        <v>-70802.02</v>
      </c>
      <c r="T361" s="1">
        <v>-71225.960000000006</v>
      </c>
      <c r="U361" s="1">
        <v>-71664.740000000005</v>
      </c>
      <c r="V361" s="1">
        <v>-72106.490000000005</v>
      </c>
      <c r="W361" s="1">
        <v>-72549.95</v>
      </c>
      <c r="X361" s="1">
        <v>-72995.12</v>
      </c>
      <c r="Y361" s="1">
        <v>-72589.150000000009</v>
      </c>
      <c r="Z361" s="1">
        <v>-73033.509999999995</v>
      </c>
      <c r="AA361" s="1">
        <v>-73477.87</v>
      </c>
      <c r="AB361" s="1">
        <v>-213.49</v>
      </c>
      <c r="AC361" s="1">
        <v>-213.49</v>
      </c>
      <c r="AD361" s="1">
        <v>-213.49</v>
      </c>
      <c r="AE361" s="1">
        <v>-213.49</v>
      </c>
      <c r="AF361" s="1">
        <v>-312.78000000000003</v>
      </c>
      <c r="AG361" s="1">
        <v>-423.94</v>
      </c>
      <c r="AH361" s="1">
        <v>-438.78000000000003</v>
      </c>
      <c r="AI361" s="1">
        <v>-441.75</v>
      </c>
      <c r="AJ361" s="1">
        <v>-443.46000000000004</v>
      </c>
      <c r="AK361" s="1">
        <v>-445.17</v>
      </c>
      <c r="AL361" s="1">
        <v>-444.77</v>
      </c>
      <c r="AM361" s="1">
        <v>-444.36</v>
      </c>
      <c r="AN361" s="1">
        <v>-444.36</v>
      </c>
      <c r="AO361" s="1">
        <v>152924.47</v>
      </c>
      <c r="AP361" s="1">
        <v>152710.98000000001</v>
      </c>
      <c r="AQ361" s="1">
        <v>152497.49</v>
      </c>
      <c r="AR361" s="1">
        <v>152284</v>
      </c>
      <c r="AS361" s="1">
        <v>359187.74</v>
      </c>
      <c r="AT361" s="1">
        <v>383537.5</v>
      </c>
      <c r="AU361" s="1">
        <v>389296.72000000003</v>
      </c>
      <c r="AV361" s="1">
        <v>388854.97000000003</v>
      </c>
      <c r="AW361" s="1">
        <v>391979.81</v>
      </c>
      <c r="AX361" s="1">
        <v>391534.64</v>
      </c>
      <c r="AY361" s="1">
        <v>391089.87</v>
      </c>
      <c r="AZ361" s="1">
        <v>390645.51</v>
      </c>
      <c r="BA361" s="1">
        <v>390201.15</v>
      </c>
    </row>
    <row r="362" spans="1:53" x14ac:dyDescent="0.2">
      <c r="A362" t="s">
        <v>377</v>
      </c>
      <c r="B362" s="1">
        <v>621681.62</v>
      </c>
      <c r="C362" s="1">
        <v>621681.62</v>
      </c>
      <c r="D362" s="1">
        <v>621681.62</v>
      </c>
      <c r="E362" s="1">
        <v>621681.62</v>
      </c>
      <c r="F362" s="1">
        <v>621681.62</v>
      </c>
      <c r="G362" s="1">
        <v>621681.62</v>
      </c>
      <c r="H362" s="1">
        <v>621681.62</v>
      </c>
      <c r="I362" s="1">
        <v>621681.62</v>
      </c>
      <c r="J362" s="1">
        <v>621681.62</v>
      </c>
      <c r="K362" s="1">
        <v>621681.62</v>
      </c>
      <c r="L362" s="1">
        <v>621681.62</v>
      </c>
      <c r="M362" s="1">
        <v>621681.62</v>
      </c>
      <c r="N362" s="1">
        <v>621681.62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621681.62</v>
      </c>
      <c r="AP362" s="1">
        <v>621681.62</v>
      </c>
      <c r="AQ362" s="1">
        <v>621681.62</v>
      </c>
      <c r="AR362" s="1">
        <v>621681.62</v>
      </c>
      <c r="AS362" s="1">
        <v>621681.62</v>
      </c>
      <c r="AT362" s="1">
        <v>621681.62</v>
      </c>
      <c r="AU362" s="1">
        <v>621681.62</v>
      </c>
      <c r="AV362" s="1">
        <v>621681.62</v>
      </c>
      <c r="AW362" s="1">
        <v>621681.62</v>
      </c>
      <c r="AX362" s="1">
        <v>621681.62</v>
      </c>
      <c r="AY362" s="1">
        <v>621681.62</v>
      </c>
      <c r="AZ362" s="1">
        <v>621681.62</v>
      </c>
      <c r="BA362" s="1">
        <v>621681.62</v>
      </c>
    </row>
    <row r="363" spans="1:53" x14ac:dyDescent="0.2">
      <c r="A363" t="s">
        <v>378</v>
      </c>
      <c r="B363" s="1">
        <v>3442349.77</v>
      </c>
      <c r="C363" s="1">
        <v>3442349.77</v>
      </c>
      <c r="D363" s="1">
        <v>3442349.77</v>
      </c>
      <c r="E363" s="1">
        <v>3442349.77</v>
      </c>
      <c r="F363" s="1">
        <v>3442349.77</v>
      </c>
      <c r="G363" s="1">
        <v>3442349.77</v>
      </c>
      <c r="H363" s="1">
        <v>3442349.77</v>
      </c>
      <c r="I363" s="1">
        <v>3442349.77</v>
      </c>
      <c r="J363" s="1">
        <v>3442349.77</v>
      </c>
      <c r="K363" s="1">
        <v>3442349.77</v>
      </c>
      <c r="L363" s="1">
        <v>3531837.93</v>
      </c>
      <c r="M363" s="1">
        <v>3531837.93</v>
      </c>
      <c r="N363" s="1">
        <v>3531837.93</v>
      </c>
      <c r="O363" s="1">
        <v>-1215560.6599999999</v>
      </c>
      <c r="P363" s="1">
        <v>-1224510.77</v>
      </c>
      <c r="Q363" s="1">
        <v>-1233460.8799999999</v>
      </c>
      <c r="R363" s="1">
        <v>-1242410.99</v>
      </c>
      <c r="S363" s="1">
        <v>-1251361.1000000001</v>
      </c>
      <c r="T363" s="1">
        <v>-1260311.21</v>
      </c>
      <c r="U363" s="1">
        <v>-1269261.32</v>
      </c>
      <c r="V363" s="1">
        <v>-1278211.43</v>
      </c>
      <c r="W363" s="1">
        <v>-1287161.54</v>
      </c>
      <c r="X363" s="1">
        <v>-1296111.6499999999</v>
      </c>
      <c r="Y363" s="1">
        <v>-1305178.0900000001</v>
      </c>
      <c r="Z363" s="1">
        <v>-1314360.8700000001</v>
      </c>
      <c r="AA363" s="1">
        <v>-1323543.6499999999</v>
      </c>
      <c r="AB363" s="1">
        <v>-8950.11</v>
      </c>
      <c r="AC363" s="1">
        <v>-8950.11</v>
      </c>
      <c r="AD363" s="1">
        <v>-8950.11</v>
      </c>
      <c r="AE363" s="1">
        <v>-8950.11</v>
      </c>
      <c r="AF363" s="1">
        <v>-8950.11</v>
      </c>
      <c r="AG363" s="1">
        <v>-8950.11</v>
      </c>
      <c r="AH363" s="1">
        <v>-8950.11</v>
      </c>
      <c r="AI363" s="1">
        <v>-8950.11</v>
      </c>
      <c r="AJ363" s="1">
        <v>-8950.11</v>
      </c>
      <c r="AK363" s="1">
        <v>-8950.11</v>
      </c>
      <c r="AL363" s="1">
        <v>-9066.44</v>
      </c>
      <c r="AM363" s="1">
        <v>-9182.7800000000007</v>
      </c>
      <c r="AN363" s="1">
        <v>-9182.7800000000007</v>
      </c>
      <c r="AO363" s="1">
        <v>2226789.11</v>
      </c>
      <c r="AP363" s="1">
        <v>2217839</v>
      </c>
      <c r="AQ363" s="1">
        <v>2208888.89</v>
      </c>
      <c r="AR363" s="1">
        <v>2199938.7799999998</v>
      </c>
      <c r="AS363" s="1">
        <v>2190988.67</v>
      </c>
      <c r="AT363" s="1">
        <v>2182038.56</v>
      </c>
      <c r="AU363" s="1">
        <v>2173088.4500000002</v>
      </c>
      <c r="AV363" s="1">
        <v>2164138.34</v>
      </c>
      <c r="AW363" s="1">
        <v>2155188.23</v>
      </c>
      <c r="AX363" s="1">
        <v>2146238.12</v>
      </c>
      <c r="AY363" s="1">
        <v>2226659.84</v>
      </c>
      <c r="AZ363" s="1">
        <v>2217477.06</v>
      </c>
      <c r="BA363" s="1">
        <v>2208294.2799999998</v>
      </c>
    </row>
    <row r="364" spans="1:53" x14ac:dyDescent="0.2">
      <c r="A364" t="s">
        <v>379</v>
      </c>
      <c r="B364" s="1">
        <v>1695808.4</v>
      </c>
      <c r="C364" s="1">
        <v>1695808.4</v>
      </c>
      <c r="D364" s="1">
        <v>1695808.4</v>
      </c>
      <c r="E364" s="1">
        <v>1695808.4</v>
      </c>
      <c r="F364" s="1">
        <v>1695808.4</v>
      </c>
      <c r="G364" s="1">
        <v>1695808.4</v>
      </c>
      <c r="H364" s="1">
        <v>1695808.4</v>
      </c>
      <c r="I364" s="1">
        <v>1695808.4</v>
      </c>
      <c r="J364" s="1">
        <v>1695808.4</v>
      </c>
      <c r="K364" s="1">
        <v>1695808.4</v>
      </c>
      <c r="L364" s="1">
        <v>1695808.4</v>
      </c>
      <c r="M364" s="1">
        <v>1695808.4</v>
      </c>
      <c r="N364" s="1">
        <v>1695808.4</v>
      </c>
      <c r="O364" s="1">
        <v>-640843.91</v>
      </c>
      <c r="P364" s="1">
        <v>-645888.94000000006</v>
      </c>
      <c r="Q364" s="1">
        <v>-650933.97</v>
      </c>
      <c r="R364" s="1">
        <v>-655979</v>
      </c>
      <c r="S364" s="1">
        <v>-661024.03</v>
      </c>
      <c r="T364" s="1">
        <v>-666069.06000000006</v>
      </c>
      <c r="U364" s="1">
        <v>-671114.09</v>
      </c>
      <c r="V364" s="1">
        <v>-676159.12</v>
      </c>
      <c r="W364" s="1">
        <v>-681204.15</v>
      </c>
      <c r="X364" s="1">
        <v>-686249.18</v>
      </c>
      <c r="Y364" s="1">
        <v>-691294.21</v>
      </c>
      <c r="Z364" s="1">
        <v>-696339.24</v>
      </c>
      <c r="AA364" s="1">
        <v>-701384.27</v>
      </c>
      <c r="AB364" s="1">
        <v>-5045.03</v>
      </c>
      <c r="AC364" s="1">
        <v>-5045.03</v>
      </c>
      <c r="AD364" s="1">
        <v>-5045.03</v>
      </c>
      <c r="AE364" s="1">
        <v>-5045.03</v>
      </c>
      <c r="AF364" s="1">
        <v>-5045.03</v>
      </c>
      <c r="AG364" s="1">
        <v>-5045.03</v>
      </c>
      <c r="AH364" s="1">
        <v>-5045.03</v>
      </c>
      <c r="AI364" s="1">
        <v>-5045.03</v>
      </c>
      <c r="AJ364" s="1">
        <v>-5045.03</v>
      </c>
      <c r="AK364" s="1">
        <v>-5045.03</v>
      </c>
      <c r="AL364" s="1">
        <v>-5045.03</v>
      </c>
      <c r="AM364" s="1">
        <v>-5045.03</v>
      </c>
      <c r="AN364" s="1">
        <v>-5045.03</v>
      </c>
      <c r="AO364" s="1">
        <v>1054964.49</v>
      </c>
      <c r="AP364" s="1">
        <v>1049919.46</v>
      </c>
      <c r="AQ364" s="1">
        <v>1044874.43</v>
      </c>
      <c r="AR364" s="1">
        <v>1039829.4</v>
      </c>
      <c r="AS364" s="1">
        <v>1034784.37</v>
      </c>
      <c r="AT364" s="1">
        <v>1029739.34</v>
      </c>
      <c r="AU364" s="1">
        <v>1024694.31</v>
      </c>
      <c r="AV364" s="1">
        <v>1019649.28</v>
      </c>
      <c r="AW364" s="1">
        <v>1014604.25</v>
      </c>
      <c r="AX364" s="1">
        <v>1009559.22</v>
      </c>
      <c r="AY364" s="1">
        <v>1004514.19</v>
      </c>
      <c r="AZ364" s="1">
        <v>999469.16</v>
      </c>
      <c r="BA364" s="1">
        <v>994424.13</v>
      </c>
    </row>
    <row r="365" spans="1:53" x14ac:dyDescent="0.2">
      <c r="A365" t="s">
        <v>380</v>
      </c>
      <c r="B365" s="1">
        <v>5722486.0499999998</v>
      </c>
      <c r="C365" s="1">
        <v>5722486.0499999998</v>
      </c>
      <c r="D365" s="1">
        <v>5722486.0499999998</v>
      </c>
      <c r="E365" s="1">
        <v>5722486.0499999998</v>
      </c>
      <c r="F365" s="1">
        <v>5722486.0499999998</v>
      </c>
      <c r="G365" s="1">
        <v>5722486.0499999998</v>
      </c>
      <c r="H365" s="1">
        <v>5722486.0499999998</v>
      </c>
      <c r="I365" s="1">
        <v>5722486.0499999998</v>
      </c>
      <c r="J365" s="1">
        <v>5722486.0499999998</v>
      </c>
      <c r="K365" s="1">
        <v>5722486.0499999998</v>
      </c>
      <c r="L365" s="1">
        <v>5722486.0499999998</v>
      </c>
      <c r="M365" s="1">
        <v>5722486.0499999998</v>
      </c>
      <c r="N365" s="1">
        <v>5722486.0499999998</v>
      </c>
      <c r="O365" s="1">
        <v>-1945886.82</v>
      </c>
      <c r="P365" s="1">
        <v>-1959096.23</v>
      </c>
      <c r="Q365" s="1">
        <v>-1972305.6400000001</v>
      </c>
      <c r="R365" s="1">
        <v>-1985515.05</v>
      </c>
      <c r="S365" s="1">
        <v>-1998724.46</v>
      </c>
      <c r="T365" s="1">
        <v>-2011933.87</v>
      </c>
      <c r="U365" s="1">
        <v>-2025143.28</v>
      </c>
      <c r="V365" s="1">
        <v>-2038352.69</v>
      </c>
      <c r="W365" s="1">
        <v>-2051562.1</v>
      </c>
      <c r="X365" s="1">
        <v>-2064771.51</v>
      </c>
      <c r="Y365" s="1">
        <v>-2077980.92</v>
      </c>
      <c r="Z365" s="1">
        <v>-2091190.33</v>
      </c>
      <c r="AA365" s="1">
        <v>-2104399.7400000002</v>
      </c>
      <c r="AB365" s="1">
        <v>-13209.41</v>
      </c>
      <c r="AC365" s="1">
        <v>-13209.41</v>
      </c>
      <c r="AD365" s="1">
        <v>-13209.41</v>
      </c>
      <c r="AE365" s="1">
        <v>-13209.41</v>
      </c>
      <c r="AF365" s="1">
        <v>-13209.41</v>
      </c>
      <c r="AG365" s="1">
        <v>-13209.41</v>
      </c>
      <c r="AH365" s="1">
        <v>-13209.41</v>
      </c>
      <c r="AI365" s="1">
        <v>-13209.41</v>
      </c>
      <c r="AJ365" s="1">
        <v>-13209.41</v>
      </c>
      <c r="AK365" s="1">
        <v>-13209.41</v>
      </c>
      <c r="AL365" s="1">
        <v>-13209.41</v>
      </c>
      <c r="AM365" s="1">
        <v>-13209.41</v>
      </c>
      <c r="AN365" s="1">
        <v>-13209.41</v>
      </c>
      <c r="AO365" s="1">
        <v>3776599.23</v>
      </c>
      <c r="AP365" s="1">
        <v>3763389.8200000003</v>
      </c>
      <c r="AQ365" s="1">
        <v>3750180.41</v>
      </c>
      <c r="AR365" s="1">
        <v>3736971</v>
      </c>
      <c r="AS365" s="1">
        <v>3723761.59</v>
      </c>
      <c r="AT365" s="1">
        <v>3710552.18</v>
      </c>
      <c r="AU365" s="1">
        <v>3697342.77</v>
      </c>
      <c r="AV365" s="1">
        <v>3684133.36</v>
      </c>
      <c r="AW365" s="1">
        <v>3670923.95</v>
      </c>
      <c r="AX365" s="1">
        <v>3657714.54</v>
      </c>
      <c r="AY365" s="1">
        <v>3644505.13</v>
      </c>
      <c r="AZ365" s="1">
        <v>3631295.7199999997</v>
      </c>
      <c r="BA365" s="1">
        <v>3618086.31</v>
      </c>
    </row>
    <row r="366" spans="1:53" x14ac:dyDescent="0.2">
      <c r="A366" t="s">
        <v>381</v>
      </c>
      <c r="B366" s="1">
        <v>48852122.18</v>
      </c>
      <c r="C366" s="1">
        <v>48852122.18</v>
      </c>
      <c r="D366" s="1">
        <v>48852122.18</v>
      </c>
      <c r="E366" s="1">
        <v>48852122.18</v>
      </c>
      <c r="F366" s="1">
        <v>48852122.18</v>
      </c>
      <c r="G366" s="1">
        <v>48852122.18</v>
      </c>
      <c r="H366" s="1">
        <v>48852122.18</v>
      </c>
      <c r="I366" s="1">
        <v>48852122.18</v>
      </c>
      <c r="J366" s="1">
        <v>48967228.020000003</v>
      </c>
      <c r="K366" s="1">
        <v>48967228.020000003</v>
      </c>
      <c r="L366" s="1">
        <v>48967228.020000003</v>
      </c>
      <c r="M366" s="1">
        <v>49110359.469999999</v>
      </c>
      <c r="N366" s="1">
        <v>49617979.310000002</v>
      </c>
      <c r="O366" s="1">
        <v>-17611145.710000001</v>
      </c>
      <c r="P366" s="1">
        <v>-17764622.789999999</v>
      </c>
      <c r="Q366" s="1">
        <v>-17918099.870000001</v>
      </c>
      <c r="R366" s="1">
        <v>-18071576.949999999</v>
      </c>
      <c r="S366" s="1">
        <v>-18225054.030000001</v>
      </c>
      <c r="T366" s="1">
        <v>-18378531.109999999</v>
      </c>
      <c r="U366" s="1">
        <v>-18532008.190000001</v>
      </c>
      <c r="V366" s="1">
        <v>-18685485.27</v>
      </c>
      <c r="W366" s="1">
        <v>-18839143.170000002</v>
      </c>
      <c r="X366" s="1">
        <v>-18992981.879999999</v>
      </c>
      <c r="Y366" s="1">
        <v>-19146820.59</v>
      </c>
      <c r="Z366" s="1">
        <v>-19300884.129999999</v>
      </c>
      <c r="AA366" s="1">
        <v>-19455969.899999999</v>
      </c>
      <c r="AB366" s="1">
        <v>-153477.08000000002</v>
      </c>
      <c r="AC366" s="1">
        <v>-153477.08000000002</v>
      </c>
      <c r="AD366" s="1">
        <v>-153477.08000000002</v>
      </c>
      <c r="AE366" s="1">
        <v>-153477.08000000002</v>
      </c>
      <c r="AF366" s="1">
        <v>-153477.08000000002</v>
      </c>
      <c r="AG366" s="1">
        <v>-153477.08000000002</v>
      </c>
      <c r="AH366" s="1">
        <v>-153477.08000000002</v>
      </c>
      <c r="AI366" s="1">
        <v>-153477.08000000002</v>
      </c>
      <c r="AJ366" s="1">
        <v>-153657.9</v>
      </c>
      <c r="AK366" s="1">
        <v>-153838.71</v>
      </c>
      <c r="AL366" s="1">
        <v>-153838.71</v>
      </c>
      <c r="AM366" s="1">
        <v>-154063.54</v>
      </c>
      <c r="AN366" s="1">
        <v>-155085.76999999999</v>
      </c>
      <c r="AO366" s="1">
        <v>31240976.469999999</v>
      </c>
      <c r="AP366" s="1">
        <v>31087499.390000001</v>
      </c>
      <c r="AQ366" s="1">
        <v>30934022.309999999</v>
      </c>
      <c r="AR366" s="1">
        <v>30780545.23</v>
      </c>
      <c r="AS366" s="1">
        <v>30627068.149999999</v>
      </c>
      <c r="AT366" s="1">
        <v>30473591.07</v>
      </c>
      <c r="AU366" s="1">
        <v>30320113.989999998</v>
      </c>
      <c r="AV366" s="1">
        <v>30166636.91</v>
      </c>
      <c r="AW366" s="1">
        <v>30128084.850000001</v>
      </c>
      <c r="AX366" s="1">
        <v>29974246.140000001</v>
      </c>
      <c r="AY366" s="1">
        <v>29820407.43</v>
      </c>
      <c r="AZ366" s="1">
        <v>29809475.34</v>
      </c>
      <c r="BA366" s="1">
        <v>30162009.41</v>
      </c>
    </row>
    <row r="367" spans="1:53" x14ac:dyDescent="0.2">
      <c r="A367" t="s">
        <v>382</v>
      </c>
      <c r="B367" s="1">
        <v>2995000.71</v>
      </c>
      <c r="C367" s="1">
        <v>2995000.71</v>
      </c>
      <c r="D367" s="1">
        <v>2995000.71</v>
      </c>
      <c r="E367" s="1">
        <v>2817542.71</v>
      </c>
      <c r="F367" s="1">
        <v>2817542.71</v>
      </c>
      <c r="G367" s="1">
        <v>2817542.71</v>
      </c>
      <c r="H367" s="1">
        <v>2817542.71</v>
      </c>
      <c r="I367" s="1">
        <v>2817542.71</v>
      </c>
      <c r="J367" s="1">
        <v>2817542.71</v>
      </c>
      <c r="K367" s="1">
        <v>2817542.71</v>
      </c>
      <c r="L367" s="1">
        <v>2728054.55</v>
      </c>
      <c r="M367" s="1">
        <v>2770049.43</v>
      </c>
      <c r="N367" s="1">
        <v>2770049.43</v>
      </c>
      <c r="O367" s="1">
        <v>-176663.49</v>
      </c>
      <c r="P367" s="1">
        <v>-191363.95</v>
      </c>
      <c r="Q367" s="1">
        <v>-206064.41</v>
      </c>
      <c r="R367" s="1">
        <v>-42871.360000000001</v>
      </c>
      <c r="S367" s="1">
        <v>-56700.800000000003</v>
      </c>
      <c r="T367" s="1">
        <v>-70530.240000000005</v>
      </c>
      <c r="U367" s="1">
        <v>-84359.680000000008</v>
      </c>
      <c r="V367" s="1">
        <v>-98189.119999999995</v>
      </c>
      <c r="W367" s="1">
        <v>-112018.56</v>
      </c>
      <c r="X367" s="1">
        <v>-125848</v>
      </c>
      <c r="Y367" s="1">
        <v>-139457.82</v>
      </c>
      <c r="Z367" s="1">
        <v>-152951.08000000002</v>
      </c>
      <c r="AA367" s="1">
        <v>-166547.41</v>
      </c>
      <c r="AB367" s="1">
        <v>-14700.460000000001</v>
      </c>
      <c r="AC367" s="1">
        <v>-14700.460000000001</v>
      </c>
      <c r="AD367" s="1">
        <v>-14700.460000000001</v>
      </c>
      <c r="AE367" s="1">
        <v>-14264.95</v>
      </c>
      <c r="AF367" s="1">
        <v>-13829.44</v>
      </c>
      <c r="AG367" s="1">
        <v>-13829.44</v>
      </c>
      <c r="AH367" s="1">
        <v>-13829.44</v>
      </c>
      <c r="AI367" s="1">
        <v>-13829.44</v>
      </c>
      <c r="AJ367" s="1">
        <v>-13829.44</v>
      </c>
      <c r="AK367" s="1">
        <v>-13829.44</v>
      </c>
      <c r="AL367" s="1">
        <v>-13609.82</v>
      </c>
      <c r="AM367" s="1">
        <v>-13493.26</v>
      </c>
      <c r="AN367" s="1">
        <v>-13596.33</v>
      </c>
      <c r="AO367" s="1">
        <v>2818337.2199999997</v>
      </c>
      <c r="AP367" s="1">
        <v>2803636.76</v>
      </c>
      <c r="AQ367" s="1">
        <v>2788936.3</v>
      </c>
      <c r="AR367" s="1">
        <v>2774671.35</v>
      </c>
      <c r="AS367" s="1">
        <v>2760841.91</v>
      </c>
      <c r="AT367" s="1">
        <v>2747012.4699999997</v>
      </c>
      <c r="AU367" s="1">
        <v>2733183.0300000003</v>
      </c>
      <c r="AV367" s="1">
        <v>2719353.59</v>
      </c>
      <c r="AW367" s="1">
        <v>2705524.15</v>
      </c>
      <c r="AX367" s="1">
        <v>2691694.71</v>
      </c>
      <c r="AY367" s="1">
        <v>2588596.73</v>
      </c>
      <c r="AZ367" s="1">
        <v>2617098.35</v>
      </c>
      <c r="BA367" s="1">
        <v>2603502.02</v>
      </c>
    </row>
    <row r="368" spans="1:53" x14ac:dyDescent="0.2">
      <c r="A368" t="s">
        <v>383</v>
      </c>
      <c r="B368" s="1">
        <v>346749.53</v>
      </c>
      <c r="C368" s="1">
        <v>364578.05</v>
      </c>
      <c r="D368" s="1">
        <v>364578.05</v>
      </c>
      <c r="E368" s="1">
        <v>408705.17</v>
      </c>
      <c r="F368" s="1">
        <v>410035.52</v>
      </c>
      <c r="G368" s="1">
        <v>410035.52</v>
      </c>
      <c r="H368" s="1">
        <v>410035.52</v>
      </c>
      <c r="I368" s="1">
        <v>410035.52</v>
      </c>
      <c r="J368" s="1">
        <v>294929.68</v>
      </c>
      <c r="K368" s="1">
        <v>294929.68</v>
      </c>
      <c r="L368" s="1">
        <v>294929.68</v>
      </c>
      <c r="M368" s="1">
        <v>294929.68</v>
      </c>
      <c r="N368" s="1">
        <v>294929.68</v>
      </c>
      <c r="O368" s="1">
        <v>-9589.82</v>
      </c>
      <c r="P368" s="1">
        <v>-10440.450000000001</v>
      </c>
      <c r="Q368" s="1">
        <v>-11312.4</v>
      </c>
      <c r="R368" s="1">
        <v>-12237.12</v>
      </c>
      <c r="S368" s="1">
        <v>-13216.2</v>
      </c>
      <c r="T368" s="1">
        <v>-14196.87</v>
      </c>
      <c r="U368" s="1">
        <v>-15177.54</v>
      </c>
      <c r="V368" s="1">
        <v>-16158.210000000001</v>
      </c>
      <c r="W368" s="1">
        <v>-12516</v>
      </c>
      <c r="X368" s="1">
        <v>-13221.37</v>
      </c>
      <c r="Y368" s="1">
        <v>-13926.74</v>
      </c>
      <c r="Z368" s="1">
        <v>-14632.11</v>
      </c>
      <c r="AA368" s="1">
        <v>-15337.48</v>
      </c>
      <c r="AB368" s="1">
        <v>-812.72</v>
      </c>
      <c r="AC368" s="1">
        <v>-850.63</v>
      </c>
      <c r="AD368" s="1">
        <v>-871.95</v>
      </c>
      <c r="AE368" s="1">
        <v>-924.72</v>
      </c>
      <c r="AF368" s="1">
        <v>-979.08</v>
      </c>
      <c r="AG368" s="1">
        <v>-980.67000000000007</v>
      </c>
      <c r="AH368" s="1">
        <v>-980.67000000000007</v>
      </c>
      <c r="AI368" s="1">
        <v>-980.67000000000007</v>
      </c>
      <c r="AJ368" s="1">
        <v>-843.02</v>
      </c>
      <c r="AK368" s="1">
        <v>-705.37</v>
      </c>
      <c r="AL368" s="1">
        <v>-705.37</v>
      </c>
      <c r="AM368" s="1">
        <v>-705.37</v>
      </c>
      <c r="AN368" s="1">
        <v>-705.37</v>
      </c>
      <c r="AO368" s="1">
        <v>337159.71</v>
      </c>
      <c r="AP368" s="1">
        <v>354137.60000000003</v>
      </c>
      <c r="AQ368" s="1">
        <v>353265.65</v>
      </c>
      <c r="AR368" s="1">
        <v>396468.05</v>
      </c>
      <c r="AS368" s="1">
        <v>396819.32</v>
      </c>
      <c r="AT368" s="1">
        <v>395838.65</v>
      </c>
      <c r="AU368" s="1">
        <v>394857.98</v>
      </c>
      <c r="AV368" s="1">
        <v>393877.31</v>
      </c>
      <c r="AW368" s="1">
        <v>282413.68</v>
      </c>
      <c r="AX368" s="1">
        <v>281708.31</v>
      </c>
      <c r="AY368" s="1">
        <v>281002.94</v>
      </c>
      <c r="AZ368" s="1">
        <v>280297.57</v>
      </c>
      <c r="BA368" s="1">
        <v>279592.2</v>
      </c>
    </row>
    <row r="369" spans="1:53" x14ac:dyDescent="0.2">
      <c r="A369" t="s">
        <v>384</v>
      </c>
      <c r="B369" s="1">
        <v>149669.82</v>
      </c>
      <c r="C369" s="1">
        <v>149669.82</v>
      </c>
      <c r="D369" s="1">
        <v>149669.82</v>
      </c>
      <c r="E369" s="1">
        <v>149669.82</v>
      </c>
      <c r="F369" s="1">
        <v>149669.82</v>
      </c>
      <c r="G369" s="1">
        <v>149669.82</v>
      </c>
      <c r="H369" s="1">
        <v>149669.82</v>
      </c>
      <c r="I369" s="1">
        <v>149669.82</v>
      </c>
      <c r="J369" s="1">
        <v>149669.82</v>
      </c>
      <c r="K369" s="1">
        <v>149669.82</v>
      </c>
      <c r="L369" s="1">
        <v>149669.82</v>
      </c>
      <c r="M369" s="1">
        <v>149669.82</v>
      </c>
      <c r="N369" s="1">
        <v>149669.82</v>
      </c>
      <c r="O369" s="1">
        <v>-36838.6</v>
      </c>
      <c r="P369" s="1">
        <v>-37499.64</v>
      </c>
      <c r="Q369" s="1">
        <v>-38160.68</v>
      </c>
      <c r="R369" s="1">
        <v>-38821.72</v>
      </c>
      <c r="S369" s="1">
        <v>-39482.76</v>
      </c>
      <c r="T369" s="1">
        <v>-40143.800000000003</v>
      </c>
      <c r="U369" s="1">
        <v>-40804.840000000004</v>
      </c>
      <c r="V369" s="1">
        <v>-41465.879999999997</v>
      </c>
      <c r="W369" s="1">
        <v>-42126.92</v>
      </c>
      <c r="X369" s="1">
        <v>-42787.96</v>
      </c>
      <c r="Y369" s="1">
        <v>-43449</v>
      </c>
      <c r="Z369" s="1">
        <v>-44110.04</v>
      </c>
      <c r="AA369" s="1">
        <v>-44771.08</v>
      </c>
      <c r="AB369" s="1">
        <v>-661.04</v>
      </c>
      <c r="AC369" s="1">
        <v>-661.04</v>
      </c>
      <c r="AD369" s="1">
        <v>-661.04</v>
      </c>
      <c r="AE369" s="1">
        <v>-661.04</v>
      </c>
      <c r="AF369" s="1">
        <v>-661.04</v>
      </c>
      <c r="AG369" s="1">
        <v>-661.04</v>
      </c>
      <c r="AH369" s="1">
        <v>-661.04</v>
      </c>
      <c r="AI369" s="1">
        <v>-661.04</v>
      </c>
      <c r="AJ369" s="1">
        <v>-661.04</v>
      </c>
      <c r="AK369" s="1">
        <v>-661.04</v>
      </c>
      <c r="AL369" s="1">
        <v>-661.04</v>
      </c>
      <c r="AM369" s="1">
        <v>-661.04</v>
      </c>
      <c r="AN369" s="1">
        <v>-661.04</v>
      </c>
      <c r="AO369" s="1">
        <v>112831.22</v>
      </c>
      <c r="AP369" s="1">
        <v>112170.18000000001</v>
      </c>
      <c r="AQ369" s="1">
        <v>111509.14</v>
      </c>
      <c r="AR369" s="1">
        <v>110848.1</v>
      </c>
      <c r="AS369" s="1">
        <v>110187.06</v>
      </c>
      <c r="AT369" s="1">
        <v>109526.02</v>
      </c>
      <c r="AU369" s="1">
        <v>108864.98</v>
      </c>
      <c r="AV369" s="1">
        <v>108203.94</v>
      </c>
      <c r="AW369" s="1">
        <v>107542.90000000001</v>
      </c>
      <c r="AX369" s="1">
        <v>106881.86</v>
      </c>
      <c r="AY369" s="1">
        <v>106220.82</v>
      </c>
      <c r="AZ369" s="1">
        <v>105559.78</v>
      </c>
      <c r="BA369" s="1">
        <v>104898.74</v>
      </c>
    </row>
    <row r="370" spans="1:53" x14ac:dyDescent="0.2">
      <c r="A370" t="s">
        <v>385</v>
      </c>
      <c r="B370" s="1">
        <v>33209.410000000003</v>
      </c>
      <c r="C370" s="1">
        <v>33209.410000000003</v>
      </c>
      <c r="D370" s="1">
        <v>33209.410000000003</v>
      </c>
      <c r="E370" s="1">
        <v>33209.410000000003</v>
      </c>
      <c r="F370" s="1">
        <v>33209.410000000003</v>
      </c>
      <c r="G370" s="1">
        <v>33209.410000000003</v>
      </c>
      <c r="H370" s="1">
        <v>33209.410000000003</v>
      </c>
      <c r="I370" s="1">
        <v>33209.410000000003</v>
      </c>
      <c r="J370" s="1">
        <v>33209.410000000003</v>
      </c>
      <c r="K370" s="1">
        <v>33209.410000000003</v>
      </c>
      <c r="L370" s="1">
        <v>33209.410000000003</v>
      </c>
      <c r="M370" s="1">
        <v>33209.410000000003</v>
      </c>
      <c r="N370" s="1">
        <v>33209.410000000003</v>
      </c>
      <c r="O370" s="1">
        <v>-988.52</v>
      </c>
      <c r="P370" s="1">
        <v>-1070.71</v>
      </c>
      <c r="Q370" s="1">
        <v>-1152.9000000000001</v>
      </c>
      <c r="R370" s="1">
        <v>-1235.0899999999999</v>
      </c>
      <c r="S370" s="1">
        <v>-1317.28</v>
      </c>
      <c r="T370" s="1">
        <v>-1399.47</v>
      </c>
      <c r="U370" s="1">
        <v>-1481.66</v>
      </c>
      <c r="V370" s="1">
        <v>-1563.8500000000001</v>
      </c>
      <c r="W370" s="1">
        <v>-1646.04</v>
      </c>
      <c r="X370" s="1">
        <v>-1728.23</v>
      </c>
      <c r="Y370" s="1">
        <v>-1810.42</v>
      </c>
      <c r="Z370" s="1">
        <v>-1892.6100000000001</v>
      </c>
      <c r="AA370" s="1">
        <v>-1974.8</v>
      </c>
      <c r="AB370" s="1">
        <v>-82.19</v>
      </c>
      <c r="AC370" s="1">
        <v>-82.19</v>
      </c>
      <c r="AD370" s="1">
        <v>-82.19</v>
      </c>
      <c r="AE370" s="1">
        <v>-82.19</v>
      </c>
      <c r="AF370" s="1">
        <v>-82.19</v>
      </c>
      <c r="AG370" s="1">
        <v>-82.19</v>
      </c>
      <c r="AH370" s="1">
        <v>-82.19</v>
      </c>
      <c r="AI370" s="1">
        <v>-82.19</v>
      </c>
      <c r="AJ370" s="1">
        <v>-82.19</v>
      </c>
      <c r="AK370" s="1">
        <v>-82.19</v>
      </c>
      <c r="AL370" s="1">
        <v>-82.19</v>
      </c>
      <c r="AM370" s="1">
        <v>-82.19</v>
      </c>
      <c r="AN370" s="1">
        <v>-82.19</v>
      </c>
      <c r="AO370" s="1">
        <v>32220.89</v>
      </c>
      <c r="AP370" s="1">
        <v>32138.7</v>
      </c>
      <c r="AQ370" s="1">
        <v>32056.510000000002</v>
      </c>
      <c r="AR370" s="1">
        <v>31974.32</v>
      </c>
      <c r="AS370" s="1">
        <v>31892.13</v>
      </c>
      <c r="AT370" s="1">
        <v>31809.940000000002</v>
      </c>
      <c r="AU370" s="1">
        <v>31727.75</v>
      </c>
      <c r="AV370" s="1">
        <v>31645.56</v>
      </c>
      <c r="AW370" s="1">
        <v>31563.37</v>
      </c>
      <c r="AX370" s="1">
        <v>31481.18</v>
      </c>
      <c r="AY370" s="1">
        <v>31398.99</v>
      </c>
      <c r="AZ370" s="1">
        <v>31316.799999999999</v>
      </c>
      <c r="BA370" s="1">
        <v>31234.61</v>
      </c>
    </row>
    <row r="371" spans="1:53" x14ac:dyDescent="0.2">
      <c r="A371" t="s">
        <v>386</v>
      </c>
      <c r="B371" s="1">
        <v>1018290.73</v>
      </c>
      <c r="C371" s="1">
        <v>1018290.73</v>
      </c>
      <c r="D371" s="1">
        <v>1018290.73</v>
      </c>
      <c r="E371" s="1">
        <v>1018290.73</v>
      </c>
      <c r="F371" s="1">
        <v>1018290.73</v>
      </c>
      <c r="G371" s="1">
        <v>1018290.73</v>
      </c>
      <c r="H371" s="1">
        <v>1018290.73</v>
      </c>
      <c r="I371" s="1">
        <v>1018290.73</v>
      </c>
      <c r="J371" s="1">
        <v>1018290.73</v>
      </c>
      <c r="K371" s="1">
        <v>1018290.73</v>
      </c>
      <c r="L371" s="1">
        <v>1018290.73</v>
      </c>
      <c r="M371" s="1">
        <v>1018290.73</v>
      </c>
      <c r="N371" s="1">
        <v>1018290.73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1018290.73</v>
      </c>
      <c r="AP371" s="1">
        <v>1018290.73</v>
      </c>
      <c r="AQ371" s="1">
        <v>1018290.73</v>
      </c>
      <c r="AR371" s="1">
        <v>1018290.73</v>
      </c>
      <c r="AS371" s="1">
        <v>1018290.73</v>
      </c>
      <c r="AT371" s="1">
        <v>1018290.73</v>
      </c>
      <c r="AU371" s="1">
        <v>1018290.73</v>
      </c>
      <c r="AV371" s="1">
        <v>1018290.73</v>
      </c>
      <c r="AW371" s="1">
        <v>1018290.73</v>
      </c>
      <c r="AX371" s="1">
        <v>1018290.73</v>
      </c>
      <c r="AY371" s="1">
        <v>1018290.73</v>
      </c>
      <c r="AZ371" s="1">
        <v>1018290.73</v>
      </c>
      <c r="BA371" s="1">
        <v>1018290.73</v>
      </c>
    </row>
    <row r="372" spans="1:53" x14ac:dyDescent="0.2">
      <c r="A372" t="s">
        <v>387</v>
      </c>
      <c r="B372" s="1">
        <v>63563.76</v>
      </c>
      <c r="C372" s="1">
        <v>63563.76</v>
      </c>
      <c r="D372" s="1">
        <v>63563.76</v>
      </c>
      <c r="E372" s="1">
        <v>63563.76</v>
      </c>
      <c r="F372" s="1">
        <v>63563.76</v>
      </c>
      <c r="G372" s="1">
        <v>63563.76</v>
      </c>
      <c r="H372" s="1">
        <v>63563.76</v>
      </c>
      <c r="I372" s="1">
        <v>63563.76</v>
      </c>
      <c r="J372" s="1">
        <v>63563.76</v>
      </c>
      <c r="K372" s="1">
        <v>63563.76</v>
      </c>
      <c r="L372" s="1">
        <v>63563.76</v>
      </c>
      <c r="M372" s="1">
        <v>63563.76</v>
      </c>
      <c r="N372" s="1">
        <v>63563.76</v>
      </c>
      <c r="O372" s="1">
        <v>-44946.47</v>
      </c>
      <c r="P372" s="1">
        <v>-45140.340000000004</v>
      </c>
      <c r="Q372" s="1">
        <v>-45334.21</v>
      </c>
      <c r="R372" s="1">
        <v>-45528.08</v>
      </c>
      <c r="S372" s="1">
        <v>-45721.950000000004</v>
      </c>
      <c r="T372" s="1">
        <v>-45915.82</v>
      </c>
      <c r="U372" s="1">
        <v>-46109.69</v>
      </c>
      <c r="V372" s="1">
        <v>-46303.56</v>
      </c>
      <c r="W372" s="1">
        <v>-46497.43</v>
      </c>
      <c r="X372" s="1">
        <v>-46691.3</v>
      </c>
      <c r="Y372" s="1">
        <v>-46885.17</v>
      </c>
      <c r="Z372" s="1">
        <v>-47079.040000000001</v>
      </c>
      <c r="AA372" s="1">
        <v>-47272.91</v>
      </c>
      <c r="AB372" s="1">
        <v>-193.87</v>
      </c>
      <c r="AC372" s="1">
        <v>-193.87</v>
      </c>
      <c r="AD372" s="1">
        <v>-193.87</v>
      </c>
      <c r="AE372" s="1">
        <v>-193.87</v>
      </c>
      <c r="AF372" s="1">
        <v>-193.87</v>
      </c>
      <c r="AG372" s="1">
        <v>-193.87</v>
      </c>
      <c r="AH372" s="1">
        <v>-193.87</v>
      </c>
      <c r="AI372" s="1">
        <v>-193.87</v>
      </c>
      <c r="AJ372" s="1">
        <v>-193.87</v>
      </c>
      <c r="AK372" s="1">
        <v>-193.87</v>
      </c>
      <c r="AL372" s="1">
        <v>-193.87</v>
      </c>
      <c r="AM372" s="1">
        <v>-193.87</v>
      </c>
      <c r="AN372" s="1">
        <v>-193.87</v>
      </c>
      <c r="AO372" s="1">
        <v>18617.29</v>
      </c>
      <c r="AP372" s="1">
        <v>18423.420000000002</v>
      </c>
      <c r="AQ372" s="1">
        <v>18229.55</v>
      </c>
      <c r="AR372" s="1">
        <v>18035.68</v>
      </c>
      <c r="AS372" s="1">
        <v>17841.810000000001</v>
      </c>
      <c r="AT372" s="1">
        <v>17647.939999999999</v>
      </c>
      <c r="AU372" s="1">
        <v>17454.07</v>
      </c>
      <c r="AV372" s="1">
        <v>17260.2</v>
      </c>
      <c r="AW372" s="1">
        <v>17066.330000000002</v>
      </c>
      <c r="AX372" s="1">
        <v>16872.46</v>
      </c>
      <c r="AY372" s="1">
        <v>16678.59</v>
      </c>
      <c r="AZ372" s="1">
        <v>16484.72</v>
      </c>
      <c r="BA372" s="1">
        <v>16290.85</v>
      </c>
    </row>
    <row r="373" spans="1:53" x14ac:dyDescent="0.2">
      <c r="A373" t="s">
        <v>388</v>
      </c>
      <c r="B373" s="1">
        <v>944949.81</v>
      </c>
      <c r="C373" s="1">
        <v>1004474.23</v>
      </c>
      <c r="D373" s="1">
        <v>1004474.23</v>
      </c>
      <c r="E373" s="1">
        <v>988477.23</v>
      </c>
      <c r="F373" s="1">
        <v>988477.23</v>
      </c>
      <c r="G373" s="1">
        <v>970641.45000000007</v>
      </c>
      <c r="H373" s="1">
        <v>970641.45000000007</v>
      </c>
      <c r="I373" s="1">
        <v>970641.45000000007</v>
      </c>
      <c r="J373" s="1">
        <v>977464.08000000007</v>
      </c>
      <c r="K373" s="1">
        <v>977464.08000000007</v>
      </c>
      <c r="L373" s="1">
        <v>975791.20000000007</v>
      </c>
      <c r="M373" s="1">
        <v>975791.20000000007</v>
      </c>
      <c r="N373" s="1">
        <v>975791.20000000007</v>
      </c>
      <c r="O373" s="1">
        <v>-495608.05</v>
      </c>
      <c r="P373" s="1">
        <v>-497045.75</v>
      </c>
      <c r="Q373" s="1">
        <v>-498527.35000000003</v>
      </c>
      <c r="R373" s="1">
        <v>-484000.15</v>
      </c>
      <c r="S373" s="1">
        <v>-485458.15</v>
      </c>
      <c r="T373" s="1">
        <v>-486903</v>
      </c>
      <c r="U373" s="1">
        <v>-488334.7</v>
      </c>
      <c r="V373" s="1">
        <v>-489766.40000000002</v>
      </c>
      <c r="W373" s="1">
        <v>-491203.13</v>
      </c>
      <c r="X373" s="1">
        <v>-492644.89</v>
      </c>
      <c r="Y373" s="1">
        <v>-492412.54000000004</v>
      </c>
      <c r="Z373" s="1">
        <v>-493851.83</v>
      </c>
      <c r="AA373" s="1">
        <v>-495291.12</v>
      </c>
      <c r="AB373" s="1">
        <v>-1393.8</v>
      </c>
      <c r="AC373" s="1">
        <v>-1437.7</v>
      </c>
      <c r="AD373" s="1">
        <v>-1481.6000000000001</v>
      </c>
      <c r="AE373" s="1">
        <v>-1469.8</v>
      </c>
      <c r="AF373" s="1">
        <v>-1458</v>
      </c>
      <c r="AG373" s="1">
        <v>-1444.8500000000001</v>
      </c>
      <c r="AH373" s="1">
        <v>-1431.7</v>
      </c>
      <c r="AI373" s="1">
        <v>-1431.7</v>
      </c>
      <c r="AJ373" s="1">
        <v>-1436.73</v>
      </c>
      <c r="AK373" s="1">
        <v>-1441.76</v>
      </c>
      <c r="AL373" s="1">
        <v>-1440.53</v>
      </c>
      <c r="AM373" s="1">
        <v>-1439.29</v>
      </c>
      <c r="AN373" s="1">
        <v>-1439.29</v>
      </c>
      <c r="AO373" s="1">
        <v>449341.76</v>
      </c>
      <c r="AP373" s="1">
        <v>507428.48000000004</v>
      </c>
      <c r="AQ373" s="1">
        <v>505946.88</v>
      </c>
      <c r="AR373" s="1">
        <v>504477.08</v>
      </c>
      <c r="AS373" s="1">
        <v>503019.08</v>
      </c>
      <c r="AT373" s="1">
        <v>483738.45</v>
      </c>
      <c r="AU373" s="1">
        <v>482306.75</v>
      </c>
      <c r="AV373" s="1">
        <v>480875.05</v>
      </c>
      <c r="AW373" s="1">
        <v>486260.95</v>
      </c>
      <c r="AX373" s="1">
        <v>484819.19</v>
      </c>
      <c r="AY373" s="1">
        <v>483378.66000000003</v>
      </c>
      <c r="AZ373" s="1">
        <v>481939.37</v>
      </c>
      <c r="BA373" s="1">
        <v>480500.08</v>
      </c>
    </row>
    <row r="374" spans="1:53" x14ac:dyDescent="0.2">
      <c r="A374" t="s">
        <v>389</v>
      </c>
      <c r="B374" s="1">
        <v>31387.010000000002</v>
      </c>
      <c r="C374" s="1">
        <v>31387.010000000002</v>
      </c>
      <c r="D374" s="1">
        <v>31387.010000000002</v>
      </c>
      <c r="E374" s="1">
        <v>31387.010000000002</v>
      </c>
      <c r="F374" s="1">
        <v>31387.010000000002</v>
      </c>
      <c r="G374" s="1">
        <v>31387.010000000002</v>
      </c>
      <c r="H374" s="1">
        <v>31387.010000000002</v>
      </c>
      <c r="I374" s="1">
        <v>31387.010000000002</v>
      </c>
      <c r="J374" s="1">
        <v>31387.010000000002</v>
      </c>
      <c r="K374" s="1">
        <v>31387.010000000002</v>
      </c>
      <c r="L374" s="1">
        <v>5979.7</v>
      </c>
      <c r="M374" s="1">
        <v>5979.7</v>
      </c>
      <c r="N374" s="1">
        <v>5979.7</v>
      </c>
      <c r="O374" s="1">
        <v>-32940.410000000003</v>
      </c>
      <c r="P374" s="1">
        <v>-32956.36</v>
      </c>
      <c r="Q374" s="1">
        <v>-32956.36</v>
      </c>
      <c r="R374" s="1">
        <v>-32956.36</v>
      </c>
      <c r="S374" s="1">
        <v>-32956.36</v>
      </c>
      <c r="T374" s="1">
        <v>-32956.36</v>
      </c>
      <c r="U374" s="1">
        <v>-32956.36</v>
      </c>
      <c r="V374" s="1">
        <v>-32956.36</v>
      </c>
      <c r="W374" s="1">
        <v>-32956.36</v>
      </c>
      <c r="X374" s="1">
        <v>-32956.36</v>
      </c>
      <c r="Y374" s="1">
        <v>-7549.05</v>
      </c>
      <c r="Z374" s="1">
        <v>-7549.05</v>
      </c>
      <c r="AA374" s="1">
        <v>-7549.05</v>
      </c>
      <c r="AB374" s="1">
        <v>-43.15</v>
      </c>
      <c r="AC374" s="1">
        <v>-15.950000000000001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-1553.4</v>
      </c>
      <c r="AP374" s="1">
        <v>-1569.3500000000001</v>
      </c>
      <c r="AQ374" s="1">
        <v>-1569.3500000000001</v>
      </c>
      <c r="AR374" s="1">
        <v>-1569.3500000000001</v>
      </c>
      <c r="AS374" s="1">
        <v>-1569.3500000000001</v>
      </c>
      <c r="AT374" s="1">
        <v>-1569.3500000000001</v>
      </c>
      <c r="AU374" s="1">
        <v>-1569.3500000000001</v>
      </c>
      <c r="AV374" s="1">
        <v>-1569.3500000000001</v>
      </c>
      <c r="AW374" s="1">
        <v>-1569.3500000000001</v>
      </c>
      <c r="AX374" s="1">
        <v>-1569.3500000000001</v>
      </c>
      <c r="AY374" s="1">
        <v>-1569.3500000000001</v>
      </c>
      <c r="AZ374" s="1">
        <v>-1569.3500000000001</v>
      </c>
      <c r="BA374" s="1">
        <v>-1569.3500000000001</v>
      </c>
    </row>
    <row r="375" spans="1:53" x14ac:dyDescent="0.2">
      <c r="A375" t="s">
        <v>390</v>
      </c>
      <c r="B375" s="1">
        <v>7616360.8100000005</v>
      </c>
      <c r="C375" s="1">
        <v>7616360.8100000005</v>
      </c>
      <c r="D375" s="1">
        <v>7616360.8100000005</v>
      </c>
      <c r="E375" s="1">
        <v>7616360.8100000005</v>
      </c>
      <c r="F375" s="1">
        <v>7616360.8100000005</v>
      </c>
      <c r="G375" s="1">
        <v>7616360.8100000005</v>
      </c>
      <c r="H375" s="1">
        <v>7616360.8100000005</v>
      </c>
      <c r="I375" s="1">
        <v>7627296.7699999996</v>
      </c>
      <c r="J375" s="1">
        <v>7627296.7699999996</v>
      </c>
      <c r="K375" s="1">
        <v>7627296.7699999996</v>
      </c>
      <c r="L375" s="1">
        <v>7607240.7000000002</v>
      </c>
      <c r="M375" s="1">
        <v>7607240.7000000002</v>
      </c>
      <c r="N375" s="1">
        <v>7607240.7000000002</v>
      </c>
      <c r="O375" s="1">
        <v>-2379385.2800000003</v>
      </c>
      <c r="P375" s="1">
        <v>-2391127.17</v>
      </c>
      <c r="Q375" s="1">
        <v>-2402869.06</v>
      </c>
      <c r="R375" s="1">
        <v>-2414610.9500000002</v>
      </c>
      <c r="S375" s="1">
        <v>-2426352.84</v>
      </c>
      <c r="T375" s="1">
        <v>-2438094.73</v>
      </c>
      <c r="U375" s="1">
        <v>-2449836.62</v>
      </c>
      <c r="V375" s="1">
        <v>-2461586.94</v>
      </c>
      <c r="W375" s="1">
        <v>-2473345.69</v>
      </c>
      <c r="X375" s="1">
        <v>-2485104.44</v>
      </c>
      <c r="Y375" s="1">
        <v>-2476791.66</v>
      </c>
      <c r="Z375" s="1">
        <v>-2488519.4900000002</v>
      </c>
      <c r="AA375" s="1">
        <v>-2500247.3199999998</v>
      </c>
      <c r="AB375" s="1">
        <v>-11725.74</v>
      </c>
      <c r="AC375" s="1">
        <v>-11741.89</v>
      </c>
      <c r="AD375" s="1">
        <v>-11741.89</v>
      </c>
      <c r="AE375" s="1">
        <v>-11741.89</v>
      </c>
      <c r="AF375" s="1">
        <v>-11741.89</v>
      </c>
      <c r="AG375" s="1">
        <v>-11741.89</v>
      </c>
      <c r="AH375" s="1">
        <v>-11741.89</v>
      </c>
      <c r="AI375" s="1">
        <v>-11750.32</v>
      </c>
      <c r="AJ375" s="1">
        <v>-11758.75</v>
      </c>
      <c r="AK375" s="1">
        <v>-11758.75</v>
      </c>
      <c r="AL375" s="1">
        <v>-11743.29</v>
      </c>
      <c r="AM375" s="1">
        <v>-11727.83</v>
      </c>
      <c r="AN375" s="1">
        <v>-11727.83</v>
      </c>
      <c r="AO375" s="1">
        <v>5236975.53</v>
      </c>
      <c r="AP375" s="1">
        <v>5225233.6399999997</v>
      </c>
      <c r="AQ375" s="1">
        <v>5213491.75</v>
      </c>
      <c r="AR375" s="1">
        <v>5201749.8600000003</v>
      </c>
      <c r="AS375" s="1">
        <v>5190007.97</v>
      </c>
      <c r="AT375" s="1">
        <v>5178266.08</v>
      </c>
      <c r="AU375" s="1">
        <v>5166524.1900000004</v>
      </c>
      <c r="AV375" s="1">
        <v>5165709.83</v>
      </c>
      <c r="AW375" s="1">
        <v>5153951.08</v>
      </c>
      <c r="AX375" s="1">
        <v>5142192.33</v>
      </c>
      <c r="AY375" s="1">
        <v>5130449.04</v>
      </c>
      <c r="AZ375" s="1">
        <v>5118721.21</v>
      </c>
      <c r="BA375" s="1">
        <v>5106993.38</v>
      </c>
    </row>
    <row r="376" spans="1:53" x14ac:dyDescent="0.2">
      <c r="A376" t="s">
        <v>391</v>
      </c>
      <c r="B376" s="1">
        <v>61643.840000000004</v>
      </c>
      <c r="C376" s="1">
        <v>61643.840000000004</v>
      </c>
      <c r="D376" s="1">
        <v>61643.840000000004</v>
      </c>
      <c r="E376" s="1">
        <v>61643.840000000004</v>
      </c>
      <c r="F376" s="1">
        <v>61643.840000000004</v>
      </c>
      <c r="G376" s="1">
        <v>61643.840000000004</v>
      </c>
      <c r="H376" s="1">
        <v>61643.840000000004</v>
      </c>
      <c r="I376" s="1">
        <v>61643.840000000004</v>
      </c>
      <c r="J376" s="1">
        <v>61643.840000000004</v>
      </c>
      <c r="K376" s="1">
        <v>61643.840000000004</v>
      </c>
      <c r="L376" s="1">
        <v>0</v>
      </c>
      <c r="M376" s="1">
        <v>0</v>
      </c>
      <c r="N376" s="1">
        <v>0</v>
      </c>
      <c r="O376" s="1">
        <v>-47888.79</v>
      </c>
      <c r="P376" s="1">
        <v>-47983.82</v>
      </c>
      <c r="Q376" s="1">
        <v>-48078.85</v>
      </c>
      <c r="R376" s="1">
        <v>-48173.88</v>
      </c>
      <c r="S376" s="1">
        <v>-48268.91</v>
      </c>
      <c r="T376" s="1">
        <v>-48363.94</v>
      </c>
      <c r="U376" s="1">
        <v>-48458.97</v>
      </c>
      <c r="V376" s="1">
        <v>-48554</v>
      </c>
      <c r="W376" s="1">
        <v>-48649.03</v>
      </c>
      <c r="X376" s="1">
        <v>-48744.06</v>
      </c>
      <c r="Y376" s="1">
        <v>12852.26</v>
      </c>
      <c r="Z376" s="1">
        <v>12852.26</v>
      </c>
      <c r="AA376" s="1">
        <v>0</v>
      </c>
      <c r="AB376" s="1">
        <v>-95.03</v>
      </c>
      <c r="AC376" s="1">
        <v>-95.03</v>
      </c>
      <c r="AD376" s="1">
        <v>-95.03</v>
      </c>
      <c r="AE376" s="1">
        <v>-95.03</v>
      </c>
      <c r="AF376" s="1">
        <v>-95.03</v>
      </c>
      <c r="AG376" s="1">
        <v>-95.03</v>
      </c>
      <c r="AH376" s="1">
        <v>-95.03</v>
      </c>
      <c r="AI376" s="1">
        <v>-95.03</v>
      </c>
      <c r="AJ376" s="1">
        <v>-95.03</v>
      </c>
      <c r="AK376" s="1">
        <v>-95.03</v>
      </c>
      <c r="AL376" s="1">
        <v>-47.52</v>
      </c>
      <c r="AM376" s="1">
        <v>0</v>
      </c>
      <c r="AN376" s="1">
        <v>-12852.26</v>
      </c>
      <c r="AO376" s="1">
        <v>13755.050000000001</v>
      </c>
      <c r="AP376" s="1">
        <v>13660.02</v>
      </c>
      <c r="AQ376" s="1">
        <v>13564.99</v>
      </c>
      <c r="AR376" s="1">
        <v>13469.960000000001</v>
      </c>
      <c r="AS376" s="1">
        <v>13374.93</v>
      </c>
      <c r="AT376" s="1">
        <v>13279.9</v>
      </c>
      <c r="AU376" s="1">
        <v>13184.87</v>
      </c>
      <c r="AV376" s="1">
        <v>13089.84</v>
      </c>
      <c r="AW376" s="1">
        <v>12994.81</v>
      </c>
      <c r="AX376" s="1">
        <v>12899.78</v>
      </c>
      <c r="AY376" s="1">
        <v>12852.26</v>
      </c>
      <c r="AZ376" s="1">
        <v>12852.26</v>
      </c>
      <c r="BA376" s="1">
        <v>0</v>
      </c>
    </row>
    <row r="377" spans="1:53" x14ac:dyDescent="0.2">
      <c r="A377" t="s">
        <v>392</v>
      </c>
      <c r="B377" s="1">
        <v>1186151.03</v>
      </c>
      <c r="C377" s="1">
        <v>1186151.03</v>
      </c>
      <c r="D377" s="1">
        <v>1186151.03</v>
      </c>
      <c r="E377" s="1">
        <v>1186151.03</v>
      </c>
      <c r="F377" s="1">
        <v>1186151.03</v>
      </c>
      <c r="G377" s="1">
        <v>1186151.03</v>
      </c>
      <c r="H377" s="1">
        <v>1186151.03</v>
      </c>
      <c r="I377" s="1">
        <v>1186151.03</v>
      </c>
      <c r="J377" s="1">
        <v>1186151.03</v>
      </c>
      <c r="K377" s="1">
        <v>1186151.03</v>
      </c>
      <c r="L377" s="1">
        <v>1166450.56</v>
      </c>
      <c r="M377" s="1">
        <v>1166450.56</v>
      </c>
      <c r="N377" s="1">
        <v>1166450.56</v>
      </c>
      <c r="O377" s="1">
        <v>-1141917.81</v>
      </c>
      <c r="P377" s="1">
        <v>-1144418.6100000001</v>
      </c>
      <c r="Q377" s="1">
        <v>-1146919.4099999999</v>
      </c>
      <c r="R377" s="1">
        <v>-1149420.21</v>
      </c>
      <c r="S377" s="1">
        <v>-1151921.01</v>
      </c>
      <c r="T377" s="1">
        <v>-1154421.81</v>
      </c>
      <c r="U377" s="1">
        <v>-1156922.6100000001</v>
      </c>
      <c r="V377" s="1">
        <v>-1159423.4099999999</v>
      </c>
      <c r="W377" s="1">
        <v>-1161924.21</v>
      </c>
      <c r="X377" s="1">
        <v>-1164425.01</v>
      </c>
      <c r="Y377" s="1">
        <v>-1147204.57</v>
      </c>
      <c r="Z377" s="1">
        <v>-1149663.8400000001</v>
      </c>
      <c r="AA377" s="1">
        <v>-1152123.1100000001</v>
      </c>
      <c r="AB377" s="1">
        <v>-2500.8000000000002</v>
      </c>
      <c r="AC377" s="1">
        <v>-2500.8000000000002</v>
      </c>
      <c r="AD377" s="1">
        <v>-2500.8000000000002</v>
      </c>
      <c r="AE377" s="1">
        <v>-2500.8000000000002</v>
      </c>
      <c r="AF377" s="1">
        <v>-2500.8000000000002</v>
      </c>
      <c r="AG377" s="1">
        <v>-2500.8000000000002</v>
      </c>
      <c r="AH377" s="1">
        <v>-2500.8000000000002</v>
      </c>
      <c r="AI377" s="1">
        <v>-2500.8000000000002</v>
      </c>
      <c r="AJ377" s="1">
        <v>-2500.8000000000002</v>
      </c>
      <c r="AK377" s="1">
        <v>-2500.8000000000002</v>
      </c>
      <c r="AL377" s="1">
        <v>-2480.0300000000002</v>
      </c>
      <c r="AM377" s="1">
        <v>-2459.27</v>
      </c>
      <c r="AN377" s="1">
        <v>-2459.27</v>
      </c>
      <c r="AO377" s="1">
        <v>44233.22</v>
      </c>
      <c r="AP377" s="1">
        <v>41732.42</v>
      </c>
      <c r="AQ377" s="1">
        <v>39231.620000000003</v>
      </c>
      <c r="AR377" s="1">
        <v>36730.82</v>
      </c>
      <c r="AS377" s="1">
        <v>34230.020000000004</v>
      </c>
      <c r="AT377" s="1">
        <v>31729.22</v>
      </c>
      <c r="AU377" s="1">
        <v>29228.420000000002</v>
      </c>
      <c r="AV377" s="1">
        <v>26727.62</v>
      </c>
      <c r="AW377" s="1">
        <v>24226.82</v>
      </c>
      <c r="AX377" s="1">
        <v>21726.02</v>
      </c>
      <c r="AY377" s="1">
        <v>19245.990000000002</v>
      </c>
      <c r="AZ377" s="1">
        <v>16786.72</v>
      </c>
      <c r="BA377" s="1">
        <v>14327.45</v>
      </c>
    </row>
    <row r="378" spans="1:53" x14ac:dyDescent="0.2">
      <c r="A378" t="s">
        <v>393</v>
      </c>
      <c r="B378" s="1">
        <v>4268621.54</v>
      </c>
      <c r="C378" s="1">
        <v>4268621.54</v>
      </c>
      <c r="D378" s="1">
        <v>4268621.54</v>
      </c>
      <c r="E378" s="1">
        <v>4268621.54</v>
      </c>
      <c r="F378" s="1">
        <v>4268621.54</v>
      </c>
      <c r="G378" s="1">
        <v>4268621.54</v>
      </c>
      <c r="H378" s="1">
        <v>4268621.54</v>
      </c>
      <c r="I378" s="1">
        <v>4268621.54</v>
      </c>
      <c r="J378" s="1">
        <v>4268621.54</v>
      </c>
      <c r="K378" s="1">
        <v>4268621.54</v>
      </c>
      <c r="L378" s="1">
        <v>4268621.54</v>
      </c>
      <c r="M378" s="1">
        <v>4268621.54</v>
      </c>
      <c r="N378" s="1">
        <v>4268621.54</v>
      </c>
      <c r="O378" s="1">
        <v>-563689.11</v>
      </c>
      <c r="P378" s="1">
        <v>-573684.79</v>
      </c>
      <c r="Q378" s="1">
        <v>-583680.47</v>
      </c>
      <c r="R378" s="1">
        <v>-593676.15</v>
      </c>
      <c r="S378" s="1">
        <v>-603671.82999999996</v>
      </c>
      <c r="T378" s="1">
        <v>-613503.66</v>
      </c>
      <c r="U378" s="1">
        <v>-623499.34</v>
      </c>
      <c r="V378" s="1">
        <v>-633495.02</v>
      </c>
      <c r="W378" s="1">
        <v>-643490.70000000007</v>
      </c>
      <c r="X378" s="1">
        <v>-653486.38</v>
      </c>
      <c r="Y378" s="1">
        <v>-663482.06000000006</v>
      </c>
      <c r="Z378" s="1">
        <v>-586079.68000000005</v>
      </c>
      <c r="AA378" s="1">
        <v>-596075.36</v>
      </c>
      <c r="AB378" s="1">
        <v>-9995.68</v>
      </c>
      <c r="AC378" s="1">
        <v>-9995.68</v>
      </c>
      <c r="AD378" s="1">
        <v>-9995.68</v>
      </c>
      <c r="AE378" s="1">
        <v>-9995.68</v>
      </c>
      <c r="AF378" s="1">
        <v>-9995.68</v>
      </c>
      <c r="AG378" s="1">
        <v>-9995.68</v>
      </c>
      <c r="AH378" s="1">
        <v>-9995.68</v>
      </c>
      <c r="AI378" s="1">
        <v>-9995.68</v>
      </c>
      <c r="AJ378" s="1">
        <v>-9995.68</v>
      </c>
      <c r="AK378" s="1">
        <v>-9995.68</v>
      </c>
      <c r="AL378" s="1">
        <v>-9995.68</v>
      </c>
      <c r="AM378" s="1">
        <v>-9995.68</v>
      </c>
      <c r="AN378" s="1">
        <v>-9995.68</v>
      </c>
      <c r="AO378" s="1">
        <v>3704932.43</v>
      </c>
      <c r="AP378" s="1">
        <v>3694936.75</v>
      </c>
      <c r="AQ378" s="1">
        <v>3684941.0700000003</v>
      </c>
      <c r="AR378" s="1">
        <v>3674945.39</v>
      </c>
      <c r="AS378" s="1">
        <v>3664949.71</v>
      </c>
      <c r="AT378" s="1">
        <v>3655117.88</v>
      </c>
      <c r="AU378" s="1">
        <v>3645122.2</v>
      </c>
      <c r="AV378" s="1">
        <v>3635126.52</v>
      </c>
      <c r="AW378" s="1">
        <v>3625130.84</v>
      </c>
      <c r="AX378" s="1">
        <v>3615135.16</v>
      </c>
      <c r="AY378" s="1">
        <v>3605139.48</v>
      </c>
      <c r="AZ378" s="1">
        <v>3682541.86</v>
      </c>
      <c r="BA378" s="1">
        <v>3672546.18</v>
      </c>
    </row>
    <row r="379" spans="1:53" x14ac:dyDescent="0.2">
      <c r="A379" t="s">
        <v>394</v>
      </c>
      <c r="B379" s="1">
        <v>106857.48</v>
      </c>
      <c r="C379" s="1">
        <v>106857.48</v>
      </c>
      <c r="D379" s="1">
        <v>106857.48</v>
      </c>
      <c r="E379" s="1">
        <v>106857.48</v>
      </c>
      <c r="F379" s="1">
        <v>106857.48</v>
      </c>
      <c r="G379" s="1">
        <v>106857.48</v>
      </c>
      <c r="H379" s="1">
        <v>106857.48</v>
      </c>
      <c r="I379" s="1">
        <v>106857.48</v>
      </c>
      <c r="J379" s="1">
        <v>106857.48</v>
      </c>
      <c r="K379" s="1">
        <v>106857.48</v>
      </c>
      <c r="L379" s="1">
        <v>104449.82</v>
      </c>
      <c r="M379" s="1">
        <v>104449.82</v>
      </c>
      <c r="N379" s="1">
        <v>104449.82</v>
      </c>
      <c r="O379" s="1">
        <v>-35457.42</v>
      </c>
      <c r="P379" s="1">
        <v>-35550.92</v>
      </c>
      <c r="Q379" s="1">
        <v>-35644.42</v>
      </c>
      <c r="R379" s="1">
        <v>-35737.919999999998</v>
      </c>
      <c r="S379" s="1">
        <v>-35831.42</v>
      </c>
      <c r="T379" s="1">
        <v>-35924.92</v>
      </c>
      <c r="U379" s="1">
        <v>-36018.42</v>
      </c>
      <c r="V379" s="1">
        <v>-36111.919999999998</v>
      </c>
      <c r="W379" s="1">
        <v>-36205.42</v>
      </c>
      <c r="X379" s="1">
        <v>-36298.92</v>
      </c>
      <c r="Y379" s="1">
        <v>-33983.71</v>
      </c>
      <c r="Z379" s="1">
        <v>-34075.1</v>
      </c>
      <c r="AA379" s="1">
        <v>-34166.49</v>
      </c>
      <c r="AB379" s="1">
        <v>-93.5</v>
      </c>
      <c r="AC379" s="1">
        <v>-93.5</v>
      </c>
      <c r="AD379" s="1">
        <v>-93.5</v>
      </c>
      <c r="AE379" s="1">
        <v>-93.5</v>
      </c>
      <c r="AF379" s="1">
        <v>-93.5</v>
      </c>
      <c r="AG379" s="1">
        <v>-93.5</v>
      </c>
      <c r="AH379" s="1">
        <v>-93.5</v>
      </c>
      <c r="AI379" s="1">
        <v>-93.5</v>
      </c>
      <c r="AJ379" s="1">
        <v>-93.5</v>
      </c>
      <c r="AK379" s="1">
        <v>-93.5</v>
      </c>
      <c r="AL379" s="1">
        <v>-92.45</v>
      </c>
      <c r="AM379" s="1">
        <v>-91.39</v>
      </c>
      <c r="AN379" s="1">
        <v>-91.39</v>
      </c>
      <c r="AO379" s="1">
        <v>71400.06</v>
      </c>
      <c r="AP379" s="1">
        <v>71306.559999999998</v>
      </c>
      <c r="AQ379" s="1">
        <v>71213.06</v>
      </c>
      <c r="AR379" s="1">
        <v>71119.56</v>
      </c>
      <c r="AS379" s="1">
        <v>71026.06</v>
      </c>
      <c r="AT379" s="1">
        <v>70932.56</v>
      </c>
      <c r="AU379" s="1">
        <v>70839.06</v>
      </c>
      <c r="AV379" s="1">
        <v>70745.56</v>
      </c>
      <c r="AW379" s="1">
        <v>70652.06</v>
      </c>
      <c r="AX379" s="1">
        <v>70558.559999999998</v>
      </c>
      <c r="AY379" s="1">
        <v>70466.11</v>
      </c>
      <c r="AZ379" s="1">
        <v>70374.720000000001</v>
      </c>
      <c r="BA379" s="1">
        <v>70283.33</v>
      </c>
    </row>
    <row r="380" spans="1:53" x14ac:dyDescent="0.2">
      <c r="A380" t="s">
        <v>395</v>
      </c>
      <c r="B380" s="1">
        <v>490406.56</v>
      </c>
      <c r="C380" s="1">
        <v>490406.56</v>
      </c>
      <c r="D380" s="1">
        <v>490406.56</v>
      </c>
      <c r="E380" s="1">
        <v>490406.56</v>
      </c>
      <c r="F380" s="1">
        <v>490406.56</v>
      </c>
      <c r="G380" s="1">
        <v>508242.34</v>
      </c>
      <c r="H380" s="1">
        <v>508242.34</v>
      </c>
      <c r="I380" s="1">
        <v>508242.34</v>
      </c>
      <c r="J380" s="1">
        <v>508242.34</v>
      </c>
      <c r="K380" s="1">
        <v>508242.34</v>
      </c>
      <c r="L380" s="1">
        <v>508242.34</v>
      </c>
      <c r="M380" s="1">
        <v>508242.34</v>
      </c>
      <c r="N380" s="1">
        <v>508242.34</v>
      </c>
      <c r="O380" s="1">
        <v>-18320.78</v>
      </c>
      <c r="P380" s="1">
        <v>-19080.91</v>
      </c>
      <c r="Q380" s="1">
        <v>-19841.04</v>
      </c>
      <c r="R380" s="1">
        <v>-20601.170000000002</v>
      </c>
      <c r="S380" s="1">
        <v>-21361.3</v>
      </c>
      <c r="T380" s="1">
        <v>-12605.04</v>
      </c>
      <c r="U380" s="1">
        <v>-13392.82</v>
      </c>
      <c r="V380" s="1">
        <v>-14180.6</v>
      </c>
      <c r="W380" s="1">
        <v>-14968.380000000001</v>
      </c>
      <c r="X380" s="1">
        <v>-15756.16</v>
      </c>
      <c r="Y380" s="1">
        <v>-16543.939999999999</v>
      </c>
      <c r="Z380" s="1">
        <v>-17331.72</v>
      </c>
      <c r="AA380" s="1">
        <v>-18119.5</v>
      </c>
      <c r="AB380" s="1">
        <v>-760.13</v>
      </c>
      <c r="AC380" s="1">
        <v>-760.13</v>
      </c>
      <c r="AD380" s="1">
        <v>-760.13</v>
      </c>
      <c r="AE380" s="1">
        <v>-760.13</v>
      </c>
      <c r="AF380" s="1">
        <v>-760.13</v>
      </c>
      <c r="AG380" s="1">
        <v>-773.95</v>
      </c>
      <c r="AH380" s="1">
        <v>-787.78</v>
      </c>
      <c r="AI380" s="1">
        <v>-787.78</v>
      </c>
      <c r="AJ380" s="1">
        <v>-787.78</v>
      </c>
      <c r="AK380" s="1">
        <v>-787.78</v>
      </c>
      <c r="AL380" s="1">
        <v>-787.78</v>
      </c>
      <c r="AM380" s="1">
        <v>-787.78</v>
      </c>
      <c r="AN380" s="1">
        <v>-787.78</v>
      </c>
      <c r="AO380" s="1">
        <v>472085.78</v>
      </c>
      <c r="AP380" s="1">
        <v>471325.65</v>
      </c>
      <c r="AQ380" s="1">
        <v>470565.52</v>
      </c>
      <c r="AR380" s="1">
        <v>469805.39</v>
      </c>
      <c r="AS380" s="1">
        <v>469045.26</v>
      </c>
      <c r="AT380" s="1">
        <v>495637.3</v>
      </c>
      <c r="AU380" s="1">
        <v>494849.52</v>
      </c>
      <c r="AV380" s="1">
        <v>494061.74</v>
      </c>
      <c r="AW380" s="1">
        <v>493273.96</v>
      </c>
      <c r="AX380" s="1">
        <v>492486.18</v>
      </c>
      <c r="AY380" s="1">
        <v>491698.4</v>
      </c>
      <c r="AZ380" s="1">
        <v>490910.62</v>
      </c>
      <c r="BA380" s="1">
        <v>490122.84</v>
      </c>
    </row>
    <row r="381" spans="1:53" x14ac:dyDescent="0.2">
      <c r="A381" t="s">
        <v>396</v>
      </c>
      <c r="B381" s="1">
        <v>0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</row>
    <row r="382" spans="1:53" x14ac:dyDescent="0.2">
      <c r="A382" t="s">
        <v>397</v>
      </c>
      <c r="B382" s="1">
        <v>602703.89</v>
      </c>
      <c r="C382" s="1">
        <v>602703.89</v>
      </c>
      <c r="D382" s="1">
        <v>602703.89</v>
      </c>
      <c r="E382" s="1">
        <v>602703.89</v>
      </c>
      <c r="F382" s="1">
        <v>602703.89</v>
      </c>
      <c r="G382" s="1">
        <v>602703.89</v>
      </c>
      <c r="H382" s="1">
        <v>602703.89</v>
      </c>
      <c r="I382" s="1">
        <v>602703.89</v>
      </c>
      <c r="J382" s="1">
        <v>602703.89</v>
      </c>
      <c r="K382" s="1">
        <v>602703.89</v>
      </c>
      <c r="L382" s="1">
        <v>602703.89</v>
      </c>
      <c r="M382" s="1">
        <v>602703.89</v>
      </c>
      <c r="N382" s="1">
        <v>602703.89</v>
      </c>
      <c r="O382" s="1">
        <v>-145235.56</v>
      </c>
      <c r="P382" s="1">
        <v>-147248.31</v>
      </c>
      <c r="Q382" s="1">
        <v>-149261.06</v>
      </c>
      <c r="R382" s="1">
        <v>-151273.80000000002</v>
      </c>
      <c r="S382" s="1">
        <v>-153286.55000000002</v>
      </c>
      <c r="T382" s="1">
        <v>-155299.29</v>
      </c>
      <c r="U382" s="1">
        <v>-157312.03</v>
      </c>
      <c r="V382" s="1">
        <v>-159324.78</v>
      </c>
      <c r="W382" s="1">
        <v>-161337.51999999999</v>
      </c>
      <c r="X382" s="1">
        <v>-163350.26</v>
      </c>
      <c r="Y382" s="1">
        <v>-165363.01</v>
      </c>
      <c r="Z382" s="1">
        <v>-167375.76</v>
      </c>
      <c r="AA382" s="1">
        <v>-169388.5</v>
      </c>
      <c r="AB382" s="1">
        <v>-2012.75</v>
      </c>
      <c r="AC382" s="1">
        <v>-2012.75</v>
      </c>
      <c r="AD382" s="1">
        <v>-2012.75</v>
      </c>
      <c r="AE382" s="1">
        <v>-2012.74</v>
      </c>
      <c r="AF382" s="1">
        <v>-2012.75</v>
      </c>
      <c r="AG382" s="1">
        <v>-2012.74</v>
      </c>
      <c r="AH382" s="1">
        <v>-2012.74</v>
      </c>
      <c r="AI382" s="1">
        <v>-2012.75</v>
      </c>
      <c r="AJ382" s="1">
        <v>-2012.74</v>
      </c>
      <c r="AK382" s="1">
        <v>-2012.74</v>
      </c>
      <c r="AL382" s="1">
        <v>-2012.75</v>
      </c>
      <c r="AM382" s="1">
        <v>-2012.75</v>
      </c>
      <c r="AN382" s="1">
        <v>-2012.74</v>
      </c>
      <c r="AO382" s="1">
        <v>457468.33</v>
      </c>
      <c r="AP382" s="1">
        <v>455455.58</v>
      </c>
      <c r="AQ382" s="1">
        <v>453442.83</v>
      </c>
      <c r="AR382" s="1">
        <v>451430.09</v>
      </c>
      <c r="AS382" s="1">
        <v>449417.34</v>
      </c>
      <c r="AT382" s="1">
        <v>447404.60000000003</v>
      </c>
      <c r="AU382" s="1">
        <v>445391.86</v>
      </c>
      <c r="AV382" s="1">
        <v>443379.11</v>
      </c>
      <c r="AW382" s="1">
        <v>441366.37</v>
      </c>
      <c r="AX382" s="1">
        <v>439353.63</v>
      </c>
      <c r="AY382" s="1">
        <v>437340.88</v>
      </c>
      <c r="AZ382" s="1">
        <v>435328.13</v>
      </c>
      <c r="BA382" s="1">
        <v>433315.39</v>
      </c>
    </row>
    <row r="383" spans="1:53" x14ac:dyDescent="0.2">
      <c r="A383" t="s">
        <v>398</v>
      </c>
      <c r="B383" s="1">
        <v>153179</v>
      </c>
      <c r="C383" s="1">
        <v>153179</v>
      </c>
      <c r="D383" s="1">
        <v>153179</v>
      </c>
      <c r="E383" s="1">
        <v>153179</v>
      </c>
      <c r="F383" s="1">
        <v>153179</v>
      </c>
      <c r="G383" s="1">
        <v>153179</v>
      </c>
      <c r="H383" s="1">
        <v>153179</v>
      </c>
      <c r="I383" s="1">
        <v>153179</v>
      </c>
      <c r="J383" s="1">
        <v>153179</v>
      </c>
      <c r="K383" s="1">
        <v>153179</v>
      </c>
      <c r="L383" s="1">
        <v>335477</v>
      </c>
      <c r="M383" s="1">
        <v>335477</v>
      </c>
      <c r="N383" s="1">
        <v>335477</v>
      </c>
      <c r="O383" s="1">
        <v>-30875.96</v>
      </c>
      <c r="P383" s="1">
        <v>-31112.98</v>
      </c>
      <c r="Q383" s="1">
        <v>-31350</v>
      </c>
      <c r="R383" s="1">
        <v>-31587.030000000002</v>
      </c>
      <c r="S383" s="1">
        <v>-31824.05</v>
      </c>
      <c r="T383" s="1">
        <v>-32061.08</v>
      </c>
      <c r="U383" s="1">
        <v>-32298.100000000002</v>
      </c>
      <c r="V383" s="1">
        <v>-32535.119999999999</v>
      </c>
      <c r="W383" s="1">
        <v>-32772.14</v>
      </c>
      <c r="X383" s="1">
        <v>-33009.160000000003</v>
      </c>
      <c r="Y383" s="1">
        <v>-33384.28</v>
      </c>
      <c r="Z383" s="1">
        <v>-33897.51</v>
      </c>
      <c r="AA383" s="1">
        <v>-34410.74</v>
      </c>
      <c r="AB383" s="1">
        <v>-237.02</v>
      </c>
      <c r="AC383" s="1">
        <v>-237.02</v>
      </c>
      <c r="AD383" s="1">
        <v>-237.02</v>
      </c>
      <c r="AE383" s="1">
        <v>-237.03</v>
      </c>
      <c r="AF383" s="1">
        <v>-237.02</v>
      </c>
      <c r="AG383" s="1">
        <v>-237.03</v>
      </c>
      <c r="AH383" s="1">
        <v>-237.02</v>
      </c>
      <c r="AI383" s="1">
        <v>-237.02</v>
      </c>
      <c r="AJ383" s="1">
        <v>-237.02</v>
      </c>
      <c r="AK383" s="1">
        <v>-237.02</v>
      </c>
      <c r="AL383" s="1">
        <v>-375.12</v>
      </c>
      <c r="AM383" s="1">
        <v>-513.23</v>
      </c>
      <c r="AN383" s="1">
        <v>-513.23</v>
      </c>
      <c r="AO383" s="1">
        <v>122303.04000000001</v>
      </c>
      <c r="AP383" s="1">
        <v>122066.02</v>
      </c>
      <c r="AQ383" s="1">
        <v>121829</v>
      </c>
      <c r="AR383" s="1">
        <v>121591.97</v>
      </c>
      <c r="AS383" s="1">
        <v>121354.95</v>
      </c>
      <c r="AT383" s="1">
        <v>121117.92</v>
      </c>
      <c r="AU383" s="1">
        <v>120880.90000000001</v>
      </c>
      <c r="AV383" s="1">
        <v>120643.88</v>
      </c>
      <c r="AW383" s="1">
        <v>120406.86</v>
      </c>
      <c r="AX383" s="1">
        <v>120169.84</v>
      </c>
      <c r="AY383" s="1">
        <v>302092.72000000003</v>
      </c>
      <c r="AZ383" s="1">
        <v>301579.49</v>
      </c>
      <c r="BA383" s="1">
        <v>301066.26</v>
      </c>
    </row>
    <row r="384" spans="1:53" x14ac:dyDescent="0.2">
      <c r="A384" t="s">
        <v>399</v>
      </c>
      <c r="B384" s="1">
        <v>4997333.41</v>
      </c>
      <c r="C384" s="1">
        <v>4997333.41</v>
      </c>
      <c r="D384" s="1">
        <v>4997744.21</v>
      </c>
      <c r="E384" s="1">
        <v>4997744.21</v>
      </c>
      <c r="F384" s="1">
        <v>4997744.21</v>
      </c>
      <c r="G384" s="1">
        <v>4997744.21</v>
      </c>
      <c r="H384" s="1">
        <v>4997744.21</v>
      </c>
      <c r="I384" s="1">
        <v>4195862.09</v>
      </c>
      <c r="J384" s="1">
        <v>4210398.33</v>
      </c>
      <c r="K384" s="1">
        <v>4210398.33</v>
      </c>
      <c r="L384" s="1">
        <v>4210398.33</v>
      </c>
      <c r="M384" s="1">
        <v>4210398.33</v>
      </c>
      <c r="N384" s="1">
        <v>4212292.09</v>
      </c>
      <c r="O384" s="1">
        <v>-2587774.1</v>
      </c>
      <c r="P384" s="1">
        <v>-2671187.5499999998</v>
      </c>
      <c r="Q384" s="1">
        <v>-2754695.11</v>
      </c>
      <c r="R384" s="1">
        <v>-2833924.99</v>
      </c>
      <c r="S384" s="1">
        <v>-2913154.94</v>
      </c>
      <c r="T384" s="1">
        <v>-2992384.92</v>
      </c>
      <c r="U384" s="1">
        <v>-3067523.11</v>
      </c>
      <c r="V384" s="1">
        <v>-2335933.89</v>
      </c>
      <c r="W384" s="1">
        <v>-2416551.0300000003</v>
      </c>
      <c r="X384" s="1">
        <v>-2487086.1</v>
      </c>
      <c r="Y384" s="1">
        <v>-2557621.2999999998</v>
      </c>
      <c r="Z384" s="1">
        <v>-2628156.41</v>
      </c>
      <c r="AA384" s="1">
        <v>-2695109.79</v>
      </c>
      <c r="AB384" s="1">
        <v>-83413.41</v>
      </c>
      <c r="AC384" s="1">
        <v>-83413.45</v>
      </c>
      <c r="AD384" s="1">
        <v>-83416.09</v>
      </c>
      <c r="AE384" s="1">
        <v>-79229.88</v>
      </c>
      <c r="AF384" s="1">
        <v>-79229.95</v>
      </c>
      <c r="AG384" s="1">
        <v>-79229.98</v>
      </c>
      <c r="AH384" s="1">
        <v>-75138.19</v>
      </c>
      <c r="AI384" s="1">
        <v>-70292.900000000009</v>
      </c>
      <c r="AJ384" s="1">
        <v>-66080.899999999994</v>
      </c>
      <c r="AK384" s="1">
        <v>-70535.070000000007</v>
      </c>
      <c r="AL384" s="1">
        <v>-70535.199999999997</v>
      </c>
      <c r="AM384" s="1">
        <v>-70535.11</v>
      </c>
      <c r="AN384" s="1">
        <v>-66953.38</v>
      </c>
      <c r="AO384" s="1">
        <v>2409559.31</v>
      </c>
      <c r="AP384" s="1">
        <v>2326145.86</v>
      </c>
      <c r="AQ384" s="1">
        <v>2243049.1</v>
      </c>
      <c r="AR384" s="1">
        <v>2163819.2200000002</v>
      </c>
      <c r="AS384" s="1">
        <v>2084589.27</v>
      </c>
      <c r="AT384" s="1">
        <v>2005359.29</v>
      </c>
      <c r="AU384" s="1">
        <v>1930221.1</v>
      </c>
      <c r="AV384" s="1">
        <v>1859928.2000000002</v>
      </c>
      <c r="AW384" s="1">
        <v>1793847.3</v>
      </c>
      <c r="AX384" s="1">
        <v>1723312.23</v>
      </c>
      <c r="AY384" s="1">
        <v>1652777.03</v>
      </c>
      <c r="AZ384" s="1">
        <v>1582241.92</v>
      </c>
      <c r="BA384" s="1">
        <v>1517182.3</v>
      </c>
    </row>
    <row r="385" spans="1:53" x14ac:dyDescent="0.2">
      <c r="A385" t="s">
        <v>400</v>
      </c>
      <c r="B385" s="1">
        <v>944895.24</v>
      </c>
      <c r="C385" s="1">
        <v>746281</v>
      </c>
      <c r="D385" s="1">
        <v>746281</v>
      </c>
      <c r="E385" s="1">
        <v>450881</v>
      </c>
      <c r="F385" s="1">
        <v>450881</v>
      </c>
      <c r="G385" s="1">
        <v>450881</v>
      </c>
      <c r="H385" s="1">
        <v>443881</v>
      </c>
      <c r="I385" s="1">
        <v>443881</v>
      </c>
      <c r="J385" s="1">
        <v>299355.72000000003</v>
      </c>
      <c r="K385" s="1">
        <v>299355.72000000003</v>
      </c>
      <c r="L385" s="1">
        <v>299355.72000000003</v>
      </c>
      <c r="M385" s="1">
        <v>299355.72000000003</v>
      </c>
      <c r="N385" s="1">
        <v>299355.72000000003</v>
      </c>
      <c r="O385" s="1">
        <v>-14150.25</v>
      </c>
      <c r="P385" s="1">
        <v>-17673.53</v>
      </c>
      <c r="Q385" s="1">
        <v>-20783.03</v>
      </c>
      <c r="R385" s="1">
        <v>-23277.119999999999</v>
      </c>
      <c r="S385" s="1">
        <v>-25155.79</v>
      </c>
      <c r="T385" s="1">
        <v>-27034.46</v>
      </c>
      <c r="U385" s="1">
        <v>-28898.55</v>
      </c>
      <c r="V385" s="1">
        <v>-30748.05</v>
      </c>
      <c r="W385" s="1">
        <v>-32296.46</v>
      </c>
      <c r="X385" s="1">
        <v>-33543.78</v>
      </c>
      <c r="Y385" s="1">
        <v>-34791.1</v>
      </c>
      <c r="Z385" s="1">
        <v>-36038.42</v>
      </c>
      <c r="AA385" s="1">
        <v>-37285.74</v>
      </c>
      <c r="AB385" s="1">
        <v>-3958.46</v>
      </c>
      <c r="AC385" s="1">
        <v>-3523.28</v>
      </c>
      <c r="AD385" s="1">
        <v>-3109.5</v>
      </c>
      <c r="AE385" s="1">
        <v>-2494.09</v>
      </c>
      <c r="AF385" s="1">
        <v>-1878.67</v>
      </c>
      <c r="AG385" s="1">
        <v>-1878.67</v>
      </c>
      <c r="AH385" s="1">
        <v>-1864.0900000000001</v>
      </c>
      <c r="AI385" s="1">
        <v>-1849.5</v>
      </c>
      <c r="AJ385" s="1">
        <v>-1548.41</v>
      </c>
      <c r="AK385" s="1">
        <v>-1247.32</v>
      </c>
      <c r="AL385" s="1">
        <v>-1247.32</v>
      </c>
      <c r="AM385" s="1">
        <v>-1247.32</v>
      </c>
      <c r="AN385" s="1">
        <v>-1247.32</v>
      </c>
      <c r="AO385" s="1">
        <v>930744.99</v>
      </c>
      <c r="AP385" s="1">
        <v>728607.47</v>
      </c>
      <c r="AQ385" s="1">
        <v>725497.97</v>
      </c>
      <c r="AR385" s="1">
        <v>427603.88</v>
      </c>
      <c r="AS385" s="1">
        <v>425725.21</v>
      </c>
      <c r="AT385" s="1">
        <v>423846.54000000004</v>
      </c>
      <c r="AU385" s="1">
        <v>414982.45</v>
      </c>
      <c r="AV385" s="1">
        <v>413132.95</v>
      </c>
      <c r="AW385" s="1">
        <v>267059.26</v>
      </c>
      <c r="AX385" s="1">
        <v>265811.94</v>
      </c>
      <c r="AY385" s="1">
        <v>264564.62</v>
      </c>
      <c r="AZ385" s="1">
        <v>263317.3</v>
      </c>
      <c r="BA385" s="1">
        <v>262069.98</v>
      </c>
    </row>
    <row r="386" spans="1:53" x14ac:dyDescent="0.2">
      <c r="A386" t="s">
        <v>401</v>
      </c>
      <c r="B386" s="1">
        <v>2869201.79</v>
      </c>
      <c r="C386" s="1">
        <v>2869201.79</v>
      </c>
      <c r="D386" s="1">
        <v>2859432.42</v>
      </c>
      <c r="E386" s="1">
        <v>2859459.13</v>
      </c>
      <c r="F386" s="1">
        <v>2859459.13</v>
      </c>
      <c r="G386" s="1">
        <v>2859459.13</v>
      </c>
      <c r="H386" s="1">
        <v>2859482.33</v>
      </c>
      <c r="I386" s="1">
        <v>2859456.88</v>
      </c>
      <c r="J386" s="1">
        <v>2859487.64</v>
      </c>
      <c r="K386" s="1">
        <v>2859502.5300000003</v>
      </c>
      <c r="L386" s="1">
        <v>2859502.5300000003</v>
      </c>
      <c r="M386" s="1">
        <v>2299588.2999999998</v>
      </c>
      <c r="N386" s="1">
        <v>1997699.71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2869201.79</v>
      </c>
      <c r="AP386" s="1">
        <v>2869201.79</v>
      </c>
      <c r="AQ386" s="1">
        <v>2859432.42</v>
      </c>
      <c r="AR386" s="1">
        <v>2859459.13</v>
      </c>
      <c r="AS386" s="1">
        <v>2859459.13</v>
      </c>
      <c r="AT386" s="1">
        <v>2859459.13</v>
      </c>
      <c r="AU386" s="1">
        <v>2859482.33</v>
      </c>
      <c r="AV386" s="1">
        <v>2859456.88</v>
      </c>
      <c r="AW386" s="1">
        <v>2859487.64</v>
      </c>
      <c r="AX386" s="1">
        <v>2859502.5300000003</v>
      </c>
      <c r="AY386" s="1">
        <v>2859502.5300000003</v>
      </c>
      <c r="AZ386" s="1">
        <v>2299588.2999999998</v>
      </c>
      <c r="BA386" s="1">
        <v>1997699.71</v>
      </c>
    </row>
    <row r="387" spans="1:53" x14ac:dyDescent="0.2">
      <c r="A387" t="s">
        <v>402</v>
      </c>
      <c r="B387" s="1">
        <v>3893993.36</v>
      </c>
      <c r="C387" s="1">
        <v>3893993.36</v>
      </c>
      <c r="D387" s="1">
        <v>3893993.36</v>
      </c>
      <c r="E387" s="1">
        <v>3893775.76</v>
      </c>
      <c r="F387" s="1">
        <v>3893775.76</v>
      </c>
      <c r="G387" s="1">
        <v>3893775.76</v>
      </c>
      <c r="H387" s="1">
        <v>3893775.76</v>
      </c>
      <c r="I387" s="1">
        <v>3893775.76</v>
      </c>
      <c r="J387" s="1">
        <v>3893775.76</v>
      </c>
      <c r="K387" s="1">
        <v>4231185.32</v>
      </c>
      <c r="L387" s="1">
        <v>3959146.48</v>
      </c>
      <c r="M387" s="1">
        <v>3952574.34</v>
      </c>
      <c r="N387" s="1">
        <v>4418975.47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3893993.36</v>
      </c>
      <c r="AP387" s="1">
        <v>3893993.36</v>
      </c>
      <c r="AQ387" s="1">
        <v>3893993.36</v>
      </c>
      <c r="AR387" s="1">
        <v>3893775.76</v>
      </c>
      <c r="AS387" s="1">
        <v>3893775.76</v>
      </c>
      <c r="AT387" s="1">
        <v>3893775.76</v>
      </c>
      <c r="AU387" s="1">
        <v>3893775.76</v>
      </c>
      <c r="AV387" s="1">
        <v>3893775.76</v>
      </c>
      <c r="AW387" s="1">
        <v>3893775.76</v>
      </c>
      <c r="AX387" s="1">
        <v>4231185.32</v>
      </c>
      <c r="AY387" s="1">
        <v>3959146.48</v>
      </c>
      <c r="AZ387" s="1">
        <v>3952574.34</v>
      </c>
      <c r="BA387" s="1">
        <v>4418975.47</v>
      </c>
    </row>
    <row r="388" spans="1:53" x14ac:dyDescent="0.2">
      <c r="A388" t="s">
        <v>403</v>
      </c>
      <c r="B388" s="1">
        <v>335295.73</v>
      </c>
      <c r="C388" s="1">
        <v>335295.73</v>
      </c>
      <c r="D388" s="1">
        <v>335295.73</v>
      </c>
      <c r="E388" s="1">
        <v>335295.73</v>
      </c>
      <c r="F388" s="1">
        <v>335295.73</v>
      </c>
      <c r="G388" s="1">
        <v>335295.73</v>
      </c>
      <c r="H388" s="1">
        <v>335295.73</v>
      </c>
      <c r="I388" s="1">
        <v>335295.73</v>
      </c>
      <c r="J388" s="1">
        <v>335295.73</v>
      </c>
      <c r="K388" s="1">
        <v>335295.73</v>
      </c>
      <c r="L388" s="1">
        <v>335295.73</v>
      </c>
      <c r="M388" s="1">
        <v>335295.73</v>
      </c>
      <c r="N388" s="1">
        <v>338259.32</v>
      </c>
      <c r="O388" s="1">
        <v>-24394.639999999999</v>
      </c>
      <c r="P388" s="1">
        <v>-24769.05</v>
      </c>
      <c r="Q388" s="1">
        <v>-25143.46</v>
      </c>
      <c r="R388" s="1">
        <v>-25517.87</v>
      </c>
      <c r="S388" s="1">
        <v>-25892.28</v>
      </c>
      <c r="T388" s="1">
        <v>-26266.690000000002</v>
      </c>
      <c r="U388" s="1">
        <v>-26641.100000000002</v>
      </c>
      <c r="V388" s="1">
        <v>-27015.510000000002</v>
      </c>
      <c r="W388" s="1">
        <v>-27389.920000000002</v>
      </c>
      <c r="X388" s="1">
        <v>-27764.33</v>
      </c>
      <c r="Y388" s="1">
        <v>-28138.74</v>
      </c>
      <c r="Z388" s="1">
        <v>-28513.15</v>
      </c>
      <c r="AA388" s="1">
        <v>-28889.22</v>
      </c>
      <c r="AB388" s="1">
        <v>-373.79</v>
      </c>
      <c r="AC388" s="1">
        <v>-374.41</v>
      </c>
      <c r="AD388" s="1">
        <v>-374.41</v>
      </c>
      <c r="AE388" s="1">
        <v>-374.41</v>
      </c>
      <c r="AF388" s="1">
        <v>-374.41</v>
      </c>
      <c r="AG388" s="1">
        <v>-374.41</v>
      </c>
      <c r="AH388" s="1">
        <v>-374.41</v>
      </c>
      <c r="AI388" s="1">
        <v>-374.41</v>
      </c>
      <c r="AJ388" s="1">
        <v>-374.41</v>
      </c>
      <c r="AK388" s="1">
        <v>-374.41</v>
      </c>
      <c r="AL388" s="1">
        <v>-374.41</v>
      </c>
      <c r="AM388" s="1">
        <v>-374.41</v>
      </c>
      <c r="AN388" s="1">
        <v>-376.07</v>
      </c>
      <c r="AO388" s="1">
        <v>310901.09000000003</v>
      </c>
      <c r="AP388" s="1">
        <v>310526.68</v>
      </c>
      <c r="AQ388" s="1">
        <v>310152.27</v>
      </c>
      <c r="AR388" s="1">
        <v>309777.86</v>
      </c>
      <c r="AS388" s="1">
        <v>309403.45</v>
      </c>
      <c r="AT388" s="1">
        <v>309029.03999999998</v>
      </c>
      <c r="AU388" s="1">
        <v>308654.63</v>
      </c>
      <c r="AV388" s="1">
        <v>308280.22000000003</v>
      </c>
      <c r="AW388" s="1">
        <v>307905.81</v>
      </c>
      <c r="AX388" s="1">
        <v>307531.40000000002</v>
      </c>
      <c r="AY388" s="1">
        <v>307156.99</v>
      </c>
      <c r="AZ388" s="1">
        <v>306782.58</v>
      </c>
      <c r="BA388" s="1">
        <v>309370.10000000003</v>
      </c>
    </row>
    <row r="389" spans="1:53" x14ac:dyDescent="0.2">
      <c r="A389" t="s">
        <v>404</v>
      </c>
      <c r="B389" s="1">
        <v>13892359.91</v>
      </c>
      <c r="C389" s="1">
        <v>13893794.18</v>
      </c>
      <c r="D389" s="1">
        <v>13893800.98</v>
      </c>
      <c r="E389" s="1">
        <v>14276085.810000001</v>
      </c>
      <c r="F389" s="1">
        <v>14291919.689999999</v>
      </c>
      <c r="G389" s="1">
        <v>14292368.060000001</v>
      </c>
      <c r="H389" s="1">
        <v>14292981.109999999</v>
      </c>
      <c r="I389" s="1">
        <v>14293553.9</v>
      </c>
      <c r="J389" s="1">
        <v>14695875.380000001</v>
      </c>
      <c r="K389" s="1">
        <v>14702892.75</v>
      </c>
      <c r="L389" s="1">
        <v>14711214.85</v>
      </c>
      <c r="M389" s="1">
        <v>14666087.42</v>
      </c>
      <c r="N389" s="1">
        <v>14662847.939999999</v>
      </c>
      <c r="O389" s="1">
        <v>-4408986.7699999996</v>
      </c>
      <c r="P389" s="1">
        <v>-4427742.43</v>
      </c>
      <c r="Q389" s="1">
        <v>-4446499.05</v>
      </c>
      <c r="R389" s="1">
        <v>-4445508.3600000003</v>
      </c>
      <c r="S389" s="1">
        <v>-4464791.76</v>
      </c>
      <c r="T389" s="1">
        <v>-4483586.1500000004</v>
      </c>
      <c r="U389" s="1">
        <v>-4502881.26</v>
      </c>
      <c r="V389" s="1">
        <v>-4522177.17</v>
      </c>
      <c r="W389" s="1">
        <v>-4541745.04</v>
      </c>
      <c r="X389" s="1">
        <v>-4561589.21</v>
      </c>
      <c r="Y389" s="1">
        <v>-4581443.7300000004</v>
      </c>
      <c r="Z389" s="1">
        <v>-4548508.9800000004</v>
      </c>
      <c r="AA389" s="1">
        <v>-4482222.7300000004</v>
      </c>
      <c r="AB389" s="1">
        <v>-18671.689999999999</v>
      </c>
      <c r="AC389" s="1">
        <v>-18755.66</v>
      </c>
      <c r="AD389" s="1">
        <v>-18756.62</v>
      </c>
      <c r="AE389" s="1">
        <v>-19014.68</v>
      </c>
      <c r="AF389" s="1">
        <v>-19283.400000000001</v>
      </c>
      <c r="AG389" s="1">
        <v>-19294.39</v>
      </c>
      <c r="AH389" s="1">
        <v>-19295.11</v>
      </c>
      <c r="AI389" s="1">
        <v>-19295.91</v>
      </c>
      <c r="AJ389" s="1">
        <v>-19567.87</v>
      </c>
      <c r="AK389" s="1">
        <v>-19844.170000000002</v>
      </c>
      <c r="AL389" s="1">
        <v>-19854.52</v>
      </c>
      <c r="AM389" s="1">
        <v>-19829.68</v>
      </c>
      <c r="AN389" s="1">
        <v>-19797.03</v>
      </c>
      <c r="AO389" s="1">
        <v>9483373.1400000006</v>
      </c>
      <c r="AP389" s="1">
        <v>9466051.75</v>
      </c>
      <c r="AQ389" s="1">
        <v>9447301.9299999997</v>
      </c>
      <c r="AR389" s="1">
        <v>9830577.4499999993</v>
      </c>
      <c r="AS389" s="1">
        <v>9827127.9299999997</v>
      </c>
      <c r="AT389" s="1">
        <v>9808781.9100000001</v>
      </c>
      <c r="AU389" s="1">
        <v>9790099.8499999996</v>
      </c>
      <c r="AV389" s="1">
        <v>9771376.7300000004</v>
      </c>
      <c r="AW389" s="1">
        <v>10154130.34</v>
      </c>
      <c r="AX389" s="1">
        <v>10141303.539999999</v>
      </c>
      <c r="AY389" s="1">
        <v>10129771.119999999</v>
      </c>
      <c r="AZ389" s="1">
        <v>10117578.439999999</v>
      </c>
      <c r="BA389" s="1">
        <v>10180625.210000001</v>
      </c>
    </row>
    <row r="390" spans="1:53" x14ac:dyDescent="0.2">
      <c r="A390" t="s">
        <v>405</v>
      </c>
      <c r="B390" s="1">
        <v>79144271.170000002</v>
      </c>
      <c r="C390" s="1">
        <v>79535214.319999993</v>
      </c>
      <c r="D390" s="1">
        <v>79627721.060000002</v>
      </c>
      <c r="E390" s="1">
        <v>80489771.510000005</v>
      </c>
      <c r="F390" s="1">
        <v>80555916.569999993</v>
      </c>
      <c r="G390" s="1">
        <v>80546011.069999993</v>
      </c>
      <c r="H390" s="1">
        <v>80522503.5</v>
      </c>
      <c r="I390" s="1">
        <v>80559481.409999996</v>
      </c>
      <c r="J390" s="1">
        <v>81972293.930000007</v>
      </c>
      <c r="K390" s="1">
        <v>81608236.989999995</v>
      </c>
      <c r="L390" s="1">
        <v>81591239.209999993</v>
      </c>
      <c r="M390" s="1">
        <v>81313766.769999996</v>
      </c>
      <c r="N390" s="1">
        <v>80637585.890000001</v>
      </c>
      <c r="O390" s="1">
        <v>-23597566.059999999</v>
      </c>
      <c r="P390" s="1">
        <v>-23714205.329999998</v>
      </c>
      <c r="Q390" s="1">
        <v>-23781025.550000001</v>
      </c>
      <c r="R390" s="1">
        <v>-23912455.329999998</v>
      </c>
      <c r="S390" s="1">
        <v>-24044647</v>
      </c>
      <c r="T390" s="1">
        <v>-24026594.850000001</v>
      </c>
      <c r="U390" s="1">
        <v>-24130633.239999998</v>
      </c>
      <c r="V390" s="1">
        <v>-24262854.699999999</v>
      </c>
      <c r="W390" s="1">
        <v>-24311618.489999998</v>
      </c>
      <c r="X390" s="1">
        <v>-24067115.379999999</v>
      </c>
      <c r="Y390" s="1">
        <v>-24155886.850000001</v>
      </c>
      <c r="Z390" s="1">
        <v>-24034694.300000001</v>
      </c>
      <c r="AA390" s="1">
        <v>-23119176.579999998</v>
      </c>
      <c r="AB390" s="1">
        <v>-129590.99</v>
      </c>
      <c r="AC390" s="1">
        <v>-130249.41</v>
      </c>
      <c r="AD390" s="1">
        <v>-130646.24</v>
      </c>
      <c r="AE390" s="1">
        <v>-131429.78</v>
      </c>
      <c r="AF390" s="1">
        <v>-132191.67000000001</v>
      </c>
      <c r="AG390" s="1">
        <v>-132237.83000000002</v>
      </c>
      <c r="AH390" s="1">
        <v>-132210.41</v>
      </c>
      <c r="AI390" s="1">
        <v>-132221.46</v>
      </c>
      <c r="AJ390" s="1">
        <v>-133411.5</v>
      </c>
      <c r="AK390" s="1">
        <v>-134272.35</v>
      </c>
      <c r="AL390" s="1">
        <v>-133959.57</v>
      </c>
      <c r="AM390" s="1">
        <v>-133683.79</v>
      </c>
      <c r="AN390" s="1">
        <v>-132935.07</v>
      </c>
      <c r="AO390" s="1">
        <v>55546705.109999999</v>
      </c>
      <c r="AP390" s="1">
        <v>55821008.990000002</v>
      </c>
      <c r="AQ390" s="1">
        <v>55846695.509999998</v>
      </c>
      <c r="AR390" s="1">
        <v>56577316.18</v>
      </c>
      <c r="AS390" s="1">
        <v>56511269.57</v>
      </c>
      <c r="AT390" s="1">
        <v>56519416.219999999</v>
      </c>
      <c r="AU390" s="1">
        <v>56391870.259999998</v>
      </c>
      <c r="AV390" s="1">
        <v>56296626.710000001</v>
      </c>
      <c r="AW390" s="1">
        <v>57660675.439999998</v>
      </c>
      <c r="AX390" s="1">
        <v>57541121.609999999</v>
      </c>
      <c r="AY390" s="1">
        <v>57435352.359999999</v>
      </c>
      <c r="AZ390" s="1">
        <v>57279072.469999999</v>
      </c>
      <c r="BA390" s="1">
        <v>57518409.310000002</v>
      </c>
    </row>
    <row r="391" spans="1:53" x14ac:dyDescent="0.2">
      <c r="A391" t="s">
        <v>406</v>
      </c>
      <c r="B391" s="1">
        <v>2354235.41</v>
      </c>
      <c r="C391" s="1">
        <v>2354235.41</v>
      </c>
      <c r="D391" s="1">
        <v>2354235.41</v>
      </c>
      <c r="E391" s="1">
        <v>2597845.27</v>
      </c>
      <c r="F391" s="1">
        <v>2597845.27</v>
      </c>
      <c r="G391" s="1">
        <v>2597845.27</v>
      </c>
      <c r="H391" s="1">
        <v>2597845.27</v>
      </c>
      <c r="I391" s="1">
        <v>2597845.27</v>
      </c>
      <c r="J391" s="1">
        <v>2597845.27</v>
      </c>
      <c r="K391" s="1">
        <v>2597845.27</v>
      </c>
      <c r="L391" s="1">
        <v>2597845.27</v>
      </c>
      <c r="M391" s="1">
        <v>2597845.27</v>
      </c>
      <c r="N391" s="1">
        <v>2597845.27</v>
      </c>
      <c r="O391" s="1">
        <v>-87242.1</v>
      </c>
      <c r="P391" s="1">
        <v>-97051.41</v>
      </c>
      <c r="Q391" s="1">
        <v>-106860.72</v>
      </c>
      <c r="R391" s="1">
        <v>-117177.55</v>
      </c>
      <c r="S391" s="1">
        <v>-128001.91</v>
      </c>
      <c r="T391" s="1">
        <v>-138826.26999999999</v>
      </c>
      <c r="U391" s="1">
        <v>-149650.63</v>
      </c>
      <c r="V391" s="1">
        <v>-160474.99</v>
      </c>
      <c r="W391" s="1">
        <v>-171299.35</v>
      </c>
      <c r="X391" s="1">
        <v>-182123.71</v>
      </c>
      <c r="Y391" s="1">
        <v>-192948.07</v>
      </c>
      <c r="Z391" s="1">
        <v>-203772.43</v>
      </c>
      <c r="AA391" s="1">
        <v>-214596.79</v>
      </c>
      <c r="AB391" s="1">
        <v>-10667.73</v>
      </c>
      <c r="AC391" s="1">
        <v>-9809.31</v>
      </c>
      <c r="AD391" s="1">
        <v>-9809.31</v>
      </c>
      <c r="AE391" s="1">
        <v>-10316.83</v>
      </c>
      <c r="AF391" s="1">
        <v>-10824.36</v>
      </c>
      <c r="AG391" s="1">
        <v>-10824.36</v>
      </c>
      <c r="AH391" s="1">
        <v>-10824.36</v>
      </c>
      <c r="AI391" s="1">
        <v>-10824.36</v>
      </c>
      <c r="AJ391" s="1">
        <v>-10824.36</v>
      </c>
      <c r="AK391" s="1">
        <v>-10824.36</v>
      </c>
      <c r="AL391" s="1">
        <v>-10824.36</v>
      </c>
      <c r="AM391" s="1">
        <v>-10824.36</v>
      </c>
      <c r="AN391" s="1">
        <v>-10824.36</v>
      </c>
      <c r="AO391" s="1">
        <v>2266993.31</v>
      </c>
      <c r="AP391" s="1">
        <v>2257184</v>
      </c>
      <c r="AQ391" s="1">
        <v>2247374.69</v>
      </c>
      <c r="AR391" s="1">
        <v>2480667.7200000002</v>
      </c>
      <c r="AS391" s="1">
        <v>2469843.36</v>
      </c>
      <c r="AT391" s="1">
        <v>2459019</v>
      </c>
      <c r="AU391" s="1">
        <v>2448194.64</v>
      </c>
      <c r="AV391" s="1">
        <v>2437370.2800000003</v>
      </c>
      <c r="AW391" s="1">
        <v>2426545.92</v>
      </c>
      <c r="AX391" s="1">
        <v>2415721.56</v>
      </c>
      <c r="AY391" s="1">
        <v>2404897.2000000002</v>
      </c>
      <c r="AZ391" s="1">
        <v>2394072.84</v>
      </c>
      <c r="BA391" s="1">
        <v>2383248.48</v>
      </c>
    </row>
    <row r="392" spans="1:53" x14ac:dyDescent="0.2">
      <c r="A392" t="s">
        <v>407</v>
      </c>
      <c r="B392" s="1">
        <v>214973822.66</v>
      </c>
      <c r="C392" s="1">
        <v>215407470.37</v>
      </c>
      <c r="D392" s="1">
        <v>216645792.46000001</v>
      </c>
      <c r="E392" s="1">
        <v>217994469.31</v>
      </c>
      <c r="F392" s="1">
        <v>219107905.28999999</v>
      </c>
      <c r="G392" s="1">
        <v>220164309.59999999</v>
      </c>
      <c r="H392" s="1">
        <v>221139599.22</v>
      </c>
      <c r="I392" s="1">
        <v>222389990.41999999</v>
      </c>
      <c r="J392" s="1">
        <v>224031889.28999999</v>
      </c>
      <c r="K392" s="1">
        <v>225614627</v>
      </c>
      <c r="L392" s="1">
        <v>227010571.88999999</v>
      </c>
      <c r="M392" s="1">
        <v>228867753.65000001</v>
      </c>
      <c r="N392" s="1">
        <v>229534470.80000001</v>
      </c>
      <c r="O392" s="1">
        <v>-54315531.659999996</v>
      </c>
      <c r="P392" s="1">
        <v>-54703156.380000003</v>
      </c>
      <c r="Q392" s="1">
        <v>-55102647.810000002</v>
      </c>
      <c r="R392" s="1">
        <v>-55494596.200000003</v>
      </c>
      <c r="S392" s="1">
        <v>-55890165.909999996</v>
      </c>
      <c r="T392" s="1">
        <v>-56272345.359999999</v>
      </c>
      <c r="U392" s="1">
        <v>-56668679.979999997</v>
      </c>
      <c r="V392" s="1">
        <v>-57061063.219999999</v>
      </c>
      <c r="W392" s="1">
        <v>-57464567.420000002</v>
      </c>
      <c r="X392" s="1">
        <v>-57869278.520000003</v>
      </c>
      <c r="Y392" s="1">
        <v>-58252173.159999996</v>
      </c>
      <c r="Z392" s="1">
        <v>-58652670.43</v>
      </c>
      <c r="AA392" s="1">
        <v>-59048671.479999997</v>
      </c>
      <c r="AB392" s="1">
        <v>-407837.61</v>
      </c>
      <c r="AC392" s="1">
        <v>-414242</v>
      </c>
      <c r="AD392" s="1">
        <v>-415851.27</v>
      </c>
      <c r="AE392" s="1">
        <v>-418341.25</v>
      </c>
      <c r="AF392" s="1">
        <v>-420711.04000000004</v>
      </c>
      <c r="AG392" s="1">
        <v>-422799.51</v>
      </c>
      <c r="AH392" s="1">
        <v>-424755.01</v>
      </c>
      <c r="AI392" s="1">
        <v>-426897.23</v>
      </c>
      <c r="AJ392" s="1">
        <v>-429681.05</v>
      </c>
      <c r="AK392" s="1">
        <v>-432784.77</v>
      </c>
      <c r="AL392" s="1">
        <v>-435651.76</v>
      </c>
      <c r="AM392" s="1">
        <v>-438782.89</v>
      </c>
      <c r="AN392" s="1">
        <v>-441212.15</v>
      </c>
      <c r="AO392" s="1">
        <v>160658291</v>
      </c>
      <c r="AP392" s="1">
        <v>160704313.99000001</v>
      </c>
      <c r="AQ392" s="1">
        <v>161543144.65000001</v>
      </c>
      <c r="AR392" s="1">
        <v>162499873.11000001</v>
      </c>
      <c r="AS392" s="1">
        <v>163217739.38</v>
      </c>
      <c r="AT392" s="1">
        <v>163891964.24000001</v>
      </c>
      <c r="AU392" s="1">
        <v>164470919.24000001</v>
      </c>
      <c r="AV392" s="1">
        <v>165328927.19999999</v>
      </c>
      <c r="AW392" s="1">
        <v>166567321.87</v>
      </c>
      <c r="AX392" s="1">
        <v>167745348.47999999</v>
      </c>
      <c r="AY392" s="1">
        <v>168758398.72999999</v>
      </c>
      <c r="AZ392" s="1">
        <v>170215083.22</v>
      </c>
      <c r="BA392" s="1">
        <v>170485799.31999999</v>
      </c>
    </row>
    <row r="393" spans="1:53" x14ac:dyDescent="0.2">
      <c r="A393" t="s">
        <v>408</v>
      </c>
      <c r="B393" s="1">
        <v>0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</row>
    <row r="394" spans="1:53" x14ac:dyDescent="0.2">
      <c r="A394" t="s">
        <v>409</v>
      </c>
      <c r="B394" s="1">
        <v>133602513.31999999</v>
      </c>
      <c r="C394" s="1">
        <v>133895911.90000001</v>
      </c>
      <c r="D394" s="1">
        <v>134240805.25999999</v>
      </c>
      <c r="E394" s="1">
        <v>135303597.81</v>
      </c>
      <c r="F394" s="1">
        <v>136000568.38</v>
      </c>
      <c r="G394" s="1">
        <v>137185299.41</v>
      </c>
      <c r="H394" s="1">
        <v>138050488.66</v>
      </c>
      <c r="I394" s="1">
        <v>138862704.94</v>
      </c>
      <c r="J394" s="1">
        <v>139841950.72999999</v>
      </c>
      <c r="K394" s="1">
        <v>141066981.28999999</v>
      </c>
      <c r="L394" s="1">
        <v>141785822.28</v>
      </c>
      <c r="M394" s="1">
        <v>143293199.46000001</v>
      </c>
      <c r="N394" s="1">
        <v>145202061.21000001</v>
      </c>
      <c r="O394" s="1">
        <v>-37988173.659999996</v>
      </c>
      <c r="P394" s="1">
        <v>-38234551.700000003</v>
      </c>
      <c r="Q394" s="1">
        <v>-38450759.619999997</v>
      </c>
      <c r="R394" s="1">
        <v>-38766115.75</v>
      </c>
      <c r="S394" s="1">
        <v>-39083093.770000003</v>
      </c>
      <c r="T394" s="1">
        <v>-39390661.289999999</v>
      </c>
      <c r="U394" s="1">
        <v>-39711451.25</v>
      </c>
      <c r="V394" s="1">
        <v>-40035087.539999999</v>
      </c>
      <c r="W394" s="1">
        <v>-40349868.57</v>
      </c>
      <c r="X394" s="1">
        <v>-40653752.710000001</v>
      </c>
      <c r="Y394" s="1">
        <v>-40981239.759999998</v>
      </c>
      <c r="Z394" s="1">
        <v>-41278186.310000002</v>
      </c>
      <c r="AA394" s="1">
        <v>-41600209.560000002</v>
      </c>
      <c r="AB394" s="1">
        <v>-313184.67</v>
      </c>
      <c r="AC394" s="1">
        <v>-314310.65000000002</v>
      </c>
      <c r="AD394" s="1">
        <v>-315060.64</v>
      </c>
      <c r="AE394" s="1">
        <v>-316714.67</v>
      </c>
      <c r="AF394" s="1">
        <v>-318782.40000000002</v>
      </c>
      <c r="AG394" s="1">
        <v>-320993.40000000002</v>
      </c>
      <c r="AH394" s="1">
        <v>-323402.05</v>
      </c>
      <c r="AI394" s="1">
        <v>-325373</v>
      </c>
      <c r="AJ394" s="1">
        <v>-327477.97000000003</v>
      </c>
      <c r="AK394" s="1">
        <v>-330068</v>
      </c>
      <c r="AL394" s="1">
        <v>-332352.05</v>
      </c>
      <c r="AM394" s="1">
        <v>-334967.85000000003</v>
      </c>
      <c r="AN394" s="1">
        <v>-338981.94</v>
      </c>
      <c r="AO394" s="1">
        <v>95614339.659999996</v>
      </c>
      <c r="AP394" s="1">
        <v>95661360.200000003</v>
      </c>
      <c r="AQ394" s="1">
        <v>95790045.640000001</v>
      </c>
      <c r="AR394" s="1">
        <v>96537482.060000002</v>
      </c>
      <c r="AS394" s="1">
        <v>96917474.609999999</v>
      </c>
      <c r="AT394" s="1">
        <v>97794638.120000005</v>
      </c>
      <c r="AU394" s="1">
        <v>98339037.409999996</v>
      </c>
      <c r="AV394" s="1">
        <v>98827617.400000006</v>
      </c>
      <c r="AW394" s="1">
        <v>99492082.159999996</v>
      </c>
      <c r="AX394" s="1">
        <v>100413228.58</v>
      </c>
      <c r="AY394" s="1">
        <v>100804582.52</v>
      </c>
      <c r="AZ394" s="1">
        <v>102015013.15000001</v>
      </c>
      <c r="BA394" s="1">
        <v>103601851.65000001</v>
      </c>
    </row>
    <row r="395" spans="1:53" x14ac:dyDescent="0.2">
      <c r="A395" t="s">
        <v>410</v>
      </c>
      <c r="B395" s="1">
        <v>0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</row>
    <row r="396" spans="1:53" x14ac:dyDescent="0.2">
      <c r="A396" t="s">
        <v>411</v>
      </c>
      <c r="B396" s="1">
        <v>62899191</v>
      </c>
      <c r="C396" s="1">
        <v>63124654.280000001</v>
      </c>
      <c r="D396" s="1">
        <v>63220412.520000003</v>
      </c>
      <c r="E396" s="1">
        <v>63306486.369999997</v>
      </c>
      <c r="F396" s="1">
        <v>63485402.200000003</v>
      </c>
      <c r="G396" s="1">
        <v>63693185.049999997</v>
      </c>
      <c r="H396" s="1">
        <v>63956903.969999999</v>
      </c>
      <c r="I396" s="1">
        <v>64439524.82</v>
      </c>
      <c r="J396" s="1">
        <v>64854314.689999998</v>
      </c>
      <c r="K396" s="1">
        <v>65446603.68</v>
      </c>
      <c r="L396" s="1">
        <v>65915703.340000004</v>
      </c>
      <c r="M396" s="1">
        <v>66246447.869999997</v>
      </c>
      <c r="N396" s="1">
        <v>66473252.579999998</v>
      </c>
      <c r="O396" s="1">
        <v>-17495445.420000002</v>
      </c>
      <c r="P396" s="1">
        <v>-17637653.460000001</v>
      </c>
      <c r="Q396" s="1">
        <v>-17780245.129999999</v>
      </c>
      <c r="R396" s="1">
        <v>-17922958.949999999</v>
      </c>
      <c r="S396" s="1">
        <v>-18065993.149999999</v>
      </c>
      <c r="T396" s="1">
        <v>-18209443.359999999</v>
      </c>
      <c r="U396" s="1">
        <v>-18353365.969999999</v>
      </c>
      <c r="V396" s="1">
        <v>-18497941.02</v>
      </c>
      <c r="W396" s="1">
        <v>-18640048.260000002</v>
      </c>
      <c r="X396" s="1">
        <v>-18786521.859999999</v>
      </c>
      <c r="Y396" s="1">
        <v>-18934667.890000001</v>
      </c>
      <c r="Z396" s="1">
        <v>-19083887.609999999</v>
      </c>
      <c r="AA396" s="1">
        <v>-19233618.890000001</v>
      </c>
      <c r="AB396" s="1">
        <v>-138899.51</v>
      </c>
      <c r="AC396" s="1">
        <v>-142301.92000000001</v>
      </c>
      <c r="AD396" s="1">
        <v>-142664.64000000001</v>
      </c>
      <c r="AE396" s="1">
        <v>-142869.96</v>
      </c>
      <c r="AF396" s="1">
        <v>-143169.17000000001</v>
      </c>
      <c r="AG396" s="1">
        <v>-143605.83000000002</v>
      </c>
      <c r="AH396" s="1">
        <v>-144138.23000000001</v>
      </c>
      <c r="AI396" s="1">
        <v>-144980.97</v>
      </c>
      <c r="AJ396" s="1">
        <v>-145994.29</v>
      </c>
      <c r="AK396" s="1">
        <v>-147131.45000000001</v>
      </c>
      <c r="AL396" s="1">
        <v>-148329.93</v>
      </c>
      <c r="AM396" s="1">
        <v>-149233.09</v>
      </c>
      <c r="AN396" s="1">
        <v>-149862.67000000001</v>
      </c>
      <c r="AO396" s="1">
        <v>45403745.579999998</v>
      </c>
      <c r="AP396" s="1">
        <v>45487000.82</v>
      </c>
      <c r="AQ396" s="1">
        <v>45440167.390000001</v>
      </c>
      <c r="AR396" s="1">
        <v>45383527.420000002</v>
      </c>
      <c r="AS396" s="1">
        <v>45419409.049999997</v>
      </c>
      <c r="AT396" s="1">
        <v>45483741.689999998</v>
      </c>
      <c r="AU396" s="1">
        <v>45603538</v>
      </c>
      <c r="AV396" s="1">
        <v>45941583.799999997</v>
      </c>
      <c r="AW396" s="1">
        <v>46214266.43</v>
      </c>
      <c r="AX396" s="1">
        <v>46660081.82</v>
      </c>
      <c r="AY396" s="1">
        <v>46981035.450000003</v>
      </c>
      <c r="AZ396" s="1">
        <v>47162560.259999998</v>
      </c>
      <c r="BA396" s="1">
        <v>47239633.689999998</v>
      </c>
    </row>
    <row r="397" spans="1:53" x14ac:dyDescent="0.2">
      <c r="A397" t="s">
        <v>412</v>
      </c>
      <c r="B397" s="1">
        <v>22436.77</v>
      </c>
      <c r="C397" s="1">
        <v>22436.77</v>
      </c>
      <c r="D397" s="1">
        <v>22436.77</v>
      </c>
      <c r="E397" s="1">
        <v>22436.77</v>
      </c>
      <c r="F397" s="1">
        <v>22436.77</v>
      </c>
      <c r="G397" s="1">
        <v>22436.77</v>
      </c>
      <c r="H397" s="1">
        <v>22436.77</v>
      </c>
      <c r="I397" s="1">
        <v>22436.77</v>
      </c>
      <c r="J397" s="1">
        <v>22436.77</v>
      </c>
      <c r="K397" s="1">
        <v>22436.77</v>
      </c>
      <c r="L397" s="1">
        <v>22436.77</v>
      </c>
      <c r="M397" s="1">
        <v>22436.77</v>
      </c>
      <c r="N397" s="1">
        <v>22436.77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22436.77</v>
      </c>
      <c r="AP397" s="1">
        <v>22436.77</v>
      </c>
      <c r="AQ397" s="1">
        <v>22436.77</v>
      </c>
      <c r="AR397" s="1">
        <v>22436.77</v>
      </c>
      <c r="AS397" s="1">
        <v>22436.77</v>
      </c>
      <c r="AT397" s="1">
        <v>22436.77</v>
      </c>
      <c r="AU397" s="1">
        <v>22436.77</v>
      </c>
      <c r="AV397" s="1">
        <v>22436.77</v>
      </c>
      <c r="AW397" s="1">
        <v>22436.77</v>
      </c>
      <c r="AX397" s="1">
        <v>22436.77</v>
      </c>
      <c r="AY397" s="1">
        <v>22436.77</v>
      </c>
      <c r="AZ397" s="1">
        <v>22436.77</v>
      </c>
      <c r="BA397" s="1">
        <v>22436.77</v>
      </c>
    </row>
    <row r="398" spans="1:53" x14ac:dyDescent="0.2">
      <c r="A398" t="s">
        <v>413</v>
      </c>
      <c r="B398" s="1">
        <v>112516192.16</v>
      </c>
      <c r="C398" s="1">
        <v>112872385.90000001</v>
      </c>
      <c r="D398" s="1">
        <v>113116206.19</v>
      </c>
      <c r="E398" s="1">
        <v>113392044.09</v>
      </c>
      <c r="F398" s="1">
        <v>113693042.95999999</v>
      </c>
      <c r="G398" s="1">
        <v>114744210.66</v>
      </c>
      <c r="H398" s="1">
        <v>115364725.01000001</v>
      </c>
      <c r="I398" s="1">
        <v>116077843.66</v>
      </c>
      <c r="J398" s="1">
        <v>116750787.89</v>
      </c>
      <c r="K398" s="1">
        <v>117765100.77</v>
      </c>
      <c r="L398" s="1">
        <v>118706460.36</v>
      </c>
      <c r="M398" s="1">
        <v>119556829.91</v>
      </c>
      <c r="N398" s="1">
        <v>119570195.26000001</v>
      </c>
      <c r="O398" s="1">
        <v>-49537816.200000003</v>
      </c>
      <c r="P398" s="1">
        <v>-50077347.380000003</v>
      </c>
      <c r="Q398" s="1">
        <v>-50624443.060000002</v>
      </c>
      <c r="R398" s="1">
        <v>-51166871.890000001</v>
      </c>
      <c r="S398" s="1">
        <v>-51711632.090000004</v>
      </c>
      <c r="T398" s="1">
        <v>-52249193.229999997</v>
      </c>
      <c r="U398" s="1">
        <v>-52788583.020000003</v>
      </c>
      <c r="V398" s="1">
        <v>-53346625.640000001</v>
      </c>
      <c r="W398" s="1">
        <v>-53906558.299999997</v>
      </c>
      <c r="X398" s="1">
        <v>-54467794.100000001</v>
      </c>
      <c r="Y398" s="1">
        <v>-55032451.170000002</v>
      </c>
      <c r="Z398" s="1">
        <v>-55610794.439999998</v>
      </c>
      <c r="AA398" s="1">
        <v>-56176043.159999996</v>
      </c>
      <c r="AB398" s="1">
        <v>-537259.51</v>
      </c>
      <c r="AC398" s="1">
        <v>-547506.42000000004</v>
      </c>
      <c r="AD398" s="1">
        <v>-548963.94999999995</v>
      </c>
      <c r="AE398" s="1">
        <v>-550226.29</v>
      </c>
      <c r="AF398" s="1">
        <v>-551627.52000000002</v>
      </c>
      <c r="AG398" s="1">
        <v>-554912.16</v>
      </c>
      <c r="AH398" s="1">
        <v>-558972.94999999995</v>
      </c>
      <c r="AI398" s="1">
        <v>-562212.57000000007</v>
      </c>
      <c r="AJ398" s="1">
        <v>-565579.55000000005</v>
      </c>
      <c r="AK398" s="1">
        <v>-569678.18000000005</v>
      </c>
      <c r="AL398" s="1">
        <v>-574428.82999999996</v>
      </c>
      <c r="AM398" s="1">
        <v>-578781.24</v>
      </c>
      <c r="AN398" s="1">
        <v>-580879.4</v>
      </c>
      <c r="AO398" s="1">
        <v>62978375.960000001</v>
      </c>
      <c r="AP398" s="1">
        <v>62795038.520000003</v>
      </c>
      <c r="AQ398" s="1">
        <v>62491763.130000003</v>
      </c>
      <c r="AR398" s="1">
        <v>62225172.200000003</v>
      </c>
      <c r="AS398" s="1">
        <v>61981410.869999997</v>
      </c>
      <c r="AT398" s="1">
        <v>62495017.43</v>
      </c>
      <c r="AU398" s="1">
        <v>62576141.990000002</v>
      </c>
      <c r="AV398" s="1">
        <v>62731218.020000003</v>
      </c>
      <c r="AW398" s="1">
        <v>62844229.590000004</v>
      </c>
      <c r="AX398" s="1">
        <v>63297306.670000002</v>
      </c>
      <c r="AY398" s="1">
        <v>63674009.189999998</v>
      </c>
      <c r="AZ398" s="1">
        <v>63946035.469999999</v>
      </c>
      <c r="BA398" s="1">
        <v>63394152.100000001</v>
      </c>
    </row>
    <row r="399" spans="1:53" x14ac:dyDescent="0.2">
      <c r="A399" t="s">
        <v>414</v>
      </c>
      <c r="B399" s="1">
        <v>197443.63</v>
      </c>
      <c r="C399" s="1">
        <v>197443.63</v>
      </c>
      <c r="D399" s="1">
        <v>197443.63</v>
      </c>
      <c r="E399" s="1">
        <v>197443.63</v>
      </c>
      <c r="F399" s="1">
        <v>197443.63</v>
      </c>
      <c r="G399" s="1">
        <v>197443.63</v>
      </c>
      <c r="H399" s="1">
        <v>197443.63</v>
      </c>
      <c r="I399" s="1">
        <v>197443.63</v>
      </c>
      <c r="J399" s="1">
        <v>197443.63</v>
      </c>
      <c r="K399" s="1">
        <v>197443.63</v>
      </c>
      <c r="L399" s="1">
        <v>197443.63</v>
      </c>
      <c r="M399" s="1">
        <v>197443.63</v>
      </c>
      <c r="N399" s="1">
        <v>197443.63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197443.63</v>
      </c>
      <c r="AP399" s="1">
        <v>197443.63</v>
      </c>
      <c r="AQ399" s="1">
        <v>197443.63</v>
      </c>
      <c r="AR399" s="1">
        <v>197443.63</v>
      </c>
      <c r="AS399" s="1">
        <v>197443.63</v>
      </c>
      <c r="AT399" s="1">
        <v>197443.63</v>
      </c>
      <c r="AU399" s="1">
        <v>197443.63</v>
      </c>
      <c r="AV399" s="1">
        <v>197443.63</v>
      </c>
      <c r="AW399" s="1">
        <v>197443.63</v>
      </c>
      <c r="AX399" s="1">
        <v>197443.63</v>
      </c>
      <c r="AY399" s="1">
        <v>197443.63</v>
      </c>
      <c r="AZ399" s="1">
        <v>197443.63</v>
      </c>
      <c r="BA399" s="1">
        <v>197443.63</v>
      </c>
    </row>
    <row r="400" spans="1:53" x14ac:dyDescent="0.2">
      <c r="A400" t="s">
        <v>415</v>
      </c>
      <c r="B400" s="1">
        <v>159706421.66</v>
      </c>
      <c r="C400" s="1">
        <v>160281815.78999999</v>
      </c>
      <c r="D400" s="1">
        <v>160608237.06999999</v>
      </c>
      <c r="E400" s="1">
        <v>160983153.25</v>
      </c>
      <c r="F400" s="1">
        <v>161381161.38999999</v>
      </c>
      <c r="G400" s="1">
        <v>161981443.06</v>
      </c>
      <c r="H400" s="1">
        <v>162543370.16</v>
      </c>
      <c r="I400" s="1">
        <v>162998432.53999999</v>
      </c>
      <c r="J400" s="1">
        <v>163722096.53999999</v>
      </c>
      <c r="K400" s="1">
        <v>164234790.38</v>
      </c>
      <c r="L400" s="1">
        <v>164755474.78</v>
      </c>
      <c r="M400" s="1">
        <v>165434219.44999999</v>
      </c>
      <c r="N400" s="1">
        <v>165775812.75999999</v>
      </c>
      <c r="O400" s="1">
        <v>-42371739.869999997</v>
      </c>
      <c r="P400" s="1">
        <v>-42648442.719999999</v>
      </c>
      <c r="Q400" s="1">
        <v>-42927433.140000001</v>
      </c>
      <c r="R400" s="1">
        <v>-43206041.079999998</v>
      </c>
      <c r="S400" s="1">
        <v>-43481122.799999997</v>
      </c>
      <c r="T400" s="1">
        <v>-43759338.259999998</v>
      </c>
      <c r="U400" s="1">
        <v>-44033780.850000001</v>
      </c>
      <c r="V400" s="1">
        <v>-44311534.5</v>
      </c>
      <c r="W400" s="1">
        <v>-44595603.829999998</v>
      </c>
      <c r="X400" s="1">
        <v>-44880718.759999998</v>
      </c>
      <c r="Y400" s="1">
        <v>-45156859.93</v>
      </c>
      <c r="Z400" s="1">
        <v>-45444698.670000002</v>
      </c>
      <c r="AA400" s="1">
        <v>-45726454.509999998</v>
      </c>
      <c r="AB400" s="1">
        <v>-277553.01</v>
      </c>
      <c r="AC400" s="1">
        <v>-281323</v>
      </c>
      <c r="AD400" s="1">
        <v>-282115.84000000003</v>
      </c>
      <c r="AE400" s="1">
        <v>-282732.43</v>
      </c>
      <c r="AF400" s="1">
        <v>-283411.96000000002</v>
      </c>
      <c r="AG400" s="1">
        <v>-284289.62</v>
      </c>
      <c r="AH400" s="1">
        <v>-285311.40000000002</v>
      </c>
      <c r="AI400" s="1">
        <v>-286205.5</v>
      </c>
      <c r="AJ400" s="1">
        <v>-287241.8</v>
      </c>
      <c r="AK400" s="1">
        <v>-288328.76</v>
      </c>
      <c r="AL400" s="1">
        <v>-289237.27</v>
      </c>
      <c r="AM400" s="1">
        <v>-290291.77</v>
      </c>
      <c r="AN400" s="1">
        <v>-291188.82</v>
      </c>
      <c r="AO400" s="1">
        <v>117334681.79000001</v>
      </c>
      <c r="AP400" s="1">
        <v>117633373.06999999</v>
      </c>
      <c r="AQ400" s="1">
        <v>117680803.93000001</v>
      </c>
      <c r="AR400" s="1">
        <v>117777112.17</v>
      </c>
      <c r="AS400" s="1">
        <v>117900038.59</v>
      </c>
      <c r="AT400" s="1">
        <v>118222104.8</v>
      </c>
      <c r="AU400" s="1">
        <v>118509589.31</v>
      </c>
      <c r="AV400" s="1">
        <v>118686898.04000001</v>
      </c>
      <c r="AW400" s="1">
        <v>119126492.70999999</v>
      </c>
      <c r="AX400" s="1">
        <v>119354071.62</v>
      </c>
      <c r="AY400" s="1">
        <v>119598614.84999999</v>
      </c>
      <c r="AZ400" s="1">
        <v>119989520.78</v>
      </c>
      <c r="BA400" s="1">
        <v>120049358.25</v>
      </c>
    </row>
    <row r="401" spans="1:53" x14ac:dyDescent="0.2">
      <c r="A401" t="s">
        <v>416</v>
      </c>
      <c r="B401" s="1">
        <v>36734983.439999998</v>
      </c>
      <c r="C401" s="1">
        <v>36787017.259999998</v>
      </c>
      <c r="D401" s="1">
        <v>36831961.880000003</v>
      </c>
      <c r="E401" s="1">
        <v>37288442.060000002</v>
      </c>
      <c r="F401" s="1">
        <v>37356154.520000003</v>
      </c>
      <c r="G401" s="1">
        <v>37384349.149999999</v>
      </c>
      <c r="H401" s="1">
        <v>37435880.259999998</v>
      </c>
      <c r="I401" s="1">
        <v>37634363.530000001</v>
      </c>
      <c r="J401" s="1">
        <v>37681428.719999999</v>
      </c>
      <c r="K401" s="1">
        <v>37713238.200000003</v>
      </c>
      <c r="L401" s="1">
        <v>37794202.700000003</v>
      </c>
      <c r="M401" s="1">
        <v>37827351.75</v>
      </c>
      <c r="N401" s="1">
        <v>37828397.560000002</v>
      </c>
      <c r="O401" s="1">
        <v>-16082899.34</v>
      </c>
      <c r="P401" s="1">
        <v>-16170413.24</v>
      </c>
      <c r="Q401" s="1">
        <v>-16258920.949999999</v>
      </c>
      <c r="R401" s="1">
        <v>-16347479.65</v>
      </c>
      <c r="S401" s="1">
        <v>-16436776.029999999</v>
      </c>
      <c r="T401" s="1">
        <v>-16525235.85</v>
      </c>
      <c r="U401" s="1">
        <v>-16615418.49</v>
      </c>
      <c r="V401" s="1">
        <v>-16705094.439999999</v>
      </c>
      <c r="W401" s="1">
        <v>-16796309.699999999</v>
      </c>
      <c r="X401" s="1">
        <v>-16887713.829999998</v>
      </c>
      <c r="Y401" s="1">
        <v>-16978339.719999999</v>
      </c>
      <c r="Z401" s="1">
        <v>-17069865.390000001</v>
      </c>
      <c r="AA401" s="1">
        <v>-17161259.109999999</v>
      </c>
      <c r="AB401" s="1">
        <v>-87138.35</v>
      </c>
      <c r="AC401" s="1">
        <v>-89451.77</v>
      </c>
      <c r="AD401" s="1">
        <v>-89569.75</v>
      </c>
      <c r="AE401" s="1">
        <v>-90179.82</v>
      </c>
      <c r="AF401" s="1">
        <v>-90817.600000000006</v>
      </c>
      <c r="AG401" s="1">
        <v>-90934.28</v>
      </c>
      <c r="AH401" s="1">
        <v>-91031.28</v>
      </c>
      <c r="AI401" s="1">
        <v>-91335.47</v>
      </c>
      <c r="AJ401" s="1">
        <v>-91634.22</v>
      </c>
      <c r="AK401" s="1">
        <v>-91730.180000000008</v>
      </c>
      <c r="AL401" s="1">
        <v>-91867.38</v>
      </c>
      <c r="AM401" s="1">
        <v>-92006.22</v>
      </c>
      <c r="AN401" s="1">
        <v>-92047.83</v>
      </c>
      <c r="AO401" s="1">
        <v>20652084.100000001</v>
      </c>
      <c r="AP401" s="1">
        <v>20616604.02</v>
      </c>
      <c r="AQ401" s="1">
        <v>20573040.93</v>
      </c>
      <c r="AR401" s="1">
        <v>20940962.41</v>
      </c>
      <c r="AS401" s="1">
        <v>20919378.489999998</v>
      </c>
      <c r="AT401" s="1">
        <v>20859113.300000001</v>
      </c>
      <c r="AU401" s="1">
        <v>20820461.77</v>
      </c>
      <c r="AV401" s="1">
        <v>20929269.09</v>
      </c>
      <c r="AW401" s="1">
        <v>20885119.02</v>
      </c>
      <c r="AX401" s="1">
        <v>20825524.370000001</v>
      </c>
      <c r="AY401" s="1">
        <v>20815862.98</v>
      </c>
      <c r="AZ401" s="1">
        <v>20757486.359999999</v>
      </c>
      <c r="BA401" s="1">
        <v>20667138.449999999</v>
      </c>
    </row>
    <row r="402" spans="1:53" x14ac:dyDescent="0.2">
      <c r="A402" t="s">
        <v>417</v>
      </c>
      <c r="B402" s="1">
        <v>4015937.7</v>
      </c>
      <c r="C402" s="1">
        <v>4031285.62</v>
      </c>
      <c r="D402" s="1">
        <v>4086539.77</v>
      </c>
      <c r="E402" s="1">
        <v>4119066.81</v>
      </c>
      <c r="F402" s="1">
        <v>4148671.03</v>
      </c>
      <c r="G402" s="1">
        <v>4181952.9</v>
      </c>
      <c r="H402" s="1">
        <v>4187758.83</v>
      </c>
      <c r="I402" s="1">
        <v>4190746.2</v>
      </c>
      <c r="J402" s="1">
        <v>4191263.42</v>
      </c>
      <c r="K402" s="1">
        <v>4198079.34</v>
      </c>
      <c r="L402" s="1">
        <v>4216346.29</v>
      </c>
      <c r="M402" s="1">
        <v>4304470.18</v>
      </c>
      <c r="N402" s="1">
        <v>4304470.18</v>
      </c>
      <c r="O402" s="1">
        <v>-804513.20000000007</v>
      </c>
      <c r="P402" s="1">
        <v>-813666.92</v>
      </c>
      <c r="Q402" s="1">
        <v>-822900.95000000007</v>
      </c>
      <c r="R402" s="1">
        <v>-832234.83000000007</v>
      </c>
      <c r="S402" s="1">
        <v>-841639.38</v>
      </c>
      <c r="T402" s="1">
        <v>-851115.46</v>
      </c>
      <c r="U402" s="1">
        <v>-860636.01</v>
      </c>
      <c r="V402" s="1">
        <v>-870166.56</v>
      </c>
      <c r="W402" s="1">
        <v>-879701.09</v>
      </c>
      <c r="X402" s="1">
        <v>-889243.97</v>
      </c>
      <c r="Y402" s="1">
        <v>-898815.38</v>
      </c>
      <c r="Z402" s="1">
        <v>-908507.81</v>
      </c>
      <c r="AA402" s="1">
        <v>-918300.48</v>
      </c>
      <c r="AB402" s="1">
        <v>-9104.77</v>
      </c>
      <c r="AC402" s="1">
        <v>-9153.7199999999993</v>
      </c>
      <c r="AD402" s="1">
        <v>-9234.0300000000007</v>
      </c>
      <c r="AE402" s="1">
        <v>-9333.880000000001</v>
      </c>
      <c r="AF402" s="1">
        <v>-9404.5500000000011</v>
      </c>
      <c r="AG402" s="1">
        <v>-9476.08</v>
      </c>
      <c r="AH402" s="1">
        <v>-9520.5500000000011</v>
      </c>
      <c r="AI402" s="1">
        <v>-9530.5500000000011</v>
      </c>
      <c r="AJ402" s="1">
        <v>-9534.5300000000007</v>
      </c>
      <c r="AK402" s="1">
        <v>-9542.880000000001</v>
      </c>
      <c r="AL402" s="1">
        <v>-9571.41</v>
      </c>
      <c r="AM402" s="1">
        <v>-9692.43</v>
      </c>
      <c r="AN402" s="1">
        <v>-9792.67</v>
      </c>
      <c r="AO402" s="1">
        <v>3211424.5</v>
      </c>
      <c r="AP402" s="1">
        <v>3217618.7</v>
      </c>
      <c r="AQ402" s="1">
        <v>3263638.82</v>
      </c>
      <c r="AR402" s="1">
        <v>3286831.98</v>
      </c>
      <c r="AS402" s="1">
        <v>3307031.65</v>
      </c>
      <c r="AT402" s="1">
        <v>3330837.44</v>
      </c>
      <c r="AU402" s="1">
        <v>3327122.82</v>
      </c>
      <c r="AV402" s="1">
        <v>3320579.64</v>
      </c>
      <c r="AW402" s="1">
        <v>3311562.33</v>
      </c>
      <c r="AX402" s="1">
        <v>3308835.37</v>
      </c>
      <c r="AY402" s="1">
        <v>3317530.91</v>
      </c>
      <c r="AZ402" s="1">
        <v>3395962.37</v>
      </c>
      <c r="BA402" s="1">
        <v>3386169.7</v>
      </c>
    </row>
    <row r="403" spans="1:53" x14ac:dyDescent="0.2">
      <c r="A403" t="s">
        <v>418</v>
      </c>
      <c r="B403" s="1">
        <v>58431899.479999997</v>
      </c>
      <c r="C403" s="1">
        <v>58342962.57</v>
      </c>
      <c r="D403" s="1">
        <v>58613161.93</v>
      </c>
      <c r="E403" s="1">
        <v>58823916.280000001</v>
      </c>
      <c r="F403" s="1">
        <v>58978388.100000001</v>
      </c>
      <c r="G403" s="1">
        <v>59186374.82</v>
      </c>
      <c r="H403" s="1">
        <v>59446519.329999998</v>
      </c>
      <c r="I403" s="1">
        <v>59681120.799999997</v>
      </c>
      <c r="J403" s="1">
        <v>59931273.789999999</v>
      </c>
      <c r="K403" s="1">
        <v>60156586.700000003</v>
      </c>
      <c r="L403" s="1">
        <v>60384748.229999997</v>
      </c>
      <c r="M403" s="1">
        <v>60660036.350000001</v>
      </c>
      <c r="N403" s="1">
        <v>60662198.359999999</v>
      </c>
      <c r="O403" s="1">
        <v>-20266128.079999998</v>
      </c>
      <c r="P403" s="1">
        <v>-20390469.260000002</v>
      </c>
      <c r="Q403" s="1">
        <v>-20515228.84</v>
      </c>
      <c r="R403" s="1">
        <v>-20640582.010000002</v>
      </c>
      <c r="S403" s="1">
        <v>-20766346.350000001</v>
      </c>
      <c r="T403" s="1">
        <v>-20891586.149999999</v>
      </c>
      <c r="U403" s="1">
        <v>-21018096.280000001</v>
      </c>
      <c r="V403" s="1">
        <v>-21144891.960000001</v>
      </c>
      <c r="W403" s="1">
        <v>-21272208.02</v>
      </c>
      <c r="X403" s="1">
        <v>-21399060.890000001</v>
      </c>
      <c r="Y403" s="1">
        <v>-21494140.640000001</v>
      </c>
      <c r="Z403" s="1">
        <v>-21623759.43</v>
      </c>
      <c r="AA403" s="1">
        <v>-21752846.219999999</v>
      </c>
      <c r="AB403" s="1">
        <v>-123607.57</v>
      </c>
      <c r="AC403" s="1">
        <v>-125046.42</v>
      </c>
      <c r="AD403" s="1">
        <v>-125240.52</v>
      </c>
      <c r="AE403" s="1">
        <v>-125755.54000000001</v>
      </c>
      <c r="AF403" s="1">
        <v>-126146.63</v>
      </c>
      <c r="AG403" s="1">
        <v>-126534.77</v>
      </c>
      <c r="AH403" s="1">
        <v>-127036.05</v>
      </c>
      <c r="AI403" s="1">
        <v>-127565.85</v>
      </c>
      <c r="AJ403" s="1">
        <v>-128084.94</v>
      </c>
      <c r="AK403" s="1">
        <v>-128594.08</v>
      </c>
      <c r="AL403" s="1">
        <v>-129079.68000000001</v>
      </c>
      <c r="AM403" s="1">
        <v>-129618.79000000001</v>
      </c>
      <c r="AN403" s="1">
        <v>-129915.90000000001</v>
      </c>
      <c r="AO403" s="1">
        <v>38165771.399999999</v>
      </c>
      <c r="AP403" s="1">
        <v>37952493.310000002</v>
      </c>
      <c r="AQ403" s="1">
        <v>38097933.090000004</v>
      </c>
      <c r="AR403" s="1">
        <v>38183334.270000003</v>
      </c>
      <c r="AS403" s="1">
        <v>38212041.75</v>
      </c>
      <c r="AT403" s="1">
        <v>38294788.670000002</v>
      </c>
      <c r="AU403" s="1">
        <v>38428423.049999997</v>
      </c>
      <c r="AV403" s="1">
        <v>38536228.840000004</v>
      </c>
      <c r="AW403" s="1">
        <v>38659065.770000003</v>
      </c>
      <c r="AX403" s="1">
        <v>38757525.810000002</v>
      </c>
      <c r="AY403" s="1">
        <v>38890607.590000004</v>
      </c>
      <c r="AZ403" s="1">
        <v>39036276.920000002</v>
      </c>
      <c r="BA403" s="1">
        <v>38909352.140000001</v>
      </c>
    </row>
    <row r="404" spans="1:53" x14ac:dyDescent="0.2">
      <c r="A404" t="s">
        <v>419</v>
      </c>
      <c r="B404" s="1">
        <v>27068575.440000001</v>
      </c>
      <c r="C404" s="1">
        <v>27152378.41</v>
      </c>
      <c r="D404" s="1">
        <v>27234237.23</v>
      </c>
      <c r="E404" s="1">
        <v>27281508.210000001</v>
      </c>
      <c r="F404" s="1">
        <v>27494545.960000001</v>
      </c>
      <c r="G404" s="1">
        <v>27532562.920000002</v>
      </c>
      <c r="H404" s="1">
        <v>27555654.879999999</v>
      </c>
      <c r="I404" s="1">
        <v>27633120.920000002</v>
      </c>
      <c r="J404" s="1">
        <v>27914275.280000001</v>
      </c>
      <c r="K404" s="1">
        <v>27981361.370000001</v>
      </c>
      <c r="L404" s="1">
        <v>28024637.289999999</v>
      </c>
      <c r="M404" s="1">
        <v>28021449.829999998</v>
      </c>
      <c r="N404" s="1">
        <v>28010863.48</v>
      </c>
      <c r="O404" s="1">
        <v>-6199339.7699999996</v>
      </c>
      <c r="P404" s="1">
        <v>-6275926.8700000001</v>
      </c>
      <c r="Q404" s="1">
        <v>-6352747.96</v>
      </c>
      <c r="R404" s="1">
        <v>-6429751.4500000002</v>
      </c>
      <c r="S404" s="1">
        <v>-6507122.6299999999</v>
      </c>
      <c r="T404" s="1">
        <v>-6584848.4199999999</v>
      </c>
      <c r="U404" s="1">
        <v>-6662660.5300000003</v>
      </c>
      <c r="V404" s="1">
        <v>-6740614.6799999997</v>
      </c>
      <c r="W404" s="1">
        <v>-6819075.3799999999</v>
      </c>
      <c r="X404" s="1">
        <v>-6898027.9699999997</v>
      </c>
      <c r="Y404" s="1">
        <v>-6977136.4400000004</v>
      </c>
      <c r="Z404" s="1">
        <v>-6988628.8600000003</v>
      </c>
      <c r="AA404" s="1">
        <v>-7057188.1500000004</v>
      </c>
      <c r="AB404" s="1">
        <v>-76394.19</v>
      </c>
      <c r="AC404" s="1">
        <v>-76587.100000000006</v>
      </c>
      <c r="AD404" s="1">
        <v>-76821.09</v>
      </c>
      <c r="AE404" s="1">
        <v>-77003.490000000005</v>
      </c>
      <c r="AF404" s="1">
        <v>-77371.180000000008</v>
      </c>
      <c r="AG404" s="1">
        <v>-77725.790000000008</v>
      </c>
      <c r="AH404" s="1">
        <v>-77812.11</v>
      </c>
      <c r="AI404" s="1">
        <v>-77954.150000000009</v>
      </c>
      <c r="AJ404" s="1">
        <v>-78460.7</v>
      </c>
      <c r="AK404" s="1">
        <v>-78952.59</v>
      </c>
      <c r="AL404" s="1">
        <v>-79108.47</v>
      </c>
      <c r="AM404" s="1">
        <v>-79165.100000000006</v>
      </c>
      <c r="AN404" s="1">
        <v>-79145.64</v>
      </c>
      <c r="AO404" s="1">
        <v>20869235.670000002</v>
      </c>
      <c r="AP404" s="1">
        <v>20876451.539999999</v>
      </c>
      <c r="AQ404" s="1">
        <v>20881489.27</v>
      </c>
      <c r="AR404" s="1">
        <v>20851756.760000002</v>
      </c>
      <c r="AS404" s="1">
        <v>20987423.329999998</v>
      </c>
      <c r="AT404" s="1">
        <v>20947714.5</v>
      </c>
      <c r="AU404" s="1">
        <v>20892994.350000001</v>
      </c>
      <c r="AV404" s="1">
        <v>20892506.239999998</v>
      </c>
      <c r="AW404" s="1">
        <v>21095199.899999999</v>
      </c>
      <c r="AX404" s="1">
        <v>21083333.399999999</v>
      </c>
      <c r="AY404" s="1">
        <v>21047500.850000001</v>
      </c>
      <c r="AZ404" s="1">
        <v>21032820.969999999</v>
      </c>
      <c r="BA404" s="1">
        <v>20953675.329999998</v>
      </c>
    </row>
    <row r="405" spans="1:53" x14ac:dyDescent="0.2">
      <c r="A405" t="s">
        <v>420</v>
      </c>
      <c r="B405" s="1" t="s">
        <v>21</v>
      </c>
      <c r="C405" s="1" t="s">
        <v>21</v>
      </c>
      <c r="D405" s="1" t="s">
        <v>21</v>
      </c>
      <c r="E405" s="1" t="s">
        <v>21</v>
      </c>
      <c r="F405" s="1" t="s">
        <v>21</v>
      </c>
      <c r="G405" s="1" t="s">
        <v>21</v>
      </c>
      <c r="H405" s="1" t="s">
        <v>21</v>
      </c>
      <c r="I405" s="1" t="s">
        <v>21</v>
      </c>
      <c r="J405" s="1" t="s">
        <v>21</v>
      </c>
      <c r="K405" s="1" t="s">
        <v>21</v>
      </c>
      <c r="L405" s="1">
        <v>68638.509999999995</v>
      </c>
      <c r="M405" s="1">
        <v>109420.02</v>
      </c>
      <c r="N405" s="1">
        <v>128020.13</v>
      </c>
      <c r="O405" s="1" t="s">
        <v>21</v>
      </c>
      <c r="P405" s="1" t="s">
        <v>21</v>
      </c>
      <c r="Q405" s="1" t="s">
        <v>21</v>
      </c>
      <c r="R405" s="1" t="s">
        <v>21</v>
      </c>
      <c r="S405" s="1" t="s">
        <v>21</v>
      </c>
      <c r="T405" s="1" t="s">
        <v>21</v>
      </c>
      <c r="U405" s="1" t="s">
        <v>21</v>
      </c>
      <c r="V405" s="1" t="s">
        <v>21</v>
      </c>
      <c r="W405" s="1" t="s">
        <v>21</v>
      </c>
      <c r="X405" s="1" t="s">
        <v>21</v>
      </c>
      <c r="Y405" s="1">
        <v>-285.99</v>
      </c>
      <c r="Z405" s="1">
        <v>-1027.9000000000001</v>
      </c>
      <c r="AA405" s="1">
        <v>-2017.23</v>
      </c>
      <c r="AB405" s="1" t="s">
        <v>21</v>
      </c>
      <c r="AC405" s="1" t="s">
        <v>21</v>
      </c>
      <c r="AD405" s="1" t="s">
        <v>21</v>
      </c>
      <c r="AE405" s="1" t="s">
        <v>21</v>
      </c>
      <c r="AF405" s="1" t="s">
        <v>21</v>
      </c>
      <c r="AG405" s="1" t="s">
        <v>21</v>
      </c>
      <c r="AH405" s="1" t="s">
        <v>21</v>
      </c>
      <c r="AI405" s="1" t="s">
        <v>21</v>
      </c>
      <c r="AJ405" s="1" t="s">
        <v>21</v>
      </c>
      <c r="AK405" s="1" t="s">
        <v>21</v>
      </c>
      <c r="AL405" s="1">
        <v>-285.99</v>
      </c>
      <c r="AM405" s="1">
        <v>-741.91</v>
      </c>
      <c r="AN405" s="1">
        <v>-989.33</v>
      </c>
      <c r="AO405" s="1" t="s">
        <v>21</v>
      </c>
      <c r="AP405" s="1" t="s">
        <v>21</v>
      </c>
      <c r="AQ405" s="1" t="s">
        <v>21</v>
      </c>
      <c r="AR405" s="1" t="s">
        <v>21</v>
      </c>
      <c r="AS405" s="1" t="s">
        <v>21</v>
      </c>
      <c r="AT405" s="1" t="s">
        <v>21</v>
      </c>
      <c r="AU405" s="1" t="s">
        <v>21</v>
      </c>
      <c r="AV405" s="1" t="s">
        <v>21</v>
      </c>
      <c r="AW405" s="1" t="s">
        <v>21</v>
      </c>
      <c r="AX405" s="1" t="s">
        <v>21</v>
      </c>
      <c r="AY405" s="1">
        <v>68352.52</v>
      </c>
      <c r="AZ405" s="1">
        <v>108392.12</v>
      </c>
      <c r="BA405" s="1">
        <v>126002.90000000001</v>
      </c>
    </row>
    <row r="406" spans="1:53" x14ac:dyDescent="0.2">
      <c r="A406" t="s">
        <v>421</v>
      </c>
      <c r="B406" s="1" t="s">
        <v>21</v>
      </c>
      <c r="C406" s="1" t="s">
        <v>21</v>
      </c>
      <c r="D406" s="1" t="s">
        <v>21</v>
      </c>
      <c r="E406" s="1" t="s">
        <v>21</v>
      </c>
      <c r="F406" s="1" t="s">
        <v>21</v>
      </c>
      <c r="G406" s="1" t="s">
        <v>21</v>
      </c>
      <c r="H406" s="1" t="s">
        <v>21</v>
      </c>
      <c r="I406" s="1" t="s">
        <v>21</v>
      </c>
      <c r="J406" s="1" t="s">
        <v>21</v>
      </c>
      <c r="K406" s="1" t="s">
        <v>21</v>
      </c>
      <c r="L406" s="1">
        <v>57219.05</v>
      </c>
      <c r="M406" s="1">
        <v>78707.89</v>
      </c>
      <c r="N406" s="1">
        <v>91097.62</v>
      </c>
      <c r="O406" s="1" t="s">
        <v>21</v>
      </c>
      <c r="P406" s="1" t="s">
        <v>21</v>
      </c>
      <c r="Q406" s="1" t="s">
        <v>21</v>
      </c>
      <c r="R406" s="1" t="s">
        <v>21</v>
      </c>
      <c r="S406" s="1" t="s">
        <v>21</v>
      </c>
      <c r="T406" s="1" t="s">
        <v>21</v>
      </c>
      <c r="U406" s="1" t="s">
        <v>21</v>
      </c>
      <c r="V406" s="1" t="s">
        <v>21</v>
      </c>
      <c r="W406" s="1" t="s">
        <v>21</v>
      </c>
      <c r="X406" s="1" t="s">
        <v>21</v>
      </c>
      <c r="Y406" s="1">
        <v>-238.41</v>
      </c>
      <c r="Z406" s="1">
        <v>-804.77</v>
      </c>
      <c r="AA406" s="1">
        <v>-1512.29</v>
      </c>
      <c r="AB406" s="1" t="s">
        <v>21</v>
      </c>
      <c r="AC406" s="1" t="s">
        <v>21</v>
      </c>
      <c r="AD406" s="1" t="s">
        <v>21</v>
      </c>
      <c r="AE406" s="1" t="s">
        <v>21</v>
      </c>
      <c r="AF406" s="1" t="s">
        <v>21</v>
      </c>
      <c r="AG406" s="1" t="s">
        <v>21</v>
      </c>
      <c r="AH406" s="1" t="s">
        <v>21</v>
      </c>
      <c r="AI406" s="1" t="s">
        <v>21</v>
      </c>
      <c r="AJ406" s="1" t="s">
        <v>21</v>
      </c>
      <c r="AK406" s="1" t="s">
        <v>21</v>
      </c>
      <c r="AL406" s="1">
        <v>-238.41</v>
      </c>
      <c r="AM406" s="1">
        <v>-566.36</v>
      </c>
      <c r="AN406" s="1">
        <v>-707.52</v>
      </c>
      <c r="AO406" s="1" t="s">
        <v>21</v>
      </c>
      <c r="AP406" s="1" t="s">
        <v>21</v>
      </c>
      <c r="AQ406" s="1" t="s">
        <v>21</v>
      </c>
      <c r="AR406" s="1" t="s">
        <v>21</v>
      </c>
      <c r="AS406" s="1" t="s">
        <v>21</v>
      </c>
      <c r="AT406" s="1" t="s">
        <v>21</v>
      </c>
      <c r="AU406" s="1" t="s">
        <v>21</v>
      </c>
      <c r="AV406" s="1" t="s">
        <v>21</v>
      </c>
      <c r="AW406" s="1" t="s">
        <v>21</v>
      </c>
      <c r="AX406" s="1" t="s">
        <v>21</v>
      </c>
      <c r="AY406" s="1">
        <v>56980.639999999999</v>
      </c>
      <c r="AZ406" s="1">
        <v>77903.12</v>
      </c>
      <c r="BA406" s="1">
        <v>89585.33</v>
      </c>
    </row>
    <row r="407" spans="1:53" x14ac:dyDescent="0.2">
      <c r="A407" t="s">
        <v>422</v>
      </c>
      <c r="B407" s="1">
        <v>2953338.51</v>
      </c>
      <c r="C407" s="1">
        <v>2952969.0700000003</v>
      </c>
      <c r="D407" s="1">
        <v>2952375.34</v>
      </c>
      <c r="E407" s="1">
        <v>2948370.77</v>
      </c>
      <c r="F407" s="1">
        <v>2948219.06</v>
      </c>
      <c r="G407" s="1">
        <v>2944013.63</v>
      </c>
      <c r="H407" s="1">
        <v>2943959.46</v>
      </c>
      <c r="I407" s="1">
        <v>2940846.15</v>
      </c>
      <c r="J407" s="1">
        <v>2933910.5700000003</v>
      </c>
      <c r="K407" s="1">
        <v>2933088.01</v>
      </c>
      <c r="L407" s="1">
        <v>2931870.35</v>
      </c>
      <c r="M407" s="1">
        <v>2929670.73</v>
      </c>
      <c r="N407" s="1">
        <v>2928933.7800000003</v>
      </c>
      <c r="O407" s="1">
        <v>-3091378.85</v>
      </c>
      <c r="P407" s="1">
        <v>-3094356.32</v>
      </c>
      <c r="Q407" s="1">
        <v>-3097108.95</v>
      </c>
      <c r="R407" s="1">
        <v>-3096448.14</v>
      </c>
      <c r="S407" s="1">
        <v>-3099637.83</v>
      </c>
      <c r="T407" s="1">
        <v>-3098771.33</v>
      </c>
      <c r="U407" s="1">
        <v>-3102053.68</v>
      </c>
      <c r="V407" s="1">
        <v>-3102275.09</v>
      </c>
      <c r="W407" s="1">
        <v>-3098668.54</v>
      </c>
      <c r="X407" s="1">
        <v>-3101170.61</v>
      </c>
      <c r="Y407" s="1">
        <v>-3103276.43</v>
      </c>
      <c r="Z407" s="1">
        <v>-3104398.34</v>
      </c>
      <c r="AA407" s="1">
        <v>-3106981.27</v>
      </c>
      <c r="AB407" s="1">
        <v>-3399.71</v>
      </c>
      <c r="AC407" s="1">
        <v>-3346.91</v>
      </c>
      <c r="AD407" s="1">
        <v>-3346.36</v>
      </c>
      <c r="AE407" s="1">
        <v>-3343.76</v>
      </c>
      <c r="AF407" s="1">
        <v>-3341.4</v>
      </c>
      <c r="AG407" s="1">
        <v>-3338.9300000000003</v>
      </c>
      <c r="AH407" s="1">
        <v>-3336.52</v>
      </c>
      <c r="AI407" s="1">
        <v>-3334.7200000000003</v>
      </c>
      <c r="AJ407" s="1">
        <v>-3329.03</v>
      </c>
      <c r="AK407" s="1">
        <v>-3324.63</v>
      </c>
      <c r="AL407" s="1">
        <v>-3323.48</v>
      </c>
      <c r="AM407" s="1">
        <v>-3321.53</v>
      </c>
      <c r="AN407" s="1">
        <v>-3319.88</v>
      </c>
      <c r="AO407" s="1">
        <v>-138040.34</v>
      </c>
      <c r="AP407" s="1">
        <v>-141387.25</v>
      </c>
      <c r="AQ407" s="1">
        <v>-144733.61000000002</v>
      </c>
      <c r="AR407" s="1">
        <v>-148077.37</v>
      </c>
      <c r="AS407" s="1">
        <v>-151418.76999999999</v>
      </c>
      <c r="AT407" s="1">
        <v>-154757.70000000001</v>
      </c>
      <c r="AU407" s="1">
        <v>-158094.22</v>
      </c>
      <c r="AV407" s="1">
        <v>-161428.94</v>
      </c>
      <c r="AW407" s="1">
        <v>-164757.97</v>
      </c>
      <c r="AX407" s="1">
        <v>-168082.6</v>
      </c>
      <c r="AY407" s="1">
        <v>-171406.08000000002</v>
      </c>
      <c r="AZ407" s="1">
        <v>-174727.61000000002</v>
      </c>
      <c r="BA407" s="1">
        <v>-178047.49</v>
      </c>
    </row>
    <row r="408" spans="1:53" x14ac:dyDescent="0.2">
      <c r="A408" t="s">
        <v>423</v>
      </c>
      <c r="B408" s="1">
        <v>1723585</v>
      </c>
      <c r="C408" s="1">
        <v>1724631.3900000001</v>
      </c>
      <c r="D408" s="1">
        <v>1725367.65</v>
      </c>
      <c r="E408" s="1">
        <v>1728575.88</v>
      </c>
      <c r="F408" s="1">
        <v>1754254.54</v>
      </c>
      <c r="G408" s="1">
        <v>1748292.57</v>
      </c>
      <c r="H408" s="1">
        <v>1750565.17</v>
      </c>
      <c r="I408" s="1">
        <v>1752096.56</v>
      </c>
      <c r="J408" s="1">
        <v>1753373.71</v>
      </c>
      <c r="K408" s="1">
        <v>1759880.23</v>
      </c>
      <c r="L408" s="1">
        <v>1774613</v>
      </c>
      <c r="M408" s="1">
        <v>1776517.1</v>
      </c>
      <c r="N408" s="1">
        <v>1776553.3599999999</v>
      </c>
      <c r="O408" s="1">
        <v>-1180046.94</v>
      </c>
      <c r="P408" s="1">
        <v>-1181287.6499999999</v>
      </c>
      <c r="Q408" s="1">
        <v>-1184033.28</v>
      </c>
      <c r="R408" s="1">
        <v>-1182632.47</v>
      </c>
      <c r="S408" s="1">
        <v>-1185317.57</v>
      </c>
      <c r="T408" s="1">
        <v>-1181604.67</v>
      </c>
      <c r="U408" s="1">
        <v>-1184389.18</v>
      </c>
      <c r="V408" s="1">
        <v>-1179854.32</v>
      </c>
      <c r="W408" s="1">
        <v>-1177322.3500000001</v>
      </c>
      <c r="X408" s="1">
        <v>-1180012.82</v>
      </c>
      <c r="Y408" s="1">
        <v>-1182531.7</v>
      </c>
      <c r="Z408" s="1">
        <v>-1185357.81</v>
      </c>
      <c r="AA408" s="1">
        <v>-1188019.45</v>
      </c>
      <c r="AB408" s="1">
        <v>-2658.28</v>
      </c>
      <c r="AC408" s="1">
        <v>-2744.2000000000003</v>
      </c>
      <c r="AD408" s="1">
        <v>-2745.63</v>
      </c>
      <c r="AE408" s="1">
        <v>-2748.76</v>
      </c>
      <c r="AF408" s="1">
        <v>-2771.75</v>
      </c>
      <c r="AG408" s="1">
        <v>-2787.44</v>
      </c>
      <c r="AH408" s="1">
        <v>-2784.51</v>
      </c>
      <c r="AI408" s="1">
        <v>-2787.53</v>
      </c>
      <c r="AJ408" s="1">
        <v>-2789.77</v>
      </c>
      <c r="AK408" s="1">
        <v>-2795.96</v>
      </c>
      <c r="AL408" s="1">
        <v>-2812.87</v>
      </c>
      <c r="AM408" s="1">
        <v>-2826.11</v>
      </c>
      <c r="AN408" s="1">
        <v>-2827.65</v>
      </c>
      <c r="AO408" s="1">
        <v>543538.06000000006</v>
      </c>
      <c r="AP408" s="1">
        <v>543343.74</v>
      </c>
      <c r="AQ408" s="1">
        <v>541334.37</v>
      </c>
      <c r="AR408" s="1">
        <v>545943.41</v>
      </c>
      <c r="AS408" s="1">
        <v>568936.97</v>
      </c>
      <c r="AT408" s="1">
        <v>566687.9</v>
      </c>
      <c r="AU408" s="1">
        <v>566175.99</v>
      </c>
      <c r="AV408" s="1">
        <v>572242.24</v>
      </c>
      <c r="AW408" s="1">
        <v>576051.36</v>
      </c>
      <c r="AX408" s="1">
        <v>579867.41</v>
      </c>
      <c r="AY408" s="1">
        <v>592081.30000000005</v>
      </c>
      <c r="AZ408" s="1">
        <v>591159.29</v>
      </c>
      <c r="BA408" s="1">
        <v>588533.91</v>
      </c>
    </row>
    <row r="409" spans="1:53" x14ac:dyDescent="0.2">
      <c r="A409" t="s">
        <v>424</v>
      </c>
      <c r="B409" s="1">
        <v>5819643.1799999997</v>
      </c>
      <c r="C409" s="1">
        <v>5836876.5499999998</v>
      </c>
      <c r="D409" s="1">
        <v>5855770.8100000005</v>
      </c>
      <c r="E409" s="1">
        <v>5840066.0300000003</v>
      </c>
      <c r="F409" s="1">
        <v>5894513.75</v>
      </c>
      <c r="G409" s="1">
        <v>5921635.1900000004</v>
      </c>
      <c r="H409" s="1">
        <v>6020439.0300000003</v>
      </c>
      <c r="I409" s="1">
        <v>6133841.5300000003</v>
      </c>
      <c r="J409" s="1">
        <v>6353796.3399999999</v>
      </c>
      <c r="K409" s="1">
        <v>6335014.3700000001</v>
      </c>
      <c r="L409" s="1">
        <v>6380822.6500000004</v>
      </c>
      <c r="M409" s="1">
        <v>6495126.7800000003</v>
      </c>
      <c r="N409" s="1">
        <v>6495013.2400000002</v>
      </c>
      <c r="O409" s="1">
        <v>-3047450.17</v>
      </c>
      <c r="P409" s="1">
        <v>-3045979.77</v>
      </c>
      <c r="Q409" s="1">
        <v>-3057916.01</v>
      </c>
      <c r="R409" s="1">
        <v>-3033229.05</v>
      </c>
      <c r="S409" s="1">
        <v>-3044702</v>
      </c>
      <c r="T409" s="1">
        <v>-3047276.52</v>
      </c>
      <c r="U409" s="1">
        <v>-3059355.71</v>
      </c>
      <c r="V409" s="1">
        <v>-3066674.38</v>
      </c>
      <c r="W409" s="1">
        <v>-3071640.84</v>
      </c>
      <c r="X409" s="1">
        <v>-3083207.1</v>
      </c>
      <c r="Y409" s="1">
        <v>-3089924.99</v>
      </c>
      <c r="Z409" s="1">
        <v>-3103069.19</v>
      </c>
      <c r="AA409" s="1">
        <v>-3116216.42</v>
      </c>
      <c r="AB409" s="1">
        <v>-11767.960000000001</v>
      </c>
      <c r="AC409" s="1">
        <v>-11899.36</v>
      </c>
      <c r="AD409" s="1">
        <v>-11936.24</v>
      </c>
      <c r="AE409" s="1">
        <v>-11939.51</v>
      </c>
      <c r="AF409" s="1">
        <v>-11979.050000000001</v>
      </c>
      <c r="AG409" s="1">
        <v>-12062.32</v>
      </c>
      <c r="AH409" s="1">
        <v>-12190.87</v>
      </c>
      <c r="AI409" s="1">
        <v>-12407.49</v>
      </c>
      <c r="AJ409" s="1">
        <v>-12747.800000000001</v>
      </c>
      <c r="AK409" s="1">
        <v>-12953.16</v>
      </c>
      <c r="AL409" s="1">
        <v>-12980.75</v>
      </c>
      <c r="AM409" s="1">
        <v>-13144.2</v>
      </c>
      <c r="AN409" s="1">
        <v>-13260.77</v>
      </c>
      <c r="AO409" s="1">
        <v>2772193.01</v>
      </c>
      <c r="AP409" s="1">
        <v>2790896.7800000003</v>
      </c>
      <c r="AQ409" s="1">
        <v>2797854.8</v>
      </c>
      <c r="AR409" s="1">
        <v>2806836.98</v>
      </c>
      <c r="AS409" s="1">
        <v>2849811.75</v>
      </c>
      <c r="AT409" s="1">
        <v>2874358.67</v>
      </c>
      <c r="AU409" s="1">
        <v>2961083.3200000003</v>
      </c>
      <c r="AV409" s="1">
        <v>3067167.15</v>
      </c>
      <c r="AW409" s="1">
        <v>3282155.5</v>
      </c>
      <c r="AX409" s="1">
        <v>3251807.27</v>
      </c>
      <c r="AY409" s="1">
        <v>3290897.66</v>
      </c>
      <c r="AZ409" s="1">
        <v>3392057.59</v>
      </c>
      <c r="BA409" s="1">
        <v>3378796.82</v>
      </c>
    </row>
    <row r="410" spans="1:53" x14ac:dyDescent="0.2">
      <c r="A410" t="s">
        <v>425</v>
      </c>
      <c r="B410" s="1">
        <v>17648056.359999999</v>
      </c>
      <c r="C410" s="1">
        <v>17613435.75</v>
      </c>
      <c r="D410" s="1">
        <v>17697271.48</v>
      </c>
      <c r="E410" s="1">
        <v>18241969.920000002</v>
      </c>
      <c r="F410" s="1">
        <v>18307331.199999999</v>
      </c>
      <c r="G410" s="1">
        <v>18347605.050000001</v>
      </c>
      <c r="H410" s="1">
        <v>18475175.43</v>
      </c>
      <c r="I410" s="1">
        <v>18596885.629999999</v>
      </c>
      <c r="J410" s="1">
        <v>18667886.370000001</v>
      </c>
      <c r="K410" s="1">
        <v>18731530.629999999</v>
      </c>
      <c r="L410" s="1">
        <v>18665517.190000001</v>
      </c>
      <c r="M410" s="1">
        <v>18450661.870000001</v>
      </c>
      <c r="N410" s="1">
        <v>18153657.510000002</v>
      </c>
      <c r="O410" s="1">
        <v>-5096646.28</v>
      </c>
      <c r="P410" s="1">
        <v>-5146197.83</v>
      </c>
      <c r="Q410" s="1">
        <v>-5195686.26</v>
      </c>
      <c r="R410" s="1">
        <v>-5245491.4800000004</v>
      </c>
      <c r="S410" s="1">
        <v>-5294751.3099999996</v>
      </c>
      <c r="T410" s="1">
        <v>-5338968.18</v>
      </c>
      <c r="U410" s="1">
        <v>-5390429.5899999999</v>
      </c>
      <c r="V410" s="1">
        <v>-5439800.7999999998</v>
      </c>
      <c r="W410" s="1">
        <v>-5488654.3300000001</v>
      </c>
      <c r="X410" s="1">
        <v>-5496508.5899999999</v>
      </c>
      <c r="Y410" s="1">
        <v>-5388329.4000000004</v>
      </c>
      <c r="Z410" s="1">
        <v>-4980757.6399999997</v>
      </c>
      <c r="AA410" s="1">
        <v>-4736451.9800000004</v>
      </c>
      <c r="AB410" s="1">
        <v>-49129.090000000004</v>
      </c>
      <c r="AC410" s="1">
        <v>-51129.16</v>
      </c>
      <c r="AD410" s="1">
        <v>-51200.53</v>
      </c>
      <c r="AE410" s="1">
        <v>-52111.9</v>
      </c>
      <c r="AF410" s="1">
        <v>-52996.49</v>
      </c>
      <c r="AG410" s="1">
        <v>-53149.66</v>
      </c>
      <c r="AH410" s="1">
        <v>-53393.03</v>
      </c>
      <c r="AI410" s="1">
        <v>-53754.49</v>
      </c>
      <c r="AJ410" s="1">
        <v>-54033.919999999998</v>
      </c>
      <c r="AK410" s="1">
        <v>-54229.16</v>
      </c>
      <c r="AL410" s="1">
        <v>-54225.72</v>
      </c>
      <c r="AM410" s="1">
        <v>-53818.46</v>
      </c>
      <c r="AN410" s="1">
        <v>-53076.26</v>
      </c>
      <c r="AO410" s="1">
        <v>12551410.08</v>
      </c>
      <c r="AP410" s="1">
        <v>12467237.92</v>
      </c>
      <c r="AQ410" s="1">
        <v>12501585.220000001</v>
      </c>
      <c r="AR410" s="1">
        <v>12996478.439999999</v>
      </c>
      <c r="AS410" s="1">
        <v>13012579.890000001</v>
      </c>
      <c r="AT410" s="1">
        <v>13008636.869999999</v>
      </c>
      <c r="AU410" s="1">
        <v>13084745.84</v>
      </c>
      <c r="AV410" s="1">
        <v>13157084.83</v>
      </c>
      <c r="AW410" s="1">
        <v>13179232.039999999</v>
      </c>
      <c r="AX410" s="1">
        <v>13235022.039999999</v>
      </c>
      <c r="AY410" s="1">
        <v>13277187.789999999</v>
      </c>
      <c r="AZ410" s="1">
        <v>13469904.23</v>
      </c>
      <c r="BA410" s="1">
        <v>13417205.529999999</v>
      </c>
    </row>
    <row r="411" spans="1:53" x14ac:dyDescent="0.2">
      <c r="A411" t="s">
        <v>426</v>
      </c>
      <c r="B411" s="1">
        <v>4627090.4000000004</v>
      </c>
      <c r="C411" s="1">
        <v>4910648.1100000003</v>
      </c>
      <c r="D411" s="1">
        <v>5399639.4900000002</v>
      </c>
      <c r="E411" s="1">
        <v>6054661.7400000002</v>
      </c>
      <c r="F411" s="1">
        <v>6166373.04</v>
      </c>
      <c r="G411" s="1">
        <v>6280987</v>
      </c>
      <c r="H411" s="1">
        <v>6534274.2699999996</v>
      </c>
      <c r="I411" s="1">
        <v>6635921.0300000003</v>
      </c>
      <c r="J411" s="1">
        <v>6770900.8399999999</v>
      </c>
      <c r="K411" s="1">
        <v>6958271.2000000002</v>
      </c>
      <c r="L411" s="1">
        <v>7308938.1299999999</v>
      </c>
      <c r="M411" s="1">
        <v>8002601.04</v>
      </c>
      <c r="N411" s="1">
        <v>8004910.1299999999</v>
      </c>
      <c r="O411" s="1">
        <v>-33621.449999999997</v>
      </c>
      <c r="P411" s="1">
        <v>-60088.67</v>
      </c>
      <c r="Q411" s="1">
        <v>-88699.72</v>
      </c>
      <c r="R411" s="1">
        <v>-120485.41</v>
      </c>
      <c r="S411" s="1">
        <v>-154398.78</v>
      </c>
      <c r="T411" s="1">
        <v>-188940.2</v>
      </c>
      <c r="U411" s="1">
        <v>-224502.55000000002</v>
      </c>
      <c r="V411" s="1">
        <v>-261049.84</v>
      </c>
      <c r="W411" s="1">
        <v>-298253.77</v>
      </c>
      <c r="X411" s="1">
        <v>-336352.22000000003</v>
      </c>
      <c r="Y411" s="1">
        <v>-375943.73</v>
      </c>
      <c r="Z411" s="1">
        <v>-418433.25</v>
      </c>
      <c r="AA411" s="1">
        <v>-462608.35000000003</v>
      </c>
      <c r="AB411" s="1">
        <v>-17923.45</v>
      </c>
      <c r="AC411" s="1">
        <v>-26467.22</v>
      </c>
      <c r="AD411" s="1">
        <v>-28611.05</v>
      </c>
      <c r="AE411" s="1">
        <v>-31785.690000000002</v>
      </c>
      <c r="AF411" s="1">
        <v>-33913.370000000003</v>
      </c>
      <c r="AG411" s="1">
        <v>-34541.42</v>
      </c>
      <c r="AH411" s="1">
        <v>-35562.35</v>
      </c>
      <c r="AI411" s="1">
        <v>-36547.29</v>
      </c>
      <c r="AJ411" s="1">
        <v>-37203.93</v>
      </c>
      <c r="AK411" s="1">
        <v>-38098.450000000004</v>
      </c>
      <c r="AL411" s="1">
        <v>-39591.51</v>
      </c>
      <c r="AM411" s="1">
        <v>-42489.520000000004</v>
      </c>
      <c r="AN411" s="1">
        <v>-44420.840000000004</v>
      </c>
      <c r="AO411" s="1">
        <v>4593468.95</v>
      </c>
      <c r="AP411" s="1">
        <v>4850559.4400000004</v>
      </c>
      <c r="AQ411" s="1">
        <v>5310939.7699999996</v>
      </c>
      <c r="AR411" s="1">
        <v>5934176.3300000001</v>
      </c>
      <c r="AS411" s="1">
        <v>6011974.2599999998</v>
      </c>
      <c r="AT411" s="1">
        <v>6092046.7999999998</v>
      </c>
      <c r="AU411" s="1">
        <v>6309771.7199999997</v>
      </c>
      <c r="AV411" s="1">
        <v>6374871.1900000004</v>
      </c>
      <c r="AW411" s="1">
        <v>6472647.0700000003</v>
      </c>
      <c r="AX411" s="1">
        <v>6621918.9800000004</v>
      </c>
      <c r="AY411" s="1">
        <v>6932994.4000000004</v>
      </c>
      <c r="AZ411" s="1">
        <v>7584167.79</v>
      </c>
      <c r="BA411" s="1">
        <v>7542301.7800000003</v>
      </c>
    </row>
    <row r="412" spans="1:53" x14ac:dyDescent="0.2">
      <c r="A412" t="s">
        <v>427</v>
      </c>
      <c r="B412" s="1">
        <v>13610.52</v>
      </c>
      <c r="C412" s="1">
        <v>13610.52</v>
      </c>
      <c r="D412" s="1">
        <v>13610.52</v>
      </c>
      <c r="E412" s="1">
        <v>13610.52</v>
      </c>
      <c r="F412" s="1">
        <v>13610.52</v>
      </c>
      <c r="G412" s="1">
        <v>13610.52</v>
      </c>
      <c r="H412" s="1">
        <v>13610.52</v>
      </c>
      <c r="I412" s="1">
        <v>13610.52</v>
      </c>
      <c r="J412" s="1">
        <v>13610.52</v>
      </c>
      <c r="K412" s="1">
        <v>13610.52</v>
      </c>
      <c r="L412" s="1">
        <v>13610.52</v>
      </c>
      <c r="M412" s="1">
        <v>13610.52</v>
      </c>
      <c r="N412" s="1">
        <v>13610.52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13610.52</v>
      </c>
      <c r="AP412" s="1">
        <v>13610.52</v>
      </c>
      <c r="AQ412" s="1">
        <v>13610.52</v>
      </c>
      <c r="AR412" s="1">
        <v>13610.52</v>
      </c>
      <c r="AS412" s="1">
        <v>13610.52</v>
      </c>
      <c r="AT412" s="1">
        <v>13610.52</v>
      </c>
      <c r="AU412" s="1">
        <v>13610.52</v>
      </c>
      <c r="AV412" s="1">
        <v>13610.52</v>
      </c>
      <c r="AW412" s="1">
        <v>13610.52</v>
      </c>
      <c r="AX412" s="1">
        <v>13610.52</v>
      </c>
      <c r="AY412" s="1">
        <v>13610.52</v>
      </c>
      <c r="AZ412" s="1">
        <v>13610.52</v>
      </c>
      <c r="BA412" s="1">
        <v>13610.52</v>
      </c>
    </row>
    <row r="413" spans="1:53" x14ac:dyDescent="0.2">
      <c r="A413" t="s">
        <v>428</v>
      </c>
      <c r="B413" s="1">
        <v>1052423.3700000001</v>
      </c>
      <c r="C413" s="1">
        <v>1052423.3700000001</v>
      </c>
      <c r="D413" s="1">
        <v>1052423.3700000001</v>
      </c>
      <c r="E413" s="1">
        <v>1052423.3700000001</v>
      </c>
      <c r="F413" s="1">
        <v>1052423.3700000001</v>
      </c>
      <c r="G413" s="1">
        <v>1052423.3700000001</v>
      </c>
      <c r="H413" s="1">
        <v>1052423.3700000001</v>
      </c>
      <c r="I413" s="1">
        <v>1052423.3700000001</v>
      </c>
      <c r="J413" s="1">
        <v>1052423.3700000001</v>
      </c>
      <c r="K413" s="1">
        <v>1052423.3700000001</v>
      </c>
      <c r="L413" s="1">
        <v>1052423.3700000001</v>
      </c>
      <c r="M413" s="1">
        <v>1052423.3700000001</v>
      </c>
      <c r="N413" s="1">
        <v>1052423.3700000001</v>
      </c>
      <c r="O413" s="1">
        <v>-305054.37</v>
      </c>
      <c r="P413" s="1">
        <v>-306518.99</v>
      </c>
      <c r="Q413" s="1">
        <v>-307983.61</v>
      </c>
      <c r="R413" s="1">
        <v>-309448.23</v>
      </c>
      <c r="S413" s="1">
        <v>-310912.85000000003</v>
      </c>
      <c r="T413" s="1">
        <v>-312377.47000000003</v>
      </c>
      <c r="U413" s="1">
        <v>-313842.09000000003</v>
      </c>
      <c r="V413" s="1">
        <v>-315306.71000000002</v>
      </c>
      <c r="W413" s="1">
        <v>-316771.33</v>
      </c>
      <c r="X413" s="1">
        <v>-318235.95</v>
      </c>
      <c r="Y413" s="1">
        <v>-319700.57</v>
      </c>
      <c r="Z413" s="1">
        <v>-321165.19</v>
      </c>
      <c r="AA413" s="1">
        <v>-322208.53000000003</v>
      </c>
      <c r="AB413" s="1">
        <v>-1464.6200000000001</v>
      </c>
      <c r="AC413" s="1">
        <v>-1464.6200000000001</v>
      </c>
      <c r="AD413" s="1">
        <v>-1464.6200000000001</v>
      </c>
      <c r="AE413" s="1">
        <v>-1464.6200000000001</v>
      </c>
      <c r="AF413" s="1">
        <v>-1464.6200000000001</v>
      </c>
      <c r="AG413" s="1">
        <v>-1464.6200000000001</v>
      </c>
      <c r="AH413" s="1">
        <v>-1464.6200000000001</v>
      </c>
      <c r="AI413" s="1">
        <v>-1464.6200000000001</v>
      </c>
      <c r="AJ413" s="1">
        <v>-1464.6200000000001</v>
      </c>
      <c r="AK413" s="1">
        <v>-1464.6200000000001</v>
      </c>
      <c r="AL413" s="1">
        <v>-1464.6200000000001</v>
      </c>
      <c r="AM413" s="1">
        <v>-1464.6200000000001</v>
      </c>
      <c r="AN413" s="1">
        <v>-1464.6200000000001</v>
      </c>
      <c r="AO413" s="1">
        <v>747369</v>
      </c>
      <c r="AP413" s="1">
        <v>745904.38</v>
      </c>
      <c r="AQ413" s="1">
        <v>744439.76</v>
      </c>
      <c r="AR413" s="1">
        <v>742975.14</v>
      </c>
      <c r="AS413" s="1">
        <v>741510.52</v>
      </c>
      <c r="AT413" s="1">
        <v>740045.9</v>
      </c>
      <c r="AU413" s="1">
        <v>738581.28</v>
      </c>
      <c r="AV413" s="1">
        <v>737116.66</v>
      </c>
      <c r="AW413" s="1">
        <v>735652.04</v>
      </c>
      <c r="AX413" s="1">
        <v>734187.42</v>
      </c>
      <c r="AY413" s="1">
        <v>732722.8</v>
      </c>
      <c r="AZ413" s="1">
        <v>731258.18</v>
      </c>
      <c r="BA413" s="1">
        <v>730214.84</v>
      </c>
    </row>
    <row r="414" spans="1:53" x14ac:dyDescent="0.2">
      <c r="A414" t="s">
        <v>429</v>
      </c>
      <c r="B414" s="1">
        <v>3376203.21</v>
      </c>
      <c r="C414" s="1">
        <v>3376203.21</v>
      </c>
      <c r="D414" s="1">
        <v>3376203.21</v>
      </c>
      <c r="E414" s="1">
        <v>3376203.21</v>
      </c>
      <c r="F414" s="1">
        <v>3376203.21</v>
      </c>
      <c r="G414" s="1">
        <v>3376203.21</v>
      </c>
      <c r="H414" s="1">
        <v>3376203.21</v>
      </c>
      <c r="I414" s="1">
        <v>2592260.75</v>
      </c>
      <c r="J414" s="1">
        <v>2592260.75</v>
      </c>
      <c r="K414" s="1">
        <v>2592260.75</v>
      </c>
      <c r="L414" s="1">
        <v>2592260.75</v>
      </c>
      <c r="M414" s="1">
        <v>2592260.75</v>
      </c>
      <c r="N414" s="1">
        <v>2656451.5099999998</v>
      </c>
      <c r="O414" s="1">
        <v>-2375470.4700000002</v>
      </c>
      <c r="P414" s="1">
        <v>-2435341.81</v>
      </c>
      <c r="Q414" s="1">
        <v>-2495213.15</v>
      </c>
      <c r="R414" s="1">
        <v>-2555084.4900000002</v>
      </c>
      <c r="S414" s="1">
        <v>-2614955.83</v>
      </c>
      <c r="T414" s="1">
        <v>-2674827.17</v>
      </c>
      <c r="U414" s="1">
        <v>-2734698.51</v>
      </c>
      <c r="V414" s="1">
        <v>-2003676.43</v>
      </c>
      <c r="W414" s="1">
        <v>-2049645.85</v>
      </c>
      <c r="X414" s="1">
        <v>-2095615.27</v>
      </c>
      <c r="Y414" s="1">
        <v>-2141584.69</v>
      </c>
      <c r="Z414" s="1">
        <v>-2187554.11</v>
      </c>
      <c r="AA414" s="1">
        <v>-2234092.69</v>
      </c>
      <c r="AB414" s="1">
        <v>-59871.340000000004</v>
      </c>
      <c r="AC414" s="1">
        <v>-59871.340000000004</v>
      </c>
      <c r="AD414" s="1">
        <v>-59871.340000000004</v>
      </c>
      <c r="AE414" s="1">
        <v>-59871.340000000004</v>
      </c>
      <c r="AF414" s="1">
        <v>-59871.340000000004</v>
      </c>
      <c r="AG414" s="1">
        <v>-59871.340000000004</v>
      </c>
      <c r="AH414" s="1">
        <v>-59871.340000000004</v>
      </c>
      <c r="AI414" s="1">
        <v>-52920.380000000005</v>
      </c>
      <c r="AJ414" s="1">
        <v>-45969.42</v>
      </c>
      <c r="AK414" s="1">
        <v>-45969.42</v>
      </c>
      <c r="AL414" s="1">
        <v>-45969.42</v>
      </c>
      <c r="AM414" s="1">
        <v>-45969.42</v>
      </c>
      <c r="AN414" s="1">
        <v>-46538.58</v>
      </c>
      <c r="AO414" s="1">
        <v>1000732.74</v>
      </c>
      <c r="AP414" s="1">
        <v>940861.4</v>
      </c>
      <c r="AQ414" s="1">
        <v>880990.06</v>
      </c>
      <c r="AR414" s="1">
        <v>821118.72</v>
      </c>
      <c r="AS414" s="1">
        <v>761247.38</v>
      </c>
      <c r="AT414" s="1">
        <v>701376.04</v>
      </c>
      <c r="AU414" s="1">
        <v>641504.70000000007</v>
      </c>
      <c r="AV414" s="1">
        <v>588584.32000000007</v>
      </c>
      <c r="AW414" s="1">
        <v>542614.9</v>
      </c>
      <c r="AX414" s="1">
        <v>496645.48</v>
      </c>
      <c r="AY414" s="1">
        <v>450676.06</v>
      </c>
      <c r="AZ414" s="1">
        <v>404706.64</v>
      </c>
      <c r="BA414" s="1">
        <v>422358.82</v>
      </c>
    </row>
    <row r="415" spans="1:53" x14ac:dyDescent="0.2">
      <c r="A415" t="s">
        <v>430</v>
      </c>
      <c r="B415" s="1">
        <v>2169893.5499999998</v>
      </c>
      <c r="C415" s="1">
        <v>2169893.5499999998</v>
      </c>
      <c r="D415" s="1">
        <v>2169893.5499999998</v>
      </c>
      <c r="E415" s="1">
        <v>2256574.4300000002</v>
      </c>
      <c r="F415" s="1">
        <v>2256574.4300000002</v>
      </c>
      <c r="G415" s="1">
        <v>2256574.4300000002</v>
      </c>
      <c r="H415" s="1">
        <v>2264439.75</v>
      </c>
      <c r="I415" s="1">
        <v>2260694.12</v>
      </c>
      <c r="J415" s="1">
        <v>2260694.12</v>
      </c>
      <c r="K415" s="1">
        <v>2252451.4900000002</v>
      </c>
      <c r="L415" s="1">
        <v>2252451.4900000002</v>
      </c>
      <c r="M415" s="1">
        <v>2252451.4900000002</v>
      </c>
      <c r="N415" s="1">
        <v>2252451.4900000002</v>
      </c>
      <c r="O415" s="1">
        <v>-442342.99</v>
      </c>
      <c r="P415" s="1">
        <v>-447821.97000000003</v>
      </c>
      <c r="Q415" s="1">
        <v>-453300.95</v>
      </c>
      <c r="R415" s="1">
        <v>-458889.37</v>
      </c>
      <c r="S415" s="1">
        <v>-464587.22000000003</v>
      </c>
      <c r="T415" s="1">
        <v>-470285.07</v>
      </c>
      <c r="U415" s="1">
        <v>-475992.85000000003</v>
      </c>
      <c r="V415" s="1">
        <v>-481705.83</v>
      </c>
      <c r="W415" s="1">
        <v>-487414.08</v>
      </c>
      <c r="X415" s="1">
        <v>-466162.36</v>
      </c>
      <c r="Y415" s="1">
        <v>-471849.8</v>
      </c>
      <c r="Z415" s="1">
        <v>-477537.24</v>
      </c>
      <c r="AA415" s="1">
        <v>-483224.68</v>
      </c>
      <c r="AB415" s="1">
        <v>-5478.9800000000005</v>
      </c>
      <c r="AC415" s="1">
        <v>-5478.9800000000005</v>
      </c>
      <c r="AD415" s="1">
        <v>-5478.9800000000005</v>
      </c>
      <c r="AE415" s="1">
        <v>-5588.42</v>
      </c>
      <c r="AF415" s="1">
        <v>-5697.85</v>
      </c>
      <c r="AG415" s="1">
        <v>-5697.85</v>
      </c>
      <c r="AH415" s="1">
        <v>-5707.78</v>
      </c>
      <c r="AI415" s="1">
        <v>-5712.9800000000005</v>
      </c>
      <c r="AJ415" s="1">
        <v>-5708.25</v>
      </c>
      <c r="AK415" s="1">
        <v>-5722.89</v>
      </c>
      <c r="AL415" s="1">
        <v>-5687.4400000000005</v>
      </c>
      <c r="AM415" s="1">
        <v>-5687.4400000000005</v>
      </c>
      <c r="AN415" s="1">
        <v>-5687.4400000000005</v>
      </c>
      <c r="AO415" s="1">
        <v>1727550.56</v>
      </c>
      <c r="AP415" s="1">
        <v>1722071.58</v>
      </c>
      <c r="AQ415" s="1">
        <v>1716592.6</v>
      </c>
      <c r="AR415" s="1">
        <v>1797685.06</v>
      </c>
      <c r="AS415" s="1">
        <v>1791987.21</v>
      </c>
      <c r="AT415" s="1">
        <v>1786289.3599999999</v>
      </c>
      <c r="AU415" s="1">
        <v>1788446.9</v>
      </c>
      <c r="AV415" s="1">
        <v>1778988.29</v>
      </c>
      <c r="AW415" s="1">
        <v>1773280.04</v>
      </c>
      <c r="AX415" s="1">
        <v>1786289.13</v>
      </c>
      <c r="AY415" s="1">
        <v>1780601.69</v>
      </c>
      <c r="AZ415" s="1">
        <v>1774914.25</v>
      </c>
      <c r="BA415" s="1">
        <v>1769226.81</v>
      </c>
    </row>
    <row r="416" spans="1:53" x14ac:dyDescent="0.2">
      <c r="A416" t="s">
        <v>431</v>
      </c>
      <c r="B416" s="1">
        <v>0</v>
      </c>
      <c r="C416" s="1">
        <v>0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</row>
    <row r="417" spans="1:53" x14ac:dyDescent="0.2">
      <c r="A417" t="s">
        <v>432</v>
      </c>
      <c r="B417" s="1">
        <v>2034987.57</v>
      </c>
      <c r="C417" s="1">
        <v>2143939.59</v>
      </c>
      <c r="D417" s="1">
        <v>2525934.23</v>
      </c>
      <c r="E417" s="1">
        <v>2491924.7400000002</v>
      </c>
      <c r="F417" s="1">
        <v>2491924.7400000002</v>
      </c>
      <c r="G417" s="1">
        <v>2491924.7400000002</v>
      </c>
      <c r="H417" s="1">
        <v>2491924.7400000002</v>
      </c>
      <c r="I417" s="1">
        <v>2532820.5099999998</v>
      </c>
      <c r="J417" s="1">
        <v>2534149.23</v>
      </c>
      <c r="K417" s="1">
        <v>2534149.23</v>
      </c>
      <c r="L417" s="1">
        <v>2534149.23</v>
      </c>
      <c r="M417" s="1">
        <v>2534149.23</v>
      </c>
      <c r="N417" s="1">
        <v>2574382.86</v>
      </c>
      <c r="O417" s="1">
        <v>-394623.18</v>
      </c>
      <c r="P417" s="1">
        <v>-407090.31</v>
      </c>
      <c r="Q417" s="1">
        <v>-421022.10000000003</v>
      </c>
      <c r="R417" s="1">
        <v>-381168.52</v>
      </c>
      <c r="S417" s="1">
        <v>-396037</v>
      </c>
      <c r="T417" s="1">
        <v>-410905.48</v>
      </c>
      <c r="U417" s="1">
        <v>-425773.96</v>
      </c>
      <c r="V417" s="1">
        <v>-440764.45</v>
      </c>
      <c r="W417" s="1">
        <v>-455880.91000000003</v>
      </c>
      <c r="X417" s="1">
        <v>-471001.33</v>
      </c>
      <c r="Y417" s="1">
        <v>-486121.75</v>
      </c>
      <c r="Z417" s="1">
        <v>-501242.17</v>
      </c>
      <c r="AA417" s="1">
        <v>-516482.62</v>
      </c>
      <c r="AB417" s="1">
        <v>-11949.2</v>
      </c>
      <c r="AC417" s="1">
        <v>-12467.130000000001</v>
      </c>
      <c r="AD417" s="1">
        <v>-13931.79</v>
      </c>
      <c r="AE417" s="1">
        <v>-14969.95</v>
      </c>
      <c r="AF417" s="1">
        <v>-14868.48</v>
      </c>
      <c r="AG417" s="1">
        <v>-14868.48</v>
      </c>
      <c r="AH417" s="1">
        <v>-14868.48</v>
      </c>
      <c r="AI417" s="1">
        <v>-14990.49</v>
      </c>
      <c r="AJ417" s="1">
        <v>-15116.460000000001</v>
      </c>
      <c r="AK417" s="1">
        <v>-15120.42</v>
      </c>
      <c r="AL417" s="1">
        <v>-15120.42</v>
      </c>
      <c r="AM417" s="1">
        <v>-15120.42</v>
      </c>
      <c r="AN417" s="1">
        <v>-15240.45</v>
      </c>
      <c r="AO417" s="1">
        <v>1640364.3900000001</v>
      </c>
      <c r="AP417" s="1">
        <v>1736849.28</v>
      </c>
      <c r="AQ417" s="1">
        <v>2104912.13</v>
      </c>
      <c r="AR417" s="1">
        <v>2110756.2200000002</v>
      </c>
      <c r="AS417" s="1">
        <v>2095887.74</v>
      </c>
      <c r="AT417" s="1">
        <v>2081019.26</v>
      </c>
      <c r="AU417" s="1">
        <v>2066150.78</v>
      </c>
      <c r="AV417" s="1">
        <v>2092056.06</v>
      </c>
      <c r="AW417" s="1">
        <v>2078268.32</v>
      </c>
      <c r="AX417" s="1">
        <v>2063147.9</v>
      </c>
      <c r="AY417" s="1">
        <v>2048027.48</v>
      </c>
      <c r="AZ417" s="1">
        <v>2032907.06</v>
      </c>
      <c r="BA417" s="1">
        <v>2057900.24</v>
      </c>
    </row>
    <row r="418" spans="1:53" x14ac:dyDescent="0.2">
      <c r="A418" t="s">
        <v>433</v>
      </c>
      <c r="B418" s="1">
        <v>100595.37</v>
      </c>
      <c r="C418" s="1">
        <v>100595.37</v>
      </c>
      <c r="D418" s="1">
        <v>100595.37</v>
      </c>
      <c r="E418" s="1">
        <v>100595.37</v>
      </c>
      <c r="F418" s="1">
        <v>100595.37</v>
      </c>
      <c r="G418" s="1">
        <v>100595.37</v>
      </c>
      <c r="H418" s="1">
        <v>100595.37</v>
      </c>
      <c r="I418" s="1">
        <v>100595.37</v>
      </c>
      <c r="J418" s="1">
        <v>100595.37</v>
      </c>
      <c r="K418" s="1">
        <v>100595.37</v>
      </c>
      <c r="L418" s="1">
        <v>100595.37</v>
      </c>
      <c r="M418" s="1">
        <v>100595.37</v>
      </c>
      <c r="N418" s="1">
        <v>100595.37</v>
      </c>
      <c r="O418" s="1">
        <v>-45221.65</v>
      </c>
      <c r="P418" s="1">
        <v>-45821.87</v>
      </c>
      <c r="Q418" s="1">
        <v>-46422.090000000004</v>
      </c>
      <c r="R418" s="1">
        <v>-47022.31</v>
      </c>
      <c r="S418" s="1">
        <v>-47622.53</v>
      </c>
      <c r="T418" s="1">
        <v>-48222.75</v>
      </c>
      <c r="U418" s="1">
        <v>-48822.97</v>
      </c>
      <c r="V418" s="1">
        <v>-49423.19</v>
      </c>
      <c r="W418" s="1">
        <v>-50023.41</v>
      </c>
      <c r="X418" s="1">
        <v>-50623.630000000005</v>
      </c>
      <c r="Y418" s="1">
        <v>-51223.85</v>
      </c>
      <c r="Z418" s="1">
        <v>-51824.07</v>
      </c>
      <c r="AA418" s="1">
        <v>-52424.29</v>
      </c>
      <c r="AB418" s="1">
        <v>-600.22</v>
      </c>
      <c r="AC418" s="1">
        <v>-600.22</v>
      </c>
      <c r="AD418" s="1">
        <v>-600.22</v>
      </c>
      <c r="AE418" s="1">
        <v>-600.22</v>
      </c>
      <c r="AF418" s="1">
        <v>-600.22</v>
      </c>
      <c r="AG418" s="1">
        <v>-600.22</v>
      </c>
      <c r="AH418" s="1">
        <v>-600.22</v>
      </c>
      <c r="AI418" s="1">
        <v>-600.22</v>
      </c>
      <c r="AJ418" s="1">
        <v>-600.22</v>
      </c>
      <c r="AK418" s="1">
        <v>-600.22</v>
      </c>
      <c r="AL418" s="1">
        <v>-600.22</v>
      </c>
      <c r="AM418" s="1">
        <v>-600.22</v>
      </c>
      <c r="AN418" s="1">
        <v>-600.22</v>
      </c>
      <c r="AO418" s="1">
        <v>55373.72</v>
      </c>
      <c r="AP418" s="1">
        <v>54773.5</v>
      </c>
      <c r="AQ418" s="1">
        <v>54173.279999999999</v>
      </c>
      <c r="AR418" s="1">
        <v>53573.06</v>
      </c>
      <c r="AS418" s="1">
        <v>52972.840000000004</v>
      </c>
      <c r="AT418" s="1">
        <v>52372.62</v>
      </c>
      <c r="AU418" s="1">
        <v>51772.4</v>
      </c>
      <c r="AV418" s="1">
        <v>51172.18</v>
      </c>
      <c r="AW418" s="1">
        <v>50571.96</v>
      </c>
      <c r="AX418" s="1">
        <v>49971.74</v>
      </c>
      <c r="AY418" s="1">
        <v>49371.520000000004</v>
      </c>
      <c r="AZ418" s="1">
        <v>48771.3</v>
      </c>
      <c r="BA418" s="1">
        <v>48171.08</v>
      </c>
    </row>
    <row r="419" spans="1:53" x14ac:dyDescent="0.2">
      <c r="A419" t="s">
        <v>434</v>
      </c>
      <c r="B419" s="1">
        <v>229384.16</v>
      </c>
      <c r="C419" s="1">
        <v>229384.16</v>
      </c>
      <c r="D419" s="1">
        <v>229384.16</v>
      </c>
      <c r="E419" s="1">
        <v>229384.16</v>
      </c>
      <c r="F419" s="1">
        <v>229384.16</v>
      </c>
      <c r="G419" s="1">
        <v>229384.16</v>
      </c>
      <c r="H419" s="1">
        <v>229384.16</v>
      </c>
      <c r="I419" s="1">
        <v>229384.16</v>
      </c>
      <c r="J419" s="1">
        <v>229384.16</v>
      </c>
      <c r="K419" s="1">
        <v>389580.73</v>
      </c>
      <c r="L419" s="1">
        <v>390680.86</v>
      </c>
      <c r="M419" s="1">
        <v>391350.56</v>
      </c>
      <c r="N419" s="1">
        <v>392272.04000000004</v>
      </c>
      <c r="O419" s="1">
        <v>-46551.67</v>
      </c>
      <c r="P419" s="1">
        <v>-47920.33</v>
      </c>
      <c r="Q419" s="1">
        <v>-49288.99</v>
      </c>
      <c r="R419" s="1">
        <v>-50657.65</v>
      </c>
      <c r="S419" s="1">
        <v>-52026.31</v>
      </c>
      <c r="T419" s="1">
        <v>-53394.97</v>
      </c>
      <c r="U419" s="1">
        <v>-54763.630000000005</v>
      </c>
      <c r="V419" s="1">
        <v>-56132.29</v>
      </c>
      <c r="W419" s="1">
        <v>-57500.950000000004</v>
      </c>
      <c r="X419" s="1">
        <v>-59347.53</v>
      </c>
      <c r="Y419" s="1">
        <v>-61675.31</v>
      </c>
      <c r="Z419" s="1">
        <v>-64008.37</v>
      </c>
      <c r="AA419" s="1">
        <v>-66346.180000000008</v>
      </c>
      <c r="AB419" s="1">
        <v>-1368.66</v>
      </c>
      <c r="AC419" s="1">
        <v>-1368.66</v>
      </c>
      <c r="AD419" s="1">
        <v>-1368.66</v>
      </c>
      <c r="AE419" s="1">
        <v>-1368.66</v>
      </c>
      <c r="AF419" s="1">
        <v>-1368.66</v>
      </c>
      <c r="AG419" s="1">
        <v>-1368.66</v>
      </c>
      <c r="AH419" s="1">
        <v>-1368.66</v>
      </c>
      <c r="AI419" s="1">
        <v>-1368.66</v>
      </c>
      <c r="AJ419" s="1">
        <v>-1368.66</v>
      </c>
      <c r="AK419" s="1">
        <v>-1846.58</v>
      </c>
      <c r="AL419" s="1">
        <v>-2327.7800000000002</v>
      </c>
      <c r="AM419" s="1">
        <v>-2333.06</v>
      </c>
      <c r="AN419" s="1">
        <v>-2337.81</v>
      </c>
      <c r="AO419" s="1">
        <v>182832.49</v>
      </c>
      <c r="AP419" s="1">
        <v>181463.83000000002</v>
      </c>
      <c r="AQ419" s="1">
        <v>180095.17</v>
      </c>
      <c r="AR419" s="1">
        <v>178726.51</v>
      </c>
      <c r="AS419" s="1">
        <v>177357.85</v>
      </c>
      <c r="AT419" s="1">
        <v>175989.19</v>
      </c>
      <c r="AU419" s="1">
        <v>174620.53</v>
      </c>
      <c r="AV419" s="1">
        <v>173251.87</v>
      </c>
      <c r="AW419" s="1">
        <v>171883.21</v>
      </c>
      <c r="AX419" s="1">
        <v>330233.2</v>
      </c>
      <c r="AY419" s="1">
        <v>329005.55</v>
      </c>
      <c r="AZ419" s="1">
        <v>327342.19</v>
      </c>
      <c r="BA419" s="1">
        <v>325925.86</v>
      </c>
    </row>
    <row r="420" spans="1:53" x14ac:dyDescent="0.2">
      <c r="A420" t="s">
        <v>435</v>
      </c>
      <c r="B420" s="1">
        <v>4046005.52</v>
      </c>
      <c r="C420" s="1">
        <v>4046005.52</v>
      </c>
      <c r="D420" s="1">
        <v>4155407.68</v>
      </c>
      <c r="E420" s="1">
        <v>4155407.68</v>
      </c>
      <c r="F420" s="1">
        <v>4155407.68</v>
      </c>
      <c r="G420" s="1">
        <v>4155407.68</v>
      </c>
      <c r="H420" s="1">
        <v>4062645.47</v>
      </c>
      <c r="I420" s="1">
        <v>4062741.39</v>
      </c>
      <c r="J420" s="1">
        <v>3939785.26</v>
      </c>
      <c r="K420" s="1">
        <v>3939785.26</v>
      </c>
      <c r="L420" s="1">
        <v>3960094.46</v>
      </c>
      <c r="M420" s="1">
        <v>3960094.46</v>
      </c>
      <c r="N420" s="1">
        <v>3960094.46</v>
      </c>
      <c r="O420" s="1">
        <v>-1699334.05</v>
      </c>
      <c r="P420" s="1">
        <v>-1732308.99</v>
      </c>
      <c r="Q420" s="1">
        <v>-1765729.75</v>
      </c>
      <c r="R420" s="1">
        <v>-1799596.32</v>
      </c>
      <c r="S420" s="1">
        <v>-1833462.8900000001</v>
      </c>
      <c r="T420" s="1">
        <v>-1867329.46</v>
      </c>
      <c r="U420" s="1">
        <v>-1492844.52</v>
      </c>
      <c r="V420" s="1">
        <v>-1525955.47</v>
      </c>
      <c r="W420" s="1">
        <v>-1455577.3</v>
      </c>
      <c r="X420" s="1">
        <v>-1487686.55</v>
      </c>
      <c r="Y420" s="1">
        <v>-1519878.56</v>
      </c>
      <c r="Z420" s="1">
        <v>-1552153.33</v>
      </c>
      <c r="AA420" s="1">
        <v>-1584428.1</v>
      </c>
      <c r="AB420" s="1">
        <v>-32974.94</v>
      </c>
      <c r="AC420" s="1">
        <v>-32974.94</v>
      </c>
      <c r="AD420" s="1">
        <v>-33420.76</v>
      </c>
      <c r="AE420" s="1">
        <v>-33866.57</v>
      </c>
      <c r="AF420" s="1">
        <v>-33866.57</v>
      </c>
      <c r="AG420" s="1">
        <v>-33866.57</v>
      </c>
      <c r="AH420" s="1">
        <v>-33488.57</v>
      </c>
      <c r="AI420" s="1">
        <v>-33110.949999999997</v>
      </c>
      <c r="AJ420" s="1">
        <v>-32482.75</v>
      </c>
      <c r="AK420" s="1">
        <v>-32109.25</v>
      </c>
      <c r="AL420" s="1">
        <v>-32192.010000000002</v>
      </c>
      <c r="AM420" s="1">
        <v>-32274.77</v>
      </c>
      <c r="AN420" s="1">
        <v>-32274.77</v>
      </c>
      <c r="AO420" s="1">
        <v>2346671.4700000002</v>
      </c>
      <c r="AP420" s="1">
        <v>2313696.5300000003</v>
      </c>
      <c r="AQ420" s="1">
        <v>2389677.9300000002</v>
      </c>
      <c r="AR420" s="1">
        <v>2355811.36</v>
      </c>
      <c r="AS420" s="1">
        <v>2321944.79</v>
      </c>
      <c r="AT420" s="1">
        <v>2288078.2200000002</v>
      </c>
      <c r="AU420" s="1">
        <v>2569800.9500000002</v>
      </c>
      <c r="AV420" s="1">
        <v>2536785.9199999999</v>
      </c>
      <c r="AW420" s="1">
        <v>2484207.96</v>
      </c>
      <c r="AX420" s="1">
        <v>2452098.71</v>
      </c>
      <c r="AY420" s="1">
        <v>2440215.9</v>
      </c>
      <c r="AZ420" s="1">
        <v>2407941.13</v>
      </c>
      <c r="BA420" s="1">
        <v>2375666.36</v>
      </c>
    </row>
    <row r="421" spans="1:53" x14ac:dyDescent="0.2">
      <c r="A421" t="s">
        <v>436</v>
      </c>
      <c r="B421" s="1">
        <v>1801729.33</v>
      </c>
      <c r="C421" s="1">
        <v>1802888.9500000002</v>
      </c>
      <c r="D421" s="1">
        <v>1804172.81</v>
      </c>
      <c r="E421" s="1">
        <v>1808313.24</v>
      </c>
      <c r="F421" s="1">
        <v>1887564.26</v>
      </c>
      <c r="G421" s="1">
        <v>1887564.26</v>
      </c>
      <c r="H421" s="1">
        <v>1887564.26</v>
      </c>
      <c r="I421" s="1">
        <v>1887564.26</v>
      </c>
      <c r="J421" s="1">
        <v>1887564.26</v>
      </c>
      <c r="K421" s="1">
        <v>1887564.26</v>
      </c>
      <c r="L421" s="1">
        <v>1887564.26</v>
      </c>
      <c r="M421" s="1">
        <v>1887564.26</v>
      </c>
      <c r="N421" s="1">
        <v>2060921.14</v>
      </c>
      <c r="O421" s="1">
        <v>-560519.81000000006</v>
      </c>
      <c r="P421" s="1">
        <v>-575208.63</v>
      </c>
      <c r="Q421" s="1">
        <v>-589907.41</v>
      </c>
      <c r="R421" s="1">
        <v>-604628.29</v>
      </c>
      <c r="S421" s="1">
        <v>-619688.99</v>
      </c>
      <c r="T421" s="1">
        <v>-635072.64</v>
      </c>
      <c r="U421" s="1">
        <v>-650456.29</v>
      </c>
      <c r="V421" s="1">
        <v>-665839.94000000006</v>
      </c>
      <c r="W421" s="1">
        <v>-681223.59</v>
      </c>
      <c r="X421" s="1">
        <v>-696607.24</v>
      </c>
      <c r="Y421" s="1">
        <v>-711990.89</v>
      </c>
      <c r="Z421" s="1">
        <v>-727374.54</v>
      </c>
      <c r="AA421" s="1">
        <v>-743464.62</v>
      </c>
      <c r="AB421" s="1">
        <v>-13344.17</v>
      </c>
      <c r="AC421" s="1">
        <v>-14688.82</v>
      </c>
      <c r="AD421" s="1">
        <v>-14698.78</v>
      </c>
      <c r="AE421" s="1">
        <v>-14720.880000000001</v>
      </c>
      <c r="AF421" s="1">
        <v>-15060.7</v>
      </c>
      <c r="AG421" s="1">
        <v>-15383.65</v>
      </c>
      <c r="AH421" s="1">
        <v>-15383.65</v>
      </c>
      <c r="AI421" s="1">
        <v>-15383.65</v>
      </c>
      <c r="AJ421" s="1">
        <v>-15383.65</v>
      </c>
      <c r="AK421" s="1">
        <v>-15383.65</v>
      </c>
      <c r="AL421" s="1">
        <v>-15383.65</v>
      </c>
      <c r="AM421" s="1">
        <v>-15383.65</v>
      </c>
      <c r="AN421" s="1">
        <v>-16090.08</v>
      </c>
      <c r="AO421" s="1">
        <v>1241209.52</v>
      </c>
      <c r="AP421" s="1">
        <v>1227680.32</v>
      </c>
      <c r="AQ421" s="1">
        <v>1214265.3999999999</v>
      </c>
      <c r="AR421" s="1">
        <v>1203684.95</v>
      </c>
      <c r="AS421" s="1">
        <v>1267875.27</v>
      </c>
      <c r="AT421" s="1">
        <v>1252491.6200000001</v>
      </c>
      <c r="AU421" s="1">
        <v>1237107.97</v>
      </c>
      <c r="AV421" s="1">
        <v>1221724.32</v>
      </c>
      <c r="AW421" s="1">
        <v>1206340.67</v>
      </c>
      <c r="AX421" s="1">
        <v>1190957.02</v>
      </c>
      <c r="AY421" s="1">
        <v>1175573.3700000001</v>
      </c>
      <c r="AZ421" s="1">
        <v>1160189.72</v>
      </c>
      <c r="BA421" s="1">
        <v>1317456.52</v>
      </c>
    </row>
    <row r="422" spans="1:53" x14ac:dyDescent="0.2">
      <c r="A422" t="s">
        <v>437</v>
      </c>
      <c r="B422" s="1">
        <v>307773.74</v>
      </c>
      <c r="C422" s="1">
        <v>307773.74</v>
      </c>
      <c r="D422" s="1">
        <v>307773.74</v>
      </c>
      <c r="E422" s="1">
        <v>307773.74</v>
      </c>
      <c r="F422" s="1">
        <v>307773.74</v>
      </c>
      <c r="G422" s="1">
        <v>307773.74</v>
      </c>
      <c r="H422" s="1">
        <v>307773.74</v>
      </c>
      <c r="I422" s="1">
        <v>307773.74</v>
      </c>
      <c r="J422" s="1">
        <v>307773.74</v>
      </c>
      <c r="K422" s="1">
        <v>307773.74</v>
      </c>
      <c r="L422" s="1">
        <v>307773.74</v>
      </c>
      <c r="M422" s="1">
        <v>307773.74</v>
      </c>
      <c r="N422" s="1">
        <v>307773.74</v>
      </c>
      <c r="O422" s="1">
        <v>-41255.71</v>
      </c>
      <c r="P422" s="1">
        <v>-42812.53</v>
      </c>
      <c r="Q422" s="1">
        <v>-44369.35</v>
      </c>
      <c r="R422" s="1">
        <v>-45926.17</v>
      </c>
      <c r="S422" s="1">
        <v>-47482.99</v>
      </c>
      <c r="T422" s="1">
        <v>-49039.81</v>
      </c>
      <c r="U422" s="1">
        <v>-50596.630000000005</v>
      </c>
      <c r="V422" s="1">
        <v>-52153.450000000004</v>
      </c>
      <c r="W422" s="1">
        <v>-53710.270000000004</v>
      </c>
      <c r="X422" s="1">
        <v>-55267.090000000004</v>
      </c>
      <c r="Y422" s="1">
        <v>-56823.91</v>
      </c>
      <c r="Z422" s="1">
        <v>-58380.73</v>
      </c>
      <c r="AA422" s="1">
        <v>-59937.55</v>
      </c>
      <c r="AB422" s="1">
        <v>-1556.82</v>
      </c>
      <c r="AC422" s="1">
        <v>-1556.82</v>
      </c>
      <c r="AD422" s="1">
        <v>-1556.82</v>
      </c>
      <c r="AE422" s="1">
        <v>-1556.82</v>
      </c>
      <c r="AF422" s="1">
        <v>-1556.82</v>
      </c>
      <c r="AG422" s="1">
        <v>-1556.82</v>
      </c>
      <c r="AH422" s="1">
        <v>-1556.82</v>
      </c>
      <c r="AI422" s="1">
        <v>-1556.82</v>
      </c>
      <c r="AJ422" s="1">
        <v>-1556.82</v>
      </c>
      <c r="AK422" s="1">
        <v>-1556.82</v>
      </c>
      <c r="AL422" s="1">
        <v>-1556.82</v>
      </c>
      <c r="AM422" s="1">
        <v>-1556.82</v>
      </c>
      <c r="AN422" s="1">
        <v>-1556.82</v>
      </c>
      <c r="AO422" s="1">
        <v>266518.03000000003</v>
      </c>
      <c r="AP422" s="1">
        <v>264961.21000000002</v>
      </c>
      <c r="AQ422" s="1">
        <v>263404.39</v>
      </c>
      <c r="AR422" s="1">
        <v>261847.57</v>
      </c>
      <c r="AS422" s="1">
        <v>260290.75</v>
      </c>
      <c r="AT422" s="1">
        <v>258733.93</v>
      </c>
      <c r="AU422" s="1">
        <v>257177.11000000002</v>
      </c>
      <c r="AV422" s="1">
        <v>255620.29</v>
      </c>
      <c r="AW422" s="1">
        <v>254063.47</v>
      </c>
      <c r="AX422" s="1">
        <v>252506.65</v>
      </c>
      <c r="AY422" s="1">
        <v>250949.83000000002</v>
      </c>
      <c r="AZ422" s="1">
        <v>249393.01</v>
      </c>
      <c r="BA422" s="1">
        <v>247836.19</v>
      </c>
    </row>
    <row r="423" spans="1:53" x14ac:dyDescent="0.2">
      <c r="A423" t="s">
        <v>438</v>
      </c>
      <c r="B423" s="1">
        <v>2146156.75</v>
      </c>
      <c r="C423" s="1">
        <v>2146156.75</v>
      </c>
      <c r="D423" s="1">
        <v>2146156.75</v>
      </c>
      <c r="E423" s="1">
        <v>2146156.75</v>
      </c>
      <c r="F423" s="1">
        <v>2146156.75</v>
      </c>
      <c r="G423" s="1">
        <v>2146156.75</v>
      </c>
      <c r="H423" s="1">
        <v>2146156.75</v>
      </c>
      <c r="I423" s="1">
        <v>2146156.75</v>
      </c>
      <c r="J423" s="1">
        <v>2146156.75</v>
      </c>
      <c r="K423" s="1">
        <v>2146156.75</v>
      </c>
      <c r="L423" s="1">
        <v>2146156.75</v>
      </c>
      <c r="M423" s="1">
        <v>2146156.75</v>
      </c>
      <c r="N423" s="1">
        <v>2146156.75</v>
      </c>
      <c r="O423" s="1">
        <v>-209048.33000000002</v>
      </c>
      <c r="P423" s="1">
        <v>-219904.31</v>
      </c>
      <c r="Q423" s="1">
        <v>-230760.29</v>
      </c>
      <c r="R423" s="1">
        <v>-241616.27000000002</v>
      </c>
      <c r="S423" s="1">
        <v>-252472.25</v>
      </c>
      <c r="T423" s="1">
        <v>-263328.23</v>
      </c>
      <c r="U423" s="1">
        <v>-274184.21000000002</v>
      </c>
      <c r="V423" s="1">
        <v>-285040.19</v>
      </c>
      <c r="W423" s="1">
        <v>-295896.17</v>
      </c>
      <c r="X423" s="1">
        <v>-306752.15000000002</v>
      </c>
      <c r="Y423" s="1">
        <v>-317608.13</v>
      </c>
      <c r="Z423" s="1">
        <v>-328464.11</v>
      </c>
      <c r="AA423" s="1">
        <v>-339320.09</v>
      </c>
      <c r="AB423" s="1">
        <v>-10855.98</v>
      </c>
      <c r="AC423" s="1">
        <v>-10855.98</v>
      </c>
      <c r="AD423" s="1">
        <v>-10855.98</v>
      </c>
      <c r="AE423" s="1">
        <v>-10855.98</v>
      </c>
      <c r="AF423" s="1">
        <v>-10855.98</v>
      </c>
      <c r="AG423" s="1">
        <v>-10855.98</v>
      </c>
      <c r="AH423" s="1">
        <v>-10855.98</v>
      </c>
      <c r="AI423" s="1">
        <v>-10855.98</v>
      </c>
      <c r="AJ423" s="1">
        <v>-10855.98</v>
      </c>
      <c r="AK423" s="1">
        <v>-10855.98</v>
      </c>
      <c r="AL423" s="1">
        <v>-10855.98</v>
      </c>
      <c r="AM423" s="1">
        <v>-10855.98</v>
      </c>
      <c r="AN423" s="1">
        <v>-10855.98</v>
      </c>
      <c r="AO423" s="1">
        <v>1937108.42</v>
      </c>
      <c r="AP423" s="1">
        <v>1926252.44</v>
      </c>
      <c r="AQ423" s="1">
        <v>1915396.46</v>
      </c>
      <c r="AR423" s="1">
        <v>1904540.48</v>
      </c>
      <c r="AS423" s="1">
        <v>1893684.5</v>
      </c>
      <c r="AT423" s="1">
        <v>1882828.52</v>
      </c>
      <c r="AU423" s="1">
        <v>1871972.54</v>
      </c>
      <c r="AV423" s="1">
        <v>1861116.56</v>
      </c>
      <c r="AW423" s="1">
        <v>1850260.58</v>
      </c>
      <c r="AX423" s="1">
        <v>1839404.6</v>
      </c>
      <c r="AY423" s="1">
        <v>1828548.62</v>
      </c>
      <c r="AZ423" s="1">
        <v>1817692.6400000001</v>
      </c>
      <c r="BA423" s="1">
        <v>1806836.6600000001</v>
      </c>
    </row>
    <row r="424" spans="1:53" x14ac:dyDescent="0.2">
      <c r="A424" t="s">
        <v>439</v>
      </c>
      <c r="B424" s="1">
        <v>2044846.09</v>
      </c>
      <c r="C424" s="1">
        <v>2044846.09</v>
      </c>
      <c r="D424" s="1">
        <v>2044846.09</v>
      </c>
      <c r="E424" s="1">
        <v>2044846.09</v>
      </c>
      <c r="F424" s="1">
        <v>2044846.09</v>
      </c>
      <c r="G424" s="1">
        <v>2044846.09</v>
      </c>
      <c r="H424" s="1">
        <v>2377305.77</v>
      </c>
      <c r="I424" s="1">
        <v>2377305.77</v>
      </c>
      <c r="J424" s="1">
        <v>2377305.77</v>
      </c>
      <c r="K424" s="1">
        <v>2377429.42</v>
      </c>
      <c r="L424" s="1">
        <v>2377429.42</v>
      </c>
      <c r="M424" s="1">
        <v>2377429.42</v>
      </c>
      <c r="N424" s="1">
        <v>2377429.42</v>
      </c>
      <c r="O424" s="1">
        <v>-170766.5</v>
      </c>
      <c r="P424" s="1">
        <v>-187432</v>
      </c>
      <c r="Q424" s="1">
        <v>-204097.5</v>
      </c>
      <c r="R424" s="1">
        <v>-220763</v>
      </c>
      <c r="S424" s="1">
        <v>-237428.5</v>
      </c>
      <c r="T424" s="1">
        <v>-254094</v>
      </c>
      <c r="U424" s="1">
        <v>-272114.27</v>
      </c>
      <c r="V424" s="1">
        <v>-291489.31</v>
      </c>
      <c r="W424" s="1">
        <v>-310864.35000000003</v>
      </c>
      <c r="X424" s="1">
        <v>-330239.90000000002</v>
      </c>
      <c r="Y424" s="1">
        <v>-349615.95</v>
      </c>
      <c r="Z424" s="1">
        <v>-368992</v>
      </c>
      <c r="AA424" s="1">
        <v>-388368.05</v>
      </c>
      <c r="AB424" s="1">
        <v>-16155.460000000001</v>
      </c>
      <c r="AC424" s="1">
        <v>-16665.5</v>
      </c>
      <c r="AD424" s="1">
        <v>-16665.5</v>
      </c>
      <c r="AE424" s="1">
        <v>-16665.5</v>
      </c>
      <c r="AF424" s="1">
        <v>-16665.5</v>
      </c>
      <c r="AG424" s="1">
        <v>-16665.5</v>
      </c>
      <c r="AH424" s="1">
        <v>-18020.27</v>
      </c>
      <c r="AI424" s="1">
        <v>-19375.04</v>
      </c>
      <c r="AJ424" s="1">
        <v>-19375.04</v>
      </c>
      <c r="AK424" s="1">
        <v>-19375.55</v>
      </c>
      <c r="AL424" s="1">
        <v>-19376.05</v>
      </c>
      <c r="AM424" s="1">
        <v>-19376.05</v>
      </c>
      <c r="AN424" s="1">
        <v>-19376.05</v>
      </c>
      <c r="AO424" s="1">
        <v>1874079.5899999999</v>
      </c>
      <c r="AP424" s="1">
        <v>1857414.0899999999</v>
      </c>
      <c r="AQ424" s="1">
        <v>1840748.5899999999</v>
      </c>
      <c r="AR424" s="1">
        <v>1824083.0899999999</v>
      </c>
      <c r="AS424" s="1">
        <v>1807417.5899999999</v>
      </c>
      <c r="AT424" s="1">
        <v>1790752.0899999999</v>
      </c>
      <c r="AU424" s="1">
        <v>2105191.5</v>
      </c>
      <c r="AV424" s="1">
        <v>2085816.46</v>
      </c>
      <c r="AW424" s="1">
        <v>2066441.42</v>
      </c>
      <c r="AX424" s="1">
        <v>2047189.52</v>
      </c>
      <c r="AY424" s="1">
        <v>2027813.47</v>
      </c>
      <c r="AZ424" s="1">
        <v>2008437.42</v>
      </c>
      <c r="BA424" s="1">
        <v>1989061.37</v>
      </c>
    </row>
    <row r="425" spans="1:53" x14ac:dyDescent="0.2">
      <c r="A425" t="s">
        <v>440</v>
      </c>
      <c r="B425" s="1">
        <v>1764746.1400000001</v>
      </c>
      <c r="C425" s="1">
        <v>1764746.1400000001</v>
      </c>
      <c r="D425" s="1">
        <v>1764746.1400000001</v>
      </c>
      <c r="E425" s="1">
        <v>1764746.1400000001</v>
      </c>
      <c r="F425" s="1">
        <v>1764746.1400000001</v>
      </c>
      <c r="G425" s="1">
        <v>1764746.1400000001</v>
      </c>
      <c r="H425" s="1">
        <v>1764746.1400000001</v>
      </c>
      <c r="I425" s="1">
        <v>1764746.1400000001</v>
      </c>
      <c r="J425" s="1">
        <v>1764746.1400000001</v>
      </c>
      <c r="K425" s="1">
        <v>1764746.1400000001</v>
      </c>
      <c r="L425" s="1">
        <v>1764746.1400000001</v>
      </c>
      <c r="M425" s="1">
        <v>2088586.91</v>
      </c>
      <c r="N425" s="1">
        <v>2090124.46</v>
      </c>
      <c r="O425" s="1">
        <v>-172816.58000000002</v>
      </c>
      <c r="P425" s="1">
        <v>-181743.25</v>
      </c>
      <c r="Q425" s="1">
        <v>-190669.92</v>
      </c>
      <c r="R425" s="1">
        <v>-199596.59</v>
      </c>
      <c r="S425" s="1">
        <v>-208523.26</v>
      </c>
      <c r="T425" s="1">
        <v>-217449.93</v>
      </c>
      <c r="U425" s="1">
        <v>-226376.6</v>
      </c>
      <c r="V425" s="1">
        <v>-235303.27000000002</v>
      </c>
      <c r="W425" s="1">
        <v>-244229.94</v>
      </c>
      <c r="X425" s="1">
        <v>-253156.61000000002</v>
      </c>
      <c r="Y425" s="1">
        <v>-262083.28</v>
      </c>
      <c r="Z425" s="1">
        <v>-271829</v>
      </c>
      <c r="AA425" s="1">
        <v>-282397.66000000003</v>
      </c>
      <c r="AB425" s="1">
        <v>-7967.8200000000006</v>
      </c>
      <c r="AC425" s="1">
        <v>-8926.67</v>
      </c>
      <c r="AD425" s="1">
        <v>-8926.67</v>
      </c>
      <c r="AE425" s="1">
        <v>-8926.67</v>
      </c>
      <c r="AF425" s="1">
        <v>-8926.67</v>
      </c>
      <c r="AG425" s="1">
        <v>-8926.67</v>
      </c>
      <c r="AH425" s="1">
        <v>-8926.67</v>
      </c>
      <c r="AI425" s="1">
        <v>-8926.67</v>
      </c>
      <c r="AJ425" s="1">
        <v>-8926.67</v>
      </c>
      <c r="AK425" s="1">
        <v>-8926.67</v>
      </c>
      <c r="AL425" s="1">
        <v>-8926.67</v>
      </c>
      <c r="AM425" s="1">
        <v>-9745.7199999999993</v>
      </c>
      <c r="AN425" s="1">
        <v>-10568.66</v>
      </c>
      <c r="AO425" s="1">
        <v>1591929.56</v>
      </c>
      <c r="AP425" s="1">
        <v>1583002.8900000001</v>
      </c>
      <c r="AQ425" s="1">
        <v>1574076.22</v>
      </c>
      <c r="AR425" s="1">
        <v>1565149.55</v>
      </c>
      <c r="AS425" s="1">
        <v>1556222.88</v>
      </c>
      <c r="AT425" s="1">
        <v>1547296.21</v>
      </c>
      <c r="AU425" s="1">
        <v>1538369.54</v>
      </c>
      <c r="AV425" s="1">
        <v>1529442.87</v>
      </c>
      <c r="AW425" s="1">
        <v>1520516.2</v>
      </c>
      <c r="AX425" s="1">
        <v>1511589.53</v>
      </c>
      <c r="AY425" s="1">
        <v>1502662.8599999999</v>
      </c>
      <c r="AZ425" s="1">
        <v>1816757.9100000001</v>
      </c>
      <c r="BA425" s="1">
        <v>1807726.8</v>
      </c>
    </row>
    <row r="426" spans="1:53" x14ac:dyDescent="0.2">
      <c r="A426" t="s">
        <v>441</v>
      </c>
      <c r="B426" s="1">
        <v>0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</row>
    <row r="427" spans="1:53" x14ac:dyDescent="0.2">
      <c r="A427" t="s">
        <v>442</v>
      </c>
      <c r="B427" s="1">
        <v>10739.45</v>
      </c>
      <c r="C427" s="1">
        <v>10739.45</v>
      </c>
      <c r="D427" s="1">
        <v>10739.45</v>
      </c>
      <c r="E427" s="1">
        <v>10739.45</v>
      </c>
      <c r="F427" s="1">
        <v>10739.45</v>
      </c>
      <c r="G427" s="1">
        <v>10739.45</v>
      </c>
      <c r="H427" s="1">
        <v>10739.45</v>
      </c>
      <c r="I427" s="1">
        <v>10739.45</v>
      </c>
      <c r="J427" s="1">
        <v>10739.45</v>
      </c>
      <c r="K427" s="1">
        <v>10739.45</v>
      </c>
      <c r="L427" s="1">
        <v>10739.45</v>
      </c>
      <c r="M427" s="1">
        <v>10739.45</v>
      </c>
      <c r="N427" s="1">
        <v>10739.45</v>
      </c>
      <c r="O427" s="1">
        <v>-6495.8</v>
      </c>
      <c r="P427" s="1">
        <v>-6536.79</v>
      </c>
      <c r="Q427" s="1">
        <v>-6577.78</v>
      </c>
      <c r="R427" s="1">
        <v>-6618.77</v>
      </c>
      <c r="S427" s="1">
        <v>-6659.76</v>
      </c>
      <c r="T427" s="1">
        <v>-6700.75</v>
      </c>
      <c r="U427" s="1">
        <v>-6741.74</v>
      </c>
      <c r="V427" s="1">
        <v>-6782.7300000000005</v>
      </c>
      <c r="W427" s="1">
        <v>-6823.72</v>
      </c>
      <c r="X427" s="1">
        <v>-6864.71</v>
      </c>
      <c r="Y427" s="1">
        <v>-6905.7</v>
      </c>
      <c r="Z427" s="1">
        <v>-6946.6900000000005</v>
      </c>
      <c r="AA427" s="1">
        <v>-6987.68</v>
      </c>
      <c r="AB427" s="1">
        <v>-40.99</v>
      </c>
      <c r="AC427" s="1">
        <v>-40.99</v>
      </c>
      <c r="AD427" s="1">
        <v>-40.99</v>
      </c>
      <c r="AE427" s="1">
        <v>-40.99</v>
      </c>
      <c r="AF427" s="1">
        <v>-40.99</v>
      </c>
      <c r="AG427" s="1">
        <v>-40.99</v>
      </c>
      <c r="AH427" s="1">
        <v>-40.99</v>
      </c>
      <c r="AI427" s="1">
        <v>-40.99</v>
      </c>
      <c r="AJ427" s="1">
        <v>-40.99</v>
      </c>
      <c r="AK427" s="1">
        <v>-40.99</v>
      </c>
      <c r="AL427" s="1">
        <v>-40.99</v>
      </c>
      <c r="AM427" s="1">
        <v>-40.99</v>
      </c>
      <c r="AN427" s="1">
        <v>-40.99</v>
      </c>
      <c r="AO427" s="1">
        <v>4243.6499999999996</v>
      </c>
      <c r="AP427" s="1">
        <v>4202.66</v>
      </c>
      <c r="AQ427" s="1">
        <v>4161.67</v>
      </c>
      <c r="AR427" s="1">
        <v>4120.68</v>
      </c>
      <c r="AS427" s="1">
        <v>4079.69</v>
      </c>
      <c r="AT427" s="1">
        <v>4038.7000000000003</v>
      </c>
      <c r="AU427" s="1">
        <v>3997.71</v>
      </c>
      <c r="AV427" s="1">
        <v>3956.7200000000003</v>
      </c>
      <c r="AW427" s="1">
        <v>3915.73</v>
      </c>
      <c r="AX427" s="1">
        <v>3874.7400000000002</v>
      </c>
      <c r="AY427" s="1">
        <v>3833.75</v>
      </c>
      <c r="AZ427" s="1">
        <v>3792.76</v>
      </c>
      <c r="BA427" s="1">
        <v>3751.77</v>
      </c>
    </row>
    <row r="428" spans="1:53" x14ac:dyDescent="0.2">
      <c r="A428" t="s">
        <v>443</v>
      </c>
      <c r="B428" s="1">
        <v>910551.56</v>
      </c>
      <c r="C428" s="1">
        <v>910551.56</v>
      </c>
      <c r="D428" s="1">
        <v>910551.56</v>
      </c>
      <c r="E428" s="1">
        <v>910551.56</v>
      </c>
      <c r="F428" s="1">
        <v>910551.56</v>
      </c>
      <c r="G428" s="1">
        <v>910551.56</v>
      </c>
      <c r="H428" s="1">
        <v>910551.56</v>
      </c>
      <c r="I428" s="1">
        <v>869437.82000000007</v>
      </c>
      <c r="J428" s="1">
        <v>869437.82000000007</v>
      </c>
      <c r="K428" s="1">
        <v>849600.36</v>
      </c>
      <c r="L428" s="1">
        <v>849600.36</v>
      </c>
      <c r="M428" s="1">
        <v>849600.36</v>
      </c>
      <c r="N428" s="1">
        <v>849600.36</v>
      </c>
      <c r="O428" s="1">
        <v>-539029.11</v>
      </c>
      <c r="P428" s="1">
        <v>-542656.14</v>
      </c>
      <c r="Q428" s="1">
        <v>-546283.17000000004</v>
      </c>
      <c r="R428" s="1">
        <v>-549910.19999999995</v>
      </c>
      <c r="S428" s="1">
        <v>-553537.23</v>
      </c>
      <c r="T428" s="1">
        <v>-557164.26</v>
      </c>
      <c r="U428" s="1">
        <v>-560791.29</v>
      </c>
      <c r="V428" s="1">
        <v>-523222.7</v>
      </c>
      <c r="W428" s="1">
        <v>-526685.96</v>
      </c>
      <c r="X428" s="1">
        <v>-528964.72</v>
      </c>
      <c r="Y428" s="1">
        <v>-532348.96</v>
      </c>
      <c r="Z428" s="1">
        <v>-535733.19999999995</v>
      </c>
      <c r="AA428" s="1">
        <v>-539117.44000000006</v>
      </c>
      <c r="AB428" s="1">
        <v>-3789.36</v>
      </c>
      <c r="AC428" s="1">
        <v>-3627.03</v>
      </c>
      <c r="AD428" s="1">
        <v>-3627.03</v>
      </c>
      <c r="AE428" s="1">
        <v>-3627.03</v>
      </c>
      <c r="AF428" s="1">
        <v>-3627.03</v>
      </c>
      <c r="AG428" s="1">
        <v>-3627.03</v>
      </c>
      <c r="AH428" s="1">
        <v>-3627.03</v>
      </c>
      <c r="AI428" s="1">
        <v>-3545.15</v>
      </c>
      <c r="AJ428" s="1">
        <v>-3463.26</v>
      </c>
      <c r="AK428" s="1">
        <v>-3384.2400000000002</v>
      </c>
      <c r="AL428" s="1">
        <v>-3384.2400000000002</v>
      </c>
      <c r="AM428" s="1">
        <v>-3384.2400000000002</v>
      </c>
      <c r="AN428" s="1">
        <v>-3384.2400000000002</v>
      </c>
      <c r="AO428" s="1">
        <v>371522.45</v>
      </c>
      <c r="AP428" s="1">
        <v>367895.42</v>
      </c>
      <c r="AQ428" s="1">
        <v>364268.39</v>
      </c>
      <c r="AR428" s="1">
        <v>360641.36</v>
      </c>
      <c r="AS428" s="1">
        <v>357014.33</v>
      </c>
      <c r="AT428" s="1">
        <v>353387.3</v>
      </c>
      <c r="AU428" s="1">
        <v>349760.27</v>
      </c>
      <c r="AV428" s="1">
        <v>346215.12</v>
      </c>
      <c r="AW428" s="1">
        <v>342751.86</v>
      </c>
      <c r="AX428" s="1">
        <v>320635.64</v>
      </c>
      <c r="AY428" s="1">
        <v>317251.40000000002</v>
      </c>
      <c r="AZ428" s="1">
        <v>313867.16000000003</v>
      </c>
      <c r="BA428" s="1">
        <v>310482.92</v>
      </c>
    </row>
    <row r="429" spans="1:53" x14ac:dyDescent="0.2">
      <c r="A429" t="s">
        <v>444</v>
      </c>
      <c r="B429" s="1">
        <v>216474.67</v>
      </c>
      <c r="C429" s="1">
        <v>216474.67</v>
      </c>
      <c r="D429" s="1">
        <v>216474.67</v>
      </c>
      <c r="E429" s="1">
        <v>216474.67</v>
      </c>
      <c r="F429" s="1">
        <v>216474.67</v>
      </c>
      <c r="G429" s="1">
        <v>216474.67</v>
      </c>
      <c r="H429" s="1">
        <v>216474.67</v>
      </c>
      <c r="I429" s="1">
        <v>210611.39</v>
      </c>
      <c r="J429" s="1">
        <v>210611.39</v>
      </c>
      <c r="K429" s="1">
        <v>210611.39</v>
      </c>
      <c r="L429" s="1">
        <v>210611.39</v>
      </c>
      <c r="M429" s="1">
        <v>210611.39</v>
      </c>
      <c r="N429" s="1">
        <v>210611.39</v>
      </c>
      <c r="O429" s="1">
        <v>-121338.65000000001</v>
      </c>
      <c r="P429" s="1">
        <v>-123815.48</v>
      </c>
      <c r="Q429" s="1">
        <v>-126292.31</v>
      </c>
      <c r="R429" s="1">
        <v>-128769.14</v>
      </c>
      <c r="S429" s="1">
        <v>-131245.97</v>
      </c>
      <c r="T429" s="1">
        <v>-133722.79999999999</v>
      </c>
      <c r="U429" s="1">
        <v>-136199.63</v>
      </c>
      <c r="V429" s="1">
        <v>-132779.64000000001</v>
      </c>
      <c r="W429" s="1">
        <v>-135189.39000000001</v>
      </c>
      <c r="X429" s="1">
        <v>-137599.14000000001</v>
      </c>
      <c r="Y429" s="1">
        <v>-140008.89000000001</v>
      </c>
      <c r="Z429" s="1">
        <v>-142418.64000000001</v>
      </c>
      <c r="AA429" s="1">
        <v>-144828.39000000001</v>
      </c>
      <c r="AB429" s="1">
        <v>-2524</v>
      </c>
      <c r="AC429" s="1">
        <v>-2476.83</v>
      </c>
      <c r="AD429" s="1">
        <v>-2476.83</v>
      </c>
      <c r="AE429" s="1">
        <v>-2476.83</v>
      </c>
      <c r="AF429" s="1">
        <v>-2476.83</v>
      </c>
      <c r="AG429" s="1">
        <v>-2476.83</v>
      </c>
      <c r="AH429" s="1">
        <v>-2476.83</v>
      </c>
      <c r="AI429" s="1">
        <v>-2443.29</v>
      </c>
      <c r="AJ429" s="1">
        <v>-2409.75</v>
      </c>
      <c r="AK429" s="1">
        <v>-2409.75</v>
      </c>
      <c r="AL429" s="1">
        <v>-2409.75</v>
      </c>
      <c r="AM429" s="1">
        <v>-2409.75</v>
      </c>
      <c r="AN429" s="1">
        <v>-2409.75</v>
      </c>
      <c r="AO429" s="1">
        <v>95136.02</v>
      </c>
      <c r="AP429" s="1">
        <v>92659.19</v>
      </c>
      <c r="AQ429" s="1">
        <v>90182.36</v>
      </c>
      <c r="AR429" s="1">
        <v>87705.53</v>
      </c>
      <c r="AS429" s="1">
        <v>85228.7</v>
      </c>
      <c r="AT429" s="1">
        <v>82751.87</v>
      </c>
      <c r="AU429" s="1">
        <v>80275.040000000008</v>
      </c>
      <c r="AV429" s="1">
        <v>77831.75</v>
      </c>
      <c r="AW429" s="1">
        <v>75422</v>
      </c>
      <c r="AX429" s="1">
        <v>73012.25</v>
      </c>
      <c r="AY429" s="1">
        <v>70602.5</v>
      </c>
      <c r="AZ429" s="1">
        <v>68192.75</v>
      </c>
      <c r="BA429" s="1">
        <v>65783</v>
      </c>
    </row>
    <row r="430" spans="1:53" x14ac:dyDescent="0.2">
      <c r="A430" t="s">
        <v>445</v>
      </c>
      <c r="B430" s="1">
        <v>1466899.29</v>
      </c>
      <c r="C430" s="1">
        <v>1466899.29</v>
      </c>
      <c r="D430" s="1">
        <v>1466899.29</v>
      </c>
      <c r="E430" s="1">
        <v>1466899.29</v>
      </c>
      <c r="F430" s="1">
        <v>1466899.29</v>
      </c>
      <c r="G430" s="1">
        <v>1466899.29</v>
      </c>
      <c r="H430" s="1">
        <v>1427599.29</v>
      </c>
      <c r="I430" s="1">
        <v>1427599.29</v>
      </c>
      <c r="J430" s="1">
        <v>1427599.29</v>
      </c>
      <c r="K430" s="1">
        <v>1541302.7</v>
      </c>
      <c r="L430" s="1">
        <v>1541302.7</v>
      </c>
      <c r="M430" s="1">
        <v>1541302.7</v>
      </c>
      <c r="N430" s="1">
        <v>1541302.7</v>
      </c>
      <c r="O430" s="1">
        <v>-286790.76</v>
      </c>
      <c r="P430" s="1">
        <v>-293416.26</v>
      </c>
      <c r="Q430" s="1">
        <v>-300041.76</v>
      </c>
      <c r="R430" s="1">
        <v>-306667.26</v>
      </c>
      <c r="S430" s="1">
        <v>-313292.76</v>
      </c>
      <c r="T430" s="1">
        <v>-319918.26</v>
      </c>
      <c r="U430" s="1">
        <v>-287155</v>
      </c>
      <c r="V430" s="1">
        <v>-293602.99</v>
      </c>
      <c r="W430" s="1">
        <v>-300050.98</v>
      </c>
      <c r="X430" s="1">
        <v>-310140.10000000003</v>
      </c>
      <c r="Y430" s="1">
        <v>-317101.65000000002</v>
      </c>
      <c r="Z430" s="1">
        <v>-324063.2</v>
      </c>
      <c r="AA430" s="1">
        <v>-193181.43</v>
      </c>
      <c r="AB430" s="1">
        <v>-6625.5</v>
      </c>
      <c r="AC430" s="1">
        <v>-6625.5</v>
      </c>
      <c r="AD430" s="1">
        <v>-6625.5</v>
      </c>
      <c r="AE430" s="1">
        <v>-6625.5</v>
      </c>
      <c r="AF430" s="1">
        <v>-6625.5</v>
      </c>
      <c r="AG430" s="1">
        <v>-6625.5</v>
      </c>
      <c r="AH430" s="1">
        <v>-6536.74</v>
      </c>
      <c r="AI430" s="1">
        <v>-6447.99</v>
      </c>
      <c r="AJ430" s="1">
        <v>-6447.99</v>
      </c>
      <c r="AK430" s="1">
        <v>-6961.55</v>
      </c>
      <c r="AL430" s="1">
        <v>-6961.55</v>
      </c>
      <c r="AM430" s="1">
        <v>-6961.55</v>
      </c>
      <c r="AN430" s="1">
        <v>-6961.55</v>
      </c>
      <c r="AO430" s="1">
        <v>1180108.53</v>
      </c>
      <c r="AP430" s="1">
        <v>1173483.03</v>
      </c>
      <c r="AQ430" s="1">
        <v>1166857.53</v>
      </c>
      <c r="AR430" s="1">
        <v>1160232.03</v>
      </c>
      <c r="AS430" s="1">
        <v>1153606.53</v>
      </c>
      <c r="AT430" s="1">
        <v>1146981.03</v>
      </c>
      <c r="AU430" s="1">
        <v>1140444.29</v>
      </c>
      <c r="AV430" s="1">
        <v>1133996.3</v>
      </c>
      <c r="AW430" s="1">
        <v>1127548.31</v>
      </c>
      <c r="AX430" s="1">
        <v>1231162.6000000001</v>
      </c>
      <c r="AY430" s="1">
        <v>1224201.05</v>
      </c>
      <c r="AZ430" s="1">
        <v>1217239.5</v>
      </c>
      <c r="BA430" s="1">
        <v>1348121.27</v>
      </c>
    </row>
    <row r="431" spans="1:53" x14ac:dyDescent="0.2">
      <c r="A431" t="s">
        <v>446</v>
      </c>
      <c r="B431" s="1">
        <v>324824.09000000003</v>
      </c>
      <c r="C431" s="1">
        <v>324824.09000000003</v>
      </c>
      <c r="D431" s="1">
        <v>324824.09000000003</v>
      </c>
      <c r="E431" s="1">
        <v>324824.09000000003</v>
      </c>
      <c r="F431" s="1">
        <v>324824.09000000003</v>
      </c>
      <c r="G431" s="1">
        <v>324824.09000000003</v>
      </c>
      <c r="H431" s="1">
        <v>324824.09000000003</v>
      </c>
      <c r="I431" s="1">
        <v>324824.09000000003</v>
      </c>
      <c r="J431" s="1">
        <v>324824.09000000003</v>
      </c>
      <c r="K431" s="1">
        <v>324824.09000000003</v>
      </c>
      <c r="L431" s="1">
        <v>324824.09000000003</v>
      </c>
      <c r="M431" s="1">
        <v>324824.09000000003</v>
      </c>
      <c r="N431" s="1">
        <v>324824.09000000003</v>
      </c>
      <c r="O431" s="1">
        <v>7728.17</v>
      </c>
      <c r="P431" s="1">
        <v>5860.43</v>
      </c>
      <c r="Q431" s="1">
        <v>3992.69</v>
      </c>
      <c r="R431" s="1">
        <v>2124.9499999999998</v>
      </c>
      <c r="S431" s="1">
        <v>257.20999999999998</v>
      </c>
      <c r="T431" s="1">
        <v>-1610.53</v>
      </c>
      <c r="U431" s="1">
        <v>-3478.27</v>
      </c>
      <c r="V431" s="1">
        <v>-5346.01</v>
      </c>
      <c r="W431" s="1">
        <v>-7213.75</v>
      </c>
      <c r="X431" s="1">
        <v>-9081.49</v>
      </c>
      <c r="Y431" s="1">
        <v>-10949.23</v>
      </c>
      <c r="Z431" s="1">
        <v>-12816.970000000001</v>
      </c>
      <c r="AA431" s="1">
        <v>-14684.710000000001</v>
      </c>
      <c r="AB431" s="1">
        <v>-1867.74</v>
      </c>
      <c r="AC431" s="1">
        <v>-1867.74</v>
      </c>
      <c r="AD431" s="1">
        <v>-1867.74</v>
      </c>
      <c r="AE431" s="1">
        <v>-1867.74</v>
      </c>
      <c r="AF431" s="1">
        <v>-1867.74</v>
      </c>
      <c r="AG431" s="1">
        <v>-1867.74</v>
      </c>
      <c r="AH431" s="1">
        <v>-1867.74</v>
      </c>
      <c r="AI431" s="1">
        <v>-1867.74</v>
      </c>
      <c r="AJ431" s="1">
        <v>-1867.74</v>
      </c>
      <c r="AK431" s="1">
        <v>-1867.74</v>
      </c>
      <c r="AL431" s="1">
        <v>-1867.74</v>
      </c>
      <c r="AM431" s="1">
        <v>-1867.74</v>
      </c>
      <c r="AN431" s="1">
        <v>-1867.74</v>
      </c>
      <c r="AO431" s="1">
        <v>332552.26</v>
      </c>
      <c r="AP431" s="1">
        <v>330684.52</v>
      </c>
      <c r="AQ431" s="1">
        <v>328816.78000000003</v>
      </c>
      <c r="AR431" s="1">
        <v>326949.03999999998</v>
      </c>
      <c r="AS431" s="1">
        <v>325081.3</v>
      </c>
      <c r="AT431" s="1">
        <v>323213.56</v>
      </c>
      <c r="AU431" s="1">
        <v>321345.82</v>
      </c>
      <c r="AV431" s="1">
        <v>319478.08</v>
      </c>
      <c r="AW431" s="1">
        <v>317610.34000000003</v>
      </c>
      <c r="AX431" s="1">
        <v>315742.60000000003</v>
      </c>
      <c r="AY431" s="1">
        <v>313874.86</v>
      </c>
      <c r="AZ431" s="1">
        <v>312007.12</v>
      </c>
      <c r="BA431" s="1">
        <v>310139.38</v>
      </c>
    </row>
    <row r="432" spans="1:53" x14ac:dyDescent="0.2">
      <c r="A432" t="s">
        <v>447</v>
      </c>
      <c r="B432" s="1">
        <v>4226.9800000000005</v>
      </c>
      <c r="C432" s="1">
        <v>4226.9800000000005</v>
      </c>
      <c r="D432" s="1">
        <v>4226.9800000000005</v>
      </c>
      <c r="E432" s="1">
        <v>4226.9800000000005</v>
      </c>
      <c r="F432" s="1">
        <v>4226.9800000000005</v>
      </c>
      <c r="G432" s="1">
        <v>4226.9800000000005</v>
      </c>
      <c r="H432" s="1">
        <v>4226.9800000000005</v>
      </c>
      <c r="I432" s="1">
        <v>4226.9800000000005</v>
      </c>
      <c r="J432" s="1">
        <v>4226.9800000000005</v>
      </c>
      <c r="K432" s="1">
        <v>4226.9800000000005</v>
      </c>
      <c r="L432" s="1">
        <v>4226.9800000000005</v>
      </c>
      <c r="M432" s="1">
        <v>4226.9800000000005</v>
      </c>
      <c r="N432" s="1">
        <v>4226.9800000000005</v>
      </c>
      <c r="O432" s="1">
        <v>-4226.9800000000005</v>
      </c>
      <c r="P432" s="1">
        <v>-4226.9800000000005</v>
      </c>
      <c r="Q432" s="1">
        <v>-4226.9800000000005</v>
      </c>
      <c r="R432" s="1">
        <v>-4226.9800000000005</v>
      </c>
      <c r="S432" s="1">
        <v>-4226.9800000000005</v>
      </c>
      <c r="T432" s="1">
        <v>-4226.9800000000005</v>
      </c>
      <c r="U432" s="1">
        <v>-4226.9800000000005</v>
      </c>
      <c r="V432" s="1">
        <v>-4226.9800000000005</v>
      </c>
      <c r="W432" s="1">
        <v>-4226.9800000000005</v>
      </c>
      <c r="X432" s="1">
        <v>-4226.9800000000005</v>
      </c>
      <c r="Y432" s="1">
        <v>-4226.9800000000005</v>
      </c>
      <c r="Z432" s="1">
        <v>-4226.9800000000005</v>
      </c>
      <c r="AA432" s="1">
        <v>-4226.9800000000005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</row>
    <row r="433" spans="1:53" x14ac:dyDescent="0.2">
      <c r="A433" t="s">
        <v>448</v>
      </c>
      <c r="B433" s="1">
        <v>46255.35</v>
      </c>
      <c r="C433" s="1">
        <v>46255.35</v>
      </c>
      <c r="D433" s="1">
        <v>46255.35</v>
      </c>
      <c r="E433" s="1">
        <v>46255.35</v>
      </c>
      <c r="F433" s="1">
        <v>46255.35</v>
      </c>
      <c r="G433" s="1">
        <v>46255.35</v>
      </c>
      <c r="H433" s="1">
        <v>2881.32</v>
      </c>
      <c r="I433" s="1">
        <v>2881.32</v>
      </c>
      <c r="J433" s="1">
        <v>2881.32</v>
      </c>
      <c r="K433" s="1">
        <v>2881.32</v>
      </c>
      <c r="L433" s="1">
        <v>2881.32</v>
      </c>
      <c r="M433" s="1">
        <v>2881.32</v>
      </c>
      <c r="N433" s="1">
        <v>2881.32</v>
      </c>
      <c r="O433" s="1">
        <v>-46255.35</v>
      </c>
      <c r="P433" s="1">
        <v>-46255.35</v>
      </c>
      <c r="Q433" s="1">
        <v>-46255.35</v>
      </c>
      <c r="R433" s="1">
        <v>-46255.35</v>
      </c>
      <c r="S433" s="1">
        <v>-46255.35</v>
      </c>
      <c r="T433" s="1">
        <v>-46255.35</v>
      </c>
      <c r="U433" s="1">
        <v>-2881.32</v>
      </c>
      <c r="V433" s="1">
        <v>-2881.32</v>
      </c>
      <c r="W433" s="1">
        <v>-2881.32</v>
      </c>
      <c r="X433" s="1">
        <v>-2881.32</v>
      </c>
      <c r="Y433" s="1">
        <v>-2881.32</v>
      </c>
      <c r="Z433" s="1">
        <v>-2881.32</v>
      </c>
      <c r="AA433" s="1">
        <v>-2881.32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</row>
    <row r="434" spans="1:53" x14ac:dyDescent="0.2">
      <c r="A434" t="s">
        <v>449</v>
      </c>
      <c r="B434" s="1">
        <v>0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</row>
    <row r="435" spans="1:53" x14ac:dyDescent="0.2">
      <c r="A435" t="s">
        <v>450</v>
      </c>
      <c r="B435" s="1">
        <v>123874.51000000001</v>
      </c>
      <c r="C435" s="1">
        <v>123874.51000000001</v>
      </c>
      <c r="D435" s="1">
        <v>123874.51000000001</v>
      </c>
      <c r="E435" s="1">
        <v>123874.51000000001</v>
      </c>
      <c r="F435" s="1">
        <v>123874.51000000001</v>
      </c>
      <c r="G435" s="1">
        <v>123874.51000000001</v>
      </c>
      <c r="H435" s="1">
        <v>123874.51000000001</v>
      </c>
      <c r="I435" s="1">
        <v>123874.51000000001</v>
      </c>
      <c r="J435" s="1">
        <v>123874.51000000001</v>
      </c>
      <c r="K435" s="1">
        <v>123874.51000000001</v>
      </c>
      <c r="L435" s="1">
        <v>123874.51000000001</v>
      </c>
      <c r="M435" s="1">
        <v>123874.51000000001</v>
      </c>
      <c r="N435" s="1">
        <v>123874.51000000001</v>
      </c>
      <c r="O435" s="1">
        <v>-61502.86</v>
      </c>
      <c r="P435" s="1">
        <v>-62406.11</v>
      </c>
      <c r="Q435" s="1">
        <v>-63309.36</v>
      </c>
      <c r="R435" s="1">
        <v>-64212.61</v>
      </c>
      <c r="S435" s="1">
        <v>-65115.86</v>
      </c>
      <c r="T435" s="1">
        <v>-66019.11</v>
      </c>
      <c r="U435" s="1">
        <v>-66922.36</v>
      </c>
      <c r="V435" s="1">
        <v>-67825.61</v>
      </c>
      <c r="W435" s="1">
        <v>-68728.86</v>
      </c>
      <c r="X435" s="1">
        <v>-69632.11</v>
      </c>
      <c r="Y435" s="1">
        <v>-70535.360000000001</v>
      </c>
      <c r="Z435" s="1">
        <v>-71438.61</v>
      </c>
      <c r="AA435" s="1">
        <v>-72341.86</v>
      </c>
      <c r="AB435" s="1">
        <v>-903.25</v>
      </c>
      <c r="AC435" s="1">
        <v>-903.25</v>
      </c>
      <c r="AD435" s="1">
        <v>-903.25</v>
      </c>
      <c r="AE435" s="1">
        <v>-903.25</v>
      </c>
      <c r="AF435" s="1">
        <v>-903.25</v>
      </c>
      <c r="AG435" s="1">
        <v>-903.25</v>
      </c>
      <c r="AH435" s="1">
        <v>-903.25</v>
      </c>
      <c r="AI435" s="1">
        <v>-903.25</v>
      </c>
      <c r="AJ435" s="1">
        <v>-903.25</v>
      </c>
      <c r="AK435" s="1">
        <v>-903.25</v>
      </c>
      <c r="AL435" s="1">
        <v>-903.25</v>
      </c>
      <c r="AM435" s="1">
        <v>-903.25</v>
      </c>
      <c r="AN435" s="1">
        <v>-903.25</v>
      </c>
      <c r="AO435" s="1">
        <v>62371.65</v>
      </c>
      <c r="AP435" s="1">
        <v>61468.4</v>
      </c>
      <c r="AQ435" s="1">
        <v>60565.15</v>
      </c>
      <c r="AR435" s="1">
        <v>59661.9</v>
      </c>
      <c r="AS435" s="1">
        <v>58758.65</v>
      </c>
      <c r="AT435" s="1">
        <v>57855.4</v>
      </c>
      <c r="AU435" s="1">
        <v>56952.15</v>
      </c>
      <c r="AV435" s="1">
        <v>56048.9</v>
      </c>
      <c r="AW435" s="1">
        <v>55145.65</v>
      </c>
      <c r="AX435" s="1">
        <v>54242.400000000001</v>
      </c>
      <c r="AY435" s="1">
        <v>53339.15</v>
      </c>
      <c r="AZ435" s="1">
        <v>52435.9</v>
      </c>
      <c r="BA435" s="1">
        <v>51532.65</v>
      </c>
    </row>
    <row r="436" spans="1:53" x14ac:dyDescent="0.2">
      <c r="A436" t="s">
        <v>451</v>
      </c>
      <c r="B436" s="1">
        <v>6006495.6399999997</v>
      </c>
      <c r="C436" s="1">
        <v>6006495.6399999997</v>
      </c>
      <c r="D436" s="1">
        <v>6006495.6399999997</v>
      </c>
      <c r="E436" s="1">
        <v>6006495.6399999997</v>
      </c>
      <c r="F436" s="1">
        <v>6006495.6399999997</v>
      </c>
      <c r="G436" s="1">
        <v>6006495.6399999997</v>
      </c>
      <c r="H436" s="1">
        <v>6006495.6399999997</v>
      </c>
      <c r="I436" s="1">
        <v>6006495.6399999997</v>
      </c>
      <c r="J436" s="1">
        <v>6006495.6399999997</v>
      </c>
      <c r="K436" s="1">
        <v>6006495.6399999997</v>
      </c>
      <c r="L436" s="1">
        <v>6006495.6399999997</v>
      </c>
      <c r="M436" s="1">
        <v>6006495.6399999997</v>
      </c>
      <c r="N436" s="1">
        <v>6315234.2800000003</v>
      </c>
      <c r="O436" s="1">
        <v>-2131804.44</v>
      </c>
      <c r="P436" s="1">
        <v>-2175601.7999999998</v>
      </c>
      <c r="Q436" s="1">
        <v>-2219399.16</v>
      </c>
      <c r="R436" s="1">
        <v>-2263196.52</v>
      </c>
      <c r="S436" s="1">
        <v>-2306993.88</v>
      </c>
      <c r="T436" s="1">
        <v>-2350791.2400000002</v>
      </c>
      <c r="U436" s="1">
        <v>-2394588.6</v>
      </c>
      <c r="V436" s="1">
        <v>-2438385.96</v>
      </c>
      <c r="W436" s="1">
        <v>-2482183.3199999998</v>
      </c>
      <c r="X436" s="1">
        <v>-2525980.6800000002</v>
      </c>
      <c r="Y436" s="1">
        <v>-2569778.04</v>
      </c>
      <c r="Z436" s="1">
        <v>-2613575.4</v>
      </c>
      <c r="AA436" s="1">
        <v>-2820729.24</v>
      </c>
      <c r="AB436" s="1">
        <v>-43797.36</v>
      </c>
      <c r="AC436" s="1">
        <v>-43797.36</v>
      </c>
      <c r="AD436" s="1">
        <v>-43797.36</v>
      </c>
      <c r="AE436" s="1">
        <v>-43797.36</v>
      </c>
      <c r="AF436" s="1">
        <v>-43797.36</v>
      </c>
      <c r="AG436" s="1">
        <v>-43797.36</v>
      </c>
      <c r="AH436" s="1">
        <v>-43797.36</v>
      </c>
      <c r="AI436" s="1">
        <v>-43797.36</v>
      </c>
      <c r="AJ436" s="1">
        <v>-43797.36</v>
      </c>
      <c r="AK436" s="1">
        <v>-43797.36</v>
      </c>
      <c r="AL436" s="1">
        <v>-43797.36</v>
      </c>
      <c r="AM436" s="1">
        <v>-43797.36</v>
      </c>
      <c r="AN436" s="1">
        <v>-46048.58</v>
      </c>
      <c r="AO436" s="1">
        <v>3874691.2</v>
      </c>
      <c r="AP436" s="1">
        <v>3830893.84</v>
      </c>
      <c r="AQ436" s="1">
        <v>3787096.48</v>
      </c>
      <c r="AR436" s="1">
        <v>3743299.12</v>
      </c>
      <c r="AS436" s="1">
        <v>3699501.76</v>
      </c>
      <c r="AT436" s="1">
        <v>3655704.4</v>
      </c>
      <c r="AU436" s="1">
        <v>3611907.04</v>
      </c>
      <c r="AV436" s="1">
        <v>3568109.68</v>
      </c>
      <c r="AW436" s="1">
        <v>3524312.3200000003</v>
      </c>
      <c r="AX436" s="1">
        <v>3480514.96</v>
      </c>
      <c r="AY436" s="1">
        <v>3436717.6</v>
      </c>
      <c r="AZ436" s="1">
        <v>3392920.24</v>
      </c>
      <c r="BA436" s="1">
        <v>3494505.04</v>
      </c>
    </row>
    <row r="437" spans="1:53" x14ac:dyDescent="0.2">
      <c r="A437" t="s">
        <v>452</v>
      </c>
      <c r="B437" s="1">
        <v>3633264.39</v>
      </c>
      <c r="C437" s="1">
        <v>3633264.39</v>
      </c>
      <c r="D437" s="1">
        <v>3477965.29</v>
      </c>
      <c r="E437" s="1">
        <v>3378440.41</v>
      </c>
      <c r="F437" s="1">
        <v>3378440.41</v>
      </c>
      <c r="G437" s="1">
        <v>3248675.41</v>
      </c>
      <c r="H437" s="1">
        <v>3103988.56</v>
      </c>
      <c r="I437" s="1">
        <v>3103988.56</v>
      </c>
      <c r="J437" s="1">
        <v>2764335.75</v>
      </c>
      <c r="K437" s="1">
        <v>2619029.65</v>
      </c>
      <c r="L437" s="1">
        <v>2619029.65</v>
      </c>
      <c r="M437" s="1">
        <v>2619029.65</v>
      </c>
      <c r="N437" s="1">
        <v>2619029.65</v>
      </c>
      <c r="O437" s="1">
        <v>-1815457.82</v>
      </c>
      <c r="P437" s="1">
        <v>-1836349.0899999999</v>
      </c>
      <c r="Q437" s="1">
        <v>-1795845.82</v>
      </c>
      <c r="R437" s="1">
        <v>-1716033.1099999999</v>
      </c>
      <c r="S437" s="1">
        <v>-1735459.1400000001</v>
      </c>
      <c r="T437" s="1">
        <v>-1624747.1</v>
      </c>
      <c r="U437" s="1">
        <v>-1498324.1600000001</v>
      </c>
      <c r="V437" s="1">
        <v>-1516172.09</v>
      </c>
      <c r="W437" s="1">
        <v>-1193390.71</v>
      </c>
      <c r="X437" s="1">
        <v>-1063561.79</v>
      </c>
      <c r="Y437" s="1">
        <v>-1078621.21</v>
      </c>
      <c r="Z437" s="1">
        <v>-1093680.6299999999</v>
      </c>
      <c r="AA437" s="1">
        <v>-1108740.05</v>
      </c>
      <c r="AB437" s="1">
        <v>-20891.27</v>
      </c>
      <c r="AC437" s="1">
        <v>-20891.27</v>
      </c>
      <c r="AD437" s="1">
        <v>-20444.79</v>
      </c>
      <c r="AE437" s="1">
        <v>-19712.170000000002</v>
      </c>
      <c r="AF437" s="1">
        <v>-19426.03</v>
      </c>
      <c r="AG437" s="1">
        <v>-19052.96</v>
      </c>
      <c r="AH437" s="1">
        <v>-18263.91</v>
      </c>
      <c r="AI437" s="1">
        <v>-17847.93</v>
      </c>
      <c r="AJ437" s="1">
        <v>-16871.43</v>
      </c>
      <c r="AK437" s="1">
        <v>-15477.18</v>
      </c>
      <c r="AL437" s="1">
        <v>-15059.42</v>
      </c>
      <c r="AM437" s="1">
        <v>-15059.42</v>
      </c>
      <c r="AN437" s="1">
        <v>-15059.42</v>
      </c>
      <c r="AO437" s="1">
        <v>1817806.57</v>
      </c>
      <c r="AP437" s="1">
        <v>1796915.3</v>
      </c>
      <c r="AQ437" s="1">
        <v>1682119.47</v>
      </c>
      <c r="AR437" s="1">
        <v>1662407.3</v>
      </c>
      <c r="AS437" s="1">
        <v>1642981.27</v>
      </c>
      <c r="AT437" s="1">
        <v>1623928.31</v>
      </c>
      <c r="AU437" s="1">
        <v>1605664.4</v>
      </c>
      <c r="AV437" s="1">
        <v>1587816.47</v>
      </c>
      <c r="AW437" s="1">
        <v>1570945.04</v>
      </c>
      <c r="AX437" s="1">
        <v>1555467.8599999999</v>
      </c>
      <c r="AY437" s="1">
        <v>1540408.44</v>
      </c>
      <c r="AZ437" s="1">
        <v>1525349.02</v>
      </c>
      <c r="BA437" s="1">
        <v>1510289.6</v>
      </c>
    </row>
    <row r="438" spans="1:53" x14ac:dyDescent="0.2">
      <c r="A438" t="s">
        <v>453</v>
      </c>
      <c r="B438" s="1">
        <v>3874207.58</v>
      </c>
      <c r="C438" s="1">
        <v>3874207.58</v>
      </c>
      <c r="D438" s="1">
        <v>3874207.58</v>
      </c>
      <c r="E438" s="1">
        <v>3874207.58</v>
      </c>
      <c r="F438" s="1">
        <v>3874207.58</v>
      </c>
      <c r="G438" s="1">
        <v>3874207.58</v>
      </c>
      <c r="H438" s="1">
        <v>3874207.58</v>
      </c>
      <c r="I438" s="1">
        <v>3874207.58</v>
      </c>
      <c r="J438" s="1">
        <v>3874207.58</v>
      </c>
      <c r="K438" s="1">
        <v>3874207.58</v>
      </c>
      <c r="L438" s="1">
        <v>3874207.58</v>
      </c>
      <c r="M438" s="1">
        <v>3874207.58</v>
      </c>
      <c r="N438" s="1">
        <v>3874207.58</v>
      </c>
      <c r="O438" s="1">
        <v>-1737802.01</v>
      </c>
      <c r="P438" s="1">
        <v>-1766051.44</v>
      </c>
      <c r="Q438" s="1">
        <v>-1794300.87</v>
      </c>
      <c r="R438" s="1">
        <v>-1822550.3</v>
      </c>
      <c r="S438" s="1">
        <v>-1850799.73</v>
      </c>
      <c r="T438" s="1">
        <v>-1879049.1600000001</v>
      </c>
      <c r="U438" s="1">
        <v>-1907298.5899999999</v>
      </c>
      <c r="V438" s="1">
        <v>-1935548.02</v>
      </c>
      <c r="W438" s="1">
        <v>-1963797.4500000002</v>
      </c>
      <c r="X438" s="1">
        <v>-1992046.88</v>
      </c>
      <c r="Y438" s="1">
        <v>-2020296.31</v>
      </c>
      <c r="Z438" s="1">
        <v>-2048545.74</v>
      </c>
      <c r="AA438" s="1">
        <v>-2076795.17</v>
      </c>
      <c r="AB438" s="1">
        <v>-28249.43</v>
      </c>
      <c r="AC438" s="1">
        <v>-28249.43</v>
      </c>
      <c r="AD438" s="1">
        <v>-28249.43</v>
      </c>
      <c r="AE438" s="1">
        <v>-28249.43</v>
      </c>
      <c r="AF438" s="1">
        <v>-28249.43</v>
      </c>
      <c r="AG438" s="1">
        <v>-28249.43</v>
      </c>
      <c r="AH438" s="1">
        <v>-28249.43</v>
      </c>
      <c r="AI438" s="1">
        <v>-28249.43</v>
      </c>
      <c r="AJ438" s="1">
        <v>-28249.43</v>
      </c>
      <c r="AK438" s="1">
        <v>-28249.43</v>
      </c>
      <c r="AL438" s="1">
        <v>-28249.43</v>
      </c>
      <c r="AM438" s="1">
        <v>-28249.43</v>
      </c>
      <c r="AN438" s="1">
        <v>-28249.43</v>
      </c>
      <c r="AO438" s="1">
        <v>2136405.5699999998</v>
      </c>
      <c r="AP438" s="1">
        <v>2108156.14</v>
      </c>
      <c r="AQ438" s="1">
        <v>2079906.71</v>
      </c>
      <c r="AR438" s="1">
        <v>2051657.28</v>
      </c>
      <c r="AS438" s="1">
        <v>2023407.85</v>
      </c>
      <c r="AT438" s="1">
        <v>1995158.42</v>
      </c>
      <c r="AU438" s="1">
        <v>1966908.99</v>
      </c>
      <c r="AV438" s="1">
        <v>1938659.56</v>
      </c>
      <c r="AW438" s="1">
        <v>1910410.13</v>
      </c>
      <c r="AX438" s="1">
        <v>1882160.7000000002</v>
      </c>
      <c r="AY438" s="1">
        <v>1853911.27</v>
      </c>
      <c r="AZ438" s="1">
        <v>1825661.8399999999</v>
      </c>
      <c r="BA438" s="1">
        <v>1797412.4100000001</v>
      </c>
    </row>
    <row r="439" spans="1:53" x14ac:dyDescent="0.2">
      <c r="A439" t="s">
        <v>454</v>
      </c>
      <c r="B439" s="1">
        <v>110678.47</v>
      </c>
      <c r="C439" s="1">
        <v>110678.47</v>
      </c>
      <c r="D439" s="1">
        <v>110678.47</v>
      </c>
      <c r="E439" s="1">
        <v>110678.47</v>
      </c>
      <c r="F439" s="1">
        <v>110678.47</v>
      </c>
      <c r="G439" s="1">
        <v>110678.47</v>
      </c>
      <c r="H439" s="1">
        <v>110678.47</v>
      </c>
      <c r="I439" s="1">
        <v>110678.47</v>
      </c>
      <c r="J439" s="1">
        <v>110678.47</v>
      </c>
      <c r="K439" s="1">
        <v>110678.47</v>
      </c>
      <c r="L439" s="1">
        <v>110678.47</v>
      </c>
      <c r="M439" s="1">
        <v>0</v>
      </c>
      <c r="N439" s="1" t="s">
        <v>21</v>
      </c>
      <c r="O439" s="1">
        <v>-110678.47</v>
      </c>
      <c r="P439" s="1">
        <v>-110678.47</v>
      </c>
      <c r="Q439" s="1">
        <v>-110678.47</v>
      </c>
      <c r="R439" s="1">
        <v>-110678.47</v>
      </c>
      <c r="S439" s="1">
        <v>-110678.47</v>
      </c>
      <c r="T439" s="1">
        <v>-110678.47</v>
      </c>
      <c r="U439" s="1">
        <v>-110678.47</v>
      </c>
      <c r="V439" s="1">
        <v>-110678.47</v>
      </c>
      <c r="W439" s="1">
        <v>-110678.47</v>
      </c>
      <c r="X439" s="1">
        <v>-110678.47</v>
      </c>
      <c r="Y439" s="1">
        <v>-110678.47</v>
      </c>
      <c r="Z439" s="1">
        <v>0</v>
      </c>
      <c r="AA439" s="1" t="s">
        <v>21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 t="s">
        <v>21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 t="s">
        <v>21</v>
      </c>
    </row>
    <row r="440" spans="1:53" x14ac:dyDescent="0.2">
      <c r="A440" t="s">
        <v>455</v>
      </c>
      <c r="B440" s="1">
        <v>11894149.359999999</v>
      </c>
      <c r="C440" s="1">
        <v>11894865.640000001</v>
      </c>
      <c r="D440" s="1">
        <v>11890646.380000001</v>
      </c>
      <c r="E440" s="1">
        <v>12141120.789999999</v>
      </c>
      <c r="F440" s="1">
        <v>12151448.609999999</v>
      </c>
      <c r="G440" s="1">
        <v>12206009.199999999</v>
      </c>
      <c r="H440" s="1">
        <v>12206234.789999999</v>
      </c>
      <c r="I440" s="1">
        <v>12208288.050000001</v>
      </c>
      <c r="J440" s="1">
        <v>12387677.91</v>
      </c>
      <c r="K440" s="1">
        <v>12390233.029999999</v>
      </c>
      <c r="L440" s="1">
        <v>12390308.310000001</v>
      </c>
      <c r="M440" s="1">
        <v>12376610</v>
      </c>
      <c r="N440" s="1">
        <v>12650489.029999999</v>
      </c>
      <c r="O440" s="1">
        <v>-4920539.05</v>
      </c>
      <c r="P440" s="1">
        <v>-4948392.0199999996</v>
      </c>
      <c r="Q440" s="1">
        <v>-4970840.47</v>
      </c>
      <c r="R440" s="1">
        <v>-4998977.66</v>
      </c>
      <c r="S440" s="1">
        <v>-5027420.21</v>
      </c>
      <c r="T440" s="1">
        <v>-5042609.7300000004</v>
      </c>
      <c r="U440" s="1">
        <v>-5071192.4000000004</v>
      </c>
      <c r="V440" s="1">
        <v>-5099777.74</v>
      </c>
      <c r="W440" s="1">
        <v>-5128575.5199999996</v>
      </c>
      <c r="X440" s="1">
        <v>-5154541.32</v>
      </c>
      <c r="Y440" s="1">
        <v>-5182668.7</v>
      </c>
      <c r="Z440" s="1">
        <v>-5197111.7300000004</v>
      </c>
      <c r="AA440" s="1">
        <v>-5145320.2</v>
      </c>
      <c r="AB440" s="1">
        <v>-27832.18</v>
      </c>
      <c r="AC440" s="1">
        <v>-27852.97</v>
      </c>
      <c r="AD440" s="1">
        <v>-27848.87</v>
      </c>
      <c r="AE440" s="1">
        <v>-28137.190000000002</v>
      </c>
      <c r="AF440" s="1">
        <v>-28442.55</v>
      </c>
      <c r="AG440" s="1">
        <v>-28518.52</v>
      </c>
      <c r="AH440" s="1">
        <v>-28582.670000000002</v>
      </c>
      <c r="AI440" s="1">
        <v>-28585.34</v>
      </c>
      <c r="AJ440" s="1">
        <v>-28797.78</v>
      </c>
      <c r="AK440" s="1">
        <v>-29010.799999999999</v>
      </c>
      <c r="AL440" s="1">
        <v>-29013.88</v>
      </c>
      <c r="AM440" s="1">
        <v>-28997.93</v>
      </c>
      <c r="AN440" s="1">
        <v>-29302.560000000001</v>
      </c>
      <c r="AO440" s="1">
        <v>6973610.3100000005</v>
      </c>
      <c r="AP440" s="1">
        <v>6946473.6200000001</v>
      </c>
      <c r="AQ440" s="1">
        <v>6919805.9100000001</v>
      </c>
      <c r="AR440" s="1">
        <v>7142143.1299999999</v>
      </c>
      <c r="AS440" s="1">
        <v>7124028.4000000004</v>
      </c>
      <c r="AT440" s="1">
        <v>7163399.4699999997</v>
      </c>
      <c r="AU440" s="1">
        <v>7135042.3899999997</v>
      </c>
      <c r="AV440" s="1">
        <v>7108510.3099999996</v>
      </c>
      <c r="AW440" s="1">
        <v>7259102.3899999997</v>
      </c>
      <c r="AX440" s="1">
        <v>7235691.71</v>
      </c>
      <c r="AY440" s="1">
        <v>7207639.6100000003</v>
      </c>
      <c r="AZ440" s="1">
        <v>7179498.2699999996</v>
      </c>
      <c r="BA440" s="1">
        <v>7505168.8300000001</v>
      </c>
    </row>
    <row r="441" spans="1:53" x14ac:dyDescent="0.2">
      <c r="A441" t="s">
        <v>456</v>
      </c>
      <c r="B441" s="1">
        <v>1678737.8599999999</v>
      </c>
      <c r="C441" s="1">
        <v>1678737.8599999999</v>
      </c>
      <c r="D441" s="1">
        <v>1678737.8599999999</v>
      </c>
      <c r="E441" s="1">
        <v>1678737.8599999999</v>
      </c>
      <c r="F441" s="1">
        <v>1678737.8599999999</v>
      </c>
      <c r="G441" s="1">
        <v>1678737.8599999999</v>
      </c>
      <c r="H441" s="1">
        <v>1678737.8599999999</v>
      </c>
      <c r="I441" s="1">
        <v>1530937.2</v>
      </c>
      <c r="J441" s="1">
        <v>1511015.33</v>
      </c>
      <c r="K441" s="1">
        <v>1403206.65</v>
      </c>
      <c r="L441" s="1">
        <v>1403206.65</v>
      </c>
      <c r="M441" s="1">
        <v>1403206.65</v>
      </c>
      <c r="N441" s="1">
        <v>1243567.02</v>
      </c>
      <c r="O441" s="1">
        <v>-932943.28</v>
      </c>
      <c r="P441" s="1">
        <v>-961226.21</v>
      </c>
      <c r="Q441" s="1">
        <v>-989509.12</v>
      </c>
      <c r="R441" s="1">
        <v>-1016027.71</v>
      </c>
      <c r="S441" s="1">
        <v>-1042546.24</v>
      </c>
      <c r="T441" s="1">
        <v>-1068714.83</v>
      </c>
      <c r="U441" s="1">
        <v>-1094505.6100000001</v>
      </c>
      <c r="V441" s="1">
        <v>-972495.81</v>
      </c>
      <c r="W441" s="1">
        <v>-997794.74</v>
      </c>
      <c r="X441" s="1">
        <v>-913469.68</v>
      </c>
      <c r="Y441" s="1">
        <v>-941631.63</v>
      </c>
      <c r="Z441" s="1">
        <v>-967012.37</v>
      </c>
      <c r="AA441" s="1">
        <v>-832753.48</v>
      </c>
      <c r="AB441" s="1">
        <v>-28282.920000000002</v>
      </c>
      <c r="AC441" s="1">
        <v>-28282.93</v>
      </c>
      <c r="AD441" s="1">
        <v>-28282.91</v>
      </c>
      <c r="AE441" s="1">
        <v>-26518.59</v>
      </c>
      <c r="AF441" s="1">
        <v>-26518.53</v>
      </c>
      <c r="AG441" s="1">
        <v>-26168.59</v>
      </c>
      <c r="AH441" s="1">
        <v>-25790.78</v>
      </c>
      <c r="AI441" s="1">
        <v>-25790.86</v>
      </c>
      <c r="AJ441" s="1">
        <v>-25298.93</v>
      </c>
      <c r="AK441" s="1">
        <v>-23483.62</v>
      </c>
      <c r="AL441" s="1">
        <v>-28161.95</v>
      </c>
      <c r="AM441" s="1">
        <v>-25380.74</v>
      </c>
      <c r="AN441" s="1">
        <v>-25380.74</v>
      </c>
      <c r="AO441" s="1">
        <v>745794.58</v>
      </c>
      <c r="AP441" s="1">
        <v>717511.65</v>
      </c>
      <c r="AQ441" s="1">
        <v>689228.74</v>
      </c>
      <c r="AR441" s="1">
        <v>662710.15</v>
      </c>
      <c r="AS441" s="1">
        <v>636191.62</v>
      </c>
      <c r="AT441" s="1">
        <v>610023.03</v>
      </c>
      <c r="AU441" s="1">
        <v>584232.25</v>
      </c>
      <c r="AV441" s="1">
        <v>558441.39</v>
      </c>
      <c r="AW441" s="1">
        <v>513220.59</v>
      </c>
      <c r="AX441" s="1">
        <v>489736.97000000003</v>
      </c>
      <c r="AY441" s="1">
        <v>461575.02</v>
      </c>
      <c r="AZ441" s="1">
        <v>436194.28</v>
      </c>
      <c r="BA441" s="1">
        <v>410813.54000000004</v>
      </c>
    </row>
    <row r="442" spans="1:53" x14ac:dyDescent="0.2">
      <c r="A442" t="s">
        <v>457</v>
      </c>
      <c r="B442" s="1" t="s">
        <v>21</v>
      </c>
      <c r="C442" s="1" t="s">
        <v>21</v>
      </c>
      <c r="D442" s="1">
        <v>806640.64000000001</v>
      </c>
      <c r="E442" s="1">
        <v>806640.64000000001</v>
      </c>
      <c r="F442" s="1">
        <v>806640.64000000001</v>
      </c>
      <c r="G442" s="1">
        <v>806640.64000000001</v>
      </c>
      <c r="H442" s="1">
        <v>806640.64000000001</v>
      </c>
      <c r="I442" s="1">
        <v>806640.64000000001</v>
      </c>
      <c r="J442" s="1">
        <v>806640.64000000001</v>
      </c>
      <c r="K442" s="1">
        <v>806640.64000000001</v>
      </c>
      <c r="L442" s="1">
        <v>806640.64000000001</v>
      </c>
      <c r="M442" s="1">
        <v>806640.64000000001</v>
      </c>
      <c r="N442" s="1">
        <v>806640.64000000001</v>
      </c>
      <c r="O442" s="1" t="s">
        <v>21</v>
      </c>
      <c r="P442" s="1" t="s">
        <v>21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 t="s">
        <v>21</v>
      </c>
      <c r="AC442" s="1" t="s">
        <v>21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 t="s">
        <v>21</v>
      </c>
      <c r="AP442" s="1" t="s">
        <v>21</v>
      </c>
      <c r="AQ442" s="1">
        <v>806640.64000000001</v>
      </c>
      <c r="AR442" s="1">
        <v>806640.64000000001</v>
      </c>
      <c r="AS442" s="1">
        <v>806640.64000000001</v>
      </c>
      <c r="AT442" s="1">
        <v>806640.64000000001</v>
      </c>
      <c r="AU442" s="1">
        <v>806640.64000000001</v>
      </c>
      <c r="AV442" s="1">
        <v>806640.64000000001</v>
      </c>
      <c r="AW442" s="1">
        <v>806640.64000000001</v>
      </c>
      <c r="AX442" s="1">
        <v>806640.64000000001</v>
      </c>
      <c r="AY442" s="1">
        <v>806640.64000000001</v>
      </c>
      <c r="AZ442" s="1">
        <v>806640.64000000001</v>
      </c>
      <c r="BA442" s="1">
        <v>806640.64000000001</v>
      </c>
    </row>
    <row r="443" spans="1:53" x14ac:dyDescent="0.2">
      <c r="A443" t="s">
        <v>458</v>
      </c>
      <c r="B443" s="1">
        <v>378871.41000000003</v>
      </c>
      <c r="C443" s="1">
        <v>378871.41000000003</v>
      </c>
      <c r="D443" s="1">
        <v>378871.41000000003</v>
      </c>
      <c r="E443" s="1">
        <v>378871.41000000003</v>
      </c>
      <c r="F443" s="1">
        <v>378871.41000000003</v>
      </c>
      <c r="G443" s="1">
        <v>378871.41000000003</v>
      </c>
      <c r="H443" s="1">
        <v>378871.41000000003</v>
      </c>
      <c r="I443" s="1">
        <v>378871.41000000003</v>
      </c>
      <c r="J443" s="1">
        <v>378871.41000000003</v>
      </c>
      <c r="K443" s="1">
        <v>378871.41000000003</v>
      </c>
      <c r="L443" s="1">
        <v>378871.41000000003</v>
      </c>
      <c r="M443" s="1">
        <v>378871.41000000003</v>
      </c>
      <c r="N443" s="1">
        <v>378871.41000000003</v>
      </c>
      <c r="O443" s="1">
        <v>-341102.84</v>
      </c>
      <c r="P443" s="1">
        <v>-343151.9</v>
      </c>
      <c r="Q443" s="1">
        <v>-345200.96</v>
      </c>
      <c r="R443" s="1">
        <v>-347250.02</v>
      </c>
      <c r="S443" s="1">
        <v>-349299.08</v>
      </c>
      <c r="T443" s="1">
        <v>-351348.14</v>
      </c>
      <c r="U443" s="1">
        <v>-353397.2</v>
      </c>
      <c r="V443" s="1">
        <v>-355446.26</v>
      </c>
      <c r="W443" s="1">
        <v>-357495.32</v>
      </c>
      <c r="X443" s="1">
        <v>-359544.38</v>
      </c>
      <c r="Y443" s="1">
        <v>-361593.44</v>
      </c>
      <c r="Z443" s="1">
        <v>-363642.5</v>
      </c>
      <c r="AA443" s="1">
        <v>-365691.56</v>
      </c>
      <c r="AB443" s="1">
        <v>-2049.06</v>
      </c>
      <c r="AC443" s="1">
        <v>-2049.06</v>
      </c>
      <c r="AD443" s="1">
        <v>-2049.06</v>
      </c>
      <c r="AE443" s="1">
        <v>-2049.06</v>
      </c>
      <c r="AF443" s="1">
        <v>-2049.06</v>
      </c>
      <c r="AG443" s="1">
        <v>-2049.06</v>
      </c>
      <c r="AH443" s="1">
        <v>-2049.06</v>
      </c>
      <c r="AI443" s="1">
        <v>-2049.06</v>
      </c>
      <c r="AJ443" s="1">
        <v>-2049.06</v>
      </c>
      <c r="AK443" s="1">
        <v>-2049.06</v>
      </c>
      <c r="AL443" s="1">
        <v>-2049.06</v>
      </c>
      <c r="AM443" s="1">
        <v>-2049.06</v>
      </c>
      <c r="AN443" s="1">
        <v>-2049.06</v>
      </c>
      <c r="AO443" s="1">
        <v>37768.57</v>
      </c>
      <c r="AP443" s="1">
        <v>35719.51</v>
      </c>
      <c r="AQ443" s="1">
        <v>33670.449999999997</v>
      </c>
      <c r="AR443" s="1">
        <v>31621.39</v>
      </c>
      <c r="AS443" s="1">
        <v>29572.33</v>
      </c>
      <c r="AT443" s="1">
        <v>27523.27</v>
      </c>
      <c r="AU443" s="1">
        <v>25474.21</v>
      </c>
      <c r="AV443" s="1">
        <v>23425.15</v>
      </c>
      <c r="AW443" s="1">
        <v>21376.09</v>
      </c>
      <c r="AX443" s="1">
        <v>19327.03</v>
      </c>
      <c r="AY443" s="1">
        <v>17277.97</v>
      </c>
      <c r="AZ443" s="1">
        <v>15228.91</v>
      </c>
      <c r="BA443" s="1">
        <v>13179.85</v>
      </c>
    </row>
    <row r="444" spans="1:53" x14ac:dyDescent="0.2">
      <c r="A444" t="s">
        <v>459</v>
      </c>
      <c r="B444" s="1">
        <v>248812.32</v>
      </c>
      <c r="C444" s="1">
        <v>248812.32</v>
      </c>
      <c r="D444" s="1">
        <v>248812.32</v>
      </c>
      <c r="E444" s="1">
        <v>248812.32</v>
      </c>
      <c r="F444" s="1">
        <v>248812.32</v>
      </c>
      <c r="G444" s="1">
        <v>248812.32</v>
      </c>
      <c r="H444" s="1">
        <v>248812.32</v>
      </c>
      <c r="I444" s="1">
        <v>216140.17</v>
      </c>
      <c r="J444" s="1">
        <v>236062.04</v>
      </c>
      <c r="K444" s="1">
        <v>236062.04</v>
      </c>
      <c r="L444" s="1">
        <v>236062.04</v>
      </c>
      <c r="M444" s="1">
        <v>236062.04</v>
      </c>
      <c r="N444" s="1">
        <v>236062.04</v>
      </c>
      <c r="O444" s="1">
        <v>-111790.18000000001</v>
      </c>
      <c r="P444" s="1">
        <v>-116268.8</v>
      </c>
      <c r="Q444" s="1">
        <v>-120747.42</v>
      </c>
      <c r="R444" s="1">
        <v>-125226.04000000001</v>
      </c>
      <c r="S444" s="1">
        <v>-129704.66</v>
      </c>
      <c r="T444" s="1">
        <v>-134183.28</v>
      </c>
      <c r="U444" s="1">
        <v>-138661.9</v>
      </c>
      <c r="V444" s="1">
        <v>-110174.32</v>
      </c>
      <c r="W444" s="1">
        <v>-114244.14</v>
      </c>
      <c r="X444" s="1">
        <v>-118493.26000000001</v>
      </c>
      <c r="Y444" s="1">
        <v>-122742.38</v>
      </c>
      <c r="Z444" s="1">
        <v>-126991.5</v>
      </c>
      <c r="AA444" s="1">
        <v>-131240.62</v>
      </c>
      <c r="AB444" s="1">
        <v>-4573.8100000000004</v>
      </c>
      <c r="AC444" s="1">
        <v>-4478.62</v>
      </c>
      <c r="AD444" s="1">
        <v>-4478.62</v>
      </c>
      <c r="AE444" s="1">
        <v>-4478.62</v>
      </c>
      <c r="AF444" s="1">
        <v>-4478.62</v>
      </c>
      <c r="AG444" s="1">
        <v>-4478.62</v>
      </c>
      <c r="AH444" s="1">
        <v>-4478.62</v>
      </c>
      <c r="AI444" s="1">
        <v>-4184.57</v>
      </c>
      <c r="AJ444" s="1">
        <v>-4069.82</v>
      </c>
      <c r="AK444" s="1">
        <v>-4249.12</v>
      </c>
      <c r="AL444" s="1">
        <v>-4249.12</v>
      </c>
      <c r="AM444" s="1">
        <v>-4249.12</v>
      </c>
      <c r="AN444" s="1">
        <v>-4249.12</v>
      </c>
      <c r="AO444" s="1">
        <v>137022.14000000001</v>
      </c>
      <c r="AP444" s="1">
        <v>132543.51999999999</v>
      </c>
      <c r="AQ444" s="1">
        <v>128064.90000000001</v>
      </c>
      <c r="AR444" s="1">
        <v>123586.28</v>
      </c>
      <c r="AS444" s="1">
        <v>119107.66</v>
      </c>
      <c r="AT444" s="1">
        <v>114629.04000000001</v>
      </c>
      <c r="AU444" s="1">
        <v>110150.42</v>
      </c>
      <c r="AV444" s="1">
        <v>105965.85</v>
      </c>
      <c r="AW444" s="1">
        <v>121817.90000000001</v>
      </c>
      <c r="AX444" s="1">
        <v>117568.78</v>
      </c>
      <c r="AY444" s="1">
        <v>113319.66</v>
      </c>
      <c r="AZ444" s="1">
        <v>109070.54000000001</v>
      </c>
      <c r="BA444" s="1">
        <v>104821.42</v>
      </c>
    </row>
    <row r="445" spans="1:53" x14ac:dyDescent="0.2">
      <c r="A445" t="s">
        <v>460</v>
      </c>
      <c r="B445" s="1">
        <v>2618715.66</v>
      </c>
      <c r="C445" s="1">
        <v>2622714.85</v>
      </c>
      <c r="D445" s="1">
        <v>2687572.73</v>
      </c>
      <c r="E445" s="1">
        <v>2851003.13</v>
      </c>
      <c r="F445" s="1">
        <v>2907212.16</v>
      </c>
      <c r="G445" s="1">
        <v>2984746.94</v>
      </c>
      <c r="H445" s="1">
        <v>3029248.98</v>
      </c>
      <c r="I445" s="1">
        <v>3062476.49</v>
      </c>
      <c r="J445" s="1">
        <v>3098011.65</v>
      </c>
      <c r="K445" s="1">
        <v>3101531.43</v>
      </c>
      <c r="L445" s="1">
        <v>3129881.13</v>
      </c>
      <c r="M445" s="1">
        <v>3159996.76</v>
      </c>
      <c r="N445" s="1">
        <v>3159996.76</v>
      </c>
      <c r="O445" s="1">
        <v>-562054.17000000004</v>
      </c>
      <c r="P445" s="1">
        <v>-573104.85</v>
      </c>
      <c r="Q445" s="1">
        <v>-584300.71</v>
      </c>
      <c r="R445" s="1">
        <v>-595977.87</v>
      </c>
      <c r="S445" s="1">
        <v>-608118.11</v>
      </c>
      <c r="T445" s="1">
        <v>-620540.32000000007</v>
      </c>
      <c r="U445" s="1">
        <v>-633219.82999999996</v>
      </c>
      <c r="V445" s="1">
        <v>-646063.22</v>
      </c>
      <c r="W445" s="1">
        <v>-659051.57999999996</v>
      </c>
      <c r="X445" s="1">
        <v>-672122.28</v>
      </c>
      <c r="Y445" s="1">
        <v>-685260.17</v>
      </c>
      <c r="Z445" s="1">
        <v>-698521.33</v>
      </c>
      <c r="AA445" s="1">
        <v>-711845.98</v>
      </c>
      <c r="AB445" s="1">
        <v>-10855.460000000001</v>
      </c>
      <c r="AC445" s="1">
        <v>-11050.68</v>
      </c>
      <c r="AD445" s="1">
        <v>-11195.86</v>
      </c>
      <c r="AE445" s="1">
        <v>-11677.16</v>
      </c>
      <c r="AF445" s="1">
        <v>-12140.24</v>
      </c>
      <c r="AG445" s="1">
        <v>-12422.210000000001</v>
      </c>
      <c r="AH445" s="1">
        <v>-12679.51</v>
      </c>
      <c r="AI445" s="1">
        <v>-12843.39</v>
      </c>
      <c r="AJ445" s="1">
        <v>-12988.36</v>
      </c>
      <c r="AK445" s="1">
        <v>-13070.7</v>
      </c>
      <c r="AL445" s="1">
        <v>-13137.89</v>
      </c>
      <c r="AM445" s="1">
        <v>-13261.16</v>
      </c>
      <c r="AN445" s="1">
        <v>-13324.65</v>
      </c>
      <c r="AO445" s="1">
        <v>2056661.49</v>
      </c>
      <c r="AP445" s="1">
        <v>2049610</v>
      </c>
      <c r="AQ445" s="1">
        <v>2103272.02</v>
      </c>
      <c r="AR445" s="1">
        <v>2255025.2599999998</v>
      </c>
      <c r="AS445" s="1">
        <v>2299094.0499999998</v>
      </c>
      <c r="AT445" s="1">
        <v>2364206.62</v>
      </c>
      <c r="AU445" s="1">
        <v>2396029.15</v>
      </c>
      <c r="AV445" s="1">
        <v>2416413.27</v>
      </c>
      <c r="AW445" s="1">
        <v>2438960.0699999998</v>
      </c>
      <c r="AX445" s="1">
        <v>2429409.15</v>
      </c>
      <c r="AY445" s="1">
        <v>2444620.96</v>
      </c>
      <c r="AZ445" s="1">
        <v>2461475.4300000002</v>
      </c>
      <c r="BA445" s="1">
        <v>2448150.7800000003</v>
      </c>
    </row>
    <row r="446" spans="1:53" x14ac:dyDescent="0.2">
      <c r="A446" t="s">
        <v>461</v>
      </c>
      <c r="B446" s="1">
        <v>240989.26</v>
      </c>
      <c r="C446" s="1">
        <v>240989.26</v>
      </c>
      <c r="D446" s="1">
        <v>240989.26</v>
      </c>
      <c r="E446" s="1">
        <v>240989.26</v>
      </c>
      <c r="F446" s="1">
        <v>240989.26</v>
      </c>
      <c r="G446" s="1">
        <v>240989.26</v>
      </c>
      <c r="H446" s="1">
        <v>240989.26</v>
      </c>
      <c r="I446" s="1">
        <v>240989.26</v>
      </c>
      <c r="J446" s="1">
        <v>240989.26</v>
      </c>
      <c r="K446" s="1">
        <v>161302.03</v>
      </c>
      <c r="L446" s="1">
        <v>161302.03</v>
      </c>
      <c r="M446" s="1">
        <v>161302.03</v>
      </c>
      <c r="N446" s="1">
        <v>161302.03</v>
      </c>
      <c r="O446" s="1">
        <v>-42099.96</v>
      </c>
      <c r="P446" s="1">
        <v>-43535.85</v>
      </c>
      <c r="Q446" s="1">
        <v>-44971.74</v>
      </c>
      <c r="R446" s="1">
        <v>-46407.63</v>
      </c>
      <c r="S446" s="1">
        <v>-47843.520000000004</v>
      </c>
      <c r="T446" s="1">
        <v>-49279.41</v>
      </c>
      <c r="U446" s="1">
        <v>-50715.3</v>
      </c>
      <c r="V446" s="1">
        <v>-52151.19</v>
      </c>
      <c r="W446" s="1">
        <v>-53587.08</v>
      </c>
      <c r="X446" s="1">
        <v>24901.66</v>
      </c>
      <c r="Y446" s="1">
        <v>23940.57</v>
      </c>
      <c r="Z446" s="1">
        <v>22979.48</v>
      </c>
      <c r="AA446" s="1">
        <v>-48988.15</v>
      </c>
      <c r="AB446" s="1">
        <v>-1445.57</v>
      </c>
      <c r="AC446" s="1">
        <v>-1435.89</v>
      </c>
      <c r="AD446" s="1">
        <v>-1435.89</v>
      </c>
      <c r="AE446" s="1">
        <v>-1435.89</v>
      </c>
      <c r="AF446" s="1">
        <v>-1435.89</v>
      </c>
      <c r="AG446" s="1">
        <v>-1435.89</v>
      </c>
      <c r="AH446" s="1">
        <v>-1435.89</v>
      </c>
      <c r="AI446" s="1">
        <v>-1435.89</v>
      </c>
      <c r="AJ446" s="1">
        <v>-1435.89</v>
      </c>
      <c r="AK446" s="1">
        <v>-1198.49</v>
      </c>
      <c r="AL446" s="1">
        <v>-961.09</v>
      </c>
      <c r="AM446" s="1">
        <v>-961.09</v>
      </c>
      <c r="AN446" s="1">
        <v>-71967.63</v>
      </c>
      <c r="AO446" s="1">
        <v>198889.30000000002</v>
      </c>
      <c r="AP446" s="1">
        <v>197453.41</v>
      </c>
      <c r="AQ446" s="1">
        <v>196017.52000000002</v>
      </c>
      <c r="AR446" s="1">
        <v>194581.63</v>
      </c>
      <c r="AS446" s="1">
        <v>193145.74</v>
      </c>
      <c r="AT446" s="1">
        <v>191709.85</v>
      </c>
      <c r="AU446" s="1">
        <v>190273.96</v>
      </c>
      <c r="AV446" s="1">
        <v>188838.07</v>
      </c>
      <c r="AW446" s="1">
        <v>187402.18</v>
      </c>
      <c r="AX446" s="1">
        <v>186203.69</v>
      </c>
      <c r="AY446" s="1">
        <v>185242.6</v>
      </c>
      <c r="AZ446" s="1">
        <v>184281.51</v>
      </c>
      <c r="BA446" s="1">
        <v>112313.88</v>
      </c>
    </row>
    <row r="447" spans="1:53" x14ac:dyDescent="0.2">
      <c r="A447" t="s">
        <v>462</v>
      </c>
      <c r="B447" s="1">
        <v>992932.29</v>
      </c>
      <c r="C447" s="1">
        <v>992932.29</v>
      </c>
      <c r="D447" s="1">
        <v>992932.29</v>
      </c>
      <c r="E447" s="1">
        <v>992932.29</v>
      </c>
      <c r="F447" s="1">
        <v>992932.29</v>
      </c>
      <c r="G447" s="1">
        <v>992932.29</v>
      </c>
      <c r="H447" s="1">
        <v>992932.29</v>
      </c>
      <c r="I447" s="1">
        <v>992932.29</v>
      </c>
      <c r="J447" s="1">
        <v>992932.29</v>
      </c>
      <c r="K447" s="1">
        <v>992932.29</v>
      </c>
      <c r="L447" s="1">
        <v>992932.29</v>
      </c>
      <c r="M447" s="1">
        <v>992932.29</v>
      </c>
      <c r="N447" s="1">
        <v>992932.29</v>
      </c>
      <c r="O447" s="1">
        <v>-861443.55</v>
      </c>
      <c r="P447" s="1">
        <v>-864620.93</v>
      </c>
      <c r="Q447" s="1">
        <v>-867798.31</v>
      </c>
      <c r="R447" s="1">
        <v>-870975.69000000006</v>
      </c>
      <c r="S447" s="1">
        <v>-874153.07000000007</v>
      </c>
      <c r="T447" s="1">
        <v>-877330.45000000007</v>
      </c>
      <c r="U447" s="1">
        <v>-880507.83000000007</v>
      </c>
      <c r="V447" s="1">
        <v>-883685.21</v>
      </c>
      <c r="W447" s="1">
        <v>-886862.59</v>
      </c>
      <c r="X447" s="1">
        <v>-890039.97</v>
      </c>
      <c r="Y447" s="1">
        <v>-893217.35</v>
      </c>
      <c r="Z447" s="1">
        <v>-896394.73</v>
      </c>
      <c r="AA447" s="1">
        <v>-899572.11</v>
      </c>
      <c r="AB447" s="1">
        <v>-3177.38</v>
      </c>
      <c r="AC447" s="1">
        <v>-3177.38</v>
      </c>
      <c r="AD447" s="1">
        <v>-3177.38</v>
      </c>
      <c r="AE447" s="1">
        <v>-3177.38</v>
      </c>
      <c r="AF447" s="1">
        <v>-3177.38</v>
      </c>
      <c r="AG447" s="1">
        <v>-3177.38</v>
      </c>
      <c r="AH447" s="1">
        <v>-3177.38</v>
      </c>
      <c r="AI447" s="1">
        <v>-3177.38</v>
      </c>
      <c r="AJ447" s="1">
        <v>-3177.38</v>
      </c>
      <c r="AK447" s="1">
        <v>-3177.38</v>
      </c>
      <c r="AL447" s="1">
        <v>-3177.38</v>
      </c>
      <c r="AM447" s="1">
        <v>-3177.38</v>
      </c>
      <c r="AN447" s="1">
        <v>-3177.38</v>
      </c>
      <c r="AO447" s="1">
        <v>131488.74</v>
      </c>
      <c r="AP447" s="1">
        <v>128311.36</v>
      </c>
      <c r="AQ447" s="1">
        <v>125133.98</v>
      </c>
      <c r="AR447" s="1">
        <v>121956.6</v>
      </c>
      <c r="AS447" s="1">
        <v>118779.22</v>
      </c>
      <c r="AT447" s="1">
        <v>115601.84</v>
      </c>
      <c r="AU447" s="1">
        <v>112424.46</v>
      </c>
      <c r="AV447" s="1">
        <v>109247.08</v>
      </c>
      <c r="AW447" s="1">
        <v>106069.7</v>
      </c>
      <c r="AX447" s="1">
        <v>102892.32</v>
      </c>
      <c r="AY447" s="1">
        <v>99714.94</v>
      </c>
      <c r="AZ447" s="1">
        <v>96537.56</v>
      </c>
      <c r="BA447" s="1">
        <v>93360.180000000008</v>
      </c>
    </row>
    <row r="448" spans="1:53" x14ac:dyDescent="0.2">
      <c r="A448" t="s">
        <v>463</v>
      </c>
      <c r="B448" s="1">
        <v>0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-33333</v>
      </c>
      <c r="J448" s="1">
        <v>0</v>
      </c>
      <c r="K448" s="1" t="s">
        <v>21</v>
      </c>
      <c r="L448" s="1" t="s">
        <v>21</v>
      </c>
      <c r="M448" s="1" t="s">
        <v>21</v>
      </c>
      <c r="N448" s="1" t="s">
        <v>21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33333</v>
      </c>
      <c r="W448" s="1">
        <v>0</v>
      </c>
      <c r="X448" s="1" t="s">
        <v>21</v>
      </c>
      <c r="Y448" s="1" t="s">
        <v>21</v>
      </c>
      <c r="Z448" s="1" t="s">
        <v>21</v>
      </c>
      <c r="AA448" s="1" t="s">
        <v>21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 t="s">
        <v>21</v>
      </c>
      <c r="AL448" s="1" t="s">
        <v>21</v>
      </c>
      <c r="AM448" s="1" t="s">
        <v>21</v>
      </c>
      <c r="AN448" s="1" t="s">
        <v>21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 t="s">
        <v>21</v>
      </c>
      <c r="AY448" s="1" t="s">
        <v>21</v>
      </c>
      <c r="AZ448" s="1" t="s">
        <v>21</v>
      </c>
      <c r="BA448" s="1" t="s">
        <v>21</v>
      </c>
    </row>
    <row r="449" spans="1:53" x14ac:dyDescent="0.2">
      <c r="A449" t="s">
        <v>464</v>
      </c>
      <c r="B449" s="1">
        <v>406993.93</v>
      </c>
      <c r="C449" s="1">
        <v>406993.93</v>
      </c>
      <c r="D449" s="1">
        <v>406993.93</v>
      </c>
      <c r="E449" s="1">
        <v>406993.93</v>
      </c>
      <c r="F449" s="1">
        <v>406993.93</v>
      </c>
      <c r="G449" s="1">
        <v>406993.93</v>
      </c>
      <c r="H449" s="1">
        <v>406993.93</v>
      </c>
      <c r="I449" s="1">
        <v>406993.93</v>
      </c>
      <c r="J449" s="1">
        <v>406993.93</v>
      </c>
      <c r="K449" s="1">
        <v>406993.93</v>
      </c>
      <c r="L449" s="1">
        <v>406993.93</v>
      </c>
      <c r="M449" s="1">
        <v>406993.93</v>
      </c>
      <c r="N449" s="1">
        <v>406993.93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406993.93</v>
      </c>
      <c r="AP449" s="1">
        <v>406993.93</v>
      </c>
      <c r="AQ449" s="1">
        <v>406993.93</v>
      </c>
      <c r="AR449" s="1">
        <v>406993.93</v>
      </c>
      <c r="AS449" s="1">
        <v>406993.93</v>
      </c>
      <c r="AT449" s="1">
        <v>406993.93</v>
      </c>
      <c r="AU449" s="1">
        <v>406993.93</v>
      </c>
      <c r="AV449" s="1">
        <v>406993.93</v>
      </c>
      <c r="AW449" s="1">
        <v>406993.93</v>
      </c>
      <c r="AX449" s="1">
        <v>406993.93</v>
      </c>
      <c r="AY449" s="1">
        <v>406993.93</v>
      </c>
      <c r="AZ449" s="1">
        <v>406993.93</v>
      </c>
      <c r="BA449" s="1">
        <v>406993.93</v>
      </c>
    </row>
    <row r="450" spans="1:53" x14ac:dyDescent="0.2">
      <c r="A450" t="s">
        <v>465</v>
      </c>
      <c r="B450" s="1">
        <v>59811.72</v>
      </c>
      <c r="C450" s="1">
        <v>59811.72</v>
      </c>
      <c r="D450" s="1">
        <v>59811.72</v>
      </c>
      <c r="E450" s="1">
        <v>59811.72</v>
      </c>
      <c r="F450" s="1">
        <v>59811.72</v>
      </c>
      <c r="G450" s="1">
        <v>59811.72</v>
      </c>
      <c r="H450" s="1">
        <v>59811.72</v>
      </c>
      <c r="I450" s="1">
        <v>59811.72</v>
      </c>
      <c r="J450" s="1">
        <v>59811.72</v>
      </c>
      <c r="K450" s="1">
        <v>59811.72</v>
      </c>
      <c r="L450" s="1">
        <v>59811.72</v>
      </c>
      <c r="M450" s="1">
        <v>59811.72</v>
      </c>
      <c r="N450" s="1">
        <v>59811.72</v>
      </c>
      <c r="O450" s="1">
        <v>-24541.9</v>
      </c>
      <c r="P450" s="1">
        <v>-24634.11</v>
      </c>
      <c r="Q450" s="1">
        <v>-24726.32</v>
      </c>
      <c r="R450" s="1">
        <v>-24818.53</v>
      </c>
      <c r="S450" s="1">
        <v>-24910.74</v>
      </c>
      <c r="T450" s="1">
        <v>-25002.95</v>
      </c>
      <c r="U450" s="1">
        <v>-25095.16</v>
      </c>
      <c r="V450" s="1">
        <v>-25187.37</v>
      </c>
      <c r="W450" s="1">
        <v>-25279.58</v>
      </c>
      <c r="X450" s="1">
        <v>-25371.79</v>
      </c>
      <c r="Y450" s="1">
        <v>-25464</v>
      </c>
      <c r="Z450" s="1">
        <v>-25556.21</v>
      </c>
      <c r="AA450" s="1">
        <v>-25648.420000000002</v>
      </c>
      <c r="AB450" s="1">
        <v>-92.210000000000008</v>
      </c>
      <c r="AC450" s="1">
        <v>-92.210000000000008</v>
      </c>
      <c r="AD450" s="1">
        <v>-92.210000000000008</v>
      </c>
      <c r="AE450" s="1">
        <v>-92.210000000000008</v>
      </c>
      <c r="AF450" s="1">
        <v>-92.210000000000008</v>
      </c>
      <c r="AG450" s="1">
        <v>-92.210000000000008</v>
      </c>
      <c r="AH450" s="1">
        <v>-92.210000000000008</v>
      </c>
      <c r="AI450" s="1">
        <v>-92.210000000000008</v>
      </c>
      <c r="AJ450" s="1">
        <v>-92.210000000000008</v>
      </c>
      <c r="AK450" s="1">
        <v>-92.210000000000008</v>
      </c>
      <c r="AL450" s="1">
        <v>-92.210000000000008</v>
      </c>
      <c r="AM450" s="1">
        <v>-92.210000000000008</v>
      </c>
      <c r="AN450" s="1">
        <v>-92.210000000000008</v>
      </c>
      <c r="AO450" s="1">
        <v>35269.82</v>
      </c>
      <c r="AP450" s="1">
        <v>35177.61</v>
      </c>
      <c r="AQ450" s="1">
        <v>35085.4</v>
      </c>
      <c r="AR450" s="1">
        <v>34993.19</v>
      </c>
      <c r="AS450" s="1">
        <v>34900.980000000003</v>
      </c>
      <c r="AT450" s="1">
        <v>34808.770000000004</v>
      </c>
      <c r="AU450" s="1">
        <v>34716.559999999998</v>
      </c>
      <c r="AV450" s="1">
        <v>34624.35</v>
      </c>
      <c r="AW450" s="1">
        <v>34532.14</v>
      </c>
      <c r="AX450" s="1">
        <v>34439.93</v>
      </c>
      <c r="AY450" s="1">
        <v>34347.72</v>
      </c>
      <c r="AZ450" s="1">
        <v>34255.51</v>
      </c>
      <c r="BA450" s="1">
        <v>34163.300000000003</v>
      </c>
    </row>
    <row r="451" spans="1:53" x14ac:dyDescent="0.2">
      <c r="A451" t="s">
        <v>466</v>
      </c>
      <c r="B451" s="1">
        <v>1336888.6299999999</v>
      </c>
      <c r="C451" s="1">
        <v>1345603.53</v>
      </c>
      <c r="D451" s="1">
        <v>1357195.54</v>
      </c>
      <c r="E451" s="1">
        <v>1367481.59</v>
      </c>
      <c r="F451" s="1">
        <v>1383636.98</v>
      </c>
      <c r="G451" s="1">
        <v>1437811.81</v>
      </c>
      <c r="H451" s="1">
        <v>1442776.01</v>
      </c>
      <c r="I451" s="1">
        <v>1448431.56</v>
      </c>
      <c r="J451" s="1">
        <v>1451782.43</v>
      </c>
      <c r="K451" s="1">
        <v>1465841.27</v>
      </c>
      <c r="L451" s="1">
        <v>1482172.81</v>
      </c>
      <c r="M451" s="1">
        <v>1507987.32</v>
      </c>
      <c r="N451" s="1">
        <v>1507987.32</v>
      </c>
      <c r="O451" s="1">
        <v>-460402.10000000003</v>
      </c>
      <c r="P451" s="1">
        <v>-462089.9</v>
      </c>
      <c r="Q451" s="1">
        <v>-463790.48</v>
      </c>
      <c r="R451" s="1">
        <v>-465504.82</v>
      </c>
      <c r="S451" s="1">
        <v>-467235.8</v>
      </c>
      <c r="T451" s="1">
        <v>-469011.03</v>
      </c>
      <c r="U451" s="1">
        <v>-470823.47000000003</v>
      </c>
      <c r="V451" s="1">
        <v>-472642.59</v>
      </c>
      <c r="W451" s="1">
        <v>-474467.38</v>
      </c>
      <c r="X451" s="1">
        <v>-476303.12</v>
      </c>
      <c r="Y451" s="1">
        <v>-478157.98</v>
      </c>
      <c r="Z451" s="1">
        <v>-480039.36</v>
      </c>
      <c r="AA451" s="1">
        <v>-481936.98</v>
      </c>
      <c r="AB451" s="1">
        <v>-1658.54</v>
      </c>
      <c r="AC451" s="1">
        <v>-1687.8</v>
      </c>
      <c r="AD451" s="1">
        <v>-1700.58</v>
      </c>
      <c r="AE451" s="1">
        <v>-1714.3400000000001</v>
      </c>
      <c r="AF451" s="1">
        <v>-1730.98</v>
      </c>
      <c r="AG451" s="1">
        <v>-1775.23</v>
      </c>
      <c r="AH451" s="1">
        <v>-1812.44</v>
      </c>
      <c r="AI451" s="1">
        <v>-1819.1200000000001</v>
      </c>
      <c r="AJ451" s="1">
        <v>-1824.79</v>
      </c>
      <c r="AK451" s="1">
        <v>-1835.74</v>
      </c>
      <c r="AL451" s="1">
        <v>-1854.8600000000001</v>
      </c>
      <c r="AM451" s="1">
        <v>-1881.38</v>
      </c>
      <c r="AN451" s="1">
        <v>-1897.6200000000001</v>
      </c>
      <c r="AO451" s="1">
        <v>876486.53</v>
      </c>
      <c r="AP451" s="1">
        <v>883513.63</v>
      </c>
      <c r="AQ451" s="1">
        <v>893405.06</v>
      </c>
      <c r="AR451" s="1">
        <v>901976.77</v>
      </c>
      <c r="AS451" s="1">
        <v>916401.18</v>
      </c>
      <c r="AT451" s="1">
        <v>968800.78</v>
      </c>
      <c r="AU451" s="1">
        <v>971952.54</v>
      </c>
      <c r="AV451" s="1">
        <v>975788.97</v>
      </c>
      <c r="AW451" s="1">
        <v>977315.05</v>
      </c>
      <c r="AX451" s="1">
        <v>989538.15</v>
      </c>
      <c r="AY451" s="1">
        <v>1004014.83</v>
      </c>
      <c r="AZ451" s="1">
        <v>1027947.96</v>
      </c>
      <c r="BA451" s="1">
        <v>1026050.34</v>
      </c>
    </row>
    <row r="452" spans="1:53" x14ac:dyDescent="0.2">
      <c r="A452" t="s">
        <v>467</v>
      </c>
      <c r="B452" s="1">
        <v>275254.53000000003</v>
      </c>
      <c r="C452" s="1">
        <v>275254.53000000003</v>
      </c>
      <c r="D452" s="1">
        <v>275254.53000000003</v>
      </c>
      <c r="E452" s="1">
        <v>275254.53000000003</v>
      </c>
      <c r="F452" s="1">
        <v>275254.53000000003</v>
      </c>
      <c r="G452" s="1">
        <v>275254.53000000003</v>
      </c>
      <c r="H452" s="1">
        <v>275254.53000000003</v>
      </c>
      <c r="I452" s="1">
        <v>275254.53000000003</v>
      </c>
      <c r="J452" s="1">
        <v>275254.53000000003</v>
      </c>
      <c r="K452" s="1">
        <v>275254.53000000003</v>
      </c>
      <c r="L452" s="1">
        <v>275254.53000000003</v>
      </c>
      <c r="M452" s="1">
        <v>275254.53000000003</v>
      </c>
      <c r="N452" s="1">
        <v>275254.53000000003</v>
      </c>
      <c r="O452" s="1">
        <v>-190906.57</v>
      </c>
      <c r="P452" s="1">
        <v>-191223.12</v>
      </c>
      <c r="Q452" s="1">
        <v>-191539.67</v>
      </c>
      <c r="R452" s="1">
        <v>-191856.22</v>
      </c>
      <c r="S452" s="1">
        <v>-192172.77</v>
      </c>
      <c r="T452" s="1">
        <v>-192489.32</v>
      </c>
      <c r="U452" s="1">
        <v>-192805.87</v>
      </c>
      <c r="V452" s="1">
        <v>-193122.42</v>
      </c>
      <c r="W452" s="1">
        <v>-193438.97</v>
      </c>
      <c r="X452" s="1">
        <v>-193755.51999999999</v>
      </c>
      <c r="Y452" s="1">
        <v>-194072.07</v>
      </c>
      <c r="Z452" s="1">
        <v>-194388.62</v>
      </c>
      <c r="AA452" s="1">
        <v>-193976.64</v>
      </c>
      <c r="AB452" s="1">
        <v>-316.55</v>
      </c>
      <c r="AC452" s="1">
        <v>-316.55</v>
      </c>
      <c r="AD452" s="1">
        <v>-316.55</v>
      </c>
      <c r="AE452" s="1">
        <v>-316.55</v>
      </c>
      <c r="AF452" s="1">
        <v>-316.55</v>
      </c>
      <c r="AG452" s="1">
        <v>-316.55</v>
      </c>
      <c r="AH452" s="1">
        <v>-316.55</v>
      </c>
      <c r="AI452" s="1">
        <v>-316.55</v>
      </c>
      <c r="AJ452" s="1">
        <v>-316.55</v>
      </c>
      <c r="AK452" s="1">
        <v>-316.55</v>
      </c>
      <c r="AL452" s="1">
        <v>-316.55</v>
      </c>
      <c r="AM452" s="1">
        <v>-316.55</v>
      </c>
      <c r="AN452" s="1">
        <v>-316.55</v>
      </c>
      <c r="AO452" s="1">
        <v>84347.96</v>
      </c>
      <c r="AP452" s="1">
        <v>84031.41</v>
      </c>
      <c r="AQ452" s="1">
        <v>83714.86</v>
      </c>
      <c r="AR452" s="1">
        <v>83398.31</v>
      </c>
      <c r="AS452" s="1">
        <v>83081.759999999995</v>
      </c>
      <c r="AT452" s="1">
        <v>82765.210000000006</v>
      </c>
      <c r="AU452" s="1">
        <v>82448.66</v>
      </c>
      <c r="AV452" s="1">
        <v>82132.11</v>
      </c>
      <c r="AW452" s="1">
        <v>81815.56</v>
      </c>
      <c r="AX452" s="1">
        <v>81499.009999999995</v>
      </c>
      <c r="AY452" s="1">
        <v>81182.460000000006</v>
      </c>
      <c r="AZ452" s="1">
        <v>80865.91</v>
      </c>
      <c r="BA452" s="1">
        <v>81277.89</v>
      </c>
    </row>
    <row r="453" spans="1:53" x14ac:dyDescent="0.2">
      <c r="A453" t="s">
        <v>468</v>
      </c>
      <c r="B453" s="1">
        <v>52850.07</v>
      </c>
      <c r="C453" s="1">
        <v>52850.07</v>
      </c>
      <c r="D453" s="1">
        <v>52850.07</v>
      </c>
      <c r="E453" s="1">
        <v>52850.07</v>
      </c>
      <c r="F453" s="1">
        <v>52850.07</v>
      </c>
      <c r="G453" s="1">
        <v>52850.07</v>
      </c>
      <c r="H453" s="1">
        <v>52850.07</v>
      </c>
      <c r="I453" s="1">
        <v>52850.07</v>
      </c>
      <c r="J453" s="1">
        <v>52850.07</v>
      </c>
      <c r="K453" s="1">
        <v>52850.07</v>
      </c>
      <c r="L453" s="1">
        <v>52850.07</v>
      </c>
      <c r="M453" s="1">
        <v>52850.07</v>
      </c>
      <c r="N453" s="1">
        <v>52850.07</v>
      </c>
      <c r="O453" s="1">
        <v>-37458.85</v>
      </c>
      <c r="P453" s="1">
        <v>-37519.19</v>
      </c>
      <c r="Q453" s="1">
        <v>-37579.53</v>
      </c>
      <c r="R453" s="1">
        <v>-37639.870000000003</v>
      </c>
      <c r="S453" s="1">
        <v>-37700.21</v>
      </c>
      <c r="T453" s="1">
        <v>-37760.550000000003</v>
      </c>
      <c r="U453" s="1">
        <v>-37820.89</v>
      </c>
      <c r="V453" s="1">
        <v>-37881.230000000003</v>
      </c>
      <c r="W453" s="1">
        <v>-37941.57</v>
      </c>
      <c r="X453" s="1">
        <v>-38001.910000000003</v>
      </c>
      <c r="Y453" s="1">
        <v>-38062.25</v>
      </c>
      <c r="Z453" s="1">
        <v>-38122.590000000004</v>
      </c>
      <c r="AA453" s="1">
        <v>-38182.93</v>
      </c>
      <c r="AB453" s="1">
        <v>-60.34</v>
      </c>
      <c r="AC453" s="1">
        <v>-60.34</v>
      </c>
      <c r="AD453" s="1">
        <v>-60.34</v>
      </c>
      <c r="AE453" s="1">
        <v>-60.34</v>
      </c>
      <c r="AF453" s="1">
        <v>-60.34</v>
      </c>
      <c r="AG453" s="1">
        <v>-60.34</v>
      </c>
      <c r="AH453" s="1">
        <v>-60.34</v>
      </c>
      <c r="AI453" s="1">
        <v>-60.34</v>
      </c>
      <c r="AJ453" s="1">
        <v>-60.34</v>
      </c>
      <c r="AK453" s="1">
        <v>-60.34</v>
      </c>
      <c r="AL453" s="1">
        <v>-60.34</v>
      </c>
      <c r="AM453" s="1">
        <v>-60.34</v>
      </c>
      <c r="AN453" s="1">
        <v>-60.34</v>
      </c>
      <c r="AO453" s="1">
        <v>15391.220000000001</v>
      </c>
      <c r="AP453" s="1">
        <v>15330.880000000001</v>
      </c>
      <c r="AQ453" s="1">
        <v>15270.54</v>
      </c>
      <c r="AR453" s="1">
        <v>15210.2</v>
      </c>
      <c r="AS453" s="1">
        <v>15149.86</v>
      </c>
      <c r="AT453" s="1">
        <v>15089.52</v>
      </c>
      <c r="AU453" s="1">
        <v>15029.18</v>
      </c>
      <c r="AV453" s="1">
        <v>14968.84</v>
      </c>
      <c r="AW453" s="1">
        <v>14908.5</v>
      </c>
      <c r="AX453" s="1">
        <v>14848.16</v>
      </c>
      <c r="AY453" s="1">
        <v>14787.82</v>
      </c>
      <c r="AZ453" s="1">
        <v>14727.48</v>
      </c>
      <c r="BA453" s="1">
        <v>14667.14</v>
      </c>
    </row>
    <row r="454" spans="1:53" x14ac:dyDescent="0.2">
      <c r="A454" t="s">
        <v>469</v>
      </c>
      <c r="B454" s="1">
        <v>110236.38</v>
      </c>
      <c r="C454" s="1">
        <v>110236.38</v>
      </c>
      <c r="D454" s="1">
        <v>110236.38</v>
      </c>
      <c r="E454" s="1">
        <v>110236.38</v>
      </c>
      <c r="F454" s="1">
        <v>110236.38</v>
      </c>
      <c r="G454" s="1">
        <v>110236.38</v>
      </c>
      <c r="H454" s="1">
        <v>110236.38</v>
      </c>
      <c r="I454" s="1">
        <v>110236.38</v>
      </c>
      <c r="J454" s="1">
        <v>110236.38</v>
      </c>
      <c r="K454" s="1">
        <v>110236.38</v>
      </c>
      <c r="L454" s="1">
        <v>110236.38</v>
      </c>
      <c r="M454" s="1">
        <v>110236.38</v>
      </c>
      <c r="N454" s="1">
        <v>110236.38</v>
      </c>
      <c r="O454" s="1">
        <v>-55308.55</v>
      </c>
      <c r="P454" s="1">
        <v>-55455.53</v>
      </c>
      <c r="Q454" s="1">
        <v>-55602.51</v>
      </c>
      <c r="R454" s="1">
        <v>-55749.49</v>
      </c>
      <c r="S454" s="1">
        <v>-55896.47</v>
      </c>
      <c r="T454" s="1">
        <v>-56043.450000000004</v>
      </c>
      <c r="U454" s="1">
        <v>-56190.43</v>
      </c>
      <c r="V454" s="1">
        <v>-56337.41</v>
      </c>
      <c r="W454" s="1">
        <v>-56484.39</v>
      </c>
      <c r="X454" s="1">
        <v>-56631.37</v>
      </c>
      <c r="Y454" s="1">
        <v>-56778.35</v>
      </c>
      <c r="Z454" s="1">
        <v>-56925.33</v>
      </c>
      <c r="AA454" s="1">
        <v>-57072.31</v>
      </c>
      <c r="AB454" s="1">
        <v>-146.97999999999999</v>
      </c>
      <c r="AC454" s="1">
        <v>-146.97999999999999</v>
      </c>
      <c r="AD454" s="1">
        <v>-146.97999999999999</v>
      </c>
      <c r="AE454" s="1">
        <v>-146.97999999999999</v>
      </c>
      <c r="AF454" s="1">
        <v>-146.97999999999999</v>
      </c>
      <c r="AG454" s="1">
        <v>-146.97999999999999</v>
      </c>
      <c r="AH454" s="1">
        <v>-146.97999999999999</v>
      </c>
      <c r="AI454" s="1">
        <v>-146.97999999999999</v>
      </c>
      <c r="AJ454" s="1">
        <v>-146.97999999999999</v>
      </c>
      <c r="AK454" s="1">
        <v>-146.97999999999999</v>
      </c>
      <c r="AL454" s="1">
        <v>-146.97999999999999</v>
      </c>
      <c r="AM454" s="1">
        <v>-146.97999999999999</v>
      </c>
      <c r="AN454" s="1">
        <v>-146.97999999999999</v>
      </c>
      <c r="AO454" s="1">
        <v>54927.83</v>
      </c>
      <c r="AP454" s="1">
        <v>54780.85</v>
      </c>
      <c r="AQ454" s="1">
        <v>54633.87</v>
      </c>
      <c r="AR454" s="1">
        <v>54486.89</v>
      </c>
      <c r="AS454" s="1">
        <v>54339.91</v>
      </c>
      <c r="AT454" s="1">
        <v>54192.93</v>
      </c>
      <c r="AU454" s="1">
        <v>54045.950000000004</v>
      </c>
      <c r="AV454" s="1">
        <v>53898.97</v>
      </c>
      <c r="AW454" s="1">
        <v>53751.99</v>
      </c>
      <c r="AX454" s="1">
        <v>53605.01</v>
      </c>
      <c r="AY454" s="1">
        <v>53458.03</v>
      </c>
      <c r="AZ454" s="1">
        <v>53311.05</v>
      </c>
      <c r="BA454" s="1">
        <v>53164.07</v>
      </c>
    </row>
    <row r="455" spans="1:53" x14ac:dyDescent="0.2">
      <c r="A455" t="s">
        <v>470</v>
      </c>
      <c r="B455" s="1">
        <v>61655.69</v>
      </c>
      <c r="C455" s="1">
        <v>61655.69</v>
      </c>
      <c r="D455" s="1">
        <v>61655.69</v>
      </c>
      <c r="E455" s="1">
        <v>61655.69</v>
      </c>
      <c r="F455" s="1">
        <v>61655.69</v>
      </c>
      <c r="G455" s="1">
        <v>61655.69</v>
      </c>
      <c r="H455" s="1">
        <v>61655.69</v>
      </c>
      <c r="I455" s="1">
        <v>61655.69</v>
      </c>
      <c r="J455" s="1">
        <v>61655.69</v>
      </c>
      <c r="K455" s="1">
        <v>61655.69</v>
      </c>
      <c r="L455" s="1">
        <v>61655.69</v>
      </c>
      <c r="M455" s="1">
        <v>61655.69</v>
      </c>
      <c r="N455" s="1">
        <v>61655.69</v>
      </c>
      <c r="O455" s="1">
        <v>-43700.090000000004</v>
      </c>
      <c r="P455" s="1">
        <v>-43770.48</v>
      </c>
      <c r="Q455" s="1">
        <v>-43840.87</v>
      </c>
      <c r="R455" s="1">
        <v>-43911.26</v>
      </c>
      <c r="S455" s="1">
        <v>-43981.65</v>
      </c>
      <c r="T455" s="1">
        <v>-44052.04</v>
      </c>
      <c r="U455" s="1">
        <v>-44122.43</v>
      </c>
      <c r="V455" s="1">
        <v>-44192.82</v>
      </c>
      <c r="W455" s="1">
        <v>-44263.21</v>
      </c>
      <c r="X455" s="1">
        <v>-44333.599999999999</v>
      </c>
      <c r="Y455" s="1">
        <v>-44403.99</v>
      </c>
      <c r="Z455" s="1">
        <v>-44474.38</v>
      </c>
      <c r="AA455" s="1">
        <v>-44544.770000000004</v>
      </c>
      <c r="AB455" s="1">
        <v>-70.39</v>
      </c>
      <c r="AC455" s="1">
        <v>-70.39</v>
      </c>
      <c r="AD455" s="1">
        <v>-70.39</v>
      </c>
      <c r="AE455" s="1">
        <v>-70.39</v>
      </c>
      <c r="AF455" s="1">
        <v>-70.39</v>
      </c>
      <c r="AG455" s="1">
        <v>-70.39</v>
      </c>
      <c r="AH455" s="1">
        <v>-70.39</v>
      </c>
      <c r="AI455" s="1">
        <v>-70.39</v>
      </c>
      <c r="AJ455" s="1">
        <v>-70.39</v>
      </c>
      <c r="AK455" s="1">
        <v>-70.39</v>
      </c>
      <c r="AL455" s="1">
        <v>-70.39</v>
      </c>
      <c r="AM455" s="1">
        <v>-70.39</v>
      </c>
      <c r="AN455" s="1">
        <v>-70.39</v>
      </c>
      <c r="AO455" s="1">
        <v>17955.600000000002</v>
      </c>
      <c r="AP455" s="1">
        <v>17885.21</v>
      </c>
      <c r="AQ455" s="1">
        <v>17814.82</v>
      </c>
      <c r="AR455" s="1">
        <v>17744.43</v>
      </c>
      <c r="AS455" s="1">
        <v>17674.04</v>
      </c>
      <c r="AT455" s="1">
        <v>17603.650000000001</v>
      </c>
      <c r="AU455" s="1">
        <v>17533.260000000002</v>
      </c>
      <c r="AV455" s="1">
        <v>17462.87</v>
      </c>
      <c r="AW455" s="1">
        <v>17392.48</v>
      </c>
      <c r="AX455" s="1">
        <v>17322.09</v>
      </c>
      <c r="AY455" s="1">
        <v>17251.7</v>
      </c>
      <c r="AZ455" s="1">
        <v>17181.310000000001</v>
      </c>
      <c r="BA455" s="1">
        <v>17110.920000000002</v>
      </c>
    </row>
    <row r="456" spans="1:53" x14ac:dyDescent="0.2">
      <c r="A456" t="s">
        <v>471</v>
      </c>
      <c r="B456" s="1">
        <v>12959685.9</v>
      </c>
      <c r="C456" s="1">
        <v>12968400.800000001</v>
      </c>
      <c r="D456" s="1">
        <v>12979992.83</v>
      </c>
      <c r="E456" s="1">
        <v>12990278.9</v>
      </c>
      <c r="F456" s="1">
        <v>13006434.289999999</v>
      </c>
      <c r="G456" s="1">
        <v>13060609.15</v>
      </c>
      <c r="H456" s="1">
        <v>13065573.359999999</v>
      </c>
      <c r="I456" s="1">
        <v>13071228.91</v>
      </c>
      <c r="J456" s="1">
        <v>13074579.779999999</v>
      </c>
      <c r="K456" s="1">
        <v>12919295.630000001</v>
      </c>
      <c r="L456" s="1">
        <v>12935627.189999999</v>
      </c>
      <c r="M456" s="1">
        <v>12961441.720000001</v>
      </c>
      <c r="N456" s="1">
        <v>12961441.720000001</v>
      </c>
      <c r="O456" s="1">
        <v>-5273887.05</v>
      </c>
      <c r="P456" s="1">
        <v>-5286310.92</v>
      </c>
      <c r="Q456" s="1">
        <v>-5298744.53</v>
      </c>
      <c r="R456" s="1">
        <v>-5311188.62</v>
      </c>
      <c r="S456" s="1">
        <v>-5323645.38</v>
      </c>
      <c r="T456" s="1">
        <v>-5336135.84</v>
      </c>
      <c r="U456" s="1">
        <v>-5348654.6399999997</v>
      </c>
      <c r="V456" s="1">
        <v>-5361178.5199999996</v>
      </c>
      <c r="W456" s="1">
        <v>-5373706.7199999997</v>
      </c>
      <c r="X456" s="1">
        <v>-5216819.12</v>
      </c>
      <c r="Y456" s="1">
        <v>-5229207.9400000004</v>
      </c>
      <c r="Z456" s="1">
        <v>-5241616.95</v>
      </c>
      <c r="AA456" s="1">
        <v>-5254038.33</v>
      </c>
      <c r="AB456" s="1">
        <v>-12401.6</v>
      </c>
      <c r="AC456" s="1">
        <v>-12423.87</v>
      </c>
      <c r="AD456" s="1">
        <v>-12433.61</v>
      </c>
      <c r="AE456" s="1">
        <v>-12444.09</v>
      </c>
      <c r="AF456" s="1">
        <v>-12456.76</v>
      </c>
      <c r="AG456" s="1">
        <v>-12490.460000000001</v>
      </c>
      <c r="AH456" s="1">
        <v>-12518.800000000001</v>
      </c>
      <c r="AI456" s="1">
        <v>-12523.880000000001</v>
      </c>
      <c r="AJ456" s="1">
        <v>-12528.2</v>
      </c>
      <c r="AK456" s="1">
        <v>-12455.4</v>
      </c>
      <c r="AL456" s="1">
        <v>-12388.82</v>
      </c>
      <c r="AM456" s="1">
        <v>-12409.01</v>
      </c>
      <c r="AN456" s="1">
        <v>-12421.380000000001</v>
      </c>
      <c r="AO456" s="1">
        <v>7685798.8499999996</v>
      </c>
      <c r="AP456" s="1">
        <v>7682089.8799999999</v>
      </c>
      <c r="AQ456" s="1">
        <v>7681248.2999999998</v>
      </c>
      <c r="AR456" s="1">
        <v>7679090.2800000003</v>
      </c>
      <c r="AS456" s="1">
        <v>7682788.9100000001</v>
      </c>
      <c r="AT456" s="1">
        <v>7724473.3100000005</v>
      </c>
      <c r="AU456" s="1">
        <v>7716918.7199999997</v>
      </c>
      <c r="AV456" s="1">
        <v>7710050.3899999997</v>
      </c>
      <c r="AW456" s="1">
        <v>7700873.0600000005</v>
      </c>
      <c r="AX456" s="1">
        <v>7702476.5099999998</v>
      </c>
      <c r="AY456" s="1">
        <v>7706419.25</v>
      </c>
      <c r="AZ456" s="1">
        <v>7719824.7699999996</v>
      </c>
      <c r="BA456" s="1">
        <v>7707403.3899999997</v>
      </c>
    </row>
    <row r="457" spans="1:53" x14ac:dyDescent="0.2">
      <c r="A457" t="s">
        <v>472</v>
      </c>
      <c r="B457" s="1">
        <v>254354.23</v>
      </c>
      <c r="C457" s="1">
        <v>254354.23</v>
      </c>
      <c r="D457" s="1">
        <v>254354.23</v>
      </c>
      <c r="E457" s="1">
        <v>254354.23</v>
      </c>
      <c r="F457" s="1">
        <v>254354.23</v>
      </c>
      <c r="G457" s="1">
        <v>254354.23</v>
      </c>
      <c r="H457" s="1">
        <v>254354.23</v>
      </c>
      <c r="I457" s="1">
        <v>254354.23</v>
      </c>
      <c r="J457" s="1">
        <v>254354.23</v>
      </c>
      <c r="K457" s="1">
        <v>254354.23</v>
      </c>
      <c r="L457" s="1">
        <v>254354.23</v>
      </c>
      <c r="M457" s="1">
        <v>254354.23</v>
      </c>
      <c r="N457" s="1">
        <v>254354.23</v>
      </c>
      <c r="O457" s="1">
        <v>-240086.66</v>
      </c>
      <c r="P457" s="1">
        <v>-240105.61000000002</v>
      </c>
      <c r="Q457" s="1">
        <v>-240124.56</v>
      </c>
      <c r="R457" s="1">
        <v>-240143.51</v>
      </c>
      <c r="S457" s="1">
        <v>-240162.46</v>
      </c>
      <c r="T457" s="1">
        <v>-240181.41</v>
      </c>
      <c r="U457" s="1">
        <v>-240200.36000000002</v>
      </c>
      <c r="V457" s="1">
        <v>-240219.31</v>
      </c>
      <c r="W457" s="1">
        <v>-240238.26</v>
      </c>
      <c r="X457" s="1">
        <v>-240257.21</v>
      </c>
      <c r="Y457" s="1">
        <v>-240276.16</v>
      </c>
      <c r="Z457" s="1">
        <v>-240295.11000000002</v>
      </c>
      <c r="AA457" s="1">
        <v>-240314.06</v>
      </c>
      <c r="AB457" s="1">
        <v>-18.95</v>
      </c>
      <c r="AC457" s="1">
        <v>-18.95</v>
      </c>
      <c r="AD457" s="1">
        <v>-18.95</v>
      </c>
      <c r="AE457" s="1">
        <v>-18.95</v>
      </c>
      <c r="AF457" s="1">
        <v>-18.95</v>
      </c>
      <c r="AG457" s="1">
        <v>-18.95</v>
      </c>
      <c r="AH457" s="1">
        <v>-18.95</v>
      </c>
      <c r="AI457" s="1">
        <v>-18.95</v>
      </c>
      <c r="AJ457" s="1">
        <v>-18.95</v>
      </c>
      <c r="AK457" s="1">
        <v>-18.95</v>
      </c>
      <c r="AL457" s="1">
        <v>-18.95</v>
      </c>
      <c r="AM457" s="1">
        <v>-18.95</v>
      </c>
      <c r="AN457" s="1">
        <v>-18.95</v>
      </c>
      <c r="AO457" s="1">
        <v>14267.57</v>
      </c>
      <c r="AP457" s="1">
        <v>14248.62</v>
      </c>
      <c r="AQ457" s="1">
        <v>14229.67</v>
      </c>
      <c r="AR457" s="1">
        <v>14210.720000000001</v>
      </c>
      <c r="AS457" s="1">
        <v>14191.77</v>
      </c>
      <c r="AT457" s="1">
        <v>14172.82</v>
      </c>
      <c r="AU457" s="1">
        <v>14153.87</v>
      </c>
      <c r="AV457" s="1">
        <v>14134.92</v>
      </c>
      <c r="AW457" s="1">
        <v>14115.970000000001</v>
      </c>
      <c r="AX457" s="1">
        <v>14097.02</v>
      </c>
      <c r="AY457" s="1">
        <v>14078.07</v>
      </c>
      <c r="AZ457" s="1">
        <v>14059.12</v>
      </c>
      <c r="BA457" s="1">
        <v>14040.17</v>
      </c>
    </row>
    <row r="458" spans="1:53" x14ac:dyDescent="0.2">
      <c r="A458" t="s">
        <v>473</v>
      </c>
      <c r="B458" s="1">
        <v>203330.47</v>
      </c>
      <c r="C458" s="1">
        <v>203330.47</v>
      </c>
      <c r="D458" s="1">
        <v>203330.47</v>
      </c>
      <c r="E458" s="1">
        <v>203330.47</v>
      </c>
      <c r="F458" s="1">
        <v>203330.47</v>
      </c>
      <c r="G458" s="1">
        <v>203330.47</v>
      </c>
      <c r="H458" s="1">
        <v>203330.47</v>
      </c>
      <c r="I458" s="1">
        <v>203330.47</v>
      </c>
      <c r="J458" s="1">
        <v>203330.47</v>
      </c>
      <c r="K458" s="1">
        <v>203330.47</v>
      </c>
      <c r="L458" s="1">
        <v>203330.47</v>
      </c>
      <c r="M458" s="1">
        <v>203330.47</v>
      </c>
      <c r="N458" s="1">
        <v>203330.47</v>
      </c>
      <c r="O458" s="1">
        <v>-73485.06</v>
      </c>
      <c r="P458" s="1">
        <v>-73884.94</v>
      </c>
      <c r="Q458" s="1">
        <v>-74284.820000000007</v>
      </c>
      <c r="R458" s="1">
        <v>-74684.7</v>
      </c>
      <c r="S458" s="1">
        <v>-75084.58</v>
      </c>
      <c r="T458" s="1">
        <v>-75484.460000000006</v>
      </c>
      <c r="U458" s="1">
        <v>-75884.34</v>
      </c>
      <c r="V458" s="1">
        <v>-76284.22</v>
      </c>
      <c r="W458" s="1">
        <v>-76684.100000000006</v>
      </c>
      <c r="X458" s="1">
        <v>-77083.98</v>
      </c>
      <c r="Y458" s="1">
        <v>-77483.86</v>
      </c>
      <c r="Z458" s="1">
        <v>-77883.740000000005</v>
      </c>
      <c r="AA458" s="1">
        <v>-78283.62</v>
      </c>
      <c r="AB458" s="1">
        <v>-399.88</v>
      </c>
      <c r="AC458" s="1">
        <v>-399.88</v>
      </c>
      <c r="AD458" s="1">
        <v>-399.88</v>
      </c>
      <c r="AE458" s="1">
        <v>-399.88</v>
      </c>
      <c r="AF458" s="1">
        <v>-399.88</v>
      </c>
      <c r="AG458" s="1">
        <v>-399.88</v>
      </c>
      <c r="AH458" s="1">
        <v>-399.88</v>
      </c>
      <c r="AI458" s="1">
        <v>-399.88</v>
      </c>
      <c r="AJ458" s="1">
        <v>-399.88</v>
      </c>
      <c r="AK458" s="1">
        <v>-399.88</v>
      </c>
      <c r="AL458" s="1">
        <v>-399.88</v>
      </c>
      <c r="AM458" s="1">
        <v>-399.88</v>
      </c>
      <c r="AN458" s="1">
        <v>-399.88</v>
      </c>
      <c r="AO458" s="1">
        <v>129845.41</v>
      </c>
      <c r="AP458" s="1">
        <v>129445.53</v>
      </c>
      <c r="AQ458" s="1">
        <v>129045.65000000001</v>
      </c>
      <c r="AR458" s="1">
        <v>128645.77</v>
      </c>
      <c r="AS458" s="1">
        <v>128245.89</v>
      </c>
      <c r="AT458" s="1">
        <v>127846.01000000001</v>
      </c>
      <c r="AU458" s="1">
        <v>127446.13</v>
      </c>
      <c r="AV458" s="1">
        <v>127046.25</v>
      </c>
      <c r="AW458" s="1">
        <v>126646.37000000001</v>
      </c>
      <c r="AX458" s="1">
        <v>126246.49</v>
      </c>
      <c r="AY458" s="1">
        <v>125846.61</v>
      </c>
      <c r="AZ458" s="1">
        <v>125446.73</v>
      </c>
      <c r="BA458" s="1">
        <v>125046.85</v>
      </c>
    </row>
    <row r="459" spans="1:53" x14ac:dyDescent="0.2">
      <c r="A459" t="s">
        <v>474</v>
      </c>
      <c r="B459" s="1">
        <v>5359690.41</v>
      </c>
      <c r="C459" s="1">
        <v>5359690.41</v>
      </c>
      <c r="D459" s="1">
        <v>5359690.41</v>
      </c>
      <c r="E459" s="1">
        <v>5359690.41</v>
      </c>
      <c r="F459" s="1">
        <v>5359690.41</v>
      </c>
      <c r="G459" s="1">
        <v>5359690.41</v>
      </c>
      <c r="H459" s="1">
        <v>5359690.41</v>
      </c>
      <c r="I459" s="1">
        <v>5359690.41</v>
      </c>
      <c r="J459" s="1">
        <v>5359690.41</v>
      </c>
      <c r="K459" s="1">
        <v>5359690.41</v>
      </c>
      <c r="L459" s="1">
        <v>5359690.41</v>
      </c>
      <c r="M459" s="1">
        <v>5359690.41</v>
      </c>
      <c r="N459" s="1">
        <v>5359690.41</v>
      </c>
      <c r="O459" s="1">
        <v>-3690851.55</v>
      </c>
      <c r="P459" s="1">
        <v>-3692727.44</v>
      </c>
      <c r="Q459" s="1">
        <v>-3694603.33</v>
      </c>
      <c r="R459" s="1">
        <v>-3696479.2199999997</v>
      </c>
      <c r="S459" s="1">
        <v>-3698355.11</v>
      </c>
      <c r="T459" s="1">
        <v>-3700231</v>
      </c>
      <c r="U459" s="1">
        <v>-3702106.89</v>
      </c>
      <c r="V459" s="1">
        <v>-3703982.7800000003</v>
      </c>
      <c r="W459" s="1">
        <v>-3705858.67</v>
      </c>
      <c r="X459" s="1">
        <v>-3707734.56</v>
      </c>
      <c r="Y459" s="1">
        <v>-3709610.45</v>
      </c>
      <c r="Z459" s="1">
        <v>-3711486.34</v>
      </c>
      <c r="AA459" s="1">
        <v>-3713362.23</v>
      </c>
      <c r="AB459" s="1">
        <v>-1875.89</v>
      </c>
      <c r="AC459" s="1">
        <v>-1875.89</v>
      </c>
      <c r="AD459" s="1">
        <v>-1875.89</v>
      </c>
      <c r="AE459" s="1">
        <v>-1875.89</v>
      </c>
      <c r="AF459" s="1">
        <v>-1875.89</v>
      </c>
      <c r="AG459" s="1">
        <v>-1875.89</v>
      </c>
      <c r="AH459" s="1">
        <v>-1875.89</v>
      </c>
      <c r="AI459" s="1">
        <v>-1875.89</v>
      </c>
      <c r="AJ459" s="1">
        <v>-1875.89</v>
      </c>
      <c r="AK459" s="1">
        <v>-1875.89</v>
      </c>
      <c r="AL459" s="1">
        <v>-1875.89</v>
      </c>
      <c r="AM459" s="1">
        <v>-1875.89</v>
      </c>
      <c r="AN459" s="1">
        <v>-1875.89</v>
      </c>
      <c r="AO459" s="1">
        <v>1668838.8599999999</v>
      </c>
      <c r="AP459" s="1">
        <v>1666962.97</v>
      </c>
      <c r="AQ459" s="1">
        <v>1665087.08</v>
      </c>
      <c r="AR459" s="1">
        <v>1663211.19</v>
      </c>
      <c r="AS459" s="1">
        <v>1661335.3</v>
      </c>
      <c r="AT459" s="1">
        <v>1659459.4100000001</v>
      </c>
      <c r="AU459" s="1">
        <v>1657583.52</v>
      </c>
      <c r="AV459" s="1">
        <v>1655707.63</v>
      </c>
      <c r="AW459" s="1">
        <v>1653831.74</v>
      </c>
      <c r="AX459" s="1">
        <v>1651955.85</v>
      </c>
      <c r="AY459" s="1">
        <v>1650079.96</v>
      </c>
      <c r="AZ459" s="1">
        <v>1648204.07</v>
      </c>
      <c r="BA459" s="1">
        <v>1646328.1800000002</v>
      </c>
    </row>
    <row r="460" spans="1:53" x14ac:dyDescent="0.2">
      <c r="A460" t="s">
        <v>475</v>
      </c>
      <c r="B460" s="1">
        <v>1044477.12</v>
      </c>
      <c r="C460" s="1">
        <v>1044477.12</v>
      </c>
      <c r="D460" s="1">
        <v>1044477.12</v>
      </c>
      <c r="E460" s="1">
        <v>1044477.12</v>
      </c>
      <c r="F460" s="1">
        <v>1044477.12</v>
      </c>
      <c r="G460" s="1">
        <v>1044477.12</v>
      </c>
      <c r="H460" s="1">
        <v>1044477.12</v>
      </c>
      <c r="I460" s="1">
        <v>1044477.12</v>
      </c>
      <c r="J460" s="1">
        <v>1044477.12</v>
      </c>
      <c r="K460" s="1">
        <v>1044477.12</v>
      </c>
      <c r="L460" s="1">
        <v>1044477.12</v>
      </c>
      <c r="M460" s="1">
        <v>1044477.12</v>
      </c>
      <c r="N460" s="1">
        <v>1044477.12</v>
      </c>
      <c r="O460" s="1">
        <v>-545727.39</v>
      </c>
      <c r="P460" s="1">
        <v>-547041.69000000006</v>
      </c>
      <c r="Q460" s="1">
        <v>-548355.99</v>
      </c>
      <c r="R460" s="1">
        <v>-549670.29</v>
      </c>
      <c r="S460" s="1">
        <v>-550984.59</v>
      </c>
      <c r="T460" s="1">
        <v>-552298.89</v>
      </c>
      <c r="U460" s="1">
        <v>-553613.19000000006</v>
      </c>
      <c r="V460" s="1">
        <v>-554927.49</v>
      </c>
      <c r="W460" s="1">
        <v>-556241.79</v>
      </c>
      <c r="X460" s="1">
        <v>-557556.09</v>
      </c>
      <c r="Y460" s="1">
        <v>-558870.39</v>
      </c>
      <c r="Z460" s="1">
        <v>-560184.69000000006</v>
      </c>
      <c r="AA460" s="1">
        <v>-561498.99</v>
      </c>
      <c r="AB460" s="1">
        <v>-1314.3</v>
      </c>
      <c r="AC460" s="1">
        <v>-1314.3</v>
      </c>
      <c r="AD460" s="1">
        <v>-1314.3</v>
      </c>
      <c r="AE460" s="1">
        <v>-1314.3</v>
      </c>
      <c r="AF460" s="1">
        <v>-1314.3</v>
      </c>
      <c r="AG460" s="1">
        <v>-1314.3</v>
      </c>
      <c r="AH460" s="1">
        <v>-1314.3</v>
      </c>
      <c r="AI460" s="1">
        <v>-1314.3</v>
      </c>
      <c r="AJ460" s="1">
        <v>-1314.3</v>
      </c>
      <c r="AK460" s="1">
        <v>-1314.3</v>
      </c>
      <c r="AL460" s="1">
        <v>-1314.3</v>
      </c>
      <c r="AM460" s="1">
        <v>-1314.3</v>
      </c>
      <c r="AN460" s="1">
        <v>-1314.3</v>
      </c>
      <c r="AO460" s="1">
        <v>498749.73</v>
      </c>
      <c r="AP460" s="1">
        <v>497435.43</v>
      </c>
      <c r="AQ460" s="1">
        <v>496121.13</v>
      </c>
      <c r="AR460" s="1">
        <v>494806.83</v>
      </c>
      <c r="AS460" s="1">
        <v>493492.53</v>
      </c>
      <c r="AT460" s="1">
        <v>492178.23</v>
      </c>
      <c r="AU460" s="1">
        <v>490863.93</v>
      </c>
      <c r="AV460" s="1">
        <v>489549.63</v>
      </c>
      <c r="AW460" s="1">
        <v>488235.33</v>
      </c>
      <c r="AX460" s="1">
        <v>486921.03</v>
      </c>
      <c r="AY460" s="1">
        <v>485606.73</v>
      </c>
      <c r="AZ460" s="1">
        <v>484292.43</v>
      </c>
      <c r="BA460" s="1">
        <v>482978.13</v>
      </c>
    </row>
    <row r="461" spans="1:53" x14ac:dyDescent="0.2">
      <c r="A461" t="s">
        <v>476</v>
      </c>
      <c r="B461" s="1">
        <v>11960398.939999999</v>
      </c>
      <c r="C461" s="1">
        <v>11969113.84</v>
      </c>
      <c r="D461" s="1">
        <v>11980705.869999999</v>
      </c>
      <c r="E461" s="1">
        <v>11990991.939999999</v>
      </c>
      <c r="F461" s="1">
        <v>12007147.34</v>
      </c>
      <c r="G461" s="1">
        <v>12061322.220000001</v>
      </c>
      <c r="H461" s="1">
        <v>12066286.43</v>
      </c>
      <c r="I461" s="1">
        <v>12071941.99</v>
      </c>
      <c r="J461" s="1">
        <v>12075292.859999999</v>
      </c>
      <c r="K461" s="1">
        <v>12089351.710000001</v>
      </c>
      <c r="L461" s="1">
        <v>12105683.279999999</v>
      </c>
      <c r="M461" s="1">
        <v>12131497.82</v>
      </c>
      <c r="N461" s="1">
        <v>12131497.82</v>
      </c>
      <c r="O461" s="1">
        <v>-2683907.2599999998</v>
      </c>
      <c r="P461" s="1">
        <v>-2702552.34</v>
      </c>
      <c r="Q461" s="1">
        <v>-2721213.24</v>
      </c>
      <c r="R461" s="1">
        <v>-2739891.19</v>
      </c>
      <c r="S461" s="1">
        <v>-2758589.74</v>
      </c>
      <c r="T461" s="1">
        <v>-2777343.09</v>
      </c>
      <c r="U461" s="1">
        <v>-2796142.52</v>
      </c>
      <c r="V461" s="1">
        <v>-2814950.2199999997</v>
      </c>
      <c r="W461" s="1">
        <v>-2833764.94</v>
      </c>
      <c r="X461" s="1">
        <v>-2852593.23</v>
      </c>
      <c r="Y461" s="1">
        <v>-2871445.19</v>
      </c>
      <c r="Z461" s="1">
        <v>-2890329.99</v>
      </c>
      <c r="AA461" s="1">
        <v>-2909234.91</v>
      </c>
      <c r="AB461" s="1">
        <v>-18608.86</v>
      </c>
      <c r="AC461" s="1">
        <v>-18645.080000000002</v>
      </c>
      <c r="AD461" s="1">
        <v>-18660.900000000001</v>
      </c>
      <c r="AE461" s="1">
        <v>-18677.95</v>
      </c>
      <c r="AF461" s="1">
        <v>-18698.55</v>
      </c>
      <c r="AG461" s="1">
        <v>-18753.350000000002</v>
      </c>
      <c r="AH461" s="1">
        <v>-18799.43</v>
      </c>
      <c r="AI461" s="1">
        <v>-18807.7</v>
      </c>
      <c r="AJ461" s="1">
        <v>-18814.72</v>
      </c>
      <c r="AK461" s="1">
        <v>-18828.29</v>
      </c>
      <c r="AL461" s="1">
        <v>-18851.96</v>
      </c>
      <c r="AM461" s="1">
        <v>-18884.8</v>
      </c>
      <c r="AN461" s="1">
        <v>-18904.920000000002</v>
      </c>
      <c r="AO461" s="1">
        <v>9276491.6799999997</v>
      </c>
      <c r="AP461" s="1">
        <v>9266561.5</v>
      </c>
      <c r="AQ461" s="1">
        <v>9259492.6300000008</v>
      </c>
      <c r="AR461" s="1">
        <v>9251100.75</v>
      </c>
      <c r="AS461" s="1">
        <v>9248557.5999999996</v>
      </c>
      <c r="AT461" s="1">
        <v>9283979.1300000008</v>
      </c>
      <c r="AU461" s="1">
        <v>9270143.9100000001</v>
      </c>
      <c r="AV461" s="1">
        <v>9256991.7699999996</v>
      </c>
      <c r="AW461" s="1">
        <v>9241527.9199999999</v>
      </c>
      <c r="AX461" s="1">
        <v>9236758.4800000004</v>
      </c>
      <c r="AY461" s="1">
        <v>9234238.0899999999</v>
      </c>
      <c r="AZ461" s="1">
        <v>9241167.8300000001</v>
      </c>
      <c r="BA461" s="1">
        <v>9222262.9100000001</v>
      </c>
    </row>
    <row r="462" spans="1:53" x14ac:dyDescent="0.2">
      <c r="A462" t="s">
        <v>477</v>
      </c>
      <c r="B462" s="1">
        <v>631153.95000000007</v>
      </c>
      <c r="C462" s="1">
        <v>639868.85</v>
      </c>
      <c r="D462" s="1">
        <v>651460.88</v>
      </c>
      <c r="E462" s="1">
        <v>661746.95000000007</v>
      </c>
      <c r="F462" s="1">
        <v>677902.35</v>
      </c>
      <c r="G462" s="1">
        <v>732077.23</v>
      </c>
      <c r="H462" s="1">
        <v>737041.44000000006</v>
      </c>
      <c r="I462" s="1">
        <v>742697</v>
      </c>
      <c r="J462" s="1">
        <v>746047.87</v>
      </c>
      <c r="K462" s="1">
        <v>760106.72</v>
      </c>
      <c r="L462" s="1">
        <v>776438.29</v>
      </c>
      <c r="M462" s="1">
        <v>802252.83000000007</v>
      </c>
      <c r="N462" s="1">
        <v>802252.83000000007</v>
      </c>
      <c r="O462" s="1">
        <v>157025.56</v>
      </c>
      <c r="P462" s="1">
        <v>142350.54</v>
      </c>
      <c r="Q462" s="1">
        <v>127441.06</v>
      </c>
      <c r="R462" s="1">
        <v>112278.98</v>
      </c>
      <c r="S462" s="1">
        <v>96811.61</v>
      </c>
      <c r="T462" s="1">
        <v>80532.22</v>
      </c>
      <c r="U462" s="1">
        <v>63570.020000000004</v>
      </c>
      <c r="V462" s="1">
        <v>46485.21</v>
      </c>
      <c r="W462" s="1">
        <v>29296.41</v>
      </c>
      <c r="X462" s="1">
        <v>11906.6</v>
      </c>
      <c r="Y462" s="1">
        <v>-5834.09</v>
      </c>
      <c r="Z462" s="1">
        <v>-24061.39</v>
      </c>
      <c r="AA462" s="1">
        <v>-42586.74</v>
      </c>
      <c r="AB462" s="1">
        <v>-14138.31</v>
      </c>
      <c r="AC462" s="1">
        <v>-14675.02</v>
      </c>
      <c r="AD462" s="1">
        <v>-14909.48</v>
      </c>
      <c r="AE462" s="1">
        <v>-15162.08</v>
      </c>
      <c r="AF462" s="1">
        <v>-15467.37</v>
      </c>
      <c r="AG462" s="1">
        <v>-16279.390000000001</v>
      </c>
      <c r="AH462" s="1">
        <v>-16962.2</v>
      </c>
      <c r="AI462" s="1">
        <v>-17084.810000000001</v>
      </c>
      <c r="AJ462" s="1">
        <v>-17188.8</v>
      </c>
      <c r="AK462" s="1">
        <v>-17389.810000000001</v>
      </c>
      <c r="AL462" s="1">
        <v>-17740.689999999999</v>
      </c>
      <c r="AM462" s="1">
        <v>-18227.3</v>
      </c>
      <c r="AN462" s="1">
        <v>-18525.350000000002</v>
      </c>
      <c r="AO462" s="1">
        <v>788179.51</v>
      </c>
      <c r="AP462" s="1">
        <v>782219.39</v>
      </c>
      <c r="AQ462" s="1">
        <v>778901.94000000006</v>
      </c>
      <c r="AR462" s="1">
        <v>774025.93</v>
      </c>
      <c r="AS462" s="1">
        <v>774713.96</v>
      </c>
      <c r="AT462" s="1">
        <v>812609.45000000007</v>
      </c>
      <c r="AU462" s="1">
        <v>800611.46</v>
      </c>
      <c r="AV462" s="1">
        <v>789182.21</v>
      </c>
      <c r="AW462" s="1">
        <v>775344.28</v>
      </c>
      <c r="AX462" s="1">
        <v>772013.32000000007</v>
      </c>
      <c r="AY462" s="1">
        <v>770604.20000000007</v>
      </c>
      <c r="AZ462" s="1">
        <v>778191.44000000006</v>
      </c>
      <c r="BA462" s="1">
        <v>759666.09</v>
      </c>
    </row>
    <row r="463" spans="1:53" x14ac:dyDescent="0.2">
      <c r="A463" t="s">
        <v>478</v>
      </c>
      <c r="B463" s="1">
        <v>403712.62</v>
      </c>
      <c r="C463" s="1">
        <v>403712.62</v>
      </c>
      <c r="D463" s="1">
        <v>403712.62</v>
      </c>
      <c r="E463" s="1">
        <v>403712.62</v>
      </c>
      <c r="F463" s="1">
        <v>403712.62</v>
      </c>
      <c r="G463" s="1">
        <v>403712.62</v>
      </c>
      <c r="H463" s="1">
        <v>403712.62</v>
      </c>
      <c r="I463" s="1">
        <v>403712.62</v>
      </c>
      <c r="J463" s="1">
        <v>403712.62</v>
      </c>
      <c r="K463" s="1">
        <v>403712.62</v>
      </c>
      <c r="L463" s="1">
        <v>403712.62</v>
      </c>
      <c r="M463" s="1">
        <v>403712.62</v>
      </c>
      <c r="N463" s="1">
        <v>403712.62</v>
      </c>
      <c r="O463" s="1">
        <v>-380885.54</v>
      </c>
      <c r="P463" s="1">
        <v>-381343.08</v>
      </c>
      <c r="Q463" s="1">
        <v>-381800.62</v>
      </c>
      <c r="R463" s="1">
        <v>-382258.16000000003</v>
      </c>
      <c r="S463" s="1">
        <v>-382715.7</v>
      </c>
      <c r="T463" s="1">
        <v>-383173.24</v>
      </c>
      <c r="U463" s="1">
        <v>-383630.78</v>
      </c>
      <c r="V463" s="1">
        <v>-384088.32000000001</v>
      </c>
      <c r="W463" s="1">
        <v>-384545.86</v>
      </c>
      <c r="X463" s="1">
        <v>-385003.4</v>
      </c>
      <c r="Y463" s="1">
        <v>-385460.94</v>
      </c>
      <c r="Z463" s="1">
        <v>-385918.48</v>
      </c>
      <c r="AA463" s="1">
        <v>-386376.02</v>
      </c>
      <c r="AB463" s="1">
        <v>-457.54</v>
      </c>
      <c r="AC463" s="1">
        <v>-457.54</v>
      </c>
      <c r="AD463" s="1">
        <v>-457.54</v>
      </c>
      <c r="AE463" s="1">
        <v>-457.54</v>
      </c>
      <c r="AF463" s="1">
        <v>-457.54</v>
      </c>
      <c r="AG463" s="1">
        <v>-457.54</v>
      </c>
      <c r="AH463" s="1">
        <v>-457.54</v>
      </c>
      <c r="AI463" s="1">
        <v>-457.54</v>
      </c>
      <c r="AJ463" s="1">
        <v>-457.54</v>
      </c>
      <c r="AK463" s="1">
        <v>-457.54</v>
      </c>
      <c r="AL463" s="1">
        <v>-457.54</v>
      </c>
      <c r="AM463" s="1">
        <v>-457.54</v>
      </c>
      <c r="AN463" s="1">
        <v>-457.54</v>
      </c>
      <c r="AO463" s="1">
        <v>22827.08</v>
      </c>
      <c r="AP463" s="1">
        <v>22369.54</v>
      </c>
      <c r="AQ463" s="1">
        <v>21912</v>
      </c>
      <c r="AR463" s="1">
        <v>21454.46</v>
      </c>
      <c r="AS463" s="1">
        <v>20996.920000000002</v>
      </c>
      <c r="AT463" s="1">
        <v>20539.38</v>
      </c>
      <c r="AU463" s="1">
        <v>20081.84</v>
      </c>
      <c r="AV463" s="1">
        <v>19624.3</v>
      </c>
      <c r="AW463" s="1">
        <v>19166.760000000002</v>
      </c>
      <c r="AX463" s="1">
        <v>18709.22</v>
      </c>
      <c r="AY463" s="1">
        <v>18251.68</v>
      </c>
      <c r="AZ463" s="1">
        <v>17794.14</v>
      </c>
      <c r="BA463" s="1">
        <v>17336.599999999999</v>
      </c>
    </row>
    <row r="464" spans="1:53" x14ac:dyDescent="0.2">
      <c r="A464" t="s">
        <v>479</v>
      </c>
      <c r="B464" s="1">
        <v>1940893.08</v>
      </c>
      <c r="C464" s="1">
        <v>1949608</v>
      </c>
      <c r="D464" s="1">
        <v>1961200.05</v>
      </c>
      <c r="E464" s="1">
        <v>1971486.1400000001</v>
      </c>
      <c r="F464" s="1">
        <v>1987641.56</v>
      </c>
      <c r="G464" s="1">
        <v>2041816.53</v>
      </c>
      <c r="H464" s="1">
        <v>2046780.75</v>
      </c>
      <c r="I464" s="1">
        <v>2052436.31</v>
      </c>
      <c r="J464" s="1">
        <v>2055787.19</v>
      </c>
      <c r="K464" s="1">
        <v>2069846.07</v>
      </c>
      <c r="L464" s="1">
        <v>2086177.66</v>
      </c>
      <c r="M464" s="1">
        <v>2111992.2400000002</v>
      </c>
      <c r="N464" s="1">
        <v>2097315.2400000002</v>
      </c>
      <c r="O464" s="1">
        <v>-790690.51</v>
      </c>
      <c r="P464" s="1">
        <v>-794256.8</v>
      </c>
      <c r="Q464" s="1">
        <v>-797841.71</v>
      </c>
      <c r="R464" s="1">
        <v>-801446.67</v>
      </c>
      <c r="S464" s="1">
        <v>-805075.87</v>
      </c>
      <c r="T464" s="1">
        <v>-808769.54</v>
      </c>
      <c r="U464" s="1">
        <v>-812517.42</v>
      </c>
      <c r="V464" s="1">
        <v>-816275.04</v>
      </c>
      <c r="W464" s="1">
        <v>-820040.91</v>
      </c>
      <c r="X464" s="1">
        <v>-823822.74</v>
      </c>
      <c r="Y464" s="1">
        <v>-827632.43</v>
      </c>
      <c r="Z464" s="1">
        <v>-831480.75</v>
      </c>
      <c r="AA464" s="1">
        <v>-820662.28</v>
      </c>
      <c r="AB464" s="1">
        <v>-3523.6800000000003</v>
      </c>
      <c r="AC464" s="1">
        <v>-3566.29</v>
      </c>
      <c r="AD464" s="1">
        <v>-3584.91</v>
      </c>
      <c r="AE464" s="1">
        <v>-3604.96</v>
      </c>
      <c r="AF464" s="1">
        <v>-3629.2000000000003</v>
      </c>
      <c r="AG464" s="1">
        <v>-3693.67</v>
      </c>
      <c r="AH464" s="1">
        <v>-3747.88</v>
      </c>
      <c r="AI464" s="1">
        <v>-3757.62</v>
      </c>
      <c r="AJ464" s="1">
        <v>-3765.87</v>
      </c>
      <c r="AK464" s="1">
        <v>-3781.83</v>
      </c>
      <c r="AL464" s="1">
        <v>-3809.69</v>
      </c>
      <c r="AM464" s="1">
        <v>-3848.32</v>
      </c>
      <c r="AN464" s="1">
        <v>-3858.53</v>
      </c>
      <c r="AO464" s="1">
        <v>1150202.57</v>
      </c>
      <c r="AP464" s="1">
        <v>1155351.2</v>
      </c>
      <c r="AQ464" s="1">
        <v>1163358.3400000001</v>
      </c>
      <c r="AR464" s="1">
        <v>1170039.47</v>
      </c>
      <c r="AS464" s="1">
        <v>1182565.69</v>
      </c>
      <c r="AT464" s="1">
        <v>1233046.99</v>
      </c>
      <c r="AU464" s="1">
        <v>1234263.33</v>
      </c>
      <c r="AV464" s="1">
        <v>1236161.27</v>
      </c>
      <c r="AW464" s="1">
        <v>1235746.28</v>
      </c>
      <c r="AX464" s="1">
        <v>1246023.33</v>
      </c>
      <c r="AY464" s="1">
        <v>1258545.23</v>
      </c>
      <c r="AZ464" s="1">
        <v>1280511.49</v>
      </c>
      <c r="BA464" s="1">
        <v>1276652.96</v>
      </c>
    </row>
    <row r="465" spans="1:53" x14ac:dyDescent="0.2">
      <c r="A465" t="s">
        <v>480</v>
      </c>
      <c r="B465" s="1">
        <v>0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</row>
    <row r="466" spans="1:53" x14ac:dyDescent="0.2">
      <c r="A466" t="s">
        <v>481</v>
      </c>
      <c r="B466" s="1">
        <v>2512520.79</v>
      </c>
      <c r="C466" s="1">
        <v>2512520.79</v>
      </c>
      <c r="D466" s="1">
        <v>2512520.79</v>
      </c>
      <c r="E466" s="1">
        <v>2512520.79</v>
      </c>
      <c r="F466" s="1">
        <v>2512520.79</v>
      </c>
      <c r="G466" s="1">
        <v>2512520.79</v>
      </c>
      <c r="H466" s="1">
        <v>2512520.79</v>
      </c>
      <c r="I466" s="1">
        <v>2512520.79</v>
      </c>
      <c r="J466" s="1">
        <v>2512520.79</v>
      </c>
      <c r="K466" s="1">
        <v>2512520.79</v>
      </c>
      <c r="L466" s="1">
        <v>2512520.79</v>
      </c>
      <c r="M466" s="1">
        <v>2512520.79</v>
      </c>
      <c r="N466" s="1">
        <v>2512520.79</v>
      </c>
      <c r="O466" s="1">
        <v>-1600999.23</v>
      </c>
      <c r="P466" s="1">
        <v>-1606003.33</v>
      </c>
      <c r="Q466" s="1">
        <v>-1611007.4300000002</v>
      </c>
      <c r="R466" s="1">
        <v>-1616011.53</v>
      </c>
      <c r="S466" s="1">
        <v>-1621015.63</v>
      </c>
      <c r="T466" s="1">
        <v>-1626019.73</v>
      </c>
      <c r="U466" s="1">
        <v>-1631023.83</v>
      </c>
      <c r="V466" s="1">
        <v>-1636027.9300000002</v>
      </c>
      <c r="W466" s="1">
        <v>-1641032.03</v>
      </c>
      <c r="X466" s="1">
        <v>-1646036.13</v>
      </c>
      <c r="Y466" s="1">
        <v>-1651040.23</v>
      </c>
      <c r="Z466" s="1">
        <v>-1656044.33</v>
      </c>
      <c r="AA466" s="1">
        <v>-1661048.4300000002</v>
      </c>
      <c r="AB466" s="1">
        <v>-5004.1000000000004</v>
      </c>
      <c r="AC466" s="1">
        <v>-5004.1000000000004</v>
      </c>
      <c r="AD466" s="1">
        <v>-5004.1000000000004</v>
      </c>
      <c r="AE466" s="1">
        <v>-5004.1000000000004</v>
      </c>
      <c r="AF466" s="1">
        <v>-5004.1000000000004</v>
      </c>
      <c r="AG466" s="1">
        <v>-5004.1000000000004</v>
      </c>
      <c r="AH466" s="1">
        <v>-5004.1000000000004</v>
      </c>
      <c r="AI466" s="1">
        <v>-5004.1000000000004</v>
      </c>
      <c r="AJ466" s="1">
        <v>-5004.1000000000004</v>
      </c>
      <c r="AK466" s="1">
        <v>-5004.1000000000004</v>
      </c>
      <c r="AL466" s="1">
        <v>-5004.1000000000004</v>
      </c>
      <c r="AM466" s="1">
        <v>-5004.1000000000004</v>
      </c>
      <c r="AN466" s="1">
        <v>-5004.1000000000004</v>
      </c>
      <c r="AO466" s="1">
        <v>911521.56</v>
      </c>
      <c r="AP466" s="1">
        <v>906517.46</v>
      </c>
      <c r="AQ466" s="1">
        <v>901513.36</v>
      </c>
      <c r="AR466" s="1">
        <v>896509.26</v>
      </c>
      <c r="AS466" s="1">
        <v>891505.16</v>
      </c>
      <c r="AT466" s="1">
        <v>886501.06</v>
      </c>
      <c r="AU466" s="1">
        <v>881496.96</v>
      </c>
      <c r="AV466" s="1">
        <v>876492.86</v>
      </c>
      <c r="AW466" s="1">
        <v>871488.76</v>
      </c>
      <c r="AX466" s="1">
        <v>866484.66</v>
      </c>
      <c r="AY466" s="1">
        <v>861480.56</v>
      </c>
      <c r="AZ466" s="1">
        <v>856476.46</v>
      </c>
      <c r="BA466" s="1">
        <v>851472.36</v>
      </c>
    </row>
    <row r="467" spans="1:53" x14ac:dyDescent="0.2">
      <c r="A467" t="s">
        <v>482</v>
      </c>
      <c r="B467" s="1">
        <v>127100.42</v>
      </c>
      <c r="C467" s="1">
        <v>127100.42</v>
      </c>
      <c r="D467" s="1">
        <v>127100.42</v>
      </c>
      <c r="E467" s="1">
        <v>127100.42</v>
      </c>
      <c r="F467" s="1">
        <v>127100.42</v>
      </c>
      <c r="G467" s="1">
        <v>127100.42</v>
      </c>
      <c r="H467" s="1">
        <v>127100.42</v>
      </c>
      <c r="I467" s="1">
        <v>127100.42</v>
      </c>
      <c r="J467" s="1">
        <v>127100.42</v>
      </c>
      <c r="K467" s="1">
        <v>127100.42</v>
      </c>
      <c r="L467" s="1">
        <v>127100.42</v>
      </c>
      <c r="M467" s="1">
        <v>127100.42</v>
      </c>
      <c r="N467" s="1">
        <v>127100.42</v>
      </c>
      <c r="O467" s="1">
        <v>27851.75</v>
      </c>
      <c r="P467" s="1">
        <v>27472.560000000001</v>
      </c>
      <c r="Q467" s="1">
        <v>27093.37</v>
      </c>
      <c r="R467" s="1">
        <v>26714.18</v>
      </c>
      <c r="S467" s="1">
        <v>26334.99</v>
      </c>
      <c r="T467" s="1">
        <v>25955.8</v>
      </c>
      <c r="U467" s="1">
        <v>25576.61</v>
      </c>
      <c r="V467" s="1">
        <v>25197.420000000002</v>
      </c>
      <c r="W467" s="1">
        <v>24818.23</v>
      </c>
      <c r="X467" s="1">
        <v>24439.040000000001</v>
      </c>
      <c r="Y467" s="1">
        <v>24059.850000000002</v>
      </c>
      <c r="Z467" s="1">
        <v>23680.66</v>
      </c>
      <c r="AA467" s="1">
        <v>-10806.73</v>
      </c>
      <c r="AB467" s="1">
        <v>-379.19</v>
      </c>
      <c r="AC467" s="1">
        <v>-379.19</v>
      </c>
      <c r="AD467" s="1">
        <v>-379.19</v>
      </c>
      <c r="AE467" s="1">
        <v>-379.19</v>
      </c>
      <c r="AF467" s="1">
        <v>-379.19</v>
      </c>
      <c r="AG467" s="1">
        <v>-379.19</v>
      </c>
      <c r="AH467" s="1">
        <v>-379.19</v>
      </c>
      <c r="AI467" s="1">
        <v>-379.19</v>
      </c>
      <c r="AJ467" s="1">
        <v>-379.19</v>
      </c>
      <c r="AK467" s="1">
        <v>-379.19</v>
      </c>
      <c r="AL467" s="1">
        <v>-379.19</v>
      </c>
      <c r="AM467" s="1">
        <v>-379.19</v>
      </c>
      <c r="AN467" s="1">
        <v>-34487.39</v>
      </c>
      <c r="AO467" s="1">
        <v>154952.17000000001</v>
      </c>
      <c r="AP467" s="1">
        <v>154572.98000000001</v>
      </c>
      <c r="AQ467" s="1">
        <v>154193.79</v>
      </c>
      <c r="AR467" s="1">
        <v>153814.6</v>
      </c>
      <c r="AS467" s="1">
        <v>153435.41</v>
      </c>
      <c r="AT467" s="1">
        <v>153056.22</v>
      </c>
      <c r="AU467" s="1">
        <v>152677.03</v>
      </c>
      <c r="AV467" s="1">
        <v>152297.84</v>
      </c>
      <c r="AW467" s="1">
        <v>151918.65</v>
      </c>
      <c r="AX467" s="1">
        <v>151539.46</v>
      </c>
      <c r="AY467" s="1">
        <v>151160.26999999999</v>
      </c>
      <c r="AZ467" s="1">
        <v>150781.08000000002</v>
      </c>
      <c r="BA467" s="1">
        <v>116293.69</v>
      </c>
    </row>
    <row r="468" spans="1:53" x14ac:dyDescent="0.2">
      <c r="A468" t="s">
        <v>483</v>
      </c>
      <c r="B468" s="1">
        <v>0</v>
      </c>
      <c r="C468" s="1">
        <v>0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</row>
    <row r="469" spans="1:53" x14ac:dyDescent="0.2">
      <c r="A469" t="s">
        <v>484</v>
      </c>
      <c r="B469" s="1">
        <v>6649.51</v>
      </c>
      <c r="C469" s="1">
        <v>6649.51</v>
      </c>
      <c r="D469" s="1">
        <v>6649.51</v>
      </c>
      <c r="E469" s="1">
        <v>6649.51</v>
      </c>
      <c r="F469" s="1">
        <v>6649.51</v>
      </c>
      <c r="G469" s="1">
        <v>6649.51</v>
      </c>
      <c r="H469" s="1">
        <v>6649.51</v>
      </c>
      <c r="I469" s="1">
        <v>6649.51</v>
      </c>
      <c r="J469" s="1">
        <v>6649.51</v>
      </c>
      <c r="K469" s="1">
        <v>6649.51</v>
      </c>
      <c r="L469" s="1">
        <v>6649.51</v>
      </c>
      <c r="M469" s="1">
        <v>6649.51</v>
      </c>
      <c r="N469" s="1">
        <v>6649.51</v>
      </c>
      <c r="O469" s="1">
        <v>-4766.9800000000005</v>
      </c>
      <c r="P469" s="1">
        <v>-4876.8599999999997</v>
      </c>
      <c r="Q469" s="1">
        <v>-4986.74</v>
      </c>
      <c r="R469" s="1">
        <v>-5096.62</v>
      </c>
      <c r="S469" s="1">
        <v>-5206.5</v>
      </c>
      <c r="T469" s="1">
        <v>-5316.38</v>
      </c>
      <c r="U469" s="1">
        <v>-5426.26</v>
      </c>
      <c r="V469" s="1">
        <v>-5536.14</v>
      </c>
      <c r="W469" s="1">
        <v>-5646.02</v>
      </c>
      <c r="X469" s="1">
        <v>-5755.9000000000005</v>
      </c>
      <c r="Y469" s="1">
        <v>-5865.78</v>
      </c>
      <c r="Z469" s="1">
        <v>-5975.66</v>
      </c>
      <c r="AA469" s="1">
        <v>-6085.54</v>
      </c>
      <c r="AB469" s="1">
        <v>-109.88</v>
      </c>
      <c r="AC469" s="1">
        <v>-109.88</v>
      </c>
      <c r="AD469" s="1">
        <v>-109.88</v>
      </c>
      <c r="AE469" s="1">
        <v>-109.88</v>
      </c>
      <c r="AF469" s="1">
        <v>-109.88</v>
      </c>
      <c r="AG469" s="1">
        <v>-109.88</v>
      </c>
      <c r="AH469" s="1">
        <v>-109.88</v>
      </c>
      <c r="AI469" s="1">
        <v>-109.88</v>
      </c>
      <c r="AJ469" s="1">
        <v>-109.88</v>
      </c>
      <c r="AK469" s="1">
        <v>-109.88</v>
      </c>
      <c r="AL469" s="1">
        <v>-109.88</v>
      </c>
      <c r="AM469" s="1">
        <v>-109.88</v>
      </c>
      <c r="AN469" s="1">
        <v>-109.88</v>
      </c>
      <c r="AO469" s="1">
        <v>1882.53</v>
      </c>
      <c r="AP469" s="1">
        <v>1772.65</v>
      </c>
      <c r="AQ469" s="1">
        <v>1662.77</v>
      </c>
      <c r="AR469" s="1">
        <v>1552.89</v>
      </c>
      <c r="AS469" s="1">
        <v>1443.01</v>
      </c>
      <c r="AT469" s="1">
        <v>1333.13</v>
      </c>
      <c r="AU469" s="1">
        <v>1223.25</v>
      </c>
      <c r="AV469" s="1">
        <v>1113.3700000000001</v>
      </c>
      <c r="AW469" s="1">
        <v>1003.49</v>
      </c>
      <c r="AX469" s="1">
        <v>893.61</v>
      </c>
      <c r="AY469" s="1">
        <v>783.73</v>
      </c>
      <c r="AZ469" s="1">
        <v>673.85</v>
      </c>
      <c r="BA469" s="1">
        <v>563.97</v>
      </c>
    </row>
    <row r="470" spans="1:53" x14ac:dyDescent="0.2">
      <c r="A470" t="s">
        <v>485</v>
      </c>
      <c r="B470" s="1">
        <v>90057.35</v>
      </c>
      <c r="C470" s="1">
        <v>90057.35</v>
      </c>
      <c r="D470" s="1">
        <v>90057.35</v>
      </c>
      <c r="E470" s="1">
        <v>90057.35</v>
      </c>
      <c r="F470" s="1">
        <v>90057.35</v>
      </c>
      <c r="G470" s="1">
        <v>90057.35</v>
      </c>
      <c r="H470" s="1">
        <v>90057.35</v>
      </c>
      <c r="I470" s="1">
        <v>90057.35</v>
      </c>
      <c r="J470" s="1">
        <v>89557.35</v>
      </c>
      <c r="K470" s="1">
        <v>89557.35</v>
      </c>
      <c r="L470" s="1">
        <v>89557.35</v>
      </c>
      <c r="M470" s="1">
        <v>89557.35</v>
      </c>
      <c r="N470" s="1">
        <v>89557.35</v>
      </c>
      <c r="O470" s="1">
        <v>-59416.21</v>
      </c>
      <c r="P470" s="1">
        <v>-59751.67</v>
      </c>
      <c r="Q470" s="1">
        <v>-60087.130000000005</v>
      </c>
      <c r="R470" s="1">
        <v>-60422.590000000004</v>
      </c>
      <c r="S470" s="1">
        <v>-60758.05</v>
      </c>
      <c r="T470" s="1">
        <v>-61093.51</v>
      </c>
      <c r="U470" s="1">
        <v>-61428.97</v>
      </c>
      <c r="V470" s="1">
        <v>-61764.43</v>
      </c>
      <c r="W470" s="1">
        <v>-61598.96</v>
      </c>
      <c r="X470" s="1">
        <v>-61932.56</v>
      </c>
      <c r="Y470" s="1">
        <v>-62266.16</v>
      </c>
      <c r="Z470" s="1">
        <v>-62599.76</v>
      </c>
      <c r="AA470" s="1">
        <v>-62933.36</v>
      </c>
      <c r="AB470" s="1">
        <v>-335.46</v>
      </c>
      <c r="AC470" s="1">
        <v>-335.46</v>
      </c>
      <c r="AD470" s="1">
        <v>-335.46</v>
      </c>
      <c r="AE470" s="1">
        <v>-335.46</v>
      </c>
      <c r="AF470" s="1">
        <v>-335.46</v>
      </c>
      <c r="AG470" s="1">
        <v>-335.46</v>
      </c>
      <c r="AH470" s="1">
        <v>-335.46</v>
      </c>
      <c r="AI470" s="1">
        <v>-335.46</v>
      </c>
      <c r="AJ470" s="1">
        <v>-334.53000000000003</v>
      </c>
      <c r="AK470" s="1">
        <v>-333.6</v>
      </c>
      <c r="AL470" s="1">
        <v>-333.6</v>
      </c>
      <c r="AM470" s="1">
        <v>-333.6</v>
      </c>
      <c r="AN470" s="1">
        <v>-333.6</v>
      </c>
      <c r="AO470" s="1">
        <v>30641.14</v>
      </c>
      <c r="AP470" s="1">
        <v>30305.68</v>
      </c>
      <c r="AQ470" s="1">
        <v>29970.22</v>
      </c>
      <c r="AR470" s="1">
        <v>29634.760000000002</v>
      </c>
      <c r="AS470" s="1">
        <v>29299.3</v>
      </c>
      <c r="AT470" s="1">
        <v>28963.84</v>
      </c>
      <c r="AU470" s="1">
        <v>28628.38</v>
      </c>
      <c r="AV470" s="1">
        <v>28292.920000000002</v>
      </c>
      <c r="AW470" s="1">
        <v>27958.39</v>
      </c>
      <c r="AX470" s="1">
        <v>27624.79</v>
      </c>
      <c r="AY470" s="1">
        <v>27291.190000000002</v>
      </c>
      <c r="AZ470" s="1">
        <v>26957.59</v>
      </c>
      <c r="BA470" s="1">
        <v>26623.99</v>
      </c>
    </row>
    <row r="471" spans="1:53" x14ac:dyDescent="0.2">
      <c r="A471" t="s">
        <v>486</v>
      </c>
      <c r="B471" s="1">
        <v>8716.69</v>
      </c>
      <c r="C471" s="1">
        <v>8716.69</v>
      </c>
      <c r="D471" s="1">
        <v>8716.69</v>
      </c>
      <c r="E471" s="1">
        <v>8716.69</v>
      </c>
      <c r="F471" s="1">
        <v>8716.69</v>
      </c>
      <c r="G471" s="1">
        <v>8716.69</v>
      </c>
      <c r="H471" s="1">
        <v>8716.69</v>
      </c>
      <c r="I471" s="1">
        <v>8716.69</v>
      </c>
      <c r="J471" s="1">
        <v>8716.69</v>
      </c>
      <c r="K471" s="1">
        <v>8716.69</v>
      </c>
      <c r="L471" s="1">
        <v>8716.69</v>
      </c>
      <c r="M471" s="1">
        <v>8716.69</v>
      </c>
      <c r="N471" s="1">
        <v>8716.69</v>
      </c>
      <c r="O471" s="1">
        <v>-7845.02</v>
      </c>
      <c r="P471" s="1">
        <v>-7845.02</v>
      </c>
      <c r="Q471" s="1">
        <v>-7845.02</v>
      </c>
      <c r="R471" s="1">
        <v>-7845.02</v>
      </c>
      <c r="S471" s="1">
        <v>-7845.02</v>
      </c>
      <c r="T471" s="1">
        <v>-7845.02</v>
      </c>
      <c r="U471" s="1">
        <v>-7845.02</v>
      </c>
      <c r="V471" s="1">
        <v>-7845.02</v>
      </c>
      <c r="W471" s="1">
        <v>-7845.02</v>
      </c>
      <c r="X471" s="1">
        <v>-7845.02</v>
      </c>
      <c r="Y471" s="1">
        <v>-7845.02</v>
      </c>
      <c r="Z471" s="1">
        <v>-7845.02</v>
      </c>
      <c r="AA471" s="1">
        <v>-7845.02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871.67000000000007</v>
      </c>
      <c r="AP471" s="1">
        <v>871.67000000000007</v>
      </c>
      <c r="AQ471" s="1">
        <v>871.67000000000007</v>
      </c>
      <c r="AR471" s="1">
        <v>871.67000000000007</v>
      </c>
      <c r="AS471" s="1">
        <v>871.67000000000007</v>
      </c>
      <c r="AT471" s="1">
        <v>871.67000000000007</v>
      </c>
      <c r="AU471" s="1">
        <v>871.67000000000007</v>
      </c>
      <c r="AV471" s="1">
        <v>871.67000000000007</v>
      </c>
      <c r="AW471" s="1">
        <v>871.67000000000007</v>
      </c>
      <c r="AX471" s="1">
        <v>871.67000000000007</v>
      </c>
      <c r="AY471" s="1">
        <v>871.67000000000007</v>
      </c>
      <c r="AZ471" s="1">
        <v>871.67000000000007</v>
      </c>
      <c r="BA471" s="1">
        <v>871.67000000000007</v>
      </c>
    </row>
    <row r="472" spans="1:53" x14ac:dyDescent="0.2">
      <c r="A472" t="s">
        <v>487</v>
      </c>
      <c r="B472" s="1">
        <v>85486.540000000008</v>
      </c>
      <c r="C472" s="1">
        <v>85486.540000000008</v>
      </c>
      <c r="D472" s="1">
        <v>85486.540000000008</v>
      </c>
      <c r="E472" s="1">
        <v>85486.540000000008</v>
      </c>
      <c r="F472" s="1">
        <v>85486.540000000008</v>
      </c>
      <c r="G472" s="1">
        <v>85486.540000000008</v>
      </c>
      <c r="H472" s="1">
        <v>85486.540000000008</v>
      </c>
      <c r="I472" s="1">
        <v>85486.540000000008</v>
      </c>
      <c r="J472" s="1">
        <v>85486.540000000008</v>
      </c>
      <c r="K472" s="1">
        <v>85486.540000000008</v>
      </c>
      <c r="L472" s="1">
        <v>85486.540000000008</v>
      </c>
      <c r="M472" s="1">
        <v>85486.540000000008</v>
      </c>
      <c r="N472" s="1">
        <v>85486.540000000008</v>
      </c>
      <c r="O472" s="1">
        <v>-15399.6</v>
      </c>
      <c r="P472" s="1">
        <v>-16557.23</v>
      </c>
      <c r="Q472" s="1">
        <v>-17714.86</v>
      </c>
      <c r="R472" s="1">
        <v>-18872.490000000002</v>
      </c>
      <c r="S472" s="1">
        <v>-20030.12</v>
      </c>
      <c r="T472" s="1">
        <v>-21187.75</v>
      </c>
      <c r="U472" s="1">
        <v>-22345.38</v>
      </c>
      <c r="V472" s="1">
        <v>-23503.010000000002</v>
      </c>
      <c r="W472" s="1">
        <v>-24660.639999999999</v>
      </c>
      <c r="X472" s="1">
        <v>-25818.27</v>
      </c>
      <c r="Y472" s="1">
        <v>-26975.9</v>
      </c>
      <c r="Z472" s="1">
        <v>-28133.53</v>
      </c>
      <c r="AA472" s="1">
        <v>-29291.16</v>
      </c>
      <c r="AB472" s="1">
        <v>-924.57</v>
      </c>
      <c r="AC472" s="1">
        <v>-1157.6300000000001</v>
      </c>
      <c r="AD472" s="1">
        <v>-1157.6300000000001</v>
      </c>
      <c r="AE472" s="1">
        <v>-1157.6300000000001</v>
      </c>
      <c r="AF472" s="1">
        <v>-1157.6300000000001</v>
      </c>
      <c r="AG472" s="1">
        <v>-1157.6300000000001</v>
      </c>
      <c r="AH472" s="1">
        <v>-1157.6300000000001</v>
      </c>
      <c r="AI472" s="1">
        <v>-1157.6300000000001</v>
      </c>
      <c r="AJ472" s="1">
        <v>-1157.6300000000001</v>
      </c>
      <c r="AK472" s="1">
        <v>-1157.6300000000001</v>
      </c>
      <c r="AL472" s="1">
        <v>-1157.6300000000001</v>
      </c>
      <c r="AM472" s="1">
        <v>-1157.6300000000001</v>
      </c>
      <c r="AN472" s="1">
        <v>-1157.6300000000001</v>
      </c>
      <c r="AO472" s="1">
        <v>70086.94</v>
      </c>
      <c r="AP472" s="1">
        <v>68929.31</v>
      </c>
      <c r="AQ472" s="1">
        <v>67771.680000000008</v>
      </c>
      <c r="AR472" s="1">
        <v>66614.05</v>
      </c>
      <c r="AS472" s="1">
        <v>65456.42</v>
      </c>
      <c r="AT472" s="1">
        <v>64298.79</v>
      </c>
      <c r="AU472" s="1">
        <v>63141.16</v>
      </c>
      <c r="AV472" s="1">
        <v>61983.53</v>
      </c>
      <c r="AW472" s="1">
        <v>60825.9</v>
      </c>
      <c r="AX472" s="1">
        <v>59668.270000000004</v>
      </c>
      <c r="AY472" s="1">
        <v>58510.64</v>
      </c>
      <c r="AZ472" s="1">
        <v>57353.01</v>
      </c>
      <c r="BA472" s="1">
        <v>56195.380000000005</v>
      </c>
    </row>
    <row r="473" spans="1:53" x14ac:dyDescent="0.2">
      <c r="A473" t="s">
        <v>488</v>
      </c>
      <c r="B473" s="1">
        <v>0</v>
      </c>
      <c r="C473" s="1">
        <v>0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</row>
    <row r="474" spans="1:53" x14ac:dyDescent="0.2">
      <c r="A474" t="s">
        <v>489</v>
      </c>
      <c r="B474" s="1">
        <v>392912.64000000001</v>
      </c>
      <c r="C474" s="1">
        <v>392912.64000000001</v>
      </c>
      <c r="D474" s="1">
        <v>392912.64000000001</v>
      </c>
      <c r="E474" s="1">
        <v>392912.64000000001</v>
      </c>
      <c r="F474" s="1">
        <v>392912.64000000001</v>
      </c>
      <c r="G474" s="1">
        <v>392912.64000000001</v>
      </c>
      <c r="H474" s="1">
        <v>392912.64000000001</v>
      </c>
      <c r="I474" s="1">
        <v>392912.64000000001</v>
      </c>
      <c r="J474" s="1">
        <v>392912.64000000001</v>
      </c>
      <c r="K474" s="1">
        <v>392912.64000000001</v>
      </c>
      <c r="L474" s="1">
        <v>392912.64000000001</v>
      </c>
      <c r="M474" s="1">
        <v>392912.64000000001</v>
      </c>
      <c r="N474" s="1">
        <v>392912.64000000001</v>
      </c>
      <c r="O474" s="1">
        <v>-201980.32</v>
      </c>
      <c r="P474" s="1">
        <v>-207301.01</v>
      </c>
      <c r="Q474" s="1">
        <v>-212621.7</v>
      </c>
      <c r="R474" s="1">
        <v>-217942.39</v>
      </c>
      <c r="S474" s="1">
        <v>-223263.08000000002</v>
      </c>
      <c r="T474" s="1">
        <v>-228583.77000000002</v>
      </c>
      <c r="U474" s="1">
        <v>-233904.46</v>
      </c>
      <c r="V474" s="1">
        <v>-239225.15</v>
      </c>
      <c r="W474" s="1">
        <v>-244545.84</v>
      </c>
      <c r="X474" s="1">
        <v>-249866.53</v>
      </c>
      <c r="Y474" s="1">
        <v>-255187.22</v>
      </c>
      <c r="Z474" s="1">
        <v>-260507.91</v>
      </c>
      <c r="AA474" s="1">
        <v>-265828.59999999998</v>
      </c>
      <c r="AB474" s="1">
        <v>-5320.6900000000005</v>
      </c>
      <c r="AC474" s="1">
        <v>-5320.6900000000005</v>
      </c>
      <c r="AD474" s="1">
        <v>-5320.6900000000005</v>
      </c>
      <c r="AE474" s="1">
        <v>-5320.6900000000005</v>
      </c>
      <c r="AF474" s="1">
        <v>-5320.6900000000005</v>
      </c>
      <c r="AG474" s="1">
        <v>-5320.6900000000005</v>
      </c>
      <c r="AH474" s="1">
        <v>-5320.6900000000005</v>
      </c>
      <c r="AI474" s="1">
        <v>-5320.6900000000005</v>
      </c>
      <c r="AJ474" s="1">
        <v>-5320.6900000000005</v>
      </c>
      <c r="AK474" s="1">
        <v>-5320.6900000000005</v>
      </c>
      <c r="AL474" s="1">
        <v>-5320.6900000000005</v>
      </c>
      <c r="AM474" s="1">
        <v>-5320.6900000000005</v>
      </c>
      <c r="AN474" s="1">
        <v>-5320.6900000000005</v>
      </c>
      <c r="AO474" s="1">
        <v>190932.32</v>
      </c>
      <c r="AP474" s="1">
        <v>185611.63</v>
      </c>
      <c r="AQ474" s="1">
        <v>180290.94</v>
      </c>
      <c r="AR474" s="1">
        <v>174970.25</v>
      </c>
      <c r="AS474" s="1">
        <v>169649.56</v>
      </c>
      <c r="AT474" s="1">
        <v>164328.87</v>
      </c>
      <c r="AU474" s="1">
        <v>159008.18</v>
      </c>
      <c r="AV474" s="1">
        <v>153687.49</v>
      </c>
      <c r="AW474" s="1">
        <v>148366.80000000002</v>
      </c>
      <c r="AX474" s="1">
        <v>143046.11000000002</v>
      </c>
      <c r="AY474" s="1">
        <v>137725.42000000001</v>
      </c>
      <c r="AZ474" s="1">
        <v>132404.73000000001</v>
      </c>
      <c r="BA474" s="1">
        <v>127084.04000000001</v>
      </c>
    </row>
    <row r="475" spans="1:53" x14ac:dyDescent="0.2">
      <c r="A475" t="s">
        <v>490</v>
      </c>
      <c r="B475" s="1">
        <v>55341.73</v>
      </c>
      <c r="C475" s="1">
        <v>55341.73</v>
      </c>
      <c r="D475" s="1">
        <v>55341.73</v>
      </c>
      <c r="E475" s="1">
        <v>55341.73</v>
      </c>
      <c r="F475" s="1">
        <v>55341.73</v>
      </c>
      <c r="G475" s="1">
        <v>55341.73</v>
      </c>
      <c r="H475" s="1">
        <v>55341.73</v>
      </c>
      <c r="I475" s="1">
        <v>55341.73</v>
      </c>
      <c r="J475" s="1">
        <v>55341.73</v>
      </c>
      <c r="K475" s="1">
        <v>55341.73</v>
      </c>
      <c r="L475" s="1">
        <v>55341.73</v>
      </c>
      <c r="M475" s="1">
        <v>55341.73</v>
      </c>
      <c r="N475" s="1">
        <v>55341.73</v>
      </c>
      <c r="O475" s="1">
        <v>-46548.24</v>
      </c>
      <c r="P475" s="1">
        <v>-47136.71</v>
      </c>
      <c r="Q475" s="1">
        <v>-47725.18</v>
      </c>
      <c r="R475" s="1">
        <v>-48313.65</v>
      </c>
      <c r="S475" s="1">
        <v>-48902.12</v>
      </c>
      <c r="T475" s="1">
        <v>-49490.590000000004</v>
      </c>
      <c r="U475" s="1">
        <v>-49807.56</v>
      </c>
      <c r="V475" s="1">
        <v>-49807.56</v>
      </c>
      <c r="W475" s="1">
        <v>-49807.56</v>
      </c>
      <c r="X475" s="1">
        <v>-49807.56</v>
      </c>
      <c r="Y475" s="1">
        <v>-49807.56</v>
      </c>
      <c r="Z475" s="1">
        <v>-49807.56</v>
      </c>
      <c r="AA475" s="1">
        <v>-49807.56</v>
      </c>
      <c r="AB475" s="1">
        <v>-588.47</v>
      </c>
      <c r="AC475" s="1">
        <v>-588.47</v>
      </c>
      <c r="AD475" s="1">
        <v>-588.47</v>
      </c>
      <c r="AE475" s="1">
        <v>-588.47</v>
      </c>
      <c r="AF475" s="1">
        <v>-588.47</v>
      </c>
      <c r="AG475" s="1">
        <v>-588.47</v>
      </c>
      <c r="AH475" s="1">
        <v>-316.97000000000003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8793.49</v>
      </c>
      <c r="AP475" s="1">
        <v>8205.02</v>
      </c>
      <c r="AQ475" s="1">
        <v>7616.55</v>
      </c>
      <c r="AR475" s="1">
        <v>7028.08</v>
      </c>
      <c r="AS475" s="1">
        <v>6439.6100000000006</v>
      </c>
      <c r="AT475" s="1">
        <v>5851.14</v>
      </c>
      <c r="AU475" s="1">
        <v>5534.17</v>
      </c>
      <c r="AV475" s="1">
        <v>5534.17</v>
      </c>
      <c r="AW475" s="1">
        <v>5534.17</v>
      </c>
      <c r="AX475" s="1">
        <v>5534.17</v>
      </c>
      <c r="AY475" s="1">
        <v>5534.17</v>
      </c>
      <c r="AZ475" s="1">
        <v>5534.17</v>
      </c>
      <c r="BA475" s="1">
        <v>5534.17</v>
      </c>
    </row>
    <row r="476" spans="1:53" x14ac:dyDescent="0.2">
      <c r="A476" t="s">
        <v>491</v>
      </c>
      <c r="B476" s="1">
        <v>562961.07999999996</v>
      </c>
      <c r="C476" s="1">
        <v>562961.07999999996</v>
      </c>
      <c r="D476" s="1">
        <v>562961.07999999996</v>
      </c>
      <c r="E476" s="1">
        <v>562961.07999999996</v>
      </c>
      <c r="F476" s="1">
        <v>562961.07999999996</v>
      </c>
      <c r="G476" s="1">
        <v>562961.07999999996</v>
      </c>
      <c r="H476" s="1">
        <v>562961.07999999996</v>
      </c>
      <c r="I476" s="1">
        <v>562961.07999999996</v>
      </c>
      <c r="J476" s="1">
        <v>562961.07999999996</v>
      </c>
      <c r="K476" s="1">
        <v>562961.07999999996</v>
      </c>
      <c r="L476" s="1">
        <v>562961.07999999996</v>
      </c>
      <c r="M476" s="1">
        <v>562961.07999999996</v>
      </c>
      <c r="N476" s="1">
        <v>671325.64</v>
      </c>
      <c r="O476" s="1">
        <v>-506664.97000000003</v>
      </c>
      <c r="P476" s="1">
        <v>-506664.97000000003</v>
      </c>
      <c r="Q476" s="1">
        <v>-506664.97000000003</v>
      </c>
      <c r="R476" s="1">
        <v>-506664.97000000003</v>
      </c>
      <c r="S476" s="1">
        <v>-506664.97000000003</v>
      </c>
      <c r="T476" s="1">
        <v>-506664.97000000003</v>
      </c>
      <c r="U476" s="1">
        <v>-506664.97000000003</v>
      </c>
      <c r="V476" s="1">
        <v>-506664.97000000003</v>
      </c>
      <c r="W476" s="1">
        <v>-506664.97000000003</v>
      </c>
      <c r="X476" s="1">
        <v>-506664.97000000003</v>
      </c>
      <c r="Y476" s="1">
        <v>-506664.97000000003</v>
      </c>
      <c r="Z476" s="1">
        <v>-506664.97000000003</v>
      </c>
      <c r="AA476" s="1">
        <v>-513227.26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-6562.29</v>
      </c>
      <c r="AO476" s="1">
        <v>56296.11</v>
      </c>
      <c r="AP476" s="1">
        <v>56296.11</v>
      </c>
      <c r="AQ476" s="1">
        <v>56296.11</v>
      </c>
      <c r="AR476" s="1">
        <v>56296.11</v>
      </c>
      <c r="AS476" s="1">
        <v>56296.11</v>
      </c>
      <c r="AT476" s="1">
        <v>56296.11</v>
      </c>
      <c r="AU476" s="1">
        <v>56296.11</v>
      </c>
      <c r="AV476" s="1">
        <v>56296.11</v>
      </c>
      <c r="AW476" s="1">
        <v>56296.11</v>
      </c>
      <c r="AX476" s="1">
        <v>56296.11</v>
      </c>
      <c r="AY476" s="1">
        <v>56296.11</v>
      </c>
      <c r="AZ476" s="1">
        <v>56296.11</v>
      </c>
      <c r="BA476" s="1">
        <v>158098.38</v>
      </c>
    </row>
    <row r="477" spans="1:53" x14ac:dyDescent="0.2">
      <c r="A477" t="s">
        <v>492</v>
      </c>
      <c r="B477" s="1">
        <v>0</v>
      </c>
      <c r="C477" s="1">
        <v>0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</row>
    <row r="478" spans="1:53" x14ac:dyDescent="0.2">
      <c r="A478" t="s">
        <v>493</v>
      </c>
      <c r="B478" s="1">
        <v>186096.7</v>
      </c>
      <c r="C478" s="1">
        <v>391212.7</v>
      </c>
      <c r="D478" s="1">
        <v>391212.7</v>
      </c>
      <c r="E478" s="1">
        <v>391212.7</v>
      </c>
      <c r="F478" s="1">
        <v>391212.7</v>
      </c>
      <c r="G478" s="1">
        <v>391212.7</v>
      </c>
      <c r="H478" s="1">
        <v>391212.7</v>
      </c>
      <c r="I478" s="1">
        <v>391212.7</v>
      </c>
      <c r="J478" s="1">
        <v>391212.7</v>
      </c>
      <c r="K478" s="1">
        <v>391212.7</v>
      </c>
      <c r="L478" s="1">
        <v>391212.7</v>
      </c>
      <c r="M478" s="1">
        <v>391212.7</v>
      </c>
      <c r="N478" s="1">
        <v>391212.7</v>
      </c>
      <c r="O478" s="1">
        <v>-30743.61</v>
      </c>
      <c r="P478" s="1">
        <v>-118266.41</v>
      </c>
      <c r="Q478" s="1">
        <v>-120466.98</v>
      </c>
      <c r="R478" s="1">
        <v>-122667.55</v>
      </c>
      <c r="S478" s="1">
        <v>-124868.12</v>
      </c>
      <c r="T478" s="1">
        <v>-127068.69</v>
      </c>
      <c r="U478" s="1">
        <v>-129269.26000000001</v>
      </c>
      <c r="V478" s="1">
        <v>-131469.83000000002</v>
      </c>
      <c r="W478" s="1">
        <v>-133670.39999999999</v>
      </c>
      <c r="X478" s="1">
        <v>-135870.97</v>
      </c>
      <c r="Y478" s="1">
        <v>-138071.54</v>
      </c>
      <c r="Z478" s="1">
        <v>-140272.11000000002</v>
      </c>
      <c r="AA478" s="1">
        <v>-142472.68</v>
      </c>
      <c r="AB478" s="1">
        <v>-1046.79</v>
      </c>
      <c r="AC478" s="1">
        <v>-1623.68</v>
      </c>
      <c r="AD478" s="1">
        <v>-2200.5700000000002</v>
      </c>
      <c r="AE478" s="1">
        <v>-2200.5700000000002</v>
      </c>
      <c r="AF478" s="1">
        <v>-2200.5700000000002</v>
      </c>
      <c r="AG478" s="1">
        <v>-2200.5700000000002</v>
      </c>
      <c r="AH478" s="1">
        <v>-2200.5700000000002</v>
      </c>
      <c r="AI478" s="1">
        <v>-2200.5700000000002</v>
      </c>
      <c r="AJ478" s="1">
        <v>-2200.5700000000002</v>
      </c>
      <c r="AK478" s="1">
        <v>-2200.5700000000002</v>
      </c>
      <c r="AL478" s="1">
        <v>-2200.5700000000002</v>
      </c>
      <c r="AM478" s="1">
        <v>-2200.5700000000002</v>
      </c>
      <c r="AN478" s="1">
        <v>-2200.5700000000002</v>
      </c>
      <c r="AO478" s="1">
        <v>155353.09</v>
      </c>
      <c r="AP478" s="1">
        <v>272946.28999999998</v>
      </c>
      <c r="AQ478" s="1">
        <v>270745.72000000003</v>
      </c>
      <c r="AR478" s="1">
        <v>268545.15000000002</v>
      </c>
      <c r="AS478" s="1">
        <v>266344.58</v>
      </c>
      <c r="AT478" s="1">
        <v>264144.01</v>
      </c>
      <c r="AU478" s="1">
        <v>261943.44</v>
      </c>
      <c r="AV478" s="1">
        <v>259742.87</v>
      </c>
      <c r="AW478" s="1">
        <v>257542.30000000002</v>
      </c>
      <c r="AX478" s="1">
        <v>255341.73</v>
      </c>
      <c r="AY478" s="1">
        <v>253141.16</v>
      </c>
      <c r="AZ478" s="1">
        <v>250940.59</v>
      </c>
      <c r="BA478" s="1">
        <v>248740.02000000002</v>
      </c>
    </row>
    <row r="479" spans="1:53" x14ac:dyDescent="0.2">
      <c r="A479" t="s">
        <v>494</v>
      </c>
      <c r="B479" s="1">
        <v>0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</row>
    <row r="480" spans="1:53" x14ac:dyDescent="0.2">
      <c r="A480" t="s">
        <v>495</v>
      </c>
      <c r="B480" s="1">
        <v>361979.03</v>
      </c>
      <c r="C480" s="1">
        <v>361979.03</v>
      </c>
      <c r="D480" s="1">
        <v>361979.03</v>
      </c>
      <c r="E480" s="1">
        <v>361979.03</v>
      </c>
      <c r="F480" s="1">
        <v>361979.03</v>
      </c>
      <c r="G480" s="1">
        <v>361979.03</v>
      </c>
      <c r="H480" s="1">
        <v>361979.03</v>
      </c>
      <c r="I480" s="1">
        <v>342798.04</v>
      </c>
      <c r="J480" s="1">
        <v>342798.04</v>
      </c>
      <c r="K480" s="1">
        <v>342798.04</v>
      </c>
      <c r="L480" s="1">
        <v>342798.04</v>
      </c>
      <c r="M480" s="1">
        <v>344067.5</v>
      </c>
      <c r="N480" s="1">
        <v>344067.5</v>
      </c>
      <c r="O480" s="1">
        <v>-261467.01</v>
      </c>
      <c r="P480" s="1">
        <v>-262673.61</v>
      </c>
      <c r="Q480" s="1">
        <v>-263880.21000000002</v>
      </c>
      <c r="R480" s="1">
        <v>-265086.81</v>
      </c>
      <c r="S480" s="1">
        <v>-266293.41000000003</v>
      </c>
      <c r="T480" s="1">
        <v>-267500.01</v>
      </c>
      <c r="U480" s="1">
        <v>-268706.61</v>
      </c>
      <c r="V480" s="1">
        <v>-247061.2</v>
      </c>
      <c r="W480" s="1">
        <v>-248203.86000000002</v>
      </c>
      <c r="X480" s="1">
        <v>-249346.52000000002</v>
      </c>
      <c r="Y480" s="1">
        <v>-250489.18</v>
      </c>
      <c r="Z480" s="1">
        <v>-251633.96</v>
      </c>
      <c r="AA480" s="1">
        <v>-252780.85</v>
      </c>
      <c r="AB480" s="1">
        <v>-1220.68</v>
      </c>
      <c r="AC480" s="1">
        <v>-1206.6000000000001</v>
      </c>
      <c r="AD480" s="1">
        <v>-1206.6000000000001</v>
      </c>
      <c r="AE480" s="1">
        <v>-1206.6000000000001</v>
      </c>
      <c r="AF480" s="1">
        <v>-1206.6000000000001</v>
      </c>
      <c r="AG480" s="1">
        <v>-1206.6000000000001</v>
      </c>
      <c r="AH480" s="1">
        <v>-1206.6000000000001</v>
      </c>
      <c r="AI480" s="1">
        <v>-1174.6300000000001</v>
      </c>
      <c r="AJ480" s="1">
        <v>-1142.6600000000001</v>
      </c>
      <c r="AK480" s="1">
        <v>-1142.6600000000001</v>
      </c>
      <c r="AL480" s="1">
        <v>-1142.6600000000001</v>
      </c>
      <c r="AM480" s="1">
        <v>-1144.78</v>
      </c>
      <c r="AN480" s="1">
        <v>-1146.8900000000001</v>
      </c>
      <c r="AO480" s="1">
        <v>100512.02</v>
      </c>
      <c r="AP480" s="1">
        <v>99305.42</v>
      </c>
      <c r="AQ480" s="1">
        <v>98098.82</v>
      </c>
      <c r="AR480" s="1">
        <v>96892.22</v>
      </c>
      <c r="AS480" s="1">
        <v>95685.62</v>
      </c>
      <c r="AT480" s="1">
        <v>94479.02</v>
      </c>
      <c r="AU480" s="1">
        <v>93272.42</v>
      </c>
      <c r="AV480" s="1">
        <v>95736.84</v>
      </c>
      <c r="AW480" s="1">
        <v>94594.180000000008</v>
      </c>
      <c r="AX480" s="1">
        <v>93451.520000000004</v>
      </c>
      <c r="AY480" s="1">
        <v>92308.86</v>
      </c>
      <c r="AZ480" s="1">
        <v>92433.540000000008</v>
      </c>
      <c r="BA480" s="1">
        <v>91286.650000000009</v>
      </c>
    </row>
    <row r="481" spans="1:53" x14ac:dyDescent="0.2">
      <c r="A481" t="s">
        <v>496</v>
      </c>
      <c r="B481" s="1">
        <v>120039.41</v>
      </c>
      <c r="C481" s="1">
        <v>120039.41</v>
      </c>
      <c r="D481" s="1">
        <v>120039.41</v>
      </c>
      <c r="E481" s="1">
        <v>120039.41</v>
      </c>
      <c r="F481" s="1">
        <v>120039.41</v>
      </c>
      <c r="G481" s="1">
        <v>120039.41</v>
      </c>
      <c r="H481" s="1">
        <v>120039.41</v>
      </c>
      <c r="I481" s="1">
        <v>120039.41</v>
      </c>
      <c r="J481" s="1">
        <v>120039.41</v>
      </c>
      <c r="K481" s="1">
        <v>120039.41</v>
      </c>
      <c r="L481" s="1">
        <v>120039.41</v>
      </c>
      <c r="M481" s="1">
        <v>120039.41</v>
      </c>
      <c r="N481" s="1">
        <v>120039.41</v>
      </c>
      <c r="O481" s="1">
        <v>-27808.83</v>
      </c>
      <c r="P481" s="1">
        <v>-29483.38</v>
      </c>
      <c r="Q481" s="1">
        <v>-31157.93</v>
      </c>
      <c r="R481" s="1">
        <v>-32832.480000000003</v>
      </c>
      <c r="S481" s="1">
        <v>-34507.03</v>
      </c>
      <c r="T481" s="1">
        <v>-36181.58</v>
      </c>
      <c r="U481" s="1">
        <v>-37856.129999999997</v>
      </c>
      <c r="V481" s="1">
        <v>-39530.68</v>
      </c>
      <c r="W481" s="1">
        <v>-41205.230000000003</v>
      </c>
      <c r="X481" s="1">
        <v>-42879.78</v>
      </c>
      <c r="Y481" s="1">
        <v>-44554.33</v>
      </c>
      <c r="Z481" s="1">
        <v>-46228.88</v>
      </c>
      <c r="AA481" s="1">
        <v>-47903.43</v>
      </c>
      <c r="AB481" s="1">
        <v>-1845.16</v>
      </c>
      <c r="AC481" s="1">
        <v>-1674.55</v>
      </c>
      <c r="AD481" s="1">
        <v>-1674.55</v>
      </c>
      <c r="AE481" s="1">
        <v>-1674.55</v>
      </c>
      <c r="AF481" s="1">
        <v>-1674.55</v>
      </c>
      <c r="AG481" s="1">
        <v>-1674.55</v>
      </c>
      <c r="AH481" s="1">
        <v>-1674.55</v>
      </c>
      <c r="AI481" s="1">
        <v>-1674.55</v>
      </c>
      <c r="AJ481" s="1">
        <v>-1674.55</v>
      </c>
      <c r="AK481" s="1">
        <v>-1674.55</v>
      </c>
      <c r="AL481" s="1">
        <v>-1674.55</v>
      </c>
      <c r="AM481" s="1">
        <v>-1674.55</v>
      </c>
      <c r="AN481" s="1">
        <v>-1674.55</v>
      </c>
      <c r="AO481" s="1">
        <v>92230.58</v>
      </c>
      <c r="AP481" s="1">
        <v>90556.03</v>
      </c>
      <c r="AQ481" s="1">
        <v>88881.48</v>
      </c>
      <c r="AR481" s="1">
        <v>87206.930000000008</v>
      </c>
      <c r="AS481" s="1">
        <v>85532.38</v>
      </c>
      <c r="AT481" s="1">
        <v>83857.83</v>
      </c>
      <c r="AU481" s="1">
        <v>82183.28</v>
      </c>
      <c r="AV481" s="1">
        <v>80508.73</v>
      </c>
      <c r="AW481" s="1">
        <v>78834.180000000008</v>
      </c>
      <c r="AX481" s="1">
        <v>77159.63</v>
      </c>
      <c r="AY481" s="1">
        <v>75485.08</v>
      </c>
      <c r="AZ481" s="1">
        <v>73810.53</v>
      </c>
      <c r="BA481" s="1">
        <v>72135.98</v>
      </c>
    </row>
    <row r="482" spans="1:53" x14ac:dyDescent="0.2">
      <c r="A482" t="s">
        <v>497</v>
      </c>
      <c r="B482" s="1">
        <v>54550.380000000005</v>
      </c>
      <c r="C482" s="1">
        <v>54550.380000000005</v>
      </c>
      <c r="D482" s="1">
        <v>54550.380000000005</v>
      </c>
      <c r="E482" s="1">
        <v>54550.380000000005</v>
      </c>
      <c r="F482" s="1">
        <v>54550.380000000005</v>
      </c>
      <c r="G482" s="1">
        <v>54550.380000000005</v>
      </c>
      <c r="H482" s="1">
        <v>54550.380000000005</v>
      </c>
      <c r="I482" s="1">
        <v>54550.380000000005</v>
      </c>
      <c r="J482" s="1">
        <v>54550.380000000005</v>
      </c>
      <c r="K482" s="1">
        <v>54550.380000000005</v>
      </c>
      <c r="L482" s="1">
        <v>54550.380000000005</v>
      </c>
      <c r="M482" s="1">
        <v>54550.380000000005</v>
      </c>
      <c r="N482" s="1">
        <v>54550.380000000005</v>
      </c>
      <c r="O482" s="1">
        <v>-54550.380000000005</v>
      </c>
      <c r="P482" s="1">
        <v>-54550.380000000005</v>
      </c>
      <c r="Q482" s="1">
        <v>-54550.380000000005</v>
      </c>
      <c r="R482" s="1">
        <v>-54550.380000000005</v>
      </c>
      <c r="S482" s="1">
        <v>-54550.380000000005</v>
      </c>
      <c r="T482" s="1">
        <v>-54550.380000000005</v>
      </c>
      <c r="U482" s="1">
        <v>-54550.380000000005</v>
      </c>
      <c r="V482" s="1">
        <v>-54550.380000000005</v>
      </c>
      <c r="W482" s="1">
        <v>-54550.380000000005</v>
      </c>
      <c r="X482" s="1">
        <v>-54550.380000000005</v>
      </c>
      <c r="Y482" s="1">
        <v>-54550.380000000005</v>
      </c>
      <c r="Z482" s="1">
        <v>-54550.380000000005</v>
      </c>
      <c r="AA482" s="1">
        <v>-54550.380000000005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</row>
    <row r="483" spans="1:53" x14ac:dyDescent="0.2">
      <c r="A483" t="s">
        <v>498</v>
      </c>
      <c r="B483" s="1">
        <v>311546.75</v>
      </c>
      <c r="C483" s="1">
        <v>311546.75</v>
      </c>
      <c r="D483" s="1">
        <v>311546.75</v>
      </c>
      <c r="E483" s="1">
        <v>311546.75</v>
      </c>
      <c r="F483" s="1">
        <v>311546.75</v>
      </c>
      <c r="G483" s="1">
        <v>311546.75</v>
      </c>
      <c r="H483" s="1">
        <v>311546.75</v>
      </c>
      <c r="I483" s="1">
        <v>311546.75</v>
      </c>
      <c r="J483" s="1">
        <v>311546.75</v>
      </c>
      <c r="K483" s="1">
        <v>311546.75</v>
      </c>
      <c r="L483" s="1">
        <v>311546.75</v>
      </c>
      <c r="M483" s="1">
        <v>311546.75</v>
      </c>
      <c r="N483" s="1">
        <v>311546.75</v>
      </c>
      <c r="O483" s="1">
        <v>-164785.07</v>
      </c>
      <c r="P483" s="1">
        <v>-167692.84</v>
      </c>
      <c r="Q483" s="1">
        <v>-170600.61000000002</v>
      </c>
      <c r="R483" s="1">
        <v>-173508.38</v>
      </c>
      <c r="S483" s="1">
        <v>-176416.15</v>
      </c>
      <c r="T483" s="1">
        <v>-179323.92</v>
      </c>
      <c r="U483" s="1">
        <v>-182231.69</v>
      </c>
      <c r="V483" s="1">
        <v>-185139.46</v>
      </c>
      <c r="W483" s="1">
        <v>-188047.23</v>
      </c>
      <c r="X483" s="1">
        <v>-190955</v>
      </c>
      <c r="Y483" s="1">
        <v>-193862.77</v>
      </c>
      <c r="Z483" s="1">
        <v>-196770.54</v>
      </c>
      <c r="AA483" s="1">
        <v>-199678.31</v>
      </c>
      <c r="AB483" s="1">
        <v>-2907.77</v>
      </c>
      <c r="AC483" s="1">
        <v>-2907.77</v>
      </c>
      <c r="AD483" s="1">
        <v>-2907.77</v>
      </c>
      <c r="AE483" s="1">
        <v>-2907.77</v>
      </c>
      <c r="AF483" s="1">
        <v>-2907.77</v>
      </c>
      <c r="AG483" s="1">
        <v>-2907.77</v>
      </c>
      <c r="AH483" s="1">
        <v>-2907.77</v>
      </c>
      <c r="AI483" s="1">
        <v>-2907.77</v>
      </c>
      <c r="AJ483" s="1">
        <v>-2907.77</v>
      </c>
      <c r="AK483" s="1">
        <v>-2907.77</v>
      </c>
      <c r="AL483" s="1">
        <v>-2907.77</v>
      </c>
      <c r="AM483" s="1">
        <v>-2907.77</v>
      </c>
      <c r="AN483" s="1">
        <v>-2907.77</v>
      </c>
      <c r="AO483" s="1">
        <v>146761.68</v>
      </c>
      <c r="AP483" s="1">
        <v>143853.91</v>
      </c>
      <c r="AQ483" s="1">
        <v>140946.14000000001</v>
      </c>
      <c r="AR483" s="1">
        <v>138038.37</v>
      </c>
      <c r="AS483" s="1">
        <v>135130.6</v>
      </c>
      <c r="AT483" s="1">
        <v>132222.83000000002</v>
      </c>
      <c r="AU483" s="1">
        <v>129315.06</v>
      </c>
      <c r="AV483" s="1">
        <v>126407.29000000001</v>
      </c>
      <c r="AW483" s="1">
        <v>123499.52</v>
      </c>
      <c r="AX483" s="1">
        <v>120591.75</v>
      </c>
      <c r="AY483" s="1">
        <v>117683.98</v>
      </c>
      <c r="AZ483" s="1">
        <v>114776.21</v>
      </c>
      <c r="BA483" s="1">
        <v>111868.44</v>
      </c>
    </row>
    <row r="484" spans="1:53" x14ac:dyDescent="0.2">
      <c r="A484" t="s">
        <v>499</v>
      </c>
      <c r="B484" s="1">
        <v>464397.29000000004</v>
      </c>
      <c r="C484" s="1">
        <v>464397.29000000004</v>
      </c>
      <c r="D484" s="1">
        <v>464397.29000000004</v>
      </c>
      <c r="E484" s="1">
        <v>464397.29000000004</v>
      </c>
      <c r="F484" s="1">
        <v>464397.29000000004</v>
      </c>
      <c r="G484" s="1">
        <v>464397.29000000004</v>
      </c>
      <c r="H484" s="1">
        <v>464397.29000000004</v>
      </c>
      <c r="I484" s="1">
        <v>464397.29000000004</v>
      </c>
      <c r="J484" s="1">
        <v>464397.29000000004</v>
      </c>
      <c r="K484" s="1">
        <v>464397.29000000004</v>
      </c>
      <c r="L484" s="1">
        <v>464397.29000000004</v>
      </c>
      <c r="M484" s="1">
        <v>464397.29000000004</v>
      </c>
      <c r="N484" s="1">
        <v>464397.29000000004</v>
      </c>
      <c r="O484" s="1">
        <v>-314445.3</v>
      </c>
      <c r="P484" s="1">
        <v>-318779.67</v>
      </c>
      <c r="Q484" s="1">
        <v>-323114.03999999998</v>
      </c>
      <c r="R484" s="1">
        <v>-327448.41000000003</v>
      </c>
      <c r="S484" s="1">
        <v>-331782.78000000003</v>
      </c>
      <c r="T484" s="1">
        <v>-336117.15</v>
      </c>
      <c r="U484" s="1">
        <v>-340451.52</v>
      </c>
      <c r="V484" s="1">
        <v>-344785.89</v>
      </c>
      <c r="W484" s="1">
        <v>-349120.26</v>
      </c>
      <c r="X484" s="1">
        <v>-353454.63</v>
      </c>
      <c r="Y484" s="1">
        <v>-357789</v>
      </c>
      <c r="Z484" s="1">
        <v>-362123.37</v>
      </c>
      <c r="AA484" s="1">
        <v>-366457.74</v>
      </c>
      <c r="AB484" s="1">
        <v>-4334.37</v>
      </c>
      <c r="AC484" s="1">
        <v>-4334.37</v>
      </c>
      <c r="AD484" s="1">
        <v>-4334.37</v>
      </c>
      <c r="AE484" s="1">
        <v>-4334.37</v>
      </c>
      <c r="AF484" s="1">
        <v>-4334.37</v>
      </c>
      <c r="AG484" s="1">
        <v>-4334.37</v>
      </c>
      <c r="AH484" s="1">
        <v>-4334.37</v>
      </c>
      <c r="AI484" s="1">
        <v>-4334.37</v>
      </c>
      <c r="AJ484" s="1">
        <v>-4334.37</v>
      </c>
      <c r="AK484" s="1">
        <v>-4334.37</v>
      </c>
      <c r="AL484" s="1">
        <v>-4334.37</v>
      </c>
      <c r="AM484" s="1">
        <v>-4334.37</v>
      </c>
      <c r="AN484" s="1">
        <v>-4334.37</v>
      </c>
      <c r="AO484" s="1">
        <v>149951.99</v>
      </c>
      <c r="AP484" s="1">
        <v>145617.62</v>
      </c>
      <c r="AQ484" s="1">
        <v>141283.25</v>
      </c>
      <c r="AR484" s="1">
        <v>136948.88</v>
      </c>
      <c r="AS484" s="1">
        <v>132614.51</v>
      </c>
      <c r="AT484" s="1">
        <v>128280.14</v>
      </c>
      <c r="AU484" s="1">
        <v>123945.77</v>
      </c>
      <c r="AV484" s="1">
        <v>119611.40000000001</v>
      </c>
      <c r="AW484" s="1">
        <v>115277.03</v>
      </c>
      <c r="AX484" s="1">
        <v>110942.66</v>
      </c>
      <c r="AY484" s="1">
        <v>106608.29000000001</v>
      </c>
      <c r="AZ484" s="1">
        <v>102273.92</v>
      </c>
      <c r="BA484" s="1">
        <v>97939.55</v>
      </c>
    </row>
    <row r="485" spans="1:53" x14ac:dyDescent="0.2">
      <c r="A485" t="s">
        <v>500</v>
      </c>
      <c r="B485" s="1">
        <v>0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</row>
    <row r="486" spans="1:53" x14ac:dyDescent="0.2">
      <c r="A486" t="s">
        <v>501</v>
      </c>
      <c r="B486" s="1">
        <v>0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</row>
    <row r="487" spans="1:53" x14ac:dyDescent="0.2">
      <c r="A487" t="s">
        <v>502</v>
      </c>
      <c r="B487" s="1">
        <v>0</v>
      </c>
      <c r="C487" s="1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</row>
    <row r="488" spans="1:53" x14ac:dyDescent="0.2">
      <c r="A488" t="s">
        <v>503</v>
      </c>
      <c r="B488" s="1">
        <v>0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</row>
    <row r="489" spans="1:53" x14ac:dyDescent="0.2">
      <c r="A489" t="s">
        <v>504</v>
      </c>
      <c r="B489" s="1">
        <v>0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</row>
    <row r="490" spans="1:53" x14ac:dyDescent="0.2">
      <c r="A490" t="s">
        <v>505</v>
      </c>
      <c r="B490" s="1">
        <v>0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</row>
    <row r="491" spans="1:53" x14ac:dyDescent="0.2">
      <c r="A491" t="s">
        <v>506</v>
      </c>
      <c r="B491" s="1">
        <v>0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</row>
    <row r="492" spans="1:53" x14ac:dyDescent="0.2">
      <c r="A492" t="s">
        <v>507</v>
      </c>
      <c r="B492" s="1">
        <v>0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</row>
    <row r="493" spans="1:53" x14ac:dyDescent="0.2">
      <c r="A493" t="s">
        <v>508</v>
      </c>
      <c r="B493" s="1">
        <v>0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</row>
    <row r="494" spans="1:53" x14ac:dyDescent="0.2">
      <c r="A494" t="s">
        <v>509</v>
      </c>
      <c r="B494" s="1">
        <v>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</row>
    <row r="495" spans="1:53" x14ac:dyDescent="0.2">
      <c r="A495" t="s">
        <v>510</v>
      </c>
      <c r="B495" s="1">
        <v>0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</row>
    <row r="496" spans="1:53" x14ac:dyDescent="0.2">
      <c r="A496" t="s">
        <v>511</v>
      </c>
      <c r="B496" s="1">
        <v>0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</row>
    <row r="497" spans="1:53" x14ac:dyDescent="0.2">
      <c r="A497" t="s">
        <v>512</v>
      </c>
      <c r="B497" s="1">
        <v>0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</row>
    <row r="498" spans="1:53" x14ac:dyDescent="0.2">
      <c r="A498" t="s">
        <v>513</v>
      </c>
      <c r="B498" s="1">
        <v>0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</row>
    <row r="499" spans="1:53" x14ac:dyDescent="0.2">
      <c r="A499" t="s">
        <v>514</v>
      </c>
      <c r="B499" s="1">
        <v>0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</row>
    <row r="500" spans="1:53" x14ac:dyDescent="0.2">
      <c r="A500" t="s">
        <v>515</v>
      </c>
      <c r="B500" s="1">
        <v>0</v>
      </c>
      <c r="C500" s="1">
        <v>0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</row>
    <row r="501" spans="1:53" x14ac:dyDescent="0.2">
      <c r="A501" t="s">
        <v>516</v>
      </c>
      <c r="B501" s="1">
        <v>0</v>
      </c>
      <c r="C501" s="1">
        <v>0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</row>
    <row r="502" spans="1:53" x14ac:dyDescent="0.2">
      <c r="A502" t="s">
        <v>517</v>
      </c>
      <c r="B502" s="1">
        <v>0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</row>
    <row r="503" spans="1:53" x14ac:dyDescent="0.2">
      <c r="A503" t="s">
        <v>518</v>
      </c>
      <c r="B503" s="1">
        <v>0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</row>
    <row r="504" spans="1:53" x14ac:dyDescent="0.2">
      <c r="A504" t="s">
        <v>519</v>
      </c>
      <c r="B504" s="1">
        <v>0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</row>
    <row r="505" spans="1:53" x14ac:dyDescent="0.2">
      <c r="A505" t="s">
        <v>520</v>
      </c>
      <c r="B505" s="1">
        <v>0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</row>
    <row r="506" spans="1:53" x14ac:dyDescent="0.2">
      <c r="A506" t="s">
        <v>521</v>
      </c>
      <c r="B506" s="1">
        <v>0</v>
      </c>
      <c r="C506" s="1">
        <v>0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</row>
    <row r="507" spans="1:53" x14ac:dyDescent="0.2">
      <c r="A507" t="s">
        <v>522</v>
      </c>
      <c r="B507" s="1">
        <v>0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</row>
    <row r="508" spans="1:53" x14ac:dyDescent="0.2">
      <c r="A508" t="s">
        <v>523</v>
      </c>
      <c r="B508" s="1">
        <v>0</v>
      </c>
      <c r="C508" s="1">
        <v>0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</row>
    <row r="509" spans="1:53" x14ac:dyDescent="0.2">
      <c r="A509" t="s">
        <v>524</v>
      </c>
      <c r="B509" s="1">
        <v>0</v>
      </c>
      <c r="C509" s="1">
        <v>0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</row>
    <row r="510" spans="1:53" x14ac:dyDescent="0.2">
      <c r="A510" t="s">
        <v>525</v>
      </c>
      <c r="B510" s="1">
        <v>0</v>
      </c>
      <c r="C510" s="1">
        <v>0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</row>
    <row r="511" spans="1:53" x14ac:dyDescent="0.2">
      <c r="A511" t="s">
        <v>526</v>
      </c>
      <c r="B511" s="1">
        <v>0</v>
      </c>
      <c r="C511" s="1">
        <v>0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</row>
    <row r="512" spans="1:53" x14ac:dyDescent="0.2">
      <c r="A512" t="s">
        <v>527</v>
      </c>
      <c r="B512" s="1">
        <v>0</v>
      </c>
      <c r="C512" s="1">
        <v>0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</row>
    <row r="513" spans="1:53" x14ac:dyDescent="0.2">
      <c r="A513" t="s">
        <v>528</v>
      </c>
      <c r="B513" s="1">
        <v>0</v>
      </c>
      <c r="C513" s="1">
        <v>0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</row>
    <row r="514" spans="1:53" x14ac:dyDescent="0.2">
      <c r="A514" t="s">
        <v>529</v>
      </c>
      <c r="B514" s="1">
        <v>779605.13</v>
      </c>
      <c r="C514" s="1">
        <v>779605.13</v>
      </c>
      <c r="D514" s="1">
        <v>779605.13</v>
      </c>
      <c r="E514" s="1">
        <v>779605.13</v>
      </c>
      <c r="F514" s="1">
        <v>779605.13</v>
      </c>
      <c r="G514" s="1">
        <v>779605.13</v>
      </c>
      <c r="H514" s="1">
        <v>779605.13</v>
      </c>
      <c r="I514" s="1">
        <v>779605.13</v>
      </c>
      <c r="J514" s="1">
        <v>779605.13</v>
      </c>
      <c r="K514" s="1">
        <v>779605.13</v>
      </c>
      <c r="L514" s="1">
        <v>779605.13</v>
      </c>
      <c r="M514" s="1">
        <v>779605.13</v>
      </c>
      <c r="N514" s="1">
        <v>779605.13</v>
      </c>
      <c r="O514" s="1">
        <v>-56505.86</v>
      </c>
      <c r="P514" s="1">
        <v>-57750.99</v>
      </c>
      <c r="Q514" s="1">
        <v>-58996.11</v>
      </c>
      <c r="R514" s="1">
        <v>-60241.23</v>
      </c>
      <c r="S514" s="1">
        <v>-61486.35</v>
      </c>
      <c r="T514" s="1">
        <v>-62731.48</v>
      </c>
      <c r="U514" s="1">
        <v>-63976.6</v>
      </c>
      <c r="V514" s="1">
        <v>-65221.73</v>
      </c>
      <c r="W514" s="1">
        <v>-66466.850000000006</v>
      </c>
      <c r="X514" s="1">
        <v>-67711.98</v>
      </c>
      <c r="Y514" s="1">
        <v>-68957.100000000006</v>
      </c>
      <c r="Z514" s="1">
        <v>-70202.23</v>
      </c>
      <c r="AA514" s="1">
        <v>-71447.360000000001</v>
      </c>
      <c r="AB514" s="1">
        <v>-1245.1300000000001</v>
      </c>
      <c r="AC514" s="1">
        <v>-1245.1300000000001</v>
      </c>
      <c r="AD514" s="1">
        <v>-1245.1200000000001</v>
      </c>
      <c r="AE514" s="1">
        <v>-1245.1200000000001</v>
      </c>
      <c r="AF514" s="1">
        <v>-1245.1200000000001</v>
      </c>
      <c r="AG514" s="1">
        <v>-1245.1300000000001</v>
      </c>
      <c r="AH514" s="1">
        <v>-1245.1200000000001</v>
      </c>
      <c r="AI514" s="1">
        <v>-1245.1300000000001</v>
      </c>
      <c r="AJ514" s="1">
        <v>-1245.1200000000001</v>
      </c>
      <c r="AK514" s="1">
        <v>-1245.1300000000001</v>
      </c>
      <c r="AL514" s="1">
        <v>-1245.1200000000001</v>
      </c>
      <c r="AM514" s="1">
        <v>-1245.1300000000001</v>
      </c>
      <c r="AN514" s="1">
        <v>-1245.1300000000001</v>
      </c>
      <c r="AO514" s="1">
        <v>723099.27</v>
      </c>
      <c r="AP514" s="1">
        <v>721854.14</v>
      </c>
      <c r="AQ514" s="1">
        <v>720609.02</v>
      </c>
      <c r="AR514" s="1">
        <v>719363.9</v>
      </c>
      <c r="AS514" s="1">
        <v>718118.78</v>
      </c>
      <c r="AT514" s="1">
        <v>716873.65</v>
      </c>
      <c r="AU514" s="1">
        <v>715628.53</v>
      </c>
      <c r="AV514" s="1">
        <v>714383.4</v>
      </c>
      <c r="AW514" s="1">
        <v>713138.28</v>
      </c>
      <c r="AX514" s="1">
        <v>711893.15</v>
      </c>
      <c r="AY514" s="1">
        <v>710648.03</v>
      </c>
      <c r="AZ514" s="1">
        <v>709402.9</v>
      </c>
      <c r="BA514" s="1">
        <v>708157.77</v>
      </c>
    </row>
    <row r="515" spans="1:53" x14ac:dyDescent="0.2">
      <c r="A515" t="s">
        <v>530</v>
      </c>
      <c r="B515" s="1">
        <v>24669.65</v>
      </c>
      <c r="C515" s="1">
        <v>24669.65</v>
      </c>
      <c r="D515" s="1">
        <v>24669.65</v>
      </c>
      <c r="E515" s="1">
        <v>24669.65</v>
      </c>
      <c r="F515" s="1">
        <v>24669.65</v>
      </c>
      <c r="G515" s="1">
        <v>24669.65</v>
      </c>
      <c r="H515" s="1">
        <v>24669.65</v>
      </c>
      <c r="I515" s="1">
        <v>24669.65</v>
      </c>
      <c r="J515" s="1">
        <v>24669.65</v>
      </c>
      <c r="K515" s="1">
        <v>24669.65</v>
      </c>
      <c r="L515" s="1">
        <v>24669.65</v>
      </c>
      <c r="M515" s="1">
        <v>24669.65</v>
      </c>
      <c r="N515" s="1">
        <v>24669.65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24669.65</v>
      </c>
      <c r="AP515" s="1">
        <v>24669.65</v>
      </c>
      <c r="AQ515" s="1">
        <v>24669.65</v>
      </c>
      <c r="AR515" s="1">
        <v>24669.65</v>
      </c>
      <c r="AS515" s="1">
        <v>24669.65</v>
      </c>
      <c r="AT515" s="1">
        <v>24669.65</v>
      </c>
      <c r="AU515" s="1">
        <v>24669.65</v>
      </c>
      <c r="AV515" s="1">
        <v>24669.65</v>
      </c>
      <c r="AW515" s="1">
        <v>24669.65</v>
      </c>
      <c r="AX515" s="1">
        <v>24669.65</v>
      </c>
      <c r="AY515" s="1">
        <v>24669.65</v>
      </c>
      <c r="AZ515" s="1">
        <v>24669.65</v>
      </c>
      <c r="BA515" s="1">
        <v>24669.65</v>
      </c>
    </row>
    <row r="516" spans="1:53" x14ac:dyDescent="0.2">
      <c r="A516" t="s">
        <v>531</v>
      </c>
      <c r="B516" s="1">
        <v>63134.91</v>
      </c>
      <c r="C516" s="1">
        <v>63134.91</v>
      </c>
      <c r="D516" s="1">
        <v>63134.91</v>
      </c>
      <c r="E516" s="1">
        <v>63134.91</v>
      </c>
      <c r="F516" s="1">
        <v>63134.91</v>
      </c>
      <c r="G516" s="1">
        <v>63134.91</v>
      </c>
      <c r="H516" s="1">
        <v>63134.91</v>
      </c>
      <c r="I516" s="1">
        <v>63134.91</v>
      </c>
      <c r="J516" s="1">
        <v>63134.91</v>
      </c>
      <c r="K516" s="1">
        <v>63134.91</v>
      </c>
      <c r="L516" s="1">
        <v>63134.91</v>
      </c>
      <c r="M516" s="1">
        <v>63134.91</v>
      </c>
      <c r="N516" s="1">
        <v>63134.91</v>
      </c>
      <c r="O516" s="1">
        <v>-6890.42</v>
      </c>
      <c r="P516" s="1">
        <v>-6996.17</v>
      </c>
      <c r="Q516" s="1">
        <v>-7101.92</v>
      </c>
      <c r="R516" s="1">
        <v>-7207.67</v>
      </c>
      <c r="S516" s="1">
        <v>-7313.42</v>
      </c>
      <c r="T516" s="1">
        <v>-7419.17</v>
      </c>
      <c r="U516" s="1">
        <v>-7524.92</v>
      </c>
      <c r="V516" s="1">
        <v>-7630.67</v>
      </c>
      <c r="W516" s="1">
        <v>-7736.42</v>
      </c>
      <c r="X516" s="1">
        <v>-7842.17</v>
      </c>
      <c r="Y516" s="1">
        <v>-7947.92</v>
      </c>
      <c r="Z516" s="1">
        <v>-8053.67</v>
      </c>
      <c r="AA516" s="1">
        <v>-8159.42</v>
      </c>
      <c r="AB516" s="1">
        <v>-105.75</v>
      </c>
      <c r="AC516" s="1">
        <v>-105.75</v>
      </c>
      <c r="AD516" s="1">
        <v>-105.75</v>
      </c>
      <c r="AE516" s="1">
        <v>-105.75</v>
      </c>
      <c r="AF516" s="1">
        <v>-105.75</v>
      </c>
      <c r="AG516" s="1">
        <v>-105.75</v>
      </c>
      <c r="AH516" s="1">
        <v>-105.75</v>
      </c>
      <c r="AI516" s="1">
        <v>-105.75</v>
      </c>
      <c r="AJ516" s="1">
        <v>-105.75</v>
      </c>
      <c r="AK516" s="1">
        <v>-105.75</v>
      </c>
      <c r="AL516" s="1">
        <v>-105.75</v>
      </c>
      <c r="AM516" s="1">
        <v>-105.75</v>
      </c>
      <c r="AN516" s="1">
        <v>-105.75</v>
      </c>
      <c r="AO516" s="1">
        <v>56244.49</v>
      </c>
      <c r="AP516" s="1">
        <v>56138.74</v>
      </c>
      <c r="AQ516" s="1">
        <v>56032.99</v>
      </c>
      <c r="AR516" s="1">
        <v>55927.24</v>
      </c>
      <c r="AS516" s="1">
        <v>55821.49</v>
      </c>
      <c r="AT516" s="1">
        <v>55715.74</v>
      </c>
      <c r="AU516" s="1">
        <v>55609.99</v>
      </c>
      <c r="AV516" s="1">
        <v>55504.24</v>
      </c>
      <c r="AW516" s="1">
        <v>55398.49</v>
      </c>
      <c r="AX516" s="1">
        <v>55292.74</v>
      </c>
      <c r="AY516" s="1">
        <v>55186.99</v>
      </c>
      <c r="AZ516" s="1">
        <v>55081.24</v>
      </c>
      <c r="BA516" s="1">
        <v>54975.49</v>
      </c>
    </row>
    <row r="517" spans="1:53" x14ac:dyDescent="0.2">
      <c r="A517" t="s">
        <v>532</v>
      </c>
      <c r="B517" s="1">
        <v>364211.85000000003</v>
      </c>
      <c r="C517" s="1">
        <v>364211.85000000003</v>
      </c>
      <c r="D517" s="1">
        <v>364584.53</v>
      </c>
      <c r="E517" s="1">
        <v>364584.53</v>
      </c>
      <c r="F517" s="1">
        <v>364584.53</v>
      </c>
      <c r="G517" s="1">
        <v>364584.53</v>
      </c>
      <c r="H517" s="1">
        <v>364738.8</v>
      </c>
      <c r="I517" s="1">
        <v>364738.8</v>
      </c>
      <c r="J517" s="1">
        <v>364738.8</v>
      </c>
      <c r="K517" s="1">
        <v>364738.8</v>
      </c>
      <c r="L517" s="1">
        <v>364738.8</v>
      </c>
      <c r="M517" s="1">
        <v>364738.8</v>
      </c>
      <c r="N517" s="1">
        <v>364738.8</v>
      </c>
      <c r="O517" s="1">
        <v>-73546.16</v>
      </c>
      <c r="P517" s="1">
        <v>-74101.58</v>
      </c>
      <c r="Q517" s="1">
        <v>-74657.290000000008</v>
      </c>
      <c r="R517" s="1">
        <v>-75213.279999999999</v>
      </c>
      <c r="S517" s="1">
        <v>-75769.27</v>
      </c>
      <c r="T517" s="1">
        <v>-76325.259999999995</v>
      </c>
      <c r="U517" s="1">
        <v>-76881.37</v>
      </c>
      <c r="V517" s="1">
        <v>-77437.600000000006</v>
      </c>
      <c r="W517" s="1">
        <v>-77993.83</v>
      </c>
      <c r="X517" s="1">
        <v>-78550.06</v>
      </c>
      <c r="Y517" s="1">
        <v>-79106.290000000008</v>
      </c>
      <c r="Z517" s="1">
        <v>-79662.52</v>
      </c>
      <c r="AA517" s="1">
        <v>-80218.75</v>
      </c>
      <c r="AB517" s="1">
        <v>-555.41999999999996</v>
      </c>
      <c r="AC517" s="1">
        <v>-555.41999999999996</v>
      </c>
      <c r="AD517" s="1">
        <v>-555.71</v>
      </c>
      <c r="AE517" s="1">
        <v>-555.99</v>
      </c>
      <c r="AF517" s="1">
        <v>-555.99</v>
      </c>
      <c r="AG517" s="1">
        <v>-555.99</v>
      </c>
      <c r="AH517" s="1">
        <v>-556.11</v>
      </c>
      <c r="AI517" s="1">
        <v>-556.23</v>
      </c>
      <c r="AJ517" s="1">
        <v>-556.23</v>
      </c>
      <c r="AK517" s="1">
        <v>-556.23</v>
      </c>
      <c r="AL517" s="1">
        <v>-556.23</v>
      </c>
      <c r="AM517" s="1">
        <v>-556.23</v>
      </c>
      <c r="AN517" s="1">
        <v>-556.23</v>
      </c>
      <c r="AO517" s="1">
        <v>290665.69</v>
      </c>
      <c r="AP517" s="1">
        <v>290110.27</v>
      </c>
      <c r="AQ517" s="1">
        <v>289927.24</v>
      </c>
      <c r="AR517" s="1">
        <v>289371.25</v>
      </c>
      <c r="AS517" s="1">
        <v>288815.26</v>
      </c>
      <c r="AT517" s="1">
        <v>288259.27</v>
      </c>
      <c r="AU517" s="1">
        <v>287857.43</v>
      </c>
      <c r="AV517" s="1">
        <v>287301.2</v>
      </c>
      <c r="AW517" s="1">
        <v>286744.97000000003</v>
      </c>
      <c r="AX517" s="1">
        <v>286188.74</v>
      </c>
      <c r="AY517" s="1">
        <v>285632.51</v>
      </c>
      <c r="AZ517" s="1">
        <v>285076.28000000003</v>
      </c>
      <c r="BA517" s="1">
        <v>284520.05</v>
      </c>
    </row>
    <row r="518" spans="1:53" x14ac:dyDescent="0.2">
      <c r="A518" t="s">
        <v>533</v>
      </c>
      <c r="B518" s="1">
        <v>97915460.640000001</v>
      </c>
      <c r="C518" s="1">
        <v>98108243.450000003</v>
      </c>
      <c r="D518" s="1">
        <v>99611737.530000001</v>
      </c>
      <c r="E518" s="1">
        <v>99866568.069999993</v>
      </c>
      <c r="F518" s="1">
        <v>100217828.8</v>
      </c>
      <c r="G518" s="1">
        <v>100853406.59</v>
      </c>
      <c r="H518" s="1">
        <v>101452182.56999999</v>
      </c>
      <c r="I518" s="1">
        <v>102000959.02</v>
      </c>
      <c r="J518" s="1">
        <v>102659752.48999999</v>
      </c>
      <c r="K518" s="1">
        <v>103162079.28</v>
      </c>
      <c r="L518" s="1">
        <v>103775118.20999999</v>
      </c>
      <c r="M518" s="1">
        <v>104049872.17</v>
      </c>
      <c r="N518" s="1">
        <v>104492710.95999999</v>
      </c>
      <c r="O518" s="1">
        <v>-29949877.719999999</v>
      </c>
      <c r="P518" s="1">
        <v>-30144400.57</v>
      </c>
      <c r="Q518" s="1">
        <v>-30341296.710000001</v>
      </c>
      <c r="R518" s="1">
        <v>-30528887.649999999</v>
      </c>
      <c r="S518" s="1">
        <v>-30726146.190000001</v>
      </c>
      <c r="T518" s="1">
        <v>-30926379.629999999</v>
      </c>
      <c r="U518" s="1">
        <v>-31127822.84</v>
      </c>
      <c r="V518" s="1">
        <v>-31330428.260000002</v>
      </c>
      <c r="W518" s="1">
        <v>-31534236.219999999</v>
      </c>
      <c r="X518" s="1">
        <v>-31735706.23</v>
      </c>
      <c r="Y518" s="1">
        <v>-31939440.48</v>
      </c>
      <c r="Z518" s="1">
        <v>-32146399.539999999</v>
      </c>
      <c r="AA518" s="1">
        <v>-32353303.809999999</v>
      </c>
      <c r="AB518" s="1">
        <v>-194426.16</v>
      </c>
      <c r="AC518" s="1">
        <v>-195206.94</v>
      </c>
      <c r="AD518" s="1">
        <v>-196896.14</v>
      </c>
      <c r="AE518" s="1">
        <v>-198647.14</v>
      </c>
      <c r="AF518" s="1">
        <v>-199250.71</v>
      </c>
      <c r="AG518" s="1">
        <v>-200233.44</v>
      </c>
      <c r="AH518" s="1">
        <v>-201462.64</v>
      </c>
      <c r="AI518" s="1">
        <v>-202605.42</v>
      </c>
      <c r="AJ518" s="1">
        <v>-203807.96</v>
      </c>
      <c r="AK518" s="1">
        <v>-204964.24</v>
      </c>
      <c r="AL518" s="1">
        <v>-206074.96</v>
      </c>
      <c r="AM518" s="1">
        <v>-206959.06</v>
      </c>
      <c r="AN518" s="1">
        <v>-207673.66</v>
      </c>
      <c r="AO518" s="1">
        <v>67965582.920000002</v>
      </c>
      <c r="AP518" s="1">
        <v>67963842.879999995</v>
      </c>
      <c r="AQ518" s="1">
        <v>69270440.819999993</v>
      </c>
      <c r="AR518" s="1">
        <v>69337680.420000002</v>
      </c>
      <c r="AS518" s="1">
        <v>69491682.609999999</v>
      </c>
      <c r="AT518" s="1">
        <v>69927026.959999993</v>
      </c>
      <c r="AU518" s="1">
        <v>70324359.730000004</v>
      </c>
      <c r="AV518" s="1">
        <v>70670530.760000005</v>
      </c>
      <c r="AW518" s="1">
        <v>71125516.269999996</v>
      </c>
      <c r="AX518" s="1">
        <v>71426373.049999997</v>
      </c>
      <c r="AY518" s="1">
        <v>71835677.730000004</v>
      </c>
      <c r="AZ518" s="1">
        <v>71903472.629999995</v>
      </c>
      <c r="BA518" s="1">
        <v>72139407.150000006</v>
      </c>
    </row>
    <row r="519" spans="1:53" x14ac:dyDescent="0.2">
      <c r="A519" t="s">
        <v>534</v>
      </c>
      <c r="B519" s="1">
        <v>174484.79</v>
      </c>
      <c r="C519" s="1">
        <v>174484.79</v>
      </c>
      <c r="D519" s="1">
        <v>174484.79</v>
      </c>
      <c r="E519" s="1">
        <v>174484.79</v>
      </c>
      <c r="F519" s="1">
        <v>174484.79</v>
      </c>
      <c r="G519" s="1">
        <v>174484.79</v>
      </c>
      <c r="H519" s="1">
        <v>174484.79</v>
      </c>
      <c r="I519" s="1">
        <v>174484.79</v>
      </c>
      <c r="J519" s="1">
        <v>174484.79</v>
      </c>
      <c r="K519" s="1">
        <v>174484.79</v>
      </c>
      <c r="L519" s="1">
        <v>174484.79</v>
      </c>
      <c r="M519" s="1">
        <v>174484.79</v>
      </c>
      <c r="N519" s="1">
        <v>174484.79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174484.79</v>
      </c>
      <c r="AP519" s="1">
        <v>174484.79</v>
      </c>
      <c r="AQ519" s="1">
        <v>174484.79</v>
      </c>
      <c r="AR519" s="1">
        <v>174484.79</v>
      </c>
      <c r="AS519" s="1">
        <v>174484.79</v>
      </c>
      <c r="AT519" s="1">
        <v>174484.79</v>
      </c>
      <c r="AU519" s="1">
        <v>174484.79</v>
      </c>
      <c r="AV519" s="1">
        <v>174484.79</v>
      </c>
      <c r="AW519" s="1">
        <v>174484.79</v>
      </c>
      <c r="AX519" s="1">
        <v>174484.79</v>
      </c>
      <c r="AY519" s="1">
        <v>174484.79</v>
      </c>
      <c r="AZ519" s="1">
        <v>174484.79</v>
      </c>
      <c r="BA519" s="1">
        <v>174484.79</v>
      </c>
    </row>
    <row r="520" spans="1:53" x14ac:dyDescent="0.2">
      <c r="A520" t="s">
        <v>535</v>
      </c>
      <c r="B520" s="1">
        <v>2194751.27</v>
      </c>
      <c r="C520" s="1">
        <v>2194751.27</v>
      </c>
      <c r="D520" s="1">
        <v>2194893.4300000002</v>
      </c>
      <c r="E520" s="1">
        <v>2194893.4300000002</v>
      </c>
      <c r="F520" s="1">
        <v>2194893.4300000002</v>
      </c>
      <c r="G520" s="1">
        <v>2204969.4500000002</v>
      </c>
      <c r="H520" s="1">
        <v>2204969.4500000002</v>
      </c>
      <c r="I520" s="1">
        <v>2204969.4500000002</v>
      </c>
      <c r="J520" s="1">
        <v>2204969.4500000002</v>
      </c>
      <c r="K520" s="1">
        <v>2204969.4500000002</v>
      </c>
      <c r="L520" s="1">
        <v>2204969.4500000002</v>
      </c>
      <c r="M520" s="1">
        <v>2223298.1</v>
      </c>
      <c r="N520" s="1">
        <v>2221364.2000000002</v>
      </c>
      <c r="O520" s="1">
        <v>-565542.82000000007</v>
      </c>
      <c r="P520" s="1">
        <v>-572090.49</v>
      </c>
      <c r="Q520" s="1">
        <v>-578638.37</v>
      </c>
      <c r="R520" s="1">
        <v>-585186.46</v>
      </c>
      <c r="S520" s="1">
        <v>-591734.55000000005</v>
      </c>
      <c r="T520" s="1">
        <v>-598297.68000000005</v>
      </c>
      <c r="U520" s="1">
        <v>-604875.84</v>
      </c>
      <c r="V520" s="1">
        <v>-611454</v>
      </c>
      <c r="W520" s="1">
        <v>-618032.16</v>
      </c>
      <c r="X520" s="1">
        <v>-624610.32000000007</v>
      </c>
      <c r="Y520" s="1">
        <v>-631188.47999999998</v>
      </c>
      <c r="Z520" s="1">
        <v>-637793.97</v>
      </c>
      <c r="AA520" s="1">
        <v>-642490.02</v>
      </c>
      <c r="AB520" s="1">
        <v>-6528.29</v>
      </c>
      <c r="AC520" s="1">
        <v>-6547.67</v>
      </c>
      <c r="AD520" s="1">
        <v>-6547.88</v>
      </c>
      <c r="AE520" s="1">
        <v>-6548.09</v>
      </c>
      <c r="AF520" s="1">
        <v>-6548.09</v>
      </c>
      <c r="AG520" s="1">
        <v>-6563.13</v>
      </c>
      <c r="AH520" s="1">
        <v>-6578.16</v>
      </c>
      <c r="AI520" s="1">
        <v>-6578.16</v>
      </c>
      <c r="AJ520" s="1">
        <v>-6578.16</v>
      </c>
      <c r="AK520" s="1">
        <v>-6578.16</v>
      </c>
      <c r="AL520" s="1">
        <v>-6578.16</v>
      </c>
      <c r="AM520" s="1">
        <v>-6605.49</v>
      </c>
      <c r="AN520" s="1">
        <v>-6629.95</v>
      </c>
      <c r="AO520" s="1">
        <v>1629208.4500000002</v>
      </c>
      <c r="AP520" s="1">
        <v>1622660.78</v>
      </c>
      <c r="AQ520" s="1">
        <v>1616255.06</v>
      </c>
      <c r="AR520" s="1">
        <v>1609706.97</v>
      </c>
      <c r="AS520" s="1">
        <v>1603158.88</v>
      </c>
      <c r="AT520" s="1">
        <v>1606671.77</v>
      </c>
      <c r="AU520" s="1">
        <v>1600093.6099999999</v>
      </c>
      <c r="AV520" s="1">
        <v>1593515.4500000002</v>
      </c>
      <c r="AW520" s="1">
        <v>1586937.29</v>
      </c>
      <c r="AX520" s="1">
        <v>1580359.13</v>
      </c>
      <c r="AY520" s="1">
        <v>1573780.97</v>
      </c>
      <c r="AZ520" s="1">
        <v>1585504.13</v>
      </c>
      <c r="BA520" s="1">
        <v>1578874.1800000002</v>
      </c>
    </row>
    <row r="521" spans="1:53" x14ac:dyDescent="0.2">
      <c r="A521" t="s">
        <v>536</v>
      </c>
      <c r="B521" s="1">
        <v>4351666.8499999996</v>
      </c>
      <c r="C521" s="1">
        <v>4344213.9000000004</v>
      </c>
      <c r="D521" s="1">
        <v>4344346.4000000004</v>
      </c>
      <c r="E521" s="1">
        <v>4344346.4000000004</v>
      </c>
      <c r="F521" s="1">
        <v>4344346.4000000004</v>
      </c>
      <c r="G521" s="1">
        <v>4393794.88</v>
      </c>
      <c r="H521" s="1">
        <v>4447172.83</v>
      </c>
      <c r="I521" s="1">
        <v>4448167.33</v>
      </c>
      <c r="J521" s="1">
        <v>4448419.12</v>
      </c>
      <c r="K521" s="1">
        <v>4457267.67</v>
      </c>
      <c r="L521" s="1">
        <v>4503955.2</v>
      </c>
      <c r="M521" s="1">
        <v>4521310.76</v>
      </c>
      <c r="N521" s="1">
        <v>4503307.12</v>
      </c>
      <c r="O521" s="1">
        <v>-1076610.06</v>
      </c>
      <c r="P521" s="1">
        <v>-1079432.8999999999</v>
      </c>
      <c r="Q521" s="1">
        <v>-1089822.97</v>
      </c>
      <c r="R521" s="1">
        <v>-1100213.19</v>
      </c>
      <c r="S521" s="1">
        <v>-1077138.3700000001</v>
      </c>
      <c r="T521" s="1">
        <v>-1107132.28</v>
      </c>
      <c r="U521" s="1">
        <v>-1117704.6100000001</v>
      </c>
      <c r="V521" s="1">
        <v>-1128341.95</v>
      </c>
      <c r="W521" s="1">
        <v>-1138980.79</v>
      </c>
      <c r="X521" s="1">
        <v>-1154070.8</v>
      </c>
      <c r="Y521" s="1">
        <v>-1164786.93</v>
      </c>
      <c r="Z521" s="1">
        <v>-1175579.6499999999</v>
      </c>
      <c r="AA521" s="1">
        <v>-1162281.96</v>
      </c>
      <c r="AB521" s="1">
        <v>-10393.25</v>
      </c>
      <c r="AC521" s="1">
        <v>-10398.82</v>
      </c>
      <c r="AD521" s="1">
        <v>-10390.07</v>
      </c>
      <c r="AE521" s="1">
        <v>-10390.219999999999</v>
      </c>
      <c r="AF521" s="1">
        <v>-10390.219999999999</v>
      </c>
      <c r="AG521" s="1">
        <v>-10508.49</v>
      </c>
      <c r="AH521" s="1">
        <v>-10572.33</v>
      </c>
      <c r="AI521" s="1">
        <v>-10637.34</v>
      </c>
      <c r="AJ521" s="1">
        <v>-10638.84</v>
      </c>
      <c r="AK521" s="1">
        <v>-10660.29</v>
      </c>
      <c r="AL521" s="1">
        <v>-10716.130000000001</v>
      </c>
      <c r="AM521" s="1">
        <v>-10792.72</v>
      </c>
      <c r="AN521" s="1">
        <v>-10791.94</v>
      </c>
      <c r="AO521" s="1">
        <v>3275056.79</v>
      </c>
      <c r="AP521" s="1">
        <v>3264781</v>
      </c>
      <c r="AQ521" s="1">
        <v>3254523.43</v>
      </c>
      <c r="AR521" s="1">
        <v>3244133.21</v>
      </c>
      <c r="AS521" s="1">
        <v>3267208.0300000003</v>
      </c>
      <c r="AT521" s="1">
        <v>3286662.6</v>
      </c>
      <c r="AU521" s="1">
        <v>3329468.22</v>
      </c>
      <c r="AV521" s="1">
        <v>3319825.38</v>
      </c>
      <c r="AW521" s="1">
        <v>3309438.33</v>
      </c>
      <c r="AX521" s="1">
        <v>3303196.87</v>
      </c>
      <c r="AY521" s="1">
        <v>3339168.27</v>
      </c>
      <c r="AZ521" s="1">
        <v>3345731.11</v>
      </c>
      <c r="BA521" s="1">
        <v>3341025.16</v>
      </c>
    </row>
    <row r="522" spans="1:53" x14ac:dyDescent="0.2">
      <c r="A522" t="s">
        <v>537</v>
      </c>
      <c r="B522" s="1">
        <v>62254630.920000002</v>
      </c>
      <c r="C522" s="1">
        <v>62539336.5</v>
      </c>
      <c r="D522" s="1">
        <v>62919229.119999997</v>
      </c>
      <c r="E522" s="1">
        <v>63251087.060000002</v>
      </c>
      <c r="F522" s="1">
        <v>63458968.539999999</v>
      </c>
      <c r="G522" s="1">
        <v>64070540.810000002</v>
      </c>
      <c r="H522" s="1">
        <v>64746590.780000001</v>
      </c>
      <c r="I522" s="1">
        <v>65369584.310000002</v>
      </c>
      <c r="J522" s="1">
        <v>66188724.950000003</v>
      </c>
      <c r="K522" s="1">
        <v>66924115.009999998</v>
      </c>
      <c r="L522" s="1">
        <v>67570318.049999997</v>
      </c>
      <c r="M522" s="1">
        <v>67993335.310000002</v>
      </c>
      <c r="N522" s="1">
        <v>67987016.760000005</v>
      </c>
      <c r="O522" s="1">
        <v>-25158275.949999999</v>
      </c>
      <c r="P522" s="1">
        <v>-25275644.879999999</v>
      </c>
      <c r="Q522" s="1">
        <v>-25401324.789999999</v>
      </c>
      <c r="R522" s="1">
        <v>-25526503.109999999</v>
      </c>
      <c r="S522" s="1">
        <v>-25653768.25</v>
      </c>
      <c r="T522" s="1">
        <v>-25779865.530000001</v>
      </c>
      <c r="U522" s="1">
        <v>-25898148.640000001</v>
      </c>
      <c r="V522" s="1">
        <v>-26024943.600000001</v>
      </c>
      <c r="W522" s="1">
        <v>-26154894.859999999</v>
      </c>
      <c r="X522" s="1">
        <v>-26283035.73</v>
      </c>
      <c r="Y522" s="1">
        <v>-26413774.640000001</v>
      </c>
      <c r="Z522" s="1">
        <v>-26550440.109999999</v>
      </c>
      <c r="AA522" s="1">
        <v>-26681235.079999998</v>
      </c>
      <c r="AB522" s="1">
        <v>-125083.94</v>
      </c>
      <c r="AC522" s="1">
        <v>-125833.91</v>
      </c>
      <c r="AD522" s="1">
        <v>-126504.05</v>
      </c>
      <c r="AE522" s="1">
        <v>-127221.74</v>
      </c>
      <c r="AF522" s="1">
        <v>-127765.97</v>
      </c>
      <c r="AG522" s="1">
        <v>-128592.25</v>
      </c>
      <c r="AH522" s="1">
        <v>-129890.61</v>
      </c>
      <c r="AI522" s="1">
        <v>-131200.48000000001</v>
      </c>
      <c r="AJ522" s="1">
        <v>-132654.63</v>
      </c>
      <c r="AK522" s="1">
        <v>-134222.11000000002</v>
      </c>
      <c r="AL522" s="1">
        <v>-135615.22</v>
      </c>
      <c r="AM522" s="1">
        <v>-136693.35</v>
      </c>
      <c r="AN522" s="1">
        <v>-137113.51999999999</v>
      </c>
      <c r="AO522" s="1">
        <v>37096354.969999999</v>
      </c>
      <c r="AP522" s="1">
        <v>37263691.619999997</v>
      </c>
      <c r="AQ522" s="1">
        <v>37517904.329999998</v>
      </c>
      <c r="AR522" s="1">
        <v>37724583.950000003</v>
      </c>
      <c r="AS522" s="1">
        <v>37805200.289999999</v>
      </c>
      <c r="AT522" s="1">
        <v>38290675.280000001</v>
      </c>
      <c r="AU522" s="1">
        <v>38848442.140000001</v>
      </c>
      <c r="AV522" s="1">
        <v>39344640.710000001</v>
      </c>
      <c r="AW522" s="1">
        <v>40033830.090000004</v>
      </c>
      <c r="AX522" s="1">
        <v>40641079.280000001</v>
      </c>
      <c r="AY522" s="1">
        <v>41156543.409999996</v>
      </c>
      <c r="AZ522" s="1">
        <v>41442895.200000003</v>
      </c>
      <c r="BA522" s="1">
        <v>41305781.68</v>
      </c>
    </row>
    <row r="523" spans="1:53" x14ac:dyDescent="0.2">
      <c r="A523" t="s">
        <v>538</v>
      </c>
      <c r="B523" s="1">
        <v>16100.4</v>
      </c>
      <c r="C523" s="1">
        <v>16100.4</v>
      </c>
      <c r="D523" s="1">
        <v>16100.4</v>
      </c>
      <c r="E523" s="1">
        <v>16100.4</v>
      </c>
      <c r="F523" s="1">
        <v>16100.4</v>
      </c>
      <c r="G523" s="1">
        <v>16100.4</v>
      </c>
      <c r="H523" s="1">
        <v>16100.4</v>
      </c>
      <c r="I523" s="1">
        <v>16100.4</v>
      </c>
      <c r="J523" s="1">
        <v>16100.4</v>
      </c>
      <c r="K523" s="1">
        <v>16100.4</v>
      </c>
      <c r="L523" s="1">
        <v>16100.4</v>
      </c>
      <c r="M523" s="1">
        <v>16100.4</v>
      </c>
      <c r="N523" s="1">
        <v>16100.4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16100.4</v>
      </c>
      <c r="AP523" s="1">
        <v>16100.4</v>
      </c>
      <c r="AQ523" s="1">
        <v>16100.4</v>
      </c>
      <c r="AR523" s="1">
        <v>16100.4</v>
      </c>
      <c r="AS523" s="1">
        <v>16100.4</v>
      </c>
      <c r="AT523" s="1">
        <v>16100.4</v>
      </c>
      <c r="AU523" s="1">
        <v>16100.4</v>
      </c>
      <c r="AV523" s="1">
        <v>16100.4</v>
      </c>
      <c r="AW523" s="1">
        <v>16100.4</v>
      </c>
      <c r="AX523" s="1">
        <v>16100.4</v>
      </c>
      <c r="AY523" s="1">
        <v>16100.4</v>
      </c>
      <c r="AZ523" s="1">
        <v>16100.4</v>
      </c>
      <c r="BA523" s="1">
        <v>16100.4</v>
      </c>
    </row>
    <row r="524" spans="1:53" x14ac:dyDescent="0.2">
      <c r="A524" t="s">
        <v>539</v>
      </c>
      <c r="B524" s="1">
        <v>23144925.129999999</v>
      </c>
      <c r="C524" s="1">
        <v>23166712.699999999</v>
      </c>
      <c r="D524" s="1">
        <v>23183524.390000001</v>
      </c>
      <c r="E524" s="1">
        <v>23200841.34</v>
      </c>
      <c r="F524" s="1">
        <v>23277607.02</v>
      </c>
      <c r="G524" s="1">
        <v>23316325.43</v>
      </c>
      <c r="H524" s="1">
        <v>23344110.890000001</v>
      </c>
      <c r="I524" s="1">
        <v>23389822.969999999</v>
      </c>
      <c r="J524" s="1">
        <v>23475132.149999999</v>
      </c>
      <c r="K524" s="1">
        <v>23475364.920000002</v>
      </c>
      <c r="L524" s="1">
        <v>23495042.109999999</v>
      </c>
      <c r="M524" s="1">
        <v>23521542.43</v>
      </c>
      <c r="N524" s="1">
        <v>23521542.43</v>
      </c>
      <c r="O524" s="1">
        <v>-6737687.2400000002</v>
      </c>
      <c r="P524" s="1">
        <v>-6790945.6299999999</v>
      </c>
      <c r="Q524" s="1">
        <v>-6844248.4100000001</v>
      </c>
      <c r="R524" s="1">
        <v>-6897590.4299999997</v>
      </c>
      <c r="S524" s="1">
        <v>-6951040.6399999997</v>
      </c>
      <c r="T524" s="1">
        <v>-7004623.6600000001</v>
      </c>
      <c r="U524" s="1">
        <v>-7058283.1600000001</v>
      </c>
      <c r="V524" s="1">
        <v>-7112027.1799999997</v>
      </c>
      <c r="W524" s="1">
        <v>-7165921.8700000001</v>
      </c>
      <c r="X524" s="1">
        <v>-7219914.9400000004</v>
      </c>
      <c r="Y524" s="1">
        <v>-7273930.9100000001</v>
      </c>
      <c r="Z524" s="1">
        <v>-7327999.9800000004</v>
      </c>
      <c r="AA524" s="1">
        <v>-7382099.5300000003</v>
      </c>
      <c r="AB524" s="1">
        <v>-53193.279999999999</v>
      </c>
      <c r="AC524" s="1">
        <v>-53258.39</v>
      </c>
      <c r="AD524" s="1">
        <v>-53302.78</v>
      </c>
      <c r="AE524" s="1">
        <v>-53342.020000000004</v>
      </c>
      <c r="AF524" s="1">
        <v>-53450.21</v>
      </c>
      <c r="AG524" s="1">
        <v>-53583.020000000004</v>
      </c>
      <c r="AH524" s="1">
        <v>-53659.5</v>
      </c>
      <c r="AI524" s="1">
        <v>-53744.020000000004</v>
      </c>
      <c r="AJ524" s="1">
        <v>-53894.69</v>
      </c>
      <c r="AK524" s="1">
        <v>-53993.07</v>
      </c>
      <c r="AL524" s="1">
        <v>-54015.97</v>
      </c>
      <c r="AM524" s="1">
        <v>-54069.07</v>
      </c>
      <c r="AN524" s="1">
        <v>-54099.55</v>
      </c>
      <c r="AO524" s="1">
        <v>16407237.890000001</v>
      </c>
      <c r="AP524" s="1">
        <v>16375767.07</v>
      </c>
      <c r="AQ524" s="1">
        <v>16339275.98</v>
      </c>
      <c r="AR524" s="1">
        <v>16303250.91</v>
      </c>
      <c r="AS524" s="1">
        <v>16326566.380000001</v>
      </c>
      <c r="AT524" s="1">
        <v>16311701.77</v>
      </c>
      <c r="AU524" s="1">
        <v>16285827.73</v>
      </c>
      <c r="AV524" s="1">
        <v>16277795.789999999</v>
      </c>
      <c r="AW524" s="1">
        <v>16309210.279999999</v>
      </c>
      <c r="AX524" s="1">
        <v>16255449.98</v>
      </c>
      <c r="AY524" s="1">
        <v>16221111.199999999</v>
      </c>
      <c r="AZ524" s="1">
        <v>16193542.449999999</v>
      </c>
      <c r="BA524" s="1">
        <v>16139442.9</v>
      </c>
    </row>
    <row r="525" spans="1:53" x14ac:dyDescent="0.2">
      <c r="A525" t="s">
        <v>540</v>
      </c>
      <c r="B525" s="1">
        <v>769995.44000000006</v>
      </c>
      <c r="C525" s="1">
        <v>769995.44000000006</v>
      </c>
      <c r="D525" s="1">
        <v>769995.44000000006</v>
      </c>
      <c r="E525" s="1">
        <v>769995.44000000006</v>
      </c>
      <c r="F525" s="1">
        <v>769995.44000000006</v>
      </c>
      <c r="G525" s="1">
        <v>769995.44000000006</v>
      </c>
      <c r="H525" s="1">
        <v>769995.44000000006</v>
      </c>
      <c r="I525" s="1">
        <v>769995.44000000006</v>
      </c>
      <c r="J525" s="1">
        <v>769995.44000000006</v>
      </c>
      <c r="K525" s="1">
        <v>769995.44000000006</v>
      </c>
      <c r="L525" s="1">
        <v>769995.44000000006</v>
      </c>
      <c r="M525" s="1">
        <v>769995.44000000006</v>
      </c>
      <c r="N525" s="1">
        <v>769995.44000000006</v>
      </c>
      <c r="O525" s="1">
        <v>-266511.43</v>
      </c>
      <c r="P525" s="1">
        <v>-267717.76000000001</v>
      </c>
      <c r="Q525" s="1">
        <v>-268924.09000000003</v>
      </c>
      <c r="R525" s="1">
        <v>-270130.42</v>
      </c>
      <c r="S525" s="1">
        <v>-271336.75</v>
      </c>
      <c r="T525" s="1">
        <v>-272543.08</v>
      </c>
      <c r="U525" s="1">
        <v>-273749.41000000003</v>
      </c>
      <c r="V525" s="1">
        <v>-274955.74</v>
      </c>
      <c r="W525" s="1">
        <v>-276162.07</v>
      </c>
      <c r="X525" s="1">
        <v>-277368.40000000002</v>
      </c>
      <c r="Y525" s="1">
        <v>-278574.73</v>
      </c>
      <c r="Z525" s="1">
        <v>-279781.06</v>
      </c>
      <c r="AA525" s="1">
        <v>-280987.39</v>
      </c>
      <c r="AB525" s="1">
        <v>-1205.8500000000001</v>
      </c>
      <c r="AC525" s="1">
        <v>-1206.33</v>
      </c>
      <c r="AD525" s="1">
        <v>-1206.33</v>
      </c>
      <c r="AE525" s="1">
        <v>-1206.33</v>
      </c>
      <c r="AF525" s="1">
        <v>-1206.33</v>
      </c>
      <c r="AG525" s="1">
        <v>-1206.33</v>
      </c>
      <c r="AH525" s="1">
        <v>-1206.33</v>
      </c>
      <c r="AI525" s="1">
        <v>-1206.33</v>
      </c>
      <c r="AJ525" s="1">
        <v>-1206.33</v>
      </c>
      <c r="AK525" s="1">
        <v>-1206.33</v>
      </c>
      <c r="AL525" s="1">
        <v>-1206.33</v>
      </c>
      <c r="AM525" s="1">
        <v>-1206.33</v>
      </c>
      <c r="AN525" s="1">
        <v>-1206.33</v>
      </c>
      <c r="AO525" s="1">
        <v>503484.01</v>
      </c>
      <c r="AP525" s="1">
        <v>502277.68</v>
      </c>
      <c r="AQ525" s="1">
        <v>501071.35000000003</v>
      </c>
      <c r="AR525" s="1">
        <v>499865.02</v>
      </c>
      <c r="AS525" s="1">
        <v>498658.69</v>
      </c>
      <c r="AT525" s="1">
        <v>497452.36</v>
      </c>
      <c r="AU525" s="1">
        <v>496246.03</v>
      </c>
      <c r="AV525" s="1">
        <v>495039.7</v>
      </c>
      <c r="AW525" s="1">
        <v>493833.37</v>
      </c>
      <c r="AX525" s="1">
        <v>492627.04000000004</v>
      </c>
      <c r="AY525" s="1">
        <v>491420.71</v>
      </c>
      <c r="AZ525" s="1">
        <v>490214.38</v>
      </c>
      <c r="BA525" s="1">
        <v>489008.05</v>
      </c>
    </row>
    <row r="526" spans="1:53" x14ac:dyDescent="0.2">
      <c r="A526" t="s">
        <v>541</v>
      </c>
      <c r="B526" s="1">
        <v>243250.72</v>
      </c>
      <c r="C526" s="1">
        <v>243250.72</v>
      </c>
      <c r="D526" s="1">
        <v>243250.72</v>
      </c>
      <c r="E526" s="1">
        <v>243250.72</v>
      </c>
      <c r="F526" s="1">
        <v>243250.72</v>
      </c>
      <c r="G526" s="1">
        <v>246413.12</v>
      </c>
      <c r="H526" s="1">
        <v>258347.80000000002</v>
      </c>
      <c r="I526" s="1">
        <v>258347.80000000002</v>
      </c>
      <c r="J526" s="1">
        <v>258347.80000000002</v>
      </c>
      <c r="K526" s="1">
        <v>246945.72</v>
      </c>
      <c r="L526" s="1">
        <v>246945.72</v>
      </c>
      <c r="M526" s="1">
        <v>246945.72</v>
      </c>
      <c r="N526" s="1">
        <v>246945.72</v>
      </c>
      <c r="O526" s="1">
        <v>-60740.130000000005</v>
      </c>
      <c r="P526" s="1">
        <v>-61646.239999999998</v>
      </c>
      <c r="Q526" s="1">
        <v>-62552.35</v>
      </c>
      <c r="R526" s="1">
        <v>-63458.46</v>
      </c>
      <c r="S526" s="1">
        <v>-64364.57</v>
      </c>
      <c r="T526" s="1">
        <v>-65276.57</v>
      </c>
      <c r="U526" s="1">
        <v>-66216.69</v>
      </c>
      <c r="V526" s="1">
        <v>-67179.040000000008</v>
      </c>
      <c r="W526" s="1">
        <v>-68141.39</v>
      </c>
      <c r="X526" s="1">
        <v>-57680.42</v>
      </c>
      <c r="Y526" s="1">
        <v>-58600.29</v>
      </c>
      <c r="Z526" s="1">
        <v>-59520.160000000003</v>
      </c>
      <c r="AA526" s="1">
        <v>-60440.03</v>
      </c>
      <c r="AB526" s="1">
        <v>-853.17000000000007</v>
      </c>
      <c r="AC526" s="1">
        <v>-906.11</v>
      </c>
      <c r="AD526" s="1">
        <v>-906.11</v>
      </c>
      <c r="AE526" s="1">
        <v>-906.11</v>
      </c>
      <c r="AF526" s="1">
        <v>-906.11</v>
      </c>
      <c r="AG526" s="1">
        <v>-912</v>
      </c>
      <c r="AH526" s="1">
        <v>-940.12</v>
      </c>
      <c r="AI526" s="1">
        <v>-962.35</v>
      </c>
      <c r="AJ526" s="1">
        <v>-962.35</v>
      </c>
      <c r="AK526" s="1">
        <v>-941.11</v>
      </c>
      <c r="AL526" s="1">
        <v>-919.87</v>
      </c>
      <c r="AM526" s="1">
        <v>-919.87</v>
      </c>
      <c r="AN526" s="1">
        <v>-919.87</v>
      </c>
      <c r="AO526" s="1">
        <v>182510.59</v>
      </c>
      <c r="AP526" s="1">
        <v>181604.48000000001</v>
      </c>
      <c r="AQ526" s="1">
        <v>180698.37</v>
      </c>
      <c r="AR526" s="1">
        <v>179792.26</v>
      </c>
      <c r="AS526" s="1">
        <v>178886.15</v>
      </c>
      <c r="AT526" s="1">
        <v>181136.55000000002</v>
      </c>
      <c r="AU526" s="1">
        <v>192131.11000000002</v>
      </c>
      <c r="AV526" s="1">
        <v>191168.76</v>
      </c>
      <c r="AW526" s="1">
        <v>190206.41</v>
      </c>
      <c r="AX526" s="1">
        <v>189265.30000000002</v>
      </c>
      <c r="AY526" s="1">
        <v>188345.43</v>
      </c>
      <c r="AZ526" s="1">
        <v>187425.56</v>
      </c>
      <c r="BA526" s="1">
        <v>186505.69</v>
      </c>
    </row>
    <row r="527" spans="1:53" x14ac:dyDescent="0.2">
      <c r="A527" t="s">
        <v>542</v>
      </c>
      <c r="B527" s="1">
        <v>312543.34000000003</v>
      </c>
      <c r="C527" s="1">
        <v>358532.66000000003</v>
      </c>
      <c r="D527" s="1">
        <v>359621.79</v>
      </c>
      <c r="E527" s="1">
        <v>359621.79</v>
      </c>
      <c r="F527" s="1">
        <v>359621.79</v>
      </c>
      <c r="G527" s="1">
        <v>359621.79</v>
      </c>
      <c r="H527" s="1">
        <v>359621.79</v>
      </c>
      <c r="I527" s="1">
        <v>359621.79</v>
      </c>
      <c r="J527" s="1">
        <v>359621.79</v>
      </c>
      <c r="K527" s="1">
        <v>359621.79</v>
      </c>
      <c r="L527" s="1">
        <v>359621.79</v>
      </c>
      <c r="M527" s="1">
        <v>359621.79</v>
      </c>
      <c r="N527" s="1">
        <v>359621.79</v>
      </c>
      <c r="O527" s="1">
        <v>-33756.85</v>
      </c>
      <c r="P527" s="1">
        <v>-38300.590000000004</v>
      </c>
      <c r="Q527" s="1">
        <v>-43163.090000000004</v>
      </c>
      <c r="R527" s="1">
        <v>-48032.97</v>
      </c>
      <c r="S527" s="1">
        <v>-52902.85</v>
      </c>
      <c r="T527" s="1">
        <v>-57772.73</v>
      </c>
      <c r="U527" s="1">
        <v>-62642.61</v>
      </c>
      <c r="V527" s="1">
        <v>-67512.490000000005</v>
      </c>
      <c r="W527" s="1">
        <v>-72382.37</v>
      </c>
      <c r="X527" s="1">
        <v>-77252.25</v>
      </c>
      <c r="Y527" s="1">
        <v>-82122.13</v>
      </c>
      <c r="Z527" s="1">
        <v>-86992.01</v>
      </c>
      <c r="AA527" s="1">
        <v>-91861.89</v>
      </c>
      <c r="AB527" s="1">
        <v>-4232.3599999999997</v>
      </c>
      <c r="AC527" s="1">
        <v>-4543.74</v>
      </c>
      <c r="AD527" s="1">
        <v>-4862.5</v>
      </c>
      <c r="AE527" s="1">
        <v>-4869.88</v>
      </c>
      <c r="AF527" s="1">
        <v>-4869.88</v>
      </c>
      <c r="AG527" s="1">
        <v>-4869.88</v>
      </c>
      <c r="AH527" s="1">
        <v>-4869.88</v>
      </c>
      <c r="AI527" s="1">
        <v>-4869.88</v>
      </c>
      <c r="AJ527" s="1">
        <v>-4869.88</v>
      </c>
      <c r="AK527" s="1">
        <v>-4869.88</v>
      </c>
      <c r="AL527" s="1">
        <v>-4869.88</v>
      </c>
      <c r="AM527" s="1">
        <v>-4869.88</v>
      </c>
      <c r="AN527" s="1">
        <v>-4869.88</v>
      </c>
      <c r="AO527" s="1">
        <v>278786.49</v>
      </c>
      <c r="AP527" s="1">
        <v>320232.07</v>
      </c>
      <c r="AQ527" s="1">
        <v>316458.7</v>
      </c>
      <c r="AR527" s="1">
        <v>311588.82</v>
      </c>
      <c r="AS527" s="1">
        <v>306718.94</v>
      </c>
      <c r="AT527" s="1">
        <v>301849.06</v>
      </c>
      <c r="AU527" s="1">
        <v>296979.18</v>
      </c>
      <c r="AV527" s="1">
        <v>292109.3</v>
      </c>
      <c r="AW527" s="1">
        <v>287239.42</v>
      </c>
      <c r="AX527" s="1">
        <v>282369.53999999998</v>
      </c>
      <c r="AY527" s="1">
        <v>277499.66000000003</v>
      </c>
      <c r="AZ527" s="1">
        <v>272629.78000000003</v>
      </c>
      <c r="BA527" s="1">
        <v>267759.90000000002</v>
      </c>
    </row>
    <row r="528" spans="1:53" x14ac:dyDescent="0.2">
      <c r="A528" t="s">
        <v>543</v>
      </c>
      <c r="B528" s="1">
        <v>622328.70000000007</v>
      </c>
      <c r="C528" s="1">
        <v>622328.70000000007</v>
      </c>
      <c r="D528" s="1">
        <v>622328.70000000007</v>
      </c>
      <c r="E528" s="1">
        <v>622328.70000000007</v>
      </c>
      <c r="F528" s="1">
        <v>622328.70000000007</v>
      </c>
      <c r="G528" s="1">
        <v>622328.70000000007</v>
      </c>
      <c r="H528" s="1">
        <v>587019.11</v>
      </c>
      <c r="I528" s="1">
        <v>587019.11</v>
      </c>
      <c r="J528" s="1">
        <v>587019.11</v>
      </c>
      <c r="K528" s="1">
        <v>587019.11</v>
      </c>
      <c r="L528" s="1">
        <v>587019.11</v>
      </c>
      <c r="M528" s="1">
        <v>587019.11</v>
      </c>
      <c r="N528" s="1">
        <v>587019.11</v>
      </c>
      <c r="O528" s="1">
        <v>-207552.67</v>
      </c>
      <c r="P528" s="1">
        <v>-215980.04</v>
      </c>
      <c r="Q528" s="1">
        <v>-224407.41</v>
      </c>
      <c r="R528" s="1">
        <v>-232834.78</v>
      </c>
      <c r="S528" s="1">
        <v>-241262.15</v>
      </c>
      <c r="T528" s="1">
        <v>-249689.52000000002</v>
      </c>
      <c r="U528" s="1">
        <v>-222568.22</v>
      </c>
      <c r="V528" s="1">
        <v>-230517.44</v>
      </c>
      <c r="W528" s="1">
        <v>-238466.66</v>
      </c>
      <c r="X528" s="1">
        <v>-246415.88</v>
      </c>
      <c r="Y528" s="1">
        <v>-254365.1</v>
      </c>
      <c r="Z528" s="1">
        <v>-262314.32</v>
      </c>
      <c r="AA528" s="1">
        <v>-270263.53999999998</v>
      </c>
      <c r="AB528" s="1">
        <v>-8427.3700000000008</v>
      </c>
      <c r="AC528" s="1">
        <v>-8427.3700000000008</v>
      </c>
      <c r="AD528" s="1">
        <v>-8427.3700000000008</v>
      </c>
      <c r="AE528" s="1">
        <v>-8427.3700000000008</v>
      </c>
      <c r="AF528" s="1">
        <v>-8427.3700000000008</v>
      </c>
      <c r="AG528" s="1">
        <v>-8427.3700000000008</v>
      </c>
      <c r="AH528" s="1">
        <v>-8188.29</v>
      </c>
      <c r="AI528" s="1">
        <v>-7949.22</v>
      </c>
      <c r="AJ528" s="1">
        <v>-7949.22</v>
      </c>
      <c r="AK528" s="1">
        <v>-7949.22</v>
      </c>
      <c r="AL528" s="1">
        <v>-7949.22</v>
      </c>
      <c r="AM528" s="1">
        <v>-7949.22</v>
      </c>
      <c r="AN528" s="1">
        <v>-7949.22</v>
      </c>
      <c r="AO528" s="1">
        <v>414776.03</v>
      </c>
      <c r="AP528" s="1">
        <v>406348.66000000003</v>
      </c>
      <c r="AQ528" s="1">
        <v>397921.29000000004</v>
      </c>
      <c r="AR528" s="1">
        <v>389493.92</v>
      </c>
      <c r="AS528" s="1">
        <v>381066.55</v>
      </c>
      <c r="AT528" s="1">
        <v>372639.18</v>
      </c>
      <c r="AU528" s="1">
        <v>364450.89</v>
      </c>
      <c r="AV528" s="1">
        <v>356501.67</v>
      </c>
      <c r="AW528" s="1">
        <v>348552.45</v>
      </c>
      <c r="AX528" s="1">
        <v>340603.23</v>
      </c>
      <c r="AY528" s="1">
        <v>332654.01</v>
      </c>
      <c r="AZ528" s="1">
        <v>324704.78999999998</v>
      </c>
      <c r="BA528" s="1">
        <v>316755.57</v>
      </c>
    </row>
    <row r="529" spans="1:53" x14ac:dyDescent="0.2">
      <c r="A529" t="s">
        <v>544</v>
      </c>
      <c r="B529" s="1">
        <v>632988.92000000004</v>
      </c>
      <c r="C529" s="1">
        <v>632988.92000000004</v>
      </c>
      <c r="D529" s="1">
        <v>632988.92000000004</v>
      </c>
      <c r="E529" s="1">
        <v>769630.51</v>
      </c>
      <c r="F529" s="1">
        <v>769960.57000000007</v>
      </c>
      <c r="G529" s="1">
        <v>769960.57000000007</v>
      </c>
      <c r="H529" s="1">
        <v>666256.5</v>
      </c>
      <c r="I529" s="1">
        <v>666222.69000000006</v>
      </c>
      <c r="J529" s="1">
        <v>666222.69000000006</v>
      </c>
      <c r="K529" s="1">
        <v>666222.69000000006</v>
      </c>
      <c r="L529" s="1">
        <v>666222.69000000006</v>
      </c>
      <c r="M529" s="1">
        <v>666222.69000000006</v>
      </c>
      <c r="N529" s="1">
        <v>666222.69000000006</v>
      </c>
      <c r="O529" s="1">
        <v>-165822.51999999999</v>
      </c>
      <c r="P529" s="1">
        <v>-172553.30000000002</v>
      </c>
      <c r="Q529" s="1">
        <v>-179284.08000000002</v>
      </c>
      <c r="R529" s="1">
        <v>-186741.34</v>
      </c>
      <c r="S529" s="1">
        <v>-194926.83000000002</v>
      </c>
      <c r="T529" s="1">
        <v>-203114.08000000002</v>
      </c>
      <c r="U529" s="1">
        <v>-103371.18000000001</v>
      </c>
      <c r="V529" s="1">
        <v>-110455.53</v>
      </c>
      <c r="W529" s="1">
        <v>-117539.7</v>
      </c>
      <c r="X529" s="1">
        <v>-124623.87</v>
      </c>
      <c r="Y529" s="1">
        <v>-131708.04</v>
      </c>
      <c r="Z529" s="1">
        <v>-138792.21</v>
      </c>
      <c r="AA529" s="1">
        <v>-145876.38</v>
      </c>
      <c r="AB529" s="1">
        <v>-6730.78</v>
      </c>
      <c r="AC529" s="1">
        <v>-6730.78</v>
      </c>
      <c r="AD529" s="1">
        <v>-6730.78</v>
      </c>
      <c r="AE529" s="1">
        <v>-7457.26</v>
      </c>
      <c r="AF529" s="1">
        <v>-8185.49</v>
      </c>
      <c r="AG529" s="1">
        <v>-8187.25</v>
      </c>
      <c r="AH529" s="1">
        <v>-7635.89</v>
      </c>
      <c r="AI529" s="1">
        <v>-7084.35</v>
      </c>
      <c r="AJ529" s="1">
        <v>-7084.17</v>
      </c>
      <c r="AK529" s="1">
        <v>-7084.17</v>
      </c>
      <c r="AL529" s="1">
        <v>-7084.17</v>
      </c>
      <c r="AM529" s="1">
        <v>-7084.17</v>
      </c>
      <c r="AN529" s="1">
        <v>-7084.17</v>
      </c>
      <c r="AO529" s="1">
        <v>467166.4</v>
      </c>
      <c r="AP529" s="1">
        <v>460435.62</v>
      </c>
      <c r="AQ529" s="1">
        <v>453704.84</v>
      </c>
      <c r="AR529" s="1">
        <v>582889.17000000004</v>
      </c>
      <c r="AS529" s="1">
        <v>575033.74</v>
      </c>
      <c r="AT529" s="1">
        <v>566846.49</v>
      </c>
      <c r="AU529" s="1">
        <v>562885.32000000007</v>
      </c>
      <c r="AV529" s="1">
        <v>555767.16</v>
      </c>
      <c r="AW529" s="1">
        <v>548682.99</v>
      </c>
      <c r="AX529" s="1">
        <v>541598.82000000007</v>
      </c>
      <c r="AY529" s="1">
        <v>534514.65</v>
      </c>
      <c r="AZ529" s="1">
        <v>527430.48</v>
      </c>
      <c r="BA529" s="1">
        <v>520346.31</v>
      </c>
    </row>
    <row r="530" spans="1:53" x14ac:dyDescent="0.2">
      <c r="A530" t="s">
        <v>545</v>
      </c>
      <c r="B530" s="1" t="s">
        <v>21</v>
      </c>
      <c r="C530" s="1" t="s">
        <v>21</v>
      </c>
      <c r="D530" s="1" t="s">
        <v>21</v>
      </c>
      <c r="E530" s="1" t="s">
        <v>21</v>
      </c>
      <c r="F530" s="1" t="s">
        <v>21</v>
      </c>
      <c r="G530" s="1" t="s">
        <v>21</v>
      </c>
      <c r="H530" s="1" t="s">
        <v>21</v>
      </c>
      <c r="I530" s="1" t="s">
        <v>21</v>
      </c>
      <c r="J530" s="1" t="s">
        <v>21</v>
      </c>
      <c r="K530" s="1" t="s">
        <v>21</v>
      </c>
      <c r="L530" s="1" t="s">
        <v>21</v>
      </c>
      <c r="M530" s="1" t="s">
        <v>21</v>
      </c>
      <c r="N530" s="1">
        <v>130521.15000000001</v>
      </c>
      <c r="O530" s="1" t="s">
        <v>21</v>
      </c>
      <c r="P530" s="1" t="s">
        <v>21</v>
      </c>
      <c r="Q530" s="1" t="s">
        <v>21</v>
      </c>
      <c r="R530" s="1" t="s">
        <v>21</v>
      </c>
      <c r="S530" s="1" t="s">
        <v>21</v>
      </c>
      <c r="T530" s="1" t="s">
        <v>21</v>
      </c>
      <c r="U530" s="1" t="s">
        <v>21</v>
      </c>
      <c r="V530" s="1" t="s">
        <v>21</v>
      </c>
      <c r="W530" s="1" t="s">
        <v>21</v>
      </c>
      <c r="X530" s="1" t="s">
        <v>21</v>
      </c>
      <c r="Y530" s="1" t="s">
        <v>21</v>
      </c>
      <c r="Z530" s="1" t="s">
        <v>21</v>
      </c>
      <c r="AA530" s="1">
        <v>-693.94</v>
      </c>
      <c r="AB530" s="1" t="s">
        <v>21</v>
      </c>
      <c r="AC530" s="1" t="s">
        <v>21</v>
      </c>
      <c r="AD530" s="1" t="s">
        <v>21</v>
      </c>
      <c r="AE530" s="1" t="s">
        <v>21</v>
      </c>
      <c r="AF530" s="1" t="s">
        <v>21</v>
      </c>
      <c r="AG530" s="1" t="s">
        <v>21</v>
      </c>
      <c r="AH530" s="1" t="s">
        <v>21</v>
      </c>
      <c r="AI530" s="1" t="s">
        <v>21</v>
      </c>
      <c r="AJ530" s="1" t="s">
        <v>21</v>
      </c>
      <c r="AK530" s="1" t="s">
        <v>21</v>
      </c>
      <c r="AL530" s="1" t="s">
        <v>21</v>
      </c>
      <c r="AM530" s="1" t="s">
        <v>21</v>
      </c>
      <c r="AN530" s="1">
        <v>-693.94</v>
      </c>
      <c r="AO530" s="1" t="s">
        <v>21</v>
      </c>
      <c r="AP530" s="1" t="s">
        <v>21</v>
      </c>
      <c r="AQ530" s="1" t="s">
        <v>21</v>
      </c>
      <c r="AR530" s="1" t="s">
        <v>21</v>
      </c>
      <c r="AS530" s="1" t="s">
        <v>21</v>
      </c>
      <c r="AT530" s="1" t="s">
        <v>21</v>
      </c>
      <c r="AU530" s="1" t="s">
        <v>21</v>
      </c>
      <c r="AV530" s="1" t="s">
        <v>21</v>
      </c>
      <c r="AW530" s="1" t="s">
        <v>21</v>
      </c>
      <c r="AX530" s="1" t="s">
        <v>21</v>
      </c>
      <c r="AY530" s="1" t="s">
        <v>21</v>
      </c>
      <c r="AZ530" s="1" t="s">
        <v>21</v>
      </c>
      <c r="BA530" s="1">
        <v>129827.21</v>
      </c>
    </row>
    <row r="531" spans="1:53" x14ac:dyDescent="0.2">
      <c r="A531" t="s">
        <v>546</v>
      </c>
      <c r="B531" s="1">
        <v>579779.83999999997</v>
      </c>
      <c r="C531" s="1">
        <v>374663.84</v>
      </c>
      <c r="D531" s="1">
        <v>374663.84</v>
      </c>
      <c r="E531" s="1">
        <v>374663.84</v>
      </c>
      <c r="F531" s="1">
        <v>374663.84</v>
      </c>
      <c r="G531" s="1">
        <v>374663.84</v>
      </c>
      <c r="H531" s="1">
        <v>374663.84</v>
      </c>
      <c r="I531" s="1">
        <v>374663.84</v>
      </c>
      <c r="J531" s="1">
        <v>374663.84</v>
      </c>
      <c r="K531" s="1">
        <v>374663.84</v>
      </c>
      <c r="L531" s="1">
        <v>374663.84</v>
      </c>
      <c r="M531" s="1">
        <v>374663.84</v>
      </c>
      <c r="N531" s="1">
        <v>374663.84</v>
      </c>
      <c r="O531" s="1">
        <v>-106972.84</v>
      </c>
      <c r="P531" s="1">
        <v>-23758.09</v>
      </c>
      <c r="Q531" s="1">
        <v>-25865.57</v>
      </c>
      <c r="R531" s="1">
        <v>-27973.05</v>
      </c>
      <c r="S531" s="1">
        <v>-30080.53</v>
      </c>
      <c r="T531" s="1">
        <v>-32188.010000000002</v>
      </c>
      <c r="U531" s="1">
        <v>-34295.49</v>
      </c>
      <c r="V531" s="1">
        <v>-36402.97</v>
      </c>
      <c r="W531" s="1">
        <v>-38510.450000000004</v>
      </c>
      <c r="X531" s="1">
        <v>-40617.93</v>
      </c>
      <c r="Y531" s="1">
        <v>-42725.41</v>
      </c>
      <c r="Z531" s="1">
        <v>-44832.89</v>
      </c>
      <c r="AA531" s="1">
        <v>-46940.37</v>
      </c>
      <c r="AB531" s="1">
        <v>-2757.87</v>
      </c>
      <c r="AC531" s="1">
        <v>-2684.37</v>
      </c>
      <c r="AD531" s="1">
        <v>-2107.48</v>
      </c>
      <c r="AE531" s="1">
        <v>-2107.48</v>
      </c>
      <c r="AF531" s="1">
        <v>-2107.48</v>
      </c>
      <c r="AG531" s="1">
        <v>-2107.48</v>
      </c>
      <c r="AH531" s="1">
        <v>-2107.48</v>
      </c>
      <c r="AI531" s="1">
        <v>-2107.48</v>
      </c>
      <c r="AJ531" s="1">
        <v>-2107.48</v>
      </c>
      <c r="AK531" s="1">
        <v>-2107.48</v>
      </c>
      <c r="AL531" s="1">
        <v>-2107.48</v>
      </c>
      <c r="AM531" s="1">
        <v>-2107.48</v>
      </c>
      <c r="AN531" s="1">
        <v>-2107.48</v>
      </c>
      <c r="AO531" s="1">
        <v>472807</v>
      </c>
      <c r="AP531" s="1">
        <v>350905.75</v>
      </c>
      <c r="AQ531" s="1">
        <v>348798.27</v>
      </c>
      <c r="AR531" s="1">
        <v>346690.79</v>
      </c>
      <c r="AS531" s="1">
        <v>344583.31</v>
      </c>
      <c r="AT531" s="1">
        <v>342475.83</v>
      </c>
      <c r="AU531" s="1">
        <v>340368.35000000003</v>
      </c>
      <c r="AV531" s="1">
        <v>338260.87</v>
      </c>
      <c r="AW531" s="1">
        <v>336153.39</v>
      </c>
      <c r="AX531" s="1">
        <v>334045.91000000003</v>
      </c>
      <c r="AY531" s="1">
        <v>331938.43</v>
      </c>
      <c r="AZ531" s="1">
        <v>329830.95</v>
      </c>
      <c r="BA531" s="1">
        <v>327723.47000000003</v>
      </c>
    </row>
    <row r="532" spans="1:53" x14ac:dyDescent="0.2">
      <c r="A532" t="s">
        <v>547</v>
      </c>
      <c r="B532" s="1">
        <v>21740.54</v>
      </c>
      <c r="C532" s="1">
        <v>21740.54</v>
      </c>
      <c r="D532" s="1">
        <v>21740.54</v>
      </c>
      <c r="E532" s="1">
        <v>21740.54</v>
      </c>
      <c r="F532" s="1">
        <v>21740.54</v>
      </c>
      <c r="G532" s="1">
        <v>21740.54</v>
      </c>
      <c r="H532" s="1">
        <v>21740.54</v>
      </c>
      <c r="I532" s="1">
        <v>21740.54</v>
      </c>
      <c r="J532" s="1">
        <v>21740.54</v>
      </c>
      <c r="K532" s="1">
        <v>21740.54</v>
      </c>
      <c r="L532" s="1">
        <v>21740.54</v>
      </c>
      <c r="M532" s="1">
        <v>0</v>
      </c>
      <c r="N532" s="1">
        <v>0</v>
      </c>
      <c r="O532" s="1">
        <v>-12326.15</v>
      </c>
      <c r="P532" s="1">
        <v>-12415.470000000001</v>
      </c>
      <c r="Q532" s="1">
        <v>-12504.79</v>
      </c>
      <c r="R532" s="1">
        <v>-12594.11</v>
      </c>
      <c r="S532" s="1">
        <v>-12683.43</v>
      </c>
      <c r="T532" s="1">
        <v>-12772.75</v>
      </c>
      <c r="U532" s="1">
        <v>-12862.07</v>
      </c>
      <c r="V532" s="1">
        <v>-12951.39</v>
      </c>
      <c r="W532" s="1">
        <v>-13040.710000000001</v>
      </c>
      <c r="X532" s="1">
        <v>-13130.03</v>
      </c>
      <c r="Y532" s="1">
        <v>-13219.35</v>
      </c>
      <c r="Z532" s="1">
        <v>8476.5300000000007</v>
      </c>
      <c r="AA532" s="1">
        <v>0</v>
      </c>
      <c r="AB532" s="1">
        <v>-89.320000000000007</v>
      </c>
      <c r="AC532" s="1">
        <v>-89.320000000000007</v>
      </c>
      <c r="AD532" s="1">
        <v>-89.320000000000007</v>
      </c>
      <c r="AE532" s="1">
        <v>-89.320000000000007</v>
      </c>
      <c r="AF532" s="1">
        <v>-89.320000000000007</v>
      </c>
      <c r="AG532" s="1">
        <v>-89.320000000000007</v>
      </c>
      <c r="AH532" s="1">
        <v>-89.320000000000007</v>
      </c>
      <c r="AI532" s="1">
        <v>-89.320000000000007</v>
      </c>
      <c r="AJ532" s="1">
        <v>-89.320000000000007</v>
      </c>
      <c r="AK532" s="1">
        <v>-89.320000000000007</v>
      </c>
      <c r="AL532" s="1">
        <v>-89.320000000000007</v>
      </c>
      <c r="AM532" s="1">
        <v>-44.660000000000004</v>
      </c>
      <c r="AN532" s="1">
        <v>-8476.5300000000007</v>
      </c>
      <c r="AO532" s="1">
        <v>9414.39</v>
      </c>
      <c r="AP532" s="1">
        <v>9325.07</v>
      </c>
      <c r="AQ532" s="1">
        <v>9235.75</v>
      </c>
      <c r="AR532" s="1">
        <v>9146.43</v>
      </c>
      <c r="AS532" s="1">
        <v>9057.11</v>
      </c>
      <c r="AT532" s="1">
        <v>8967.7900000000009</v>
      </c>
      <c r="AU532" s="1">
        <v>8878.4699999999993</v>
      </c>
      <c r="AV532" s="1">
        <v>8789.15</v>
      </c>
      <c r="AW532" s="1">
        <v>8699.83</v>
      </c>
      <c r="AX532" s="1">
        <v>8610.51</v>
      </c>
      <c r="AY532" s="1">
        <v>8521.19</v>
      </c>
      <c r="AZ532" s="1">
        <v>8476.5300000000007</v>
      </c>
      <c r="BA532" s="1">
        <v>0</v>
      </c>
    </row>
    <row r="533" spans="1:53" x14ac:dyDescent="0.2">
      <c r="A533" t="s">
        <v>548</v>
      </c>
      <c r="B533" s="1">
        <v>0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</row>
    <row r="534" spans="1:53" x14ac:dyDescent="0.2">
      <c r="A534" t="s">
        <v>549</v>
      </c>
      <c r="B534" s="1">
        <v>362138.24</v>
      </c>
      <c r="C534" s="1">
        <v>362138.24</v>
      </c>
      <c r="D534" s="1">
        <v>362138.24</v>
      </c>
      <c r="E534" s="1">
        <v>362138.24</v>
      </c>
      <c r="F534" s="1">
        <v>362138.24</v>
      </c>
      <c r="G534" s="1">
        <v>362138.24</v>
      </c>
      <c r="H534" s="1">
        <v>362138.24</v>
      </c>
      <c r="I534" s="1">
        <v>337941.07</v>
      </c>
      <c r="J534" s="1">
        <v>337941.07</v>
      </c>
      <c r="K534" s="1">
        <v>337941.07</v>
      </c>
      <c r="L534" s="1">
        <v>337941.07</v>
      </c>
      <c r="M534" s="1">
        <v>337941.07</v>
      </c>
      <c r="N534" s="1">
        <v>337941.07</v>
      </c>
      <c r="O534" s="1">
        <v>-224002.2</v>
      </c>
      <c r="P534" s="1">
        <v>-225209.33000000002</v>
      </c>
      <c r="Q534" s="1">
        <v>-226416.46</v>
      </c>
      <c r="R534" s="1">
        <v>-227623.59</v>
      </c>
      <c r="S534" s="1">
        <v>-228830.72</v>
      </c>
      <c r="T534" s="1">
        <v>-230037.85</v>
      </c>
      <c r="U534" s="1">
        <v>-231244.98</v>
      </c>
      <c r="V534" s="1">
        <v>-208214.61000000002</v>
      </c>
      <c r="W534" s="1">
        <v>-209341.08000000002</v>
      </c>
      <c r="X534" s="1">
        <v>-210467.55000000002</v>
      </c>
      <c r="Y534" s="1">
        <v>-211594.02000000002</v>
      </c>
      <c r="Z534" s="1">
        <v>-212720.49</v>
      </c>
      <c r="AA534" s="1">
        <v>-213846.96</v>
      </c>
      <c r="AB534" s="1">
        <v>-1222.07</v>
      </c>
      <c r="AC534" s="1">
        <v>-1207.1300000000001</v>
      </c>
      <c r="AD534" s="1">
        <v>-1207.1300000000001</v>
      </c>
      <c r="AE534" s="1">
        <v>-1207.1300000000001</v>
      </c>
      <c r="AF534" s="1">
        <v>-1207.1300000000001</v>
      </c>
      <c r="AG534" s="1">
        <v>-1207.1300000000001</v>
      </c>
      <c r="AH534" s="1">
        <v>-1207.1300000000001</v>
      </c>
      <c r="AI534" s="1">
        <v>-1166.8</v>
      </c>
      <c r="AJ534" s="1">
        <v>-1126.47</v>
      </c>
      <c r="AK534" s="1">
        <v>-1126.47</v>
      </c>
      <c r="AL534" s="1">
        <v>-1126.47</v>
      </c>
      <c r="AM534" s="1">
        <v>-1126.47</v>
      </c>
      <c r="AN534" s="1">
        <v>-1126.47</v>
      </c>
      <c r="AO534" s="1">
        <v>138136.04</v>
      </c>
      <c r="AP534" s="1">
        <v>136928.91</v>
      </c>
      <c r="AQ534" s="1">
        <v>135721.78</v>
      </c>
      <c r="AR534" s="1">
        <v>134514.65</v>
      </c>
      <c r="AS534" s="1">
        <v>133307.51999999999</v>
      </c>
      <c r="AT534" s="1">
        <v>132100.39000000001</v>
      </c>
      <c r="AU534" s="1">
        <v>130893.26000000001</v>
      </c>
      <c r="AV534" s="1">
        <v>129726.46</v>
      </c>
      <c r="AW534" s="1">
        <v>128599.99</v>
      </c>
      <c r="AX534" s="1">
        <v>127473.52</v>
      </c>
      <c r="AY534" s="1">
        <v>126347.05</v>
      </c>
      <c r="AZ534" s="1">
        <v>125220.58</v>
      </c>
      <c r="BA534" s="1">
        <v>124094.11</v>
      </c>
    </row>
    <row r="535" spans="1:53" x14ac:dyDescent="0.2">
      <c r="A535" t="s">
        <v>550</v>
      </c>
      <c r="B535" s="1">
        <v>4970.3</v>
      </c>
      <c r="C535" s="1">
        <v>4970.3</v>
      </c>
      <c r="D535" s="1">
        <v>4970.3</v>
      </c>
      <c r="E535" s="1">
        <v>4970.3</v>
      </c>
      <c r="F535" s="1">
        <v>4970.3</v>
      </c>
      <c r="G535" s="1">
        <v>4970.3</v>
      </c>
      <c r="H535" s="1">
        <v>4970.3</v>
      </c>
      <c r="I535" s="1">
        <v>4970.3</v>
      </c>
      <c r="J535" s="1">
        <v>4970.3</v>
      </c>
      <c r="K535" s="1">
        <v>4970.3</v>
      </c>
      <c r="L535" s="1">
        <v>4970.3</v>
      </c>
      <c r="M535" s="1">
        <v>4970.3</v>
      </c>
      <c r="N535" s="1">
        <v>4970.3</v>
      </c>
      <c r="O535" s="1">
        <v>-1595.22</v>
      </c>
      <c r="P535" s="1">
        <v>-1664.56</v>
      </c>
      <c r="Q535" s="1">
        <v>-1733.9</v>
      </c>
      <c r="R535" s="1">
        <v>-1803.24</v>
      </c>
      <c r="S535" s="1">
        <v>-1872.58</v>
      </c>
      <c r="T535" s="1">
        <v>-1941.92</v>
      </c>
      <c r="U535" s="1">
        <v>-2011.26</v>
      </c>
      <c r="V535" s="1">
        <v>-2080.6</v>
      </c>
      <c r="W535" s="1">
        <v>-2149.94</v>
      </c>
      <c r="X535" s="1">
        <v>-2219.2800000000002</v>
      </c>
      <c r="Y535" s="1">
        <v>-2288.62</v>
      </c>
      <c r="Z535" s="1">
        <v>-2357.96</v>
      </c>
      <c r="AA535" s="1">
        <v>-2427.3000000000002</v>
      </c>
      <c r="AB535" s="1">
        <v>-101.19</v>
      </c>
      <c r="AC535" s="1">
        <v>-69.34</v>
      </c>
      <c r="AD535" s="1">
        <v>-69.34</v>
      </c>
      <c r="AE535" s="1">
        <v>-69.34</v>
      </c>
      <c r="AF535" s="1">
        <v>-69.34</v>
      </c>
      <c r="AG535" s="1">
        <v>-69.34</v>
      </c>
      <c r="AH535" s="1">
        <v>-69.34</v>
      </c>
      <c r="AI535" s="1">
        <v>-69.34</v>
      </c>
      <c r="AJ535" s="1">
        <v>-69.34</v>
      </c>
      <c r="AK535" s="1">
        <v>-69.34</v>
      </c>
      <c r="AL535" s="1">
        <v>-69.34</v>
      </c>
      <c r="AM535" s="1">
        <v>-69.34</v>
      </c>
      <c r="AN535" s="1">
        <v>-69.34</v>
      </c>
      <c r="AO535" s="1">
        <v>3375.08</v>
      </c>
      <c r="AP535" s="1">
        <v>3305.7400000000002</v>
      </c>
      <c r="AQ535" s="1">
        <v>3236.4</v>
      </c>
      <c r="AR535" s="1">
        <v>3167.06</v>
      </c>
      <c r="AS535" s="1">
        <v>3097.7200000000003</v>
      </c>
      <c r="AT535" s="1">
        <v>3028.38</v>
      </c>
      <c r="AU535" s="1">
        <v>2959.04</v>
      </c>
      <c r="AV535" s="1">
        <v>2889.7000000000003</v>
      </c>
      <c r="AW535" s="1">
        <v>2820.36</v>
      </c>
      <c r="AX535" s="1">
        <v>2751.02</v>
      </c>
      <c r="AY535" s="1">
        <v>2681.68</v>
      </c>
      <c r="AZ535" s="1">
        <v>2612.34</v>
      </c>
      <c r="BA535" s="1">
        <v>2543</v>
      </c>
    </row>
    <row r="536" spans="1:53" x14ac:dyDescent="0.2">
      <c r="A536" t="s">
        <v>551</v>
      </c>
      <c r="B536" s="1">
        <v>338632.24</v>
      </c>
      <c r="C536" s="1">
        <v>452335.65</v>
      </c>
      <c r="D536" s="1">
        <v>452335.65</v>
      </c>
      <c r="E536" s="1">
        <v>450025.65</v>
      </c>
      <c r="F536" s="1">
        <v>450025.65</v>
      </c>
      <c r="G536" s="1">
        <v>450025.65</v>
      </c>
      <c r="H536" s="1">
        <v>484338.55</v>
      </c>
      <c r="I536" s="1">
        <v>484338.55</v>
      </c>
      <c r="J536" s="1">
        <v>484338.55</v>
      </c>
      <c r="K536" s="1">
        <v>370635.14</v>
      </c>
      <c r="L536" s="1">
        <v>370635.14</v>
      </c>
      <c r="M536" s="1">
        <v>370635.14</v>
      </c>
      <c r="N536" s="1">
        <v>370635.14</v>
      </c>
      <c r="O536" s="1">
        <v>-71915.100000000006</v>
      </c>
      <c r="P536" s="1">
        <v>-73777.17</v>
      </c>
      <c r="Q536" s="1">
        <v>-75906.92</v>
      </c>
      <c r="R536" s="1">
        <v>-75721.23</v>
      </c>
      <c r="S536" s="1">
        <v>-77840.100000000006</v>
      </c>
      <c r="T536" s="1">
        <v>-79958.97</v>
      </c>
      <c r="U536" s="1">
        <v>-82158.62</v>
      </c>
      <c r="V536" s="1">
        <v>-84439.05</v>
      </c>
      <c r="W536" s="1">
        <v>-86719.48</v>
      </c>
      <c r="X536" s="1">
        <v>-85336.98</v>
      </c>
      <c r="Y536" s="1">
        <v>-87082.05</v>
      </c>
      <c r="Z536" s="1">
        <v>-88827.12</v>
      </c>
      <c r="AA536" s="1">
        <v>-90572.19</v>
      </c>
      <c r="AB536" s="1">
        <v>-1516.07</v>
      </c>
      <c r="AC536" s="1">
        <v>-1862.07</v>
      </c>
      <c r="AD536" s="1">
        <v>-2129.75</v>
      </c>
      <c r="AE536" s="1">
        <v>-2124.31</v>
      </c>
      <c r="AF536" s="1">
        <v>-2118.87</v>
      </c>
      <c r="AG536" s="1">
        <v>-2118.87</v>
      </c>
      <c r="AH536" s="1">
        <v>-2199.65</v>
      </c>
      <c r="AI536" s="1">
        <v>-2280.4299999999998</v>
      </c>
      <c r="AJ536" s="1">
        <v>-2280.4299999999998</v>
      </c>
      <c r="AK536" s="1">
        <v>-1745.07</v>
      </c>
      <c r="AL536" s="1">
        <v>-1745.07</v>
      </c>
      <c r="AM536" s="1">
        <v>-1745.07</v>
      </c>
      <c r="AN536" s="1">
        <v>-1745.07</v>
      </c>
      <c r="AO536" s="1">
        <v>266717.14</v>
      </c>
      <c r="AP536" s="1">
        <v>378558.48</v>
      </c>
      <c r="AQ536" s="1">
        <v>376428.73</v>
      </c>
      <c r="AR536" s="1">
        <v>374304.42</v>
      </c>
      <c r="AS536" s="1">
        <v>372185.55</v>
      </c>
      <c r="AT536" s="1">
        <v>370066.68</v>
      </c>
      <c r="AU536" s="1">
        <v>402179.93</v>
      </c>
      <c r="AV536" s="1">
        <v>399899.5</v>
      </c>
      <c r="AW536" s="1">
        <v>397619.07</v>
      </c>
      <c r="AX536" s="1">
        <v>285298.16000000003</v>
      </c>
      <c r="AY536" s="1">
        <v>283553.09000000003</v>
      </c>
      <c r="AZ536" s="1">
        <v>281808.02</v>
      </c>
      <c r="BA536" s="1">
        <v>280062.95</v>
      </c>
    </row>
    <row r="537" spans="1:53" x14ac:dyDescent="0.2">
      <c r="A537" t="s">
        <v>552</v>
      </c>
      <c r="B537" s="1">
        <v>377083.53</v>
      </c>
      <c r="C537" s="1">
        <v>377083.53</v>
      </c>
      <c r="D537" s="1">
        <v>377083.53</v>
      </c>
      <c r="E537" s="1">
        <v>377083.53</v>
      </c>
      <c r="F537" s="1">
        <v>377083.53</v>
      </c>
      <c r="G537" s="1">
        <v>377083.53</v>
      </c>
      <c r="H537" s="1">
        <v>377083.53</v>
      </c>
      <c r="I537" s="1">
        <v>377083.53</v>
      </c>
      <c r="J537" s="1">
        <v>377083.53</v>
      </c>
      <c r="K537" s="1">
        <v>377083.53</v>
      </c>
      <c r="L537" s="1">
        <v>377083.53</v>
      </c>
      <c r="M537" s="1">
        <v>377083.53</v>
      </c>
      <c r="N537" s="1">
        <v>377083.53</v>
      </c>
      <c r="O537" s="1">
        <v>-156706.59</v>
      </c>
      <c r="P537" s="1">
        <v>-160226.04</v>
      </c>
      <c r="Q537" s="1">
        <v>-163745.49</v>
      </c>
      <c r="R537" s="1">
        <v>-167264.94</v>
      </c>
      <c r="S537" s="1">
        <v>-170784.39</v>
      </c>
      <c r="T537" s="1">
        <v>-174303.84</v>
      </c>
      <c r="U537" s="1">
        <v>-177823.29</v>
      </c>
      <c r="V537" s="1">
        <v>-181342.74</v>
      </c>
      <c r="W537" s="1">
        <v>-184862.19</v>
      </c>
      <c r="X537" s="1">
        <v>-188381.64</v>
      </c>
      <c r="Y537" s="1">
        <v>-191901.09</v>
      </c>
      <c r="Z537" s="1">
        <v>-195420.54</v>
      </c>
      <c r="AA537" s="1">
        <v>-198939.99</v>
      </c>
      <c r="AB537" s="1">
        <v>-3519.4500000000003</v>
      </c>
      <c r="AC537" s="1">
        <v>-3519.4500000000003</v>
      </c>
      <c r="AD537" s="1">
        <v>-3519.4500000000003</v>
      </c>
      <c r="AE537" s="1">
        <v>-3519.4500000000003</v>
      </c>
      <c r="AF537" s="1">
        <v>-3519.4500000000003</v>
      </c>
      <c r="AG537" s="1">
        <v>-3519.4500000000003</v>
      </c>
      <c r="AH537" s="1">
        <v>-3519.4500000000003</v>
      </c>
      <c r="AI537" s="1">
        <v>-3519.4500000000003</v>
      </c>
      <c r="AJ537" s="1">
        <v>-3519.4500000000003</v>
      </c>
      <c r="AK537" s="1">
        <v>-3519.4500000000003</v>
      </c>
      <c r="AL537" s="1">
        <v>-3519.4500000000003</v>
      </c>
      <c r="AM537" s="1">
        <v>-3519.4500000000003</v>
      </c>
      <c r="AN537" s="1">
        <v>-3519.4500000000003</v>
      </c>
      <c r="AO537" s="1">
        <v>220376.94</v>
      </c>
      <c r="AP537" s="1">
        <v>216857.49</v>
      </c>
      <c r="AQ537" s="1">
        <v>213338.04</v>
      </c>
      <c r="AR537" s="1">
        <v>209818.59</v>
      </c>
      <c r="AS537" s="1">
        <v>206299.14</v>
      </c>
      <c r="AT537" s="1">
        <v>202779.69</v>
      </c>
      <c r="AU537" s="1">
        <v>199260.24</v>
      </c>
      <c r="AV537" s="1">
        <v>195740.79</v>
      </c>
      <c r="AW537" s="1">
        <v>192221.34</v>
      </c>
      <c r="AX537" s="1">
        <v>188701.89</v>
      </c>
      <c r="AY537" s="1">
        <v>185182.44</v>
      </c>
      <c r="AZ537" s="1">
        <v>181662.99</v>
      </c>
      <c r="BA537" s="1">
        <v>178143.54</v>
      </c>
    </row>
    <row r="538" spans="1:53" x14ac:dyDescent="0.2">
      <c r="A538" t="s">
        <v>553</v>
      </c>
      <c r="B538" s="1">
        <v>176332.86000000002</v>
      </c>
      <c r="C538" s="1">
        <v>176332.86000000002</v>
      </c>
      <c r="D538" s="1">
        <v>176332.86000000002</v>
      </c>
      <c r="E538" s="1">
        <v>176332.86000000002</v>
      </c>
      <c r="F538" s="1">
        <v>176332.86000000002</v>
      </c>
      <c r="G538" s="1">
        <v>176332.86000000002</v>
      </c>
      <c r="H538" s="1">
        <v>176332.86000000002</v>
      </c>
      <c r="I538" s="1">
        <v>176332.86000000002</v>
      </c>
      <c r="J538" s="1">
        <v>176332.86000000002</v>
      </c>
      <c r="K538" s="1">
        <v>176332.86000000002</v>
      </c>
      <c r="L538" s="1">
        <v>176332.86000000002</v>
      </c>
      <c r="M538" s="1">
        <v>0</v>
      </c>
      <c r="N538" s="1">
        <v>0</v>
      </c>
      <c r="O538" s="1">
        <v>-150667.05000000002</v>
      </c>
      <c r="P538" s="1">
        <v>-151758.84</v>
      </c>
      <c r="Q538" s="1">
        <v>-152850.63</v>
      </c>
      <c r="R538" s="1">
        <v>-153942.42000000001</v>
      </c>
      <c r="S538" s="1">
        <v>-155034.21</v>
      </c>
      <c r="T538" s="1">
        <v>-156126</v>
      </c>
      <c r="U538" s="1">
        <v>-157217.79</v>
      </c>
      <c r="V538" s="1">
        <v>-158309.58000000002</v>
      </c>
      <c r="W538" s="1">
        <v>-159401.37</v>
      </c>
      <c r="X538" s="1">
        <v>-160493.16</v>
      </c>
      <c r="Y538" s="1">
        <v>-161584.95000000001</v>
      </c>
      <c r="Z538" s="1">
        <v>14202.01</v>
      </c>
      <c r="AA538" s="1">
        <v>0</v>
      </c>
      <c r="AB538" s="1">
        <v>-1091.79</v>
      </c>
      <c r="AC538" s="1">
        <v>-1091.79</v>
      </c>
      <c r="AD538" s="1">
        <v>-1091.79</v>
      </c>
      <c r="AE538" s="1">
        <v>-1091.79</v>
      </c>
      <c r="AF538" s="1">
        <v>-1091.79</v>
      </c>
      <c r="AG538" s="1">
        <v>-1091.79</v>
      </c>
      <c r="AH538" s="1">
        <v>-1091.79</v>
      </c>
      <c r="AI538" s="1">
        <v>-1091.79</v>
      </c>
      <c r="AJ538" s="1">
        <v>-1091.79</v>
      </c>
      <c r="AK538" s="1">
        <v>-1091.79</v>
      </c>
      <c r="AL538" s="1">
        <v>-1091.79</v>
      </c>
      <c r="AM538" s="1">
        <v>-545.9</v>
      </c>
      <c r="AN538" s="1">
        <v>-14202.01</v>
      </c>
      <c r="AO538" s="1">
        <v>25665.81</v>
      </c>
      <c r="AP538" s="1">
        <v>24574.02</v>
      </c>
      <c r="AQ538" s="1">
        <v>23482.23</v>
      </c>
      <c r="AR538" s="1">
        <v>22390.44</v>
      </c>
      <c r="AS538" s="1">
        <v>21298.65</v>
      </c>
      <c r="AT538" s="1">
        <v>20206.86</v>
      </c>
      <c r="AU538" s="1">
        <v>19115.07</v>
      </c>
      <c r="AV538" s="1">
        <v>18023.28</v>
      </c>
      <c r="AW538" s="1">
        <v>16931.490000000002</v>
      </c>
      <c r="AX538" s="1">
        <v>15839.7</v>
      </c>
      <c r="AY538" s="1">
        <v>14747.91</v>
      </c>
      <c r="AZ538" s="1">
        <v>14202.01</v>
      </c>
      <c r="BA538" s="1">
        <v>0</v>
      </c>
    </row>
    <row r="539" spans="1:53" x14ac:dyDescent="0.2">
      <c r="A539" t="s">
        <v>554</v>
      </c>
      <c r="B539" s="1">
        <v>553094.19000000006</v>
      </c>
      <c r="C539" s="1">
        <v>553094.19000000006</v>
      </c>
      <c r="D539" s="1">
        <v>553094.19000000006</v>
      </c>
      <c r="E539" s="1">
        <v>553094.19000000006</v>
      </c>
      <c r="F539" s="1">
        <v>553094.19000000006</v>
      </c>
      <c r="G539" s="1">
        <v>503645.71</v>
      </c>
      <c r="H539" s="1">
        <v>503645.71</v>
      </c>
      <c r="I539" s="1">
        <v>503645.71</v>
      </c>
      <c r="J539" s="1">
        <v>503645.71</v>
      </c>
      <c r="K539" s="1">
        <v>494797.16000000003</v>
      </c>
      <c r="L539" s="1">
        <v>494797.16000000003</v>
      </c>
      <c r="M539" s="1">
        <v>494797.16000000003</v>
      </c>
      <c r="N539" s="1">
        <v>494797.16000000003</v>
      </c>
      <c r="O539" s="1">
        <v>-284484.27</v>
      </c>
      <c r="P539" s="1">
        <v>-285802.48</v>
      </c>
      <c r="Q539" s="1">
        <v>-287120.69</v>
      </c>
      <c r="R539" s="1">
        <v>-288438.90000000002</v>
      </c>
      <c r="S539" s="1">
        <v>-289757.11</v>
      </c>
      <c r="T539" s="1">
        <v>-271472.05</v>
      </c>
      <c r="U539" s="1">
        <v>-272672.41000000003</v>
      </c>
      <c r="V539" s="1">
        <v>-273872.77</v>
      </c>
      <c r="W539" s="1">
        <v>-275073.13</v>
      </c>
      <c r="X539" s="1">
        <v>-271822.68</v>
      </c>
      <c r="Y539" s="1">
        <v>-273001.95</v>
      </c>
      <c r="Z539" s="1">
        <v>-274181.22000000003</v>
      </c>
      <c r="AA539" s="1">
        <v>-275360.49</v>
      </c>
      <c r="AB539" s="1">
        <v>-1321.31</v>
      </c>
      <c r="AC539" s="1">
        <v>-1318.21</v>
      </c>
      <c r="AD539" s="1">
        <v>-1318.21</v>
      </c>
      <c r="AE539" s="1">
        <v>-1318.21</v>
      </c>
      <c r="AF539" s="1">
        <v>-1318.21</v>
      </c>
      <c r="AG539" s="1">
        <v>-1200.3600000000001</v>
      </c>
      <c r="AH539" s="1">
        <v>-1200.3600000000001</v>
      </c>
      <c r="AI539" s="1">
        <v>-1200.3600000000001</v>
      </c>
      <c r="AJ539" s="1">
        <v>-1200.3600000000001</v>
      </c>
      <c r="AK539" s="1">
        <v>-1179.27</v>
      </c>
      <c r="AL539" s="1">
        <v>-1179.27</v>
      </c>
      <c r="AM539" s="1">
        <v>-1179.27</v>
      </c>
      <c r="AN539" s="1">
        <v>-1179.27</v>
      </c>
      <c r="AO539" s="1">
        <v>268609.91999999998</v>
      </c>
      <c r="AP539" s="1">
        <v>267291.71000000002</v>
      </c>
      <c r="AQ539" s="1">
        <v>265973.5</v>
      </c>
      <c r="AR539" s="1">
        <v>264655.28999999998</v>
      </c>
      <c r="AS539" s="1">
        <v>263337.08</v>
      </c>
      <c r="AT539" s="1">
        <v>232173.66</v>
      </c>
      <c r="AU539" s="1">
        <v>230973.30000000002</v>
      </c>
      <c r="AV539" s="1">
        <v>229772.94</v>
      </c>
      <c r="AW539" s="1">
        <v>228572.58000000002</v>
      </c>
      <c r="AX539" s="1">
        <v>222974.48</v>
      </c>
      <c r="AY539" s="1">
        <v>221795.21</v>
      </c>
      <c r="AZ539" s="1">
        <v>220615.94</v>
      </c>
      <c r="BA539" s="1">
        <v>219436.67</v>
      </c>
    </row>
    <row r="540" spans="1:53" x14ac:dyDescent="0.2">
      <c r="A540" t="s">
        <v>555</v>
      </c>
      <c r="B540" s="1">
        <v>0</v>
      </c>
      <c r="C540" s="1">
        <v>0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</row>
    <row r="541" spans="1:53" x14ac:dyDescent="0.2">
      <c r="A541" t="s">
        <v>556</v>
      </c>
      <c r="B541" s="1">
        <v>989393.14</v>
      </c>
      <c r="C541" s="1">
        <v>990759.53</v>
      </c>
      <c r="D541" s="1">
        <v>998042.52</v>
      </c>
      <c r="E541" s="1">
        <v>1002049.5</v>
      </c>
      <c r="F541" s="1">
        <v>1005005.66</v>
      </c>
      <c r="G541" s="1">
        <v>1005576.05</v>
      </c>
      <c r="H541" s="1">
        <v>1006693.35</v>
      </c>
      <c r="I541" s="1">
        <v>1008299.92</v>
      </c>
      <c r="J541" s="1">
        <v>426122.66000000003</v>
      </c>
      <c r="K541" s="1">
        <v>426122.66000000003</v>
      </c>
      <c r="L541" s="1">
        <v>426122.66000000003</v>
      </c>
      <c r="M541" s="1">
        <v>426122.66000000003</v>
      </c>
      <c r="N541" s="1">
        <v>426122.66000000003</v>
      </c>
      <c r="O541" s="1">
        <v>-72976.03</v>
      </c>
      <c r="P541" s="1">
        <v>-74502.880000000005</v>
      </c>
      <c r="Q541" s="1">
        <v>-76036.290000000008</v>
      </c>
      <c r="R541" s="1">
        <v>-77578.290000000008</v>
      </c>
      <c r="S541" s="1">
        <v>-79125.59</v>
      </c>
      <c r="T541" s="1">
        <v>-80675.58</v>
      </c>
      <c r="U541" s="1">
        <v>-82226.86</v>
      </c>
      <c r="V541" s="1">
        <v>-83780.22</v>
      </c>
      <c r="W541" s="1">
        <v>-77928.27</v>
      </c>
      <c r="X541" s="1">
        <v>-78600.639999999999</v>
      </c>
      <c r="Y541" s="1">
        <v>-79273.009999999995</v>
      </c>
      <c r="Z541" s="1">
        <v>-79945.38</v>
      </c>
      <c r="AA541" s="1">
        <v>-80617.75</v>
      </c>
      <c r="AB541" s="1">
        <v>-1099.0899999999999</v>
      </c>
      <c r="AC541" s="1">
        <v>-1526.8500000000001</v>
      </c>
      <c r="AD541" s="1">
        <v>-1533.41</v>
      </c>
      <c r="AE541" s="1">
        <v>-1542</v>
      </c>
      <c r="AF541" s="1">
        <v>-1547.3</v>
      </c>
      <c r="AG541" s="1">
        <v>-1549.99</v>
      </c>
      <c r="AH541" s="1">
        <v>-1551.28</v>
      </c>
      <c r="AI541" s="1">
        <v>-1553.3600000000001</v>
      </c>
      <c r="AJ541" s="1">
        <v>5851.95</v>
      </c>
      <c r="AK541" s="1">
        <v>-672.37</v>
      </c>
      <c r="AL541" s="1">
        <v>-672.37</v>
      </c>
      <c r="AM541" s="1">
        <v>-672.37</v>
      </c>
      <c r="AN541" s="1">
        <v>-672.37</v>
      </c>
      <c r="AO541" s="1">
        <v>916417.11</v>
      </c>
      <c r="AP541" s="1">
        <v>916256.65</v>
      </c>
      <c r="AQ541" s="1">
        <v>922006.23</v>
      </c>
      <c r="AR541" s="1">
        <v>924471.21</v>
      </c>
      <c r="AS541" s="1">
        <v>925880.07000000007</v>
      </c>
      <c r="AT541" s="1">
        <v>924900.47</v>
      </c>
      <c r="AU541" s="1">
        <v>924466.49</v>
      </c>
      <c r="AV541" s="1">
        <v>924519.70000000007</v>
      </c>
      <c r="AW541" s="1">
        <v>348194.39</v>
      </c>
      <c r="AX541" s="1">
        <v>347522.02</v>
      </c>
      <c r="AY541" s="1">
        <v>346849.65</v>
      </c>
      <c r="AZ541" s="1">
        <v>346177.28000000003</v>
      </c>
      <c r="BA541" s="1">
        <v>345504.91000000003</v>
      </c>
    </row>
    <row r="542" spans="1:53" x14ac:dyDescent="0.2">
      <c r="A542" t="s">
        <v>557</v>
      </c>
      <c r="B542" s="1">
        <v>0</v>
      </c>
      <c r="C542" s="1" t="s">
        <v>21</v>
      </c>
      <c r="D542" s="1" t="s">
        <v>21</v>
      </c>
      <c r="E542" s="1" t="s">
        <v>21</v>
      </c>
      <c r="F542" s="1" t="s">
        <v>21</v>
      </c>
      <c r="G542" s="1" t="s">
        <v>21</v>
      </c>
      <c r="H542" s="1" t="s">
        <v>21</v>
      </c>
      <c r="I542" s="1" t="s">
        <v>21</v>
      </c>
      <c r="J542" s="1" t="s">
        <v>21</v>
      </c>
      <c r="K542" s="1" t="s">
        <v>21</v>
      </c>
      <c r="L542" s="1" t="s">
        <v>21</v>
      </c>
      <c r="M542" s="1" t="s">
        <v>21</v>
      </c>
      <c r="N542" s="1" t="s">
        <v>21</v>
      </c>
      <c r="O542" s="1">
        <v>0</v>
      </c>
      <c r="P542" s="1" t="s">
        <v>21</v>
      </c>
      <c r="Q542" s="1" t="s">
        <v>21</v>
      </c>
      <c r="R542" s="1" t="s">
        <v>21</v>
      </c>
      <c r="S542" s="1" t="s">
        <v>21</v>
      </c>
      <c r="T542" s="1" t="s">
        <v>21</v>
      </c>
      <c r="U542" s="1" t="s">
        <v>21</v>
      </c>
      <c r="V542" s="1" t="s">
        <v>21</v>
      </c>
      <c r="W542" s="1" t="s">
        <v>21</v>
      </c>
      <c r="X542" s="1" t="s">
        <v>21</v>
      </c>
      <c r="Y542" s="1" t="s">
        <v>21</v>
      </c>
      <c r="Z542" s="1" t="s">
        <v>21</v>
      </c>
      <c r="AA542" s="1" t="s">
        <v>21</v>
      </c>
      <c r="AB542" s="1">
        <v>0</v>
      </c>
      <c r="AC542" s="1" t="s">
        <v>21</v>
      </c>
      <c r="AD542" s="1" t="s">
        <v>21</v>
      </c>
      <c r="AE542" s="1" t="s">
        <v>21</v>
      </c>
      <c r="AF542" s="1" t="s">
        <v>21</v>
      </c>
      <c r="AG542" s="1" t="s">
        <v>21</v>
      </c>
      <c r="AH542" s="1" t="s">
        <v>21</v>
      </c>
      <c r="AI542" s="1" t="s">
        <v>21</v>
      </c>
      <c r="AJ542" s="1" t="s">
        <v>21</v>
      </c>
      <c r="AK542" s="1" t="s">
        <v>21</v>
      </c>
      <c r="AL542" s="1" t="s">
        <v>21</v>
      </c>
      <c r="AM542" s="1" t="s">
        <v>21</v>
      </c>
      <c r="AN542" s="1" t="s">
        <v>21</v>
      </c>
      <c r="AO542" s="1">
        <v>0</v>
      </c>
      <c r="AP542" s="1" t="s">
        <v>21</v>
      </c>
      <c r="AQ542" s="1" t="s">
        <v>21</v>
      </c>
      <c r="AR542" s="1" t="s">
        <v>21</v>
      </c>
      <c r="AS542" s="1" t="s">
        <v>21</v>
      </c>
      <c r="AT542" s="1" t="s">
        <v>21</v>
      </c>
      <c r="AU542" s="1" t="s">
        <v>21</v>
      </c>
      <c r="AV542" s="1" t="s">
        <v>21</v>
      </c>
      <c r="AW542" s="1" t="s">
        <v>21</v>
      </c>
      <c r="AX542" s="1" t="s">
        <v>21</v>
      </c>
      <c r="AY542" s="1" t="s">
        <v>21</v>
      </c>
      <c r="AZ542" s="1" t="s">
        <v>21</v>
      </c>
      <c r="BA542" s="1" t="s">
        <v>21</v>
      </c>
    </row>
    <row r="543" spans="1:53" x14ac:dyDescent="0.2">
      <c r="A543" t="s">
        <v>558</v>
      </c>
      <c r="B543" s="1">
        <v>7628.34</v>
      </c>
      <c r="C543" s="1">
        <v>7628.34</v>
      </c>
      <c r="D543" s="1">
        <v>7628.34</v>
      </c>
      <c r="E543" s="1">
        <v>7628.34</v>
      </c>
      <c r="F543" s="1">
        <v>7628.34</v>
      </c>
      <c r="G543" s="1">
        <v>7628.34</v>
      </c>
      <c r="H543" s="1">
        <v>7628.34</v>
      </c>
      <c r="I543" s="1">
        <v>7628.34</v>
      </c>
      <c r="J543" s="1">
        <v>7628.34</v>
      </c>
      <c r="K543" s="1">
        <v>7628.34</v>
      </c>
      <c r="L543" s="1">
        <v>7628.34</v>
      </c>
      <c r="M543" s="1">
        <v>7628.34</v>
      </c>
      <c r="N543" s="1">
        <v>7628.34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7628.34</v>
      </c>
      <c r="AP543" s="1">
        <v>7628.34</v>
      </c>
      <c r="AQ543" s="1">
        <v>7628.34</v>
      </c>
      <c r="AR543" s="1">
        <v>7628.34</v>
      </c>
      <c r="AS543" s="1">
        <v>7628.34</v>
      </c>
      <c r="AT543" s="1">
        <v>7628.34</v>
      </c>
      <c r="AU543" s="1">
        <v>7628.34</v>
      </c>
      <c r="AV543" s="1">
        <v>7628.34</v>
      </c>
      <c r="AW543" s="1">
        <v>7628.34</v>
      </c>
      <c r="AX543" s="1">
        <v>7628.34</v>
      </c>
      <c r="AY543" s="1">
        <v>7628.34</v>
      </c>
      <c r="AZ543" s="1">
        <v>7628.34</v>
      </c>
      <c r="BA543" s="1">
        <v>7628.34</v>
      </c>
    </row>
    <row r="544" spans="1:53" x14ac:dyDescent="0.2">
      <c r="A544" t="s">
        <v>559</v>
      </c>
      <c r="B544" s="1">
        <v>0</v>
      </c>
      <c r="C544" s="1">
        <v>0</v>
      </c>
      <c r="D544" s="1">
        <v>0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</row>
    <row r="545" spans="1:53" x14ac:dyDescent="0.2">
      <c r="A545" t="s">
        <v>560</v>
      </c>
      <c r="B545" s="1">
        <v>117.33</v>
      </c>
      <c r="C545" s="1">
        <v>117.33</v>
      </c>
      <c r="D545" s="1">
        <v>117.33</v>
      </c>
      <c r="E545" s="1">
        <v>117.33</v>
      </c>
      <c r="F545" s="1">
        <v>117.33</v>
      </c>
      <c r="G545" s="1">
        <v>117.33</v>
      </c>
      <c r="H545" s="1">
        <v>117.33</v>
      </c>
      <c r="I545" s="1">
        <v>117.33</v>
      </c>
      <c r="J545" s="1">
        <v>117.33</v>
      </c>
      <c r="K545" s="1">
        <v>117.33</v>
      </c>
      <c r="L545" s="1">
        <v>117.33</v>
      </c>
      <c r="M545" s="1">
        <v>117.33</v>
      </c>
      <c r="N545" s="1">
        <v>117.33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117.33</v>
      </c>
      <c r="AP545" s="1">
        <v>117.33</v>
      </c>
      <c r="AQ545" s="1">
        <v>117.33</v>
      </c>
      <c r="AR545" s="1">
        <v>117.33</v>
      </c>
      <c r="AS545" s="1">
        <v>117.33</v>
      </c>
      <c r="AT545" s="1">
        <v>117.33</v>
      </c>
      <c r="AU545" s="1">
        <v>117.33</v>
      </c>
      <c r="AV545" s="1">
        <v>117.33</v>
      </c>
      <c r="AW545" s="1">
        <v>117.33</v>
      </c>
      <c r="AX545" s="1">
        <v>117.33</v>
      </c>
      <c r="AY545" s="1">
        <v>117.33</v>
      </c>
      <c r="AZ545" s="1">
        <v>117.33</v>
      </c>
      <c r="BA545" s="1">
        <v>117.33</v>
      </c>
    </row>
    <row r="546" spans="1:53" x14ac:dyDescent="0.2">
      <c r="A546" t="s">
        <v>561</v>
      </c>
      <c r="B546" s="1">
        <v>264.37</v>
      </c>
      <c r="C546" s="1">
        <v>264.37</v>
      </c>
      <c r="D546" s="1">
        <v>264.37</v>
      </c>
      <c r="E546" s="1">
        <v>264.37</v>
      </c>
      <c r="F546" s="1">
        <v>264.37</v>
      </c>
      <c r="G546" s="1">
        <v>264.37</v>
      </c>
      <c r="H546" s="1">
        <v>264.37</v>
      </c>
      <c r="I546" s="1">
        <v>264.37</v>
      </c>
      <c r="J546" s="1">
        <v>264.37</v>
      </c>
      <c r="K546" s="1">
        <v>264.37</v>
      </c>
      <c r="L546" s="1">
        <v>264.37</v>
      </c>
      <c r="M546" s="1">
        <v>264.37</v>
      </c>
      <c r="N546" s="1">
        <v>264.37</v>
      </c>
      <c r="O546" s="1">
        <v>699.14</v>
      </c>
      <c r="P546" s="1">
        <v>698.72</v>
      </c>
      <c r="Q546" s="1">
        <v>698.30000000000007</v>
      </c>
      <c r="R546" s="1">
        <v>697.88</v>
      </c>
      <c r="S546" s="1">
        <v>697.46</v>
      </c>
      <c r="T546" s="1">
        <v>697.04</v>
      </c>
      <c r="U546" s="1">
        <v>696.62</v>
      </c>
      <c r="V546" s="1">
        <v>696.2</v>
      </c>
      <c r="W546" s="1">
        <v>695.78</v>
      </c>
      <c r="X546" s="1">
        <v>695.36</v>
      </c>
      <c r="Y546" s="1">
        <v>694.94</v>
      </c>
      <c r="Z546" s="1">
        <v>694.52</v>
      </c>
      <c r="AA546" s="1">
        <v>-34.43</v>
      </c>
      <c r="AB546" s="1">
        <v>-0.42</v>
      </c>
      <c r="AC546" s="1">
        <v>-0.42</v>
      </c>
      <c r="AD546" s="1">
        <v>-0.42</v>
      </c>
      <c r="AE546" s="1">
        <v>-0.42</v>
      </c>
      <c r="AF546" s="1">
        <v>-0.42</v>
      </c>
      <c r="AG546" s="1">
        <v>-0.42</v>
      </c>
      <c r="AH546" s="1">
        <v>-0.42</v>
      </c>
      <c r="AI546" s="1">
        <v>-0.42</v>
      </c>
      <c r="AJ546" s="1">
        <v>-0.42</v>
      </c>
      <c r="AK546" s="1">
        <v>-0.42</v>
      </c>
      <c r="AL546" s="1">
        <v>-0.42</v>
      </c>
      <c r="AM546" s="1">
        <v>-0.42</v>
      </c>
      <c r="AN546" s="1">
        <v>-0.42</v>
      </c>
      <c r="AO546" s="1">
        <v>963.51</v>
      </c>
      <c r="AP546" s="1">
        <v>963.09</v>
      </c>
      <c r="AQ546" s="1">
        <v>962.67000000000007</v>
      </c>
      <c r="AR546" s="1">
        <v>962.25</v>
      </c>
      <c r="AS546" s="1">
        <v>961.83</v>
      </c>
      <c r="AT546" s="1">
        <v>961.41</v>
      </c>
      <c r="AU546" s="1">
        <v>960.99</v>
      </c>
      <c r="AV546" s="1">
        <v>960.57</v>
      </c>
      <c r="AW546" s="1">
        <v>960.15</v>
      </c>
      <c r="AX546" s="1">
        <v>959.73</v>
      </c>
      <c r="AY546" s="1">
        <v>959.31000000000006</v>
      </c>
      <c r="AZ546" s="1">
        <v>958.89</v>
      </c>
      <c r="BA546" s="1">
        <v>229.94</v>
      </c>
    </row>
    <row r="547" spans="1:53" x14ac:dyDescent="0.2">
      <c r="A547" t="s">
        <v>562</v>
      </c>
      <c r="B547" s="1">
        <v>69313.55</v>
      </c>
      <c r="C547" s="1">
        <v>70244.36</v>
      </c>
      <c r="D547" s="1">
        <v>71482.48</v>
      </c>
      <c r="E547" s="1">
        <v>72581.11</v>
      </c>
      <c r="F547" s="1">
        <v>74306.63</v>
      </c>
      <c r="G547" s="1">
        <v>80092.91</v>
      </c>
      <c r="H547" s="1">
        <v>80623.13</v>
      </c>
      <c r="I547" s="1">
        <v>81227.19</v>
      </c>
      <c r="J547" s="1">
        <v>81585.09</v>
      </c>
      <c r="K547" s="1">
        <v>83086.680000000008</v>
      </c>
      <c r="L547" s="1">
        <v>84831.02</v>
      </c>
      <c r="M547" s="1">
        <v>87588.2</v>
      </c>
      <c r="N547" s="1">
        <v>87588.2</v>
      </c>
      <c r="O547" s="1">
        <v>-2767.2200000000003</v>
      </c>
      <c r="P547" s="1">
        <v>-2879.4500000000003</v>
      </c>
      <c r="Q547" s="1">
        <v>-2993.42</v>
      </c>
      <c r="R547" s="1">
        <v>-3109.27</v>
      </c>
      <c r="S547" s="1">
        <v>-3227.4</v>
      </c>
      <c r="T547" s="1">
        <v>-3351.56</v>
      </c>
      <c r="U547" s="1">
        <v>-3480.8</v>
      </c>
      <c r="V547" s="1">
        <v>-3610.96</v>
      </c>
      <c r="W547" s="1">
        <v>-3741.89</v>
      </c>
      <c r="X547" s="1">
        <v>-3874.31</v>
      </c>
      <c r="Y547" s="1">
        <v>-4009.34</v>
      </c>
      <c r="Z547" s="1">
        <v>-4147.99</v>
      </c>
      <c r="AA547" s="1">
        <v>-4288.8599999999997</v>
      </c>
      <c r="AB547" s="1">
        <v>-108.23</v>
      </c>
      <c r="AC547" s="1">
        <v>-112.23</v>
      </c>
      <c r="AD547" s="1">
        <v>-113.97</v>
      </c>
      <c r="AE547" s="1">
        <v>-115.85000000000001</v>
      </c>
      <c r="AF547" s="1">
        <v>-118.13</v>
      </c>
      <c r="AG547" s="1">
        <v>-124.16</v>
      </c>
      <c r="AH547" s="1">
        <v>-129.24</v>
      </c>
      <c r="AI547" s="1">
        <v>-130.16</v>
      </c>
      <c r="AJ547" s="1">
        <v>-130.93</v>
      </c>
      <c r="AK547" s="1">
        <v>-132.42000000000002</v>
      </c>
      <c r="AL547" s="1">
        <v>-135.03</v>
      </c>
      <c r="AM547" s="1">
        <v>-138.65</v>
      </c>
      <c r="AN547" s="1">
        <v>-140.87</v>
      </c>
      <c r="AO547" s="1">
        <v>66546.33</v>
      </c>
      <c r="AP547" s="1">
        <v>67364.91</v>
      </c>
      <c r="AQ547" s="1">
        <v>68489.06</v>
      </c>
      <c r="AR547" s="1">
        <v>69471.839999999997</v>
      </c>
      <c r="AS547" s="1">
        <v>71079.23</v>
      </c>
      <c r="AT547" s="1">
        <v>76741.350000000006</v>
      </c>
      <c r="AU547" s="1">
        <v>77142.33</v>
      </c>
      <c r="AV547" s="1">
        <v>77616.23</v>
      </c>
      <c r="AW547" s="1">
        <v>77843.199999999997</v>
      </c>
      <c r="AX547" s="1">
        <v>79212.37</v>
      </c>
      <c r="AY547" s="1">
        <v>80821.680000000008</v>
      </c>
      <c r="AZ547" s="1">
        <v>83440.210000000006</v>
      </c>
      <c r="BA547" s="1">
        <v>83299.34</v>
      </c>
    </row>
    <row r="548" spans="1:53" x14ac:dyDescent="0.2">
      <c r="A548" t="s">
        <v>563</v>
      </c>
      <c r="B548" s="1">
        <v>945110.89</v>
      </c>
      <c r="C548" s="1">
        <v>946041.70000000007</v>
      </c>
      <c r="D548" s="1">
        <v>947279.82000000007</v>
      </c>
      <c r="E548" s="1">
        <v>948378.45000000007</v>
      </c>
      <c r="F548" s="1">
        <v>950103.97</v>
      </c>
      <c r="G548" s="1">
        <v>955890.25</v>
      </c>
      <c r="H548" s="1">
        <v>956420.47</v>
      </c>
      <c r="I548" s="1">
        <v>957024.53</v>
      </c>
      <c r="J548" s="1">
        <v>957382.43</v>
      </c>
      <c r="K548" s="1">
        <v>958884.02</v>
      </c>
      <c r="L548" s="1">
        <v>960628.36</v>
      </c>
      <c r="M548" s="1">
        <v>963385.54</v>
      </c>
      <c r="N548" s="1">
        <v>963385.54</v>
      </c>
      <c r="O548" s="1">
        <v>-111488.91</v>
      </c>
      <c r="P548" s="1">
        <v>-112804.84</v>
      </c>
      <c r="Q548" s="1">
        <v>-114122.28</v>
      </c>
      <c r="R548" s="1">
        <v>-115441.34</v>
      </c>
      <c r="S548" s="1">
        <v>-116762.37</v>
      </c>
      <c r="T548" s="1">
        <v>-118088.62</v>
      </c>
      <c r="U548" s="1">
        <v>-119419.27</v>
      </c>
      <c r="V548" s="1">
        <v>-120750.71</v>
      </c>
      <c r="W548" s="1">
        <v>-122082.82</v>
      </c>
      <c r="X548" s="1">
        <v>-123416.22</v>
      </c>
      <c r="Y548" s="1">
        <v>-124751.88</v>
      </c>
      <c r="Z548" s="1">
        <v>-126090.67</v>
      </c>
      <c r="AA548" s="1">
        <v>-127431.38</v>
      </c>
      <c r="AB548" s="1">
        <v>-1312.47</v>
      </c>
      <c r="AC548" s="1">
        <v>-1315.93</v>
      </c>
      <c r="AD548" s="1">
        <v>-1317.44</v>
      </c>
      <c r="AE548" s="1">
        <v>-1319.06</v>
      </c>
      <c r="AF548" s="1">
        <v>-1321.03</v>
      </c>
      <c r="AG548" s="1">
        <v>-1326.25</v>
      </c>
      <c r="AH548" s="1">
        <v>-1330.65</v>
      </c>
      <c r="AI548" s="1">
        <v>-1331.44</v>
      </c>
      <c r="AJ548" s="1">
        <v>-1332.1100000000001</v>
      </c>
      <c r="AK548" s="1">
        <v>-1333.4</v>
      </c>
      <c r="AL548" s="1">
        <v>-1335.66</v>
      </c>
      <c r="AM548" s="1">
        <v>-1338.79</v>
      </c>
      <c r="AN548" s="1">
        <v>-1340.71</v>
      </c>
      <c r="AO548" s="1">
        <v>833621.98</v>
      </c>
      <c r="AP548" s="1">
        <v>833236.86</v>
      </c>
      <c r="AQ548" s="1">
        <v>833157.54</v>
      </c>
      <c r="AR548" s="1">
        <v>832937.11</v>
      </c>
      <c r="AS548" s="1">
        <v>833341.6</v>
      </c>
      <c r="AT548" s="1">
        <v>837801.63</v>
      </c>
      <c r="AU548" s="1">
        <v>837001.20000000007</v>
      </c>
      <c r="AV548" s="1">
        <v>836273.82000000007</v>
      </c>
      <c r="AW548" s="1">
        <v>835299.61</v>
      </c>
      <c r="AX548" s="1">
        <v>835467.8</v>
      </c>
      <c r="AY548" s="1">
        <v>835876.48</v>
      </c>
      <c r="AZ548" s="1">
        <v>837294.87</v>
      </c>
      <c r="BA548" s="1">
        <v>835954.16</v>
      </c>
    </row>
    <row r="549" spans="1:53" x14ac:dyDescent="0.2">
      <c r="A549" t="s">
        <v>564</v>
      </c>
      <c r="B549" s="1">
        <v>1464161.54</v>
      </c>
      <c r="C549" s="1">
        <v>1464161.54</v>
      </c>
      <c r="D549" s="1">
        <v>1464161.54</v>
      </c>
      <c r="E549" s="1">
        <v>1464161.54</v>
      </c>
      <c r="F549" s="1">
        <v>1464161.54</v>
      </c>
      <c r="G549" s="1">
        <v>1464161.54</v>
      </c>
      <c r="H549" s="1">
        <v>1464161.54</v>
      </c>
      <c r="I549" s="1">
        <v>1464161.54</v>
      </c>
      <c r="J549" s="1">
        <v>1464161.54</v>
      </c>
      <c r="K549" s="1">
        <v>1464161.54</v>
      </c>
      <c r="L549" s="1">
        <v>1464161.54</v>
      </c>
      <c r="M549" s="1">
        <v>1464161.54</v>
      </c>
      <c r="N549" s="1">
        <v>1464161.54</v>
      </c>
      <c r="O549" s="1">
        <v>-146407.71</v>
      </c>
      <c r="P549" s="1">
        <v>-148396.53</v>
      </c>
      <c r="Q549" s="1">
        <v>-150385.35</v>
      </c>
      <c r="R549" s="1">
        <v>-152374.17000000001</v>
      </c>
      <c r="S549" s="1">
        <v>-154362.99</v>
      </c>
      <c r="T549" s="1">
        <v>-156351.81</v>
      </c>
      <c r="U549" s="1">
        <v>-158340.63</v>
      </c>
      <c r="V549" s="1">
        <v>-160329.45000000001</v>
      </c>
      <c r="W549" s="1">
        <v>-162318.26999999999</v>
      </c>
      <c r="X549" s="1">
        <v>-164307.09</v>
      </c>
      <c r="Y549" s="1">
        <v>-166295.91</v>
      </c>
      <c r="Z549" s="1">
        <v>-168284.73</v>
      </c>
      <c r="AA549" s="1">
        <v>-170273.55000000002</v>
      </c>
      <c r="AB549" s="1">
        <v>-1988.82</v>
      </c>
      <c r="AC549" s="1">
        <v>-1988.82</v>
      </c>
      <c r="AD549" s="1">
        <v>-1988.82</v>
      </c>
      <c r="AE549" s="1">
        <v>-1988.82</v>
      </c>
      <c r="AF549" s="1">
        <v>-1988.82</v>
      </c>
      <c r="AG549" s="1">
        <v>-1988.82</v>
      </c>
      <c r="AH549" s="1">
        <v>-1988.82</v>
      </c>
      <c r="AI549" s="1">
        <v>-1988.82</v>
      </c>
      <c r="AJ549" s="1">
        <v>-1988.82</v>
      </c>
      <c r="AK549" s="1">
        <v>-1988.82</v>
      </c>
      <c r="AL549" s="1">
        <v>-1988.82</v>
      </c>
      <c r="AM549" s="1">
        <v>-1988.82</v>
      </c>
      <c r="AN549" s="1">
        <v>-1988.82</v>
      </c>
      <c r="AO549" s="1">
        <v>1317753.83</v>
      </c>
      <c r="AP549" s="1">
        <v>1315765.01</v>
      </c>
      <c r="AQ549" s="1">
        <v>1313776.19</v>
      </c>
      <c r="AR549" s="1">
        <v>1311787.3700000001</v>
      </c>
      <c r="AS549" s="1">
        <v>1309798.55</v>
      </c>
      <c r="AT549" s="1">
        <v>1307809.73</v>
      </c>
      <c r="AU549" s="1">
        <v>1305820.9100000001</v>
      </c>
      <c r="AV549" s="1">
        <v>1303832.0900000001</v>
      </c>
      <c r="AW549" s="1">
        <v>1301843.27</v>
      </c>
      <c r="AX549" s="1">
        <v>1299854.45</v>
      </c>
      <c r="AY549" s="1">
        <v>1297865.6299999999</v>
      </c>
      <c r="AZ549" s="1">
        <v>1295876.81</v>
      </c>
      <c r="BA549" s="1">
        <v>1293887.99</v>
      </c>
    </row>
    <row r="550" spans="1:53" x14ac:dyDescent="0.2">
      <c r="A550" t="s">
        <v>565</v>
      </c>
      <c r="B550" s="1">
        <v>450620.15</v>
      </c>
      <c r="C550" s="1">
        <v>450620.15</v>
      </c>
      <c r="D550" s="1">
        <v>450620.15</v>
      </c>
      <c r="E550" s="1">
        <v>450620.15</v>
      </c>
      <c r="F550" s="1">
        <v>450620.15</v>
      </c>
      <c r="G550" s="1">
        <v>450620.15</v>
      </c>
      <c r="H550" s="1">
        <v>450620.15</v>
      </c>
      <c r="I550" s="1">
        <v>450620.15</v>
      </c>
      <c r="J550" s="1">
        <v>450620.15</v>
      </c>
      <c r="K550" s="1">
        <v>450620.15</v>
      </c>
      <c r="L550" s="1">
        <v>450620.15</v>
      </c>
      <c r="M550" s="1">
        <v>450620.15</v>
      </c>
      <c r="N550" s="1">
        <v>450620.15</v>
      </c>
      <c r="O550" s="1">
        <v>-78591.17</v>
      </c>
      <c r="P550" s="1">
        <v>-79150.69</v>
      </c>
      <c r="Q550" s="1">
        <v>-79710.210000000006</v>
      </c>
      <c r="R550" s="1">
        <v>-80269.73</v>
      </c>
      <c r="S550" s="1">
        <v>-80829.25</v>
      </c>
      <c r="T550" s="1">
        <v>-81388.77</v>
      </c>
      <c r="U550" s="1">
        <v>-81948.290000000008</v>
      </c>
      <c r="V550" s="1">
        <v>-82507.81</v>
      </c>
      <c r="W550" s="1">
        <v>-83067.33</v>
      </c>
      <c r="X550" s="1">
        <v>-83626.850000000006</v>
      </c>
      <c r="Y550" s="1">
        <v>-84186.37</v>
      </c>
      <c r="Z550" s="1">
        <v>-84745.89</v>
      </c>
      <c r="AA550" s="1">
        <v>-85305.41</v>
      </c>
      <c r="AB550" s="1">
        <v>-559.52</v>
      </c>
      <c r="AC550" s="1">
        <v>-559.52</v>
      </c>
      <c r="AD550" s="1">
        <v>-559.52</v>
      </c>
      <c r="AE550" s="1">
        <v>-559.52</v>
      </c>
      <c r="AF550" s="1">
        <v>-559.52</v>
      </c>
      <c r="AG550" s="1">
        <v>-559.52</v>
      </c>
      <c r="AH550" s="1">
        <v>-559.52</v>
      </c>
      <c r="AI550" s="1">
        <v>-559.52</v>
      </c>
      <c r="AJ550" s="1">
        <v>-559.52</v>
      </c>
      <c r="AK550" s="1">
        <v>-559.52</v>
      </c>
      <c r="AL550" s="1">
        <v>-559.52</v>
      </c>
      <c r="AM550" s="1">
        <v>-559.52</v>
      </c>
      <c r="AN550" s="1">
        <v>-559.52</v>
      </c>
      <c r="AO550" s="1">
        <v>372028.98</v>
      </c>
      <c r="AP550" s="1">
        <v>371469.46</v>
      </c>
      <c r="AQ550" s="1">
        <v>370909.94</v>
      </c>
      <c r="AR550" s="1">
        <v>370350.42</v>
      </c>
      <c r="AS550" s="1">
        <v>369790.9</v>
      </c>
      <c r="AT550" s="1">
        <v>369231.38</v>
      </c>
      <c r="AU550" s="1">
        <v>368671.86</v>
      </c>
      <c r="AV550" s="1">
        <v>368112.34</v>
      </c>
      <c r="AW550" s="1">
        <v>367552.82</v>
      </c>
      <c r="AX550" s="1">
        <v>366993.3</v>
      </c>
      <c r="AY550" s="1">
        <v>366433.78</v>
      </c>
      <c r="AZ550" s="1">
        <v>365874.26</v>
      </c>
      <c r="BA550" s="1">
        <v>365314.74</v>
      </c>
    </row>
    <row r="551" spans="1:53" x14ac:dyDescent="0.2">
      <c r="A551" t="s">
        <v>566</v>
      </c>
      <c r="B551" s="1">
        <v>62303.99</v>
      </c>
      <c r="C551" s="1">
        <v>62303.99</v>
      </c>
      <c r="D551" s="1">
        <v>62303.99</v>
      </c>
      <c r="E551" s="1">
        <v>62303.99</v>
      </c>
      <c r="F551" s="1">
        <v>62303.99</v>
      </c>
      <c r="G551" s="1">
        <v>62303.99</v>
      </c>
      <c r="H551" s="1">
        <v>62303.99</v>
      </c>
      <c r="I551" s="1">
        <v>62303.99</v>
      </c>
      <c r="J551" s="1">
        <v>62303.99</v>
      </c>
      <c r="K551" s="1">
        <v>62303.99</v>
      </c>
      <c r="L551" s="1">
        <v>62303.99</v>
      </c>
      <c r="M551" s="1">
        <v>62303.99</v>
      </c>
      <c r="N551" s="1">
        <v>62303.99</v>
      </c>
      <c r="O551" s="1">
        <v>-10079.14</v>
      </c>
      <c r="P551" s="1">
        <v>-10172.6</v>
      </c>
      <c r="Q551" s="1">
        <v>-10266.06</v>
      </c>
      <c r="R551" s="1">
        <v>-10359.52</v>
      </c>
      <c r="S551" s="1">
        <v>-10452.98</v>
      </c>
      <c r="T551" s="1">
        <v>-10546.44</v>
      </c>
      <c r="U551" s="1">
        <v>-10639.9</v>
      </c>
      <c r="V551" s="1">
        <v>-10733.36</v>
      </c>
      <c r="W551" s="1">
        <v>-10826.82</v>
      </c>
      <c r="X551" s="1">
        <v>-10920.28</v>
      </c>
      <c r="Y551" s="1">
        <v>-11013.74</v>
      </c>
      <c r="Z551" s="1">
        <v>-11107.2</v>
      </c>
      <c r="AA551" s="1">
        <v>-11200.66</v>
      </c>
      <c r="AB551" s="1">
        <v>-93.460000000000008</v>
      </c>
      <c r="AC551" s="1">
        <v>-93.460000000000008</v>
      </c>
      <c r="AD551" s="1">
        <v>-93.460000000000008</v>
      </c>
      <c r="AE551" s="1">
        <v>-93.460000000000008</v>
      </c>
      <c r="AF551" s="1">
        <v>-93.460000000000008</v>
      </c>
      <c r="AG551" s="1">
        <v>-93.460000000000008</v>
      </c>
      <c r="AH551" s="1">
        <v>-93.460000000000008</v>
      </c>
      <c r="AI551" s="1">
        <v>-93.460000000000008</v>
      </c>
      <c r="AJ551" s="1">
        <v>-93.460000000000008</v>
      </c>
      <c r="AK551" s="1">
        <v>-93.460000000000008</v>
      </c>
      <c r="AL551" s="1">
        <v>-93.460000000000008</v>
      </c>
      <c r="AM551" s="1">
        <v>-93.460000000000008</v>
      </c>
      <c r="AN551" s="1">
        <v>-93.460000000000008</v>
      </c>
      <c r="AO551" s="1">
        <v>52224.85</v>
      </c>
      <c r="AP551" s="1">
        <v>52131.39</v>
      </c>
      <c r="AQ551" s="1">
        <v>52037.93</v>
      </c>
      <c r="AR551" s="1">
        <v>51944.47</v>
      </c>
      <c r="AS551" s="1">
        <v>51851.01</v>
      </c>
      <c r="AT551" s="1">
        <v>51757.55</v>
      </c>
      <c r="AU551" s="1">
        <v>51664.090000000004</v>
      </c>
      <c r="AV551" s="1">
        <v>51570.630000000005</v>
      </c>
      <c r="AW551" s="1">
        <v>51477.17</v>
      </c>
      <c r="AX551" s="1">
        <v>51383.71</v>
      </c>
      <c r="AY551" s="1">
        <v>51290.25</v>
      </c>
      <c r="AZ551" s="1">
        <v>51196.79</v>
      </c>
      <c r="BA551" s="1">
        <v>51103.33</v>
      </c>
    </row>
    <row r="552" spans="1:53" x14ac:dyDescent="0.2">
      <c r="A552" t="s">
        <v>567</v>
      </c>
      <c r="B552" s="1">
        <v>2916309.29</v>
      </c>
      <c r="C552" s="1">
        <v>2917240.1</v>
      </c>
      <c r="D552" s="1">
        <v>2918478.2199999997</v>
      </c>
      <c r="E552" s="1">
        <v>2919576.85</v>
      </c>
      <c r="F552" s="1">
        <v>2921302.37</v>
      </c>
      <c r="G552" s="1">
        <v>2927088.65</v>
      </c>
      <c r="H552" s="1">
        <v>2927618.87</v>
      </c>
      <c r="I552" s="1">
        <v>2928222.93</v>
      </c>
      <c r="J552" s="1">
        <v>2928580.83</v>
      </c>
      <c r="K552" s="1">
        <v>2930082.42</v>
      </c>
      <c r="L552" s="1">
        <v>2931826.76</v>
      </c>
      <c r="M552" s="1">
        <v>2934583.94</v>
      </c>
      <c r="N552" s="1">
        <v>2934583.94</v>
      </c>
      <c r="O552" s="1">
        <v>-386340.26</v>
      </c>
      <c r="P552" s="1">
        <v>-391250.16000000003</v>
      </c>
      <c r="Q552" s="1">
        <v>-396161.89</v>
      </c>
      <c r="R552" s="1">
        <v>-401075.59</v>
      </c>
      <c r="S552" s="1">
        <v>-405991.66000000003</v>
      </c>
      <c r="T552" s="1">
        <v>-410914.06</v>
      </c>
      <c r="U552" s="1">
        <v>-415841.77</v>
      </c>
      <c r="V552" s="1">
        <v>-420770.44</v>
      </c>
      <c r="W552" s="1">
        <v>-425699.92</v>
      </c>
      <c r="X552" s="1">
        <v>-430630.96</v>
      </c>
      <c r="Y552" s="1">
        <v>-435564.73</v>
      </c>
      <c r="Z552" s="1">
        <v>-440502.29000000004</v>
      </c>
      <c r="AA552" s="1">
        <v>-445442.17</v>
      </c>
      <c r="AB552" s="1">
        <v>-4905.7300000000005</v>
      </c>
      <c r="AC552" s="1">
        <v>-4909.9000000000005</v>
      </c>
      <c r="AD552" s="1">
        <v>-4911.7300000000005</v>
      </c>
      <c r="AE552" s="1">
        <v>-4913.7</v>
      </c>
      <c r="AF552" s="1">
        <v>-4916.07</v>
      </c>
      <c r="AG552" s="1">
        <v>-4922.4000000000005</v>
      </c>
      <c r="AH552" s="1">
        <v>-4927.71</v>
      </c>
      <c r="AI552" s="1">
        <v>-4928.67</v>
      </c>
      <c r="AJ552" s="1">
        <v>-4929.4800000000005</v>
      </c>
      <c r="AK552" s="1">
        <v>-4931.04</v>
      </c>
      <c r="AL552" s="1">
        <v>-4933.7700000000004</v>
      </c>
      <c r="AM552" s="1">
        <v>-4937.5600000000004</v>
      </c>
      <c r="AN552" s="1">
        <v>-4939.88</v>
      </c>
      <c r="AO552" s="1">
        <v>2529969.0300000003</v>
      </c>
      <c r="AP552" s="1">
        <v>2525989.94</v>
      </c>
      <c r="AQ552" s="1">
        <v>2522316.33</v>
      </c>
      <c r="AR552" s="1">
        <v>2518501.2599999998</v>
      </c>
      <c r="AS552" s="1">
        <v>2515310.71</v>
      </c>
      <c r="AT552" s="1">
        <v>2516174.59</v>
      </c>
      <c r="AU552" s="1">
        <v>2511777.1</v>
      </c>
      <c r="AV552" s="1">
        <v>2507452.4900000002</v>
      </c>
      <c r="AW552" s="1">
        <v>2502880.91</v>
      </c>
      <c r="AX552" s="1">
        <v>2499451.46</v>
      </c>
      <c r="AY552" s="1">
        <v>2496262.0300000003</v>
      </c>
      <c r="AZ552" s="1">
        <v>2494081.65</v>
      </c>
      <c r="BA552" s="1">
        <v>2489141.77</v>
      </c>
    </row>
    <row r="553" spans="1:53" x14ac:dyDescent="0.2">
      <c r="A553" t="s">
        <v>568</v>
      </c>
      <c r="B553" s="1">
        <v>52247.16</v>
      </c>
      <c r="C553" s="1">
        <v>53177.97</v>
      </c>
      <c r="D553" s="1">
        <v>54416.090000000004</v>
      </c>
      <c r="E553" s="1">
        <v>55514.720000000001</v>
      </c>
      <c r="F553" s="1">
        <v>57240.24</v>
      </c>
      <c r="G553" s="1">
        <v>63026.520000000004</v>
      </c>
      <c r="H553" s="1">
        <v>63556.74</v>
      </c>
      <c r="I553" s="1">
        <v>64160.800000000003</v>
      </c>
      <c r="J553" s="1">
        <v>64518.700000000004</v>
      </c>
      <c r="K553" s="1">
        <v>66020.290000000008</v>
      </c>
      <c r="L553" s="1">
        <v>67764.63</v>
      </c>
      <c r="M553" s="1">
        <v>70521.81</v>
      </c>
      <c r="N553" s="1">
        <v>70521.81</v>
      </c>
      <c r="O553" s="1">
        <v>-11906.28</v>
      </c>
      <c r="P553" s="1">
        <v>-13149.86</v>
      </c>
      <c r="Q553" s="1">
        <v>-14419.02</v>
      </c>
      <c r="R553" s="1">
        <v>-15715.74</v>
      </c>
      <c r="S553" s="1">
        <v>-17045.78</v>
      </c>
      <c r="T553" s="1">
        <v>-18464.43</v>
      </c>
      <c r="U553" s="1">
        <v>-19957.59</v>
      </c>
      <c r="V553" s="1">
        <v>-21464.13</v>
      </c>
      <c r="W553" s="1">
        <v>-22982.010000000002</v>
      </c>
      <c r="X553" s="1">
        <v>-24521.82</v>
      </c>
      <c r="Y553" s="1">
        <v>-26099.93</v>
      </c>
      <c r="Z553" s="1">
        <v>-27731.13</v>
      </c>
      <c r="AA553" s="1">
        <v>-29394.86</v>
      </c>
      <c r="AB553" s="1">
        <v>-1185.02</v>
      </c>
      <c r="AC553" s="1">
        <v>-1243.58</v>
      </c>
      <c r="AD553" s="1">
        <v>-1269.1600000000001</v>
      </c>
      <c r="AE553" s="1">
        <v>-1296.72</v>
      </c>
      <c r="AF553" s="1">
        <v>-1330.04</v>
      </c>
      <c r="AG553" s="1">
        <v>-1418.65</v>
      </c>
      <c r="AH553" s="1">
        <v>-1493.16</v>
      </c>
      <c r="AI553" s="1">
        <v>-1506.54</v>
      </c>
      <c r="AJ553" s="1">
        <v>-1517.88</v>
      </c>
      <c r="AK553" s="1">
        <v>-1539.81</v>
      </c>
      <c r="AL553" s="1">
        <v>-1578.1100000000001</v>
      </c>
      <c r="AM553" s="1">
        <v>-1631.2</v>
      </c>
      <c r="AN553" s="1">
        <v>-1663.73</v>
      </c>
      <c r="AO553" s="1">
        <v>40340.879999999997</v>
      </c>
      <c r="AP553" s="1">
        <v>40028.11</v>
      </c>
      <c r="AQ553" s="1">
        <v>39997.07</v>
      </c>
      <c r="AR553" s="1">
        <v>39798.980000000003</v>
      </c>
      <c r="AS553" s="1">
        <v>40194.46</v>
      </c>
      <c r="AT553" s="1">
        <v>44562.090000000004</v>
      </c>
      <c r="AU553" s="1">
        <v>43599.15</v>
      </c>
      <c r="AV553" s="1">
        <v>42696.67</v>
      </c>
      <c r="AW553" s="1">
        <v>41536.69</v>
      </c>
      <c r="AX553" s="1">
        <v>41498.47</v>
      </c>
      <c r="AY553" s="1">
        <v>41664.700000000004</v>
      </c>
      <c r="AZ553" s="1">
        <v>42790.68</v>
      </c>
      <c r="BA553" s="1">
        <v>41126.950000000004</v>
      </c>
    </row>
    <row r="554" spans="1:53" x14ac:dyDescent="0.2">
      <c r="A554" t="s">
        <v>569</v>
      </c>
      <c r="B554" s="1">
        <v>0</v>
      </c>
      <c r="C554" s="1">
        <v>0</v>
      </c>
      <c r="D554" s="1">
        <v>0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</row>
    <row r="555" spans="1:53" x14ac:dyDescent="0.2">
      <c r="A555" t="s">
        <v>570</v>
      </c>
      <c r="B555" s="1">
        <v>57865.4</v>
      </c>
      <c r="C555" s="1">
        <v>58796.19</v>
      </c>
      <c r="D555" s="1">
        <v>60034.25</v>
      </c>
      <c r="E555" s="1">
        <v>61132.85</v>
      </c>
      <c r="F555" s="1">
        <v>62858.31</v>
      </c>
      <c r="G555" s="1">
        <v>68644.44</v>
      </c>
      <c r="H555" s="1">
        <v>69174.62</v>
      </c>
      <c r="I555" s="1">
        <v>69778.64</v>
      </c>
      <c r="J555" s="1">
        <v>70136.509999999995</v>
      </c>
      <c r="K555" s="1">
        <v>71638.06</v>
      </c>
      <c r="L555" s="1">
        <v>73382.33</v>
      </c>
      <c r="M555" s="1">
        <v>76139.45</v>
      </c>
      <c r="N555" s="1">
        <v>76139.45</v>
      </c>
      <c r="O555" s="1">
        <v>-751.41</v>
      </c>
      <c r="P555" s="1">
        <v>-871.47</v>
      </c>
      <c r="Q555" s="1">
        <v>-993.77</v>
      </c>
      <c r="R555" s="1">
        <v>-1118.47</v>
      </c>
      <c r="S555" s="1">
        <v>-1246.08</v>
      </c>
      <c r="T555" s="1">
        <v>-1381.42</v>
      </c>
      <c r="U555" s="1">
        <v>-1523.26</v>
      </c>
      <c r="V555" s="1">
        <v>-1666.27</v>
      </c>
      <c r="W555" s="1">
        <v>-1810.27</v>
      </c>
      <c r="X555" s="1">
        <v>-1956.18</v>
      </c>
      <c r="Y555" s="1">
        <v>-2105.4299999999998</v>
      </c>
      <c r="Z555" s="1">
        <v>-2259.31</v>
      </c>
      <c r="AA555" s="1">
        <v>-2416.0300000000002</v>
      </c>
      <c r="AB555" s="1">
        <v>-114.95</v>
      </c>
      <c r="AC555" s="1">
        <v>-120.06</v>
      </c>
      <c r="AD555" s="1">
        <v>-122.3</v>
      </c>
      <c r="AE555" s="1">
        <v>-124.7</v>
      </c>
      <c r="AF555" s="1">
        <v>-127.61</v>
      </c>
      <c r="AG555" s="1">
        <v>-135.34</v>
      </c>
      <c r="AH555" s="1">
        <v>-141.84</v>
      </c>
      <c r="AI555" s="1">
        <v>-143.01</v>
      </c>
      <c r="AJ555" s="1">
        <v>-144</v>
      </c>
      <c r="AK555" s="1">
        <v>-145.91</v>
      </c>
      <c r="AL555" s="1">
        <v>-149.25</v>
      </c>
      <c r="AM555" s="1">
        <v>-153.88</v>
      </c>
      <c r="AN555" s="1">
        <v>-156.72</v>
      </c>
      <c r="AO555" s="1">
        <v>57113.99</v>
      </c>
      <c r="AP555" s="1">
        <v>57924.72</v>
      </c>
      <c r="AQ555" s="1">
        <v>59040.480000000003</v>
      </c>
      <c r="AR555" s="1">
        <v>60014.380000000005</v>
      </c>
      <c r="AS555" s="1">
        <v>61612.23</v>
      </c>
      <c r="AT555" s="1">
        <v>67263.02</v>
      </c>
      <c r="AU555" s="1">
        <v>67651.360000000001</v>
      </c>
      <c r="AV555" s="1">
        <v>68112.37</v>
      </c>
      <c r="AW555" s="1">
        <v>68326.240000000005</v>
      </c>
      <c r="AX555" s="1">
        <v>69681.88</v>
      </c>
      <c r="AY555" s="1">
        <v>71276.900000000009</v>
      </c>
      <c r="AZ555" s="1">
        <v>73880.14</v>
      </c>
      <c r="BA555" s="1">
        <v>73723.42</v>
      </c>
    </row>
    <row r="556" spans="1:53" x14ac:dyDescent="0.2">
      <c r="A556" t="s">
        <v>571</v>
      </c>
      <c r="B556" s="1">
        <v>219323.61000000002</v>
      </c>
      <c r="C556" s="1">
        <v>219323.61000000002</v>
      </c>
      <c r="D556" s="1">
        <v>219323.61000000002</v>
      </c>
      <c r="E556" s="1">
        <v>219323.61000000002</v>
      </c>
      <c r="F556" s="1">
        <v>219323.61000000002</v>
      </c>
      <c r="G556" s="1">
        <v>219323.61000000002</v>
      </c>
      <c r="H556" s="1">
        <v>219323.61000000002</v>
      </c>
      <c r="I556" s="1">
        <v>219323.61000000002</v>
      </c>
      <c r="J556" s="1">
        <v>219323.61000000002</v>
      </c>
      <c r="K556" s="1">
        <v>219323.61000000002</v>
      </c>
      <c r="L556" s="1">
        <v>219323.61000000002</v>
      </c>
      <c r="M556" s="1">
        <v>219323.61000000002</v>
      </c>
      <c r="N556" s="1">
        <v>219323.61000000002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219323.61000000002</v>
      </c>
      <c r="AP556" s="1">
        <v>219323.61000000002</v>
      </c>
      <c r="AQ556" s="1">
        <v>219323.61000000002</v>
      </c>
      <c r="AR556" s="1">
        <v>219323.61000000002</v>
      </c>
      <c r="AS556" s="1">
        <v>219323.61000000002</v>
      </c>
      <c r="AT556" s="1">
        <v>219323.61000000002</v>
      </c>
      <c r="AU556" s="1">
        <v>219323.61000000002</v>
      </c>
      <c r="AV556" s="1">
        <v>219323.61000000002</v>
      </c>
      <c r="AW556" s="1">
        <v>219323.61000000002</v>
      </c>
      <c r="AX556" s="1">
        <v>219323.61000000002</v>
      </c>
      <c r="AY556" s="1">
        <v>219323.61000000002</v>
      </c>
      <c r="AZ556" s="1">
        <v>219323.61000000002</v>
      </c>
      <c r="BA556" s="1">
        <v>219323.61000000002</v>
      </c>
    </row>
    <row r="557" spans="1:53" x14ac:dyDescent="0.2">
      <c r="A557" t="s">
        <v>572</v>
      </c>
      <c r="B557" s="1">
        <v>392457.08</v>
      </c>
      <c r="C557" s="1">
        <v>392457.08</v>
      </c>
      <c r="D557" s="1">
        <v>392457.08</v>
      </c>
      <c r="E557" s="1">
        <v>392457.08</v>
      </c>
      <c r="F557" s="1">
        <v>392457.08</v>
      </c>
      <c r="G557" s="1">
        <v>392457.08</v>
      </c>
      <c r="H557" s="1">
        <v>392457.08</v>
      </c>
      <c r="I557" s="1">
        <v>392457.08</v>
      </c>
      <c r="J557" s="1">
        <v>392457.08</v>
      </c>
      <c r="K557" s="1">
        <v>392457.08</v>
      </c>
      <c r="L557" s="1">
        <v>392457.08</v>
      </c>
      <c r="M557" s="1">
        <v>392457.08</v>
      </c>
      <c r="N557" s="1">
        <v>392457.08</v>
      </c>
      <c r="O557" s="1">
        <v>-21502.58</v>
      </c>
      <c r="P557" s="1">
        <v>-22159.95</v>
      </c>
      <c r="Q557" s="1">
        <v>-22817.32</v>
      </c>
      <c r="R557" s="1">
        <v>-23474.69</v>
      </c>
      <c r="S557" s="1">
        <v>-24132.06</v>
      </c>
      <c r="T557" s="1">
        <v>-24789.43</v>
      </c>
      <c r="U557" s="1">
        <v>-25446.799999999999</v>
      </c>
      <c r="V557" s="1">
        <v>-26104.170000000002</v>
      </c>
      <c r="W557" s="1">
        <v>-26761.54</v>
      </c>
      <c r="X557" s="1">
        <v>-27418.91</v>
      </c>
      <c r="Y557" s="1">
        <v>-28076.28</v>
      </c>
      <c r="Z557" s="1">
        <v>-28733.65</v>
      </c>
      <c r="AA557" s="1">
        <v>-29391.02</v>
      </c>
      <c r="AB557" s="1">
        <v>-655.20000000000005</v>
      </c>
      <c r="AC557" s="1">
        <v>-657.37</v>
      </c>
      <c r="AD557" s="1">
        <v>-657.37</v>
      </c>
      <c r="AE557" s="1">
        <v>-657.37</v>
      </c>
      <c r="AF557" s="1">
        <v>-657.37</v>
      </c>
      <c r="AG557" s="1">
        <v>-657.37</v>
      </c>
      <c r="AH557" s="1">
        <v>-657.37</v>
      </c>
      <c r="AI557" s="1">
        <v>-657.37</v>
      </c>
      <c r="AJ557" s="1">
        <v>-657.37</v>
      </c>
      <c r="AK557" s="1">
        <v>-657.37</v>
      </c>
      <c r="AL557" s="1">
        <v>-657.37</v>
      </c>
      <c r="AM557" s="1">
        <v>-657.37</v>
      </c>
      <c r="AN557" s="1">
        <v>-657.37</v>
      </c>
      <c r="AO557" s="1">
        <v>370954.5</v>
      </c>
      <c r="AP557" s="1">
        <v>370297.13</v>
      </c>
      <c r="AQ557" s="1">
        <v>369639.76</v>
      </c>
      <c r="AR557" s="1">
        <v>368982.39</v>
      </c>
      <c r="AS557" s="1">
        <v>368325.02</v>
      </c>
      <c r="AT557" s="1">
        <v>367667.65</v>
      </c>
      <c r="AU557" s="1">
        <v>367010.28</v>
      </c>
      <c r="AV557" s="1">
        <v>366352.91000000003</v>
      </c>
      <c r="AW557" s="1">
        <v>365695.54</v>
      </c>
      <c r="AX557" s="1">
        <v>365038.17</v>
      </c>
      <c r="AY557" s="1">
        <v>364380.8</v>
      </c>
      <c r="AZ557" s="1">
        <v>363723.43</v>
      </c>
      <c r="BA557" s="1">
        <v>363066.06</v>
      </c>
    </row>
    <row r="558" spans="1:53" x14ac:dyDescent="0.2">
      <c r="A558" t="s">
        <v>573</v>
      </c>
      <c r="B558" s="1">
        <v>408942.9</v>
      </c>
      <c r="C558" s="1">
        <v>412939.05</v>
      </c>
      <c r="D558" s="1">
        <v>409514.60000000003</v>
      </c>
      <c r="E558" s="1">
        <v>410024.82</v>
      </c>
      <c r="F558" s="1">
        <v>413542.7</v>
      </c>
      <c r="G558" s="1">
        <v>413620.2</v>
      </c>
      <c r="H558" s="1">
        <v>413737.10000000003</v>
      </c>
      <c r="I558" s="1">
        <v>413806.49</v>
      </c>
      <c r="J558" s="1">
        <v>364108.25</v>
      </c>
      <c r="K558" s="1">
        <v>371413.46</v>
      </c>
      <c r="L558" s="1">
        <v>380362.45</v>
      </c>
      <c r="M558" s="1">
        <v>377930.52</v>
      </c>
      <c r="N558" s="1">
        <v>378028.81</v>
      </c>
      <c r="O558" s="1">
        <v>-72635.89</v>
      </c>
      <c r="P558" s="1">
        <v>-73269.42</v>
      </c>
      <c r="Q558" s="1">
        <v>-73903.39</v>
      </c>
      <c r="R558" s="1">
        <v>-74535.12</v>
      </c>
      <c r="S558" s="1">
        <v>-75169.95</v>
      </c>
      <c r="T558" s="1">
        <v>-75807.55</v>
      </c>
      <c r="U558" s="1">
        <v>-76445.3</v>
      </c>
      <c r="V558" s="1">
        <v>-77083.199999999997</v>
      </c>
      <c r="W558" s="1">
        <v>-77682.84</v>
      </c>
      <c r="X558" s="1">
        <v>-78249.8</v>
      </c>
      <c r="Y558" s="1">
        <v>-78829.290000000008</v>
      </c>
      <c r="Z558" s="1">
        <v>-79413.81</v>
      </c>
      <c r="AA558" s="1">
        <v>-79996.53</v>
      </c>
      <c r="AB558" s="1">
        <v>-582.85</v>
      </c>
      <c r="AC558" s="1">
        <v>-633.53</v>
      </c>
      <c r="AD558" s="1">
        <v>-633.97</v>
      </c>
      <c r="AE558" s="1">
        <v>-631.73</v>
      </c>
      <c r="AF558" s="1">
        <v>-634.83000000000004</v>
      </c>
      <c r="AG558" s="1">
        <v>-637.6</v>
      </c>
      <c r="AH558" s="1">
        <v>-637.75</v>
      </c>
      <c r="AI558" s="1">
        <v>-637.9</v>
      </c>
      <c r="AJ558" s="1">
        <v>-599.64</v>
      </c>
      <c r="AK558" s="1">
        <v>-566.96</v>
      </c>
      <c r="AL558" s="1">
        <v>-579.49</v>
      </c>
      <c r="AM558" s="1">
        <v>-584.52</v>
      </c>
      <c r="AN558" s="1">
        <v>-582.72</v>
      </c>
      <c r="AO558" s="1">
        <v>336307.01</v>
      </c>
      <c r="AP558" s="1">
        <v>339669.63</v>
      </c>
      <c r="AQ558" s="1">
        <v>335611.21</v>
      </c>
      <c r="AR558" s="1">
        <v>335489.7</v>
      </c>
      <c r="AS558" s="1">
        <v>338372.75</v>
      </c>
      <c r="AT558" s="1">
        <v>337812.65</v>
      </c>
      <c r="AU558" s="1">
        <v>337291.8</v>
      </c>
      <c r="AV558" s="1">
        <v>336723.29</v>
      </c>
      <c r="AW558" s="1">
        <v>286425.41000000003</v>
      </c>
      <c r="AX558" s="1">
        <v>293163.66000000003</v>
      </c>
      <c r="AY558" s="1">
        <v>301533.16000000003</v>
      </c>
      <c r="AZ558" s="1">
        <v>298516.71000000002</v>
      </c>
      <c r="BA558" s="1">
        <v>298032.28000000003</v>
      </c>
    </row>
    <row r="559" spans="1:53" x14ac:dyDescent="0.2">
      <c r="A559" t="s">
        <v>574</v>
      </c>
      <c r="B559" s="1">
        <v>175414997.22999999</v>
      </c>
      <c r="C559" s="1">
        <v>175563009.99000001</v>
      </c>
      <c r="D559" s="1">
        <v>181409194.50999999</v>
      </c>
      <c r="E559" s="1">
        <v>182240205.46000001</v>
      </c>
      <c r="F559" s="1">
        <v>183322702.53</v>
      </c>
      <c r="G559" s="1">
        <v>185676714.19999999</v>
      </c>
      <c r="H559" s="1">
        <v>187312571.56999999</v>
      </c>
      <c r="I559" s="1">
        <v>188726546.80000001</v>
      </c>
      <c r="J559" s="1">
        <v>191180919.88</v>
      </c>
      <c r="K559" s="1">
        <v>191854464.83000001</v>
      </c>
      <c r="L559" s="1">
        <v>193205314.81999999</v>
      </c>
      <c r="M559" s="1">
        <v>195569413.81999999</v>
      </c>
      <c r="N559" s="1">
        <v>196446788.09999999</v>
      </c>
      <c r="O559" s="1">
        <v>-53876897.880000003</v>
      </c>
      <c r="P559" s="1">
        <v>-54121688.869999997</v>
      </c>
      <c r="Q559" s="1">
        <v>-54401022.890000001</v>
      </c>
      <c r="R559" s="1">
        <v>-54650311.75</v>
      </c>
      <c r="S559" s="1">
        <v>-54945271.850000001</v>
      </c>
      <c r="T559" s="1">
        <v>-55230426.259999998</v>
      </c>
      <c r="U559" s="1">
        <v>-55531925.93</v>
      </c>
      <c r="V559" s="1">
        <v>-55753331.100000001</v>
      </c>
      <c r="W559" s="1">
        <v>-56059569.649999999</v>
      </c>
      <c r="X559" s="1">
        <v>-56245939.340000004</v>
      </c>
      <c r="Y559" s="1">
        <v>-56557014.490000002</v>
      </c>
      <c r="Z559" s="1">
        <v>-56871274.060000002</v>
      </c>
      <c r="AA559" s="1">
        <v>-57163617.520000003</v>
      </c>
      <c r="AB559" s="1">
        <v>-281871.8</v>
      </c>
      <c r="AC559" s="1">
        <v>-283707.23</v>
      </c>
      <c r="AD559" s="1">
        <v>-288552.53000000003</v>
      </c>
      <c r="AE559" s="1">
        <v>-293949.93</v>
      </c>
      <c r="AF559" s="1">
        <v>-295496.69</v>
      </c>
      <c r="AG559" s="1">
        <v>-298274.53000000003</v>
      </c>
      <c r="AH559" s="1">
        <v>-301499.67</v>
      </c>
      <c r="AI559" s="1">
        <v>-303964.96000000002</v>
      </c>
      <c r="AJ559" s="1">
        <v>-307091.87</v>
      </c>
      <c r="AK559" s="1">
        <v>-309620.27</v>
      </c>
      <c r="AL559" s="1">
        <v>-311256.66000000003</v>
      </c>
      <c r="AM559" s="1">
        <v>-314259.57</v>
      </c>
      <c r="AN559" s="1">
        <v>-316879.76</v>
      </c>
      <c r="AO559" s="1">
        <v>121538099.34999999</v>
      </c>
      <c r="AP559" s="1">
        <v>121441321.12</v>
      </c>
      <c r="AQ559" s="1">
        <v>127008171.62</v>
      </c>
      <c r="AR559" s="1">
        <v>127589893.70999999</v>
      </c>
      <c r="AS559" s="1">
        <v>128377430.68000001</v>
      </c>
      <c r="AT559" s="1">
        <v>130446287.94</v>
      </c>
      <c r="AU559" s="1">
        <v>131780645.64</v>
      </c>
      <c r="AV559" s="1">
        <v>132973215.7</v>
      </c>
      <c r="AW559" s="1">
        <v>135121350.22999999</v>
      </c>
      <c r="AX559" s="1">
        <v>135608525.49000001</v>
      </c>
      <c r="AY559" s="1">
        <v>136648300.33000001</v>
      </c>
      <c r="AZ559" s="1">
        <v>138698139.75999999</v>
      </c>
      <c r="BA559" s="1">
        <v>139283170.58000001</v>
      </c>
    </row>
    <row r="560" spans="1:53" x14ac:dyDescent="0.2">
      <c r="A560" t="s">
        <v>575</v>
      </c>
      <c r="B560" s="1">
        <v>5041817.7300000004</v>
      </c>
      <c r="C560" s="1">
        <v>5048859.68</v>
      </c>
      <c r="D560" s="1">
        <v>5030557.88</v>
      </c>
      <c r="E560" s="1">
        <v>5031256.6900000004</v>
      </c>
      <c r="F560" s="1">
        <v>5063420.99</v>
      </c>
      <c r="G560" s="1">
        <v>5165207.6500000004</v>
      </c>
      <c r="H560" s="1">
        <v>5168527.95</v>
      </c>
      <c r="I560" s="1">
        <v>5169493.03</v>
      </c>
      <c r="J560" s="1">
        <v>5109446.58</v>
      </c>
      <c r="K560" s="1">
        <v>5121365.59</v>
      </c>
      <c r="L560" s="1">
        <v>5209656.28</v>
      </c>
      <c r="M560" s="1">
        <v>5187508.3</v>
      </c>
      <c r="N560" s="1">
        <v>5175204.57</v>
      </c>
      <c r="O560" s="1">
        <v>-1004567.35</v>
      </c>
      <c r="P560" s="1">
        <v>-1015456.87</v>
      </c>
      <c r="Q560" s="1">
        <v>-1026334.25</v>
      </c>
      <c r="R560" s="1">
        <v>-1037192.63</v>
      </c>
      <c r="S560" s="1">
        <v>-1048086.47</v>
      </c>
      <c r="T560" s="1">
        <v>-1059124.8700000001</v>
      </c>
      <c r="U560" s="1">
        <v>-1070276.69</v>
      </c>
      <c r="V560" s="1">
        <v>-1081433.1399999999</v>
      </c>
      <c r="W560" s="1">
        <v>-1092525.83</v>
      </c>
      <c r="X560" s="1">
        <v>-1103566.58</v>
      </c>
      <c r="Y560" s="1">
        <v>-1114715.47</v>
      </c>
      <c r="Z560" s="1">
        <v>-1125935.74</v>
      </c>
      <c r="AA560" s="1">
        <v>-1124313.51</v>
      </c>
      <c r="AB560" s="1">
        <v>-10792.72</v>
      </c>
      <c r="AC560" s="1">
        <v>-10889.52</v>
      </c>
      <c r="AD560" s="1">
        <v>-10877.380000000001</v>
      </c>
      <c r="AE560" s="1">
        <v>-10858.380000000001</v>
      </c>
      <c r="AF560" s="1">
        <v>-10893.84</v>
      </c>
      <c r="AG560" s="1">
        <v>-11038.4</v>
      </c>
      <c r="AH560" s="1">
        <v>-11151.82</v>
      </c>
      <c r="AI560" s="1">
        <v>-11156.45</v>
      </c>
      <c r="AJ560" s="1">
        <v>-11092.69</v>
      </c>
      <c r="AK560" s="1">
        <v>-11040.75</v>
      </c>
      <c r="AL560" s="1">
        <v>-11148.89</v>
      </c>
      <c r="AM560" s="1">
        <v>-11220.27</v>
      </c>
      <c r="AN560" s="1">
        <v>-11183.09</v>
      </c>
      <c r="AO560" s="1">
        <v>4037250.38</v>
      </c>
      <c r="AP560" s="1">
        <v>4033402.81</v>
      </c>
      <c r="AQ560" s="1">
        <v>4004223.63</v>
      </c>
      <c r="AR560" s="1">
        <v>3994064.06</v>
      </c>
      <c r="AS560" s="1">
        <v>4015334.52</v>
      </c>
      <c r="AT560" s="1">
        <v>4106082.78</v>
      </c>
      <c r="AU560" s="1">
        <v>4098251.26</v>
      </c>
      <c r="AV560" s="1">
        <v>4088059.89</v>
      </c>
      <c r="AW560" s="1">
        <v>4016920.75</v>
      </c>
      <c r="AX560" s="1">
        <v>4017799.01</v>
      </c>
      <c r="AY560" s="1">
        <v>4094940.81</v>
      </c>
      <c r="AZ560" s="1">
        <v>4061572.56</v>
      </c>
      <c r="BA560" s="1">
        <v>4050891.06</v>
      </c>
    </row>
    <row r="561" spans="1:53" x14ac:dyDescent="0.2">
      <c r="A561" t="s">
        <v>576</v>
      </c>
      <c r="B561" s="1">
        <v>2765016.4699999997</v>
      </c>
      <c r="C561" s="1">
        <v>2769196.56</v>
      </c>
      <c r="D561" s="1">
        <v>2782230.55</v>
      </c>
      <c r="E561" s="1">
        <v>2793449.91</v>
      </c>
      <c r="F561" s="1">
        <v>2798161.41</v>
      </c>
      <c r="G561" s="1">
        <v>2799237.27</v>
      </c>
      <c r="H561" s="1">
        <v>2810607.44</v>
      </c>
      <c r="I561" s="1">
        <v>2847317.51</v>
      </c>
      <c r="J561" s="1">
        <v>1990667.4100000001</v>
      </c>
      <c r="K561" s="1">
        <v>1990667.4100000001</v>
      </c>
      <c r="L561" s="1">
        <v>2048674.38</v>
      </c>
      <c r="M561" s="1">
        <v>2048674.38</v>
      </c>
      <c r="N561" s="1">
        <v>2048674.38</v>
      </c>
      <c r="O561" s="1">
        <v>-398228.32</v>
      </c>
      <c r="P561" s="1">
        <v>-403831.71</v>
      </c>
      <c r="Q561" s="1">
        <v>-409452.53</v>
      </c>
      <c r="R561" s="1">
        <v>-418004.75</v>
      </c>
      <c r="S561" s="1">
        <v>-423666.26</v>
      </c>
      <c r="T561" s="1">
        <v>-429333.62</v>
      </c>
      <c r="U561" s="1">
        <v>-443498.83</v>
      </c>
      <c r="V561" s="1">
        <v>-449227.48</v>
      </c>
      <c r="W561" s="1">
        <v>-457048.45</v>
      </c>
      <c r="X561" s="1">
        <v>-461079.56</v>
      </c>
      <c r="Y561" s="1">
        <v>-465169.4</v>
      </c>
      <c r="Z561" s="1">
        <v>-469317.96</v>
      </c>
      <c r="AA561" s="1">
        <v>-473466.52</v>
      </c>
      <c r="AB561" s="1">
        <v>-4629.99</v>
      </c>
      <c r="AC561" s="1">
        <v>-5603.39</v>
      </c>
      <c r="AD561" s="1">
        <v>-5620.82</v>
      </c>
      <c r="AE561" s="1">
        <v>-5648.56</v>
      </c>
      <c r="AF561" s="1">
        <v>-5661.51</v>
      </c>
      <c r="AG561" s="1">
        <v>-5667.36</v>
      </c>
      <c r="AH561" s="1">
        <v>-5689.8</v>
      </c>
      <c r="AI561" s="1">
        <v>-5728.6500000000005</v>
      </c>
      <c r="AJ561" s="1">
        <v>-4901.6500000000005</v>
      </c>
      <c r="AK561" s="1">
        <v>-4031.11</v>
      </c>
      <c r="AL561" s="1">
        <v>-4089.84</v>
      </c>
      <c r="AM561" s="1">
        <v>-4148.5600000000004</v>
      </c>
      <c r="AN561" s="1">
        <v>-4148.5600000000004</v>
      </c>
      <c r="AO561" s="1">
        <v>2366788.15</v>
      </c>
      <c r="AP561" s="1">
        <v>2365364.85</v>
      </c>
      <c r="AQ561" s="1">
        <v>2372778.02</v>
      </c>
      <c r="AR561" s="1">
        <v>2375445.16</v>
      </c>
      <c r="AS561" s="1">
        <v>2374495.15</v>
      </c>
      <c r="AT561" s="1">
        <v>2369903.65</v>
      </c>
      <c r="AU561" s="1">
        <v>2367108.61</v>
      </c>
      <c r="AV561" s="1">
        <v>2398090.0300000003</v>
      </c>
      <c r="AW561" s="1">
        <v>1533618.96</v>
      </c>
      <c r="AX561" s="1">
        <v>1529587.85</v>
      </c>
      <c r="AY561" s="1">
        <v>1583504.98</v>
      </c>
      <c r="AZ561" s="1">
        <v>1579356.42</v>
      </c>
      <c r="BA561" s="1">
        <v>1575207.8599999999</v>
      </c>
    </row>
    <row r="562" spans="1:53" x14ac:dyDescent="0.2">
      <c r="A562" t="s">
        <v>577</v>
      </c>
      <c r="B562" s="1">
        <v>83979474.150000006</v>
      </c>
      <c r="C562" s="1">
        <v>84169741.760000005</v>
      </c>
      <c r="D562" s="1">
        <v>84342921.239999995</v>
      </c>
      <c r="E562" s="1">
        <v>84731121.390000001</v>
      </c>
      <c r="F562" s="1">
        <v>85162360.760000005</v>
      </c>
      <c r="G562" s="1">
        <v>86031521.950000003</v>
      </c>
      <c r="H562" s="1">
        <v>86913411.810000002</v>
      </c>
      <c r="I562" s="1">
        <v>87465733.010000005</v>
      </c>
      <c r="J562" s="1">
        <v>87889964.909999996</v>
      </c>
      <c r="K562" s="1">
        <v>88243981.530000001</v>
      </c>
      <c r="L562" s="1">
        <v>88805188.099999994</v>
      </c>
      <c r="M562" s="1">
        <v>89455485.810000002</v>
      </c>
      <c r="N562" s="1">
        <v>89906030.200000003</v>
      </c>
      <c r="O562" s="1">
        <v>-36233642.25</v>
      </c>
      <c r="P562" s="1">
        <v>-36340019.899999999</v>
      </c>
      <c r="Q562" s="1">
        <v>-36442382.280000001</v>
      </c>
      <c r="R562" s="1">
        <v>-36539080.670000002</v>
      </c>
      <c r="S562" s="1">
        <v>-36651062.93</v>
      </c>
      <c r="T562" s="1">
        <v>-36754907.270000003</v>
      </c>
      <c r="U562" s="1">
        <v>-36872803.609999999</v>
      </c>
      <c r="V562" s="1">
        <v>-36979831.200000003</v>
      </c>
      <c r="W562" s="1">
        <v>-37100708.649999999</v>
      </c>
      <c r="X562" s="1">
        <v>-37199704.060000002</v>
      </c>
      <c r="Y562" s="1">
        <v>-37322472.439999998</v>
      </c>
      <c r="Z562" s="1">
        <v>-37447254.909999996</v>
      </c>
      <c r="AA562" s="1">
        <v>-37558448.960000001</v>
      </c>
      <c r="AB562" s="1">
        <v>-116856.45</v>
      </c>
      <c r="AC562" s="1">
        <v>-117704.45</v>
      </c>
      <c r="AD562" s="1">
        <v>-117958.86</v>
      </c>
      <c r="AE562" s="1">
        <v>-118351.83</v>
      </c>
      <c r="AF562" s="1">
        <v>-118925.44</v>
      </c>
      <c r="AG562" s="1">
        <v>-119835.71</v>
      </c>
      <c r="AH562" s="1">
        <v>-121061.45</v>
      </c>
      <c r="AI562" s="1">
        <v>-122065.40000000001</v>
      </c>
      <c r="AJ562" s="1">
        <v>-122748.99</v>
      </c>
      <c r="AK562" s="1">
        <v>-123293.76000000001</v>
      </c>
      <c r="AL562" s="1">
        <v>-123934.41</v>
      </c>
      <c r="AM562" s="1">
        <v>-124782.47</v>
      </c>
      <c r="AN562" s="1">
        <v>-125553.06</v>
      </c>
      <c r="AO562" s="1">
        <v>47745831.899999999</v>
      </c>
      <c r="AP562" s="1">
        <v>47829721.859999999</v>
      </c>
      <c r="AQ562" s="1">
        <v>47900538.960000001</v>
      </c>
      <c r="AR562" s="1">
        <v>48192040.719999999</v>
      </c>
      <c r="AS562" s="1">
        <v>48511297.829999998</v>
      </c>
      <c r="AT562" s="1">
        <v>49276614.68</v>
      </c>
      <c r="AU562" s="1">
        <v>50040608.200000003</v>
      </c>
      <c r="AV562" s="1">
        <v>50485901.810000002</v>
      </c>
      <c r="AW562" s="1">
        <v>50789256.259999998</v>
      </c>
      <c r="AX562" s="1">
        <v>51044277.469999999</v>
      </c>
      <c r="AY562" s="1">
        <v>51482715.659999996</v>
      </c>
      <c r="AZ562" s="1">
        <v>52008230.899999999</v>
      </c>
      <c r="BA562" s="1">
        <v>52347581.240000002</v>
      </c>
    </row>
    <row r="563" spans="1:53" x14ac:dyDescent="0.2">
      <c r="A563" t="s">
        <v>578</v>
      </c>
      <c r="B563" s="1">
        <v>38171377.810000002</v>
      </c>
      <c r="C563" s="1">
        <v>38422670.780000001</v>
      </c>
      <c r="D563" s="1">
        <v>38784156.670000002</v>
      </c>
      <c r="E563" s="1">
        <v>39054422.039999999</v>
      </c>
      <c r="F563" s="1">
        <v>39251944.07</v>
      </c>
      <c r="G563" s="1">
        <v>39476178.850000001</v>
      </c>
      <c r="H563" s="1">
        <v>39710900.229999997</v>
      </c>
      <c r="I563" s="1">
        <v>40196483.060000002</v>
      </c>
      <c r="J563" s="1">
        <v>40639494.810000002</v>
      </c>
      <c r="K563" s="1">
        <v>41045727.549999997</v>
      </c>
      <c r="L563" s="1">
        <v>41351429.189999998</v>
      </c>
      <c r="M563" s="1">
        <v>41196067.030000001</v>
      </c>
      <c r="N563" s="1">
        <v>40940578.82</v>
      </c>
      <c r="O563" s="1">
        <v>-5340155.75</v>
      </c>
      <c r="P563" s="1">
        <v>-5441962.0099999998</v>
      </c>
      <c r="Q563" s="1">
        <v>-5544582.75</v>
      </c>
      <c r="R563" s="1">
        <v>-5648043.2000000002</v>
      </c>
      <c r="S563" s="1">
        <v>-5752125.4100000001</v>
      </c>
      <c r="T563" s="1">
        <v>-5856768.21</v>
      </c>
      <c r="U563" s="1">
        <v>-5962021.04</v>
      </c>
      <c r="V563" s="1">
        <v>-6068231.2699999996</v>
      </c>
      <c r="W563" s="1">
        <v>-6175675.7599999998</v>
      </c>
      <c r="X563" s="1">
        <v>-6284249.04</v>
      </c>
      <c r="Y563" s="1">
        <v>-6373968.8600000003</v>
      </c>
      <c r="Z563" s="1">
        <v>-6061813.1100000003</v>
      </c>
      <c r="AA563" s="1">
        <v>-5915498.2000000002</v>
      </c>
      <c r="AB563" s="1">
        <v>-100856.07</v>
      </c>
      <c r="AC563" s="1">
        <v>-101806.26000000001</v>
      </c>
      <c r="AD563" s="1">
        <v>-102620.74</v>
      </c>
      <c r="AE563" s="1">
        <v>-103460.45</v>
      </c>
      <c r="AF563" s="1">
        <v>-104082.21</v>
      </c>
      <c r="AG563" s="1">
        <v>-104642.8</v>
      </c>
      <c r="AH563" s="1">
        <v>-105252.83</v>
      </c>
      <c r="AI563" s="1">
        <v>-106210.23</v>
      </c>
      <c r="AJ563" s="1">
        <v>-107444.49</v>
      </c>
      <c r="AK563" s="1">
        <v>-108573.28</v>
      </c>
      <c r="AL563" s="1">
        <v>-109519.55</v>
      </c>
      <c r="AM563" s="1">
        <v>-109719.38</v>
      </c>
      <c r="AN563" s="1">
        <v>-109173.3</v>
      </c>
      <c r="AO563" s="1">
        <v>32831222.059999999</v>
      </c>
      <c r="AP563" s="1">
        <v>32980708.77</v>
      </c>
      <c r="AQ563" s="1">
        <v>33239573.920000002</v>
      </c>
      <c r="AR563" s="1">
        <v>33406378.84</v>
      </c>
      <c r="AS563" s="1">
        <v>33499818.66</v>
      </c>
      <c r="AT563" s="1">
        <v>33619410.640000001</v>
      </c>
      <c r="AU563" s="1">
        <v>33748879.189999998</v>
      </c>
      <c r="AV563" s="1">
        <v>34128251.789999999</v>
      </c>
      <c r="AW563" s="1">
        <v>34463819.049999997</v>
      </c>
      <c r="AX563" s="1">
        <v>34761478.509999998</v>
      </c>
      <c r="AY563" s="1">
        <v>34977460.329999998</v>
      </c>
      <c r="AZ563" s="1">
        <v>35134253.920000002</v>
      </c>
      <c r="BA563" s="1">
        <v>35025080.619999997</v>
      </c>
    </row>
    <row r="564" spans="1:53" x14ac:dyDescent="0.2">
      <c r="A564" t="s">
        <v>579</v>
      </c>
      <c r="B564" s="1">
        <v>1537297.63</v>
      </c>
      <c r="C564" s="1">
        <v>1537664.13</v>
      </c>
      <c r="D564" s="1">
        <v>1505590.94</v>
      </c>
      <c r="E564" s="1">
        <v>1505770.98</v>
      </c>
      <c r="F564" s="1">
        <v>1505785.88</v>
      </c>
      <c r="G564" s="1">
        <v>1505785.88</v>
      </c>
      <c r="H564" s="1">
        <v>1538665.06</v>
      </c>
      <c r="I564" s="1">
        <v>1540225.94</v>
      </c>
      <c r="J564" s="1">
        <v>1540262.45</v>
      </c>
      <c r="K564" s="1">
        <v>1540268.53</v>
      </c>
      <c r="L564" s="1">
        <v>1540380.44</v>
      </c>
      <c r="M564" s="1">
        <v>1577676.53</v>
      </c>
      <c r="N564" s="1">
        <v>1550094.85</v>
      </c>
      <c r="O564" s="1">
        <v>-719991.92</v>
      </c>
      <c r="P564" s="1">
        <v>-721644.71</v>
      </c>
      <c r="Q564" s="1">
        <v>-723280.46</v>
      </c>
      <c r="R564" s="1">
        <v>-724899.07000000007</v>
      </c>
      <c r="S564" s="1">
        <v>-726517.79</v>
      </c>
      <c r="T564" s="1">
        <v>-728136.51</v>
      </c>
      <c r="U564" s="1">
        <v>-729772.9</v>
      </c>
      <c r="V564" s="1">
        <v>-731427.81</v>
      </c>
      <c r="W564" s="1">
        <v>-733083.57000000007</v>
      </c>
      <c r="X564" s="1">
        <v>-734739.36</v>
      </c>
      <c r="Y564" s="1">
        <v>-736395.21</v>
      </c>
      <c r="Z564" s="1">
        <v>-738071.16</v>
      </c>
      <c r="AA564" s="1">
        <v>-739752.34</v>
      </c>
      <c r="AB564" s="1">
        <v>-1631.1100000000001</v>
      </c>
      <c r="AC564" s="1">
        <v>-1652.79</v>
      </c>
      <c r="AD564" s="1">
        <v>-1635.75</v>
      </c>
      <c r="AE564" s="1">
        <v>-1618.6100000000001</v>
      </c>
      <c r="AF564" s="1">
        <v>-1618.72</v>
      </c>
      <c r="AG564" s="1">
        <v>-1618.72</v>
      </c>
      <c r="AH564" s="1">
        <v>-1636.39</v>
      </c>
      <c r="AI564" s="1">
        <v>-1654.91</v>
      </c>
      <c r="AJ564" s="1">
        <v>-1655.76</v>
      </c>
      <c r="AK564" s="1">
        <v>-1655.79</v>
      </c>
      <c r="AL564" s="1">
        <v>-1655.8500000000001</v>
      </c>
      <c r="AM564" s="1">
        <v>-1675.95</v>
      </c>
      <c r="AN564" s="1">
        <v>-1681.18</v>
      </c>
      <c r="AO564" s="1">
        <v>817305.71</v>
      </c>
      <c r="AP564" s="1">
        <v>816019.42</v>
      </c>
      <c r="AQ564" s="1">
        <v>782310.48</v>
      </c>
      <c r="AR564" s="1">
        <v>780871.91</v>
      </c>
      <c r="AS564" s="1">
        <v>779268.09</v>
      </c>
      <c r="AT564" s="1">
        <v>777649.37</v>
      </c>
      <c r="AU564" s="1">
        <v>808892.16</v>
      </c>
      <c r="AV564" s="1">
        <v>808798.13</v>
      </c>
      <c r="AW564" s="1">
        <v>807178.88</v>
      </c>
      <c r="AX564" s="1">
        <v>805529.17</v>
      </c>
      <c r="AY564" s="1">
        <v>803985.23</v>
      </c>
      <c r="AZ564" s="1">
        <v>839605.37</v>
      </c>
      <c r="BA564" s="1">
        <v>810342.51</v>
      </c>
    </row>
    <row r="565" spans="1:53" x14ac:dyDescent="0.2">
      <c r="A565" t="s">
        <v>580</v>
      </c>
      <c r="B565" s="1">
        <v>539.29</v>
      </c>
      <c r="C565" s="1">
        <v>539.29</v>
      </c>
      <c r="D565" s="1">
        <v>539.29</v>
      </c>
      <c r="E565" s="1">
        <v>539.29</v>
      </c>
      <c r="F565" s="1">
        <v>539.29</v>
      </c>
      <c r="G565" s="1">
        <v>539.29</v>
      </c>
      <c r="H565" s="1">
        <v>539.29</v>
      </c>
      <c r="I565" s="1">
        <v>539.29</v>
      </c>
      <c r="J565" s="1">
        <v>539.29</v>
      </c>
      <c r="K565" s="1">
        <v>539.29</v>
      </c>
      <c r="L565" s="1">
        <v>539.29</v>
      </c>
      <c r="M565" s="1">
        <v>539.29</v>
      </c>
      <c r="N565" s="1">
        <v>539.29</v>
      </c>
      <c r="O565" s="1">
        <v>-539.29</v>
      </c>
      <c r="P565" s="1">
        <v>-539.29</v>
      </c>
      <c r="Q565" s="1">
        <v>-539.29</v>
      </c>
      <c r="R565" s="1">
        <v>-539.29</v>
      </c>
      <c r="S565" s="1">
        <v>-539.29</v>
      </c>
      <c r="T565" s="1">
        <v>-539.29</v>
      </c>
      <c r="U565" s="1">
        <v>-539.29</v>
      </c>
      <c r="V565" s="1">
        <v>-539.29</v>
      </c>
      <c r="W565" s="1">
        <v>-539.29</v>
      </c>
      <c r="X565" s="1">
        <v>-539.29</v>
      </c>
      <c r="Y565" s="1">
        <v>-539.29</v>
      </c>
      <c r="Z565" s="1">
        <v>-539.29</v>
      </c>
      <c r="AA565" s="1">
        <v>-539.29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</row>
    <row r="566" spans="1:53" x14ac:dyDescent="0.2">
      <c r="A566" t="s">
        <v>581</v>
      </c>
      <c r="B566" s="1">
        <v>848543.82000000007</v>
      </c>
      <c r="C566" s="1">
        <v>848543.82000000007</v>
      </c>
      <c r="D566" s="1">
        <v>848543.82000000007</v>
      </c>
      <c r="E566" s="1">
        <v>848543.82000000007</v>
      </c>
      <c r="F566" s="1">
        <v>848543.82000000007</v>
      </c>
      <c r="G566" s="1">
        <v>848543.82000000007</v>
      </c>
      <c r="H566" s="1">
        <v>848543.82000000007</v>
      </c>
      <c r="I566" s="1">
        <v>848543.82000000007</v>
      </c>
      <c r="J566" s="1">
        <v>848543.82000000007</v>
      </c>
      <c r="K566" s="1">
        <v>848543.82000000007</v>
      </c>
      <c r="L566" s="1">
        <v>848543.82000000007</v>
      </c>
      <c r="M566" s="1">
        <v>848543.82000000007</v>
      </c>
      <c r="N566" s="1">
        <v>848543.82000000007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848543.82000000007</v>
      </c>
      <c r="AP566" s="1">
        <v>848543.82000000007</v>
      </c>
      <c r="AQ566" s="1">
        <v>848543.82000000007</v>
      </c>
      <c r="AR566" s="1">
        <v>848543.82000000007</v>
      </c>
      <c r="AS566" s="1">
        <v>848543.82000000007</v>
      </c>
      <c r="AT566" s="1">
        <v>848543.82000000007</v>
      </c>
      <c r="AU566" s="1">
        <v>848543.82000000007</v>
      </c>
      <c r="AV566" s="1">
        <v>848543.82000000007</v>
      </c>
      <c r="AW566" s="1">
        <v>848543.82000000007</v>
      </c>
      <c r="AX566" s="1">
        <v>848543.82000000007</v>
      </c>
      <c r="AY566" s="1">
        <v>848543.82000000007</v>
      </c>
      <c r="AZ566" s="1">
        <v>848543.82000000007</v>
      </c>
      <c r="BA566" s="1">
        <v>848543.82000000007</v>
      </c>
    </row>
    <row r="567" spans="1:53" x14ac:dyDescent="0.2">
      <c r="A567" t="s">
        <v>582</v>
      </c>
      <c r="B567" s="1">
        <v>3605775.69</v>
      </c>
      <c r="C567" s="1">
        <v>3605775.69</v>
      </c>
      <c r="D567" s="1">
        <v>3605775.69</v>
      </c>
      <c r="E567" s="1">
        <v>3605775.69</v>
      </c>
      <c r="F567" s="1">
        <v>3605775.69</v>
      </c>
      <c r="G567" s="1">
        <v>3605775.69</v>
      </c>
      <c r="H567" s="1">
        <v>3605775.69</v>
      </c>
      <c r="I567" s="1">
        <v>3605775.69</v>
      </c>
      <c r="J567" s="1">
        <v>3605775.69</v>
      </c>
      <c r="K567" s="1">
        <v>3605775.69</v>
      </c>
      <c r="L567" s="1">
        <v>3604553.19</v>
      </c>
      <c r="M567" s="1">
        <v>3604553.19</v>
      </c>
      <c r="N567" s="1">
        <v>3604553.19</v>
      </c>
      <c r="O567" s="1">
        <v>-1572565.25</v>
      </c>
      <c r="P567" s="1">
        <v>-1576952.28</v>
      </c>
      <c r="Q567" s="1">
        <v>-1581339.31</v>
      </c>
      <c r="R567" s="1">
        <v>-1585726.3399999999</v>
      </c>
      <c r="S567" s="1">
        <v>-1590113.37</v>
      </c>
      <c r="T567" s="1">
        <v>-1594500.4</v>
      </c>
      <c r="U567" s="1">
        <v>-1598887.4300000002</v>
      </c>
      <c r="V567" s="1">
        <v>-1603274.46</v>
      </c>
      <c r="W567" s="1">
        <v>-1607661.49</v>
      </c>
      <c r="X567" s="1">
        <v>-1612048.52</v>
      </c>
      <c r="Y567" s="1">
        <v>-1615212.3</v>
      </c>
      <c r="Z567" s="1">
        <v>-1619597.8399999999</v>
      </c>
      <c r="AA567" s="1">
        <v>-1623983.38</v>
      </c>
      <c r="AB567" s="1">
        <v>-4354.88</v>
      </c>
      <c r="AC567" s="1">
        <v>-4387.03</v>
      </c>
      <c r="AD567" s="1">
        <v>-4387.03</v>
      </c>
      <c r="AE567" s="1">
        <v>-4387.03</v>
      </c>
      <c r="AF567" s="1">
        <v>-4387.03</v>
      </c>
      <c r="AG567" s="1">
        <v>-4387.03</v>
      </c>
      <c r="AH567" s="1">
        <v>-4387.03</v>
      </c>
      <c r="AI567" s="1">
        <v>-4387.03</v>
      </c>
      <c r="AJ567" s="1">
        <v>-4387.03</v>
      </c>
      <c r="AK567" s="1">
        <v>-4387.03</v>
      </c>
      <c r="AL567" s="1">
        <v>-4386.28</v>
      </c>
      <c r="AM567" s="1">
        <v>-4385.54</v>
      </c>
      <c r="AN567" s="1">
        <v>-4385.54</v>
      </c>
      <c r="AO567" s="1">
        <v>2033210.44</v>
      </c>
      <c r="AP567" s="1">
        <v>2028823.41</v>
      </c>
      <c r="AQ567" s="1">
        <v>2024436.38</v>
      </c>
      <c r="AR567" s="1">
        <v>2020049.35</v>
      </c>
      <c r="AS567" s="1">
        <v>2015662.32</v>
      </c>
      <c r="AT567" s="1">
        <v>2011275.29</v>
      </c>
      <c r="AU567" s="1">
        <v>2006888.26</v>
      </c>
      <c r="AV567" s="1">
        <v>2002501.23</v>
      </c>
      <c r="AW567" s="1">
        <v>1998114.2000000002</v>
      </c>
      <c r="AX567" s="1">
        <v>1993727.17</v>
      </c>
      <c r="AY567" s="1">
        <v>1989340.8900000001</v>
      </c>
      <c r="AZ567" s="1">
        <v>1984955.35</v>
      </c>
      <c r="BA567" s="1">
        <v>1980569.81</v>
      </c>
    </row>
    <row r="568" spans="1:53" x14ac:dyDescent="0.2">
      <c r="A568" t="s">
        <v>583</v>
      </c>
      <c r="B568" s="1">
        <v>0</v>
      </c>
      <c r="C568" s="1">
        <v>0</v>
      </c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</row>
    <row r="569" spans="1:53" x14ac:dyDescent="0.2">
      <c r="A569" t="s">
        <v>584</v>
      </c>
      <c r="B569" s="1">
        <v>39769.340000000004</v>
      </c>
      <c r="C569" s="1">
        <v>39769.340000000004</v>
      </c>
      <c r="D569" s="1">
        <v>39769.340000000004</v>
      </c>
      <c r="E569" s="1">
        <v>39769.340000000004</v>
      </c>
      <c r="F569" s="1">
        <v>39769.340000000004</v>
      </c>
      <c r="G569" s="1">
        <v>39769.340000000004</v>
      </c>
      <c r="H569" s="1">
        <v>39769.340000000004</v>
      </c>
      <c r="I569" s="1">
        <v>39769.340000000004</v>
      </c>
      <c r="J569" s="1">
        <v>39769.340000000004</v>
      </c>
      <c r="K569" s="1">
        <v>39769.340000000004</v>
      </c>
      <c r="L569" s="1">
        <v>39769.340000000004</v>
      </c>
      <c r="M569" s="1">
        <v>39769.340000000004</v>
      </c>
      <c r="N569" s="1">
        <v>39769.340000000004</v>
      </c>
      <c r="O569" s="1">
        <v>-31643.58</v>
      </c>
      <c r="P569" s="1">
        <v>-31737.7</v>
      </c>
      <c r="Q569" s="1">
        <v>-31831.82</v>
      </c>
      <c r="R569" s="1">
        <v>-31925.940000000002</v>
      </c>
      <c r="S569" s="1">
        <v>-32020.06</v>
      </c>
      <c r="T569" s="1">
        <v>-32114.18</v>
      </c>
      <c r="U569" s="1">
        <v>-32208.3</v>
      </c>
      <c r="V569" s="1">
        <v>-32302.420000000002</v>
      </c>
      <c r="W569" s="1">
        <v>-32396.54</v>
      </c>
      <c r="X569" s="1">
        <v>-32490.66</v>
      </c>
      <c r="Y569" s="1">
        <v>-32584.780000000002</v>
      </c>
      <c r="Z569" s="1">
        <v>-32678.9</v>
      </c>
      <c r="AA569" s="1">
        <v>-32773.020000000004</v>
      </c>
      <c r="AB569" s="1">
        <v>-94.12</v>
      </c>
      <c r="AC569" s="1">
        <v>-94.12</v>
      </c>
      <c r="AD569" s="1">
        <v>-94.12</v>
      </c>
      <c r="AE569" s="1">
        <v>-94.12</v>
      </c>
      <c r="AF569" s="1">
        <v>-94.12</v>
      </c>
      <c r="AG569" s="1">
        <v>-94.12</v>
      </c>
      <c r="AH569" s="1">
        <v>-94.12</v>
      </c>
      <c r="AI569" s="1">
        <v>-94.12</v>
      </c>
      <c r="AJ569" s="1">
        <v>-94.12</v>
      </c>
      <c r="AK569" s="1">
        <v>-94.12</v>
      </c>
      <c r="AL569" s="1">
        <v>-94.12</v>
      </c>
      <c r="AM569" s="1">
        <v>-94.12</v>
      </c>
      <c r="AN569" s="1">
        <v>-94.12</v>
      </c>
      <c r="AO569" s="1">
        <v>8125.76</v>
      </c>
      <c r="AP569" s="1">
        <v>8031.64</v>
      </c>
      <c r="AQ569" s="1">
        <v>7937.52</v>
      </c>
      <c r="AR569" s="1">
        <v>7843.4000000000005</v>
      </c>
      <c r="AS569" s="1">
        <v>7749.28</v>
      </c>
      <c r="AT569" s="1">
        <v>7655.16</v>
      </c>
      <c r="AU569" s="1">
        <v>7561.04</v>
      </c>
      <c r="AV569" s="1">
        <v>7466.92</v>
      </c>
      <c r="AW569" s="1">
        <v>7372.8</v>
      </c>
      <c r="AX569" s="1">
        <v>7278.68</v>
      </c>
      <c r="AY569" s="1">
        <v>7184.56</v>
      </c>
      <c r="AZ569" s="1">
        <v>7090.4400000000005</v>
      </c>
      <c r="BA569" s="1">
        <v>6996.32</v>
      </c>
    </row>
    <row r="570" spans="1:53" x14ac:dyDescent="0.2">
      <c r="A570" t="s">
        <v>585</v>
      </c>
      <c r="B570" s="1">
        <v>0</v>
      </c>
      <c r="C570" s="1">
        <v>0</v>
      </c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</row>
    <row r="571" spans="1:53" x14ac:dyDescent="0.2">
      <c r="A571" t="s">
        <v>586</v>
      </c>
      <c r="B571" s="1">
        <v>98584.94</v>
      </c>
      <c r="C571" s="1">
        <v>98584.94</v>
      </c>
      <c r="D571" s="1">
        <v>98584.94</v>
      </c>
      <c r="E571" s="1">
        <v>98584.94</v>
      </c>
      <c r="F571" s="1">
        <v>98584.94</v>
      </c>
      <c r="G571" s="1">
        <v>98584.94</v>
      </c>
      <c r="H571" s="1">
        <v>98584.94</v>
      </c>
      <c r="I571" s="1">
        <v>98584.94</v>
      </c>
      <c r="J571" s="1">
        <v>98584.94</v>
      </c>
      <c r="K571" s="1">
        <v>98584.94</v>
      </c>
      <c r="L571" s="1">
        <v>98584.94</v>
      </c>
      <c r="M571" s="1">
        <v>98584.94</v>
      </c>
      <c r="N571" s="1">
        <v>98584.94</v>
      </c>
      <c r="O571" s="1">
        <v>-88726.45</v>
      </c>
      <c r="P571" s="1">
        <v>-88726.45</v>
      </c>
      <c r="Q571" s="1">
        <v>-88726.45</v>
      </c>
      <c r="R571" s="1">
        <v>-88726.45</v>
      </c>
      <c r="S571" s="1">
        <v>-88726.45</v>
      </c>
      <c r="T571" s="1">
        <v>-88726.45</v>
      </c>
      <c r="U571" s="1">
        <v>-88726.45</v>
      </c>
      <c r="V571" s="1">
        <v>-88726.45</v>
      </c>
      <c r="W571" s="1">
        <v>-88726.45</v>
      </c>
      <c r="X571" s="1">
        <v>-88726.45</v>
      </c>
      <c r="Y571" s="1">
        <v>-88726.45</v>
      </c>
      <c r="Z571" s="1">
        <v>-88726.45</v>
      </c>
      <c r="AA571" s="1">
        <v>-88726.45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9858.49</v>
      </c>
      <c r="AP571" s="1">
        <v>9858.49</v>
      </c>
      <c r="AQ571" s="1">
        <v>9858.49</v>
      </c>
      <c r="AR571" s="1">
        <v>9858.49</v>
      </c>
      <c r="AS571" s="1">
        <v>9858.49</v>
      </c>
      <c r="AT571" s="1">
        <v>9858.49</v>
      </c>
      <c r="AU571" s="1">
        <v>9858.49</v>
      </c>
      <c r="AV571" s="1">
        <v>9858.49</v>
      </c>
      <c r="AW571" s="1">
        <v>9858.49</v>
      </c>
      <c r="AX571" s="1">
        <v>9858.49</v>
      </c>
      <c r="AY571" s="1">
        <v>9858.49</v>
      </c>
      <c r="AZ571" s="1">
        <v>9858.49</v>
      </c>
      <c r="BA571" s="1">
        <v>9858.49</v>
      </c>
    </row>
    <row r="572" spans="1:53" x14ac:dyDescent="0.2">
      <c r="A572" t="s">
        <v>587</v>
      </c>
      <c r="B572" s="1">
        <v>560140.74</v>
      </c>
      <c r="C572" s="1">
        <v>670328.17000000004</v>
      </c>
      <c r="D572" s="1">
        <v>742567.11</v>
      </c>
      <c r="E572" s="1">
        <v>743069.75</v>
      </c>
      <c r="F572" s="1">
        <v>743069.75</v>
      </c>
      <c r="G572" s="1">
        <v>743985.51</v>
      </c>
      <c r="H572" s="1">
        <v>779107.13</v>
      </c>
      <c r="I572" s="1">
        <v>810798.66</v>
      </c>
      <c r="J572" s="1">
        <v>786670.62</v>
      </c>
      <c r="K572" s="1">
        <v>830626.66</v>
      </c>
      <c r="L572" s="1">
        <v>830926.53</v>
      </c>
      <c r="M572" s="1">
        <v>830926.53</v>
      </c>
      <c r="N572" s="1">
        <v>830926.53</v>
      </c>
      <c r="O572" s="1">
        <v>-224347.66</v>
      </c>
      <c r="P572" s="1">
        <v>-228690.19</v>
      </c>
      <c r="Q572" s="1">
        <v>-233676.53</v>
      </c>
      <c r="R572" s="1">
        <v>-238919.59</v>
      </c>
      <c r="S572" s="1">
        <v>-244164.42</v>
      </c>
      <c r="T572" s="1">
        <v>-249412.49</v>
      </c>
      <c r="U572" s="1">
        <v>-254787.74000000002</v>
      </c>
      <c r="V572" s="1">
        <v>-260398.78</v>
      </c>
      <c r="W572" s="1">
        <v>-241738.52000000002</v>
      </c>
      <c r="X572" s="1">
        <v>-247446.23</v>
      </c>
      <c r="Y572" s="1">
        <v>-253310.13</v>
      </c>
      <c r="Z572" s="1">
        <v>-259175.09</v>
      </c>
      <c r="AA572" s="1">
        <v>-265040.05</v>
      </c>
      <c r="AB572" s="1">
        <v>-3953.6600000000003</v>
      </c>
      <c r="AC572" s="1">
        <v>-4342.53</v>
      </c>
      <c r="AD572" s="1">
        <v>-4986.34</v>
      </c>
      <c r="AE572" s="1">
        <v>-5243.06</v>
      </c>
      <c r="AF572" s="1">
        <v>-5244.83</v>
      </c>
      <c r="AG572" s="1">
        <v>-5248.07</v>
      </c>
      <c r="AH572" s="1">
        <v>-5375.25</v>
      </c>
      <c r="AI572" s="1">
        <v>-5611.04</v>
      </c>
      <c r="AJ572" s="1">
        <v>-5637.74</v>
      </c>
      <c r="AK572" s="1">
        <v>-5707.71</v>
      </c>
      <c r="AL572" s="1">
        <v>-5863.9000000000005</v>
      </c>
      <c r="AM572" s="1">
        <v>-5864.96</v>
      </c>
      <c r="AN572" s="1">
        <v>-5864.96</v>
      </c>
      <c r="AO572" s="1">
        <v>335793.08</v>
      </c>
      <c r="AP572" s="1">
        <v>441637.98</v>
      </c>
      <c r="AQ572" s="1">
        <v>508890.58</v>
      </c>
      <c r="AR572" s="1">
        <v>504150.16000000003</v>
      </c>
      <c r="AS572" s="1">
        <v>498905.33</v>
      </c>
      <c r="AT572" s="1">
        <v>494573.02</v>
      </c>
      <c r="AU572" s="1">
        <v>524319.39</v>
      </c>
      <c r="AV572" s="1">
        <v>550399.88</v>
      </c>
      <c r="AW572" s="1">
        <v>544932.1</v>
      </c>
      <c r="AX572" s="1">
        <v>583180.43000000005</v>
      </c>
      <c r="AY572" s="1">
        <v>577616.4</v>
      </c>
      <c r="AZ572" s="1">
        <v>571751.44000000006</v>
      </c>
      <c r="BA572" s="1">
        <v>565886.48</v>
      </c>
    </row>
    <row r="573" spans="1:53" x14ac:dyDescent="0.2">
      <c r="A573" t="s">
        <v>588</v>
      </c>
      <c r="B573" s="1">
        <v>360998.58</v>
      </c>
      <c r="C573" s="1">
        <v>360998.58</v>
      </c>
      <c r="D573" s="1">
        <v>360998.58</v>
      </c>
      <c r="E573" s="1">
        <v>360998.58</v>
      </c>
      <c r="F573" s="1">
        <v>360998.58</v>
      </c>
      <c r="G573" s="1">
        <v>360998.58</v>
      </c>
      <c r="H573" s="1">
        <v>360998.58</v>
      </c>
      <c r="I573" s="1">
        <v>360998.58</v>
      </c>
      <c r="J573" s="1">
        <v>360998.58</v>
      </c>
      <c r="K573" s="1">
        <v>360998.58</v>
      </c>
      <c r="L573" s="1">
        <v>360998.58</v>
      </c>
      <c r="M573" s="1">
        <v>360998.58</v>
      </c>
      <c r="N573" s="1">
        <v>360998.58</v>
      </c>
      <c r="O573" s="1">
        <v>-130630.95</v>
      </c>
      <c r="P573" s="1">
        <v>-133179</v>
      </c>
      <c r="Q573" s="1">
        <v>-135727.04999999999</v>
      </c>
      <c r="R573" s="1">
        <v>-138275.1</v>
      </c>
      <c r="S573" s="1">
        <v>-140823.15</v>
      </c>
      <c r="T573" s="1">
        <v>-143371.20000000001</v>
      </c>
      <c r="U573" s="1">
        <v>-145919.25</v>
      </c>
      <c r="V573" s="1">
        <v>-148467.30000000002</v>
      </c>
      <c r="W573" s="1">
        <v>-151015.35</v>
      </c>
      <c r="X573" s="1">
        <v>-153563.4</v>
      </c>
      <c r="Y573" s="1">
        <v>-156111.45000000001</v>
      </c>
      <c r="Z573" s="1">
        <v>-158659.5</v>
      </c>
      <c r="AA573" s="1">
        <v>-161207.55000000002</v>
      </c>
      <c r="AB573" s="1">
        <v>-2548.0500000000002</v>
      </c>
      <c r="AC573" s="1">
        <v>-2548.0500000000002</v>
      </c>
      <c r="AD573" s="1">
        <v>-2548.0500000000002</v>
      </c>
      <c r="AE573" s="1">
        <v>-2548.0500000000002</v>
      </c>
      <c r="AF573" s="1">
        <v>-2548.0500000000002</v>
      </c>
      <c r="AG573" s="1">
        <v>-2548.0500000000002</v>
      </c>
      <c r="AH573" s="1">
        <v>-2548.0500000000002</v>
      </c>
      <c r="AI573" s="1">
        <v>-2548.0500000000002</v>
      </c>
      <c r="AJ573" s="1">
        <v>-2548.0500000000002</v>
      </c>
      <c r="AK573" s="1">
        <v>-2548.0500000000002</v>
      </c>
      <c r="AL573" s="1">
        <v>-2548.0500000000002</v>
      </c>
      <c r="AM573" s="1">
        <v>-2548.0500000000002</v>
      </c>
      <c r="AN573" s="1">
        <v>-2548.0500000000002</v>
      </c>
      <c r="AO573" s="1">
        <v>230367.63</v>
      </c>
      <c r="AP573" s="1">
        <v>227819.58000000002</v>
      </c>
      <c r="AQ573" s="1">
        <v>225271.53</v>
      </c>
      <c r="AR573" s="1">
        <v>222723.48</v>
      </c>
      <c r="AS573" s="1">
        <v>220175.43</v>
      </c>
      <c r="AT573" s="1">
        <v>217627.38</v>
      </c>
      <c r="AU573" s="1">
        <v>215079.33000000002</v>
      </c>
      <c r="AV573" s="1">
        <v>212531.28</v>
      </c>
      <c r="AW573" s="1">
        <v>209983.23</v>
      </c>
      <c r="AX573" s="1">
        <v>207435.18</v>
      </c>
      <c r="AY573" s="1">
        <v>204887.13</v>
      </c>
      <c r="AZ573" s="1">
        <v>202339.08000000002</v>
      </c>
      <c r="BA573" s="1">
        <v>199791.03</v>
      </c>
    </row>
    <row r="574" spans="1:53" x14ac:dyDescent="0.2">
      <c r="A574" t="s">
        <v>589</v>
      </c>
      <c r="B574" s="1">
        <v>1437786.6600000001</v>
      </c>
      <c r="C574" s="1">
        <v>1437786.6600000001</v>
      </c>
      <c r="D574" s="1">
        <v>1437786.6600000001</v>
      </c>
      <c r="E574" s="1">
        <v>1437786.6600000001</v>
      </c>
      <c r="F574" s="1">
        <v>1437786.6600000001</v>
      </c>
      <c r="G574" s="1">
        <v>1437786.6600000001</v>
      </c>
      <c r="H574" s="1">
        <v>1437786.6600000001</v>
      </c>
      <c r="I574" s="1">
        <v>1437786.6600000001</v>
      </c>
      <c r="J574" s="1">
        <v>1437786.6600000001</v>
      </c>
      <c r="K574" s="1">
        <v>1537022.38</v>
      </c>
      <c r="L574" s="1">
        <v>1537078.75</v>
      </c>
      <c r="M574" s="1">
        <v>1629059.04</v>
      </c>
      <c r="N574" s="1">
        <v>1723404.26</v>
      </c>
      <c r="O574" s="1">
        <v>-284378.41000000003</v>
      </c>
      <c r="P574" s="1">
        <v>-294526.78999999998</v>
      </c>
      <c r="Q574" s="1">
        <v>-304675.17</v>
      </c>
      <c r="R574" s="1">
        <v>-314823.55</v>
      </c>
      <c r="S574" s="1">
        <v>-324971.93</v>
      </c>
      <c r="T574" s="1">
        <v>-335120.31</v>
      </c>
      <c r="U574" s="1">
        <v>-345268.69</v>
      </c>
      <c r="V574" s="1">
        <v>-355417.07</v>
      </c>
      <c r="W574" s="1">
        <v>-365565.45</v>
      </c>
      <c r="X574" s="1">
        <v>-376064.05</v>
      </c>
      <c r="Y574" s="1">
        <v>-386913.07</v>
      </c>
      <c r="Z574" s="1">
        <v>-398086.9</v>
      </c>
      <c r="AA574" s="1">
        <v>-409918.3</v>
      </c>
      <c r="AB574" s="1">
        <v>-10148.380000000001</v>
      </c>
      <c r="AC574" s="1">
        <v>-10148.380000000001</v>
      </c>
      <c r="AD574" s="1">
        <v>-10148.380000000001</v>
      </c>
      <c r="AE574" s="1">
        <v>-10148.380000000001</v>
      </c>
      <c r="AF574" s="1">
        <v>-10148.380000000001</v>
      </c>
      <c r="AG574" s="1">
        <v>-10148.380000000001</v>
      </c>
      <c r="AH574" s="1">
        <v>-10148.380000000001</v>
      </c>
      <c r="AI574" s="1">
        <v>-10148.380000000001</v>
      </c>
      <c r="AJ574" s="1">
        <v>-10148.380000000001</v>
      </c>
      <c r="AK574" s="1">
        <v>-10498.6</v>
      </c>
      <c r="AL574" s="1">
        <v>-10849.02</v>
      </c>
      <c r="AM574" s="1">
        <v>-11173.83</v>
      </c>
      <c r="AN574" s="1">
        <v>-11831.4</v>
      </c>
      <c r="AO574" s="1">
        <v>1153408.25</v>
      </c>
      <c r="AP574" s="1">
        <v>1143259.8700000001</v>
      </c>
      <c r="AQ574" s="1">
        <v>1133111.49</v>
      </c>
      <c r="AR574" s="1">
        <v>1122963.1100000001</v>
      </c>
      <c r="AS574" s="1">
        <v>1112814.73</v>
      </c>
      <c r="AT574" s="1">
        <v>1102666.3500000001</v>
      </c>
      <c r="AU574" s="1">
        <v>1092517.97</v>
      </c>
      <c r="AV574" s="1">
        <v>1082369.5900000001</v>
      </c>
      <c r="AW574" s="1">
        <v>1072221.21</v>
      </c>
      <c r="AX574" s="1">
        <v>1160958.33</v>
      </c>
      <c r="AY574" s="1">
        <v>1150165.68</v>
      </c>
      <c r="AZ574" s="1">
        <v>1230972.1400000001</v>
      </c>
      <c r="BA574" s="1">
        <v>1313485.96</v>
      </c>
    </row>
    <row r="575" spans="1:53" x14ac:dyDescent="0.2">
      <c r="A575" t="s">
        <v>590</v>
      </c>
      <c r="B575" s="1">
        <v>757771.42</v>
      </c>
      <c r="C575" s="1">
        <v>757771.42</v>
      </c>
      <c r="D575" s="1">
        <v>757771.42</v>
      </c>
      <c r="E575" s="1">
        <v>757771.42</v>
      </c>
      <c r="F575" s="1">
        <v>929782.56</v>
      </c>
      <c r="G575" s="1">
        <v>929782.56</v>
      </c>
      <c r="H575" s="1">
        <v>929782.56</v>
      </c>
      <c r="I575" s="1">
        <v>929782.56</v>
      </c>
      <c r="J575" s="1">
        <v>929782.56</v>
      </c>
      <c r="K575" s="1">
        <v>929782.56</v>
      </c>
      <c r="L575" s="1">
        <v>929782.56</v>
      </c>
      <c r="M575" s="1">
        <v>929782.56</v>
      </c>
      <c r="N575" s="1">
        <v>929782.56</v>
      </c>
      <c r="O575" s="1">
        <v>-366671.21</v>
      </c>
      <c r="P575" s="1">
        <v>-372127.16000000003</v>
      </c>
      <c r="Q575" s="1">
        <v>-377583.11</v>
      </c>
      <c r="R575" s="1">
        <v>-383039.06</v>
      </c>
      <c r="S575" s="1">
        <v>-389114.25</v>
      </c>
      <c r="T575" s="1">
        <v>-395808.68</v>
      </c>
      <c r="U575" s="1">
        <v>-402503.11</v>
      </c>
      <c r="V575" s="1">
        <v>-409197.54000000004</v>
      </c>
      <c r="W575" s="1">
        <v>-415891.97000000003</v>
      </c>
      <c r="X575" s="1">
        <v>-422586.4</v>
      </c>
      <c r="Y575" s="1">
        <v>-429280.83</v>
      </c>
      <c r="Z575" s="1">
        <v>-435975.26</v>
      </c>
      <c r="AA575" s="1">
        <v>-442669.69</v>
      </c>
      <c r="AB575" s="1">
        <v>-5455.95</v>
      </c>
      <c r="AC575" s="1">
        <v>-5455.95</v>
      </c>
      <c r="AD575" s="1">
        <v>-5455.95</v>
      </c>
      <c r="AE575" s="1">
        <v>-5455.95</v>
      </c>
      <c r="AF575" s="1">
        <v>-6075.1900000000005</v>
      </c>
      <c r="AG575" s="1">
        <v>-6694.43</v>
      </c>
      <c r="AH575" s="1">
        <v>-6694.43</v>
      </c>
      <c r="AI575" s="1">
        <v>-6694.43</v>
      </c>
      <c r="AJ575" s="1">
        <v>-6694.43</v>
      </c>
      <c r="AK575" s="1">
        <v>-6694.43</v>
      </c>
      <c r="AL575" s="1">
        <v>-6694.43</v>
      </c>
      <c r="AM575" s="1">
        <v>-6694.43</v>
      </c>
      <c r="AN575" s="1">
        <v>-6694.43</v>
      </c>
      <c r="AO575" s="1">
        <v>391100.21</v>
      </c>
      <c r="AP575" s="1">
        <v>385644.26</v>
      </c>
      <c r="AQ575" s="1">
        <v>380188.31</v>
      </c>
      <c r="AR575" s="1">
        <v>374732.36</v>
      </c>
      <c r="AS575" s="1">
        <v>540668.31000000006</v>
      </c>
      <c r="AT575" s="1">
        <v>533973.88</v>
      </c>
      <c r="AU575" s="1">
        <v>527279.44999999995</v>
      </c>
      <c r="AV575" s="1">
        <v>520585.02</v>
      </c>
      <c r="AW575" s="1">
        <v>513890.59</v>
      </c>
      <c r="AX575" s="1">
        <v>507196.16000000003</v>
      </c>
      <c r="AY575" s="1">
        <v>500501.73</v>
      </c>
      <c r="AZ575" s="1">
        <v>493807.3</v>
      </c>
      <c r="BA575" s="1">
        <v>487112.87</v>
      </c>
    </row>
    <row r="576" spans="1:53" x14ac:dyDescent="0.2">
      <c r="A576" t="s">
        <v>591</v>
      </c>
      <c r="B576" s="1">
        <v>184936.51</v>
      </c>
      <c r="C576" s="1">
        <v>184936.51</v>
      </c>
      <c r="D576" s="1">
        <v>184936.51</v>
      </c>
      <c r="E576" s="1">
        <v>136406.51</v>
      </c>
      <c r="F576" s="1">
        <v>136406.51</v>
      </c>
      <c r="G576" s="1">
        <v>136406.51</v>
      </c>
      <c r="H576" s="1">
        <v>136406.51</v>
      </c>
      <c r="I576" s="1">
        <v>136406.51</v>
      </c>
      <c r="J576" s="1">
        <v>136406.51</v>
      </c>
      <c r="K576" s="1">
        <v>136406.51</v>
      </c>
      <c r="L576" s="1">
        <v>136406.51</v>
      </c>
      <c r="M576" s="1">
        <v>136406.51</v>
      </c>
      <c r="N576" s="1">
        <v>136406.51</v>
      </c>
      <c r="O576" s="1">
        <v>-41878.53</v>
      </c>
      <c r="P576" s="1">
        <v>-43210.07</v>
      </c>
      <c r="Q576" s="1">
        <v>-44541.61</v>
      </c>
      <c r="R576" s="1">
        <v>2831.56</v>
      </c>
      <c r="S576" s="1">
        <v>1849.43</v>
      </c>
      <c r="T576" s="1">
        <v>867.30000000000007</v>
      </c>
      <c r="U576" s="1">
        <v>-114.83</v>
      </c>
      <c r="V576" s="1">
        <v>-1096.96</v>
      </c>
      <c r="W576" s="1">
        <v>-2079.09</v>
      </c>
      <c r="X576" s="1">
        <v>-3061.2200000000003</v>
      </c>
      <c r="Y576" s="1">
        <v>-4043.35</v>
      </c>
      <c r="Z576" s="1">
        <v>-5025.4800000000005</v>
      </c>
      <c r="AA576" s="1">
        <v>-6007.61</v>
      </c>
      <c r="AB576" s="1">
        <v>-1331.54</v>
      </c>
      <c r="AC576" s="1">
        <v>-1331.54</v>
      </c>
      <c r="AD576" s="1">
        <v>-1331.54</v>
      </c>
      <c r="AE576" s="1">
        <v>-1156.83</v>
      </c>
      <c r="AF576" s="1">
        <v>-982.13</v>
      </c>
      <c r="AG576" s="1">
        <v>-982.13</v>
      </c>
      <c r="AH576" s="1">
        <v>-982.13</v>
      </c>
      <c r="AI576" s="1">
        <v>-982.13</v>
      </c>
      <c r="AJ576" s="1">
        <v>-982.13</v>
      </c>
      <c r="AK576" s="1">
        <v>-982.13</v>
      </c>
      <c r="AL576" s="1">
        <v>-982.13</v>
      </c>
      <c r="AM576" s="1">
        <v>-982.13</v>
      </c>
      <c r="AN576" s="1">
        <v>-982.13</v>
      </c>
      <c r="AO576" s="1">
        <v>143057.98000000001</v>
      </c>
      <c r="AP576" s="1">
        <v>141726.44</v>
      </c>
      <c r="AQ576" s="1">
        <v>140394.9</v>
      </c>
      <c r="AR576" s="1">
        <v>139238.07</v>
      </c>
      <c r="AS576" s="1">
        <v>138255.94</v>
      </c>
      <c r="AT576" s="1">
        <v>137273.81</v>
      </c>
      <c r="AU576" s="1">
        <v>136291.68</v>
      </c>
      <c r="AV576" s="1">
        <v>135309.54999999999</v>
      </c>
      <c r="AW576" s="1">
        <v>134327.42000000001</v>
      </c>
      <c r="AX576" s="1">
        <v>133345.29</v>
      </c>
      <c r="AY576" s="1">
        <v>132363.16</v>
      </c>
      <c r="AZ576" s="1">
        <v>131381.03</v>
      </c>
      <c r="BA576" s="1">
        <v>130398.90000000001</v>
      </c>
    </row>
    <row r="577" spans="1:53" x14ac:dyDescent="0.2">
      <c r="A577" t="s">
        <v>592</v>
      </c>
      <c r="B577" s="1">
        <v>92388.86</v>
      </c>
      <c r="C577" s="1">
        <v>92388.86</v>
      </c>
      <c r="D577" s="1">
        <v>92388.86</v>
      </c>
      <c r="E577" s="1">
        <v>92388.86</v>
      </c>
      <c r="F577" s="1">
        <v>92388.86</v>
      </c>
      <c r="G577" s="1">
        <v>92388.86</v>
      </c>
      <c r="H577" s="1">
        <v>92388.86</v>
      </c>
      <c r="I577" s="1">
        <v>92388.86</v>
      </c>
      <c r="J577" s="1">
        <v>92388.86</v>
      </c>
      <c r="K577" s="1">
        <v>92388.86</v>
      </c>
      <c r="L577" s="1">
        <v>92388.86</v>
      </c>
      <c r="M577" s="1">
        <v>92388.86</v>
      </c>
      <c r="N577" s="1">
        <v>92388.86</v>
      </c>
      <c r="O577" s="1">
        <v>-92388.86</v>
      </c>
      <c r="P577" s="1">
        <v>-92388.86</v>
      </c>
      <c r="Q577" s="1">
        <v>-92388.86</v>
      </c>
      <c r="R577" s="1">
        <v>-92388.86</v>
      </c>
      <c r="S577" s="1">
        <v>-92388.86</v>
      </c>
      <c r="T577" s="1">
        <v>-92388.86</v>
      </c>
      <c r="U577" s="1">
        <v>-92388.86</v>
      </c>
      <c r="V577" s="1">
        <v>-92388.86</v>
      </c>
      <c r="W577" s="1">
        <v>-92388.86</v>
      </c>
      <c r="X577" s="1">
        <v>-92388.86</v>
      </c>
      <c r="Y577" s="1">
        <v>-92388.86</v>
      </c>
      <c r="Z577" s="1">
        <v>-92388.86</v>
      </c>
      <c r="AA577" s="1">
        <v>-92388.86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</row>
    <row r="578" spans="1:53" x14ac:dyDescent="0.2">
      <c r="A578" t="s">
        <v>593</v>
      </c>
      <c r="B578" s="1">
        <v>0</v>
      </c>
      <c r="C578" s="1">
        <v>0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</row>
    <row r="579" spans="1:53" x14ac:dyDescent="0.2">
      <c r="A579" t="s">
        <v>594</v>
      </c>
      <c r="B579" s="1">
        <v>57226.520000000004</v>
      </c>
      <c r="C579" s="1">
        <v>57226.520000000004</v>
      </c>
      <c r="D579" s="1">
        <v>57226.520000000004</v>
      </c>
      <c r="E579" s="1">
        <v>57226.520000000004</v>
      </c>
      <c r="F579" s="1">
        <v>57226.520000000004</v>
      </c>
      <c r="G579" s="1">
        <v>57226.520000000004</v>
      </c>
      <c r="H579" s="1">
        <v>57226.520000000004</v>
      </c>
      <c r="I579" s="1">
        <v>57226.520000000004</v>
      </c>
      <c r="J579" s="1">
        <v>57226.520000000004</v>
      </c>
      <c r="K579" s="1">
        <v>57226.520000000004</v>
      </c>
      <c r="L579" s="1">
        <v>57226.520000000004</v>
      </c>
      <c r="M579" s="1">
        <v>57226.520000000004</v>
      </c>
      <c r="N579" s="1">
        <v>57226.520000000004</v>
      </c>
      <c r="O579" s="1">
        <v>-41959.16</v>
      </c>
      <c r="P579" s="1">
        <v>-42192.36</v>
      </c>
      <c r="Q579" s="1">
        <v>-42425.56</v>
      </c>
      <c r="R579" s="1">
        <v>-42658.76</v>
      </c>
      <c r="S579" s="1">
        <v>-42891.96</v>
      </c>
      <c r="T579" s="1">
        <v>-43125.16</v>
      </c>
      <c r="U579" s="1">
        <v>-43358.36</v>
      </c>
      <c r="V579" s="1">
        <v>-43591.56</v>
      </c>
      <c r="W579" s="1">
        <v>-43824.76</v>
      </c>
      <c r="X579" s="1">
        <v>-44057.96</v>
      </c>
      <c r="Y579" s="1">
        <v>-44291.16</v>
      </c>
      <c r="Z579" s="1">
        <v>-44524.36</v>
      </c>
      <c r="AA579" s="1">
        <v>-44757.56</v>
      </c>
      <c r="AB579" s="1">
        <v>-233.20000000000002</v>
      </c>
      <c r="AC579" s="1">
        <v>-233.20000000000002</v>
      </c>
      <c r="AD579" s="1">
        <v>-233.20000000000002</v>
      </c>
      <c r="AE579" s="1">
        <v>-233.20000000000002</v>
      </c>
      <c r="AF579" s="1">
        <v>-233.20000000000002</v>
      </c>
      <c r="AG579" s="1">
        <v>-233.20000000000002</v>
      </c>
      <c r="AH579" s="1">
        <v>-233.20000000000002</v>
      </c>
      <c r="AI579" s="1">
        <v>-233.20000000000002</v>
      </c>
      <c r="AJ579" s="1">
        <v>-233.20000000000002</v>
      </c>
      <c r="AK579" s="1">
        <v>-233.20000000000002</v>
      </c>
      <c r="AL579" s="1">
        <v>-233.20000000000002</v>
      </c>
      <c r="AM579" s="1">
        <v>-233.20000000000002</v>
      </c>
      <c r="AN579" s="1">
        <v>-233.20000000000002</v>
      </c>
      <c r="AO579" s="1">
        <v>15267.36</v>
      </c>
      <c r="AP579" s="1">
        <v>15034.16</v>
      </c>
      <c r="AQ579" s="1">
        <v>14800.960000000001</v>
      </c>
      <c r="AR579" s="1">
        <v>14567.76</v>
      </c>
      <c r="AS579" s="1">
        <v>14334.56</v>
      </c>
      <c r="AT579" s="1">
        <v>14101.36</v>
      </c>
      <c r="AU579" s="1">
        <v>13868.16</v>
      </c>
      <c r="AV579" s="1">
        <v>13634.960000000001</v>
      </c>
      <c r="AW579" s="1">
        <v>13401.76</v>
      </c>
      <c r="AX579" s="1">
        <v>13168.56</v>
      </c>
      <c r="AY579" s="1">
        <v>12935.36</v>
      </c>
      <c r="AZ579" s="1">
        <v>12702.16</v>
      </c>
      <c r="BA579" s="1">
        <v>12468.960000000001</v>
      </c>
    </row>
    <row r="580" spans="1:53" x14ac:dyDescent="0.2">
      <c r="A580" t="s">
        <v>595</v>
      </c>
      <c r="B580" s="1">
        <v>965091.07000000007</v>
      </c>
      <c r="C580" s="1">
        <v>965091.07000000007</v>
      </c>
      <c r="D580" s="1">
        <v>965091.07000000007</v>
      </c>
      <c r="E580" s="1">
        <v>965091.07000000007</v>
      </c>
      <c r="F580" s="1">
        <v>965091.07000000007</v>
      </c>
      <c r="G580" s="1">
        <v>965091.07000000007</v>
      </c>
      <c r="H580" s="1">
        <v>965091.07000000007</v>
      </c>
      <c r="I580" s="1">
        <v>951076.52</v>
      </c>
      <c r="J580" s="1">
        <v>951076.52</v>
      </c>
      <c r="K580" s="1">
        <v>951076.52</v>
      </c>
      <c r="L580" s="1">
        <v>951076.52</v>
      </c>
      <c r="M580" s="1">
        <v>951076.52</v>
      </c>
      <c r="N580" s="1">
        <v>951076.52</v>
      </c>
      <c r="O580" s="1">
        <v>-596149.37</v>
      </c>
      <c r="P580" s="1">
        <v>-600452.07000000007</v>
      </c>
      <c r="Q580" s="1">
        <v>-604754.77</v>
      </c>
      <c r="R580" s="1">
        <v>-609057.47</v>
      </c>
      <c r="S580" s="1">
        <v>-613360.17000000004</v>
      </c>
      <c r="T580" s="1">
        <v>-617662.87</v>
      </c>
      <c r="U580" s="1">
        <v>-621965.57000000007</v>
      </c>
      <c r="V580" s="1">
        <v>-612222.48</v>
      </c>
      <c r="W580" s="1">
        <v>-616462.70000000007</v>
      </c>
      <c r="X580" s="1">
        <v>-620702.92000000004</v>
      </c>
      <c r="Y580" s="1">
        <v>-624943.14</v>
      </c>
      <c r="Z580" s="1">
        <v>-629183.36</v>
      </c>
      <c r="AA580" s="1">
        <v>-633423.57999999996</v>
      </c>
      <c r="AB580" s="1">
        <v>-4348.95</v>
      </c>
      <c r="AC580" s="1">
        <v>-4302.7</v>
      </c>
      <c r="AD580" s="1">
        <v>-4302.7</v>
      </c>
      <c r="AE580" s="1">
        <v>-4302.7</v>
      </c>
      <c r="AF580" s="1">
        <v>-4302.7</v>
      </c>
      <c r="AG580" s="1">
        <v>-4302.7</v>
      </c>
      <c r="AH580" s="1">
        <v>-4302.7</v>
      </c>
      <c r="AI580" s="1">
        <v>-4271.46</v>
      </c>
      <c r="AJ580" s="1">
        <v>-4240.22</v>
      </c>
      <c r="AK580" s="1">
        <v>-4240.22</v>
      </c>
      <c r="AL580" s="1">
        <v>-4240.22</v>
      </c>
      <c r="AM580" s="1">
        <v>-4240.22</v>
      </c>
      <c r="AN580" s="1">
        <v>-4240.22</v>
      </c>
      <c r="AO580" s="1">
        <v>368941.7</v>
      </c>
      <c r="AP580" s="1">
        <v>364639</v>
      </c>
      <c r="AQ580" s="1">
        <v>360336.3</v>
      </c>
      <c r="AR580" s="1">
        <v>356033.60000000003</v>
      </c>
      <c r="AS580" s="1">
        <v>351730.9</v>
      </c>
      <c r="AT580" s="1">
        <v>347428.2</v>
      </c>
      <c r="AU580" s="1">
        <v>343125.5</v>
      </c>
      <c r="AV580" s="1">
        <v>338854.04</v>
      </c>
      <c r="AW580" s="1">
        <v>334613.82</v>
      </c>
      <c r="AX580" s="1">
        <v>330373.60000000003</v>
      </c>
      <c r="AY580" s="1">
        <v>326133.38</v>
      </c>
      <c r="AZ580" s="1">
        <v>321893.16000000003</v>
      </c>
      <c r="BA580" s="1">
        <v>317652.94</v>
      </c>
    </row>
    <row r="581" spans="1:53" x14ac:dyDescent="0.2">
      <c r="A581" t="s">
        <v>596</v>
      </c>
      <c r="B581" s="1">
        <v>50177.93</v>
      </c>
      <c r="C581" s="1">
        <v>50177.93</v>
      </c>
      <c r="D581" s="1">
        <v>50177.93</v>
      </c>
      <c r="E581" s="1">
        <v>50177.93</v>
      </c>
      <c r="F581" s="1">
        <v>50177.93</v>
      </c>
      <c r="G581" s="1">
        <v>50177.93</v>
      </c>
      <c r="H581" s="1">
        <v>50177.93</v>
      </c>
      <c r="I581" s="1">
        <v>40917.01</v>
      </c>
      <c r="J581" s="1">
        <v>40917.01</v>
      </c>
      <c r="K581" s="1">
        <v>40917.01</v>
      </c>
      <c r="L581" s="1">
        <v>40917.01</v>
      </c>
      <c r="M581" s="1">
        <v>40917.01</v>
      </c>
      <c r="N581" s="1">
        <v>40917.01</v>
      </c>
      <c r="O581" s="1">
        <v>-45876.85</v>
      </c>
      <c r="P581" s="1">
        <v>-46614.05</v>
      </c>
      <c r="Q581" s="1">
        <v>-47351.25</v>
      </c>
      <c r="R581" s="1">
        <v>-48088.450000000004</v>
      </c>
      <c r="S581" s="1">
        <v>-48825.65</v>
      </c>
      <c r="T581" s="1">
        <v>-49562.85</v>
      </c>
      <c r="U581" s="1">
        <v>-50177.93</v>
      </c>
      <c r="V581" s="1">
        <v>-40917.01</v>
      </c>
      <c r="W581" s="1">
        <v>-40917.01</v>
      </c>
      <c r="X581" s="1">
        <v>-40917.01</v>
      </c>
      <c r="Y581" s="1">
        <v>-40917.01</v>
      </c>
      <c r="Z581" s="1">
        <v>-40917.01</v>
      </c>
      <c r="AA581" s="1">
        <v>-40917.01</v>
      </c>
      <c r="AB581" s="1">
        <v>-1187.69</v>
      </c>
      <c r="AC581" s="1">
        <v>-737.2</v>
      </c>
      <c r="AD581" s="1">
        <v>-737.2</v>
      </c>
      <c r="AE581" s="1">
        <v>-737.2</v>
      </c>
      <c r="AF581" s="1">
        <v>-737.2</v>
      </c>
      <c r="AG581" s="1">
        <v>-737.2</v>
      </c>
      <c r="AH581" s="1">
        <v>-615.08000000000004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4301.08</v>
      </c>
      <c r="AP581" s="1">
        <v>3563.88</v>
      </c>
      <c r="AQ581" s="1">
        <v>2826.68</v>
      </c>
      <c r="AR581" s="1">
        <v>2089.48</v>
      </c>
      <c r="AS581" s="1">
        <v>1352.28</v>
      </c>
      <c r="AT581" s="1">
        <v>615.08000000000004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</row>
    <row r="582" spans="1:53" x14ac:dyDescent="0.2">
      <c r="A582" t="s">
        <v>597</v>
      </c>
      <c r="B582" s="1">
        <v>43833.950000000004</v>
      </c>
      <c r="C582" s="1">
        <v>43833.950000000004</v>
      </c>
      <c r="D582" s="1">
        <v>43833.950000000004</v>
      </c>
      <c r="E582" s="1">
        <v>43833.950000000004</v>
      </c>
      <c r="F582" s="1">
        <v>43833.950000000004</v>
      </c>
      <c r="G582" s="1">
        <v>43833.950000000004</v>
      </c>
      <c r="H582" s="1">
        <v>43833.950000000004</v>
      </c>
      <c r="I582" s="1">
        <v>43833.950000000004</v>
      </c>
      <c r="J582" s="1">
        <v>43833.950000000004</v>
      </c>
      <c r="K582" s="1">
        <v>43833.950000000004</v>
      </c>
      <c r="L582" s="1">
        <v>43833.950000000004</v>
      </c>
      <c r="M582" s="1">
        <v>43833.950000000004</v>
      </c>
      <c r="N582" s="1">
        <v>43833.950000000004</v>
      </c>
      <c r="O582" s="1">
        <v>-25448.43</v>
      </c>
      <c r="P582" s="1">
        <v>-25617.920000000002</v>
      </c>
      <c r="Q582" s="1">
        <v>-25787.41</v>
      </c>
      <c r="R582" s="1">
        <v>-25956.9</v>
      </c>
      <c r="S582" s="1">
        <v>-26126.39</v>
      </c>
      <c r="T582" s="1">
        <v>-26295.88</v>
      </c>
      <c r="U582" s="1">
        <v>-26465.37</v>
      </c>
      <c r="V582" s="1">
        <v>-26634.86</v>
      </c>
      <c r="W582" s="1">
        <v>-26804.350000000002</v>
      </c>
      <c r="X582" s="1">
        <v>-26973.84</v>
      </c>
      <c r="Y582" s="1">
        <v>-27143.33</v>
      </c>
      <c r="Z582" s="1">
        <v>-27312.82</v>
      </c>
      <c r="AA582" s="1">
        <v>-27482.31</v>
      </c>
      <c r="AB582" s="1">
        <v>-169.49</v>
      </c>
      <c r="AC582" s="1">
        <v>-169.49</v>
      </c>
      <c r="AD582" s="1">
        <v>-169.49</v>
      </c>
      <c r="AE582" s="1">
        <v>-169.49</v>
      </c>
      <c r="AF582" s="1">
        <v>-169.49</v>
      </c>
      <c r="AG582" s="1">
        <v>-169.49</v>
      </c>
      <c r="AH582" s="1">
        <v>-169.49</v>
      </c>
      <c r="AI582" s="1">
        <v>-169.49</v>
      </c>
      <c r="AJ582" s="1">
        <v>-169.49</v>
      </c>
      <c r="AK582" s="1">
        <v>-169.49</v>
      </c>
      <c r="AL582" s="1">
        <v>-169.49</v>
      </c>
      <c r="AM582" s="1">
        <v>-169.49</v>
      </c>
      <c r="AN582" s="1">
        <v>-169.49</v>
      </c>
      <c r="AO582" s="1">
        <v>18385.52</v>
      </c>
      <c r="AP582" s="1">
        <v>18216.03</v>
      </c>
      <c r="AQ582" s="1">
        <v>18046.54</v>
      </c>
      <c r="AR582" s="1">
        <v>17877.05</v>
      </c>
      <c r="AS582" s="1">
        <v>17707.560000000001</v>
      </c>
      <c r="AT582" s="1">
        <v>17538.07</v>
      </c>
      <c r="AU582" s="1">
        <v>17368.580000000002</v>
      </c>
      <c r="AV582" s="1">
        <v>17199.09</v>
      </c>
      <c r="AW582" s="1">
        <v>17029.599999999999</v>
      </c>
      <c r="AX582" s="1">
        <v>16860.11</v>
      </c>
      <c r="AY582" s="1">
        <v>16690.62</v>
      </c>
      <c r="AZ582" s="1">
        <v>16521.13</v>
      </c>
      <c r="BA582" s="1">
        <v>16351.640000000001</v>
      </c>
    </row>
    <row r="583" spans="1:53" x14ac:dyDescent="0.2">
      <c r="A583" t="s">
        <v>598</v>
      </c>
      <c r="B583" s="1">
        <v>1224539.31</v>
      </c>
      <c r="C583" s="1">
        <v>1224148.01</v>
      </c>
      <c r="D583" s="1">
        <v>1224148.01</v>
      </c>
      <c r="E583" s="1">
        <v>1221001.73</v>
      </c>
      <c r="F583" s="1">
        <v>1221001.73</v>
      </c>
      <c r="G583" s="1">
        <v>1221001.73</v>
      </c>
      <c r="H583" s="1">
        <v>1230727.5900000001</v>
      </c>
      <c r="I583" s="1">
        <v>1231169.19</v>
      </c>
      <c r="J583" s="1">
        <v>1228108.1400000001</v>
      </c>
      <c r="K583" s="1">
        <v>1228108.1400000001</v>
      </c>
      <c r="L583" s="1">
        <v>1228108.1400000001</v>
      </c>
      <c r="M583" s="1">
        <v>1228108.1400000001</v>
      </c>
      <c r="N583" s="1">
        <v>1228108.1400000001</v>
      </c>
      <c r="O583" s="1">
        <v>-726734.38</v>
      </c>
      <c r="P583" s="1">
        <v>-733189.20000000007</v>
      </c>
      <c r="Q583" s="1">
        <v>-740034.23</v>
      </c>
      <c r="R583" s="1">
        <v>-743958</v>
      </c>
      <c r="S583" s="1">
        <v>-750785.43</v>
      </c>
      <c r="T583" s="1">
        <v>-757612.86</v>
      </c>
      <c r="U583" s="1">
        <v>-755964.92</v>
      </c>
      <c r="V583" s="1">
        <v>-762847.97</v>
      </c>
      <c r="W583" s="1">
        <v>-766795.58</v>
      </c>
      <c r="X583" s="1">
        <v>-773662.75</v>
      </c>
      <c r="Y583" s="1">
        <v>-780529.92</v>
      </c>
      <c r="Z583" s="1">
        <v>-787397.09</v>
      </c>
      <c r="AA583" s="1">
        <v>-794264.26</v>
      </c>
      <c r="AB583" s="1">
        <v>-6864.8</v>
      </c>
      <c r="AC583" s="1">
        <v>-6846.12</v>
      </c>
      <c r="AD583" s="1">
        <v>-6845.03</v>
      </c>
      <c r="AE583" s="1">
        <v>-6827.43</v>
      </c>
      <c r="AF583" s="1">
        <v>-6827.43</v>
      </c>
      <c r="AG583" s="1">
        <v>-6827.43</v>
      </c>
      <c r="AH583" s="1">
        <v>-6827.47</v>
      </c>
      <c r="AI583" s="1">
        <v>-6883.05</v>
      </c>
      <c r="AJ583" s="1">
        <v>-6866.93</v>
      </c>
      <c r="AK583" s="1">
        <v>-6867.17</v>
      </c>
      <c r="AL583" s="1">
        <v>-6867.17</v>
      </c>
      <c r="AM583" s="1">
        <v>-6867.17</v>
      </c>
      <c r="AN583" s="1">
        <v>-6867.17</v>
      </c>
      <c r="AO583" s="1">
        <v>497804.93</v>
      </c>
      <c r="AP583" s="1">
        <v>490958.81</v>
      </c>
      <c r="AQ583" s="1">
        <v>484113.78</v>
      </c>
      <c r="AR583" s="1">
        <v>477043.73</v>
      </c>
      <c r="AS583" s="1">
        <v>470216.3</v>
      </c>
      <c r="AT583" s="1">
        <v>463388.87</v>
      </c>
      <c r="AU583" s="1">
        <v>474762.67</v>
      </c>
      <c r="AV583" s="1">
        <v>468321.22000000003</v>
      </c>
      <c r="AW583" s="1">
        <v>461312.56</v>
      </c>
      <c r="AX583" s="1">
        <v>454445.39</v>
      </c>
      <c r="AY583" s="1">
        <v>447578.22000000003</v>
      </c>
      <c r="AZ583" s="1">
        <v>440711.05</v>
      </c>
      <c r="BA583" s="1">
        <v>433843.88</v>
      </c>
    </row>
    <row r="584" spans="1:53" x14ac:dyDescent="0.2">
      <c r="A584" t="s">
        <v>599</v>
      </c>
      <c r="B584" s="1">
        <v>0</v>
      </c>
      <c r="C584" s="1">
        <v>0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</row>
    <row r="585" spans="1:53" x14ac:dyDescent="0.2">
      <c r="A585" t="s">
        <v>600</v>
      </c>
      <c r="B585" s="1">
        <v>2367.16</v>
      </c>
      <c r="C585" s="1">
        <v>2367.16</v>
      </c>
      <c r="D585" s="1">
        <v>2367.16</v>
      </c>
      <c r="E585" s="1">
        <v>2367.16</v>
      </c>
      <c r="F585" s="1">
        <v>2367.16</v>
      </c>
      <c r="G585" s="1">
        <v>2367.16</v>
      </c>
      <c r="H585" s="1">
        <v>2367.16</v>
      </c>
      <c r="I585" s="1">
        <v>2367.16</v>
      </c>
      <c r="J585" s="1">
        <v>2367.16</v>
      </c>
      <c r="K585" s="1">
        <v>2367.16</v>
      </c>
      <c r="L585" s="1">
        <v>2367.16</v>
      </c>
      <c r="M585" s="1">
        <v>2367.16</v>
      </c>
      <c r="N585" s="1">
        <v>2367.16</v>
      </c>
      <c r="O585" s="1">
        <v>-557.19000000000005</v>
      </c>
      <c r="P585" s="1">
        <v>-567.19000000000005</v>
      </c>
      <c r="Q585" s="1">
        <v>-577.19000000000005</v>
      </c>
      <c r="R585" s="1">
        <v>-587.19000000000005</v>
      </c>
      <c r="S585" s="1">
        <v>-597.19000000000005</v>
      </c>
      <c r="T585" s="1">
        <v>-607.19000000000005</v>
      </c>
      <c r="U585" s="1">
        <v>-617.19000000000005</v>
      </c>
      <c r="V585" s="1">
        <v>-627.19000000000005</v>
      </c>
      <c r="W585" s="1">
        <v>-637.19000000000005</v>
      </c>
      <c r="X585" s="1">
        <v>-647.19000000000005</v>
      </c>
      <c r="Y585" s="1">
        <v>-657.19</v>
      </c>
      <c r="Z585" s="1">
        <v>-667.19</v>
      </c>
      <c r="AA585" s="1">
        <v>-677.19</v>
      </c>
      <c r="AB585" s="1">
        <v>-10</v>
      </c>
      <c r="AC585" s="1">
        <v>-10</v>
      </c>
      <c r="AD585" s="1">
        <v>-10</v>
      </c>
      <c r="AE585" s="1">
        <v>-10</v>
      </c>
      <c r="AF585" s="1">
        <v>-10</v>
      </c>
      <c r="AG585" s="1">
        <v>-10</v>
      </c>
      <c r="AH585" s="1">
        <v>-10</v>
      </c>
      <c r="AI585" s="1">
        <v>-10</v>
      </c>
      <c r="AJ585" s="1">
        <v>-10</v>
      </c>
      <c r="AK585" s="1">
        <v>-10</v>
      </c>
      <c r="AL585" s="1">
        <v>-10</v>
      </c>
      <c r="AM585" s="1">
        <v>-10</v>
      </c>
      <c r="AN585" s="1">
        <v>-10</v>
      </c>
      <c r="AO585" s="1">
        <v>1809.97</v>
      </c>
      <c r="AP585" s="1">
        <v>1799.97</v>
      </c>
      <c r="AQ585" s="1">
        <v>1789.97</v>
      </c>
      <c r="AR585" s="1">
        <v>1779.97</v>
      </c>
      <c r="AS585" s="1">
        <v>1769.97</v>
      </c>
      <c r="AT585" s="1">
        <v>1759.97</v>
      </c>
      <c r="AU585" s="1">
        <v>1749.97</v>
      </c>
      <c r="AV585" s="1">
        <v>1739.97</v>
      </c>
      <c r="AW585" s="1">
        <v>1729.97</v>
      </c>
      <c r="AX585" s="1">
        <v>1719.97</v>
      </c>
      <c r="AY585" s="1">
        <v>1709.97</v>
      </c>
      <c r="AZ585" s="1">
        <v>1699.97</v>
      </c>
      <c r="BA585" s="1">
        <v>1689.97</v>
      </c>
    </row>
    <row r="586" spans="1:53" x14ac:dyDescent="0.2">
      <c r="A586" t="s">
        <v>601</v>
      </c>
      <c r="B586" s="1">
        <v>1022594.23</v>
      </c>
      <c r="C586" s="1">
        <v>1022594.23</v>
      </c>
      <c r="D586" s="1">
        <v>1022594.23</v>
      </c>
      <c r="E586" s="1">
        <v>1022594.23</v>
      </c>
      <c r="F586" s="1">
        <v>1022594.23</v>
      </c>
      <c r="G586" s="1">
        <v>1022594.23</v>
      </c>
      <c r="H586" s="1">
        <v>1022594.23</v>
      </c>
      <c r="I586" s="1">
        <v>1022594.23</v>
      </c>
      <c r="J586" s="1">
        <v>1022594.23</v>
      </c>
      <c r="K586" s="1">
        <v>1022594.23</v>
      </c>
      <c r="L586" s="1">
        <v>1022594.23</v>
      </c>
      <c r="M586" s="1">
        <v>1022594.23</v>
      </c>
      <c r="N586" s="1">
        <v>1022594.23</v>
      </c>
      <c r="O586" s="1">
        <v>-141566.16</v>
      </c>
      <c r="P586" s="1">
        <v>-143638.01</v>
      </c>
      <c r="Q586" s="1">
        <v>-145709.85</v>
      </c>
      <c r="R586" s="1">
        <v>-147781.69</v>
      </c>
      <c r="S586" s="1">
        <v>-149853.53</v>
      </c>
      <c r="T586" s="1">
        <v>-151925.37</v>
      </c>
      <c r="U586" s="1">
        <v>-153997.21</v>
      </c>
      <c r="V586" s="1">
        <v>-156069.06</v>
      </c>
      <c r="W586" s="1">
        <v>-158140.9</v>
      </c>
      <c r="X586" s="1">
        <v>-160212.74</v>
      </c>
      <c r="Y586" s="1">
        <v>-162284.58000000002</v>
      </c>
      <c r="Z586" s="1">
        <v>-164356.42000000001</v>
      </c>
      <c r="AA586" s="1">
        <v>-166428.26999999999</v>
      </c>
      <c r="AB586" s="1">
        <v>-2071.84</v>
      </c>
      <c r="AC586" s="1">
        <v>-2071.85</v>
      </c>
      <c r="AD586" s="1">
        <v>-2071.84</v>
      </c>
      <c r="AE586" s="1">
        <v>-2071.84</v>
      </c>
      <c r="AF586" s="1">
        <v>-2071.84</v>
      </c>
      <c r="AG586" s="1">
        <v>-2071.84</v>
      </c>
      <c r="AH586" s="1">
        <v>-2071.84</v>
      </c>
      <c r="AI586" s="1">
        <v>-2071.85</v>
      </c>
      <c r="AJ586" s="1">
        <v>-2071.84</v>
      </c>
      <c r="AK586" s="1">
        <v>-2071.84</v>
      </c>
      <c r="AL586" s="1">
        <v>-2071.84</v>
      </c>
      <c r="AM586" s="1">
        <v>-2071.84</v>
      </c>
      <c r="AN586" s="1">
        <v>-2071.85</v>
      </c>
      <c r="AO586" s="1">
        <v>881028.07000000007</v>
      </c>
      <c r="AP586" s="1">
        <v>878956.22</v>
      </c>
      <c r="AQ586" s="1">
        <v>876884.38</v>
      </c>
      <c r="AR586" s="1">
        <v>874812.54</v>
      </c>
      <c r="AS586" s="1">
        <v>872740.70000000007</v>
      </c>
      <c r="AT586" s="1">
        <v>870668.86</v>
      </c>
      <c r="AU586" s="1">
        <v>868597.02</v>
      </c>
      <c r="AV586" s="1">
        <v>866525.17</v>
      </c>
      <c r="AW586" s="1">
        <v>864453.33000000007</v>
      </c>
      <c r="AX586" s="1">
        <v>862381.49</v>
      </c>
      <c r="AY586" s="1">
        <v>860309.65</v>
      </c>
      <c r="AZ586" s="1">
        <v>858237.81</v>
      </c>
      <c r="BA586" s="1">
        <v>856165.96</v>
      </c>
    </row>
    <row r="587" spans="1:53" x14ac:dyDescent="0.2">
      <c r="A587" t="s">
        <v>602</v>
      </c>
      <c r="B587" s="1">
        <v>63925.05</v>
      </c>
      <c r="C587" s="1">
        <v>63925.05</v>
      </c>
      <c r="D587" s="1">
        <v>63925.05</v>
      </c>
      <c r="E587" s="1">
        <v>63925.05</v>
      </c>
      <c r="F587" s="1">
        <v>63925.05</v>
      </c>
      <c r="G587" s="1">
        <v>63925.05</v>
      </c>
      <c r="H587" s="1">
        <v>63925.05</v>
      </c>
      <c r="I587" s="1">
        <v>63925.05</v>
      </c>
      <c r="J587" s="1">
        <v>63925.05</v>
      </c>
      <c r="K587" s="1">
        <v>63925.05</v>
      </c>
      <c r="L587" s="1">
        <v>63925.05</v>
      </c>
      <c r="M587" s="1">
        <v>63925.05</v>
      </c>
      <c r="N587" s="1">
        <v>63925.05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63925.05</v>
      </c>
      <c r="AP587" s="1">
        <v>63925.05</v>
      </c>
      <c r="AQ587" s="1">
        <v>63925.05</v>
      </c>
      <c r="AR587" s="1">
        <v>63925.05</v>
      </c>
      <c r="AS587" s="1">
        <v>63925.05</v>
      </c>
      <c r="AT587" s="1">
        <v>63925.05</v>
      </c>
      <c r="AU587" s="1">
        <v>63925.05</v>
      </c>
      <c r="AV587" s="1">
        <v>63925.05</v>
      </c>
      <c r="AW587" s="1">
        <v>63925.05</v>
      </c>
      <c r="AX587" s="1">
        <v>63925.05</v>
      </c>
      <c r="AY587" s="1">
        <v>63925.05</v>
      </c>
      <c r="AZ587" s="1">
        <v>63925.05</v>
      </c>
      <c r="BA587" s="1">
        <v>63925.05</v>
      </c>
    </row>
    <row r="588" spans="1:53" x14ac:dyDescent="0.2">
      <c r="A588" t="s">
        <v>603</v>
      </c>
      <c r="B588" s="1">
        <v>123263.19</v>
      </c>
      <c r="C588" s="1">
        <v>123263.19</v>
      </c>
      <c r="D588" s="1">
        <v>123263.19</v>
      </c>
      <c r="E588" s="1">
        <v>123263.19</v>
      </c>
      <c r="F588" s="1">
        <v>123263.19</v>
      </c>
      <c r="G588" s="1">
        <v>123263.19</v>
      </c>
      <c r="H588" s="1">
        <v>123263.19</v>
      </c>
      <c r="I588" s="1">
        <v>123263.19</v>
      </c>
      <c r="J588" s="1">
        <v>123263.19</v>
      </c>
      <c r="K588" s="1">
        <v>123263.19</v>
      </c>
      <c r="L588" s="1">
        <v>123263.19</v>
      </c>
      <c r="M588" s="1">
        <v>123263.19</v>
      </c>
      <c r="N588" s="1">
        <v>123263.19</v>
      </c>
      <c r="O588" s="1">
        <v>-4675.2</v>
      </c>
      <c r="P588" s="1">
        <v>-4881.67</v>
      </c>
      <c r="Q588" s="1">
        <v>-5088.1400000000003</v>
      </c>
      <c r="R588" s="1">
        <v>-5294.61</v>
      </c>
      <c r="S588" s="1">
        <v>-5501.08</v>
      </c>
      <c r="T588" s="1">
        <v>-5707.55</v>
      </c>
      <c r="U588" s="1">
        <v>-5914.02</v>
      </c>
      <c r="V588" s="1">
        <v>-6120.49</v>
      </c>
      <c r="W588" s="1">
        <v>-6326.96</v>
      </c>
      <c r="X588" s="1">
        <v>-6533.43</v>
      </c>
      <c r="Y588" s="1">
        <v>-6739.9000000000005</v>
      </c>
      <c r="Z588" s="1">
        <v>-6946.37</v>
      </c>
      <c r="AA588" s="1">
        <v>-7152.84</v>
      </c>
      <c r="AB588" s="1">
        <v>-206.47</v>
      </c>
      <c r="AC588" s="1">
        <v>-206.47</v>
      </c>
      <c r="AD588" s="1">
        <v>-206.47</v>
      </c>
      <c r="AE588" s="1">
        <v>-206.47</v>
      </c>
      <c r="AF588" s="1">
        <v>-206.47</v>
      </c>
      <c r="AG588" s="1">
        <v>-206.47</v>
      </c>
      <c r="AH588" s="1">
        <v>-206.47</v>
      </c>
      <c r="AI588" s="1">
        <v>-206.47</v>
      </c>
      <c r="AJ588" s="1">
        <v>-206.47</v>
      </c>
      <c r="AK588" s="1">
        <v>-206.47</v>
      </c>
      <c r="AL588" s="1">
        <v>-206.47</v>
      </c>
      <c r="AM588" s="1">
        <v>-206.47</v>
      </c>
      <c r="AN588" s="1">
        <v>-206.47</v>
      </c>
      <c r="AO588" s="1">
        <v>118587.99</v>
      </c>
      <c r="AP588" s="1">
        <v>118381.52</v>
      </c>
      <c r="AQ588" s="1">
        <v>118175.05</v>
      </c>
      <c r="AR588" s="1">
        <v>117968.58</v>
      </c>
      <c r="AS588" s="1">
        <v>117762.11</v>
      </c>
      <c r="AT588" s="1">
        <v>117555.64</v>
      </c>
      <c r="AU588" s="1">
        <v>117349.17</v>
      </c>
      <c r="AV588" s="1">
        <v>117142.7</v>
      </c>
      <c r="AW588" s="1">
        <v>116936.23</v>
      </c>
      <c r="AX588" s="1">
        <v>116729.76000000001</v>
      </c>
      <c r="AY588" s="1">
        <v>116523.29000000001</v>
      </c>
      <c r="AZ588" s="1">
        <v>116316.82</v>
      </c>
      <c r="BA588" s="1">
        <v>116110.35</v>
      </c>
    </row>
    <row r="589" spans="1:53" x14ac:dyDescent="0.2">
      <c r="A589" t="s">
        <v>604</v>
      </c>
      <c r="B589" s="1">
        <v>556529.01</v>
      </c>
      <c r="C589" s="1">
        <v>550513.52</v>
      </c>
      <c r="D589" s="1">
        <v>552858.26</v>
      </c>
      <c r="E589" s="1">
        <v>552864.88</v>
      </c>
      <c r="F589" s="1">
        <v>552905.24</v>
      </c>
      <c r="G589" s="1">
        <v>552902.11</v>
      </c>
      <c r="H589" s="1">
        <v>552909.67000000004</v>
      </c>
      <c r="I589" s="1">
        <v>552912.72</v>
      </c>
      <c r="J589" s="1">
        <v>557945.69000000006</v>
      </c>
      <c r="K589" s="1">
        <v>564870.77</v>
      </c>
      <c r="L589" s="1">
        <v>568463.23</v>
      </c>
      <c r="M589" s="1">
        <v>568463.23</v>
      </c>
      <c r="N589" s="1">
        <v>568032.37</v>
      </c>
      <c r="O589" s="1">
        <v>-170379.87</v>
      </c>
      <c r="P589" s="1">
        <v>-171223.99</v>
      </c>
      <c r="Q589" s="1">
        <v>-172065.31</v>
      </c>
      <c r="R589" s="1">
        <v>-172908.42</v>
      </c>
      <c r="S589" s="1">
        <v>-173751.57</v>
      </c>
      <c r="T589" s="1">
        <v>-174594.75</v>
      </c>
      <c r="U589" s="1">
        <v>-175437.93</v>
      </c>
      <c r="V589" s="1">
        <v>-176281.12</v>
      </c>
      <c r="W589" s="1">
        <v>-177128.15</v>
      </c>
      <c r="X589" s="1">
        <v>-174344.52</v>
      </c>
      <c r="Y589" s="1">
        <v>-175208.69</v>
      </c>
      <c r="Z589" s="1">
        <v>-176075.6</v>
      </c>
      <c r="AA589" s="1">
        <v>-176427.53</v>
      </c>
      <c r="AB589" s="1">
        <v>-838.75</v>
      </c>
      <c r="AC589" s="1">
        <v>-844.12</v>
      </c>
      <c r="AD589" s="1">
        <v>-841.32</v>
      </c>
      <c r="AE589" s="1">
        <v>-843.11</v>
      </c>
      <c r="AF589" s="1">
        <v>-843.15</v>
      </c>
      <c r="AG589" s="1">
        <v>-843.18000000000006</v>
      </c>
      <c r="AH589" s="1">
        <v>-843.18000000000006</v>
      </c>
      <c r="AI589" s="1">
        <v>-843.19</v>
      </c>
      <c r="AJ589" s="1">
        <v>-847.03</v>
      </c>
      <c r="AK589" s="1">
        <v>-856.15</v>
      </c>
      <c r="AL589" s="1">
        <v>-864.17000000000007</v>
      </c>
      <c r="AM589" s="1">
        <v>-866.91</v>
      </c>
      <c r="AN589" s="1">
        <v>-866.58</v>
      </c>
      <c r="AO589" s="1">
        <v>386149.14</v>
      </c>
      <c r="AP589" s="1">
        <v>379289.53</v>
      </c>
      <c r="AQ589" s="1">
        <v>380792.95</v>
      </c>
      <c r="AR589" s="1">
        <v>379956.46</v>
      </c>
      <c r="AS589" s="1">
        <v>379153.67</v>
      </c>
      <c r="AT589" s="1">
        <v>378307.36</v>
      </c>
      <c r="AU589" s="1">
        <v>377471.74</v>
      </c>
      <c r="AV589" s="1">
        <v>376631.60000000003</v>
      </c>
      <c r="AW589" s="1">
        <v>380817.54</v>
      </c>
      <c r="AX589" s="1">
        <v>390526.25</v>
      </c>
      <c r="AY589" s="1">
        <v>393254.54000000004</v>
      </c>
      <c r="AZ589" s="1">
        <v>392387.63</v>
      </c>
      <c r="BA589" s="1">
        <v>391604.84</v>
      </c>
    </row>
    <row r="590" spans="1:53" x14ac:dyDescent="0.2">
      <c r="A590" t="s">
        <v>605</v>
      </c>
      <c r="B590" s="1">
        <v>186514467.84999999</v>
      </c>
      <c r="C590" s="1">
        <v>186456825.88</v>
      </c>
      <c r="D590" s="1">
        <v>187098356.34999999</v>
      </c>
      <c r="E590" s="1">
        <v>186705313.50999999</v>
      </c>
      <c r="F590" s="1">
        <v>187640879.44999999</v>
      </c>
      <c r="G590" s="1">
        <v>188564890.66999999</v>
      </c>
      <c r="H590" s="1">
        <v>190132387.86000001</v>
      </c>
      <c r="I590" s="1">
        <v>192072607.37</v>
      </c>
      <c r="J590" s="1">
        <v>193865478.55000001</v>
      </c>
      <c r="K590" s="1">
        <v>194872292.41999999</v>
      </c>
      <c r="L590" s="1">
        <v>196041075.81</v>
      </c>
      <c r="M590" s="1">
        <v>196823687.63</v>
      </c>
      <c r="N590" s="1">
        <v>197633498.28</v>
      </c>
      <c r="O590" s="1">
        <v>-59419697.359999999</v>
      </c>
      <c r="P590" s="1">
        <v>-59784545.68</v>
      </c>
      <c r="Q590" s="1">
        <v>-60135041.57</v>
      </c>
      <c r="R590" s="1">
        <v>-59409110.479999997</v>
      </c>
      <c r="S590" s="1">
        <v>-59780687.859999999</v>
      </c>
      <c r="T590" s="1">
        <v>-60149600.920000002</v>
      </c>
      <c r="U590" s="1">
        <v>-60525404.979999997</v>
      </c>
      <c r="V590" s="1">
        <v>-60902266.670000002</v>
      </c>
      <c r="W590" s="1">
        <v>-61233045.770000003</v>
      </c>
      <c r="X590" s="1">
        <v>-61569999.950000003</v>
      </c>
      <c r="Y590" s="1">
        <v>-61916901.049999997</v>
      </c>
      <c r="Z590" s="1">
        <v>-62308135.43</v>
      </c>
      <c r="AA590" s="1">
        <v>-62657037.009999998</v>
      </c>
      <c r="AB590" s="1">
        <v>-364095.45</v>
      </c>
      <c r="AC590" s="1">
        <v>-371423.46</v>
      </c>
      <c r="AD590" s="1">
        <v>-372004.93</v>
      </c>
      <c r="AE590" s="1">
        <v>-372252.39</v>
      </c>
      <c r="AF590" s="1">
        <v>-372792.66000000003</v>
      </c>
      <c r="AG590" s="1">
        <v>-374644.51</v>
      </c>
      <c r="AH590" s="1">
        <v>-377125.68</v>
      </c>
      <c r="AI590" s="1">
        <v>-380618.84</v>
      </c>
      <c r="AJ590" s="1">
        <v>-384336.44</v>
      </c>
      <c r="AK590" s="1">
        <v>-387124.51</v>
      </c>
      <c r="AL590" s="1">
        <v>-389291.08</v>
      </c>
      <c r="AM590" s="1">
        <v>-391234.38</v>
      </c>
      <c r="AN590" s="1">
        <v>-392820.18</v>
      </c>
      <c r="AO590" s="1">
        <v>127094770.48999999</v>
      </c>
      <c r="AP590" s="1">
        <v>126672280.2</v>
      </c>
      <c r="AQ590" s="1">
        <v>126963314.78</v>
      </c>
      <c r="AR590" s="1">
        <v>127296203.03</v>
      </c>
      <c r="AS590" s="1">
        <v>127860191.59</v>
      </c>
      <c r="AT590" s="1">
        <v>128415289.75</v>
      </c>
      <c r="AU590" s="1">
        <v>129606982.88</v>
      </c>
      <c r="AV590" s="1">
        <v>131170340.7</v>
      </c>
      <c r="AW590" s="1">
        <v>132632432.78</v>
      </c>
      <c r="AX590" s="1">
        <v>133302292.47</v>
      </c>
      <c r="AY590" s="1">
        <v>134124174.76000001</v>
      </c>
      <c r="AZ590" s="1">
        <v>134515552.19999999</v>
      </c>
      <c r="BA590" s="1">
        <v>134976461.27000001</v>
      </c>
    </row>
    <row r="591" spans="1:53" x14ac:dyDescent="0.2">
      <c r="A591" t="s">
        <v>606</v>
      </c>
      <c r="B591" s="1">
        <v>3352073.71</v>
      </c>
      <c r="C591" s="1">
        <v>3285742.21</v>
      </c>
      <c r="D591" s="1">
        <v>3293904.87</v>
      </c>
      <c r="E591" s="1">
        <v>3293926.98</v>
      </c>
      <c r="F591" s="1">
        <v>3302739.29</v>
      </c>
      <c r="G591" s="1">
        <v>3302728.85</v>
      </c>
      <c r="H591" s="1">
        <v>3302754.11</v>
      </c>
      <c r="I591" s="1">
        <v>3302764.3</v>
      </c>
      <c r="J591" s="1">
        <v>3392200.29</v>
      </c>
      <c r="K591" s="1">
        <v>3517164.04</v>
      </c>
      <c r="L591" s="1">
        <v>3557482.63</v>
      </c>
      <c r="M591" s="1">
        <v>3577786.63</v>
      </c>
      <c r="N591" s="1">
        <v>3592928.01</v>
      </c>
      <c r="O591" s="1">
        <v>-820865.17</v>
      </c>
      <c r="P591" s="1">
        <v>-830766.58000000007</v>
      </c>
      <c r="Q591" s="1">
        <v>-840581.22</v>
      </c>
      <c r="R591" s="1">
        <v>-850408.07000000007</v>
      </c>
      <c r="S591" s="1">
        <v>-860248.09</v>
      </c>
      <c r="T591" s="1">
        <v>-870101.24</v>
      </c>
      <c r="U591" s="1">
        <v>-879954.42</v>
      </c>
      <c r="V591" s="1">
        <v>-889721.33000000007</v>
      </c>
      <c r="W591" s="1">
        <v>-899707.99</v>
      </c>
      <c r="X591" s="1">
        <v>-908578.64</v>
      </c>
      <c r="Y591" s="1">
        <v>-919131.65</v>
      </c>
      <c r="Z591" s="1">
        <v>-929775.1</v>
      </c>
      <c r="AA591" s="1">
        <v>-938242.26</v>
      </c>
      <c r="AB591" s="1">
        <v>-9935.3700000000008</v>
      </c>
      <c r="AC591" s="1">
        <v>-9901.41</v>
      </c>
      <c r="AD591" s="1">
        <v>-9814.64</v>
      </c>
      <c r="AE591" s="1">
        <v>-9826.85</v>
      </c>
      <c r="AF591" s="1">
        <v>-9840.02</v>
      </c>
      <c r="AG591" s="1">
        <v>-9853.15</v>
      </c>
      <c r="AH591" s="1">
        <v>-9853.18</v>
      </c>
      <c r="AI591" s="1">
        <v>-9853.23</v>
      </c>
      <c r="AJ591" s="1">
        <v>-9986.66</v>
      </c>
      <c r="AK591" s="1">
        <v>-10306.469999999999</v>
      </c>
      <c r="AL591" s="1">
        <v>-10553.01</v>
      </c>
      <c r="AM591" s="1">
        <v>-10643.45</v>
      </c>
      <c r="AN591" s="1">
        <v>-10696.32</v>
      </c>
      <c r="AO591" s="1">
        <v>2531208.54</v>
      </c>
      <c r="AP591" s="1">
        <v>2454975.63</v>
      </c>
      <c r="AQ591" s="1">
        <v>2453323.65</v>
      </c>
      <c r="AR591" s="1">
        <v>2443518.91</v>
      </c>
      <c r="AS591" s="1">
        <v>2442491.2000000002</v>
      </c>
      <c r="AT591" s="1">
        <v>2432627.61</v>
      </c>
      <c r="AU591" s="1">
        <v>2422799.69</v>
      </c>
      <c r="AV591" s="1">
        <v>2413042.9700000002</v>
      </c>
      <c r="AW591" s="1">
        <v>2492492.2999999998</v>
      </c>
      <c r="AX591" s="1">
        <v>2608585.4</v>
      </c>
      <c r="AY591" s="1">
        <v>2638350.98</v>
      </c>
      <c r="AZ591" s="1">
        <v>2648011.5300000003</v>
      </c>
      <c r="BA591" s="1">
        <v>2654685.75</v>
      </c>
    </row>
    <row r="592" spans="1:53" x14ac:dyDescent="0.2">
      <c r="A592" t="s">
        <v>607</v>
      </c>
      <c r="B592" s="1">
        <v>2237360.94</v>
      </c>
      <c r="C592" s="1">
        <v>2278677.66</v>
      </c>
      <c r="D592" s="1">
        <v>2306664.12</v>
      </c>
      <c r="E592" s="1">
        <v>2309653.7400000002</v>
      </c>
      <c r="F592" s="1">
        <v>2318931.7400000002</v>
      </c>
      <c r="G592" s="1">
        <v>2320028.7000000002</v>
      </c>
      <c r="H592" s="1">
        <v>2320094.35</v>
      </c>
      <c r="I592" s="1">
        <v>2321400.2999999998</v>
      </c>
      <c r="J592" s="1">
        <v>2321526.19</v>
      </c>
      <c r="K592" s="1">
        <v>2322985.98</v>
      </c>
      <c r="L592" s="1">
        <v>2348888.85</v>
      </c>
      <c r="M592" s="1">
        <v>2354328.58</v>
      </c>
      <c r="N592" s="1">
        <v>2354606.31</v>
      </c>
      <c r="O592" s="1">
        <v>-476347.33</v>
      </c>
      <c r="P592" s="1">
        <v>-481747.76</v>
      </c>
      <c r="Q592" s="1">
        <v>-487231.06</v>
      </c>
      <c r="R592" s="1">
        <v>-491034.79000000004</v>
      </c>
      <c r="S592" s="1">
        <v>-496569.81</v>
      </c>
      <c r="T592" s="1">
        <v>-487930.55</v>
      </c>
      <c r="U592" s="1">
        <v>-493479.37</v>
      </c>
      <c r="V592" s="1">
        <v>-499029.82</v>
      </c>
      <c r="W592" s="1">
        <v>-504581.99</v>
      </c>
      <c r="X592" s="1">
        <v>-510136.05</v>
      </c>
      <c r="Y592" s="1">
        <v>-515722.83</v>
      </c>
      <c r="Z592" s="1">
        <v>-521347.09</v>
      </c>
      <c r="AA592" s="1">
        <v>-526978.19000000006</v>
      </c>
      <c r="AB592" s="1">
        <v>-5120.87</v>
      </c>
      <c r="AC592" s="1">
        <v>-5400.43</v>
      </c>
      <c r="AD592" s="1">
        <v>-5483.3</v>
      </c>
      <c r="AE592" s="1">
        <v>-5520.35</v>
      </c>
      <c r="AF592" s="1">
        <v>-5535.02</v>
      </c>
      <c r="AG592" s="1">
        <v>-5547.43</v>
      </c>
      <c r="AH592" s="1">
        <v>-5548.82</v>
      </c>
      <c r="AI592" s="1">
        <v>-5550.45</v>
      </c>
      <c r="AJ592" s="1">
        <v>-5552.17</v>
      </c>
      <c r="AK592" s="1">
        <v>-5554.06</v>
      </c>
      <c r="AL592" s="1">
        <v>-5586.78</v>
      </c>
      <c r="AM592" s="1">
        <v>-5624.26</v>
      </c>
      <c r="AN592" s="1">
        <v>-5631.1</v>
      </c>
      <c r="AO592" s="1">
        <v>1761013.6099999999</v>
      </c>
      <c r="AP592" s="1">
        <v>1796929.9</v>
      </c>
      <c r="AQ592" s="1">
        <v>1819433.06</v>
      </c>
      <c r="AR592" s="1">
        <v>1818618.9500000002</v>
      </c>
      <c r="AS592" s="1">
        <v>1822361.9300000002</v>
      </c>
      <c r="AT592" s="1">
        <v>1832098.15</v>
      </c>
      <c r="AU592" s="1">
        <v>1826614.98</v>
      </c>
      <c r="AV592" s="1">
        <v>1822370.48</v>
      </c>
      <c r="AW592" s="1">
        <v>1816944.2000000002</v>
      </c>
      <c r="AX592" s="1">
        <v>1812849.9300000002</v>
      </c>
      <c r="AY592" s="1">
        <v>1833166.02</v>
      </c>
      <c r="AZ592" s="1">
        <v>1832981.49</v>
      </c>
      <c r="BA592" s="1">
        <v>1827628.12</v>
      </c>
    </row>
    <row r="593" spans="1:53" x14ac:dyDescent="0.2">
      <c r="A593" t="s">
        <v>608</v>
      </c>
      <c r="B593" s="1">
        <v>131112934.17</v>
      </c>
      <c r="C593" s="1">
        <v>131607210.45999999</v>
      </c>
      <c r="D593" s="1">
        <v>132050606.37</v>
      </c>
      <c r="E593" s="1">
        <v>132971122.56</v>
      </c>
      <c r="F593" s="1">
        <v>134282185.13</v>
      </c>
      <c r="G593" s="1">
        <v>135284159.30000001</v>
      </c>
      <c r="H593" s="1">
        <v>136854049.08000001</v>
      </c>
      <c r="I593" s="1">
        <v>137974287.72999999</v>
      </c>
      <c r="J593" s="1">
        <v>138597624.75</v>
      </c>
      <c r="K593" s="1">
        <v>139927613.47</v>
      </c>
      <c r="L593" s="1">
        <v>142079622.53</v>
      </c>
      <c r="M593" s="1">
        <v>143369924.19999999</v>
      </c>
      <c r="N593" s="1">
        <v>143383580.06999999</v>
      </c>
      <c r="O593" s="1">
        <v>-51063284.219999999</v>
      </c>
      <c r="P593" s="1">
        <v>-51320228.369999997</v>
      </c>
      <c r="Q593" s="1">
        <v>-51569731.380000003</v>
      </c>
      <c r="R593" s="1">
        <v>-51816411.799999997</v>
      </c>
      <c r="S593" s="1">
        <v>-52077274.950000003</v>
      </c>
      <c r="T593" s="1">
        <v>-52326640.82</v>
      </c>
      <c r="U593" s="1">
        <v>-52598081.439999998</v>
      </c>
      <c r="V593" s="1">
        <v>-52870677.390000001</v>
      </c>
      <c r="W593" s="1">
        <v>-53120485.75</v>
      </c>
      <c r="X593" s="1">
        <v>-53390427.259999998</v>
      </c>
      <c r="Y593" s="1">
        <v>-53647084.5</v>
      </c>
      <c r="Z593" s="1">
        <v>-53934305.670000002</v>
      </c>
      <c r="AA593" s="1">
        <v>-54193103.979999997</v>
      </c>
      <c r="AB593" s="1">
        <v>-265846.7</v>
      </c>
      <c r="AC593" s="1">
        <v>-264909.48</v>
      </c>
      <c r="AD593" s="1">
        <v>-265854.96000000002</v>
      </c>
      <c r="AE593" s="1">
        <v>-267230.24</v>
      </c>
      <c r="AF593" s="1">
        <v>-269480.41000000003</v>
      </c>
      <c r="AG593" s="1">
        <v>-271812.73</v>
      </c>
      <c r="AH593" s="1">
        <v>-274406.03000000003</v>
      </c>
      <c r="AI593" s="1">
        <v>-277118.57</v>
      </c>
      <c r="AJ593" s="1">
        <v>-278876.68</v>
      </c>
      <c r="AK593" s="1">
        <v>-280846.28999999998</v>
      </c>
      <c r="AL593" s="1">
        <v>-284357.3</v>
      </c>
      <c r="AM593" s="1">
        <v>-287828.28999999998</v>
      </c>
      <c r="AN593" s="1">
        <v>-289143.11</v>
      </c>
      <c r="AO593" s="1">
        <v>80049649.950000003</v>
      </c>
      <c r="AP593" s="1">
        <v>80286982.090000004</v>
      </c>
      <c r="AQ593" s="1">
        <v>80480874.989999995</v>
      </c>
      <c r="AR593" s="1">
        <v>81154710.760000005</v>
      </c>
      <c r="AS593" s="1">
        <v>82204910.180000007</v>
      </c>
      <c r="AT593" s="1">
        <v>82957518.480000004</v>
      </c>
      <c r="AU593" s="1">
        <v>84255967.640000001</v>
      </c>
      <c r="AV593" s="1">
        <v>85103610.340000004</v>
      </c>
      <c r="AW593" s="1">
        <v>85477139</v>
      </c>
      <c r="AX593" s="1">
        <v>86537186.209999993</v>
      </c>
      <c r="AY593" s="1">
        <v>88432538.030000001</v>
      </c>
      <c r="AZ593" s="1">
        <v>89435618.530000001</v>
      </c>
      <c r="BA593" s="1">
        <v>89190476.090000004</v>
      </c>
    </row>
    <row r="594" spans="1:53" x14ac:dyDescent="0.2">
      <c r="A594" t="s">
        <v>609</v>
      </c>
      <c r="B594" s="1">
        <v>50551773.549999997</v>
      </c>
      <c r="C594" s="1">
        <v>50579938.060000002</v>
      </c>
      <c r="D594" s="1">
        <v>50729493.850000001</v>
      </c>
      <c r="E594" s="1">
        <v>50853812.979999997</v>
      </c>
      <c r="F594" s="1">
        <v>51042744.380000003</v>
      </c>
      <c r="G594" s="1">
        <v>51466875.68</v>
      </c>
      <c r="H594" s="1">
        <v>51601521.969999999</v>
      </c>
      <c r="I594" s="1">
        <v>51723001.43</v>
      </c>
      <c r="J594" s="1">
        <v>52251183.670000002</v>
      </c>
      <c r="K594" s="1">
        <v>52541091.93</v>
      </c>
      <c r="L594" s="1">
        <v>52605215.5</v>
      </c>
      <c r="M594" s="1">
        <v>52360330.259999998</v>
      </c>
      <c r="N594" s="1">
        <v>52164504.82</v>
      </c>
      <c r="O594" s="1">
        <v>-11531359.810000001</v>
      </c>
      <c r="P594" s="1">
        <v>-11667887.630000001</v>
      </c>
      <c r="Q594" s="1">
        <v>-11804655.359999999</v>
      </c>
      <c r="R594" s="1">
        <v>-11941792.83</v>
      </c>
      <c r="S594" s="1">
        <v>-12079353.18</v>
      </c>
      <c r="T594" s="1">
        <v>-12217741.17</v>
      </c>
      <c r="U594" s="1">
        <v>-12356883.51</v>
      </c>
      <c r="V594" s="1">
        <v>-12496371.619999999</v>
      </c>
      <c r="W594" s="1">
        <v>-12636736.76</v>
      </c>
      <c r="X594" s="1">
        <v>-12778206.33</v>
      </c>
      <c r="Y594" s="1">
        <v>-12859798.939999999</v>
      </c>
      <c r="Z594" s="1">
        <v>-12488539.24</v>
      </c>
      <c r="AA594" s="1">
        <v>-12433286.84</v>
      </c>
      <c r="AB594" s="1">
        <v>-137200.41</v>
      </c>
      <c r="AC594" s="1">
        <v>-136527.82</v>
      </c>
      <c r="AD594" s="1">
        <v>-136767.73000000001</v>
      </c>
      <c r="AE594" s="1">
        <v>-137137.47</v>
      </c>
      <c r="AF594" s="1">
        <v>-137560.35</v>
      </c>
      <c r="AG594" s="1">
        <v>-138387.99</v>
      </c>
      <c r="AH594" s="1">
        <v>-139142.34</v>
      </c>
      <c r="AI594" s="1">
        <v>-139488.11000000002</v>
      </c>
      <c r="AJ594" s="1">
        <v>-140365.14000000001</v>
      </c>
      <c r="AK594" s="1">
        <v>-141469.57</v>
      </c>
      <c r="AL594" s="1">
        <v>-141947.51</v>
      </c>
      <c r="AM594" s="1">
        <v>-141703.49</v>
      </c>
      <c r="AN594" s="1">
        <v>-141108.53</v>
      </c>
      <c r="AO594" s="1">
        <v>39020413.740000002</v>
      </c>
      <c r="AP594" s="1">
        <v>38912050.43</v>
      </c>
      <c r="AQ594" s="1">
        <v>38924838.490000002</v>
      </c>
      <c r="AR594" s="1">
        <v>38912020.149999999</v>
      </c>
      <c r="AS594" s="1">
        <v>38963391.200000003</v>
      </c>
      <c r="AT594" s="1">
        <v>39249134.509999998</v>
      </c>
      <c r="AU594" s="1">
        <v>39244638.460000001</v>
      </c>
      <c r="AV594" s="1">
        <v>39226629.810000002</v>
      </c>
      <c r="AW594" s="1">
        <v>39614446.909999996</v>
      </c>
      <c r="AX594" s="1">
        <v>39762885.600000001</v>
      </c>
      <c r="AY594" s="1">
        <v>39745416.560000002</v>
      </c>
      <c r="AZ594" s="1">
        <v>39871791.020000003</v>
      </c>
      <c r="BA594" s="1">
        <v>39731217.979999997</v>
      </c>
    </row>
    <row r="595" spans="1:53" x14ac:dyDescent="0.2">
      <c r="A595" t="s">
        <v>610</v>
      </c>
      <c r="B595" s="1">
        <v>2625598.36</v>
      </c>
      <c r="C595" s="1">
        <v>2625165.4300000002</v>
      </c>
      <c r="D595" s="1">
        <v>2625454.87</v>
      </c>
      <c r="E595" s="1">
        <v>2625509.88</v>
      </c>
      <c r="F595" s="1">
        <v>2625867.19</v>
      </c>
      <c r="G595" s="1">
        <v>2585570.23</v>
      </c>
      <c r="H595" s="1">
        <v>2585611.4699999997</v>
      </c>
      <c r="I595" s="1">
        <v>2585611.4699999997</v>
      </c>
      <c r="J595" s="1">
        <v>2588069.15</v>
      </c>
      <c r="K595" s="1">
        <v>2588069.15</v>
      </c>
      <c r="L595" s="1">
        <v>2588180.92</v>
      </c>
      <c r="M595" s="1">
        <v>2624949.5499999998</v>
      </c>
      <c r="N595" s="1">
        <v>2591276.2000000002</v>
      </c>
      <c r="O595" s="1">
        <v>-1013434.05</v>
      </c>
      <c r="P595" s="1">
        <v>-1017547.14</v>
      </c>
      <c r="Q595" s="1">
        <v>-1021660.13</v>
      </c>
      <c r="R595" s="1">
        <v>-1025773.39</v>
      </c>
      <c r="S595" s="1">
        <v>-1029886.97</v>
      </c>
      <c r="T595" s="1">
        <v>-1033969.26</v>
      </c>
      <c r="U595" s="1">
        <v>-1038020.02</v>
      </c>
      <c r="V595" s="1">
        <v>-1042070.81</v>
      </c>
      <c r="W595" s="1">
        <v>-1046123.53</v>
      </c>
      <c r="X595" s="1">
        <v>-1050178.18</v>
      </c>
      <c r="Y595" s="1">
        <v>-1054232.9099999999</v>
      </c>
      <c r="Z595" s="1">
        <v>-1058316.53</v>
      </c>
      <c r="AA595" s="1">
        <v>-1062402.58</v>
      </c>
      <c r="AB595" s="1">
        <v>-4104.08</v>
      </c>
      <c r="AC595" s="1">
        <v>-4113.09</v>
      </c>
      <c r="AD595" s="1">
        <v>-4112.99</v>
      </c>
      <c r="AE595" s="1">
        <v>-4113.26</v>
      </c>
      <c r="AF595" s="1">
        <v>-4113.58</v>
      </c>
      <c r="AG595" s="1">
        <v>-4082.29</v>
      </c>
      <c r="AH595" s="1">
        <v>-4050.76</v>
      </c>
      <c r="AI595" s="1">
        <v>-4050.79</v>
      </c>
      <c r="AJ595" s="1">
        <v>-4052.7200000000003</v>
      </c>
      <c r="AK595" s="1">
        <v>-4054.65</v>
      </c>
      <c r="AL595" s="1">
        <v>-4054.73</v>
      </c>
      <c r="AM595" s="1">
        <v>-4083.62</v>
      </c>
      <c r="AN595" s="1">
        <v>-4086.05</v>
      </c>
      <c r="AO595" s="1">
        <v>1612164.31</v>
      </c>
      <c r="AP595" s="1">
        <v>1607618.29</v>
      </c>
      <c r="AQ595" s="1">
        <v>1603794.74</v>
      </c>
      <c r="AR595" s="1">
        <v>1599736.49</v>
      </c>
      <c r="AS595" s="1">
        <v>1595980.22</v>
      </c>
      <c r="AT595" s="1">
        <v>1551600.97</v>
      </c>
      <c r="AU595" s="1">
        <v>1547591.45</v>
      </c>
      <c r="AV595" s="1">
        <v>1543540.6600000001</v>
      </c>
      <c r="AW595" s="1">
        <v>1541945.62</v>
      </c>
      <c r="AX595" s="1">
        <v>1537890.97</v>
      </c>
      <c r="AY595" s="1">
        <v>1533948.01</v>
      </c>
      <c r="AZ595" s="1">
        <v>1566633.02</v>
      </c>
      <c r="BA595" s="1">
        <v>1528873.62</v>
      </c>
    </row>
    <row r="596" spans="1:53" x14ac:dyDescent="0.2">
      <c r="A596" t="s">
        <v>611</v>
      </c>
      <c r="B596" s="1">
        <v>477164.31</v>
      </c>
      <c r="C596" s="1">
        <v>477164.31</v>
      </c>
      <c r="D596" s="1">
        <v>477164.31</v>
      </c>
      <c r="E596" s="1">
        <v>477164.31</v>
      </c>
      <c r="F596" s="1">
        <v>477164.31</v>
      </c>
      <c r="G596" s="1">
        <v>477164.31</v>
      </c>
      <c r="H596" s="1">
        <v>477164.31</v>
      </c>
      <c r="I596" s="1">
        <v>477164.31</v>
      </c>
      <c r="J596" s="1">
        <v>477164.31</v>
      </c>
      <c r="K596" s="1">
        <v>477164.31</v>
      </c>
      <c r="L596" s="1">
        <v>477164.31</v>
      </c>
      <c r="M596" s="1">
        <v>601171.13</v>
      </c>
      <c r="N596" s="1">
        <v>601171.13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477164.31</v>
      </c>
      <c r="AP596" s="1">
        <v>477164.31</v>
      </c>
      <c r="AQ596" s="1">
        <v>477164.31</v>
      </c>
      <c r="AR596" s="1">
        <v>477164.31</v>
      </c>
      <c r="AS596" s="1">
        <v>477164.31</v>
      </c>
      <c r="AT596" s="1">
        <v>477164.31</v>
      </c>
      <c r="AU596" s="1">
        <v>477164.31</v>
      </c>
      <c r="AV596" s="1">
        <v>477164.31</v>
      </c>
      <c r="AW596" s="1">
        <v>477164.31</v>
      </c>
      <c r="AX596" s="1">
        <v>477164.31</v>
      </c>
      <c r="AY596" s="1">
        <v>477164.31</v>
      </c>
      <c r="AZ596" s="1">
        <v>601171.13</v>
      </c>
      <c r="BA596" s="1">
        <v>601171.13</v>
      </c>
    </row>
    <row r="597" spans="1:53" x14ac:dyDescent="0.2">
      <c r="A597" t="s">
        <v>612</v>
      </c>
      <c r="B597" s="1">
        <v>2240825.6</v>
      </c>
      <c r="C597" s="1">
        <v>2240825.6</v>
      </c>
      <c r="D597" s="1">
        <v>2240825.6</v>
      </c>
      <c r="E597" s="1">
        <v>2238053.6</v>
      </c>
      <c r="F597" s="1">
        <v>2238053.6</v>
      </c>
      <c r="G597" s="1">
        <v>2238053.6</v>
      </c>
      <c r="H597" s="1">
        <v>2238053.6</v>
      </c>
      <c r="I597" s="1">
        <v>2230547.02</v>
      </c>
      <c r="J597" s="1">
        <v>2233288.2400000002</v>
      </c>
      <c r="K597" s="1">
        <v>2233288.2400000002</v>
      </c>
      <c r="L597" s="1">
        <v>2233288.2400000002</v>
      </c>
      <c r="M597" s="1">
        <v>2233288.2400000002</v>
      </c>
      <c r="N597" s="1">
        <v>2233288.2400000002</v>
      </c>
      <c r="O597" s="1">
        <v>-497983.11</v>
      </c>
      <c r="P597" s="1">
        <v>-504574.87</v>
      </c>
      <c r="Q597" s="1">
        <v>-511166.63</v>
      </c>
      <c r="R597" s="1">
        <v>-514982.31</v>
      </c>
      <c r="S597" s="1">
        <v>-521565.92</v>
      </c>
      <c r="T597" s="1">
        <v>-528149.53</v>
      </c>
      <c r="U597" s="1">
        <v>-534733.14</v>
      </c>
      <c r="V597" s="1">
        <v>-541305.71</v>
      </c>
      <c r="W597" s="1">
        <v>-550479.46</v>
      </c>
      <c r="X597" s="1">
        <v>-557049.05000000005</v>
      </c>
      <c r="Y597" s="1">
        <v>-563618.64</v>
      </c>
      <c r="Z597" s="1">
        <v>-570188.23</v>
      </c>
      <c r="AA597" s="1">
        <v>-576757.82000000007</v>
      </c>
      <c r="AB597" s="1">
        <v>-6591.76</v>
      </c>
      <c r="AC597" s="1">
        <v>-6591.76</v>
      </c>
      <c r="AD597" s="1">
        <v>-6591.76</v>
      </c>
      <c r="AE597" s="1">
        <v>-6587.68</v>
      </c>
      <c r="AF597" s="1">
        <v>-6583.6100000000006</v>
      </c>
      <c r="AG597" s="1">
        <v>-6583.6100000000006</v>
      </c>
      <c r="AH597" s="1">
        <v>-6583.6100000000006</v>
      </c>
      <c r="AI597" s="1">
        <v>-6572.57</v>
      </c>
      <c r="AJ597" s="1">
        <v>-6569.59</v>
      </c>
      <c r="AK597" s="1">
        <v>-6569.59</v>
      </c>
      <c r="AL597" s="1">
        <v>-6569.59</v>
      </c>
      <c r="AM597" s="1">
        <v>-6569.59</v>
      </c>
      <c r="AN597" s="1">
        <v>-6569.59</v>
      </c>
      <c r="AO597" s="1">
        <v>1742842.49</v>
      </c>
      <c r="AP597" s="1">
        <v>1736250.73</v>
      </c>
      <c r="AQ597" s="1">
        <v>1729658.97</v>
      </c>
      <c r="AR597" s="1">
        <v>1723071.29</v>
      </c>
      <c r="AS597" s="1">
        <v>1716487.6800000002</v>
      </c>
      <c r="AT597" s="1">
        <v>1709904.07</v>
      </c>
      <c r="AU597" s="1">
        <v>1703320.46</v>
      </c>
      <c r="AV597" s="1">
        <v>1689241.31</v>
      </c>
      <c r="AW597" s="1">
        <v>1682808.78</v>
      </c>
      <c r="AX597" s="1">
        <v>1676239.19</v>
      </c>
      <c r="AY597" s="1">
        <v>1669669.6</v>
      </c>
      <c r="AZ597" s="1">
        <v>1663100.01</v>
      </c>
      <c r="BA597" s="1">
        <v>1656530.42</v>
      </c>
    </row>
    <row r="598" spans="1:53" x14ac:dyDescent="0.2">
      <c r="A598" t="s">
        <v>613</v>
      </c>
      <c r="B598" s="1">
        <v>1862.53</v>
      </c>
      <c r="C598" s="1">
        <v>1862.53</v>
      </c>
      <c r="D598" s="1">
        <v>1862.53</v>
      </c>
      <c r="E598" s="1">
        <v>1862.53</v>
      </c>
      <c r="F598" s="1">
        <v>1862.53</v>
      </c>
      <c r="G598" s="1">
        <v>1862.53</v>
      </c>
      <c r="H598" s="1">
        <v>1862.53</v>
      </c>
      <c r="I598" s="1">
        <v>1862.53</v>
      </c>
      <c r="J598" s="1">
        <v>1862.53</v>
      </c>
      <c r="K598" s="1">
        <v>0</v>
      </c>
      <c r="L598" s="1" t="s">
        <v>21</v>
      </c>
      <c r="M598" s="1" t="s">
        <v>21</v>
      </c>
      <c r="N598" s="1" t="s">
        <v>21</v>
      </c>
      <c r="O598" s="1">
        <v>-1862.53</v>
      </c>
      <c r="P598" s="1">
        <v>-1862.53</v>
      </c>
      <c r="Q598" s="1">
        <v>-1862.53</v>
      </c>
      <c r="R598" s="1">
        <v>-1862.53</v>
      </c>
      <c r="S598" s="1">
        <v>-1862.53</v>
      </c>
      <c r="T598" s="1">
        <v>-1862.53</v>
      </c>
      <c r="U598" s="1">
        <v>-1862.53</v>
      </c>
      <c r="V598" s="1">
        <v>-1862.53</v>
      </c>
      <c r="W598" s="1">
        <v>-1862.53</v>
      </c>
      <c r="X598" s="1">
        <v>0</v>
      </c>
      <c r="Y598" s="1" t="s">
        <v>21</v>
      </c>
      <c r="Z598" s="1" t="s">
        <v>21</v>
      </c>
      <c r="AA598" s="1" t="s">
        <v>21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 t="s">
        <v>21</v>
      </c>
      <c r="AM598" s="1" t="s">
        <v>21</v>
      </c>
      <c r="AN598" s="1" t="s">
        <v>21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 t="s">
        <v>21</v>
      </c>
      <c r="AZ598" s="1" t="s">
        <v>21</v>
      </c>
      <c r="BA598" s="1" t="s">
        <v>21</v>
      </c>
    </row>
    <row r="599" spans="1:53" x14ac:dyDescent="0.2">
      <c r="A599" t="s">
        <v>614</v>
      </c>
      <c r="B599" s="1">
        <v>682969.66</v>
      </c>
      <c r="C599" s="1">
        <v>682969.66</v>
      </c>
      <c r="D599" s="1">
        <v>682969.66</v>
      </c>
      <c r="E599" s="1">
        <v>682969.66</v>
      </c>
      <c r="F599" s="1">
        <v>682969.66</v>
      </c>
      <c r="G599" s="1">
        <v>682969.66</v>
      </c>
      <c r="H599" s="1">
        <v>662793.23</v>
      </c>
      <c r="I599" s="1">
        <v>662793.23</v>
      </c>
      <c r="J599" s="1">
        <v>662793.23</v>
      </c>
      <c r="K599" s="1">
        <v>748511.27</v>
      </c>
      <c r="L599" s="1">
        <v>749545.20000000007</v>
      </c>
      <c r="M599" s="1">
        <v>749545.20000000007</v>
      </c>
      <c r="N599" s="1">
        <v>842843.74</v>
      </c>
      <c r="O599" s="1">
        <v>-141787.79</v>
      </c>
      <c r="P599" s="1">
        <v>-144331.85</v>
      </c>
      <c r="Q599" s="1">
        <v>-146875.91</v>
      </c>
      <c r="R599" s="1">
        <v>-149419.97</v>
      </c>
      <c r="S599" s="1">
        <v>-151964.03</v>
      </c>
      <c r="T599" s="1">
        <v>-154508.09</v>
      </c>
      <c r="U599" s="1">
        <v>-136838.14000000001</v>
      </c>
      <c r="V599" s="1">
        <v>-139307.04</v>
      </c>
      <c r="W599" s="1">
        <v>-141775.94</v>
      </c>
      <c r="X599" s="1">
        <v>-144404.49</v>
      </c>
      <c r="Y599" s="1">
        <v>-147194.62</v>
      </c>
      <c r="Z599" s="1">
        <v>-149986.68</v>
      </c>
      <c r="AA599" s="1">
        <v>-152952.5</v>
      </c>
      <c r="AB599" s="1">
        <v>-2544.06</v>
      </c>
      <c r="AC599" s="1">
        <v>-2544.06</v>
      </c>
      <c r="AD599" s="1">
        <v>-2544.06</v>
      </c>
      <c r="AE599" s="1">
        <v>-2544.06</v>
      </c>
      <c r="AF599" s="1">
        <v>-2544.06</v>
      </c>
      <c r="AG599" s="1">
        <v>-2544.06</v>
      </c>
      <c r="AH599" s="1">
        <v>-2506.48</v>
      </c>
      <c r="AI599" s="1">
        <v>-2468.9</v>
      </c>
      <c r="AJ599" s="1">
        <v>-2468.9</v>
      </c>
      <c r="AK599" s="1">
        <v>-2628.55</v>
      </c>
      <c r="AL599" s="1">
        <v>-2790.13</v>
      </c>
      <c r="AM599" s="1">
        <v>-2792.06</v>
      </c>
      <c r="AN599" s="1">
        <v>-2965.82</v>
      </c>
      <c r="AO599" s="1">
        <v>541181.87</v>
      </c>
      <c r="AP599" s="1">
        <v>538637.81000000006</v>
      </c>
      <c r="AQ599" s="1">
        <v>536093.75</v>
      </c>
      <c r="AR599" s="1">
        <v>533549.69000000006</v>
      </c>
      <c r="AS599" s="1">
        <v>531005.63</v>
      </c>
      <c r="AT599" s="1">
        <v>528461.57000000007</v>
      </c>
      <c r="AU599" s="1">
        <v>525955.09</v>
      </c>
      <c r="AV599" s="1">
        <v>523486.19</v>
      </c>
      <c r="AW599" s="1">
        <v>521017.29000000004</v>
      </c>
      <c r="AX599" s="1">
        <v>604106.78</v>
      </c>
      <c r="AY599" s="1">
        <v>602350.57999999996</v>
      </c>
      <c r="AZ599" s="1">
        <v>599558.52</v>
      </c>
      <c r="BA599" s="1">
        <v>689891.24</v>
      </c>
    </row>
    <row r="600" spans="1:53" x14ac:dyDescent="0.2">
      <c r="A600" t="s">
        <v>615</v>
      </c>
      <c r="B600" s="1">
        <v>0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</row>
    <row r="601" spans="1:53" x14ac:dyDescent="0.2">
      <c r="A601" t="s">
        <v>616</v>
      </c>
      <c r="B601" s="1">
        <v>1145648.19</v>
      </c>
      <c r="C601" s="1">
        <v>1192570.24</v>
      </c>
      <c r="D601" s="1">
        <v>1194748.5</v>
      </c>
      <c r="E601" s="1">
        <v>1173969.18</v>
      </c>
      <c r="F601" s="1">
        <v>1216013.01</v>
      </c>
      <c r="G601" s="1">
        <v>1216226.48</v>
      </c>
      <c r="H601" s="1">
        <v>1191451.56</v>
      </c>
      <c r="I601" s="1">
        <v>1191451.56</v>
      </c>
      <c r="J601" s="1">
        <v>1191451.56</v>
      </c>
      <c r="K601" s="1">
        <v>1239804.57</v>
      </c>
      <c r="L601" s="1">
        <v>1239804.57</v>
      </c>
      <c r="M601" s="1">
        <v>1287444.08</v>
      </c>
      <c r="N601" s="1">
        <v>1287444.08</v>
      </c>
      <c r="O601" s="1">
        <v>-513279.77</v>
      </c>
      <c r="P601" s="1">
        <v>-529111.46</v>
      </c>
      <c r="Q601" s="1">
        <v>-545275.6</v>
      </c>
      <c r="R601" s="1">
        <v>-538424.47</v>
      </c>
      <c r="S601" s="1">
        <v>-554606.64</v>
      </c>
      <c r="T601" s="1">
        <v>-571074.93000000005</v>
      </c>
      <c r="U601" s="1">
        <v>-562602</v>
      </c>
      <c r="V601" s="1">
        <v>-578736.24</v>
      </c>
      <c r="W601" s="1">
        <v>-594870.48</v>
      </c>
      <c r="X601" s="1">
        <v>-615854.19000000006</v>
      </c>
      <c r="Y601" s="1">
        <v>-632643.21</v>
      </c>
      <c r="Z601" s="1">
        <v>-649754.79</v>
      </c>
      <c r="AA601" s="1">
        <v>-667188.93000000005</v>
      </c>
      <c r="AB601" s="1">
        <v>-15425.53</v>
      </c>
      <c r="AC601" s="1">
        <v>-15831.69</v>
      </c>
      <c r="AD601" s="1">
        <v>-16164.140000000001</v>
      </c>
      <c r="AE601" s="1">
        <v>-16038.19</v>
      </c>
      <c r="AF601" s="1">
        <v>-16182.17</v>
      </c>
      <c r="AG601" s="1">
        <v>-16468.29</v>
      </c>
      <c r="AH601" s="1">
        <v>-16301.99</v>
      </c>
      <c r="AI601" s="1">
        <v>-16134.24</v>
      </c>
      <c r="AJ601" s="1">
        <v>-16134.24</v>
      </c>
      <c r="AK601" s="1">
        <v>-16789.02</v>
      </c>
      <c r="AL601" s="1">
        <v>-16789.02</v>
      </c>
      <c r="AM601" s="1">
        <v>-17111.580000000002</v>
      </c>
      <c r="AN601" s="1">
        <v>-17434.14</v>
      </c>
      <c r="AO601" s="1">
        <v>632368.42000000004</v>
      </c>
      <c r="AP601" s="1">
        <v>663458.78</v>
      </c>
      <c r="AQ601" s="1">
        <v>649472.9</v>
      </c>
      <c r="AR601" s="1">
        <v>635544.71</v>
      </c>
      <c r="AS601" s="1">
        <v>661406.37</v>
      </c>
      <c r="AT601" s="1">
        <v>645151.55000000005</v>
      </c>
      <c r="AU601" s="1">
        <v>628849.56000000006</v>
      </c>
      <c r="AV601" s="1">
        <v>612715.32000000007</v>
      </c>
      <c r="AW601" s="1">
        <v>596581.07999999996</v>
      </c>
      <c r="AX601" s="1">
        <v>623950.38</v>
      </c>
      <c r="AY601" s="1">
        <v>607161.36</v>
      </c>
      <c r="AZ601" s="1">
        <v>637689.29</v>
      </c>
      <c r="BA601" s="1">
        <v>620255.15</v>
      </c>
    </row>
    <row r="602" spans="1:53" x14ac:dyDescent="0.2">
      <c r="A602" t="s">
        <v>617</v>
      </c>
      <c r="B602" s="1">
        <v>0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</row>
    <row r="603" spans="1:53" x14ac:dyDescent="0.2">
      <c r="A603" t="s">
        <v>618</v>
      </c>
      <c r="B603" s="1">
        <v>1736123.32</v>
      </c>
      <c r="C603" s="1">
        <v>1736123.32</v>
      </c>
      <c r="D603" s="1">
        <v>1735997.8399999999</v>
      </c>
      <c r="E603" s="1">
        <v>1603779.08</v>
      </c>
      <c r="F603" s="1">
        <v>1603779.08</v>
      </c>
      <c r="G603" s="1">
        <v>1603779.08</v>
      </c>
      <c r="H603" s="1">
        <v>1603779.08</v>
      </c>
      <c r="I603" s="1">
        <v>1603779.08</v>
      </c>
      <c r="J603" s="1">
        <v>1533350.4</v>
      </c>
      <c r="K603" s="1">
        <v>1737679.22</v>
      </c>
      <c r="L603" s="1">
        <v>1737679.22</v>
      </c>
      <c r="M603" s="1">
        <v>1737679.22</v>
      </c>
      <c r="N603" s="1">
        <v>2155512.5299999998</v>
      </c>
      <c r="O603" s="1">
        <v>-573214.27</v>
      </c>
      <c r="P603" s="1">
        <v>-596724.27</v>
      </c>
      <c r="Q603" s="1">
        <v>-620233.42000000004</v>
      </c>
      <c r="R603" s="1">
        <v>-510627.73000000004</v>
      </c>
      <c r="S603" s="1">
        <v>-532345.57000000007</v>
      </c>
      <c r="T603" s="1">
        <v>-554063.41</v>
      </c>
      <c r="U603" s="1">
        <v>-575781.25</v>
      </c>
      <c r="V603" s="1">
        <v>-597499.09</v>
      </c>
      <c r="W603" s="1">
        <v>-548311.39</v>
      </c>
      <c r="X603" s="1">
        <v>-570458.99</v>
      </c>
      <c r="Y603" s="1">
        <v>-593990.06000000006</v>
      </c>
      <c r="Z603" s="1">
        <v>-617521.13</v>
      </c>
      <c r="AA603" s="1">
        <v>-643881.28</v>
      </c>
      <c r="AB603" s="1">
        <v>-23510</v>
      </c>
      <c r="AC603" s="1">
        <v>-23510</v>
      </c>
      <c r="AD603" s="1">
        <v>-23509.15</v>
      </c>
      <c r="AE603" s="1">
        <v>-22613.07</v>
      </c>
      <c r="AF603" s="1">
        <v>-21717.84</v>
      </c>
      <c r="AG603" s="1">
        <v>-21717.84</v>
      </c>
      <c r="AH603" s="1">
        <v>-21717.84</v>
      </c>
      <c r="AI603" s="1">
        <v>-21717.84</v>
      </c>
      <c r="AJ603" s="1">
        <v>-21240.98</v>
      </c>
      <c r="AK603" s="1">
        <v>-22147.600000000002</v>
      </c>
      <c r="AL603" s="1">
        <v>-23531.07</v>
      </c>
      <c r="AM603" s="1">
        <v>-23531.07</v>
      </c>
      <c r="AN603" s="1">
        <v>-26360.15</v>
      </c>
      <c r="AO603" s="1">
        <v>1162909.05</v>
      </c>
      <c r="AP603" s="1">
        <v>1139399.05</v>
      </c>
      <c r="AQ603" s="1">
        <v>1115764.42</v>
      </c>
      <c r="AR603" s="1">
        <v>1093151.3500000001</v>
      </c>
      <c r="AS603" s="1">
        <v>1071433.51</v>
      </c>
      <c r="AT603" s="1">
        <v>1049715.67</v>
      </c>
      <c r="AU603" s="1">
        <v>1027997.83</v>
      </c>
      <c r="AV603" s="1">
        <v>1006279.99</v>
      </c>
      <c r="AW603" s="1">
        <v>985039.01</v>
      </c>
      <c r="AX603" s="1">
        <v>1167220.23</v>
      </c>
      <c r="AY603" s="1">
        <v>1143689.1599999999</v>
      </c>
      <c r="AZ603" s="1">
        <v>1120158.0900000001</v>
      </c>
      <c r="BA603" s="1">
        <v>1511631.25</v>
      </c>
    </row>
    <row r="604" spans="1:53" x14ac:dyDescent="0.2">
      <c r="A604" t="s">
        <v>619</v>
      </c>
      <c r="B604" s="1">
        <v>1370643.6</v>
      </c>
      <c r="C604" s="1">
        <v>1370643.6</v>
      </c>
      <c r="D604" s="1">
        <v>1370643.6</v>
      </c>
      <c r="E604" s="1">
        <v>1340415.6000000001</v>
      </c>
      <c r="F604" s="1">
        <v>1516956.08</v>
      </c>
      <c r="G604" s="1">
        <v>1517864.74</v>
      </c>
      <c r="H604" s="1">
        <v>1517864.74</v>
      </c>
      <c r="I604" s="1">
        <v>1517864.74</v>
      </c>
      <c r="J604" s="1">
        <v>1517864.74</v>
      </c>
      <c r="K604" s="1">
        <v>1517864.74</v>
      </c>
      <c r="L604" s="1">
        <v>1517864.74</v>
      </c>
      <c r="M604" s="1">
        <v>1517864.74</v>
      </c>
      <c r="N604" s="1">
        <v>1517864.74</v>
      </c>
      <c r="O604" s="1">
        <v>-318563.5</v>
      </c>
      <c r="P604" s="1">
        <v>-333138.01</v>
      </c>
      <c r="Q604" s="1">
        <v>-347712.52</v>
      </c>
      <c r="R604" s="1">
        <v>-331898.32</v>
      </c>
      <c r="S604" s="1">
        <v>-347090.01</v>
      </c>
      <c r="T604" s="1">
        <v>-363225.14</v>
      </c>
      <c r="U604" s="1">
        <v>-379365.10000000003</v>
      </c>
      <c r="V604" s="1">
        <v>-395505.06</v>
      </c>
      <c r="W604" s="1">
        <v>-411645.02</v>
      </c>
      <c r="X604" s="1">
        <v>-427784.98</v>
      </c>
      <c r="Y604" s="1">
        <v>-443924.94</v>
      </c>
      <c r="Z604" s="1">
        <v>-460064.9</v>
      </c>
      <c r="AA604" s="1">
        <v>-476204.86</v>
      </c>
      <c r="AB604" s="1">
        <v>-14574.51</v>
      </c>
      <c r="AC604" s="1">
        <v>-14574.51</v>
      </c>
      <c r="AD604" s="1">
        <v>-14574.51</v>
      </c>
      <c r="AE604" s="1">
        <v>-14413.800000000001</v>
      </c>
      <c r="AF604" s="1">
        <v>-15191.69</v>
      </c>
      <c r="AG604" s="1">
        <v>-16135.130000000001</v>
      </c>
      <c r="AH604" s="1">
        <v>-16139.960000000001</v>
      </c>
      <c r="AI604" s="1">
        <v>-16139.960000000001</v>
      </c>
      <c r="AJ604" s="1">
        <v>-16139.960000000001</v>
      </c>
      <c r="AK604" s="1">
        <v>-16139.960000000001</v>
      </c>
      <c r="AL604" s="1">
        <v>-16139.960000000001</v>
      </c>
      <c r="AM604" s="1">
        <v>-16139.960000000001</v>
      </c>
      <c r="AN604" s="1">
        <v>-16139.960000000001</v>
      </c>
      <c r="AO604" s="1">
        <v>1052080.1000000001</v>
      </c>
      <c r="AP604" s="1">
        <v>1037505.59</v>
      </c>
      <c r="AQ604" s="1">
        <v>1022931.08</v>
      </c>
      <c r="AR604" s="1">
        <v>1008517.28</v>
      </c>
      <c r="AS604" s="1">
        <v>1169866.07</v>
      </c>
      <c r="AT604" s="1">
        <v>1154639.6000000001</v>
      </c>
      <c r="AU604" s="1">
        <v>1138499.6400000001</v>
      </c>
      <c r="AV604" s="1">
        <v>1122359.68</v>
      </c>
      <c r="AW604" s="1">
        <v>1106219.72</v>
      </c>
      <c r="AX604" s="1">
        <v>1090079.76</v>
      </c>
      <c r="AY604" s="1">
        <v>1073939.8</v>
      </c>
      <c r="AZ604" s="1">
        <v>1057799.8400000001</v>
      </c>
      <c r="BA604" s="1">
        <v>1041659.88</v>
      </c>
    </row>
    <row r="605" spans="1:53" x14ac:dyDescent="0.2">
      <c r="A605" t="s">
        <v>620</v>
      </c>
      <c r="B605" s="1">
        <v>665552.79</v>
      </c>
      <c r="C605" s="1">
        <v>665552.79</v>
      </c>
      <c r="D605" s="1">
        <v>665552.79</v>
      </c>
      <c r="E605" s="1">
        <v>665552.79</v>
      </c>
      <c r="F605" s="1">
        <v>665552.79</v>
      </c>
      <c r="G605" s="1">
        <v>665552.79</v>
      </c>
      <c r="H605" s="1">
        <v>665552.79</v>
      </c>
      <c r="I605" s="1">
        <v>665552.79</v>
      </c>
      <c r="J605" s="1">
        <v>665552.79</v>
      </c>
      <c r="K605" s="1">
        <v>665552.79</v>
      </c>
      <c r="L605" s="1">
        <v>665552.79</v>
      </c>
      <c r="M605" s="1">
        <v>665552.79</v>
      </c>
      <c r="N605" s="1">
        <v>839606.52</v>
      </c>
      <c r="O605" s="1">
        <v>-290415.10000000003</v>
      </c>
      <c r="P605" s="1">
        <v>-297492.14</v>
      </c>
      <c r="Q605" s="1">
        <v>-304569.18</v>
      </c>
      <c r="R605" s="1">
        <v>-311646.22000000003</v>
      </c>
      <c r="S605" s="1">
        <v>-318723.26</v>
      </c>
      <c r="T605" s="1">
        <v>-325800.3</v>
      </c>
      <c r="U605" s="1">
        <v>-332877.34000000003</v>
      </c>
      <c r="V605" s="1">
        <v>-339954.38</v>
      </c>
      <c r="W605" s="1">
        <v>-347031.42</v>
      </c>
      <c r="X605" s="1">
        <v>-354108.46</v>
      </c>
      <c r="Y605" s="1">
        <v>-361185.5</v>
      </c>
      <c r="Z605" s="1">
        <v>-368262.54</v>
      </c>
      <c r="AA605" s="1">
        <v>-376264.97000000003</v>
      </c>
      <c r="AB605" s="1">
        <v>-7077.04</v>
      </c>
      <c r="AC605" s="1">
        <v>-7077.04</v>
      </c>
      <c r="AD605" s="1">
        <v>-7077.04</v>
      </c>
      <c r="AE605" s="1">
        <v>-7077.04</v>
      </c>
      <c r="AF605" s="1">
        <v>-7077.04</v>
      </c>
      <c r="AG605" s="1">
        <v>-7077.04</v>
      </c>
      <c r="AH605" s="1">
        <v>-7077.04</v>
      </c>
      <c r="AI605" s="1">
        <v>-7077.04</v>
      </c>
      <c r="AJ605" s="1">
        <v>-7077.04</v>
      </c>
      <c r="AK605" s="1">
        <v>-7077.04</v>
      </c>
      <c r="AL605" s="1">
        <v>-7077.04</v>
      </c>
      <c r="AM605" s="1">
        <v>-7077.04</v>
      </c>
      <c r="AN605" s="1">
        <v>-8002.43</v>
      </c>
      <c r="AO605" s="1">
        <v>375137.69</v>
      </c>
      <c r="AP605" s="1">
        <v>368060.65</v>
      </c>
      <c r="AQ605" s="1">
        <v>360983.61</v>
      </c>
      <c r="AR605" s="1">
        <v>353906.57</v>
      </c>
      <c r="AS605" s="1">
        <v>346829.53</v>
      </c>
      <c r="AT605" s="1">
        <v>339752.49</v>
      </c>
      <c r="AU605" s="1">
        <v>332675.45</v>
      </c>
      <c r="AV605" s="1">
        <v>325598.41000000003</v>
      </c>
      <c r="AW605" s="1">
        <v>318521.37</v>
      </c>
      <c r="AX605" s="1">
        <v>311444.33</v>
      </c>
      <c r="AY605" s="1">
        <v>304367.28999999998</v>
      </c>
      <c r="AZ605" s="1">
        <v>297290.25</v>
      </c>
      <c r="BA605" s="1">
        <v>463341.55</v>
      </c>
    </row>
    <row r="606" spans="1:53" x14ac:dyDescent="0.2">
      <c r="A606" t="s">
        <v>621</v>
      </c>
      <c r="B606" s="1">
        <v>1132918.74</v>
      </c>
      <c r="C606" s="1">
        <v>1132918.74</v>
      </c>
      <c r="D606" s="1">
        <v>1132918.74</v>
      </c>
      <c r="E606" s="1">
        <v>1132918.74</v>
      </c>
      <c r="F606" s="1">
        <v>1132918.74</v>
      </c>
      <c r="G606" s="1">
        <v>1132918.74</v>
      </c>
      <c r="H606" s="1">
        <v>1132918.74</v>
      </c>
      <c r="I606" s="1">
        <v>1132918.74</v>
      </c>
      <c r="J606" s="1">
        <v>1132918.74</v>
      </c>
      <c r="K606" s="1">
        <v>1132918.74</v>
      </c>
      <c r="L606" s="1">
        <v>1132918.74</v>
      </c>
      <c r="M606" s="1">
        <v>1132918.74</v>
      </c>
      <c r="N606" s="1">
        <v>1339721.97</v>
      </c>
      <c r="O606" s="1">
        <v>-301102.47000000003</v>
      </c>
      <c r="P606" s="1">
        <v>-307475.14</v>
      </c>
      <c r="Q606" s="1">
        <v>-313847.81</v>
      </c>
      <c r="R606" s="1">
        <v>-320220.48</v>
      </c>
      <c r="S606" s="1">
        <v>-326593.15000000002</v>
      </c>
      <c r="T606" s="1">
        <v>-332965.82</v>
      </c>
      <c r="U606" s="1">
        <v>-339338.49</v>
      </c>
      <c r="V606" s="1">
        <v>-345711.16000000003</v>
      </c>
      <c r="W606" s="1">
        <v>-352083.83</v>
      </c>
      <c r="X606" s="1">
        <v>-358456.5</v>
      </c>
      <c r="Y606" s="1">
        <v>-364829.17</v>
      </c>
      <c r="Z606" s="1">
        <v>-371201.84</v>
      </c>
      <c r="AA606" s="1">
        <v>-378156.14</v>
      </c>
      <c r="AB606" s="1">
        <v>-6372.67</v>
      </c>
      <c r="AC606" s="1">
        <v>-6372.67</v>
      </c>
      <c r="AD606" s="1">
        <v>-6372.67</v>
      </c>
      <c r="AE606" s="1">
        <v>-6372.67</v>
      </c>
      <c r="AF606" s="1">
        <v>-6372.67</v>
      </c>
      <c r="AG606" s="1">
        <v>-6372.67</v>
      </c>
      <c r="AH606" s="1">
        <v>-6372.67</v>
      </c>
      <c r="AI606" s="1">
        <v>-6372.67</v>
      </c>
      <c r="AJ606" s="1">
        <v>-6372.67</v>
      </c>
      <c r="AK606" s="1">
        <v>-6372.67</v>
      </c>
      <c r="AL606" s="1">
        <v>-6372.67</v>
      </c>
      <c r="AM606" s="1">
        <v>-6372.67</v>
      </c>
      <c r="AN606" s="1">
        <v>-6954.3</v>
      </c>
      <c r="AO606" s="1">
        <v>831816.27</v>
      </c>
      <c r="AP606" s="1">
        <v>825443.6</v>
      </c>
      <c r="AQ606" s="1">
        <v>819070.93</v>
      </c>
      <c r="AR606" s="1">
        <v>812698.26</v>
      </c>
      <c r="AS606" s="1">
        <v>806325.59</v>
      </c>
      <c r="AT606" s="1">
        <v>799952.92</v>
      </c>
      <c r="AU606" s="1">
        <v>793580.25</v>
      </c>
      <c r="AV606" s="1">
        <v>787207.58000000007</v>
      </c>
      <c r="AW606" s="1">
        <v>780834.91</v>
      </c>
      <c r="AX606" s="1">
        <v>774462.24</v>
      </c>
      <c r="AY606" s="1">
        <v>768089.57000000007</v>
      </c>
      <c r="AZ606" s="1">
        <v>761716.9</v>
      </c>
      <c r="BA606" s="1">
        <v>961565.83000000007</v>
      </c>
    </row>
    <row r="607" spans="1:53" x14ac:dyDescent="0.2">
      <c r="A607" t="s">
        <v>622</v>
      </c>
      <c r="B607" s="1">
        <v>101711.45</v>
      </c>
      <c r="C607" s="1">
        <v>101711.45</v>
      </c>
      <c r="D607" s="1">
        <v>101711.45</v>
      </c>
      <c r="E607" s="1">
        <v>101711.45</v>
      </c>
      <c r="F607" s="1">
        <v>101711.45</v>
      </c>
      <c r="G607" s="1">
        <v>101711.45</v>
      </c>
      <c r="H607" s="1">
        <v>101711.45</v>
      </c>
      <c r="I607" s="1">
        <v>101711.45</v>
      </c>
      <c r="J607" s="1">
        <v>101711.45</v>
      </c>
      <c r="K607" s="1">
        <v>101711.45</v>
      </c>
      <c r="L607" s="1">
        <v>101711.45</v>
      </c>
      <c r="M607" s="1">
        <v>101711.45</v>
      </c>
      <c r="N607" s="1">
        <v>101711.45</v>
      </c>
      <c r="O607" s="1">
        <v>-43184.51</v>
      </c>
      <c r="P607" s="1">
        <v>-43756.639999999999</v>
      </c>
      <c r="Q607" s="1">
        <v>-44328.770000000004</v>
      </c>
      <c r="R607" s="1">
        <v>-44900.9</v>
      </c>
      <c r="S607" s="1">
        <v>-45473.03</v>
      </c>
      <c r="T607" s="1">
        <v>-46045.16</v>
      </c>
      <c r="U607" s="1">
        <v>-46617.29</v>
      </c>
      <c r="V607" s="1">
        <v>-47189.42</v>
      </c>
      <c r="W607" s="1">
        <v>-47761.55</v>
      </c>
      <c r="X607" s="1">
        <v>-90461.55</v>
      </c>
      <c r="Y607" s="1">
        <v>-90461.55</v>
      </c>
      <c r="Z607" s="1">
        <v>-90461.55</v>
      </c>
      <c r="AA607" s="1">
        <v>-90461.55</v>
      </c>
      <c r="AB607" s="1">
        <v>-572.13</v>
      </c>
      <c r="AC607" s="1">
        <v>-572.13</v>
      </c>
      <c r="AD607" s="1">
        <v>-572.13</v>
      </c>
      <c r="AE607" s="1">
        <v>-572.13</v>
      </c>
      <c r="AF607" s="1">
        <v>-572.13</v>
      </c>
      <c r="AG607" s="1">
        <v>-572.13</v>
      </c>
      <c r="AH607" s="1">
        <v>-572.13</v>
      </c>
      <c r="AI607" s="1">
        <v>-572.13</v>
      </c>
      <c r="AJ607" s="1">
        <v>-572.13</v>
      </c>
      <c r="AK607" s="1">
        <v>0</v>
      </c>
      <c r="AL607" s="1">
        <v>0</v>
      </c>
      <c r="AM607" s="1">
        <v>0</v>
      </c>
      <c r="AN607" s="1">
        <v>0</v>
      </c>
      <c r="AO607" s="1">
        <v>58526.94</v>
      </c>
      <c r="AP607" s="1">
        <v>57954.81</v>
      </c>
      <c r="AQ607" s="1">
        <v>57382.68</v>
      </c>
      <c r="AR607" s="1">
        <v>56810.55</v>
      </c>
      <c r="AS607" s="1">
        <v>56238.42</v>
      </c>
      <c r="AT607" s="1">
        <v>55666.29</v>
      </c>
      <c r="AU607" s="1">
        <v>55094.16</v>
      </c>
      <c r="AV607" s="1">
        <v>54522.03</v>
      </c>
      <c r="AW607" s="1">
        <v>53949.9</v>
      </c>
      <c r="AX607" s="1">
        <v>11249.9</v>
      </c>
      <c r="AY607" s="1">
        <v>11249.9</v>
      </c>
      <c r="AZ607" s="1">
        <v>11249.9</v>
      </c>
      <c r="BA607" s="1">
        <v>11249.9</v>
      </c>
    </row>
    <row r="608" spans="1:53" x14ac:dyDescent="0.2">
      <c r="A608" t="s">
        <v>623</v>
      </c>
      <c r="B608" s="1">
        <v>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</row>
    <row r="609" spans="1:53" x14ac:dyDescent="0.2">
      <c r="A609" t="s">
        <v>624</v>
      </c>
      <c r="B609" s="1">
        <v>55422.35</v>
      </c>
      <c r="C609" s="1">
        <v>55422.35</v>
      </c>
      <c r="D609" s="1">
        <v>55422.35</v>
      </c>
      <c r="E609" s="1">
        <v>55422.35</v>
      </c>
      <c r="F609" s="1">
        <v>55422.35</v>
      </c>
      <c r="G609" s="1">
        <v>55422.35</v>
      </c>
      <c r="H609" s="1">
        <v>55422.35</v>
      </c>
      <c r="I609" s="1">
        <v>55422.35</v>
      </c>
      <c r="J609" s="1">
        <v>55422.35</v>
      </c>
      <c r="K609" s="1">
        <v>55422.35</v>
      </c>
      <c r="L609" s="1">
        <v>55422.35</v>
      </c>
      <c r="M609" s="1">
        <v>0</v>
      </c>
      <c r="N609" s="1">
        <v>0</v>
      </c>
      <c r="O609" s="1">
        <v>-31421.24</v>
      </c>
      <c r="P609" s="1">
        <v>-31648.93</v>
      </c>
      <c r="Q609" s="1">
        <v>-31876.62</v>
      </c>
      <c r="R609" s="1">
        <v>-32104.31</v>
      </c>
      <c r="S609" s="1">
        <v>-32332</v>
      </c>
      <c r="T609" s="1">
        <v>-32559.690000000002</v>
      </c>
      <c r="U609" s="1">
        <v>-32787.379999999997</v>
      </c>
      <c r="V609" s="1">
        <v>-33015.07</v>
      </c>
      <c r="W609" s="1">
        <v>-33242.76</v>
      </c>
      <c r="X609" s="1">
        <v>-33470.449999999997</v>
      </c>
      <c r="Y609" s="1">
        <v>-33698.14</v>
      </c>
      <c r="Z609" s="1">
        <v>21610.36</v>
      </c>
      <c r="AA609" s="1">
        <v>0</v>
      </c>
      <c r="AB609" s="1">
        <v>-227.69</v>
      </c>
      <c r="AC609" s="1">
        <v>-227.69</v>
      </c>
      <c r="AD609" s="1">
        <v>-227.69</v>
      </c>
      <c r="AE609" s="1">
        <v>-227.69</v>
      </c>
      <c r="AF609" s="1">
        <v>-227.69</v>
      </c>
      <c r="AG609" s="1">
        <v>-227.69</v>
      </c>
      <c r="AH609" s="1">
        <v>-227.69</v>
      </c>
      <c r="AI609" s="1">
        <v>-227.69</v>
      </c>
      <c r="AJ609" s="1">
        <v>-227.69</v>
      </c>
      <c r="AK609" s="1">
        <v>-227.69</v>
      </c>
      <c r="AL609" s="1">
        <v>-227.69</v>
      </c>
      <c r="AM609" s="1">
        <v>-113.85000000000001</v>
      </c>
      <c r="AN609" s="1">
        <v>-21610.36</v>
      </c>
      <c r="AO609" s="1">
        <v>24001.11</v>
      </c>
      <c r="AP609" s="1">
        <v>23773.420000000002</v>
      </c>
      <c r="AQ609" s="1">
        <v>23545.73</v>
      </c>
      <c r="AR609" s="1">
        <v>23318.04</v>
      </c>
      <c r="AS609" s="1">
        <v>23090.350000000002</v>
      </c>
      <c r="AT609" s="1">
        <v>22862.66</v>
      </c>
      <c r="AU609" s="1">
        <v>22634.97</v>
      </c>
      <c r="AV609" s="1">
        <v>22407.279999999999</v>
      </c>
      <c r="AW609" s="1">
        <v>22179.59</v>
      </c>
      <c r="AX609" s="1">
        <v>21951.9</v>
      </c>
      <c r="AY609" s="1">
        <v>21724.21</v>
      </c>
      <c r="AZ609" s="1">
        <v>21610.36</v>
      </c>
      <c r="BA609" s="1">
        <v>0</v>
      </c>
    </row>
    <row r="610" spans="1:53" x14ac:dyDescent="0.2">
      <c r="A610" t="s">
        <v>625</v>
      </c>
      <c r="B610" s="1">
        <v>0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</row>
    <row r="611" spans="1:53" x14ac:dyDescent="0.2">
      <c r="A611" t="s">
        <v>626</v>
      </c>
      <c r="B611" s="1">
        <v>84271.45</v>
      </c>
      <c r="C611" s="1">
        <v>84271.45</v>
      </c>
      <c r="D611" s="1">
        <v>84271.45</v>
      </c>
      <c r="E611" s="1">
        <v>84271.45</v>
      </c>
      <c r="F611" s="1">
        <v>84271.45</v>
      </c>
      <c r="G611" s="1">
        <v>84271.45</v>
      </c>
      <c r="H611" s="1">
        <v>84271.45</v>
      </c>
      <c r="I611" s="1">
        <v>88159.790000000008</v>
      </c>
      <c r="J611" s="1">
        <v>88159.790000000008</v>
      </c>
      <c r="K611" s="1">
        <v>88159.790000000008</v>
      </c>
      <c r="L611" s="1">
        <v>88159.790000000008</v>
      </c>
      <c r="M611" s="1">
        <v>88159.790000000008</v>
      </c>
      <c r="N611" s="1">
        <v>88159.790000000008</v>
      </c>
      <c r="O611" s="1">
        <v>-38809.440000000002</v>
      </c>
      <c r="P611" s="1">
        <v>-39135.99</v>
      </c>
      <c r="Q611" s="1">
        <v>-39462.54</v>
      </c>
      <c r="R611" s="1">
        <v>-39789.090000000004</v>
      </c>
      <c r="S611" s="1">
        <v>-40115.64</v>
      </c>
      <c r="T611" s="1">
        <v>-40442.19</v>
      </c>
      <c r="U611" s="1">
        <v>-40768.74</v>
      </c>
      <c r="V611" s="1">
        <v>-41102.83</v>
      </c>
      <c r="W611" s="1">
        <v>-41444.450000000004</v>
      </c>
      <c r="X611" s="1">
        <v>-41786.07</v>
      </c>
      <c r="Y611" s="1">
        <v>-42127.69</v>
      </c>
      <c r="Z611" s="1">
        <v>-42469.31</v>
      </c>
      <c r="AA611" s="1">
        <v>-42810.93</v>
      </c>
      <c r="AB611" s="1">
        <v>-326.55</v>
      </c>
      <c r="AC611" s="1">
        <v>-326.55</v>
      </c>
      <c r="AD611" s="1">
        <v>-326.55</v>
      </c>
      <c r="AE611" s="1">
        <v>-326.55</v>
      </c>
      <c r="AF611" s="1">
        <v>-326.55</v>
      </c>
      <c r="AG611" s="1">
        <v>-326.55</v>
      </c>
      <c r="AH611" s="1">
        <v>-326.55</v>
      </c>
      <c r="AI611" s="1">
        <v>-334.09000000000003</v>
      </c>
      <c r="AJ611" s="1">
        <v>-341.62</v>
      </c>
      <c r="AK611" s="1">
        <v>-341.62</v>
      </c>
      <c r="AL611" s="1">
        <v>-341.62</v>
      </c>
      <c r="AM611" s="1">
        <v>-341.62</v>
      </c>
      <c r="AN611" s="1">
        <v>-341.62</v>
      </c>
      <c r="AO611" s="1">
        <v>45462.01</v>
      </c>
      <c r="AP611" s="1">
        <v>45135.46</v>
      </c>
      <c r="AQ611" s="1">
        <v>44808.91</v>
      </c>
      <c r="AR611" s="1">
        <v>44482.36</v>
      </c>
      <c r="AS611" s="1">
        <v>44155.81</v>
      </c>
      <c r="AT611" s="1">
        <v>43829.26</v>
      </c>
      <c r="AU611" s="1">
        <v>43502.71</v>
      </c>
      <c r="AV611" s="1">
        <v>47056.959999999999</v>
      </c>
      <c r="AW611" s="1">
        <v>46715.340000000004</v>
      </c>
      <c r="AX611" s="1">
        <v>46373.72</v>
      </c>
      <c r="AY611" s="1">
        <v>46032.1</v>
      </c>
      <c r="AZ611" s="1">
        <v>45690.48</v>
      </c>
      <c r="BA611" s="1">
        <v>45348.86</v>
      </c>
    </row>
    <row r="612" spans="1:53" x14ac:dyDescent="0.2">
      <c r="A612" t="s">
        <v>627</v>
      </c>
      <c r="B612" s="1">
        <v>1957091.21</v>
      </c>
      <c r="C612" s="1">
        <v>1957091.21</v>
      </c>
      <c r="D612" s="1">
        <v>1957091.21</v>
      </c>
      <c r="E612" s="1">
        <v>1957091.21</v>
      </c>
      <c r="F612" s="1">
        <v>1957091.21</v>
      </c>
      <c r="G612" s="1">
        <v>1957091.21</v>
      </c>
      <c r="H612" s="1">
        <v>1957091.21</v>
      </c>
      <c r="I612" s="1">
        <v>1906300.87</v>
      </c>
      <c r="J612" s="1">
        <v>1915821.4100000001</v>
      </c>
      <c r="K612" s="1">
        <v>1915821.4100000001</v>
      </c>
      <c r="L612" s="1">
        <v>1915821.4100000001</v>
      </c>
      <c r="M612" s="1">
        <v>1915821.4100000001</v>
      </c>
      <c r="N612" s="1">
        <v>1915821.4100000001</v>
      </c>
      <c r="O612" s="1">
        <v>-623508.30000000005</v>
      </c>
      <c r="P612" s="1">
        <v>-630031.94000000006</v>
      </c>
      <c r="Q612" s="1">
        <v>-636555.57999999996</v>
      </c>
      <c r="R612" s="1">
        <v>-643079.22</v>
      </c>
      <c r="S612" s="1">
        <v>-649602.86</v>
      </c>
      <c r="T612" s="1">
        <v>-656126.5</v>
      </c>
      <c r="U612" s="1">
        <v>-662650.14</v>
      </c>
      <c r="V612" s="1">
        <v>-614680.55000000005</v>
      </c>
      <c r="W612" s="1">
        <v>-629344.05000000005</v>
      </c>
      <c r="X612" s="1">
        <v>-635730.12</v>
      </c>
      <c r="Y612" s="1">
        <v>-642116.19000000006</v>
      </c>
      <c r="Z612" s="1">
        <v>-648502.26</v>
      </c>
      <c r="AA612" s="1">
        <v>-654888.32999999996</v>
      </c>
      <c r="AB612" s="1">
        <v>-6557.2300000000005</v>
      </c>
      <c r="AC612" s="1">
        <v>-6523.64</v>
      </c>
      <c r="AD612" s="1">
        <v>-6523.64</v>
      </c>
      <c r="AE612" s="1">
        <v>-6523.64</v>
      </c>
      <c r="AF612" s="1">
        <v>-6523.64</v>
      </c>
      <c r="AG612" s="1">
        <v>-6523.64</v>
      </c>
      <c r="AH612" s="1">
        <v>-6523.64</v>
      </c>
      <c r="AI612" s="1">
        <v>-6438.99</v>
      </c>
      <c r="AJ612" s="1">
        <v>-6370.2</v>
      </c>
      <c r="AK612" s="1">
        <v>-6386.07</v>
      </c>
      <c r="AL612" s="1">
        <v>-6386.07</v>
      </c>
      <c r="AM612" s="1">
        <v>-6386.07</v>
      </c>
      <c r="AN612" s="1">
        <v>-6386.07</v>
      </c>
      <c r="AO612" s="1">
        <v>1333582.9100000001</v>
      </c>
      <c r="AP612" s="1">
        <v>1327059.27</v>
      </c>
      <c r="AQ612" s="1">
        <v>1320535.6299999999</v>
      </c>
      <c r="AR612" s="1">
        <v>1314011.99</v>
      </c>
      <c r="AS612" s="1">
        <v>1307488.3500000001</v>
      </c>
      <c r="AT612" s="1">
        <v>1300964.71</v>
      </c>
      <c r="AU612" s="1">
        <v>1294441.07</v>
      </c>
      <c r="AV612" s="1">
        <v>1291620.32</v>
      </c>
      <c r="AW612" s="1">
        <v>1286477.3599999999</v>
      </c>
      <c r="AX612" s="1">
        <v>1280091.29</v>
      </c>
      <c r="AY612" s="1">
        <v>1273705.22</v>
      </c>
      <c r="AZ612" s="1">
        <v>1267319.1499999999</v>
      </c>
      <c r="BA612" s="1">
        <v>1260933.08</v>
      </c>
    </row>
    <row r="613" spans="1:53" x14ac:dyDescent="0.2">
      <c r="A613" t="s">
        <v>628</v>
      </c>
      <c r="B613" s="1">
        <v>15240.050000000001</v>
      </c>
      <c r="C613" s="1">
        <v>15240.050000000001</v>
      </c>
      <c r="D613" s="1">
        <v>15240.050000000001</v>
      </c>
      <c r="E613" s="1">
        <v>15240.050000000001</v>
      </c>
      <c r="F613" s="1">
        <v>15240.050000000001</v>
      </c>
      <c r="G613" s="1">
        <v>15240.050000000001</v>
      </c>
      <c r="H613" s="1">
        <v>15240.050000000001</v>
      </c>
      <c r="I613" s="1">
        <v>15240.050000000001</v>
      </c>
      <c r="J613" s="1">
        <v>15240.050000000001</v>
      </c>
      <c r="K613" s="1">
        <v>15240.050000000001</v>
      </c>
      <c r="L613" s="1">
        <v>15240.050000000001</v>
      </c>
      <c r="M613" s="1">
        <v>15240.050000000001</v>
      </c>
      <c r="N613" s="1">
        <v>15240.050000000001</v>
      </c>
      <c r="O613" s="1">
        <v>-6594.4400000000005</v>
      </c>
      <c r="P613" s="1">
        <v>-6807.04</v>
      </c>
      <c r="Q613" s="1">
        <v>-7019.64</v>
      </c>
      <c r="R613" s="1">
        <v>-7232.24</v>
      </c>
      <c r="S613" s="1">
        <v>-7444.84</v>
      </c>
      <c r="T613" s="1">
        <v>-7657.4400000000005</v>
      </c>
      <c r="U613" s="1">
        <v>-7870.04</v>
      </c>
      <c r="V613" s="1">
        <v>-8082.64</v>
      </c>
      <c r="W613" s="1">
        <v>-8295.24</v>
      </c>
      <c r="X613" s="1">
        <v>-8507.84</v>
      </c>
      <c r="Y613" s="1">
        <v>-8720.44</v>
      </c>
      <c r="Z613" s="1">
        <v>-8933.0400000000009</v>
      </c>
      <c r="AA613" s="1">
        <v>-9145.64</v>
      </c>
      <c r="AB613" s="1">
        <v>-310.27</v>
      </c>
      <c r="AC613" s="1">
        <v>-212.6</v>
      </c>
      <c r="AD613" s="1">
        <v>-212.6</v>
      </c>
      <c r="AE613" s="1">
        <v>-212.6</v>
      </c>
      <c r="AF613" s="1">
        <v>-212.6</v>
      </c>
      <c r="AG613" s="1">
        <v>-212.6</v>
      </c>
      <c r="AH613" s="1">
        <v>-212.6</v>
      </c>
      <c r="AI613" s="1">
        <v>-212.6</v>
      </c>
      <c r="AJ613" s="1">
        <v>-212.6</v>
      </c>
      <c r="AK613" s="1">
        <v>-212.6</v>
      </c>
      <c r="AL613" s="1">
        <v>-212.6</v>
      </c>
      <c r="AM613" s="1">
        <v>-212.6</v>
      </c>
      <c r="AN613" s="1">
        <v>-212.6</v>
      </c>
      <c r="AO613" s="1">
        <v>8645.61</v>
      </c>
      <c r="AP613" s="1">
        <v>8433.01</v>
      </c>
      <c r="AQ613" s="1">
        <v>8220.41</v>
      </c>
      <c r="AR613" s="1">
        <v>8007.81</v>
      </c>
      <c r="AS613" s="1">
        <v>7795.21</v>
      </c>
      <c r="AT613" s="1">
        <v>7582.6100000000006</v>
      </c>
      <c r="AU613" s="1">
        <v>7370.01</v>
      </c>
      <c r="AV613" s="1">
        <v>7157.41</v>
      </c>
      <c r="AW613" s="1">
        <v>6944.81</v>
      </c>
      <c r="AX613" s="1">
        <v>6732.21</v>
      </c>
      <c r="AY613" s="1">
        <v>6519.6100000000006</v>
      </c>
      <c r="AZ613" s="1">
        <v>6307.01</v>
      </c>
      <c r="BA613" s="1">
        <v>6094.41</v>
      </c>
    </row>
    <row r="614" spans="1:53" x14ac:dyDescent="0.2">
      <c r="A614" t="s">
        <v>629</v>
      </c>
      <c r="B614" s="1">
        <v>1292720.45</v>
      </c>
      <c r="C614" s="1">
        <v>1292720.45</v>
      </c>
      <c r="D614" s="1">
        <v>1292720.45</v>
      </c>
      <c r="E614" s="1">
        <v>1292720.45</v>
      </c>
      <c r="F614" s="1">
        <v>1292720.45</v>
      </c>
      <c r="G614" s="1">
        <v>1292720.45</v>
      </c>
      <c r="H614" s="1">
        <v>1292720.45</v>
      </c>
      <c r="I614" s="1">
        <v>1292720.45</v>
      </c>
      <c r="J614" s="1">
        <v>1292720.45</v>
      </c>
      <c r="K614" s="1">
        <v>1292720.45</v>
      </c>
      <c r="L614" s="1">
        <v>1292720.45</v>
      </c>
      <c r="M614" s="1">
        <v>1292720.45</v>
      </c>
      <c r="N614" s="1">
        <v>1292720.45</v>
      </c>
      <c r="O614" s="1">
        <v>-261520.6</v>
      </c>
      <c r="P614" s="1">
        <v>-267607.16000000003</v>
      </c>
      <c r="Q614" s="1">
        <v>-273693.72000000003</v>
      </c>
      <c r="R614" s="1">
        <v>-279780.28000000003</v>
      </c>
      <c r="S614" s="1">
        <v>-285866.84000000003</v>
      </c>
      <c r="T614" s="1">
        <v>-291953.40000000002</v>
      </c>
      <c r="U614" s="1">
        <v>-298039.96000000002</v>
      </c>
      <c r="V614" s="1">
        <v>-304126.52</v>
      </c>
      <c r="W614" s="1">
        <v>-310213.08</v>
      </c>
      <c r="X614" s="1">
        <v>-316299.64</v>
      </c>
      <c r="Y614" s="1">
        <v>-322386.2</v>
      </c>
      <c r="Z614" s="1">
        <v>-328472.76</v>
      </c>
      <c r="AA614" s="1">
        <v>-221778.43</v>
      </c>
      <c r="AB614" s="1">
        <v>-6086.56</v>
      </c>
      <c r="AC614" s="1">
        <v>-6086.56</v>
      </c>
      <c r="AD614" s="1">
        <v>-6086.56</v>
      </c>
      <c r="AE614" s="1">
        <v>-6086.56</v>
      </c>
      <c r="AF614" s="1">
        <v>-6086.56</v>
      </c>
      <c r="AG614" s="1">
        <v>-6086.56</v>
      </c>
      <c r="AH614" s="1">
        <v>-6086.56</v>
      </c>
      <c r="AI614" s="1">
        <v>-6086.56</v>
      </c>
      <c r="AJ614" s="1">
        <v>-6086.56</v>
      </c>
      <c r="AK614" s="1">
        <v>-6086.56</v>
      </c>
      <c r="AL614" s="1">
        <v>-6086.56</v>
      </c>
      <c r="AM614" s="1">
        <v>-6086.56</v>
      </c>
      <c r="AN614" s="1">
        <v>-6086.56</v>
      </c>
      <c r="AO614" s="1">
        <v>1031199.85</v>
      </c>
      <c r="AP614" s="1">
        <v>1025113.29</v>
      </c>
      <c r="AQ614" s="1">
        <v>1019026.73</v>
      </c>
      <c r="AR614" s="1">
        <v>1012940.17</v>
      </c>
      <c r="AS614" s="1">
        <v>1006853.61</v>
      </c>
      <c r="AT614" s="1">
        <v>1000767.05</v>
      </c>
      <c r="AU614" s="1">
        <v>994680.49</v>
      </c>
      <c r="AV614" s="1">
        <v>988593.93</v>
      </c>
      <c r="AW614" s="1">
        <v>982507.37</v>
      </c>
      <c r="AX614" s="1">
        <v>976420.81</v>
      </c>
      <c r="AY614" s="1">
        <v>970334.25</v>
      </c>
      <c r="AZ614" s="1">
        <v>964247.69000000006</v>
      </c>
      <c r="BA614" s="1">
        <v>1070942.02</v>
      </c>
    </row>
    <row r="615" spans="1:53" x14ac:dyDescent="0.2">
      <c r="A615" t="s">
        <v>630</v>
      </c>
      <c r="B615" s="1">
        <v>1290869.01</v>
      </c>
      <c r="C615" s="1">
        <v>1290869.01</v>
      </c>
      <c r="D615" s="1">
        <v>1290869.01</v>
      </c>
      <c r="E615" s="1">
        <v>1290869.01</v>
      </c>
      <c r="F615" s="1">
        <v>1290869.01</v>
      </c>
      <c r="G615" s="1">
        <v>1290869.01</v>
      </c>
      <c r="H615" s="1">
        <v>1290869.01</v>
      </c>
      <c r="I615" s="1">
        <v>1290869.01</v>
      </c>
      <c r="J615" s="1">
        <v>1165777.57</v>
      </c>
      <c r="K615" s="1">
        <v>1165777.57</v>
      </c>
      <c r="L615" s="1">
        <v>1165777.57</v>
      </c>
      <c r="M615" s="1">
        <v>1165777.57</v>
      </c>
      <c r="N615" s="1">
        <v>1165777.57</v>
      </c>
      <c r="O615" s="1">
        <v>-781270.09</v>
      </c>
      <c r="P615" s="1">
        <v>-793318.20000000007</v>
      </c>
      <c r="Q615" s="1">
        <v>-805366.31</v>
      </c>
      <c r="R615" s="1">
        <v>-817414.42</v>
      </c>
      <c r="S615" s="1">
        <v>-829462.53</v>
      </c>
      <c r="T615" s="1">
        <v>-841510.64</v>
      </c>
      <c r="U615" s="1">
        <v>-853558.75</v>
      </c>
      <c r="V615" s="1">
        <v>-865606.86</v>
      </c>
      <c r="W615" s="1">
        <v>-751979.77</v>
      </c>
      <c r="X615" s="1">
        <v>-762860.36</v>
      </c>
      <c r="Y615" s="1">
        <v>-773740.95000000007</v>
      </c>
      <c r="Z615" s="1">
        <v>-784621.54</v>
      </c>
      <c r="AA615" s="1">
        <v>-795502.13</v>
      </c>
      <c r="AB615" s="1">
        <v>-12048.11</v>
      </c>
      <c r="AC615" s="1">
        <v>-12048.11</v>
      </c>
      <c r="AD615" s="1">
        <v>-12048.11</v>
      </c>
      <c r="AE615" s="1">
        <v>-12048.11</v>
      </c>
      <c r="AF615" s="1">
        <v>-12048.11</v>
      </c>
      <c r="AG615" s="1">
        <v>-12048.11</v>
      </c>
      <c r="AH615" s="1">
        <v>-12048.11</v>
      </c>
      <c r="AI615" s="1">
        <v>-12048.11</v>
      </c>
      <c r="AJ615" s="1">
        <v>-11464.35</v>
      </c>
      <c r="AK615" s="1">
        <v>-10880.59</v>
      </c>
      <c r="AL615" s="1">
        <v>-10880.59</v>
      </c>
      <c r="AM615" s="1">
        <v>-10880.59</v>
      </c>
      <c r="AN615" s="1">
        <v>-10880.59</v>
      </c>
      <c r="AO615" s="1">
        <v>509598.92</v>
      </c>
      <c r="AP615" s="1">
        <v>497550.81</v>
      </c>
      <c r="AQ615" s="1">
        <v>485502.7</v>
      </c>
      <c r="AR615" s="1">
        <v>473454.59</v>
      </c>
      <c r="AS615" s="1">
        <v>461406.48</v>
      </c>
      <c r="AT615" s="1">
        <v>449358.37</v>
      </c>
      <c r="AU615" s="1">
        <v>437310.26</v>
      </c>
      <c r="AV615" s="1">
        <v>425262.15</v>
      </c>
      <c r="AW615" s="1">
        <v>413797.8</v>
      </c>
      <c r="AX615" s="1">
        <v>402917.21</v>
      </c>
      <c r="AY615" s="1">
        <v>392036.62</v>
      </c>
      <c r="AZ615" s="1">
        <v>381156.03</v>
      </c>
      <c r="BA615" s="1">
        <v>370275.44</v>
      </c>
    </row>
    <row r="616" spans="1:53" x14ac:dyDescent="0.2">
      <c r="A616" t="s">
        <v>631</v>
      </c>
      <c r="B616" s="1">
        <v>351014.74</v>
      </c>
      <c r="C616" s="1">
        <v>351014.74</v>
      </c>
      <c r="D616" s="1">
        <v>351014.74</v>
      </c>
      <c r="E616" s="1">
        <v>351014.74</v>
      </c>
      <c r="F616" s="1">
        <v>351014.74</v>
      </c>
      <c r="G616" s="1">
        <v>351014.74</v>
      </c>
      <c r="H616" s="1">
        <v>351014.74</v>
      </c>
      <c r="I616" s="1">
        <v>351014.74</v>
      </c>
      <c r="J616" s="1">
        <v>351014.74</v>
      </c>
      <c r="K616" s="1">
        <v>351014.74</v>
      </c>
      <c r="L616" s="1">
        <v>351014.74</v>
      </c>
      <c r="M616" s="1">
        <v>0</v>
      </c>
      <c r="N616" s="1">
        <v>0</v>
      </c>
      <c r="O616" s="1">
        <v>-299925.03999999998</v>
      </c>
      <c r="P616" s="1">
        <v>-302098.41000000003</v>
      </c>
      <c r="Q616" s="1">
        <v>-304271.78000000003</v>
      </c>
      <c r="R616" s="1">
        <v>-306445.15000000002</v>
      </c>
      <c r="S616" s="1">
        <v>-308618.52</v>
      </c>
      <c r="T616" s="1">
        <v>-310791.89</v>
      </c>
      <c r="U616" s="1">
        <v>-312965.26</v>
      </c>
      <c r="V616" s="1">
        <v>-315138.63</v>
      </c>
      <c r="W616" s="1">
        <v>-317312</v>
      </c>
      <c r="X616" s="1">
        <v>-319485.37</v>
      </c>
      <c r="Y616" s="1">
        <v>-321658.74</v>
      </c>
      <c r="Z616" s="1">
        <v>28269.32</v>
      </c>
      <c r="AA616" s="1">
        <v>0</v>
      </c>
      <c r="AB616" s="1">
        <v>-2173.37</v>
      </c>
      <c r="AC616" s="1">
        <v>-2173.37</v>
      </c>
      <c r="AD616" s="1">
        <v>-2173.37</v>
      </c>
      <c r="AE616" s="1">
        <v>-2173.37</v>
      </c>
      <c r="AF616" s="1">
        <v>-2173.37</v>
      </c>
      <c r="AG616" s="1">
        <v>-2173.37</v>
      </c>
      <c r="AH616" s="1">
        <v>-2173.37</v>
      </c>
      <c r="AI616" s="1">
        <v>-2173.37</v>
      </c>
      <c r="AJ616" s="1">
        <v>-2173.37</v>
      </c>
      <c r="AK616" s="1">
        <v>-2173.37</v>
      </c>
      <c r="AL616" s="1">
        <v>-2173.37</v>
      </c>
      <c r="AM616" s="1">
        <v>-1086.68</v>
      </c>
      <c r="AN616" s="1">
        <v>-28269.32</v>
      </c>
      <c r="AO616" s="1">
        <v>51089.700000000004</v>
      </c>
      <c r="AP616" s="1">
        <v>48916.33</v>
      </c>
      <c r="AQ616" s="1">
        <v>46742.96</v>
      </c>
      <c r="AR616" s="1">
        <v>44569.590000000004</v>
      </c>
      <c r="AS616" s="1">
        <v>42396.22</v>
      </c>
      <c r="AT616" s="1">
        <v>40222.85</v>
      </c>
      <c r="AU616" s="1">
        <v>38049.480000000003</v>
      </c>
      <c r="AV616" s="1">
        <v>35876.11</v>
      </c>
      <c r="AW616" s="1">
        <v>33702.74</v>
      </c>
      <c r="AX616" s="1">
        <v>31529.37</v>
      </c>
      <c r="AY616" s="1">
        <v>29356</v>
      </c>
      <c r="AZ616" s="1">
        <v>28269.32</v>
      </c>
      <c r="BA616" s="1">
        <v>0</v>
      </c>
    </row>
    <row r="617" spans="1:53" x14ac:dyDescent="0.2">
      <c r="A617" t="s">
        <v>632</v>
      </c>
      <c r="B617" s="1">
        <v>698546.17</v>
      </c>
      <c r="C617" s="1">
        <v>698546.17</v>
      </c>
      <c r="D617" s="1">
        <v>692193.70000000007</v>
      </c>
      <c r="E617" s="1">
        <v>692193.70000000007</v>
      </c>
      <c r="F617" s="1">
        <v>692193.70000000007</v>
      </c>
      <c r="G617" s="1">
        <v>689934.69000000006</v>
      </c>
      <c r="H617" s="1">
        <v>689934.69000000006</v>
      </c>
      <c r="I617" s="1">
        <v>689934.69000000006</v>
      </c>
      <c r="J617" s="1">
        <v>689934.69000000006</v>
      </c>
      <c r="K617" s="1">
        <v>689934.69000000006</v>
      </c>
      <c r="L617" s="1">
        <v>689934.69000000006</v>
      </c>
      <c r="M617" s="1">
        <v>689934.69000000006</v>
      </c>
      <c r="N617" s="1">
        <v>689934.69000000006</v>
      </c>
      <c r="O617" s="1">
        <v>-322046.28000000003</v>
      </c>
      <c r="P617" s="1">
        <v>-323711.15000000002</v>
      </c>
      <c r="Q617" s="1">
        <v>-319015.98</v>
      </c>
      <c r="R617" s="1">
        <v>-320665.71000000002</v>
      </c>
      <c r="S617" s="1">
        <v>-322315.44</v>
      </c>
      <c r="T617" s="1">
        <v>-321703.47000000003</v>
      </c>
      <c r="U617" s="1">
        <v>-323347.81</v>
      </c>
      <c r="V617" s="1">
        <v>-324992.15000000002</v>
      </c>
      <c r="W617" s="1">
        <v>-326636.49</v>
      </c>
      <c r="X617" s="1">
        <v>-328280.83</v>
      </c>
      <c r="Y617" s="1">
        <v>-329925.17</v>
      </c>
      <c r="Z617" s="1">
        <v>-331569.51</v>
      </c>
      <c r="AA617" s="1">
        <v>-333213.85000000003</v>
      </c>
      <c r="AB617" s="1">
        <v>-1665.66</v>
      </c>
      <c r="AC617" s="1">
        <v>-1664.8700000000001</v>
      </c>
      <c r="AD617" s="1">
        <v>-1657.3</v>
      </c>
      <c r="AE617" s="1">
        <v>-1649.73</v>
      </c>
      <c r="AF617" s="1">
        <v>-1649.73</v>
      </c>
      <c r="AG617" s="1">
        <v>-1647.04</v>
      </c>
      <c r="AH617" s="1">
        <v>-1644.3400000000001</v>
      </c>
      <c r="AI617" s="1">
        <v>-1644.3400000000001</v>
      </c>
      <c r="AJ617" s="1">
        <v>-1644.3400000000001</v>
      </c>
      <c r="AK617" s="1">
        <v>-1644.3400000000001</v>
      </c>
      <c r="AL617" s="1">
        <v>-1644.3400000000001</v>
      </c>
      <c r="AM617" s="1">
        <v>-1644.3400000000001</v>
      </c>
      <c r="AN617" s="1">
        <v>-1644.3400000000001</v>
      </c>
      <c r="AO617" s="1">
        <v>376499.89</v>
      </c>
      <c r="AP617" s="1">
        <v>374835.02</v>
      </c>
      <c r="AQ617" s="1">
        <v>373177.72000000003</v>
      </c>
      <c r="AR617" s="1">
        <v>371527.99</v>
      </c>
      <c r="AS617" s="1">
        <v>369878.26</v>
      </c>
      <c r="AT617" s="1">
        <v>368231.22000000003</v>
      </c>
      <c r="AU617" s="1">
        <v>366586.88</v>
      </c>
      <c r="AV617" s="1">
        <v>364942.54</v>
      </c>
      <c r="AW617" s="1">
        <v>363298.2</v>
      </c>
      <c r="AX617" s="1">
        <v>361653.86</v>
      </c>
      <c r="AY617" s="1">
        <v>360009.52</v>
      </c>
      <c r="AZ617" s="1">
        <v>358365.18</v>
      </c>
      <c r="BA617" s="1">
        <v>356720.84</v>
      </c>
    </row>
    <row r="618" spans="1:53" x14ac:dyDescent="0.2">
      <c r="A618" t="s">
        <v>633</v>
      </c>
      <c r="B618" s="1">
        <v>1526.53</v>
      </c>
      <c r="C618" s="1">
        <v>1526.53</v>
      </c>
      <c r="D618" s="1">
        <v>1526.53</v>
      </c>
      <c r="E618" s="1">
        <v>1526.53</v>
      </c>
      <c r="F618" s="1">
        <v>1526.53</v>
      </c>
      <c r="G618" s="1">
        <v>1526.53</v>
      </c>
      <c r="H618" s="1">
        <v>1526.53</v>
      </c>
      <c r="I618" s="1">
        <v>1526.53</v>
      </c>
      <c r="J618" s="1">
        <v>1526.53</v>
      </c>
      <c r="K618" s="1">
        <v>1526.53</v>
      </c>
      <c r="L618" s="1">
        <v>1526.53</v>
      </c>
      <c r="M618" s="1">
        <v>1526.53</v>
      </c>
      <c r="N618" s="1">
        <v>1526.53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1526.53</v>
      </c>
      <c r="AP618" s="1">
        <v>1526.53</v>
      </c>
      <c r="AQ618" s="1">
        <v>1526.53</v>
      </c>
      <c r="AR618" s="1">
        <v>1526.53</v>
      </c>
      <c r="AS618" s="1">
        <v>1526.53</v>
      </c>
      <c r="AT618" s="1">
        <v>1526.53</v>
      </c>
      <c r="AU618" s="1">
        <v>1526.53</v>
      </c>
      <c r="AV618" s="1">
        <v>1526.53</v>
      </c>
      <c r="AW618" s="1">
        <v>1526.53</v>
      </c>
      <c r="AX618" s="1">
        <v>1526.53</v>
      </c>
      <c r="AY618" s="1">
        <v>1526.53</v>
      </c>
      <c r="AZ618" s="1">
        <v>1526.53</v>
      </c>
      <c r="BA618" s="1">
        <v>1526.53</v>
      </c>
    </row>
    <row r="619" spans="1:53" x14ac:dyDescent="0.2">
      <c r="A619" t="s">
        <v>634</v>
      </c>
      <c r="B619" s="1">
        <v>36976.870000000003</v>
      </c>
      <c r="C619" s="1">
        <v>36976.870000000003</v>
      </c>
      <c r="D619" s="1">
        <v>36976.870000000003</v>
      </c>
      <c r="E619" s="1">
        <v>36976.870000000003</v>
      </c>
      <c r="F619" s="1">
        <v>36976.870000000003</v>
      </c>
      <c r="G619" s="1">
        <v>36976.870000000003</v>
      </c>
      <c r="H619" s="1">
        <v>36976.870000000003</v>
      </c>
      <c r="I619" s="1">
        <v>36976.870000000003</v>
      </c>
      <c r="J619" s="1">
        <v>36976.870000000003</v>
      </c>
      <c r="K619" s="1">
        <v>36976.870000000003</v>
      </c>
      <c r="L619" s="1">
        <v>36976.870000000003</v>
      </c>
      <c r="M619" s="1">
        <v>36976.870000000003</v>
      </c>
      <c r="N619" s="1">
        <v>36976.870000000003</v>
      </c>
      <c r="O619" s="1">
        <v>-36976.870000000003</v>
      </c>
      <c r="P619" s="1">
        <v>-36976.870000000003</v>
      </c>
      <c r="Q619" s="1">
        <v>-36976.870000000003</v>
      </c>
      <c r="R619" s="1">
        <v>-36976.870000000003</v>
      </c>
      <c r="S619" s="1">
        <v>-36976.870000000003</v>
      </c>
      <c r="T619" s="1">
        <v>-36976.870000000003</v>
      </c>
      <c r="U619" s="1">
        <v>-36976.870000000003</v>
      </c>
      <c r="V619" s="1">
        <v>-36976.870000000003</v>
      </c>
      <c r="W619" s="1">
        <v>-36976.870000000003</v>
      </c>
      <c r="X619" s="1">
        <v>-36976.870000000003</v>
      </c>
      <c r="Y619" s="1">
        <v>-36976.870000000003</v>
      </c>
      <c r="Z619" s="1">
        <v>-36976.870000000003</v>
      </c>
      <c r="AA619" s="1">
        <v>-36976.870000000003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</row>
    <row r="620" spans="1:53" x14ac:dyDescent="0.2">
      <c r="A620" t="s">
        <v>635</v>
      </c>
      <c r="B620" s="1">
        <v>226026.77000000002</v>
      </c>
      <c r="C620" s="1">
        <v>226026.77000000002</v>
      </c>
      <c r="D620" s="1">
        <v>226026.77000000002</v>
      </c>
      <c r="E620" s="1">
        <v>226026.77000000002</v>
      </c>
      <c r="F620" s="1">
        <v>226026.77000000002</v>
      </c>
      <c r="G620" s="1">
        <v>226026.77000000002</v>
      </c>
      <c r="H620" s="1">
        <v>226026.77000000002</v>
      </c>
      <c r="I620" s="1">
        <v>226026.77000000002</v>
      </c>
      <c r="J620" s="1">
        <v>226026.77000000002</v>
      </c>
      <c r="K620" s="1">
        <v>226026.77000000002</v>
      </c>
      <c r="L620" s="1">
        <v>226026.77000000002</v>
      </c>
      <c r="M620" s="1">
        <v>226026.77000000002</v>
      </c>
      <c r="N620" s="1">
        <v>226026.77000000002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226026.77000000002</v>
      </c>
      <c r="AP620" s="1">
        <v>226026.77000000002</v>
      </c>
      <c r="AQ620" s="1">
        <v>226026.77000000002</v>
      </c>
      <c r="AR620" s="1">
        <v>226026.77000000002</v>
      </c>
      <c r="AS620" s="1">
        <v>226026.77000000002</v>
      </c>
      <c r="AT620" s="1">
        <v>226026.77000000002</v>
      </c>
      <c r="AU620" s="1">
        <v>226026.77000000002</v>
      </c>
      <c r="AV620" s="1">
        <v>226026.77000000002</v>
      </c>
      <c r="AW620" s="1">
        <v>226026.77000000002</v>
      </c>
      <c r="AX620" s="1">
        <v>226026.77000000002</v>
      </c>
      <c r="AY620" s="1">
        <v>226026.77000000002</v>
      </c>
      <c r="AZ620" s="1">
        <v>226026.77000000002</v>
      </c>
      <c r="BA620" s="1">
        <v>226026.77000000002</v>
      </c>
    </row>
    <row r="621" spans="1:53" x14ac:dyDescent="0.2">
      <c r="A621" t="s">
        <v>636</v>
      </c>
      <c r="B621" s="1">
        <v>901</v>
      </c>
      <c r="C621" s="1">
        <v>901</v>
      </c>
      <c r="D621" s="1">
        <v>901</v>
      </c>
      <c r="E621" s="1">
        <v>901</v>
      </c>
      <c r="F621" s="1">
        <v>901</v>
      </c>
      <c r="G621" s="1">
        <v>901</v>
      </c>
      <c r="H621" s="1">
        <v>901</v>
      </c>
      <c r="I621" s="1">
        <v>901</v>
      </c>
      <c r="J621" s="1">
        <v>901</v>
      </c>
      <c r="K621" s="1">
        <v>901</v>
      </c>
      <c r="L621" s="1">
        <v>901</v>
      </c>
      <c r="M621" s="1">
        <v>901</v>
      </c>
      <c r="N621" s="1">
        <v>901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901</v>
      </c>
      <c r="AP621" s="1">
        <v>901</v>
      </c>
      <c r="AQ621" s="1">
        <v>901</v>
      </c>
      <c r="AR621" s="1">
        <v>901</v>
      </c>
      <c r="AS621" s="1">
        <v>901</v>
      </c>
      <c r="AT621" s="1">
        <v>901</v>
      </c>
      <c r="AU621" s="1">
        <v>901</v>
      </c>
      <c r="AV621" s="1">
        <v>901</v>
      </c>
      <c r="AW621" s="1">
        <v>901</v>
      </c>
      <c r="AX621" s="1">
        <v>901</v>
      </c>
      <c r="AY621" s="1">
        <v>901</v>
      </c>
      <c r="AZ621" s="1">
        <v>901</v>
      </c>
      <c r="BA621" s="1">
        <v>901</v>
      </c>
    </row>
    <row r="622" spans="1:53" x14ac:dyDescent="0.2">
      <c r="A622" t="s">
        <v>637</v>
      </c>
      <c r="B622" s="1">
        <v>1027474.74</v>
      </c>
      <c r="C622" s="1">
        <v>1027474.74</v>
      </c>
      <c r="D622" s="1">
        <v>1027474.74</v>
      </c>
      <c r="E622" s="1">
        <v>1027474.74</v>
      </c>
      <c r="F622" s="1">
        <v>1027474.74</v>
      </c>
      <c r="G622" s="1">
        <v>1027474.74</v>
      </c>
      <c r="H622" s="1">
        <v>1027474.74</v>
      </c>
      <c r="I622" s="1">
        <v>1027474.74</v>
      </c>
      <c r="J622" s="1">
        <v>1027474.74</v>
      </c>
      <c r="K622" s="1">
        <v>1027474.74</v>
      </c>
      <c r="L622" s="1">
        <v>1027474.74</v>
      </c>
      <c r="M622" s="1">
        <v>1027474.74</v>
      </c>
      <c r="N622" s="1">
        <v>1027474.74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1027474.74</v>
      </c>
      <c r="AP622" s="1">
        <v>1027474.74</v>
      </c>
      <c r="AQ622" s="1">
        <v>1027474.74</v>
      </c>
      <c r="AR622" s="1">
        <v>1027474.74</v>
      </c>
      <c r="AS622" s="1">
        <v>1027474.74</v>
      </c>
      <c r="AT622" s="1">
        <v>1027474.74</v>
      </c>
      <c r="AU622" s="1">
        <v>1027474.74</v>
      </c>
      <c r="AV622" s="1">
        <v>1027474.74</v>
      </c>
      <c r="AW622" s="1">
        <v>1027474.74</v>
      </c>
      <c r="AX622" s="1">
        <v>1027474.74</v>
      </c>
      <c r="AY622" s="1">
        <v>1027474.74</v>
      </c>
      <c r="AZ622" s="1">
        <v>1027474.74</v>
      </c>
      <c r="BA622" s="1">
        <v>1027474.74</v>
      </c>
    </row>
    <row r="623" spans="1:53" x14ac:dyDescent="0.2">
      <c r="A623" t="s">
        <v>638</v>
      </c>
      <c r="B623" s="1">
        <v>8185.51</v>
      </c>
      <c r="C623" s="1">
        <v>8185.51</v>
      </c>
      <c r="D623" s="1">
        <v>8185.51</v>
      </c>
      <c r="E623" s="1">
        <v>8185.51</v>
      </c>
      <c r="F623" s="1">
        <v>8185.51</v>
      </c>
      <c r="G623" s="1">
        <v>8185.51</v>
      </c>
      <c r="H623" s="1">
        <v>8185.51</v>
      </c>
      <c r="I623" s="1">
        <v>8185.51</v>
      </c>
      <c r="J623" s="1">
        <v>8185.51</v>
      </c>
      <c r="K623" s="1">
        <v>8185.51</v>
      </c>
      <c r="L623" s="1">
        <v>8185.51</v>
      </c>
      <c r="M623" s="1">
        <v>8185.51</v>
      </c>
      <c r="N623" s="1">
        <v>8185.51</v>
      </c>
      <c r="O623" s="1">
        <v>-8185.51</v>
      </c>
      <c r="P623" s="1">
        <v>-8185.51</v>
      </c>
      <c r="Q623" s="1">
        <v>-8185.51</v>
      </c>
      <c r="R623" s="1">
        <v>-8185.51</v>
      </c>
      <c r="S623" s="1">
        <v>-8185.51</v>
      </c>
      <c r="T623" s="1">
        <v>-8185.51</v>
      </c>
      <c r="U623" s="1">
        <v>-8185.51</v>
      </c>
      <c r="V623" s="1">
        <v>-8185.51</v>
      </c>
      <c r="W623" s="1">
        <v>-8185.51</v>
      </c>
      <c r="X623" s="1">
        <v>-8185.51</v>
      </c>
      <c r="Y623" s="1">
        <v>-8185.51</v>
      </c>
      <c r="Z623" s="1">
        <v>-8185.51</v>
      </c>
      <c r="AA623" s="1">
        <v>-8185.51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</row>
    <row r="624" spans="1:53" x14ac:dyDescent="0.2">
      <c r="A624" t="s">
        <v>639</v>
      </c>
      <c r="B624" s="1">
        <v>598623.92000000004</v>
      </c>
      <c r="C624" s="1">
        <v>598623.92000000004</v>
      </c>
      <c r="D624" s="1">
        <v>598623.92000000004</v>
      </c>
      <c r="E624" s="1">
        <v>598623.92000000004</v>
      </c>
      <c r="F624" s="1">
        <v>598623.92000000004</v>
      </c>
      <c r="G624" s="1">
        <v>598623.92000000004</v>
      </c>
      <c r="H624" s="1">
        <v>598623.92000000004</v>
      </c>
      <c r="I624" s="1">
        <v>598623.92000000004</v>
      </c>
      <c r="J624" s="1">
        <v>598623.92000000004</v>
      </c>
      <c r="K624" s="1">
        <v>598623.92000000004</v>
      </c>
      <c r="L624" s="1">
        <v>598623.92000000004</v>
      </c>
      <c r="M624" s="1">
        <v>598623.92000000004</v>
      </c>
      <c r="N624" s="1">
        <v>598623.92000000004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598623.92000000004</v>
      </c>
      <c r="AP624" s="1">
        <v>598623.92000000004</v>
      </c>
      <c r="AQ624" s="1">
        <v>598623.92000000004</v>
      </c>
      <c r="AR624" s="1">
        <v>598623.92000000004</v>
      </c>
      <c r="AS624" s="1">
        <v>598623.92000000004</v>
      </c>
      <c r="AT624" s="1">
        <v>598623.92000000004</v>
      </c>
      <c r="AU624" s="1">
        <v>598623.92000000004</v>
      </c>
      <c r="AV624" s="1">
        <v>598623.92000000004</v>
      </c>
      <c r="AW624" s="1">
        <v>598623.92000000004</v>
      </c>
      <c r="AX624" s="1">
        <v>598623.92000000004</v>
      </c>
      <c r="AY624" s="1">
        <v>598623.92000000004</v>
      </c>
      <c r="AZ624" s="1">
        <v>598623.92000000004</v>
      </c>
      <c r="BA624" s="1">
        <v>598623.92000000004</v>
      </c>
    </row>
    <row r="625" spans="1:53" x14ac:dyDescent="0.2">
      <c r="A625" t="s">
        <v>640</v>
      </c>
      <c r="B625" s="1">
        <v>27.830000000000002</v>
      </c>
      <c r="C625" s="1">
        <v>27.830000000000002</v>
      </c>
      <c r="D625" s="1">
        <v>27.830000000000002</v>
      </c>
      <c r="E625" s="1">
        <v>27.830000000000002</v>
      </c>
      <c r="F625" s="1">
        <v>27.830000000000002</v>
      </c>
      <c r="G625" s="1">
        <v>27.830000000000002</v>
      </c>
      <c r="H625" s="1">
        <v>27.830000000000002</v>
      </c>
      <c r="I625" s="1">
        <v>27.830000000000002</v>
      </c>
      <c r="J625" s="1">
        <v>27.830000000000002</v>
      </c>
      <c r="K625" s="1">
        <v>27.830000000000002</v>
      </c>
      <c r="L625" s="1">
        <v>27.830000000000002</v>
      </c>
      <c r="M625" s="1">
        <v>27.830000000000002</v>
      </c>
      <c r="N625" s="1">
        <v>27.830000000000002</v>
      </c>
      <c r="O625" s="1">
        <v>-27.830000000000002</v>
      </c>
      <c r="P625" s="1">
        <v>-27.830000000000002</v>
      </c>
      <c r="Q625" s="1">
        <v>-27.830000000000002</v>
      </c>
      <c r="R625" s="1">
        <v>-27.830000000000002</v>
      </c>
      <c r="S625" s="1">
        <v>-27.830000000000002</v>
      </c>
      <c r="T625" s="1">
        <v>-27.830000000000002</v>
      </c>
      <c r="U625" s="1">
        <v>-27.830000000000002</v>
      </c>
      <c r="V625" s="1">
        <v>-27.830000000000002</v>
      </c>
      <c r="W625" s="1">
        <v>-27.830000000000002</v>
      </c>
      <c r="X625" s="1">
        <v>-27.830000000000002</v>
      </c>
      <c r="Y625" s="1">
        <v>-27.830000000000002</v>
      </c>
      <c r="Z625" s="1">
        <v>-27.830000000000002</v>
      </c>
      <c r="AA625" s="1">
        <v>-27.830000000000002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</row>
    <row r="626" spans="1:53" x14ac:dyDescent="0.2">
      <c r="A626" t="s">
        <v>641</v>
      </c>
      <c r="B626" s="1">
        <v>69441.06</v>
      </c>
      <c r="C626" s="1">
        <v>69441.06</v>
      </c>
      <c r="D626" s="1">
        <v>69441.06</v>
      </c>
      <c r="E626" s="1">
        <v>69441.06</v>
      </c>
      <c r="F626" s="1">
        <v>69441.06</v>
      </c>
      <c r="G626" s="1">
        <v>69441.06</v>
      </c>
      <c r="H626" s="1">
        <v>69441.06</v>
      </c>
      <c r="I626" s="1">
        <v>69441.06</v>
      </c>
      <c r="J626" s="1">
        <v>69441.06</v>
      </c>
      <c r="K626" s="1">
        <v>69441.06</v>
      </c>
      <c r="L626" s="1">
        <v>69441.06</v>
      </c>
      <c r="M626" s="1">
        <v>69441.06</v>
      </c>
      <c r="N626" s="1">
        <v>69441.06</v>
      </c>
      <c r="O626" s="1">
        <v>-22503.11</v>
      </c>
      <c r="P626" s="1">
        <v>-22581.34</v>
      </c>
      <c r="Q626" s="1">
        <v>-22659.57</v>
      </c>
      <c r="R626" s="1">
        <v>-22737.8</v>
      </c>
      <c r="S626" s="1">
        <v>-22816.03</v>
      </c>
      <c r="T626" s="1">
        <v>-22894.260000000002</v>
      </c>
      <c r="U626" s="1">
        <v>-22972.49</v>
      </c>
      <c r="V626" s="1">
        <v>-23050.720000000001</v>
      </c>
      <c r="W626" s="1">
        <v>-23128.95</v>
      </c>
      <c r="X626" s="1">
        <v>-23207.18</v>
      </c>
      <c r="Y626" s="1">
        <v>-23285.41</v>
      </c>
      <c r="Z626" s="1">
        <v>-23363.64</v>
      </c>
      <c r="AA626" s="1">
        <v>-23441.87</v>
      </c>
      <c r="AB626" s="1">
        <v>-78.23</v>
      </c>
      <c r="AC626" s="1">
        <v>-78.23</v>
      </c>
      <c r="AD626" s="1">
        <v>-78.23</v>
      </c>
      <c r="AE626" s="1">
        <v>-78.23</v>
      </c>
      <c r="AF626" s="1">
        <v>-78.23</v>
      </c>
      <c r="AG626" s="1">
        <v>-78.23</v>
      </c>
      <c r="AH626" s="1">
        <v>-78.23</v>
      </c>
      <c r="AI626" s="1">
        <v>-78.23</v>
      </c>
      <c r="AJ626" s="1">
        <v>-78.23</v>
      </c>
      <c r="AK626" s="1">
        <v>-78.23</v>
      </c>
      <c r="AL626" s="1">
        <v>-78.23</v>
      </c>
      <c r="AM626" s="1">
        <v>-78.23</v>
      </c>
      <c r="AN626" s="1">
        <v>-78.23</v>
      </c>
      <c r="AO626" s="1">
        <v>46937.950000000004</v>
      </c>
      <c r="AP626" s="1">
        <v>46859.72</v>
      </c>
      <c r="AQ626" s="1">
        <v>46781.49</v>
      </c>
      <c r="AR626" s="1">
        <v>46703.26</v>
      </c>
      <c r="AS626" s="1">
        <v>46625.03</v>
      </c>
      <c r="AT626" s="1">
        <v>46546.8</v>
      </c>
      <c r="AU626" s="1">
        <v>46468.57</v>
      </c>
      <c r="AV626" s="1">
        <v>46390.340000000004</v>
      </c>
      <c r="AW626" s="1">
        <v>46312.11</v>
      </c>
      <c r="AX626" s="1">
        <v>46233.88</v>
      </c>
      <c r="AY626" s="1">
        <v>46155.65</v>
      </c>
      <c r="AZ626" s="1">
        <v>46077.42</v>
      </c>
      <c r="BA626" s="1">
        <v>45999.19</v>
      </c>
    </row>
    <row r="627" spans="1:53" x14ac:dyDescent="0.2">
      <c r="A627" t="s">
        <v>642</v>
      </c>
      <c r="B627" s="1">
        <v>16884.150000000001</v>
      </c>
      <c r="C627" s="1">
        <v>16884.150000000001</v>
      </c>
      <c r="D627" s="1">
        <v>16884.150000000001</v>
      </c>
      <c r="E627" s="1">
        <v>16884.150000000001</v>
      </c>
      <c r="F627" s="1">
        <v>16884.150000000001</v>
      </c>
      <c r="G627" s="1">
        <v>16884.150000000001</v>
      </c>
      <c r="H627" s="1">
        <v>16884.150000000001</v>
      </c>
      <c r="I627" s="1">
        <v>16884.150000000001</v>
      </c>
      <c r="J627" s="1">
        <v>16884.150000000001</v>
      </c>
      <c r="K627" s="1">
        <v>16884.150000000001</v>
      </c>
      <c r="L627" s="1">
        <v>16884.150000000001</v>
      </c>
      <c r="M627" s="1">
        <v>16884.150000000001</v>
      </c>
      <c r="N627" s="1">
        <v>16884.150000000001</v>
      </c>
      <c r="O627" s="1">
        <v>-16884.150000000001</v>
      </c>
      <c r="P627" s="1">
        <v>-16884.150000000001</v>
      </c>
      <c r="Q627" s="1">
        <v>-16884.150000000001</v>
      </c>
      <c r="R627" s="1">
        <v>-16884.150000000001</v>
      </c>
      <c r="S627" s="1">
        <v>-16884.150000000001</v>
      </c>
      <c r="T627" s="1">
        <v>-16884.150000000001</v>
      </c>
      <c r="U627" s="1">
        <v>-16884.150000000001</v>
      </c>
      <c r="V627" s="1">
        <v>-16884.150000000001</v>
      </c>
      <c r="W627" s="1">
        <v>-16884.150000000001</v>
      </c>
      <c r="X627" s="1">
        <v>-16884.150000000001</v>
      </c>
      <c r="Y627" s="1">
        <v>-16884.150000000001</v>
      </c>
      <c r="Z627" s="1">
        <v>-16884.150000000001</v>
      </c>
      <c r="AA627" s="1">
        <v>-16884.150000000001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</row>
    <row r="628" spans="1:53" x14ac:dyDescent="0.2">
      <c r="A628" t="s">
        <v>643</v>
      </c>
      <c r="B628" s="1">
        <v>397467.87</v>
      </c>
      <c r="C628" s="1">
        <v>397467.87</v>
      </c>
      <c r="D628" s="1">
        <v>397467.87</v>
      </c>
      <c r="E628" s="1">
        <v>397467.87</v>
      </c>
      <c r="F628" s="1">
        <v>397467.87</v>
      </c>
      <c r="G628" s="1">
        <v>397467.87</v>
      </c>
      <c r="H628" s="1">
        <v>397467.87</v>
      </c>
      <c r="I628" s="1">
        <v>397467.87</v>
      </c>
      <c r="J628" s="1">
        <v>397467.87</v>
      </c>
      <c r="K628" s="1">
        <v>397467.87</v>
      </c>
      <c r="L628" s="1">
        <v>677349.82000000007</v>
      </c>
      <c r="M628" s="1">
        <v>1237284.8</v>
      </c>
      <c r="N628" s="1">
        <v>677349.82000000007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397467.87</v>
      </c>
      <c r="AP628" s="1">
        <v>397467.87</v>
      </c>
      <c r="AQ628" s="1">
        <v>397467.87</v>
      </c>
      <c r="AR628" s="1">
        <v>397467.87</v>
      </c>
      <c r="AS628" s="1">
        <v>397467.87</v>
      </c>
      <c r="AT628" s="1">
        <v>397467.87</v>
      </c>
      <c r="AU628" s="1">
        <v>397467.87</v>
      </c>
      <c r="AV628" s="1">
        <v>397467.87</v>
      </c>
      <c r="AW628" s="1">
        <v>397467.87</v>
      </c>
      <c r="AX628" s="1">
        <v>397467.87</v>
      </c>
      <c r="AY628" s="1">
        <v>677349.82000000007</v>
      </c>
      <c r="AZ628" s="1">
        <v>1237284.8</v>
      </c>
      <c r="BA628" s="1">
        <v>677349.82000000007</v>
      </c>
    </row>
    <row r="629" spans="1:53" x14ac:dyDescent="0.2">
      <c r="A629" t="s">
        <v>644</v>
      </c>
      <c r="B629" s="1">
        <v>1230.6200000000001</v>
      </c>
      <c r="C629" s="1">
        <v>1230.6200000000001</v>
      </c>
      <c r="D629" s="1">
        <v>1230.6200000000001</v>
      </c>
      <c r="E629" s="1">
        <v>1230.6200000000001</v>
      </c>
      <c r="F629" s="1">
        <v>1230.6200000000001</v>
      </c>
      <c r="G629" s="1">
        <v>1230.6200000000001</v>
      </c>
      <c r="H629" s="1">
        <v>1230.6200000000001</v>
      </c>
      <c r="I629" s="1">
        <v>1230.6200000000001</v>
      </c>
      <c r="J629" s="1">
        <v>1230.6200000000001</v>
      </c>
      <c r="K629" s="1">
        <v>1230.6200000000001</v>
      </c>
      <c r="L629" s="1">
        <v>1230.6200000000001</v>
      </c>
      <c r="M629" s="1">
        <v>1230.6200000000001</v>
      </c>
      <c r="N629" s="1">
        <v>1230.6200000000001</v>
      </c>
      <c r="O629" s="1">
        <v>-1230.6200000000001</v>
      </c>
      <c r="P629" s="1">
        <v>-1230.6200000000001</v>
      </c>
      <c r="Q629" s="1">
        <v>-1230.6200000000001</v>
      </c>
      <c r="R629" s="1">
        <v>-1230.6200000000001</v>
      </c>
      <c r="S629" s="1">
        <v>-1230.6200000000001</v>
      </c>
      <c r="T629" s="1">
        <v>-1230.6200000000001</v>
      </c>
      <c r="U629" s="1">
        <v>-1230.6200000000001</v>
      </c>
      <c r="V629" s="1">
        <v>-1230.6200000000001</v>
      </c>
      <c r="W629" s="1">
        <v>-1230.6200000000001</v>
      </c>
      <c r="X629" s="1">
        <v>-1230.6200000000001</v>
      </c>
      <c r="Y629" s="1">
        <v>-1230.6200000000001</v>
      </c>
      <c r="Z629" s="1">
        <v>-1230.6200000000001</v>
      </c>
      <c r="AA629" s="1">
        <v>-1230.6200000000001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</row>
    <row r="630" spans="1:53" x14ac:dyDescent="0.2">
      <c r="A630" t="s">
        <v>645</v>
      </c>
      <c r="B630" s="1">
        <v>8703.01</v>
      </c>
      <c r="C630" s="1">
        <v>8703.01</v>
      </c>
      <c r="D630" s="1">
        <v>8703.01</v>
      </c>
      <c r="E630" s="1">
        <v>8703.01</v>
      </c>
      <c r="F630" s="1">
        <v>8703.01</v>
      </c>
      <c r="G630" s="1">
        <v>8703.01</v>
      </c>
      <c r="H630" s="1">
        <v>8703.01</v>
      </c>
      <c r="I630" s="1">
        <v>8703.01</v>
      </c>
      <c r="J630" s="1">
        <v>8703.01</v>
      </c>
      <c r="K630" s="1">
        <v>8703.01</v>
      </c>
      <c r="L630" s="1">
        <v>8703.01</v>
      </c>
      <c r="M630" s="1">
        <v>8703.01</v>
      </c>
      <c r="N630" s="1">
        <v>8703.01</v>
      </c>
      <c r="O630" s="1">
        <v>-8703.01</v>
      </c>
      <c r="P630" s="1">
        <v>-8703.01</v>
      </c>
      <c r="Q630" s="1">
        <v>-8703.01</v>
      </c>
      <c r="R630" s="1">
        <v>-8703.01</v>
      </c>
      <c r="S630" s="1">
        <v>-8703.01</v>
      </c>
      <c r="T630" s="1">
        <v>-8703.01</v>
      </c>
      <c r="U630" s="1">
        <v>-8703.01</v>
      </c>
      <c r="V630" s="1">
        <v>-8703.01</v>
      </c>
      <c r="W630" s="1">
        <v>-8703.01</v>
      </c>
      <c r="X630" s="1">
        <v>-8703.01</v>
      </c>
      <c r="Y630" s="1">
        <v>-8703.01</v>
      </c>
      <c r="Z630" s="1">
        <v>-8703.01</v>
      </c>
      <c r="AA630" s="1">
        <v>-8703.01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</row>
    <row r="631" spans="1:53" x14ac:dyDescent="0.2">
      <c r="A631" t="s">
        <v>646</v>
      </c>
      <c r="B631" s="1">
        <v>0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</row>
    <row r="632" spans="1:53" x14ac:dyDescent="0.2">
      <c r="A632" t="s">
        <v>647</v>
      </c>
      <c r="B632" s="1">
        <v>142231.12</v>
      </c>
      <c r="C632" s="1">
        <v>142231.12</v>
      </c>
      <c r="D632" s="1">
        <v>142231.12</v>
      </c>
      <c r="E632" s="1">
        <v>142231.12</v>
      </c>
      <c r="F632" s="1">
        <v>142231.12</v>
      </c>
      <c r="G632" s="1">
        <v>142231.12</v>
      </c>
      <c r="H632" s="1">
        <v>142231.12</v>
      </c>
      <c r="I632" s="1">
        <v>142231.12</v>
      </c>
      <c r="J632" s="1">
        <v>142231.12</v>
      </c>
      <c r="K632" s="1">
        <v>142231.12</v>
      </c>
      <c r="L632" s="1">
        <v>142231.12</v>
      </c>
      <c r="M632" s="1">
        <v>142231.12</v>
      </c>
      <c r="N632" s="1">
        <v>142231.12</v>
      </c>
      <c r="O632" s="1">
        <v>-107256.44</v>
      </c>
      <c r="P632" s="1">
        <v>-107592.73</v>
      </c>
      <c r="Q632" s="1">
        <v>-107929.03</v>
      </c>
      <c r="R632" s="1">
        <v>-108265.32</v>
      </c>
      <c r="S632" s="1">
        <v>-108601.62</v>
      </c>
      <c r="T632" s="1">
        <v>-108937.92</v>
      </c>
      <c r="U632" s="1">
        <v>-109274.21</v>
      </c>
      <c r="V632" s="1">
        <v>-109610.5</v>
      </c>
      <c r="W632" s="1">
        <v>-109946.8</v>
      </c>
      <c r="X632" s="1">
        <v>-110283.1</v>
      </c>
      <c r="Y632" s="1">
        <v>-110619.40000000001</v>
      </c>
      <c r="Z632" s="1">
        <v>-110955.69</v>
      </c>
      <c r="AA632" s="1">
        <v>-111291.99</v>
      </c>
      <c r="AB632" s="1">
        <v>-336.3</v>
      </c>
      <c r="AC632" s="1">
        <v>-336.29</v>
      </c>
      <c r="AD632" s="1">
        <v>-336.3</v>
      </c>
      <c r="AE632" s="1">
        <v>-336.29</v>
      </c>
      <c r="AF632" s="1">
        <v>-336.3</v>
      </c>
      <c r="AG632" s="1">
        <v>-336.3</v>
      </c>
      <c r="AH632" s="1">
        <v>-336.29</v>
      </c>
      <c r="AI632" s="1">
        <v>-336.29</v>
      </c>
      <c r="AJ632" s="1">
        <v>-336.3</v>
      </c>
      <c r="AK632" s="1">
        <v>-336.3</v>
      </c>
      <c r="AL632" s="1">
        <v>-336.3</v>
      </c>
      <c r="AM632" s="1">
        <v>-336.29</v>
      </c>
      <c r="AN632" s="1">
        <v>-336.3</v>
      </c>
      <c r="AO632" s="1">
        <v>34974.68</v>
      </c>
      <c r="AP632" s="1">
        <v>34638.39</v>
      </c>
      <c r="AQ632" s="1">
        <v>34302.090000000004</v>
      </c>
      <c r="AR632" s="1">
        <v>33965.800000000003</v>
      </c>
      <c r="AS632" s="1">
        <v>33629.5</v>
      </c>
      <c r="AT632" s="1">
        <v>33293.199999999997</v>
      </c>
      <c r="AU632" s="1">
        <v>32956.910000000003</v>
      </c>
      <c r="AV632" s="1">
        <v>32620.62</v>
      </c>
      <c r="AW632" s="1">
        <v>32284.32</v>
      </c>
      <c r="AX632" s="1">
        <v>31948.02</v>
      </c>
      <c r="AY632" s="1">
        <v>31611.72</v>
      </c>
      <c r="AZ632" s="1">
        <v>31275.43</v>
      </c>
      <c r="BA632" s="1">
        <v>30939.13</v>
      </c>
    </row>
    <row r="633" spans="1:53" x14ac:dyDescent="0.2">
      <c r="A633" t="s">
        <v>648</v>
      </c>
      <c r="B633" s="1">
        <v>204678.16</v>
      </c>
      <c r="C633" s="1">
        <v>204678.16</v>
      </c>
      <c r="D633" s="1">
        <v>204678.16</v>
      </c>
      <c r="E633" s="1">
        <v>204678.16</v>
      </c>
      <c r="F633" s="1">
        <v>204678.16</v>
      </c>
      <c r="G633" s="1">
        <v>204678.16</v>
      </c>
      <c r="H633" s="1">
        <v>204678.16</v>
      </c>
      <c r="I633" s="1">
        <v>204678.16</v>
      </c>
      <c r="J633" s="1">
        <v>204678.16</v>
      </c>
      <c r="K633" s="1">
        <v>204678.16</v>
      </c>
      <c r="L633" s="1">
        <v>204678.16</v>
      </c>
      <c r="M633" s="1">
        <v>204678.16</v>
      </c>
      <c r="N633" s="1">
        <v>204678.16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204678.16</v>
      </c>
      <c r="AP633" s="1">
        <v>204678.16</v>
      </c>
      <c r="AQ633" s="1">
        <v>204678.16</v>
      </c>
      <c r="AR633" s="1">
        <v>204678.16</v>
      </c>
      <c r="AS633" s="1">
        <v>204678.16</v>
      </c>
      <c r="AT633" s="1">
        <v>204678.16</v>
      </c>
      <c r="AU633" s="1">
        <v>204678.16</v>
      </c>
      <c r="AV633" s="1">
        <v>204678.16</v>
      </c>
      <c r="AW633" s="1">
        <v>204678.16</v>
      </c>
      <c r="AX633" s="1">
        <v>204678.16</v>
      </c>
      <c r="AY633" s="1">
        <v>204678.16</v>
      </c>
      <c r="AZ633" s="1">
        <v>204678.16</v>
      </c>
      <c r="BA633" s="1">
        <v>204678.16</v>
      </c>
    </row>
    <row r="634" spans="1:53" x14ac:dyDescent="0.2">
      <c r="A634" t="s">
        <v>649</v>
      </c>
      <c r="B634" s="1">
        <v>0</v>
      </c>
      <c r="C634" s="1">
        <v>0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0.01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</row>
    <row r="635" spans="1:53" x14ac:dyDescent="0.2">
      <c r="A635" t="s">
        <v>650</v>
      </c>
      <c r="B635" s="1" t="s">
        <v>21</v>
      </c>
      <c r="C635" s="1" t="s">
        <v>21</v>
      </c>
      <c r="D635" s="1" t="s">
        <v>21</v>
      </c>
      <c r="E635" s="1" t="s">
        <v>21</v>
      </c>
      <c r="F635" s="1" t="s">
        <v>21</v>
      </c>
      <c r="G635" s="1" t="s">
        <v>21</v>
      </c>
      <c r="H635" s="1" t="s">
        <v>21</v>
      </c>
      <c r="I635" s="1" t="s">
        <v>21</v>
      </c>
      <c r="J635" s="1">
        <v>38153.730000000003</v>
      </c>
      <c r="K635" s="1">
        <v>38153.730000000003</v>
      </c>
      <c r="L635" s="1">
        <v>38153.730000000003</v>
      </c>
      <c r="M635" s="1">
        <v>38153.730000000003</v>
      </c>
      <c r="N635" s="1">
        <v>38153.730000000003</v>
      </c>
      <c r="O635" s="1" t="s">
        <v>21</v>
      </c>
      <c r="P635" s="1" t="s">
        <v>21</v>
      </c>
      <c r="Q635" s="1" t="s">
        <v>21</v>
      </c>
      <c r="R635" s="1" t="s">
        <v>21</v>
      </c>
      <c r="S635" s="1" t="s">
        <v>21</v>
      </c>
      <c r="T635" s="1" t="s">
        <v>21</v>
      </c>
      <c r="U635" s="1" t="s">
        <v>21</v>
      </c>
      <c r="V635" s="1" t="s">
        <v>21</v>
      </c>
      <c r="W635" s="1">
        <v>-2202.5</v>
      </c>
      <c r="X635" s="1">
        <v>-2879.09</v>
      </c>
      <c r="Y635" s="1">
        <v>-3555.6800000000003</v>
      </c>
      <c r="Z635" s="1">
        <v>-4232.2700000000004</v>
      </c>
      <c r="AA635" s="1">
        <v>-4908.8599999999997</v>
      </c>
      <c r="AB635" s="1" t="s">
        <v>21</v>
      </c>
      <c r="AC635" s="1" t="s">
        <v>21</v>
      </c>
      <c r="AD635" s="1" t="s">
        <v>21</v>
      </c>
      <c r="AE635" s="1" t="s">
        <v>21</v>
      </c>
      <c r="AF635" s="1" t="s">
        <v>21</v>
      </c>
      <c r="AG635" s="1" t="s">
        <v>21</v>
      </c>
      <c r="AH635" s="1" t="s">
        <v>21</v>
      </c>
      <c r="AI635" s="1" t="s">
        <v>21</v>
      </c>
      <c r="AJ635" s="1">
        <v>-676.59</v>
      </c>
      <c r="AK635" s="1">
        <v>-676.59</v>
      </c>
      <c r="AL635" s="1">
        <v>-676.59</v>
      </c>
      <c r="AM635" s="1">
        <v>-676.59</v>
      </c>
      <c r="AN635" s="1">
        <v>-676.59</v>
      </c>
      <c r="AO635" s="1" t="s">
        <v>21</v>
      </c>
      <c r="AP635" s="1" t="s">
        <v>21</v>
      </c>
      <c r="AQ635" s="1" t="s">
        <v>21</v>
      </c>
      <c r="AR635" s="1" t="s">
        <v>21</v>
      </c>
      <c r="AS635" s="1" t="s">
        <v>21</v>
      </c>
      <c r="AT635" s="1" t="s">
        <v>21</v>
      </c>
      <c r="AU635" s="1" t="s">
        <v>21</v>
      </c>
      <c r="AV635" s="1" t="s">
        <v>21</v>
      </c>
      <c r="AW635" s="1">
        <v>35951.230000000003</v>
      </c>
      <c r="AX635" s="1">
        <v>35274.639999999999</v>
      </c>
      <c r="AY635" s="1">
        <v>34598.050000000003</v>
      </c>
      <c r="AZ635" s="1">
        <v>33921.46</v>
      </c>
      <c r="BA635" s="1">
        <v>33244.870000000003</v>
      </c>
    </row>
  </sheetData>
  <autoFilter ref="A2:BA635"/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20"/>
  <sheetViews>
    <sheetView workbookViewId="0">
      <selection activeCell="A20" sqref="A20"/>
    </sheetView>
  </sheetViews>
  <sheetFormatPr defaultRowHeight="12.75" x14ac:dyDescent="0.2"/>
  <cols>
    <col min="1" max="1" width="30.140625" bestFit="1" customWidth="1"/>
    <col min="4" max="5" width="12.28515625" bestFit="1" customWidth="1"/>
  </cols>
  <sheetData>
    <row r="1" spans="1:7" x14ac:dyDescent="0.2">
      <c r="A1" t="s">
        <v>662</v>
      </c>
      <c r="B1" t="s">
        <v>676</v>
      </c>
      <c r="C1" t="s">
        <v>678</v>
      </c>
      <c r="D1" t="s">
        <v>677</v>
      </c>
      <c r="E1" t="s">
        <v>679</v>
      </c>
      <c r="F1" t="s">
        <v>680</v>
      </c>
    </row>
    <row r="2" spans="1:7" x14ac:dyDescent="0.2">
      <c r="A2" t="s">
        <v>663</v>
      </c>
      <c r="B2" s="4">
        <f>0.6827*0.70328</f>
        <v>0.480129256</v>
      </c>
      <c r="C2" s="4">
        <f>0.3173*0.70328</f>
        <v>0.22315074400000001</v>
      </c>
      <c r="D2" s="4">
        <f>0.70287*0.20445</f>
        <v>0.14370177149999999</v>
      </c>
      <c r="E2" s="4">
        <f>0.29713*0.20445</f>
        <v>6.0748228500000001E-2</v>
      </c>
      <c r="F2" s="4">
        <v>9.2270000000000005E-2</v>
      </c>
      <c r="G2" s="5">
        <f>1-SUM(B2:F2)</f>
        <v>0</v>
      </c>
    </row>
    <row r="3" spans="1:7" x14ac:dyDescent="0.2">
      <c r="A3" t="s">
        <v>664</v>
      </c>
      <c r="B3" s="4">
        <f>0.77808*0.6827</f>
        <v>0.53119521599999997</v>
      </c>
      <c r="C3" s="4">
        <f>0.77808*0.3173</f>
        <v>0.24688478400000002</v>
      </c>
      <c r="D3" s="4">
        <f>0.22192*0.70287</f>
        <v>0.15598091040000001</v>
      </c>
      <c r="E3" s="4">
        <f>0.22192*0.29713</f>
        <v>6.59390896E-2</v>
      </c>
      <c r="F3" s="4"/>
      <c r="G3" s="5">
        <f t="shared" ref="G3:G17" si="0">1-SUM(B3:F3)</f>
        <v>0</v>
      </c>
    </row>
    <row r="4" spans="1:7" x14ac:dyDescent="0.2">
      <c r="A4" t="s">
        <v>665</v>
      </c>
      <c r="B4" s="4">
        <v>0.77807999999999999</v>
      </c>
      <c r="C4" s="4"/>
      <c r="D4" s="4">
        <f>1-B4</f>
        <v>0.22192000000000001</v>
      </c>
      <c r="E4" s="4"/>
      <c r="F4" s="4"/>
      <c r="G4" s="5">
        <f t="shared" si="0"/>
        <v>0</v>
      </c>
    </row>
    <row r="5" spans="1:7" x14ac:dyDescent="0.2">
      <c r="A5" t="s">
        <v>666</v>
      </c>
      <c r="B5" s="4"/>
      <c r="C5" s="4">
        <v>0.77807999999999999</v>
      </c>
      <c r="D5" s="4"/>
      <c r="E5" s="4">
        <f>1-C5</f>
        <v>0.22192000000000001</v>
      </c>
      <c r="F5" s="4"/>
      <c r="G5" s="5">
        <f t="shared" si="0"/>
        <v>0</v>
      </c>
    </row>
    <row r="6" spans="1:7" x14ac:dyDescent="0.2">
      <c r="A6" t="s">
        <v>667</v>
      </c>
      <c r="B6" s="4">
        <v>0.68269999999999997</v>
      </c>
      <c r="C6" s="4">
        <f>1-B6</f>
        <v>0.31730000000000003</v>
      </c>
      <c r="D6" s="4"/>
      <c r="E6" s="4"/>
      <c r="F6" s="4"/>
      <c r="G6" s="5">
        <f t="shared" si="0"/>
        <v>0</v>
      </c>
    </row>
    <row r="7" spans="1:7" x14ac:dyDescent="0.2">
      <c r="A7" t="s">
        <v>668</v>
      </c>
      <c r="B7" s="4">
        <v>1</v>
      </c>
      <c r="C7" s="4"/>
      <c r="D7" s="4"/>
      <c r="E7" s="4"/>
      <c r="F7" s="4"/>
      <c r="G7" s="5">
        <f t="shared" si="0"/>
        <v>0</v>
      </c>
    </row>
    <row r="8" spans="1:7" x14ac:dyDescent="0.2">
      <c r="A8" t="s">
        <v>669</v>
      </c>
      <c r="B8" s="4"/>
      <c r="C8" s="4">
        <v>1</v>
      </c>
      <c r="D8" s="4"/>
      <c r="E8" s="4"/>
      <c r="F8" s="4"/>
      <c r="G8" s="5">
        <f t="shared" si="0"/>
        <v>0</v>
      </c>
    </row>
    <row r="9" spans="1:7" x14ac:dyDescent="0.2">
      <c r="A9" t="s">
        <v>681</v>
      </c>
      <c r="B9" s="4"/>
      <c r="C9" s="4">
        <v>1</v>
      </c>
      <c r="D9" s="4"/>
      <c r="E9" s="4"/>
      <c r="F9" s="4"/>
      <c r="G9" s="5"/>
    </row>
    <row r="10" spans="1:7" x14ac:dyDescent="0.2">
      <c r="A10" t="s">
        <v>670</v>
      </c>
      <c r="B10" s="4"/>
      <c r="C10" s="4"/>
      <c r="D10" s="4">
        <f>0.68558*0.70287</f>
        <v>0.4818736146</v>
      </c>
      <c r="E10" s="4">
        <f>0.68558*0.29713</f>
        <v>0.2037063854</v>
      </c>
      <c r="F10" s="4">
        <v>0.31441999999999998</v>
      </c>
      <c r="G10" s="5">
        <f t="shared" si="0"/>
        <v>0</v>
      </c>
    </row>
    <row r="11" spans="1:7" x14ac:dyDescent="0.2">
      <c r="A11" t="s">
        <v>674</v>
      </c>
      <c r="B11" s="4"/>
      <c r="C11" s="4"/>
      <c r="D11" s="4">
        <v>0.70286999999999999</v>
      </c>
      <c r="E11" s="4">
        <f>1-D11</f>
        <v>0.29713000000000001</v>
      </c>
      <c r="F11" s="4"/>
      <c r="G11" s="5">
        <f t="shared" si="0"/>
        <v>0</v>
      </c>
    </row>
    <row r="12" spans="1:7" x14ac:dyDescent="0.2">
      <c r="A12" t="s">
        <v>671</v>
      </c>
      <c r="B12" s="4"/>
      <c r="C12" s="4"/>
      <c r="D12" s="4">
        <v>1</v>
      </c>
      <c r="E12" s="4"/>
      <c r="F12" s="4"/>
      <c r="G12" s="5">
        <f t="shared" si="0"/>
        <v>0</v>
      </c>
    </row>
    <row r="13" spans="1:7" x14ac:dyDescent="0.2">
      <c r="A13" t="s">
        <v>672</v>
      </c>
      <c r="B13" s="4"/>
      <c r="C13" s="4"/>
      <c r="D13" s="4"/>
      <c r="E13" s="4">
        <v>1</v>
      </c>
      <c r="F13" s="4"/>
      <c r="G13" s="5">
        <f t="shared" si="0"/>
        <v>0</v>
      </c>
    </row>
    <row r="14" spans="1:7" x14ac:dyDescent="0.2">
      <c r="A14" t="s">
        <v>673</v>
      </c>
      <c r="B14" s="4"/>
      <c r="C14" s="4"/>
      <c r="D14" s="4"/>
      <c r="E14" s="4"/>
      <c r="F14" s="4">
        <v>1</v>
      </c>
      <c r="G14" s="5">
        <f t="shared" si="0"/>
        <v>0</v>
      </c>
    </row>
    <row r="15" spans="1:7" x14ac:dyDescent="0.2">
      <c r="A15" t="s">
        <v>710</v>
      </c>
      <c r="B15" s="4">
        <v>0.68269999999999997</v>
      </c>
      <c r="C15" s="4">
        <f>1-B15</f>
        <v>0.31730000000000003</v>
      </c>
      <c r="D15" s="4"/>
      <c r="E15" s="4"/>
      <c r="F15" s="4">
        <v>0</v>
      </c>
      <c r="G15" s="5">
        <f t="shared" si="0"/>
        <v>0</v>
      </c>
    </row>
    <row r="16" spans="1:7" x14ac:dyDescent="0.2">
      <c r="A16" t="s">
        <v>711</v>
      </c>
      <c r="B16" s="29">
        <v>0.6573</v>
      </c>
      <c r="C16" s="29">
        <v>0.3427</v>
      </c>
      <c r="D16" s="29"/>
      <c r="E16" s="29"/>
      <c r="F16" s="29"/>
      <c r="G16" s="5">
        <f t="shared" si="0"/>
        <v>0</v>
      </c>
    </row>
    <row r="17" spans="1:7" x14ac:dyDescent="0.2">
      <c r="A17" t="s">
        <v>712</v>
      </c>
      <c r="B17" s="29"/>
      <c r="C17" s="29"/>
      <c r="D17" s="29">
        <v>0.70530000000000004</v>
      </c>
      <c r="E17" s="29">
        <v>0.29470000000000002</v>
      </c>
      <c r="F17" s="29"/>
      <c r="G17" s="5">
        <f t="shared" si="0"/>
        <v>0</v>
      </c>
    </row>
    <row r="20" spans="1:7" x14ac:dyDescent="0.2">
      <c r="A20" t="s">
        <v>1347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B709"/>
  <sheetViews>
    <sheetView workbookViewId="0">
      <selection activeCell="E154" sqref="E154"/>
    </sheetView>
  </sheetViews>
  <sheetFormatPr defaultRowHeight="15" x14ac:dyDescent="0.25"/>
  <cols>
    <col min="1" max="1" width="22.42578125" style="34" bestFit="1" customWidth="1"/>
    <col min="2" max="2" width="61.42578125" style="34" customWidth="1"/>
    <col min="3" max="3" width="13.5703125" style="34" bestFit="1" customWidth="1"/>
    <col min="4" max="4" width="11.85546875" style="34" bestFit="1" customWidth="1"/>
    <col min="5" max="5" width="17" style="34" bestFit="1" customWidth="1"/>
    <col min="6" max="6" width="17.5703125" style="34" bestFit="1" customWidth="1"/>
    <col min="7" max="7" width="17.5703125" style="34" customWidth="1"/>
    <col min="8" max="8" width="20.5703125" style="34" bestFit="1" customWidth="1"/>
    <col min="9" max="9" width="10.85546875" style="34" bestFit="1" customWidth="1"/>
    <col min="10" max="10" width="16.42578125" style="34" bestFit="1" customWidth="1"/>
    <col min="11" max="11" width="15.140625" style="34" bestFit="1" customWidth="1"/>
    <col min="12" max="12" width="23.28515625" style="34" bestFit="1" customWidth="1"/>
    <col min="13" max="13" width="21" style="34" bestFit="1" customWidth="1"/>
    <col min="14" max="14" width="15" style="34" bestFit="1" customWidth="1"/>
    <col min="15" max="15" width="16.28515625" style="34" bestFit="1" customWidth="1"/>
    <col min="16" max="16" width="14.85546875" style="34" bestFit="1" customWidth="1"/>
    <col min="17" max="17" width="23.5703125" style="34" bestFit="1" customWidth="1"/>
    <col min="18" max="18" width="19.85546875" style="34" bestFit="1" customWidth="1"/>
    <col min="19" max="19" width="25" style="34" bestFit="1" customWidth="1"/>
    <col min="20" max="20" width="14.5703125" style="34" bestFit="1" customWidth="1"/>
    <col min="21" max="21" width="17.7109375" style="34" bestFit="1" customWidth="1"/>
    <col min="22" max="22" width="30.42578125" style="34" bestFit="1" customWidth="1"/>
    <col min="23" max="23" width="12.42578125" style="34" bestFit="1" customWidth="1"/>
    <col min="24" max="24" width="9.7109375" style="34" bestFit="1" customWidth="1"/>
    <col min="25" max="25" width="31.85546875" style="34" bestFit="1" customWidth="1"/>
    <col min="26" max="26" width="30" style="34" bestFit="1" customWidth="1"/>
    <col min="27" max="27" width="15.42578125" style="34" bestFit="1" customWidth="1"/>
    <col min="28" max="28" width="15.140625" style="34" bestFit="1" customWidth="1"/>
    <col min="29" max="16384" width="9.140625" style="34"/>
  </cols>
  <sheetData>
    <row r="1" spans="1:28" x14ac:dyDescent="0.25">
      <c r="A1" s="34" t="s">
        <v>713</v>
      </c>
      <c r="C1" s="34" t="s">
        <v>714</v>
      </c>
      <c r="D1" s="34" t="s">
        <v>715</v>
      </c>
      <c r="E1" s="34" t="s">
        <v>716</v>
      </c>
      <c r="F1" s="34" t="s">
        <v>717</v>
      </c>
      <c r="G1" s="34" t="s">
        <v>718</v>
      </c>
      <c r="H1" s="34" t="s">
        <v>719</v>
      </c>
      <c r="I1" s="34" t="s">
        <v>720</v>
      </c>
      <c r="J1" s="34" t="s">
        <v>721</v>
      </c>
      <c r="K1" s="34" t="s">
        <v>722</v>
      </c>
      <c r="L1" s="34" t="s">
        <v>723</v>
      </c>
      <c r="M1" s="34" t="s">
        <v>724</v>
      </c>
      <c r="N1" s="34" t="s">
        <v>725</v>
      </c>
      <c r="O1" s="34" t="s">
        <v>726</v>
      </c>
      <c r="P1" s="34" t="s">
        <v>727</v>
      </c>
      <c r="Q1" s="34" t="s">
        <v>728</v>
      </c>
      <c r="R1" s="34" t="s">
        <v>729</v>
      </c>
      <c r="S1" s="34" t="s">
        <v>730</v>
      </c>
      <c r="T1" s="34" t="s">
        <v>731</v>
      </c>
      <c r="U1" s="34" t="s">
        <v>732</v>
      </c>
      <c r="V1" s="34" t="s">
        <v>733</v>
      </c>
      <c r="W1" s="34" t="s">
        <v>734</v>
      </c>
      <c r="X1" s="34" t="s">
        <v>735</v>
      </c>
      <c r="Y1" s="34" t="s">
        <v>736</v>
      </c>
      <c r="Z1" s="34" t="s">
        <v>737</v>
      </c>
      <c r="AA1" s="34" t="s">
        <v>738</v>
      </c>
      <c r="AB1" s="34" t="s">
        <v>739</v>
      </c>
    </row>
    <row r="2" spans="1:28" x14ac:dyDescent="0.25">
      <c r="A2" s="34" t="s">
        <v>17</v>
      </c>
      <c r="B2" s="34" t="s">
        <v>769</v>
      </c>
      <c r="C2" s="35">
        <v>39448</v>
      </c>
      <c r="D2" s="34" t="s">
        <v>740</v>
      </c>
      <c r="E2" s="36">
        <v>6.6666669999999997E-2</v>
      </c>
      <c r="F2" s="36">
        <v>0</v>
      </c>
      <c r="G2" s="36">
        <v>6.6666669999999997E-2</v>
      </c>
      <c r="H2" s="36">
        <v>0</v>
      </c>
      <c r="I2" s="34" t="s">
        <v>741</v>
      </c>
      <c r="J2" s="34" t="s">
        <v>742</v>
      </c>
      <c r="K2" s="36">
        <v>0</v>
      </c>
      <c r="L2" s="36">
        <v>0</v>
      </c>
      <c r="M2" s="34" t="s">
        <v>743</v>
      </c>
      <c r="N2" s="34" t="s">
        <v>744</v>
      </c>
      <c r="O2" s="34" t="s">
        <v>745</v>
      </c>
      <c r="Q2" s="34">
        <v>15</v>
      </c>
      <c r="R2" s="34" t="s">
        <v>746</v>
      </c>
      <c r="W2" s="36">
        <v>0</v>
      </c>
      <c r="AB2" s="34">
        <v>1</v>
      </c>
    </row>
    <row r="3" spans="1:28" x14ac:dyDescent="0.25">
      <c r="A3" s="34" t="s">
        <v>18</v>
      </c>
      <c r="B3" s="34" t="s">
        <v>770</v>
      </c>
      <c r="C3" s="35">
        <v>39448</v>
      </c>
      <c r="D3" s="34" t="s">
        <v>740</v>
      </c>
      <c r="E3" s="36">
        <v>0.2</v>
      </c>
      <c r="F3" s="36">
        <v>0</v>
      </c>
      <c r="G3" s="36">
        <v>0.2</v>
      </c>
      <c r="H3" s="36">
        <v>0</v>
      </c>
      <c r="I3" s="34" t="s">
        <v>741</v>
      </c>
      <c r="J3" s="34" t="s">
        <v>742</v>
      </c>
      <c r="K3" s="36">
        <v>0</v>
      </c>
      <c r="L3" s="36">
        <v>0</v>
      </c>
      <c r="M3" s="34" t="s">
        <v>743</v>
      </c>
      <c r="N3" s="34" t="s">
        <v>744</v>
      </c>
      <c r="O3" s="34" t="s">
        <v>745</v>
      </c>
      <c r="Q3" s="34">
        <v>5</v>
      </c>
      <c r="R3" s="34" t="s">
        <v>746</v>
      </c>
      <c r="S3" s="34">
        <v>60</v>
      </c>
      <c r="W3" s="36">
        <v>0</v>
      </c>
      <c r="AB3" s="34">
        <v>2</v>
      </c>
    </row>
    <row r="4" spans="1:28" x14ac:dyDescent="0.25">
      <c r="A4" s="34" t="s">
        <v>19</v>
      </c>
      <c r="B4" s="34" t="s">
        <v>771</v>
      </c>
      <c r="C4" s="35">
        <v>39448</v>
      </c>
      <c r="D4" s="34" t="s">
        <v>740</v>
      </c>
      <c r="E4" s="36">
        <v>0.2</v>
      </c>
      <c r="F4" s="36">
        <v>0</v>
      </c>
      <c r="G4" s="36">
        <v>0.2</v>
      </c>
      <c r="H4" s="36">
        <v>0</v>
      </c>
      <c r="I4" s="34" t="s">
        <v>741</v>
      </c>
      <c r="J4" s="34" t="s">
        <v>742</v>
      </c>
      <c r="K4" s="36">
        <v>0</v>
      </c>
      <c r="L4" s="36">
        <v>0</v>
      </c>
      <c r="M4" s="34" t="s">
        <v>743</v>
      </c>
      <c r="N4" s="34" t="s">
        <v>744</v>
      </c>
      <c r="O4" s="34" t="s">
        <v>745</v>
      </c>
      <c r="Q4" s="34">
        <v>5</v>
      </c>
      <c r="R4" s="34" t="s">
        <v>746</v>
      </c>
      <c r="S4" s="34">
        <v>60</v>
      </c>
      <c r="W4" s="36">
        <v>0</v>
      </c>
      <c r="AB4" s="34">
        <v>3</v>
      </c>
    </row>
    <row r="5" spans="1:28" x14ac:dyDescent="0.25">
      <c r="A5" s="34" t="s">
        <v>20</v>
      </c>
      <c r="B5" s="34" t="s">
        <v>772</v>
      </c>
      <c r="C5" s="35">
        <v>42339</v>
      </c>
      <c r="D5" s="34" t="s">
        <v>740</v>
      </c>
      <c r="E5" s="36">
        <v>6.6699999999999995E-2</v>
      </c>
      <c r="F5" s="36">
        <v>0</v>
      </c>
      <c r="G5" s="36">
        <v>6.6699999999999995E-2</v>
      </c>
      <c r="H5" s="36">
        <v>0</v>
      </c>
      <c r="I5" s="34" t="s">
        <v>741</v>
      </c>
      <c r="J5" s="34" t="s">
        <v>742</v>
      </c>
      <c r="K5" s="36">
        <v>0</v>
      </c>
      <c r="L5" s="36">
        <v>0</v>
      </c>
      <c r="M5" s="34" t="s">
        <v>743</v>
      </c>
      <c r="N5" s="34" t="s">
        <v>744</v>
      </c>
      <c r="O5" s="34" t="s">
        <v>745</v>
      </c>
      <c r="Q5" s="34">
        <v>15</v>
      </c>
      <c r="R5" s="34" t="s">
        <v>747</v>
      </c>
      <c r="S5" s="34">
        <v>180</v>
      </c>
      <c r="W5" s="36">
        <v>0</v>
      </c>
      <c r="AB5" s="34">
        <v>1115</v>
      </c>
    </row>
    <row r="6" spans="1:28" x14ac:dyDescent="0.25">
      <c r="A6" s="34" t="s">
        <v>22</v>
      </c>
      <c r="B6" s="34" t="s">
        <v>773</v>
      </c>
      <c r="C6" s="35">
        <v>41974</v>
      </c>
      <c r="D6" s="34" t="s">
        <v>740</v>
      </c>
      <c r="E6" s="36">
        <v>0.33329999999999999</v>
      </c>
      <c r="F6" s="36">
        <v>0</v>
      </c>
      <c r="G6" s="36">
        <v>0.33329999999999999</v>
      </c>
      <c r="H6" s="36">
        <v>0</v>
      </c>
      <c r="I6" s="34" t="s">
        <v>741</v>
      </c>
      <c r="J6" s="34" t="s">
        <v>742</v>
      </c>
      <c r="K6" s="36">
        <v>0</v>
      </c>
      <c r="L6" s="36">
        <v>0</v>
      </c>
      <c r="M6" s="34" t="s">
        <v>743</v>
      </c>
      <c r="N6" s="34" t="s">
        <v>744</v>
      </c>
      <c r="O6" s="34" t="s">
        <v>745</v>
      </c>
      <c r="Q6" s="34">
        <v>3</v>
      </c>
      <c r="R6" s="34" t="s">
        <v>747</v>
      </c>
      <c r="S6" s="34">
        <v>36</v>
      </c>
      <c r="W6" s="36">
        <v>0</v>
      </c>
      <c r="AB6" s="34">
        <v>1102</v>
      </c>
    </row>
    <row r="7" spans="1:28" x14ac:dyDescent="0.25">
      <c r="A7" s="34" t="s">
        <v>774</v>
      </c>
      <c r="B7" s="34" t="s">
        <v>775</v>
      </c>
      <c r="C7" s="35">
        <v>41974</v>
      </c>
      <c r="D7" s="34" t="s">
        <v>740</v>
      </c>
      <c r="E7" s="36">
        <v>0.2</v>
      </c>
      <c r="F7" s="36">
        <v>0</v>
      </c>
      <c r="G7" s="36">
        <v>0.2</v>
      </c>
      <c r="H7" s="36">
        <v>0</v>
      </c>
      <c r="I7" s="34" t="s">
        <v>741</v>
      </c>
      <c r="J7" s="34" t="s">
        <v>742</v>
      </c>
      <c r="K7" s="36">
        <v>0</v>
      </c>
      <c r="L7" s="36">
        <v>0</v>
      </c>
      <c r="M7" s="34" t="s">
        <v>743</v>
      </c>
      <c r="N7" s="34" t="s">
        <v>744</v>
      </c>
      <c r="O7" s="34" t="s">
        <v>745</v>
      </c>
      <c r="Q7" s="34">
        <v>5</v>
      </c>
      <c r="R7" s="34" t="s">
        <v>747</v>
      </c>
      <c r="S7" s="34">
        <v>60</v>
      </c>
      <c r="W7" s="36">
        <v>0</v>
      </c>
      <c r="AB7" s="34">
        <v>1103</v>
      </c>
    </row>
    <row r="8" spans="1:28" x14ac:dyDescent="0.25">
      <c r="A8" s="34" t="s">
        <v>23</v>
      </c>
      <c r="B8" s="34" t="s">
        <v>776</v>
      </c>
      <c r="C8" s="35">
        <v>41913</v>
      </c>
      <c r="D8" s="34" t="s">
        <v>740</v>
      </c>
      <c r="E8" s="36">
        <v>0</v>
      </c>
      <c r="F8" s="36">
        <v>0</v>
      </c>
      <c r="G8" s="36">
        <v>0</v>
      </c>
      <c r="H8" s="36">
        <v>0</v>
      </c>
      <c r="I8" s="34" t="s">
        <v>741</v>
      </c>
      <c r="J8" s="34" t="s">
        <v>742</v>
      </c>
      <c r="K8" s="36">
        <v>0</v>
      </c>
      <c r="L8" s="36">
        <v>0</v>
      </c>
      <c r="M8" s="34" t="s">
        <v>743</v>
      </c>
      <c r="N8" s="34" t="s">
        <v>744</v>
      </c>
      <c r="O8" s="34" t="s">
        <v>745</v>
      </c>
      <c r="R8" s="34" t="s">
        <v>746</v>
      </c>
      <c r="W8" s="36">
        <v>0</v>
      </c>
      <c r="AB8" s="34">
        <v>4</v>
      </c>
    </row>
    <row r="9" spans="1:28" x14ac:dyDescent="0.25">
      <c r="A9" s="34" t="s">
        <v>24</v>
      </c>
      <c r="B9" s="34" t="s">
        <v>777</v>
      </c>
      <c r="C9" s="35">
        <v>41275</v>
      </c>
      <c r="D9" s="34" t="s">
        <v>740</v>
      </c>
      <c r="E9" s="36">
        <v>1.5599999999999999E-2</v>
      </c>
      <c r="F9" s="36">
        <v>0</v>
      </c>
      <c r="G9" s="36">
        <v>1.5599999999999999E-2</v>
      </c>
      <c r="H9" s="36">
        <v>0</v>
      </c>
      <c r="I9" s="34" t="s">
        <v>741</v>
      </c>
      <c r="J9" s="34" t="s">
        <v>742</v>
      </c>
      <c r="K9" s="36">
        <v>0</v>
      </c>
      <c r="L9" s="36">
        <v>0</v>
      </c>
      <c r="M9" s="34" t="s">
        <v>743</v>
      </c>
      <c r="N9" s="34" t="s">
        <v>744</v>
      </c>
      <c r="O9" s="34" t="s">
        <v>748</v>
      </c>
      <c r="R9" s="34" t="s">
        <v>746</v>
      </c>
      <c r="W9" s="36">
        <v>0</v>
      </c>
      <c r="AB9" s="34">
        <v>5</v>
      </c>
    </row>
    <row r="10" spans="1:28" x14ac:dyDescent="0.25">
      <c r="A10" s="34" t="s">
        <v>25</v>
      </c>
      <c r="B10" s="34" t="s">
        <v>778</v>
      </c>
      <c r="C10" s="35">
        <v>41275</v>
      </c>
      <c r="D10" s="34" t="s">
        <v>740</v>
      </c>
      <c r="E10" s="36">
        <v>1.9E-2</v>
      </c>
      <c r="F10" s="36">
        <v>1E-3</v>
      </c>
      <c r="G10" s="36">
        <v>0.02</v>
      </c>
      <c r="H10" s="36">
        <v>0</v>
      </c>
      <c r="I10" s="34" t="s">
        <v>741</v>
      </c>
      <c r="J10" s="34" t="s">
        <v>742</v>
      </c>
      <c r="K10" s="36">
        <v>0</v>
      </c>
      <c r="L10" s="36">
        <v>0.05</v>
      </c>
      <c r="M10" s="34" t="s">
        <v>743</v>
      </c>
      <c r="N10" s="34" t="s">
        <v>744</v>
      </c>
      <c r="O10" s="34" t="s">
        <v>748</v>
      </c>
      <c r="P10" s="34" t="s">
        <v>749</v>
      </c>
      <c r="R10" s="34" t="s">
        <v>746</v>
      </c>
      <c r="W10" s="36">
        <v>0</v>
      </c>
      <c r="AB10" s="34">
        <v>6</v>
      </c>
    </row>
    <row r="11" spans="1:28" x14ac:dyDescent="0.25">
      <c r="A11" s="34" t="s">
        <v>26</v>
      </c>
      <c r="B11" s="34" t="s">
        <v>779</v>
      </c>
      <c r="C11" s="35">
        <v>39448</v>
      </c>
      <c r="D11" s="34" t="s">
        <v>740</v>
      </c>
      <c r="E11" s="36">
        <v>0.04</v>
      </c>
      <c r="F11" s="36">
        <v>0</v>
      </c>
      <c r="G11" s="36">
        <v>0.04</v>
      </c>
      <c r="H11" s="36">
        <v>0</v>
      </c>
      <c r="I11" s="34" t="s">
        <v>741</v>
      </c>
      <c r="J11" s="34" t="s">
        <v>742</v>
      </c>
      <c r="K11" s="36">
        <v>0</v>
      </c>
      <c r="L11" s="36">
        <v>0</v>
      </c>
      <c r="M11" s="34" t="s">
        <v>743</v>
      </c>
      <c r="N11" s="34" t="s">
        <v>744</v>
      </c>
      <c r="O11" s="34" t="s">
        <v>745</v>
      </c>
      <c r="Q11" s="34">
        <v>25</v>
      </c>
      <c r="R11" s="34" t="s">
        <v>746</v>
      </c>
      <c r="W11" s="36">
        <v>0</v>
      </c>
      <c r="AB11" s="34">
        <v>8</v>
      </c>
    </row>
    <row r="12" spans="1:28" x14ac:dyDescent="0.25">
      <c r="A12" s="34" t="s">
        <v>27</v>
      </c>
      <c r="B12" s="34" t="s">
        <v>780</v>
      </c>
      <c r="C12" s="35">
        <v>41275</v>
      </c>
      <c r="D12" s="34" t="s">
        <v>740</v>
      </c>
      <c r="E12" s="36">
        <v>0.17630000000000001</v>
      </c>
      <c r="F12" s="36">
        <v>0</v>
      </c>
      <c r="G12" s="36">
        <v>0.17630000000000001</v>
      </c>
      <c r="H12" s="36">
        <v>0</v>
      </c>
      <c r="I12" s="34" t="s">
        <v>741</v>
      </c>
      <c r="J12" s="34" t="s">
        <v>742</v>
      </c>
      <c r="K12" s="36">
        <v>0</v>
      </c>
      <c r="L12" s="36">
        <v>0</v>
      </c>
      <c r="M12" s="34" t="s">
        <v>743</v>
      </c>
      <c r="N12" s="34" t="s">
        <v>744</v>
      </c>
      <c r="O12" s="34" t="s">
        <v>748</v>
      </c>
      <c r="P12" s="34" t="s">
        <v>750</v>
      </c>
      <c r="R12" s="34" t="s">
        <v>746</v>
      </c>
      <c r="S12" s="34">
        <v>180</v>
      </c>
      <c r="W12" s="36">
        <v>0</v>
      </c>
      <c r="AB12" s="34">
        <v>9</v>
      </c>
    </row>
    <row r="13" spans="1:28" x14ac:dyDescent="0.25">
      <c r="A13" s="34" t="s">
        <v>28</v>
      </c>
      <c r="B13" s="34" t="s">
        <v>781</v>
      </c>
      <c r="C13" s="35">
        <v>41275</v>
      </c>
      <c r="D13" s="34" t="s">
        <v>740</v>
      </c>
      <c r="E13" s="36">
        <v>0.23699999999999999</v>
      </c>
      <c r="F13" s="36">
        <v>0</v>
      </c>
      <c r="G13" s="36">
        <v>0.23699999999999999</v>
      </c>
      <c r="H13" s="36">
        <v>0</v>
      </c>
      <c r="I13" s="34" t="s">
        <v>741</v>
      </c>
      <c r="J13" s="34" t="s">
        <v>742</v>
      </c>
      <c r="K13" s="36">
        <v>0</v>
      </c>
      <c r="L13" s="36">
        <v>0</v>
      </c>
      <c r="M13" s="34" t="s">
        <v>743</v>
      </c>
      <c r="N13" s="34" t="s">
        <v>744</v>
      </c>
      <c r="O13" s="34" t="s">
        <v>748</v>
      </c>
      <c r="P13" s="34" t="s">
        <v>750</v>
      </c>
      <c r="R13" s="34" t="s">
        <v>746</v>
      </c>
      <c r="S13" s="34">
        <v>60</v>
      </c>
      <c r="W13" s="36">
        <v>0</v>
      </c>
      <c r="AB13" s="34">
        <v>12</v>
      </c>
    </row>
    <row r="14" spans="1:28" x14ac:dyDescent="0.25">
      <c r="A14" s="34" t="s">
        <v>29</v>
      </c>
      <c r="B14" s="34" t="s">
        <v>782</v>
      </c>
      <c r="C14" s="35">
        <v>41821</v>
      </c>
      <c r="D14" s="34" t="s">
        <v>740</v>
      </c>
      <c r="E14" s="36">
        <v>0.2</v>
      </c>
      <c r="F14" s="36">
        <v>0</v>
      </c>
      <c r="G14" s="36">
        <v>0.2</v>
      </c>
      <c r="H14" s="36">
        <v>0</v>
      </c>
      <c r="I14" s="34" t="s">
        <v>741</v>
      </c>
      <c r="J14" s="34" t="s">
        <v>742</v>
      </c>
      <c r="K14" s="36">
        <v>0</v>
      </c>
      <c r="L14" s="36">
        <v>0</v>
      </c>
      <c r="M14" s="34" t="s">
        <v>743</v>
      </c>
      <c r="N14" s="34" t="s">
        <v>744</v>
      </c>
      <c r="O14" s="34" t="s">
        <v>745</v>
      </c>
      <c r="Q14" s="34">
        <v>5</v>
      </c>
      <c r="R14" s="34" t="s">
        <v>747</v>
      </c>
      <c r="S14" s="34">
        <v>60</v>
      </c>
      <c r="W14" s="36">
        <v>0</v>
      </c>
      <c r="AB14" s="34">
        <v>1088</v>
      </c>
    </row>
    <row r="15" spans="1:28" x14ac:dyDescent="0.25">
      <c r="A15" s="34" t="s">
        <v>30</v>
      </c>
      <c r="B15" s="34" t="s">
        <v>783</v>
      </c>
      <c r="C15" s="35">
        <v>39448</v>
      </c>
      <c r="D15" s="34" t="s">
        <v>740</v>
      </c>
      <c r="E15" s="36">
        <v>3.6999999999999998E-2</v>
      </c>
      <c r="F15" s="36">
        <v>0</v>
      </c>
      <c r="G15" s="36">
        <v>3.6999999999999998E-2</v>
      </c>
      <c r="H15" s="36">
        <v>0</v>
      </c>
      <c r="I15" s="34" t="s">
        <v>741</v>
      </c>
      <c r="J15" s="34" t="s">
        <v>742</v>
      </c>
      <c r="K15" s="36">
        <v>0</v>
      </c>
      <c r="L15" s="36">
        <v>0</v>
      </c>
      <c r="M15" s="34" t="s">
        <v>743</v>
      </c>
      <c r="N15" s="34" t="s">
        <v>744</v>
      </c>
      <c r="O15" s="34" t="s">
        <v>748</v>
      </c>
      <c r="R15" s="34" t="s">
        <v>746</v>
      </c>
      <c r="W15" s="36">
        <v>0</v>
      </c>
      <c r="AB15" s="34">
        <v>14</v>
      </c>
    </row>
    <row r="16" spans="1:28" x14ac:dyDescent="0.25">
      <c r="A16" s="34" t="s">
        <v>31</v>
      </c>
      <c r="B16" s="34" t="s">
        <v>784</v>
      </c>
      <c r="C16" s="35">
        <v>41275</v>
      </c>
      <c r="D16" s="34" t="s">
        <v>740</v>
      </c>
      <c r="E16" s="36">
        <v>5.67E-2</v>
      </c>
      <c r="F16" s="36">
        <v>0</v>
      </c>
      <c r="G16" s="36">
        <v>5.67E-2</v>
      </c>
      <c r="H16" s="36">
        <v>0</v>
      </c>
      <c r="I16" s="34" t="s">
        <v>741</v>
      </c>
      <c r="J16" s="34" t="s">
        <v>742</v>
      </c>
      <c r="K16" s="36">
        <v>0.05</v>
      </c>
      <c r="L16" s="36">
        <v>0</v>
      </c>
      <c r="M16" s="34" t="s">
        <v>743</v>
      </c>
      <c r="N16" s="34" t="s">
        <v>744</v>
      </c>
      <c r="O16" s="34" t="s">
        <v>748</v>
      </c>
      <c r="P16" s="34" t="s">
        <v>751</v>
      </c>
      <c r="R16" s="34" t="s">
        <v>746</v>
      </c>
      <c r="W16" s="36">
        <v>0</v>
      </c>
      <c r="AB16" s="34">
        <v>15</v>
      </c>
    </row>
    <row r="17" spans="1:28" x14ac:dyDescent="0.25">
      <c r="A17" s="34" t="s">
        <v>32</v>
      </c>
      <c r="B17" s="34" t="s">
        <v>784</v>
      </c>
      <c r="C17" s="35">
        <v>41275</v>
      </c>
      <c r="D17" s="34" t="s">
        <v>740</v>
      </c>
      <c r="E17" s="36">
        <v>0.16170000000000001</v>
      </c>
      <c r="F17" s="36">
        <v>0</v>
      </c>
      <c r="G17" s="36">
        <v>0.16170000000000001</v>
      </c>
      <c r="H17" s="36">
        <v>0</v>
      </c>
      <c r="I17" s="34" t="s">
        <v>741</v>
      </c>
      <c r="J17" s="34" t="s">
        <v>742</v>
      </c>
      <c r="K17" s="36">
        <v>0.1</v>
      </c>
      <c r="L17" s="36">
        <v>0</v>
      </c>
      <c r="M17" s="34" t="s">
        <v>743</v>
      </c>
      <c r="N17" s="34" t="s">
        <v>744</v>
      </c>
      <c r="O17" s="34" t="s">
        <v>748</v>
      </c>
      <c r="R17" s="34" t="s">
        <v>746</v>
      </c>
      <c r="W17" s="36">
        <v>0</v>
      </c>
      <c r="AB17" s="34">
        <v>17</v>
      </c>
    </row>
    <row r="18" spans="1:28" x14ac:dyDescent="0.25">
      <c r="A18" s="34" t="s">
        <v>33</v>
      </c>
      <c r="B18" s="34" t="s">
        <v>785</v>
      </c>
      <c r="C18" s="35">
        <v>41275</v>
      </c>
      <c r="D18" s="34" t="s">
        <v>740</v>
      </c>
      <c r="E18" s="36">
        <v>0.16170000000000001</v>
      </c>
      <c r="F18" s="36">
        <v>0</v>
      </c>
      <c r="G18" s="36">
        <v>0.16170000000000001</v>
      </c>
      <c r="H18" s="36">
        <v>0</v>
      </c>
      <c r="I18" s="34" t="s">
        <v>741</v>
      </c>
      <c r="J18" s="34" t="s">
        <v>742</v>
      </c>
      <c r="K18" s="36">
        <v>0.1</v>
      </c>
      <c r="L18" s="36">
        <v>0</v>
      </c>
      <c r="M18" s="34" t="s">
        <v>743</v>
      </c>
      <c r="N18" s="34" t="s">
        <v>744</v>
      </c>
      <c r="O18" s="34" t="s">
        <v>748</v>
      </c>
      <c r="R18" s="34" t="s">
        <v>746</v>
      </c>
      <c r="W18" s="36">
        <v>0</v>
      </c>
      <c r="AB18" s="34">
        <v>18</v>
      </c>
    </row>
    <row r="19" spans="1:28" x14ac:dyDescent="0.25">
      <c r="A19" s="34" t="s">
        <v>34</v>
      </c>
      <c r="B19" s="34" t="s">
        <v>786</v>
      </c>
      <c r="C19" s="35">
        <v>41275</v>
      </c>
      <c r="D19" s="34" t="s">
        <v>740</v>
      </c>
      <c r="E19" s="36">
        <v>6.0699999999999997E-2</v>
      </c>
      <c r="F19" s="36">
        <v>0</v>
      </c>
      <c r="G19" s="36">
        <v>6.0699999999999997E-2</v>
      </c>
      <c r="H19" s="36">
        <v>0</v>
      </c>
      <c r="I19" s="34" t="s">
        <v>741</v>
      </c>
      <c r="J19" s="34" t="s">
        <v>742</v>
      </c>
      <c r="K19" s="36">
        <v>0.15</v>
      </c>
      <c r="L19" s="36">
        <v>0</v>
      </c>
      <c r="M19" s="34" t="s">
        <v>743</v>
      </c>
      <c r="N19" s="34" t="s">
        <v>744</v>
      </c>
      <c r="O19" s="34" t="s">
        <v>748</v>
      </c>
      <c r="R19" s="34" t="s">
        <v>746</v>
      </c>
      <c r="W19" s="36">
        <v>0</v>
      </c>
      <c r="AB19" s="34">
        <v>19</v>
      </c>
    </row>
    <row r="20" spans="1:28" x14ac:dyDescent="0.25">
      <c r="A20" s="34" t="s">
        <v>35</v>
      </c>
      <c r="B20" s="34" t="s">
        <v>787</v>
      </c>
      <c r="C20" s="35">
        <v>41275</v>
      </c>
      <c r="D20" s="34" t="s">
        <v>740</v>
      </c>
      <c r="E20" s="36">
        <v>4.9299999999999997E-2</v>
      </c>
      <c r="F20" s="36">
        <v>0</v>
      </c>
      <c r="G20" s="36">
        <v>4.9299999999999997E-2</v>
      </c>
      <c r="H20" s="36">
        <v>0</v>
      </c>
      <c r="I20" s="34" t="s">
        <v>741</v>
      </c>
      <c r="J20" s="34" t="s">
        <v>742</v>
      </c>
      <c r="K20" s="36">
        <v>0</v>
      </c>
      <c r="L20" s="36">
        <v>0</v>
      </c>
      <c r="M20" s="34" t="s">
        <v>743</v>
      </c>
      <c r="N20" s="34" t="s">
        <v>744</v>
      </c>
      <c r="O20" s="34" t="s">
        <v>748</v>
      </c>
      <c r="P20" s="34" t="s">
        <v>750</v>
      </c>
      <c r="R20" s="34" t="s">
        <v>746</v>
      </c>
      <c r="S20" s="34">
        <v>240</v>
      </c>
      <c r="W20" s="36">
        <v>0</v>
      </c>
      <c r="AB20" s="34">
        <v>20</v>
      </c>
    </row>
    <row r="21" spans="1:28" x14ac:dyDescent="0.25">
      <c r="A21" s="34" t="s">
        <v>36</v>
      </c>
      <c r="B21" s="34" t="s">
        <v>788</v>
      </c>
      <c r="C21" s="35">
        <v>41275</v>
      </c>
      <c r="D21" s="34" t="s">
        <v>740</v>
      </c>
      <c r="E21" s="36">
        <v>0.1429</v>
      </c>
      <c r="F21" s="36">
        <v>0</v>
      </c>
      <c r="G21" s="36">
        <v>0.1429</v>
      </c>
      <c r="H21" s="36">
        <v>0</v>
      </c>
      <c r="I21" s="34" t="s">
        <v>741</v>
      </c>
      <c r="J21" s="34" t="s">
        <v>742</v>
      </c>
      <c r="K21" s="36">
        <v>0</v>
      </c>
      <c r="L21" s="36">
        <v>0</v>
      </c>
      <c r="M21" s="34" t="s">
        <v>743</v>
      </c>
      <c r="N21" s="34" t="s">
        <v>744</v>
      </c>
      <c r="O21" s="34" t="s">
        <v>748</v>
      </c>
      <c r="P21" s="34" t="s">
        <v>750</v>
      </c>
      <c r="R21" s="34" t="s">
        <v>746</v>
      </c>
      <c r="S21" s="34">
        <v>180</v>
      </c>
      <c r="W21" s="36">
        <v>0</v>
      </c>
      <c r="AB21" s="34">
        <v>22</v>
      </c>
    </row>
    <row r="22" spans="1:28" x14ac:dyDescent="0.25">
      <c r="A22" s="34" t="s">
        <v>37</v>
      </c>
      <c r="B22" s="34" t="s">
        <v>789</v>
      </c>
      <c r="C22" s="35">
        <v>41275</v>
      </c>
      <c r="D22" s="34" t="s">
        <v>740</v>
      </c>
      <c r="E22" s="36">
        <v>4.9099999999999998E-2</v>
      </c>
      <c r="F22" s="36">
        <v>0</v>
      </c>
      <c r="G22" s="36">
        <v>4.9099999999999998E-2</v>
      </c>
      <c r="H22" s="36">
        <v>0</v>
      </c>
      <c r="I22" s="34" t="s">
        <v>741</v>
      </c>
      <c r="J22" s="34" t="s">
        <v>742</v>
      </c>
      <c r="K22" s="36">
        <v>0.05</v>
      </c>
      <c r="L22" s="36">
        <v>0</v>
      </c>
      <c r="M22" s="34" t="s">
        <v>743</v>
      </c>
      <c r="N22" s="34" t="s">
        <v>744</v>
      </c>
      <c r="O22" s="34" t="s">
        <v>748</v>
      </c>
      <c r="P22" s="34" t="s">
        <v>752</v>
      </c>
      <c r="R22" s="34" t="s">
        <v>746</v>
      </c>
      <c r="W22" s="36">
        <v>0</v>
      </c>
      <c r="AB22" s="34">
        <v>25</v>
      </c>
    </row>
    <row r="23" spans="1:28" x14ac:dyDescent="0.25">
      <c r="A23" s="34" t="s">
        <v>38</v>
      </c>
      <c r="B23" s="34" t="s">
        <v>790</v>
      </c>
      <c r="C23" s="35">
        <v>41275</v>
      </c>
      <c r="D23" s="34" t="s">
        <v>740</v>
      </c>
      <c r="E23" s="36">
        <v>3.4000000000000002E-2</v>
      </c>
      <c r="F23" s="36">
        <v>0</v>
      </c>
      <c r="G23" s="36">
        <v>3.4000000000000002E-2</v>
      </c>
      <c r="H23" s="36">
        <v>0</v>
      </c>
      <c r="I23" s="34" t="s">
        <v>741</v>
      </c>
      <c r="J23" s="34" t="s">
        <v>742</v>
      </c>
      <c r="K23" s="36">
        <v>0</v>
      </c>
      <c r="L23" s="36">
        <v>0</v>
      </c>
      <c r="M23" s="34" t="s">
        <v>743</v>
      </c>
      <c r="N23" s="34" t="s">
        <v>744</v>
      </c>
      <c r="O23" s="34" t="s">
        <v>748</v>
      </c>
      <c r="P23" s="34" t="s">
        <v>750</v>
      </c>
      <c r="R23" s="34" t="s">
        <v>746</v>
      </c>
      <c r="W23" s="36">
        <v>0</v>
      </c>
      <c r="AB23" s="34">
        <v>26</v>
      </c>
    </row>
    <row r="24" spans="1:28" x14ac:dyDescent="0.25">
      <c r="A24" s="34" t="s">
        <v>791</v>
      </c>
      <c r="B24" s="34" t="s">
        <v>792</v>
      </c>
      <c r="C24" s="35">
        <v>41913</v>
      </c>
      <c r="D24" s="34" t="s">
        <v>740</v>
      </c>
      <c r="E24" s="36">
        <v>0.5</v>
      </c>
      <c r="F24" s="36">
        <v>0</v>
      </c>
      <c r="G24" s="36">
        <v>0.5</v>
      </c>
      <c r="H24" s="36">
        <v>0</v>
      </c>
      <c r="I24" s="34" t="s">
        <v>741</v>
      </c>
      <c r="J24" s="34" t="s">
        <v>742</v>
      </c>
      <c r="K24" s="36">
        <v>0</v>
      </c>
      <c r="L24" s="36">
        <v>0</v>
      </c>
      <c r="M24" s="34" t="s">
        <v>743</v>
      </c>
      <c r="N24" s="34" t="s">
        <v>744</v>
      </c>
      <c r="O24" s="34" t="s">
        <v>745</v>
      </c>
      <c r="Q24" s="34">
        <v>2</v>
      </c>
      <c r="R24" s="34" t="s">
        <v>747</v>
      </c>
      <c r="S24" s="34">
        <v>24</v>
      </c>
      <c r="W24" s="36">
        <v>0</v>
      </c>
      <c r="AB24" s="34">
        <v>1075</v>
      </c>
    </row>
    <row r="25" spans="1:28" x14ac:dyDescent="0.25">
      <c r="A25" s="34" t="s">
        <v>39</v>
      </c>
      <c r="B25" s="34" t="s">
        <v>793</v>
      </c>
      <c r="C25" s="35">
        <v>41275</v>
      </c>
      <c r="D25" s="34" t="s">
        <v>740</v>
      </c>
      <c r="E25" s="36">
        <v>0.1195</v>
      </c>
      <c r="F25" s="36">
        <v>0</v>
      </c>
      <c r="G25" s="36">
        <v>0.1195</v>
      </c>
      <c r="H25" s="36">
        <v>0</v>
      </c>
      <c r="I25" s="34" t="s">
        <v>741</v>
      </c>
      <c r="J25" s="34" t="s">
        <v>742</v>
      </c>
      <c r="K25" s="36">
        <v>0</v>
      </c>
      <c r="L25" s="36">
        <v>0</v>
      </c>
      <c r="M25" s="34" t="s">
        <v>743</v>
      </c>
      <c r="N25" s="34" t="s">
        <v>744</v>
      </c>
      <c r="O25" s="34" t="s">
        <v>748</v>
      </c>
      <c r="P25" s="34" t="s">
        <v>750</v>
      </c>
      <c r="R25" s="34" t="s">
        <v>746</v>
      </c>
      <c r="S25" s="34">
        <v>120</v>
      </c>
      <c r="W25" s="36">
        <v>0</v>
      </c>
      <c r="AB25" s="34">
        <v>29</v>
      </c>
    </row>
    <row r="26" spans="1:28" x14ac:dyDescent="0.25">
      <c r="A26" s="34" t="s">
        <v>40</v>
      </c>
      <c r="B26" s="34" t="s">
        <v>794</v>
      </c>
      <c r="C26" s="35">
        <v>39448</v>
      </c>
      <c r="D26" s="34" t="s">
        <v>740</v>
      </c>
      <c r="E26" s="36">
        <v>9.8400000000000001E-2</v>
      </c>
      <c r="F26" s="36">
        <v>0</v>
      </c>
      <c r="G26" s="36">
        <v>9.8400000000000001E-2</v>
      </c>
      <c r="H26" s="36">
        <v>0</v>
      </c>
      <c r="I26" s="34" t="s">
        <v>741</v>
      </c>
      <c r="J26" s="34" t="s">
        <v>742</v>
      </c>
      <c r="K26" s="36">
        <v>0</v>
      </c>
      <c r="L26" s="36">
        <v>0</v>
      </c>
      <c r="M26" s="34" t="s">
        <v>743</v>
      </c>
      <c r="N26" s="34" t="s">
        <v>744</v>
      </c>
      <c r="O26" s="34" t="s">
        <v>748</v>
      </c>
      <c r="R26" s="34" t="s">
        <v>746</v>
      </c>
      <c r="W26" s="36">
        <v>0</v>
      </c>
      <c r="AB26" s="34">
        <v>30</v>
      </c>
    </row>
    <row r="27" spans="1:28" x14ac:dyDescent="0.25">
      <c r="A27" s="34" t="s">
        <v>41</v>
      </c>
      <c r="B27" s="34" t="s">
        <v>795</v>
      </c>
      <c r="C27" s="35">
        <v>41275</v>
      </c>
      <c r="D27" s="34" t="s">
        <v>740</v>
      </c>
      <c r="E27" s="36">
        <v>0.40479999999999999</v>
      </c>
      <c r="F27" s="36">
        <v>0</v>
      </c>
      <c r="G27" s="36">
        <v>0.40479999999999999</v>
      </c>
      <c r="H27" s="36">
        <v>0</v>
      </c>
      <c r="I27" s="34" t="s">
        <v>741</v>
      </c>
      <c r="J27" s="34" t="s">
        <v>742</v>
      </c>
      <c r="K27" s="36">
        <v>0</v>
      </c>
      <c r="L27" s="36">
        <v>0</v>
      </c>
      <c r="M27" s="34" t="s">
        <v>743</v>
      </c>
      <c r="N27" s="34" t="s">
        <v>744</v>
      </c>
      <c r="O27" s="34" t="s">
        <v>748</v>
      </c>
      <c r="P27" s="34" t="s">
        <v>750</v>
      </c>
      <c r="R27" s="34" t="s">
        <v>746</v>
      </c>
      <c r="S27" s="34">
        <v>120</v>
      </c>
      <c r="W27" s="36">
        <v>0</v>
      </c>
      <c r="AB27" s="34">
        <v>33</v>
      </c>
    </row>
    <row r="28" spans="1:28" x14ac:dyDescent="0.25">
      <c r="A28" s="34" t="s">
        <v>42</v>
      </c>
      <c r="B28" s="34" t="s">
        <v>769</v>
      </c>
      <c r="C28" s="35">
        <v>39448</v>
      </c>
      <c r="D28" s="34" t="s">
        <v>740</v>
      </c>
      <c r="E28" s="36">
        <v>1.8181820000000001E-2</v>
      </c>
      <c r="F28" s="36">
        <v>0</v>
      </c>
      <c r="G28" s="36">
        <v>1.8181820000000001E-2</v>
      </c>
      <c r="H28" s="36">
        <v>0</v>
      </c>
      <c r="I28" s="34" t="s">
        <v>741</v>
      </c>
      <c r="J28" s="34" t="s">
        <v>742</v>
      </c>
      <c r="K28" s="36">
        <v>0</v>
      </c>
      <c r="L28" s="36">
        <v>0</v>
      </c>
      <c r="M28" s="34" t="s">
        <v>743</v>
      </c>
      <c r="N28" s="34" t="s">
        <v>744</v>
      </c>
      <c r="O28" s="34" t="s">
        <v>745</v>
      </c>
      <c r="Q28" s="34">
        <v>55</v>
      </c>
      <c r="R28" s="34" t="s">
        <v>746</v>
      </c>
      <c r="W28" s="36">
        <v>0</v>
      </c>
      <c r="AB28" s="34">
        <v>36</v>
      </c>
    </row>
    <row r="29" spans="1:28" x14ac:dyDescent="0.25">
      <c r="A29" s="34" t="s">
        <v>43</v>
      </c>
      <c r="B29" s="34" t="s">
        <v>796</v>
      </c>
      <c r="C29" s="35">
        <v>39448</v>
      </c>
      <c r="D29" s="34" t="s">
        <v>740</v>
      </c>
      <c r="E29" s="36">
        <v>0.2</v>
      </c>
      <c r="F29" s="36">
        <v>0</v>
      </c>
      <c r="G29" s="36">
        <v>0.2</v>
      </c>
      <c r="H29" s="36">
        <v>0</v>
      </c>
      <c r="I29" s="34" t="s">
        <v>741</v>
      </c>
      <c r="J29" s="34" t="s">
        <v>742</v>
      </c>
      <c r="K29" s="36">
        <v>0</v>
      </c>
      <c r="L29" s="36">
        <v>0</v>
      </c>
      <c r="M29" s="34" t="s">
        <v>743</v>
      </c>
      <c r="N29" s="34" t="s">
        <v>744</v>
      </c>
      <c r="O29" s="34" t="s">
        <v>745</v>
      </c>
      <c r="Q29" s="34">
        <v>5</v>
      </c>
      <c r="R29" s="34" t="s">
        <v>746</v>
      </c>
      <c r="S29" s="34">
        <v>60</v>
      </c>
      <c r="W29" s="36">
        <v>0</v>
      </c>
      <c r="AB29" s="34">
        <v>37</v>
      </c>
    </row>
    <row r="30" spans="1:28" x14ac:dyDescent="0.25">
      <c r="A30" s="34" t="s">
        <v>44</v>
      </c>
      <c r="B30" s="34" t="s">
        <v>776</v>
      </c>
      <c r="C30" s="35">
        <v>41913</v>
      </c>
      <c r="D30" s="34" t="s">
        <v>740</v>
      </c>
      <c r="E30" s="36">
        <v>0</v>
      </c>
      <c r="F30" s="36">
        <v>0</v>
      </c>
      <c r="G30" s="36">
        <v>0</v>
      </c>
      <c r="H30" s="36">
        <v>0</v>
      </c>
      <c r="I30" s="34" t="s">
        <v>741</v>
      </c>
      <c r="J30" s="34" t="s">
        <v>742</v>
      </c>
      <c r="K30" s="36">
        <v>0</v>
      </c>
      <c r="L30" s="36">
        <v>0</v>
      </c>
      <c r="M30" s="34" t="s">
        <v>743</v>
      </c>
      <c r="N30" s="34" t="s">
        <v>744</v>
      </c>
      <c r="O30" s="34" t="s">
        <v>745</v>
      </c>
      <c r="R30" s="34" t="s">
        <v>746</v>
      </c>
      <c r="W30" s="36">
        <v>0</v>
      </c>
      <c r="AB30" s="34">
        <v>38</v>
      </c>
    </row>
    <row r="31" spans="1:28" x14ac:dyDescent="0.25">
      <c r="A31" s="34" t="s">
        <v>45</v>
      </c>
      <c r="B31" s="34" t="s">
        <v>797</v>
      </c>
      <c r="C31" s="35">
        <v>41275</v>
      </c>
      <c r="D31" s="34" t="s">
        <v>740</v>
      </c>
      <c r="E31" s="36">
        <v>1.5599999999999999E-2</v>
      </c>
      <c r="F31" s="36">
        <v>0</v>
      </c>
      <c r="G31" s="36">
        <v>1.5599999999999999E-2</v>
      </c>
      <c r="H31" s="36">
        <v>0</v>
      </c>
      <c r="I31" s="34" t="s">
        <v>741</v>
      </c>
      <c r="J31" s="34" t="s">
        <v>742</v>
      </c>
      <c r="K31" s="36">
        <v>0</v>
      </c>
      <c r="L31" s="36">
        <v>0</v>
      </c>
      <c r="M31" s="34" t="s">
        <v>743</v>
      </c>
      <c r="N31" s="34" t="s">
        <v>744</v>
      </c>
      <c r="O31" s="34" t="s">
        <v>748</v>
      </c>
      <c r="R31" s="34" t="s">
        <v>746</v>
      </c>
      <c r="W31" s="36">
        <v>0</v>
      </c>
      <c r="AB31" s="34">
        <v>40</v>
      </c>
    </row>
    <row r="32" spans="1:28" x14ac:dyDescent="0.25">
      <c r="A32" s="34" t="s">
        <v>46</v>
      </c>
      <c r="B32" s="34" t="s">
        <v>798</v>
      </c>
      <c r="C32" s="35">
        <v>41275</v>
      </c>
      <c r="D32" s="34" t="s">
        <v>740</v>
      </c>
      <c r="E32" s="36">
        <v>3.8999999999999998E-3</v>
      </c>
      <c r="F32" s="36">
        <v>0</v>
      </c>
      <c r="G32" s="36">
        <v>3.8999999999999998E-3</v>
      </c>
      <c r="H32" s="36">
        <v>0</v>
      </c>
      <c r="I32" s="34" t="s">
        <v>741</v>
      </c>
      <c r="J32" s="34" t="s">
        <v>742</v>
      </c>
      <c r="K32" s="36">
        <v>0</v>
      </c>
      <c r="L32" s="36">
        <v>0</v>
      </c>
      <c r="M32" s="34" t="s">
        <v>743</v>
      </c>
      <c r="N32" s="34" t="s">
        <v>744</v>
      </c>
      <c r="O32" s="34" t="s">
        <v>748</v>
      </c>
      <c r="R32" s="34" t="s">
        <v>746</v>
      </c>
      <c r="W32" s="36">
        <v>0</v>
      </c>
      <c r="AB32" s="34">
        <v>41</v>
      </c>
    </row>
    <row r="33" spans="1:28" x14ac:dyDescent="0.25">
      <c r="A33" s="34" t="s">
        <v>47</v>
      </c>
      <c r="B33" s="34" t="s">
        <v>778</v>
      </c>
      <c r="C33" s="35">
        <v>41275</v>
      </c>
      <c r="D33" s="34" t="s">
        <v>740</v>
      </c>
      <c r="E33" s="36">
        <v>1.9E-2</v>
      </c>
      <c r="F33" s="36">
        <v>1E-3</v>
      </c>
      <c r="G33" s="36">
        <v>0.02</v>
      </c>
      <c r="H33" s="36">
        <v>0</v>
      </c>
      <c r="I33" s="34" t="s">
        <v>741</v>
      </c>
      <c r="J33" s="34" t="s">
        <v>742</v>
      </c>
      <c r="K33" s="36">
        <v>0</v>
      </c>
      <c r="L33" s="36">
        <v>0.05</v>
      </c>
      <c r="M33" s="34" t="s">
        <v>743</v>
      </c>
      <c r="N33" s="34" t="s">
        <v>744</v>
      </c>
      <c r="O33" s="34" t="s">
        <v>748</v>
      </c>
      <c r="P33" s="34" t="s">
        <v>749</v>
      </c>
      <c r="R33" s="34" t="s">
        <v>746</v>
      </c>
      <c r="W33" s="36">
        <v>0</v>
      </c>
      <c r="AB33" s="34">
        <v>44</v>
      </c>
    </row>
    <row r="34" spans="1:28" x14ac:dyDescent="0.25">
      <c r="A34" s="34" t="s">
        <v>48</v>
      </c>
      <c r="B34" s="34" t="s">
        <v>781</v>
      </c>
      <c r="C34" s="35">
        <v>41275</v>
      </c>
      <c r="D34" s="34" t="s">
        <v>740</v>
      </c>
      <c r="E34" s="36">
        <v>0.23699999999999999</v>
      </c>
      <c r="F34" s="36">
        <v>0</v>
      </c>
      <c r="G34" s="36">
        <v>0.23699999999999999</v>
      </c>
      <c r="H34" s="36">
        <v>0</v>
      </c>
      <c r="I34" s="34" t="s">
        <v>741</v>
      </c>
      <c r="J34" s="34" t="s">
        <v>742</v>
      </c>
      <c r="K34" s="36">
        <v>0</v>
      </c>
      <c r="L34" s="36">
        <v>0</v>
      </c>
      <c r="M34" s="34" t="s">
        <v>743</v>
      </c>
      <c r="N34" s="34" t="s">
        <v>744</v>
      </c>
      <c r="O34" s="34" t="s">
        <v>748</v>
      </c>
      <c r="P34" s="34" t="s">
        <v>750</v>
      </c>
      <c r="R34" s="34" t="s">
        <v>746</v>
      </c>
      <c r="S34" s="34">
        <v>60</v>
      </c>
      <c r="W34" s="36">
        <v>0</v>
      </c>
      <c r="AB34" s="34">
        <v>45</v>
      </c>
    </row>
    <row r="35" spans="1:28" x14ac:dyDescent="0.25">
      <c r="A35" s="34" t="s">
        <v>799</v>
      </c>
      <c r="B35" s="34" t="s">
        <v>782</v>
      </c>
      <c r="C35" s="35">
        <v>41821</v>
      </c>
      <c r="D35" s="34" t="s">
        <v>740</v>
      </c>
      <c r="E35" s="36">
        <v>0.2</v>
      </c>
      <c r="F35" s="36">
        <v>0</v>
      </c>
      <c r="G35" s="36">
        <v>0.2</v>
      </c>
      <c r="H35" s="36">
        <v>0</v>
      </c>
      <c r="I35" s="34" t="s">
        <v>741</v>
      </c>
      <c r="J35" s="34" t="s">
        <v>742</v>
      </c>
      <c r="K35" s="36">
        <v>0</v>
      </c>
      <c r="L35" s="36">
        <v>0</v>
      </c>
      <c r="M35" s="34" t="s">
        <v>743</v>
      </c>
      <c r="N35" s="34" t="s">
        <v>744</v>
      </c>
      <c r="O35" s="34" t="s">
        <v>745</v>
      </c>
      <c r="Q35" s="34">
        <v>5</v>
      </c>
      <c r="R35" s="34" t="s">
        <v>747</v>
      </c>
      <c r="S35" s="34">
        <v>60</v>
      </c>
      <c r="W35" s="36">
        <v>0</v>
      </c>
      <c r="AB35" s="34">
        <v>1089</v>
      </c>
    </row>
    <row r="36" spans="1:28" x14ac:dyDescent="0.25">
      <c r="A36" s="34" t="s">
        <v>49</v>
      </c>
      <c r="B36" s="34" t="s">
        <v>784</v>
      </c>
      <c r="C36" s="35">
        <v>41275</v>
      </c>
      <c r="D36" s="34" t="s">
        <v>740</v>
      </c>
      <c r="E36" s="36">
        <v>5.67E-2</v>
      </c>
      <c r="F36" s="36">
        <v>0</v>
      </c>
      <c r="G36" s="36">
        <v>5.67E-2</v>
      </c>
      <c r="H36" s="36">
        <v>0</v>
      </c>
      <c r="I36" s="34" t="s">
        <v>741</v>
      </c>
      <c r="J36" s="34" t="s">
        <v>742</v>
      </c>
      <c r="K36" s="36">
        <v>0.05</v>
      </c>
      <c r="L36" s="36">
        <v>0</v>
      </c>
      <c r="M36" s="34" t="s">
        <v>743</v>
      </c>
      <c r="N36" s="34" t="s">
        <v>744</v>
      </c>
      <c r="O36" s="34" t="s">
        <v>748</v>
      </c>
      <c r="P36" s="34" t="s">
        <v>751</v>
      </c>
      <c r="R36" s="34" t="s">
        <v>746</v>
      </c>
      <c r="W36" s="36">
        <v>0</v>
      </c>
      <c r="AB36" s="34">
        <v>47</v>
      </c>
    </row>
    <row r="37" spans="1:28" x14ac:dyDescent="0.25">
      <c r="A37" s="34" t="s">
        <v>50</v>
      </c>
      <c r="B37" s="34" t="s">
        <v>800</v>
      </c>
      <c r="C37" s="35">
        <v>41275</v>
      </c>
      <c r="D37" s="34" t="s">
        <v>740</v>
      </c>
      <c r="E37" s="36">
        <v>0.21279999999999999</v>
      </c>
      <c r="F37" s="36">
        <v>0</v>
      </c>
      <c r="G37" s="36">
        <v>0.21279999999999999</v>
      </c>
      <c r="H37" s="36">
        <v>0</v>
      </c>
      <c r="I37" s="34" t="s">
        <v>741</v>
      </c>
      <c r="J37" s="34" t="s">
        <v>742</v>
      </c>
      <c r="K37" s="36">
        <v>0.05</v>
      </c>
      <c r="L37" s="36">
        <v>0</v>
      </c>
      <c r="M37" s="34" t="s">
        <v>743</v>
      </c>
      <c r="N37" s="34" t="s">
        <v>744</v>
      </c>
      <c r="O37" s="34" t="s">
        <v>748</v>
      </c>
      <c r="R37" s="34" t="s">
        <v>746</v>
      </c>
      <c r="W37" s="36">
        <v>0</v>
      </c>
      <c r="AB37" s="34">
        <v>48</v>
      </c>
    </row>
    <row r="38" spans="1:28" x14ac:dyDescent="0.25">
      <c r="A38" s="34" t="s">
        <v>51</v>
      </c>
      <c r="B38" s="34" t="s">
        <v>784</v>
      </c>
      <c r="C38" s="35">
        <v>41275</v>
      </c>
      <c r="D38" s="34" t="s">
        <v>740</v>
      </c>
      <c r="E38" s="36">
        <v>0.16170000000000001</v>
      </c>
      <c r="F38" s="36">
        <v>0</v>
      </c>
      <c r="G38" s="36">
        <v>0.16170000000000001</v>
      </c>
      <c r="H38" s="36">
        <v>0</v>
      </c>
      <c r="I38" s="34" t="s">
        <v>741</v>
      </c>
      <c r="J38" s="34" t="s">
        <v>742</v>
      </c>
      <c r="K38" s="36">
        <v>0.1</v>
      </c>
      <c r="L38" s="36">
        <v>0</v>
      </c>
      <c r="M38" s="34" t="s">
        <v>743</v>
      </c>
      <c r="N38" s="34" t="s">
        <v>744</v>
      </c>
      <c r="O38" s="34" t="s">
        <v>748</v>
      </c>
      <c r="R38" s="34" t="s">
        <v>746</v>
      </c>
      <c r="W38" s="36">
        <v>0</v>
      </c>
      <c r="AB38" s="34">
        <v>49</v>
      </c>
    </row>
    <row r="39" spans="1:28" x14ac:dyDescent="0.25">
      <c r="A39" s="34" t="s">
        <v>52</v>
      </c>
      <c r="B39" s="34" t="s">
        <v>784</v>
      </c>
      <c r="C39" s="35">
        <v>41275</v>
      </c>
      <c r="D39" s="34" t="s">
        <v>740</v>
      </c>
      <c r="E39" s="36">
        <v>0.16170000000000001</v>
      </c>
      <c r="F39" s="36">
        <v>0</v>
      </c>
      <c r="G39" s="36">
        <v>0.16170000000000001</v>
      </c>
      <c r="H39" s="36">
        <v>0</v>
      </c>
      <c r="I39" s="34" t="s">
        <v>741</v>
      </c>
      <c r="J39" s="34" t="s">
        <v>742</v>
      </c>
      <c r="K39" s="36">
        <v>0.1</v>
      </c>
      <c r="L39" s="36">
        <v>0</v>
      </c>
      <c r="M39" s="34" t="s">
        <v>743</v>
      </c>
      <c r="N39" s="34" t="s">
        <v>744</v>
      </c>
      <c r="O39" s="34" t="s">
        <v>748</v>
      </c>
      <c r="R39" s="34" t="s">
        <v>746</v>
      </c>
      <c r="W39" s="36">
        <v>0</v>
      </c>
      <c r="AB39" s="34">
        <v>50</v>
      </c>
    </row>
    <row r="40" spans="1:28" x14ac:dyDescent="0.25">
      <c r="A40" s="34" t="s">
        <v>53</v>
      </c>
      <c r="B40" s="34" t="s">
        <v>784</v>
      </c>
      <c r="C40" s="35">
        <v>41275</v>
      </c>
      <c r="D40" s="34" t="s">
        <v>740</v>
      </c>
      <c r="E40" s="36">
        <v>0.16170000000000001</v>
      </c>
      <c r="F40" s="36">
        <v>0</v>
      </c>
      <c r="G40" s="36">
        <v>0.16170000000000001</v>
      </c>
      <c r="H40" s="36">
        <v>0</v>
      </c>
      <c r="I40" s="34" t="s">
        <v>741</v>
      </c>
      <c r="J40" s="34" t="s">
        <v>742</v>
      </c>
      <c r="K40" s="36">
        <v>0.1</v>
      </c>
      <c r="L40" s="36">
        <v>0</v>
      </c>
      <c r="M40" s="34" t="s">
        <v>743</v>
      </c>
      <c r="N40" s="34" t="s">
        <v>744</v>
      </c>
      <c r="O40" s="34" t="s">
        <v>748</v>
      </c>
      <c r="R40" s="34" t="s">
        <v>746</v>
      </c>
      <c r="W40" s="36">
        <v>0</v>
      </c>
      <c r="AB40" s="34">
        <v>51</v>
      </c>
    </row>
    <row r="41" spans="1:28" x14ac:dyDescent="0.25">
      <c r="A41" s="34" t="s">
        <v>54</v>
      </c>
      <c r="B41" s="34" t="s">
        <v>784</v>
      </c>
      <c r="C41" s="35">
        <v>41275</v>
      </c>
      <c r="D41" s="34" t="s">
        <v>740</v>
      </c>
      <c r="E41" s="36">
        <v>0.16170000000000001</v>
      </c>
      <c r="F41" s="36">
        <v>0</v>
      </c>
      <c r="G41" s="36">
        <v>0.16170000000000001</v>
      </c>
      <c r="H41" s="36">
        <v>0</v>
      </c>
      <c r="I41" s="34" t="s">
        <v>741</v>
      </c>
      <c r="J41" s="34" t="s">
        <v>742</v>
      </c>
      <c r="K41" s="36">
        <v>0.1</v>
      </c>
      <c r="L41" s="36">
        <v>0</v>
      </c>
      <c r="M41" s="34" t="s">
        <v>743</v>
      </c>
      <c r="N41" s="34" t="s">
        <v>744</v>
      </c>
      <c r="O41" s="34" t="s">
        <v>748</v>
      </c>
      <c r="R41" s="34" t="s">
        <v>746</v>
      </c>
      <c r="W41" s="36">
        <v>0</v>
      </c>
      <c r="AB41" s="34">
        <v>52</v>
      </c>
    </row>
    <row r="42" spans="1:28" x14ac:dyDescent="0.25">
      <c r="A42" s="34" t="s">
        <v>55</v>
      </c>
      <c r="B42" s="34" t="s">
        <v>784</v>
      </c>
      <c r="C42" s="35">
        <v>41275</v>
      </c>
      <c r="D42" s="34" t="s">
        <v>740</v>
      </c>
      <c r="E42" s="36">
        <v>0.16170000000000001</v>
      </c>
      <c r="F42" s="36">
        <v>0</v>
      </c>
      <c r="G42" s="36">
        <v>0.16170000000000001</v>
      </c>
      <c r="H42" s="36">
        <v>0</v>
      </c>
      <c r="I42" s="34" t="s">
        <v>741</v>
      </c>
      <c r="J42" s="34" t="s">
        <v>742</v>
      </c>
      <c r="K42" s="36">
        <v>0.1</v>
      </c>
      <c r="L42" s="36">
        <v>0</v>
      </c>
      <c r="M42" s="34" t="s">
        <v>743</v>
      </c>
      <c r="N42" s="34" t="s">
        <v>744</v>
      </c>
      <c r="O42" s="34" t="s">
        <v>748</v>
      </c>
      <c r="R42" s="34" t="s">
        <v>746</v>
      </c>
      <c r="W42" s="36">
        <v>0</v>
      </c>
      <c r="AB42" s="34">
        <v>53</v>
      </c>
    </row>
    <row r="43" spans="1:28" x14ac:dyDescent="0.25">
      <c r="A43" s="34" t="s">
        <v>56</v>
      </c>
      <c r="B43" s="34" t="s">
        <v>784</v>
      </c>
      <c r="C43" s="35">
        <v>41275</v>
      </c>
      <c r="D43" s="34" t="s">
        <v>740</v>
      </c>
      <c r="E43" s="36">
        <v>0.1908</v>
      </c>
      <c r="F43" s="36">
        <v>0</v>
      </c>
      <c r="G43" s="36">
        <v>0.1908</v>
      </c>
      <c r="H43" s="36">
        <v>0</v>
      </c>
      <c r="I43" s="34" t="s">
        <v>741</v>
      </c>
      <c r="J43" s="34" t="s">
        <v>742</v>
      </c>
      <c r="K43" s="36">
        <v>0.1</v>
      </c>
      <c r="L43" s="36">
        <v>0</v>
      </c>
      <c r="M43" s="34" t="s">
        <v>743</v>
      </c>
      <c r="N43" s="34" t="s">
        <v>744</v>
      </c>
      <c r="O43" s="34" t="s">
        <v>748</v>
      </c>
      <c r="R43" s="34" t="s">
        <v>746</v>
      </c>
      <c r="W43" s="36">
        <v>0</v>
      </c>
      <c r="AB43" s="34">
        <v>54</v>
      </c>
    </row>
    <row r="44" spans="1:28" x14ac:dyDescent="0.25">
      <c r="A44" s="34" t="s">
        <v>57</v>
      </c>
      <c r="B44" s="34" t="s">
        <v>801</v>
      </c>
      <c r="C44" s="35">
        <v>41913</v>
      </c>
      <c r="D44" s="34" t="s">
        <v>740</v>
      </c>
      <c r="E44" s="36">
        <v>0.1908</v>
      </c>
      <c r="F44" s="36">
        <v>0</v>
      </c>
      <c r="G44" s="36">
        <v>0.1908</v>
      </c>
      <c r="H44" s="36">
        <v>0</v>
      </c>
      <c r="I44" s="34" t="s">
        <v>741</v>
      </c>
      <c r="J44" s="34" t="s">
        <v>742</v>
      </c>
      <c r="K44" s="36">
        <v>0.1</v>
      </c>
      <c r="L44" s="36">
        <v>0</v>
      </c>
      <c r="M44" s="34" t="s">
        <v>743</v>
      </c>
      <c r="N44" s="34" t="s">
        <v>744</v>
      </c>
      <c r="O44" s="34" t="s">
        <v>748</v>
      </c>
      <c r="P44" s="34" t="s">
        <v>753</v>
      </c>
      <c r="R44" s="34" t="s">
        <v>747</v>
      </c>
      <c r="W44" s="36">
        <v>0</v>
      </c>
      <c r="AB44" s="34">
        <v>1061</v>
      </c>
    </row>
    <row r="45" spans="1:28" x14ac:dyDescent="0.25">
      <c r="A45" s="34" t="s">
        <v>58</v>
      </c>
      <c r="B45" s="34" t="s">
        <v>802</v>
      </c>
      <c r="C45" s="35">
        <v>39448</v>
      </c>
      <c r="D45" s="34" t="s">
        <v>740</v>
      </c>
      <c r="E45" s="36">
        <v>0.2</v>
      </c>
      <c r="F45" s="36">
        <v>0</v>
      </c>
      <c r="G45" s="36">
        <v>0.2</v>
      </c>
      <c r="H45" s="36">
        <v>0</v>
      </c>
      <c r="I45" s="34" t="s">
        <v>741</v>
      </c>
      <c r="J45" s="34" t="s">
        <v>742</v>
      </c>
      <c r="K45" s="36">
        <v>0</v>
      </c>
      <c r="L45" s="36">
        <v>0</v>
      </c>
      <c r="M45" s="34" t="s">
        <v>743</v>
      </c>
      <c r="N45" s="34" t="s">
        <v>744</v>
      </c>
      <c r="O45" s="34" t="s">
        <v>745</v>
      </c>
      <c r="Q45" s="34">
        <v>5</v>
      </c>
      <c r="R45" s="34" t="s">
        <v>746</v>
      </c>
      <c r="S45" s="34">
        <v>60</v>
      </c>
      <c r="W45" s="36">
        <v>0</v>
      </c>
      <c r="AB45" s="34">
        <v>55</v>
      </c>
    </row>
    <row r="46" spans="1:28" x14ac:dyDescent="0.25">
      <c r="A46" s="34" t="s">
        <v>59</v>
      </c>
      <c r="B46" s="34" t="s">
        <v>803</v>
      </c>
      <c r="C46" s="35">
        <v>41275</v>
      </c>
      <c r="D46" s="34" t="s">
        <v>740</v>
      </c>
      <c r="E46" s="36">
        <v>4.3299999999999998E-2</v>
      </c>
      <c r="F46" s="36">
        <v>0</v>
      </c>
      <c r="G46" s="36">
        <v>4.3299999999999998E-2</v>
      </c>
      <c r="H46" s="36">
        <v>0</v>
      </c>
      <c r="I46" s="34" t="s">
        <v>741</v>
      </c>
      <c r="J46" s="34" t="s">
        <v>742</v>
      </c>
      <c r="K46" s="36">
        <v>0</v>
      </c>
      <c r="L46" s="36">
        <v>0</v>
      </c>
      <c r="M46" s="34" t="s">
        <v>743</v>
      </c>
      <c r="N46" s="34" t="s">
        <v>744</v>
      </c>
      <c r="O46" s="34" t="s">
        <v>748</v>
      </c>
      <c r="P46" s="34" t="s">
        <v>750</v>
      </c>
      <c r="R46" s="34" t="s">
        <v>746</v>
      </c>
      <c r="S46" s="34">
        <v>300</v>
      </c>
      <c r="W46" s="36">
        <v>0</v>
      </c>
      <c r="AB46" s="34">
        <v>57</v>
      </c>
    </row>
    <row r="47" spans="1:28" x14ac:dyDescent="0.25">
      <c r="A47" s="34" t="s">
        <v>60</v>
      </c>
      <c r="B47" s="34" t="s">
        <v>787</v>
      </c>
      <c r="C47" s="35">
        <v>41275</v>
      </c>
      <c r="D47" s="34" t="s">
        <v>740</v>
      </c>
      <c r="E47" s="36">
        <v>4.9299999999999997E-2</v>
      </c>
      <c r="F47" s="36">
        <v>0</v>
      </c>
      <c r="G47" s="36">
        <v>4.9299999999999997E-2</v>
      </c>
      <c r="H47" s="36">
        <v>0</v>
      </c>
      <c r="I47" s="34" t="s">
        <v>741</v>
      </c>
      <c r="J47" s="34" t="s">
        <v>742</v>
      </c>
      <c r="K47" s="36">
        <v>0</v>
      </c>
      <c r="L47" s="36">
        <v>0</v>
      </c>
      <c r="M47" s="34" t="s">
        <v>743</v>
      </c>
      <c r="N47" s="34" t="s">
        <v>744</v>
      </c>
      <c r="O47" s="34" t="s">
        <v>748</v>
      </c>
      <c r="P47" s="34" t="s">
        <v>750</v>
      </c>
      <c r="R47" s="34" t="s">
        <v>746</v>
      </c>
      <c r="S47" s="34">
        <v>240</v>
      </c>
      <c r="W47" s="36">
        <v>0</v>
      </c>
      <c r="AB47" s="34">
        <v>59</v>
      </c>
    </row>
    <row r="48" spans="1:28" x14ac:dyDescent="0.25">
      <c r="A48" s="34" t="s">
        <v>61</v>
      </c>
      <c r="B48" s="34" t="s">
        <v>804</v>
      </c>
      <c r="C48" s="35">
        <v>41275</v>
      </c>
      <c r="D48" s="34" t="s">
        <v>740</v>
      </c>
      <c r="E48" s="36">
        <v>0.1429</v>
      </c>
      <c r="F48" s="36">
        <v>0</v>
      </c>
      <c r="G48" s="36">
        <v>0.1429</v>
      </c>
      <c r="H48" s="36">
        <v>0</v>
      </c>
      <c r="I48" s="34" t="s">
        <v>741</v>
      </c>
      <c r="J48" s="34" t="s">
        <v>742</v>
      </c>
      <c r="K48" s="36">
        <v>0</v>
      </c>
      <c r="L48" s="36">
        <v>0</v>
      </c>
      <c r="M48" s="34" t="s">
        <v>743</v>
      </c>
      <c r="N48" s="34" t="s">
        <v>744</v>
      </c>
      <c r="O48" s="34" t="s">
        <v>748</v>
      </c>
      <c r="P48" s="34" t="s">
        <v>750</v>
      </c>
      <c r="R48" s="34" t="s">
        <v>746</v>
      </c>
      <c r="S48" s="34">
        <v>180</v>
      </c>
      <c r="W48" s="36">
        <v>0</v>
      </c>
      <c r="AB48" s="34">
        <v>60</v>
      </c>
    </row>
    <row r="49" spans="1:28" x14ac:dyDescent="0.25">
      <c r="A49" s="34" t="s">
        <v>62</v>
      </c>
      <c r="B49" s="34" t="s">
        <v>789</v>
      </c>
      <c r="C49" s="35">
        <v>41275</v>
      </c>
      <c r="D49" s="34" t="s">
        <v>740</v>
      </c>
      <c r="E49" s="36">
        <v>4.9099999999999998E-2</v>
      </c>
      <c r="F49" s="36">
        <v>0</v>
      </c>
      <c r="G49" s="36">
        <v>4.9099999999999998E-2</v>
      </c>
      <c r="H49" s="36">
        <v>0</v>
      </c>
      <c r="I49" s="34" t="s">
        <v>741</v>
      </c>
      <c r="J49" s="34" t="s">
        <v>742</v>
      </c>
      <c r="K49" s="36">
        <v>0.05</v>
      </c>
      <c r="L49" s="36">
        <v>0</v>
      </c>
      <c r="M49" s="34" t="s">
        <v>743</v>
      </c>
      <c r="N49" s="34" t="s">
        <v>744</v>
      </c>
      <c r="O49" s="34" t="s">
        <v>748</v>
      </c>
      <c r="P49" s="34" t="s">
        <v>752</v>
      </c>
      <c r="R49" s="34" t="s">
        <v>746</v>
      </c>
      <c r="W49" s="36">
        <v>0</v>
      </c>
      <c r="AB49" s="34">
        <v>62</v>
      </c>
    </row>
    <row r="50" spans="1:28" x14ac:dyDescent="0.25">
      <c r="A50" s="34" t="s">
        <v>805</v>
      </c>
      <c r="B50" s="34" t="s">
        <v>789</v>
      </c>
      <c r="C50" s="35">
        <v>41275</v>
      </c>
      <c r="D50" s="34" t="s">
        <v>740</v>
      </c>
      <c r="E50" s="36">
        <v>6.9000000000000006E-2</v>
      </c>
      <c r="F50" s="36">
        <v>0</v>
      </c>
      <c r="G50" s="36">
        <v>6.9000000000000006E-2</v>
      </c>
      <c r="H50" s="36">
        <v>0</v>
      </c>
      <c r="I50" s="34" t="s">
        <v>741</v>
      </c>
      <c r="J50" s="34" t="s">
        <v>742</v>
      </c>
      <c r="K50" s="36">
        <v>0.1</v>
      </c>
      <c r="L50" s="36">
        <v>0</v>
      </c>
      <c r="M50" s="34" t="s">
        <v>743</v>
      </c>
      <c r="N50" s="34" t="s">
        <v>744</v>
      </c>
      <c r="O50" s="34" t="s">
        <v>748</v>
      </c>
      <c r="R50" s="34" t="s">
        <v>746</v>
      </c>
      <c r="W50" s="36">
        <v>0</v>
      </c>
      <c r="AB50" s="34">
        <v>64</v>
      </c>
    </row>
    <row r="51" spans="1:28" x14ac:dyDescent="0.25">
      <c r="A51" s="34" t="s">
        <v>806</v>
      </c>
      <c r="B51" s="34" t="s">
        <v>789</v>
      </c>
      <c r="C51" s="35">
        <v>41275</v>
      </c>
      <c r="D51" s="34" t="s">
        <v>740</v>
      </c>
      <c r="E51" s="36">
        <v>8.7499999999999994E-2</v>
      </c>
      <c r="F51" s="36">
        <v>0</v>
      </c>
      <c r="G51" s="36">
        <v>8.7499999999999994E-2</v>
      </c>
      <c r="H51" s="36">
        <v>0</v>
      </c>
      <c r="I51" s="34" t="s">
        <v>741</v>
      </c>
      <c r="J51" s="34" t="s">
        <v>742</v>
      </c>
      <c r="K51" s="36">
        <v>0.15</v>
      </c>
      <c r="L51" s="36">
        <v>0</v>
      </c>
      <c r="M51" s="34" t="s">
        <v>743</v>
      </c>
      <c r="N51" s="34" t="s">
        <v>744</v>
      </c>
      <c r="O51" s="34" t="s">
        <v>748</v>
      </c>
      <c r="R51" s="34" t="s">
        <v>746</v>
      </c>
      <c r="W51" s="36">
        <v>0</v>
      </c>
      <c r="AB51" s="34">
        <v>65</v>
      </c>
    </row>
    <row r="52" spans="1:28" x14ac:dyDescent="0.25">
      <c r="A52" s="34" t="s">
        <v>63</v>
      </c>
      <c r="B52" s="34" t="s">
        <v>807</v>
      </c>
      <c r="C52" s="35">
        <v>39448</v>
      </c>
      <c r="D52" s="34" t="s">
        <v>740</v>
      </c>
      <c r="E52" s="36">
        <v>7.4300000000000005E-2</v>
      </c>
      <c r="F52" s="36">
        <v>0</v>
      </c>
      <c r="G52" s="36">
        <v>7.4300000000000005E-2</v>
      </c>
      <c r="H52" s="36">
        <v>0</v>
      </c>
      <c r="I52" s="34" t="s">
        <v>741</v>
      </c>
      <c r="J52" s="34" t="s">
        <v>742</v>
      </c>
      <c r="K52" s="36">
        <v>0</v>
      </c>
      <c r="L52" s="36">
        <v>0</v>
      </c>
      <c r="M52" s="34" t="s">
        <v>743</v>
      </c>
      <c r="N52" s="34" t="s">
        <v>744</v>
      </c>
      <c r="O52" s="34" t="s">
        <v>748</v>
      </c>
      <c r="R52" s="34" t="s">
        <v>746</v>
      </c>
      <c r="W52" s="36">
        <v>0</v>
      </c>
      <c r="AB52" s="34">
        <v>66</v>
      </c>
    </row>
    <row r="53" spans="1:28" x14ac:dyDescent="0.25">
      <c r="A53" s="34" t="s">
        <v>64</v>
      </c>
      <c r="B53" s="34" t="s">
        <v>790</v>
      </c>
      <c r="C53" s="35">
        <v>41275</v>
      </c>
      <c r="D53" s="34" t="s">
        <v>740</v>
      </c>
      <c r="E53" s="36">
        <v>3.4000000000000002E-2</v>
      </c>
      <c r="F53" s="36">
        <v>0</v>
      </c>
      <c r="G53" s="36">
        <v>3.4000000000000002E-2</v>
      </c>
      <c r="H53" s="36">
        <v>0</v>
      </c>
      <c r="I53" s="34" t="s">
        <v>741</v>
      </c>
      <c r="J53" s="34" t="s">
        <v>742</v>
      </c>
      <c r="K53" s="36">
        <v>0</v>
      </c>
      <c r="L53" s="36">
        <v>0</v>
      </c>
      <c r="M53" s="34" t="s">
        <v>743</v>
      </c>
      <c r="N53" s="34" t="s">
        <v>744</v>
      </c>
      <c r="O53" s="34" t="s">
        <v>748</v>
      </c>
      <c r="P53" s="34" t="s">
        <v>750</v>
      </c>
      <c r="R53" s="34" t="s">
        <v>746</v>
      </c>
      <c r="W53" s="36">
        <v>0</v>
      </c>
      <c r="AB53" s="34">
        <v>67</v>
      </c>
    </row>
    <row r="54" spans="1:28" x14ac:dyDescent="0.25">
      <c r="A54" s="34" t="s">
        <v>65</v>
      </c>
      <c r="B54" s="34" t="s">
        <v>793</v>
      </c>
      <c r="C54" s="35">
        <v>41275</v>
      </c>
      <c r="D54" s="34" t="s">
        <v>740</v>
      </c>
      <c r="E54" s="36">
        <v>0.1195</v>
      </c>
      <c r="F54" s="36">
        <v>0</v>
      </c>
      <c r="G54" s="36">
        <v>0.1195</v>
      </c>
      <c r="H54" s="36">
        <v>0</v>
      </c>
      <c r="I54" s="34" t="s">
        <v>741</v>
      </c>
      <c r="J54" s="34" t="s">
        <v>742</v>
      </c>
      <c r="K54" s="36">
        <v>0</v>
      </c>
      <c r="L54" s="36">
        <v>0</v>
      </c>
      <c r="M54" s="34" t="s">
        <v>743</v>
      </c>
      <c r="N54" s="34" t="s">
        <v>744</v>
      </c>
      <c r="O54" s="34" t="s">
        <v>748</v>
      </c>
      <c r="P54" s="34" t="s">
        <v>750</v>
      </c>
      <c r="R54" s="34" t="s">
        <v>746</v>
      </c>
      <c r="S54" s="34">
        <v>120</v>
      </c>
      <c r="W54" s="36">
        <v>0</v>
      </c>
      <c r="AB54" s="34">
        <v>70</v>
      </c>
    </row>
    <row r="55" spans="1:28" x14ac:dyDescent="0.25">
      <c r="A55" s="34" t="s">
        <v>808</v>
      </c>
      <c r="B55" s="34" t="s">
        <v>794</v>
      </c>
      <c r="C55" s="35">
        <v>39448</v>
      </c>
      <c r="D55" s="34" t="s">
        <v>740</v>
      </c>
      <c r="E55" s="36">
        <v>9.8199999999999996E-2</v>
      </c>
      <c r="F55" s="36">
        <v>0</v>
      </c>
      <c r="G55" s="36">
        <v>9.8199999999999996E-2</v>
      </c>
      <c r="H55" s="36">
        <v>0</v>
      </c>
      <c r="I55" s="34" t="s">
        <v>741</v>
      </c>
      <c r="J55" s="34" t="s">
        <v>742</v>
      </c>
      <c r="K55" s="36">
        <v>0</v>
      </c>
      <c r="L55" s="36">
        <v>0</v>
      </c>
      <c r="M55" s="34" t="s">
        <v>743</v>
      </c>
      <c r="N55" s="34" t="s">
        <v>744</v>
      </c>
      <c r="O55" s="34" t="s">
        <v>748</v>
      </c>
      <c r="R55" s="34" t="s">
        <v>746</v>
      </c>
      <c r="W55" s="36">
        <v>0</v>
      </c>
      <c r="AB55" s="34">
        <v>71</v>
      </c>
    </row>
    <row r="56" spans="1:28" x14ac:dyDescent="0.25">
      <c r="A56" s="34" t="s">
        <v>66</v>
      </c>
      <c r="B56" s="34" t="s">
        <v>795</v>
      </c>
      <c r="C56" s="35">
        <v>41275</v>
      </c>
      <c r="D56" s="34" t="s">
        <v>740</v>
      </c>
      <c r="E56" s="36">
        <v>0.40479999999999999</v>
      </c>
      <c r="F56" s="36">
        <v>0</v>
      </c>
      <c r="G56" s="36">
        <v>0.40479999999999999</v>
      </c>
      <c r="H56" s="36">
        <v>0</v>
      </c>
      <c r="I56" s="34" t="s">
        <v>741</v>
      </c>
      <c r="J56" s="34" t="s">
        <v>742</v>
      </c>
      <c r="K56" s="36">
        <v>0</v>
      </c>
      <c r="L56" s="36">
        <v>0</v>
      </c>
      <c r="M56" s="34" t="s">
        <v>743</v>
      </c>
      <c r="N56" s="34" t="s">
        <v>744</v>
      </c>
      <c r="O56" s="34" t="s">
        <v>748</v>
      </c>
      <c r="P56" s="34" t="s">
        <v>750</v>
      </c>
      <c r="R56" s="34" t="s">
        <v>746</v>
      </c>
      <c r="S56" s="34">
        <v>120</v>
      </c>
      <c r="W56" s="36">
        <v>0</v>
      </c>
      <c r="AB56" s="34">
        <v>73</v>
      </c>
    </row>
    <row r="57" spans="1:28" x14ac:dyDescent="0.25">
      <c r="A57" s="34" t="s">
        <v>67</v>
      </c>
      <c r="B57" s="34" t="s">
        <v>809</v>
      </c>
      <c r="C57" s="35">
        <v>41913</v>
      </c>
      <c r="D57" s="34" t="s">
        <v>740</v>
      </c>
      <c r="E57" s="36">
        <v>0.2</v>
      </c>
      <c r="F57" s="36">
        <v>0</v>
      </c>
      <c r="G57" s="36">
        <v>0.2</v>
      </c>
      <c r="H57" s="36">
        <v>0</v>
      </c>
      <c r="I57" s="34" t="s">
        <v>741</v>
      </c>
      <c r="J57" s="34" t="s">
        <v>742</v>
      </c>
      <c r="K57" s="36">
        <v>0</v>
      </c>
      <c r="L57" s="36">
        <v>0</v>
      </c>
      <c r="M57" s="34" t="s">
        <v>743</v>
      </c>
      <c r="N57" s="34" t="s">
        <v>744</v>
      </c>
      <c r="O57" s="34" t="s">
        <v>745</v>
      </c>
      <c r="Q57" s="34">
        <v>5</v>
      </c>
      <c r="R57" s="34" t="s">
        <v>747</v>
      </c>
      <c r="S57" s="34">
        <v>60</v>
      </c>
      <c r="W57" s="36">
        <v>0</v>
      </c>
      <c r="AB57" s="34">
        <v>1063</v>
      </c>
    </row>
    <row r="58" spans="1:28" x14ac:dyDescent="0.25">
      <c r="A58" s="34" t="s">
        <v>68</v>
      </c>
      <c r="B58" s="34" t="s">
        <v>776</v>
      </c>
      <c r="C58" s="35">
        <v>41913</v>
      </c>
      <c r="D58" s="34" t="s">
        <v>740</v>
      </c>
      <c r="E58" s="36">
        <v>0</v>
      </c>
      <c r="F58" s="36">
        <v>0</v>
      </c>
      <c r="G58" s="36">
        <v>0</v>
      </c>
      <c r="H58" s="36">
        <v>0</v>
      </c>
      <c r="I58" s="34" t="s">
        <v>741</v>
      </c>
      <c r="J58" s="34" t="s">
        <v>742</v>
      </c>
      <c r="K58" s="36">
        <v>0</v>
      </c>
      <c r="L58" s="36">
        <v>0</v>
      </c>
      <c r="M58" s="34" t="s">
        <v>743</v>
      </c>
      <c r="N58" s="34" t="s">
        <v>744</v>
      </c>
      <c r="O58" s="34" t="s">
        <v>745</v>
      </c>
      <c r="R58" s="34" t="s">
        <v>746</v>
      </c>
      <c r="W58" s="36">
        <v>0</v>
      </c>
      <c r="AB58" s="34">
        <v>74</v>
      </c>
    </row>
    <row r="59" spans="1:28" x14ac:dyDescent="0.25">
      <c r="A59" s="34" t="s">
        <v>69</v>
      </c>
      <c r="B59" s="34" t="s">
        <v>810</v>
      </c>
      <c r="C59" s="35">
        <v>41365</v>
      </c>
      <c r="D59" s="34" t="s">
        <v>740</v>
      </c>
      <c r="E59" s="36">
        <v>1.9E-2</v>
      </c>
      <c r="F59" s="36">
        <v>1E-3</v>
      </c>
      <c r="G59" s="36">
        <v>0.02</v>
      </c>
      <c r="H59" s="36">
        <v>0</v>
      </c>
      <c r="I59" s="34" t="s">
        <v>741</v>
      </c>
      <c r="J59" s="34" t="s">
        <v>742</v>
      </c>
      <c r="K59" s="36">
        <v>0</v>
      </c>
      <c r="L59" s="36">
        <v>0.05</v>
      </c>
      <c r="M59" s="34" t="s">
        <v>743</v>
      </c>
      <c r="N59" s="34" t="s">
        <v>744</v>
      </c>
      <c r="O59" s="34" t="s">
        <v>748</v>
      </c>
      <c r="P59" s="34" t="s">
        <v>754</v>
      </c>
      <c r="R59" s="34" t="s">
        <v>746</v>
      </c>
      <c r="W59" s="36">
        <v>0</v>
      </c>
      <c r="AB59" s="34">
        <v>75</v>
      </c>
    </row>
    <row r="60" spans="1:28" x14ac:dyDescent="0.25">
      <c r="A60" s="34" t="s">
        <v>70</v>
      </c>
      <c r="B60" s="34" t="s">
        <v>779</v>
      </c>
      <c r="C60" s="35">
        <v>39448</v>
      </c>
      <c r="D60" s="34" t="s">
        <v>740</v>
      </c>
      <c r="E60" s="36">
        <v>0.33333332999999998</v>
      </c>
      <c r="F60" s="36">
        <v>0</v>
      </c>
      <c r="G60" s="36">
        <v>0.33333332999999998</v>
      </c>
      <c r="H60" s="36">
        <v>0</v>
      </c>
      <c r="I60" s="34" t="s">
        <v>741</v>
      </c>
      <c r="J60" s="34" t="s">
        <v>742</v>
      </c>
      <c r="K60" s="36">
        <v>0</v>
      </c>
      <c r="L60" s="36">
        <v>0</v>
      </c>
      <c r="M60" s="34" t="s">
        <v>743</v>
      </c>
      <c r="N60" s="34" t="s">
        <v>744</v>
      </c>
      <c r="O60" s="34" t="s">
        <v>745</v>
      </c>
      <c r="Q60" s="34">
        <v>3</v>
      </c>
      <c r="R60" s="34" t="s">
        <v>746</v>
      </c>
      <c r="W60" s="36">
        <v>0</v>
      </c>
      <c r="AB60" s="34">
        <v>77</v>
      </c>
    </row>
    <row r="61" spans="1:28" x14ac:dyDescent="0.25">
      <c r="A61" s="34" t="s">
        <v>71</v>
      </c>
      <c r="B61" s="34" t="s">
        <v>811</v>
      </c>
      <c r="C61" s="35">
        <v>41913</v>
      </c>
      <c r="D61" s="34" t="s">
        <v>740</v>
      </c>
      <c r="E61" s="36">
        <v>0.23699999999999999</v>
      </c>
      <c r="F61" s="36">
        <v>0</v>
      </c>
      <c r="G61" s="36">
        <v>0.23699999999999999</v>
      </c>
      <c r="H61" s="36">
        <v>0</v>
      </c>
      <c r="I61" s="34" t="s">
        <v>741</v>
      </c>
      <c r="J61" s="34" t="s">
        <v>742</v>
      </c>
      <c r="K61" s="36">
        <v>0</v>
      </c>
      <c r="L61" s="36">
        <v>0</v>
      </c>
      <c r="M61" s="34" t="s">
        <v>743</v>
      </c>
      <c r="N61" s="34" t="s">
        <v>744</v>
      </c>
      <c r="O61" s="34" t="s">
        <v>748</v>
      </c>
      <c r="P61" s="34" t="s">
        <v>750</v>
      </c>
      <c r="R61" s="34" t="s">
        <v>747</v>
      </c>
      <c r="S61" s="34">
        <v>60</v>
      </c>
      <c r="W61" s="36">
        <v>0</v>
      </c>
      <c r="AB61" s="34">
        <v>1064</v>
      </c>
    </row>
    <row r="62" spans="1:28" x14ac:dyDescent="0.25">
      <c r="A62" s="34" t="s">
        <v>812</v>
      </c>
      <c r="B62" s="34" t="s">
        <v>782</v>
      </c>
      <c r="C62" s="35">
        <v>41821</v>
      </c>
      <c r="D62" s="34" t="s">
        <v>740</v>
      </c>
      <c r="E62" s="36">
        <v>0.2</v>
      </c>
      <c r="F62" s="36">
        <v>0</v>
      </c>
      <c r="G62" s="36">
        <v>0.2</v>
      </c>
      <c r="H62" s="36">
        <v>0</v>
      </c>
      <c r="I62" s="34" t="s">
        <v>741</v>
      </c>
      <c r="J62" s="34" t="s">
        <v>742</v>
      </c>
      <c r="K62" s="36">
        <v>0</v>
      </c>
      <c r="L62" s="36">
        <v>0</v>
      </c>
      <c r="M62" s="34" t="s">
        <v>743</v>
      </c>
      <c r="N62" s="34" t="s">
        <v>744</v>
      </c>
      <c r="O62" s="34" t="s">
        <v>745</v>
      </c>
      <c r="Q62" s="34">
        <v>5</v>
      </c>
      <c r="R62" s="34" t="s">
        <v>747</v>
      </c>
      <c r="S62" s="34">
        <v>60</v>
      </c>
      <c r="W62" s="36">
        <v>0</v>
      </c>
      <c r="AB62" s="34">
        <v>1090</v>
      </c>
    </row>
    <row r="63" spans="1:28" x14ac:dyDescent="0.25">
      <c r="A63" s="34" t="s">
        <v>72</v>
      </c>
      <c r="B63" s="34" t="s">
        <v>784</v>
      </c>
      <c r="C63" s="35">
        <v>41275</v>
      </c>
      <c r="D63" s="34" t="s">
        <v>740</v>
      </c>
      <c r="E63" s="36">
        <v>5.67E-2</v>
      </c>
      <c r="F63" s="36">
        <v>0</v>
      </c>
      <c r="G63" s="36">
        <v>5.67E-2</v>
      </c>
      <c r="H63" s="36">
        <v>0</v>
      </c>
      <c r="I63" s="34" t="s">
        <v>741</v>
      </c>
      <c r="J63" s="34" t="s">
        <v>742</v>
      </c>
      <c r="K63" s="36">
        <v>0.05</v>
      </c>
      <c r="L63" s="36">
        <v>0</v>
      </c>
      <c r="M63" s="34" t="s">
        <v>743</v>
      </c>
      <c r="N63" s="34" t="s">
        <v>744</v>
      </c>
      <c r="O63" s="34" t="s">
        <v>748</v>
      </c>
      <c r="P63" s="34" t="s">
        <v>751</v>
      </c>
      <c r="R63" s="34" t="s">
        <v>746</v>
      </c>
      <c r="W63" s="36">
        <v>0</v>
      </c>
      <c r="AB63" s="34">
        <v>79</v>
      </c>
    </row>
    <row r="64" spans="1:28" x14ac:dyDescent="0.25">
      <c r="A64" s="34" t="s">
        <v>813</v>
      </c>
      <c r="B64" s="34" t="s">
        <v>784</v>
      </c>
      <c r="C64" s="35">
        <v>41275</v>
      </c>
      <c r="D64" s="34" t="s">
        <v>740</v>
      </c>
      <c r="E64" s="36">
        <v>0.16170000000000001</v>
      </c>
      <c r="F64" s="36">
        <v>0</v>
      </c>
      <c r="G64" s="36">
        <v>0.16170000000000001</v>
      </c>
      <c r="H64" s="36">
        <v>0</v>
      </c>
      <c r="I64" s="34" t="s">
        <v>741</v>
      </c>
      <c r="J64" s="34" t="s">
        <v>742</v>
      </c>
      <c r="K64" s="36">
        <v>0.1</v>
      </c>
      <c r="L64" s="36">
        <v>0</v>
      </c>
      <c r="M64" s="34" t="s">
        <v>743</v>
      </c>
      <c r="N64" s="34" t="s">
        <v>744</v>
      </c>
      <c r="O64" s="34" t="s">
        <v>748</v>
      </c>
      <c r="R64" s="34" t="s">
        <v>746</v>
      </c>
      <c r="W64" s="36">
        <v>0</v>
      </c>
      <c r="AB64" s="34">
        <v>80</v>
      </c>
    </row>
    <row r="65" spans="1:28" x14ac:dyDescent="0.25">
      <c r="A65" s="34" t="s">
        <v>814</v>
      </c>
      <c r="B65" s="34" t="s">
        <v>784</v>
      </c>
      <c r="C65" s="35">
        <v>41275</v>
      </c>
      <c r="D65" s="34" t="s">
        <v>740</v>
      </c>
      <c r="E65" s="36">
        <v>0.16170000000000001</v>
      </c>
      <c r="F65" s="36">
        <v>0</v>
      </c>
      <c r="G65" s="36">
        <v>0.16170000000000001</v>
      </c>
      <c r="H65" s="36">
        <v>0</v>
      </c>
      <c r="I65" s="34" t="s">
        <v>741</v>
      </c>
      <c r="J65" s="34" t="s">
        <v>742</v>
      </c>
      <c r="K65" s="36">
        <v>0.1</v>
      </c>
      <c r="L65" s="36">
        <v>0</v>
      </c>
      <c r="M65" s="34" t="s">
        <v>743</v>
      </c>
      <c r="N65" s="34" t="s">
        <v>744</v>
      </c>
      <c r="O65" s="34" t="s">
        <v>748</v>
      </c>
      <c r="R65" s="34" t="s">
        <v>746</v>
      </c>
      <c r="W65" s="36">
        <v>0</v>
      </c>
      <c r="AB65" s="34">
        <v>81</v>
      </c>
    </row>
    <row r="66" spans="1:28" x14ac:dyDescent="0.25">
      <c r="A66" s="34" t="s">
        <v>73</v>
      </c>
      <c r="B66" s="34" t="s">
        <v>784</v>
      </c>
      <c r="C66" s="35">
        <v>41275</v>
      </c>
      <c r="D66" s="34" t="s">
        <v>740</v>
      </c>
      <c r="E66" s="36">
        <v>0.16170000000000001</v>
      </c>
      <c r="F66" s="36">
        <v>0</v>
      </c>
      <c r="G66" s="36">
        <v>0.16170000000000001</v>
      </c>
      <c r="H66" s="36">
        <v>0</v>
      </c>
      <c r="I66" s="34" t="s">
        <v>741</v>
      </c>
      <c r="J66" s="34" t="s">
        <v>742</v>
      </c>
      <c r="K66" s="36">
        <v>0.1</v>
      </c>
      <c r="L66" s="36">
        <v>0</v>
      </c>
      <c r="M66" s="34" t="s">
        <v>743</v>
      </c>
      <c r="N66" s="34" t="s">
        <v>744</v>
      </c>
      <c r="O66" s="34" t="s">
        <v>748</v>
      </c>
      <c r="R66" s="34" t="s">
        <v>746</v>
      </c>
      <c r="W66" s="36">
        <v>0</v>
      </c>
      <c r="AB66" s="34">
        <v>82</v>
      </c>
    </row>
    <row r="67" spans="1:28" x14ac:dyDescent="0.25">
      <c r="A67" s="34" t="s">
        <v>74</v>
      </c>
      <c r="B67" s="34" t="s">
        <v>784</v>
      </c>
      <c r="C67" s="35">
        <v>41275</v>
      </c>
      <c r="D67" s="34" t="s">
        <v>740</v>
      </c>
      <c r="E67" s="36">
        <v>0.16170000000000001</v>
      </c>
      <c r="F67" s="36">
        <v>0</v>
      </c>
      <c r="G67" s="36">
        <v>0.16170000000000001</v>
      </c>
      <c r="H67" s="36">
        <v>0</v>
      </c>
      <c r="I67" s="34" t="s">
        <v>741</v>
      </c>
      <c r="J67" s="34" t="s">
        <v>742</v>
      </c>
      <c r="K67" s="36">
        <v>0.1</v>
      </c>
      <c r="L67" s="36">
        <v>0</v>
      </c>
      <c r="M67" s="34" t="s">
        <v>743</v>
      </c>
      <c r="N67" s="34" t="s">
        <v>744</v>
      </c>
      <c r="O67" s="34" t="s">
        <v>748</v>
      </c>
      <c r="R67" s="34" t="s">
        <v>746</v>
      </c>
      <c r="W67" s="36">
        <v>0</v>
      </c>
      <c r="AB67" s="34">
        <v>83</v>
      </c>
    </row>
    <row r="68" spans="1:28" x14ac:dyDescent="0.25">
      <c r="A68" s="34" t="s">
        <v>75</v>
      </c>
      <c r="B68" s="34" t="s">
        <v>784</v>
      </c>
      <c r="C68" s="35">
        <v>41275</v>
      </c>
      <c r="D68" s="34" t="s">
        <v>740</v>
      </c>
      <c r="E68" s="36">
        <v>0.16170000000000001</v>
      </c>
      <c r="F68" s="36">
        <v>0</v>
      </c>
      <c r="G68" s="36">
        <v>0.16170000000000001</v>
      </c>
      <c r="H68" s="36">
        <v>0</v>
      </c>
      <c r="I68" s="34" t="s">
        <v>741</v>
      </c>
      <c r="J68" s="34" t="s">
        <v>742</v>
      </c>
      <c r="K68" s="36">
        <v>0.1</v>
      </c>
      <c r="L68" s="36">
        <v>0</v>
      </c>
      <c r="M68" s="34" t="s">
        <v>743</v>
      </c>
      <c r="N68" s="34" t="s">
        <v>744</v>
      </c>
      <c r="O68" s="34" t="s">
        <v>748</v>
      </c>
      <c r="R68" s="34" t="s">
        <v>746</v>
      </c>
      <c r="W68" s="36">
        <v>0</v>
      </c>
      <c r="AB68" s="34">
        <v>84</v>
      </c>
    </row>
    <row r="69" spans="1:28" x14ac:dyDescent="0.25">
      <c r="A69" s="34" t="s">
        <v>76</v>
      </c>
      <c r="B69" s="34" t="s">
        <v>784</v>
      </c>
      <c r="C69" s="35">
        <v>41275</v>
      </c>
      <c r="D69" s="34" t="s">
        <v>740</v>
      </c>
      <c r="E69" s="36">
        <v>0.1908</v>
      </c>
      <c r="F69" s="36">
        <v>0</v>
      </c>
      <c r="G69" s="36">
        <v>0.1908</v>
      </c>
      <c r="H69" s="36">
        <v>0</v>
      </c>
      <c r="I69" s="34" t="s">
        <v>741</v>
      </c>
      <c r="J69" s="34" t="s">
        <v>742</v>
      </c>
      <c r="K69" s="36">
        <v>0.1</v>
      </c>
      <c r="L69" s="36">
        <v>0</v>
      </c>
      <c r="M69" s="34" t="s">
        <v>743</v>
      </c>
      <c r="N69" s="34" t="s">
        <v>744</v>
      </c>
      <c r="O69" s="34" t="s">
        <v>748</v>
      </c>
      <c r="R69" s="34" t="s">
        <v>746</v>
      </c>
      <c r="W69" s="36">
        <v>0</v>
      </c>
      <c r="AB69" s="34">
        <v>85</v>
      </c>
    </row>
    <row r="70" spans="1:28" x14ac:dyDescent="0.25">
      <c r="A70" s="34" t="s">
        <v>77</v>
      </c>
      <c r="B70" s="34" t="s">
        <v>784</v>
      </c>
      <c r="C70" s="35">
        <v>41275</v>
      </c>
      <c r="D70" s="34" t="s">
        <v>740</v>
      </c>
      <c r="E70" s="36">
        <v>0.1908</v>
      </c>
      <c r="F70" s="36">
        <v>0</v>
      </c>
      <c r="G70" s="36">
        <v>0.1908</v>
      </c>
      <c r="H70" s="36">
        <v>0</v>
      </c>
      <c r="I70" s="34" t="s">
        <v>741</v>
      </c>
      <c r="J70" s="34" t="s">
        <v>742</v>
      </c>
      <c r="K70" s="36">
        <v>0.1</v>
      </c>
      <c r="L70" s="36">
        <v>0</v>
      </c>
      <c r="M70" s="34" t="s">
        <v>743</v>
      </c>
      <c r="N70" s="34" t="s">
        <v>744</v>
      </c>
      <c r="O70" s="34" t="s">
        <v>748</v>
      </c>
      <c r="R70" s="34" t="s">
        <v>746</v>
      </c>
      <c r="W70" s="36">
        <v>0</v>
      </c>
      <c r="AB70" s="34">
        <v>86</v>
      </c>
    </row>
    <row r="71" spans="1:28" x14ac:dyDescent="0.25">
      <c r="A71" s="34" t="s">
        <v>78</v>
      </c>
      <c r="B71" s="34" t="s">
        <v>803</v>
      </c>
      <c r="C71" s="35">
        <v>41365</v>
      </c>
      <c r="D71" s="34" t="s">
        <v>740</v>
      </c>
      <c r="E71" s="36">
        <v>4.3299999999999998E-2</v>
      </c>
      <c r="F71" s="36">
        <v>0</v>
      </c>
      <c r="G71" s="36">
        <v>4.3299999999999998E-2</v>
      </c>
      <c r="H71" s="36">
        <v>0</v>
      </c>
      <c r="I71" s="34" t="s">
        <v>741</v>
      </c>
      <c r="J71" s="34" t="s">
        <v>742</v>
      </c>
      <c r="K71" s="36">
        <v>0</v>
      </c>
      <c r="L71" s="36">
        <v>0</v>
      </c>
      <c r="M71" s="34" t="s">
        <v>743</v>
      </c>
      <c r="N71" s="34" t="s">
        <v>744</v>
      </c>
      <c r="O71" s="34" t="s">
        <v>748</v>
      </c>
      <c r="P71" s="34" t="s">
        <v>750</v>
      </c>
      <c r="R71" s="34" t="s">
        <v>746</v>
      </c>
      <c r="S71" s="34">
        <v>300</v>
      </c>
      <c r="W71" s="36">
        <v>0</v>
      </c>
      <c r="AB71" s="34">
        <v>88</v>
      </c>
    </row>
    <row r="72" spans="1:28" x14ac:dyDescent="0.25">
      <c r="A72" s="34" t="s">
        <v>79</v>
      </c>
      <c r="B72" s="34" t="s">
        <v>787</v>
      </c>
      <c r="C72" s="35">
        <v>41365</v>
      </c>
      <c r="D72" s="34" t="s">
        <v>740</v>
      </c>
      <c r="E72" s="36">
        <v>4.9299999999999997E-2</v>
      </c>
      <c r="F72" s="36">
        <v>0</v>
      </c>
      <c r="G72" s="36">
        <v>4.9299999999999997E-2</v>
      </c>
      <c r="H72" s="36">
        <v>0</v>
      </c>
      <c r="I72" s="34" t="s">
        <v>741</v>
      </c>
      <c r="J72" s="34" t="s">
        <v>742</v>
      </c>
      <c r="K72" s="36">
        <v>0</v>
      </c>
      <c r="L72" s="36">
        <v>0</v>
      </c>
      <c r="M72" s="34" t="s">
        <v>743</v>
      </c>
      <c r="N72" s="34" t="s">
        <v>744</v>
      </c>
      <c r="O72" s="34" t="s">
        <v>748</v>
      </c>
      <c r="P72" s="34" t="s">
        <v>750</v>
      </c>
      <c r="R72" s="34" t="s">
        <v>746</v>
      </c>
      <c r="S72" s="34">
        <v>240</v>
      </c>
      <c r="W72" s="36">
        <v>0</v>
      </c>
      <c r="AB72" s="34">
        <v>90</v>
      </c>
    </row>
    <row r="73" spans="1:28" x14ac:dyDescent="0.25">
      <c r="A73" s="34" t="s">
        <v>80</v>
      </c>
      <c r="B73" s="34" t="s">
        <v>804</v>
      </c>
      <c r="C73" s="35">
        <v>41365</v>
      </c>
      <c r="D73" s="34" t="s">
        <v>740</v>
      </c>
      <c r="E73" s="36">
        <v>0.1429</v>
      </c>
      <c r="F73" s="36">
        <v>0</v>
      </c>
      <c r="G73" s="36">
        <v>0.1429</v>
      </c>
      <c r="H73" s="36">
        <v>0</v>
      </c>
      <c r="I73" s="34" t="s">
        <v>741</v>
      </c>
      <c r="J73" s="34" t="s">
        <v>742</v>
      </c>
      <c r="K73" s="36">
        <v>0</v>
      </c>
      <c r="L73" s="36">
        <v>0</v>
      </c>
      <c r="M73" s="34" t="s">
        <v>743</v>
      </c>
      <c r="N73" s="34" t="s">
        <v>744</v>
      </c>
      <c r="O73" s="34" t="s">
        <v>748</v>
      </c>
      <c r="P73" s="34" t="s">
        <v>750</v>
      </c>
      <c r="R73" s="34" t="s">
        <v>746</v>
      </c>
      <c r="S73" s="34">
        <v>180</v>
      </c>
      <c r="W73" s="36">
        <v>0</v>
      </c>
      <c r="AB73" s="34">
        <v>92</v>
      </c>
    </row>
    <row r="74" spans="1:28" x14ac:dyDescent="0.25">
      <c r="A74" s="34" t="s">
        <v>81</v>
      </c>
      <c r="B74" s="34" t="s">
        <v>789</v>
      </c>
      <c r="C74" s="35">
        <v>41275</v>
      </c>
      <c r="D74" s="34" t="s">
        <v>740</v>
      </c>
      <c r="E74" s="36">
        <v>4.9099999999999998E-2</v>
      </c>
      <c r="F74" s="36">
        <v>0</v>
      </c>
      <c r="G74" s="36">
        <v>4.9099999999999998E-2</v>
      </c>
      <c r="H74" s="36">
        <v>0</v>
      </c>
      <c r="I74" s="34" t="s">
        <v>741</v>
      </c>
      <c r="J74" s="34" t="s">
        <v>742</v>
      </c>
      <c r="K74" s="36">
        <v>0.05</v>
      </c>
      <c r="L74" s="36">
        <v>0</v>
      </c>
      <c r="M74" s="34" t="s">
        <v>743</v>
      </c>
      <c r="N74" s="34" t="s">
        <v>744</v>
      </c>
      <c r="O74" s="34" t="s">
        <v>748</v>
      </c>
      <c r="P74" s="34" t="s">
        <v>752</v>
      </c>
      <c r="R74" s="34" t="s">
        <v>746</v>
      </c>
      <c r="W74" s="36">
        <v>0</v>
      </c>
      <c r="AB74" s="34">
        <v>93</v>
      </c>
    </row>
    <row r="75" spans="1:28" x14ac:dyDescent="0.25">
      <c r="A75" s="34" t="s">
        <v>815</v>
      </c>
      <c r="B75" s="34" t="s">
        <v>789</v>
      </c>
      <c r="C75" s="35">
        <v>41275</v>
      </c>
      <c r="D75" s="34" t="s">
        <v>740</v>
      </c>
      <c r="E75" s="36">
        <v>6.9000000000000006E-2</v>
      </c>
      <c r="F75" s="36">
        <v>0</v>
      </c>
      <c r="G75" s="36">
        <v>6.9000000000000006E-2</v>
      </c>
      <c r="H75" s="36">
        <v>0</v>
      </c>
      <c r="I75" s="34" t="s">
        <v>741</v>
      </c>
      <c r="J75" s="34" t="s">
        <v>742</v>
      </c>
      <c r="K75" s="36">
        <v>0.1</v>
      </c>
      <c r="L75" s="36">
        <v>0</v>
      </c>
      <c r="M75" s="34" t="s">
        <v>743</v>
      </c>
      <c r="N75" s="34" t="s">
        <v>744</v>
      </c>
      <c r="O75" s="34" t="s">
        <v>748</v>
      </c>
      <c r="R75" s="34" t="s">
        <v>746</v>
      </c>
      <c r="W75" s="36">
        <v>0</v>
      </c>
      <c r="AB75" s="34">
        <v>95</v>
      </c>
    </row>
    <row r="76" spans="1:28" x14ac:dyDescent="0.25">
      <c r="A76" s="34" t="s">
        <v>816</v>
      </c>
      <c r="B76" s="34" t="s">
        <v>789</v>
      </c>
      <c r="C76" s="35">
        <v>41275</v>
      </c>
      <c r="D76" s="34" t="s">
        <v>740</v>
      </c>
      <c r="E76" s="36">
        <v>8.7499999999999994E-2</v>
      </c>
      <c r="F76" s="36">
        <v>0</v>
      </c>
      <c r="G76" s="36">
        <v>8.7499999999999994E-2</v>
      </c>
      <c r="H76" s="36">
        <v>0</v>
      </c>
      <c r="I76" s="34" t="s">
        <v>741</v>
      </c>
      <c r="J76" s="34" t="s">
        <v>742</v>
      </c>
      <c r="K76" s="36">
        <v>0.15</v>
      </c>
      <c r="L76" s="36">
        <v>0</v>
      </c>
      <c r="M76" s="34" t="s">
        <v>743</v>
      </c>
      <c r="N76" s="34" t="s">
        <v>744</v>
      </c>
      <c r="O76" s="34" t="s">
        <v>748</v>
      </c>
      <c r="R76" s="34" t="s">
        <v>746</v>
      </c>
      <c r="W76" s="36">
        <v>0</v>
      </c>
      <c r="AB76" s="34">
        <v>96</v>
      </c>
    </row>
    <row r="77" spans="1:28" x14ac:dyDescent="0.25">
      <c r="A77" s="34" t="s">
        <v>82</v>
      </c>
      <c r="B77" s="34" t="s">
        <v>790</v>
      </c>
      <c r="C77" s="35">
        <v>41365</v>
      </c>
      <c r="D77" s="34" t="s">
        <v>740</v>
      </c>
      <c r="E77" s="36">
        <v>3.4000000000000002E-2</v>
      </c>
      <c r="F77" s="36">
        <v>0</v>
      </c>
      <c r="G77" s="36">
        <v>3.4000000000000002E-2</v>
      </c>
      <c r="H77" s="36">
        <v>0</v>
      </c>
      <c r="I77" s="34" t="s">
        <v>741</v>
      </c>
      <c r="J77" s="34" t="s">
        <v>742</v>
      </c>
      <c r="K77" s="36">
        <v>0</v>
      </c>
      <c r="L77" s="36">
        <v>0</v>
      </c>
      <c r="M77" s="34" t="s">
        <v>743</v>
      </c>
      <c r="N77" s="34" t="s">
        <v>744</v>
      </c>
      <c r="O77" s="34" t="s">
        <v>748</v>
      </c>
      <c r="P77" s="34" t="s">
        <v>750</v>
      </c>
      <c r="R77" s="34" t="s">
        <v>746</v>
      </c>
      <c r="W77" s="36">
        <v>0</v>
      </c>
      <c r="AB77" s="34">
        <v>97</v>
      </c>
    </row>
    <row r="78" spans="1:28" x14ac:dyDescent="0.25">
      <c r="A78" s="34" t="s">
        <v>83</v>
      </c>
      <c r="B78" s="34" t="s">
        <v>793</v>
      </c>
      <c r="C78" s="35">
        <v>41365</v>
      </c>
      <c r="D78" s="34" t="s">
        <v>740</v>
      </c>
      <c r="E78" s="36">
        <v>0.1195</v>
      </c>
      <c r="F78" s="36">
        <v>0</v>
      </c>
      <c r="G78" s="36">
        <v>0.1195</v>
      </c>
      <c r="H78" s="36">
        <v>0</v>
      </c>
      <c r="I78" s="34" t="s">
        <v>741</v>
      </c>
      <c r="J78" s="34" t="s">
        <v>742</v>
      </c>
      <c r="K78" s="36">
        <v>0</v>
      </c>
      <c r="L78" s="36">
        <v>0</v>
      </c>
      <c r="M78" s="34" t="s">
        <v>743</v>
      </c>
      <c r="N78" s="34" t="s">
        <v>744</v>
      </c>
      <c r="O78" s="34" t="s">
        <v>748</v>
      </c>
      <c r="P78" s="34" t="s">
        <v>750</v>
      </c>
      <c r="R78" s="34" t="s">
        <v>746</v>
      </c>
      <c r="S78" s="34">
        <v>120</v>
      </c>
      <c r="W78" s="36">
        <v>0</v>
      </c>
      <c r="AB78" s="34">
        <v>100</v>
      </c>
    </row>
    <row r="79" spans="1:28" x14ac:dyDescent="0.25">
      <c r="A79" s="34" t="s">
        <v>84</v>
      </c>
      <c r="B79" s="34" t="s">
        <v>795</v>
      </c>
      <c r="C79" s="35">
        <v>41365</v>
      </c>
      <c r="D79" s="34" t="s">
        <v>740</v>
      </c>
      <c r="E79" s="36">
        <v>0.40479999999999999</v>
      </c>
      <c r="F79" s="36">
        <v>0</v>
      </c>
      <c r="G79" s="36">
        <v>0.40479999999999999</v>
      </c>
      <c r="H79" s="36">
        <v>0</v>
      </c>
      <c r="I79" s="34" t="s">
        <v>741</v>
      </c>
      <c r="J79" s="34" t="s">
        <v>742</v>
      </c>
      <c r="K79" s="36">
        <v>0</v>
      </c>
      <c r="L79" s="36">
        <v>0</v>
      </c>
      <c r="M79" s="34" t="s">
        <v>743</v>
      </c>
      <c r="N79" s="34" t="s">
        <v>744</v>
      </c>
      <c r="O79" s="34" t="s">
        <v>748</v>
      </c>
      <c r="P79" s="34" t="s">
        <v>750</v>
      </c>
      <c r="R79" s="34" t="s">
        <v>746</v>
      </c>
      <c r="S79" s="34">
        <v>120</v>
      </c>
      <c r="W79" s="36">
        <v>0</v>
      </c>
      <c r="AB79" s="34">
        <v>102</v>
      </c>
    </row>
    <row r="80" spans="1:28" x14ac:dyDescent="0.25">
      <c r="A80" s="34" t="s">
        <v>85</v>
      </c>
      <c r="B80" s="34" t="s">
        <v>776</v>
      </c>
      <c r="C80" s="35">
        <v>41913</v>
      </c>
      <c r="D80" s="34" t="s">
        <v>740</v>
      </c>
      <c r="E80" s="36">
        <v>0</v>
      </c>
      <c r="F80" s="36">
        <v>0</v>
      </c>
      <c r="G80" s="36">
        <v>0</v>
      </c>
      <c r="H80" s="36">
        <v>0</v>
      </c>
      <c r="I80" s="34" t="s">
        <v>741</v>
      </c>
      <c r="J80" s="34" t="s">
        <v>742</v>
      </c>
      <c r="K80" s="36">
        <v>0</v>
      </c>
      <c r="L80" s="36">
        <v>0</v>
      </c>
      <c r="M80" s="34" t="s">
        <v>743</v>
      </c>
      <c r="N80" s="34" t="s">
        <v>744</v>
      </c>
      <c r="O80" s="34" t="s">
        <v>745</v>
      </c>
      <c r="R80" s="34" t="s">
        <v>746</v>
      </c>
      <c r="W80" s="36">
        <v>0</v>
      </c>
      <c r="AB80" s="34">
        <v>103</v>
      </c>
    </row>
    <row r="81" spans="1:28" x14ac:dyDescent="0.25">
      <c r="A81" s="34" t="s">
        <v>86</v>
      </c>
      <c r="B81" s="34" t="s">
        <v>778</v>
      </c>
      <c r="C81" s="35">
        <v>41275</v>
      </c>
      <c r="D81" s="34" t="s">
        <v>740</v>
      </c>
      <c r="E81" s="36">
        <v>1.9E-2</v>
      </c>
      <c r="F81" s="36">
        <v>1E-3</v>
      </c>
      <c r="G81" s="36">
        <v>0.02</v>
      </c>
      <c r="H81" s="36">
        <v>0</v>
      </c>
      <c r="I81" s="34" t="s">
        <v>741</v>
      </c>
      <c r="J81" s="34" t="s">
        <v>742</v>
      </c>
      <c r="K81" s="36">
        <v>0</v>
      </c>
      <c r="L81" s="36">
        <v>0.05</v>
      </c>
      <c r="M81" s="34" t="s">
        <v>743</v>
      </c>
      <c r="N81" s="34" t="s">
        <v>744</v>
      </c>
      <c r="O81" s="34" t="s">
        <v>748</v>
      </c>
      <c r="P81" s="34" t="s">
        <v>749</v>
      </c>
      <c r="R81" s="34" t="s">
        <v>746</v>
      </c>
      <c r="W81" s="36">
        <v>0</v>
      </c>
      <c r="AB81" s="34">
        <v>104</v>
      </c>
    </row>
    <row r="82" spans="1:28" x14ac:dyDescent="0.25">
      <c r="A82" s="34" t="s">
        <v>87</v>
      </c>
      <c r="B82" s="34" t="s">
        <v>779</v>
      </c>
      <c r="C82" s="35">
        <v>39448</v>
      </c>
      <c r="D82" s="34" t="s">
        <v>740</v>
      </c>
      <c r="E82" s="36">
        <v>0.33333332999999998</v>
      </c>
      <c r="F82" s="36">
        <v>0</v>
      </c>
      <c r="G82" s="36">
        <v>0.33333332999999998</v>
      </c>
      <c r="H82" s="36">
        <v>0</v>
      </c>
      <c r="I82" s="34" t="s">
        <v>741</v>
      </c>
      <c r="J82" s="34" t="s">
        <v>742</v>
      </c>
      <c r="K82" s="36">
        <v>0</v>
      </c>
      <c r="L82" s="36">
        <v>0</v>
      </c>
      <c r="M82" s="34" t="s">
        <v>743</v>
      </c>
      <c r="N82" s="34" t="s">
        <v>744</v>
      </c>
      <c r="O82" s="34" t="s">
        <v>745</v>
      </c>
      <c r="Q82" s="34">
        <v>3</v>
      </c>
      <c r="R82" s="34" t="s">
        <v>746</v>
      </c>
      <c r="W82" s="36">
        <v>0</v>
      </c>
      <c r="AB82" s="34">
        <v>106</v>
      </c>
    </row>
    <row r="83" spans="1:28" x14ac:dyDescent="0.25">
      <c r="A83" s="34" t="s">
        <v>88</v>
      </c>
      <c r="B83" s="34" t="s">
        <v>811</v>
      </c>
      <c r="C83" s="35">
        <v>41821</v>
      </c>
      <c r="D83" s="34" t="s">
        <v>740</v>
      </c>
      <c r="E83" s="36">
        <v>0.2</v>
      </c>
      <c r="F83" s="36">
        <v>0</v>
      </c>
      <c r="G83" s="36">
        <v>0.2</v>
      </c>
      <c r="H83" s="36">
        <v>0</v>
      </c>
      <c r="I83" s="34" t="s">
        <v>741</v>
      </c>
      <c r="J83" s="34" t="s">
        <v>742</v>
      </c>
      <c r="K83" s="36">
        <v>0</v>
      </c>
      <c r="L83" s="36">
        <v>0</v>
      </c>
      <c r="M83" s="34" t="s">
        <v>743</v>
      </c>
      <c r="N83" s="34" t="s">
        <v>744</v>
      </c>
      <c r="O83" s="34" t="s">
        <v>745</v>
      </c>
      <c r="Q83" s="34">
        <v>5</v>
      </c>
      <c r="R83" s="34" t="s">
        <v>747</v>
      </c>
      <c r="S83" s="34">
        <v>60</v>
      </c>
      <c r="W83" s="36">
        <v>0</v>
      </c>
      <c r="AB83" s="34">
        <v>1079</v>
      </c>
    </row>
    <row r="84" spans="1:28" x14ac:dyDescent="0.25">
      <c r="A84" s="34" t="s">
        <v>817</v>
      </c>
      <c r="B84" s="34" t="s">
        <v>782</v>
      </c>
      <c r="C84" s="35">
        <v>41821</v>
      </c>
      <c r="D84" s="34" t="s">
        <v>740</v>
      </c>
      <c r="E84" s="36">
        <v>0.2</v>
      </c>
      <c r="F84" s="36">
        <v>0</v>
      </c>
      <c r="G84" s="36">
        <v>0.2</v>
      </c>
      <c r="H84" s="36">
        <v>0</v>
      </c>
      <c r="I84" s="34" t="s">
        <v>741</v>
      </c>
      <c r="J84" s="34" t="s">
        <v>742</v>
      </c>
      <c r="K84" s="36">
        <v>0</v>
      </c>
      <c r="L84" s="36">
        <v>0</v>
      </c>
      <c r="M84" s="34" t="s">
        <v>743</v>
      </c>
      <c r="N84" s="34" t="s">
        <v>744</v>
      </c>
      <c r="O84" s="34" t="s">
        <v>745</v>
      </c>
      <c r="Q84" s="34">
        <v>5</v>
      </c>
      <c r="R84" s="34" t="s">
        <v>747</v>
      </c>
      <c r="S84" s="34">
        <v>60</v>
      </c>
      <c r="W84" s="36">
        <v>0</v>
      </c>
      <c r="AB84" s="34">
        <v>1091</v>
      </c>
    </row>
    <row r="85" spans="1:28" x14ac:dyDescent="0.25">
      <c r="A85" s="34" t="s">
        <v>89</v>
      </c>
      <c r="B85" s="34" t="s">
        <v>784</v>
      </c>
      <c r="C85" s="35">
        <v>41275</v>
      </c>
      <c r="D85" s="34" t="s">
        <v>740</v>
      </c>
      <c r="E85" s="36">
        <v>5.67E-2</v>
      </c>
      <c r="F85" s="36">
        <v>0</v>
      </c>
      <c r="G85" s="36">
        <v>5.67E-2</v>
      </c>
      <c r="H85" s="36">
        <v>0</v>
      </c>
      <c r="I85" s="34" t="s">
        <v>741</v>
      </c>
      <c r="J85" s="34" t="s">
        <v>742</v>
      </c>
      <c r="K85" s="36">
        <v>0.05</v>
      </c>
      <c r="L85" s="36">
        <v>0</v>
      </c>
      <c r="M85" s="34" t="s">
        <v>743</v>
      </c>
      <c r="N85" s="34" t="s">
        <v>744</v>
      </c>
      <c r="O85" s="34" t="s">
        <v>748</v>
      </c>
      <c r="P85" s="34" t="s">
        <v>751</v>
      </c>
      <c r="R85" s="34" t="s">
        <v>746</v>
      </c>
      <c r="W85" s="36">
        <v>0</v>
      </c>
      <c r="AB85" s="34">
        <v>107</v>
      </c>
    </row>
    <row r="86" spans="1:28" x14ac:dyDescent="0.25">
      <c r="A86" s="34" t="s">
        <v>818</v>
      </c>
      <c r="B86" s="34" t="s">
        <v>784</v>
      </c>
      <c r="C86" s="35">
        <v>41306</v>
      </c>
      <c r="D86" s="34" t="s">
        <v>740</v>
      </c>
      <c r="E86" s="36">
        <v>0.16170000000000001</v>
      </c>
      <c r="F86" s="36">
        <v>0</v>
      </c>
      <c r="G86" s="36">
        <v>0.16170000000000001</v>
      </c>
      <c r="H86" s="36">
        <v>0</v>
      </c>
      <c r="I86" s="34" t="s">
        <v>741</v>
      </c>
      <c r="J86" s="34" t="s">
        <v>742</v>
      </c>
      <c r="K86" s="36">
        <v>0.1</v>
      </c>
      <c r="L86" s="36">
        <v>0</v>
      </c>
      <c r="M86" s="34" t="s">
        <v>743</v>
      </c>
      <c r="N86" s="34" t="s">
        <v>744</v>
      </c>
      <c r="O86" s="34" t="s">
        <v>748</v>
      </c>
      <c r="R86" s="34" t="s">
        <v>746</v>
      </c>
      <c r="W86" s="36">
        <v>0</v>
      </c>
      <c r="AB86" s="34">
        <v>109</v>
      </c>
    </row>
    <row r="87" spans="1:28" x14ac:dyDescent="0.25">
      <c r="A87" s="34" t="s">
        <v>819</v>
      </c>
      <c r="B87" s="34" t="s">
        <v>784</v>
      </c>
      <c r="C87" s="35">
        <v>41275</v>
      </c>
      <c r="D87" s="34" t="s">
        <v>740</v>
      </c>
      <c r="E87" s="36">
        <v>0.16170000000000001</v>
      </c>
      <c r="F87" s="36">
        <v>0</v>
      </c>
      <c r="G87" s="36">
        <v>0.16170000000000001</v>
      </c>
      <c r="H87" s="36">
        <v>0</v>
      </c>
      <c r="I87" s="34" t="s">
        <v>741</v>
      </c>
      <c r="J87" s="34" t="s">
        <v>742</v>
      </c>
      <c r="K87" s="36">
        <v>0.1</v>
      </c>
      <c r="L87" s="36">
        <v>0</v>
      </c>
      <c r="M87" s="34" t="s">
        <v>743</v>
      </c>
      <c r="N87" s="34" t="s">
        <v>744</v>
      </c>
      <c r="O87" s="34" t="s">
        <v>748</v>
      </c>
      <c r="R87" s="34" t="s">
        <v>746</v>
      </c>
      <c r="W87" s="36">
        <v>0</v>
      </c>
      <c r="AB87" s="34">
        <v>110</v>
      </c>
    </row>
    <row r="88" spans="1:28" x14ac:dyDescent="0.25">
      <c r="A88" s="34" t="s">
        <v>90</v>
      </c>
      <c r="B88" s="34" t="s">
        <v>784</v>
      </c>
      <c r="C88" s="35">
        <v>41275</v>
      </c>
      <c r="D88" s="34" t="s">
        <v>740</v>
      </c>
      <c r="E88" s="36">
        <v>0.16170000000000001</v>
      </c>
      <c r="F88" s="36">
        <v>0</v>
      </c>
      <c r="G88" s="36">
        <v>0.16170000000000001</v>
      </c>
      <c r="H88" s="36">
        <v>0</v>
      </c>
      <c r="I88" s="34" t="s">
        <v>741</v>
      </c>
      <c r="J88" s="34" t="s">
        <v>742</v>
      </c>
      <c r="K88" s="36">
        <v>0.1</v>
      </c>
      <c r="L88" s="36">
        <v>0</v>
      </c>
      <c r="M88" s="34" t="s">
        <v>743</v>
      </c>
      <c r="N88" s="34" t="s">
        <v>744</v>
      </c>
      <c r="O88" s="34" t="s">
        <v>748</v>
      </c>
      <c r="R88" s="34" t="s">
        <v>746</v>
      </c>
      <c r="W88" s="36">
        <v>0</v>
      </c>
      <c r="AB88" s="34">
        <v>111</v>
      </c>
    </row>
    <row r="89" spans="1:28" x14ac:dyDescent="0.25">
      <c r="A89" s="34" t="s">
        <v>91</v>
      </c>
      <c r="B89" s="34" t="s">
        <v>784</v>
      </c>
      <c r="C89" s="35">
        <v>41275</v>
      </c>
      <c r="D89" s="34" t="s">
        <v>740</v>
      </c>
      <c r="E89" s="36">
        <v>0.16170000000000001</v>
      </c>
      <c r="F89" s="36">
        <v>0</v>
      </c>
      <c r="G89" s="36">
        <v>0.16170000000000001</v>
      </c>
      <c r="H89" s="36">
        <v>0</v>
      </c>
      <c r="I89" s="34" t="s">
        <v>741</v>
      </c>
      <c r="J89" s="34" t="s">
        <v>742</v>
      </c>
      <c r="K89" s="36">
        <v>0.1</v>
      </c>
      <c r="L89" s="36">
        <v>0</v>
      </c>
      <c r="M89" s="34" t="s">
        <v>743</v>
      </c>
      <c r="N89" s="34" t="s">
        <v>744</v>
      </c>
      <c r="O89" s="34" t="s">
        <v>748</v>
      </c>
      <c r="R89" s="34" t="s">
        <v>746</v>
      </c>
      <c r="W89" s="36">
        <v>0</v>
      </c>
      <c r="AB89" s="34">
        <v>112</v>
      </c>
    </row>
    <row r="90" spans="1:28" x14ac:dyDescent="0.25">
      <c r="A90" s="34" t="s">
        <v>92</v>
      </c>
      <c r="B90" s="34" t="s">
        <v>784</v>
      </c>
      <c r="C90" s="35">
        <v>41275</v>
      </c>
      <c r="D90" s="34" t="s">
        <v>740</v>
      </c>
      <c r="E90" s="36">
        <v>0.16170000000000001</v>
      </c>
      <c r="F90" s="36">
        <v>0</v>
      </c>
      <c r="G90" s="36">
        <v>0.16170000000000001</v>
      </c>
      <c r="H90" s="36">
        <v>0</v>
      </c>
      <c r="I90" s="34" t="s">
        <v>741</v>
      </c>
      <c r="J90" s="34" t="s">
        <v>742</v>
      </c>
      <c r="K90" s="36">
        <v>0.1</v>
      </c>
      <c r="L90" s="36">
        <v>0</v>
      </c>
      <c r="M90" s="34" t="s">
        <v>743</v>
      </c>
      <c r="N90" s="34" t="s">
        <v>744</v>
      </c>
      <c r="O90" s="34" t="s">
        <v>748</v>
      </c>
      <c r="R90" s="34" t="s">
        <v>746</v>
      </c>
      <c r="W90" s="36">
        <v>0</v>
      </c>
      <c r="AB90" s="34">
        <v>113</v>
      </c>
    </row>
    <row r="91" spans="1:28" x14ac:dyDescent="0.25">
      <c r="A91" s="34" t="s">
        <v>93</v>
      </c>
      <c r="B91" s="34" t="s">
        <v>784</v>
      </c>
      <c r="C91" s="35">
        <v>41275</v>
      </c>
      <c r="D91" s="34" t="s">
        <v>740</v>
      </c>
      <c r="E91" s="36">
        <v>0.1908</v>
      </c>
      <c r="F91" s="36">
        <v>0</v>
      </c>
      <c r="G91" s="36">
        <v>0.1908</v>
      </c>
      <c r="H91" s="36">
        <v>0</v>
      </c>
      <c r="I91" s="34" t="s">
        <v>741</v>
      </c>
      <c r="J91" s="34" t="s">
        <v>742</v>
      </c>
      <c r="K91" s="36">
        <v>0.1</v>
      </c>
      <c r="L91" s="36">
        <v>0</v>
      </c>
      <c r="M91" s="34" t="s">
        <v>743</v>
      </c>
      <c r="N91" s="34" t="s">
        <v>744</v>
      </c>
      <c r="O91" s="34" t="s">
        <v>748</v>
      </c>
      <c r="R91" s="34" t="s">
        <v>746</v>
      </c>
      <c r="W91" s="36">
        <v>0</v>
      </c>
      <c r="AB91" s="34">
        <v>114</v>
      </c>
    </row>
    <row r="92" spans="1:28" x14ac:dyDescent="0.25">
      <c r="A92" s="34" t="s">
        <v>820</v>
      </c>
      <c r="B92" s="34" t="s">
        <v>784</v>
      </c>
      <c r="C92" s="35">
        <v>41275</v>
      </c>
      <c r="D92" s="34" t="s">
        <v>740</v>
      </c>
      <c r="E92" s="36">
        <v>0.1908</v>
      </c>
      <c r="F92" s="36">
        <v>0</v>
      </c>
      <c r="G92" s="36">
        <v>0.1908</v>
      </c>
      <c r="H92" s="36">
        <v>0</v>
      </c>
      <c r="I92" s="34" t="s">
        <v>741</v>
      </c>
      <c r="J92" s="34" t="s">
        <v>742</v>
      </c>
      <c r="K92" s="36">
        <v>0.1</v>
      </c>
      <c r="L92" s="36">
        <v>0</v>
      </c>
      <c r="M92" s="34" t="s">
        <v>743</v>
      </c>
      <c r="N92" s="34" t="s">
        <v>744</v>
      </c>
      <c r="O92" s="34" t="s">
        <v>748</v>
      </c>
      <c r="R92" s="34" t="s">
        <v>746</v>
      </c>
      <c r="W92" s="36">
        <v>0</v>
      </c>
      <c r="AB92" s="34">
        <v>115</v>
      </c>
    </row>
    <row r="93" spans="1:28" x14ac:dyDescent="0.25">
      <c r="A93" s="34" t="s">
        <v>94</v>
      </c>
      <c r="B93" s="34" t="s">
        <v>803</v>
      </c>
      <c r="C93" s="35">
        <v>41275</v>
      </c>
      <c r="D93" s="34" t="s">
        <v>740</v>
      </c>
      <c r="E93" s="36">
        <v>4.3299999999999998E-2</v>
      </c>
      <c r="F93" s="36">
        <v>0</v>
      </c>
      <c r="G93" s="36">
        <v>4.3299999999999998E-2</v>
      </c>
      <c r="H93" s="36">
        <v>0</v>
      </c>
      <c r="I93" s="34" t="s">
        <v>741</v>
      </c>
      <c r="J93" s="34" t="s">
        <v>742</v>
      </c>
      <c r="K93" s="36">
        <v>0</v>
      </c>
      <c r="L93" s="36">
        <v>0</v>
      </c>
      <c r="M93" s="34" t="s">
        <v>743</v>
      </c>
      <c r="N93" s="34" t="s">
        <v>744</v>
      </c>
      <c r="O93" s="34" t="s">
        <v>748</v>
      </c>
      <c r="P93" s="34" t="s">
        <v>750</v>
      </c>
      <c r="R93" s="34" t="s">
        <v>746</v>
      </c>
      <c r="S93" s="34">
        <v>300</v>
      </c>
      <c r="W93" s="36">
        <v>0</v>
      </c>
      <c r="AB93" s="34">
        <v>117</v>
      </c>
    </row>
    <row r="94" spans="1:28" x14ac:dyDescent="0.25">
      <c r="A94" s="34" t="s">
        <v>95</v>
      </c>
      <c r="B94" s="34" t="s">
        <v>787</v>
      </c>
      <c r="C94" s="35">
        <v>41275</v>
      </c>
      <c r="D94" s="34" t="s">
        <v>740</v>
      </c>
      <c r="E94" s="36">
        <v>4.9299999999999997E-2</v>
      </c>
      <c r="F94" s="36">
        <v>0</v>
      </c>
      <c r="G94" s="36">
        <v>4.9299999999999997E-2</v>
      </c>
      <c r="H94" s="36">
        <v>0</v>
      </c>
      <c r="I94" s="34" t="s">
        <v>741</v>
      </c>
      <c r="J94" s="34" t="s">
        <v>742</v>
      </c>
      <c r="K94" s="36">
        <v>0</v>
      </c>
      <c r="L94" s="36">
        <v>0</v>
      </c>
      <c r="M94" s="34" t="s">
        <v>743</v>
      </c>
      <c r="N94" s="34" t="s">
        <v>744</v>
      </c>
      <c r="O94" s="34" t="s">
        <v>748</v>
      </c>
      <c r="P94" s="34" t="s">
        <v>750</v>
      </c>
      <c r="R94" s="34" t="s">
        <v>746</v>
      </c>
      <c r="S94" s="34">
        <v>240</v>
      </c>
      <c r="W94" s="36">
        <v>0</v>
      </c>
      <c r="AB94" s="34">
        <v>118</v>
      </c>
    </row>
    <row r="95" spans="1:28" x14ac:dyDescent="0.25">
      <c r="A95" s="34" t="s">
        <v>96</v>
      </c>
      <c r="B95" s="34" t="s">
        <v>804</v>
      </c>
      <c r="C95" s="35">
        <v>41275</v>
      </c>
      <c r="D95" s="34" t="s">
        <v>740</v>
      </c>
      <c r="E95" s="36">
        <v>0.1429</v>
      </c>
      <c r="F95" s="36">
        <v>0</v>
      </c>
      <c r="G95" s="36">
        <v>0.1429</v>
      </c>
      <c r="H95" s="36">
        <v>0</v>
      </c>
      <c r="I95" s="34" t="s">
        <v>741</v>
      </c>
      <c r="J95" s="34" t="s">
        <v>742</v>
      </c>
      <c r="K95" s="36">
        <v>0</v>
      </c>
      <c r="L95" s="36">
        <v>0</v>
      </c>
      <c r="M95" s="34" t="s">
        <v>743</v>
      </c>
      <c r="N95" s="34" t="s">
        <v>744</v>
      </c>
      <c r="O95" s="34" t="s">
        <v>748</v>
      </c>
      <c r="P95" s="34" t="s">
        <v>750</v>
      </c>
      <c r="R95" s="34" t="s">
        <v>746</v>
      </c>
      <c r="S95" s="34">
        <v>180</v>
      </c>
      <c r="W95" s="36">
        <v>0</v>
      </c>
      <c r="AB95" s="34">
        <v>121</v>
      </c>
    </row>
    <row r="96" spans="1:28" x14ac:dyDescent="0.25">
      <c r="A96" s="34" t="s">
        <v>97</v>
      </c>
      <c r="B96" s="34" t="s">
        <v>789</v>
      </c>
      <c r="C96" s="35">
        <v>41275</v>
      </c>
      <c r="D96" s="34" t="s">
        <v>740</v>
      </c>
      <c r="E96" s="36">
        <v>4.9099999999999998E-2</v>
      </c>
      <c r="F96" s="36">
        <v>0</v>
      </c>
      <c r="G96" s="36">
        <v>4.9099999999999998E-2</v>
      </c>
      <c r="H96" s="36">
        <v>0</v>
      </c>
      <c r="I96" s="34" t="s">
        <v>741</v>
      </c>
      <c r="J96" s="34" t="s">
        <v>742</v>
      </c>
      <c r="K96" s="36">
        <v>0.05</v>
      </c>
      <c r="L96" s="36">
        <v>0</v>
      </c>
      <c r="M96" s="34" t="s">
        <v>743</v>
      </c>
      <c r="N96" s="34" t="s">
        <v>744</v>
      </c>
      <c r="O96" s="34" t="s">
        <v>748</v>
      </c>
      <c r="P96" s="34" t="s">
        <v>752</v>
      </c>
      <c r="R96" s="34" t="s">
        <v>746</v>
      </c>
      <c r="W96" s="36">
        <v>0</v>
      </c>
      <c r="AB96" s="34">
        <v>122</v>
      </c>
    </row>
    <row r="97" spans="1:28" x14ac:dyDescent="0.25">
      <c r="A97" s="34" t="s">
        <v>821</v>
      </c>
      <c r="B97" s="34" t="s">
        <v>789</v>
      </c>
      <c r="C97" s="35">
        <v>41275</v>
      </c>
      <c r="D97" s="34" t="s">
        <v>740</v>
      </c>
      <c r="E97" s="36">
        <v>6.9000000000000006E-2</v>
      </c>
      <c r="F97" s="36">
        <v>0</v>
      </c>
      <c r="G97" s="36">
        <v>6.9000000000000006E-2</v>
      </c>
      <c r="H97" s="36">
        <v>0</v>
      </c>
      <c r="I97" s="34" t="s">
        <v>741</v>
      </c>
      <c r="J97" s="34" t="s">
        <v>742</v>
      </c>
      <c r="K97" s="36">
        <v>0.1</v>
      </c>
      <c r="L97" s="36">
        <v>0</v>
      </c>
      <c r="M97" s="34" t="s">
        <v>743</v>
      </c>
      <c r="N97" s="34" t="s">
        <v>744</v>
      </c>
      <c r="O97" s="34" t="s">
        <v>748</v>
      </c>
      <c r="R97" s="34" t="s">
        <v>746</v>
      </c>
      <c r="W97" s="36">
        <v>0</v>
      </c>
      <c r="AB97" s="34">
        <v>124</v>
      </c>
    </row>
    <row r="98" spans="1:28" x14ac:dyDescent="0.25">
      <c r="A98" s="34" t="s">
        <v>822</v>
      </c>
      <c r="B98" s="34" t="s">
        <v>789</v>
      </c>
      <c r="C98" s="35">
        <v>41275</v>
      </c>
      <c r="D98" s="34" t="s">
        <v>740</v>
      </c>
      <c r="E98" s="36">
        <v>8.7499999999999994E-2</v>
      </c>
      <c r="F98" s="36">
        <v>0</v>
      </c>
      <c r="G98" s="36">
        <v>8.7499999999999994E-2</v>
      </c>
      <c r="H98" s="36">
        <v>0</v>
      </c>
      <c r="I98" s="34" t="s">
        <v>741</v>
      </c>
      <c r="J98" s="34" t="s">
        <v>742</v>
      </c>
      <c r="K98" s="36">
        <v>0.15</v>
      </c>
      <c r="L98" s="36">
        <v>0</v>
      </c>
      <c r="M98" s="34" t="s">
        <v>743</v>
      </c>
      <c r="N98" s="34" t="s">
        <v>744</v>
      </c>
      <c r="O98" s="34" t="s">
        <v>748</v>
      </c>
      <c r="R98" s="34" t="s">
        <v>746</v>
      </c>
      <c r="W98" s="36">
        <v>0</v>
      </c>
      <c r="AB98" s="34">
        <v>125</v>
      </c>
    </row>
    <row r="99" spans="1:28" x14ac:dyDescent="0.25">
      <c r="A99" s="34" t="s">
        <v>98</v>
      </c>
      <c r="B99" s="34" t="s">
        <v>789</v>
      </c>
      <c r="C99" s="35">
        <v>41306</v>
      </c>
      <c r="D99" s="34" t="s">
        <v>740</v>
      </c>
      <c r="E99" s="36">
        <v>6.9000000000000006E-2</v>
      </c>
      <c r="F99" s="36">
        <v>0</v>
      </c>
      <c r="G99" s="36">
        <v>6.9000000000000006E-2</v>
      </c>
      <c r="H99" s="36">
        <v>0</v>
      </c>
      <c r="I99" s="34" t="s">
        <v>741</v>
      </c>
      <c r="J99" s="34" t="s">
        <v>742</v>
      </c>
      <c r="K99" s="36">
        <v>0.1</v>
      </c>
      <c r="L99" s="36">
        <v>0</v>
      </c>
      <c r="M99" s="34" t="s">
        <v>743</v>
      </c>
      <c r="N99" s="34" t="s">
        <v>744</v>
      </c>
      <c r="O99" s="34" t="s">
        <v>748</v>
      </c>
      <c r="P99" s="34" t="s">
        <v>753</v>
      </c>
      <c r="R99" s="34" t="s">
        <v>746</v>
      </c>
      <c r="W99" s="36">
        <v>0</v>
      </c>
      <c r="AB99" s="34">
        <v>126</v>
      </c>
    </row>
    <row r="100" spans="1:28" x14ac:dyDescent="0.25">
      <c r="A100" s="34" t="s">
        <v>99</v>
      </c>
      <c r="B100" s="34" t="s">
        <v>790</v>
      </c>
      <c r="C100" s="35">
        <v>41275</v>
      </c>
      <c r="D100" s="34" t="s">
        <v>740</v>
      </c>
      <c r="E100" s="36">
        <v>3.4000000000000002E-2</v>
      </c>
      <c r="F100" s="36">
        <v>0</v>
      </c>
      <c r="G100" s="36">
        <v>3.4000000000000002E-2</v>
      </c>
      <c r="H100" s="36">
        <v>0</v>
      </c>
      <c r="I100" s="34" t="s">
        <v>741</v>
      </c>
      <c r="J100" s="34" t="s">
        <v>742</v>
      </c>
      <c r="K100" s="36">
        <v>0</v>
      </c>
      <c r="L100" s="36">
        <v>0</v>
      </c>
      <c r="M100" s="34" t="s">
        <v>743</v>
      </c>
      <c r="N100" s="34" t="s">
        <v>744</v>
      </c>
      <c r="O100" s="34" t="s">
        <v>748</v>
      </c>
      <c r="P100" s="34" t="s">
        <v>750</v>
      </c>
      <c r="R100" s="34" t="s">
        <v>746</v>
      </c>
      <c r="W100" s="36">
        <v>0</v>
      </c>
      <c r="AB100" s="34">
        <v>127</v>
      </c>
    </row>
    <row r="101" spans="1:28" x14ac:dyDescent="0.25">
      <c r="A101" s="34" t="s">
        <v>100</v>
      </c>
      <c r="B101" s="34" t="s">
        <v>793</v>
      </c>
      <c r="C101" s="35">
        <v>41275</v>
      </c>
      <c r="D101" s="34" t="s">
        <v>740</v>
      </c>
      <c r="E101" s="36">
        <v>0.1195</v>
      </c>
      <c r="F101" s="36">
        <v>0</v>
      </c>
      <c r="G101" s="36">
        <v>0.1195</v>
      </c>
      <c r="H101" s="36">
        <v>0</v>
      </c>
      <c r="I101" s="34" t="s">
        <v>741</v>
      </c>
      <c r="J101" s="34" t="s">
        <v>742</v>
      </c>
      <c r="K101" s="36">
        <v>0</v>
      </c>
      <c r="L101" s="36">
        <v>0</v>
      </c>
      <c r="M101" s="34" t="s">
        <v>743</v>
      </c>
      <c r="N101" s="34" t="s">
        <v>744</v>
      </c>
      <c r="O101" s="34" t="s">
        <v>748</v>
      </c>
      <c r="P101" s="34" t="s">
        <v>750</v>
      </c>
      <c r="R101" s="34" t="s">
        <v>746</v>
      </c>
      <c r="S101" s="34">
        <v>120</v>
      </c>
      <c r="W101" s="36">
        <v>0</v>
      </c>
      <c r="AB101" s="34">
        <v>129</v>
      </c>
    </row>
    <row r="102" spans="1:28" x14ac:dyDescent="0.25">
      <c r="A102" s="34" t="s">
        <v>101</v>
      </c>
      <c r="B102" s="34" t="s">
        <v>795</v>
      </c>
      <c r="C102" s="35">
        <v>41275</v>
      </c>
      <c r="D102" s="34" t="s">
        <v>740</v>
      </c>
      <c r="E102" s="36">
        <v>0.40479999999999999</v>
      </c>
      <c r="F102" s="36">
        <v>0</v>
      </c>
      <c r="G102" s="36">
        <v>0.40479999999999999</v>
      </c>
      <c r="H102" s="36">
        <v>0</v>
      </c>
      <c r="I102" s="34" t="s">
        <v>741</v>
      </c>
      <c r="J102" s="34" t="s">
        <v>742</v>
      </c>
      <c r="K102" s="36">
        <v>0</v>
      </c>
      <c r="L102" s="36">
        <v>0</v>
      </c>
      <c r="M102" s="34" t="s">
        <v>743</v>
      </c>
      <c r="N102" s="34" t="s">
        <v>744</v>
      </c>
      <c r="O102" s="34" t="s">
        <v>748</v>
      </c>
      <c r="P102" s="34" t="s">
        <v>750</v>
      </c>
      <c r="R102" s="34" t="s">
        <v>746</v>
      </c>
      <c r="S102" s="34">
        <v>120</v>
      </c>
      <c r="W102" s="36">
        <v>0</v>
      </c>
      <c r="AB102" s="34">
        <v>132</v>
      </c>
    </row>
    <row r="103" spans="1:28" x14ac:dyDescent="0.25">
      <c r="A103" s="34" t="s">
        <v>823</v>
      </c>
      <c r="B103" s="34" t="s">
        <v>824</v>
      </c>
      <c r="C103" s="35">
        <v>39448</v>
      </c>
      <c r="D103" s="34" t="s">
        <v>740</v>
      </c>
      <c r="E103" s="36">
        <v>0.11111111</v>
      </c>
      <c r="F103" s="36">
        <v>0</v>
      </c>
      <c r="G103" s="36">
        <v>0.11111111</v>
      </c>
      <c r="H103" s="36">
        <v>0</v>
      </c>
      <c r="I103" s="34" t="s">
        <v>741</v>
      </c>
      <c r="J103" s="34" t="s">
        <v>742</v>
      </c>
      <c r="K103" s="36">
        <v>0</v>
      </c>
      <c r="L103" s="36">
        <v>0</v>
      </c>
      <c r="M103" s="34" t="s">
        <v>743</v>
      </c>
      <c r="N103" s="34" t="s">
        <v>744</v>
      </c>
      <c r="O103" s="34" t="s">
        <v>745</v>
      </c>
      <c r="Q103" s="34">
        <v>9</v>
      </c>
      <c r="R103" s="34" t="s">
        <v>746</v>
      </c>
      <c r="W103" s="36">
        <v>0</v>
      </c>
      <c r="AB103" s="34">
        <v>133</v>
      </c>
    </row>
    <row r="104" spans="1:28" x14ac:dyDescent="0.25">
      <c r="A104" s="34" t="s">
        <v>102</v>
      </c>
      <c r="B104" s="34" t="s">
        <v>825</v>
      </c>
      <c r="C104" s="35">
        <v>39448</v>
      </c>
      <c r="D104" s="34" t="s">
        <v>740</v>
      </c>
      <c r="E104" s="36">
        <v>2.1857919999999999E-2</v>
      </c>
      <c r="F104" s="36">
        <v>0</v>
      </c>
      <c r="G104" s="36">
        <v>2.1857919999999999E-2</v>
      </c>
      <c r="H104" s="36">
        <v>0</v>
      </c>
      <c r="I104" s="34" t="s">
        <v>741</v>
      </c>
      <c r="J104" s="34" t="s">
        <v>742</v>
      </c>
      <c r="K104" s="36">
        <v>0</v>
      </c>
      <c r="L104" s="36">
        <v>0</v>
      </c>
      <c r="M104" s="34" t="s">
        <v>743</v>
      </c>
      <c r="N104" s="34" t="s">
        <v>744</v>
      </c>
      <c r="O104" s="34" t="s">
        <v>745</v>
      </c>
      <c r="Q104" s="34">
        <v>45.75</v>
      </c>
      <c r="R104" s="34" t="s">
        <v>746</v>
      </c>
      <c r="W104" s="36">
        <v>0</v>
      </c>
      <c r="AB104" s="34">
        <v>134</v>
      </c>
    </row>
    <row r="105" spans="1:28" x14ac:dyDescent="0.25">
      <c r="A105" s="34" t="s">
        <v>103</v>
      </c>
      <c r="B105" s="34" t="s">
        <v>769</v>
      </c>
      <c r="C105" s="35">
        <v>39448</v>
      </c>
      <c r="D105" s="34" t="s">
        <v>740</v>
      </c>
      <c r="E105" s="36">
        <v>1.8181820000000001E-2</v>
      </c>
      <c r="F105" s="36">
        <v>0</v>
      </c>
      <c r="G105" s="36">
        <v>1.8181820000000001E-2</v>
      </c>
      <c r="H105" s="36">
        <v>0</v>
      </c>
      <c r="I105" s="34" t="s">
        <v>741</v>
      </c>
      <c r="J105" s="34" t="s">
        <v>742</v>
      </c>
      <c r="K105" s="36">
        <v>0</v>
      </c>
      <c r="L105" s="36">
        <v>0</v>
      </c>
      <c r="M105" s="34" t="s">
        <v>743</v>
      </c>
      <c r="N105" s="34" t="s">
        <v>744</v>
      </c>
      <c r="O105" s="34" t="s">
        <v>745</v>
      </c>
      <c r="Q105" s="34">
        <v>55</v>
      </c>
      <c r="R105" s="34" t="s">
        <v>746</v>
      </c>
      <c r="W105" s="36">
        <v>0</v>
      </c>
      <c r="AB105" s="34">
        <v>135</v>
      </c>
    </row>
    <row r="106" spans="1:28" x14ac:dyDescent="0.25">
      <c r="A106" s="34" t="s">
        <v>104</v>
      </c>
      <c r="B106" s="34" t="s">
        <v>770</v>
      </c>
      <c r="C106" s="35">
        <v>39448</v>
      </c>
      <c r="D106" s="34" t="s">
        <v>740</v>
      </c>
      <c r="E106" s="36">
        <v>0.2</v>
      </c>
      <c r="F106" s="36">
        <v>0</v>
      </c>
      <c r="G106" s="36">
        <v>0.2</v>
      </c>
      <c r="H106" s="36">
        <v>0</v>
      </c>
      <c r="I106" s="34" t="s">
        <v>741</v>
      </c>
      <c r="J106" s="34" t="s">
        <v>742</v>
      </c>
      <c r="K106" s="36">
        <v>0</v>
      </c>
      <c r="L106" s="36">
        <v>0</v>
      </c>
      <c r="M106" s="34" t="s">
        <v>743</v>
      </c>
      <c r="N106" s="34" t="s">
        <v>744</v>
      </c>
      <c r="O106" s="34" t="s">
        <v>745</v>
      </c>
      <c r="Q106" s="34">
        <v>5</v>
      </c>
      <c r="R106" s="34" t="s">
        <v>746</v>
      </c>
      <c r="S106" s="34">
        <v>60</v>
      </c>
      <c r="W106" s="36">
        <v>0</v>
      </c>
      <c r="AB106" s="34">
        <v>136</v>
      </c>
    </row>
    <row r="107" spans="1:28" x14ac:dyDescent="0.25">
      <c r="A107" s="34" t="s">
        <v>826</v>
      </c>
      <c r="B107" s="34" t="s">
        <v>771</v>
      </c>
      <c r="C107" s="35">
        <v>39448</v>
      </c>
      <c r="D107" s="34" t="s">
        <v>740</v>
      </c>
      <c r="E107" s="36">
        <v>0.2</v>
      </c>
      <c r="F107" s="36">
        <v>0</v>
      </c>
      <c r="G107" s="36">
        <v>0.2</v>
      </c>
      <c r="H107" s="36">
        <v>0</v>
      </c>
      <c r="I107" s="34" t="s">
        <v>741</v>
      </c>
      <c r="J107" s="34" t="s">
        <v>742</v>
      </c>
      <c r="K107" s="36">
        <v>0</v>
      </c>
      <c r="L107" s="36">
        <v>0</v>
      </c>
      <c r="M107" s="34" t="s">
        <v>743</v>
      </c>
      <c r="N107" s="34" t="s">
        <v>744</v>
      </c>
      <c r="O107" s="34" t="s">
        <v>745</v>
      </c>
      <c r="Q107" s="34">
        <v>5</v>
      </c>
      <c r="R107" s="34" t="s">
        <v>746</v>
      </c>
      <c r="S107" s="34">
        <v>60</v>
      </c>
      <c r="W107" s="36">
        <v>0</v>
      </c>
      <c r="AB107" s="34">
        <v>137</v>
      </c>
    </row>
    <row r="108" spans="1:28" x14ac:dyDescent="0.25">
      <c r="A108" s="34" t="s">
        <v>827</v>
      </c>
      <c r="B108" s="34" t="s">
        <v>828</v>
      </c>
      <c r="C108" s="35">
        <v>42826</v>
      </c>
      <c r="D108" s="34" t="s">
        <v>740</v>
      </c>
      <c r="E108" s="36">
        <v>0</v>
      </c>
      <c r="F108" s="36">
        <v>0</v>
      </c>
      <c r="G108" s="36">
        <v>0</v>
      </c>
      <c r="H108" s="36">
        <v>0</v>
      </c>
      <c r="I108" s="34" t="s">
        <v>741</v>
      </c>
      <c r="J108" s="34" t="s">
        <v>742</v>
      </c>
      <c r="K108" s="36">
        <v>0</v>
      </c>
      <c r="L108" s="36">
        <v>0</v>
      </c>
      <c r="M108" s="34" t="s">
        <v>755</v>
      </c>
      <c r="N108" s="34" t="s">
        <v>744</v>
      </c>
      <c r="O108" s="34" t="s">
        <v>745</v>
      </c>
      <c r="R108" s="34" t="s">
        <v>747</v>
      </c>
      <c r="W108" s="36">
        <v>0</v>
      </c>
      <c r="AB108" s="34">
        <v>1148</v>
      </c>
    </row>
    <row r="109" spans="1:28" x14ac:dyDescent="0.25">
      <c r="A109" s="34" t="s">
        <v>829</v>
      </c>
      <c r="B109" s="34" t="s">
        <v>830</v>
      </c>
      <c r="C109" s="35">
        <v>42826</v>
      </c>
      <c r="D109" s="34" t="s">
        <v>740</v>
      </c>
      <c r="E109" s="36">
        <v>0</v>
      </c>
      <c r="F109" s="36">
        <v>0</v>
      </c>
      <c r="G109" s="36">
        <v>0</v>
      </c>
      <c r="H109" s="36">
        <v>0</v>
      </c>
      <c r="I109" s="34" t="s">
        <v>741</v>
      </c>
      <c r="J109" s="34" t="s">
        <v>742</v>
      </c>
      <c r="K109" s="36">
        <v>0</v>
      </c>
      <c r="L109" s="36">
        <v>0</v>
      </c>
      <c r="M109" s="34" t="s">
        <v>756</v>
      </c>
      <c r="N109" s="34" t="s">
        <v>744</v>
      </c>
      <c r="O109" s="34" t="s">
        <v>745</v>
      </c>
      <c r="R109" s="34" t="s">
        <v>747</v>
      </c>
      <c r="W109" s="36">
        <v>0</v>
      </c>
      <c r="AB109" s="34">
        <v>1149</v>
      </c>
    </row>
    <row r="110" spans="1:28" x14ac:dyDescent="0.25">
      <c r="A110" s="34" t="s">
        <v>106</v>
      </c>
      <c r="B110" s="34" t="s">
        <v>831</v>
      </c>
      <c r="C110" s="35">
        <v>42156</v>
      </c>
      <c r="D110" s="34" t="s">
        <v>740</v>
      </c>
      <c r="E110" s="36">
        <v>1.6719999999999999E-2</v>
      </c>
      <c r="F110" s="36">
        <v>4.1799999999999997E-3</v>
      </c>
      <c r="G110" s="36">
        <v>2.0899999999999998E-2</v>
      </c>
      <c r="H110" s="36">
        <v>0</v>
      </c>
      <c r="I110" s="34" t="s">
        <v>741</v>
      </c>
      <c r="J110" s="34" t="s">
        <v>742</v>
      </c>
      <c r="K110" s="36">
        <v>0</v>
      </c>
      <c r="L110" s="36">
        <v>0.2</v>
      </c>
      <c r="M110" s="34" t="s">
        <v>743</v>
      </c>
      <c r="N110" s="34" t="s">
        <v>744</v>
      </c>
      <c r="O110" s="34" t="s">
        <v>748</v>
      </c>
      <c r="P110" s="34" t="s">
        <v>757</v>
      </c>
      <c r="R110" s="34" t="s">
        <v>746</v>
      </c>
      <c r="W110" s="36">
        <v>0</v>
      </c>
      <c r="AB110" s="34">
        <v>1017</v>
      </c>
    </row>
    <row r="111" spans="1:28" x14ac:dyDescent="0.25">
      <c r="A111" s="34" t="s">
        <v>107</v>
      </c>
      <c r="B111" s="34" t="s">
        <v>832</v>
      </c>
      <c r="C111" s="35">
        <v>42401</v>
      </c>
      <c r="D111" s="34" t="s">
        <v>740</v>
      </c>
      <c r="E111" s="36">
        <v>2.6695E-2</v>
      </c>
      <c r="F111" s="36">
        <v>1.405E-3</v>
      </c>
      <c r="G111" s="36">
        <v>2.81E-2</v>
      </c>
      <c r="H111" s="36">
        <v>0</v>
      </c>
      <c r="I111" s="34" t="s">
        <v>741</v>
      </c>
      <c r="J111" s="34" t="s">
        <v>742</v>
      </c>
      <c r="K111" s="36">
        <v>0</v>
      </c>
      <c r="L111" s="36">
        <v>0.05</v>
      </c>
      <c r="M111" s="34" t="s">
        <v>743</v>
      </c>
      <c r="N111" s="34" t="s">
        <v>744</v>
      </c>
      <c r="O111" s="34" t="s">
        <v>748</v>
      </c>
      <c r="P111" s="34" t="s">
        <v>758</v>
      </c>
      <c r="R111" s="34" t="s">
        <v>746</v>
      </c>
      <c r="W111" s="36">
        <v>0</v>
      </c>
      <c r="AB111" s="34">
        <v>1023</v>
      </c>
    </row>
    <row r="112" spans="1:28" x14ac:dyDescent="0.25">
      <c r="A112" s="34" t="s">
        <v>108</v>
      </c>
      <c r="B112" s="34" t="s">
        <v>833</v>
      </c>
      <c r="C112" s="35">
        <v>42217</v>
      </c>
      <c r="D112" s="34" t="s">
        <v>740</v>
      </c>
      <c r="E112" s="36">
        <v>2.9700000000000001E-2</v>
      </c>
      <c r="F112" s="36">
        <v>0</v>
      </c>
      <c r="G112" s="36">
        <v>2.9700000000000001E-2</v>
      </c>
      <c r="H112" s="36">
        <v>0</v>
      </c>
      <c r="I112" s="34" t="s">
        <v>741</v>
      </c>
      <c r="J112" s="34" t="s">
        <v>742</v>
      </c>
      <c r="K112" s="36">
        <v>0</v>
      </c>
      <c r="L112" s="36">
        <v>0</v>
      </c>
      <c r="M112" s="34" t="s">
        <v>743</v>
      </c>
      <c r="N112" s="34" t="s">
        <v>744</v>
      </c>
      <c r="O112" s="34" t="s">
        <v>748</v>
      </c>
      <c r="Q112" s="34">
        <v>0</v>
      </c>
      <c r="R112" s="34" t="s">
        <v>746</v>
      </c>
      <c r="W112" s="36">
        <v>0</v>
      </c>
      <c r="AB112" s="34">
        <v>1027</v>
      </c>
    </row>
    <row r="113" spans="1:28" x14ac:dyDescent="0.25">
      <c r="A113" s="34" t="s">
        <v>834</v>
      </c>
      <c r="B113" s="34" t="s">
        <v>835</v>
      </c>
      <c r="C113" s="35">
        <v>41030</v>
      </c>
      <c r="D113" s="34" t="s">
        <v>740</v>
      </c>
      <c r="E113" s="36">
        <v>0</v>
      </c>
      <c r="F113" s="36">
        <v>0</v>
      </c>
      <c r="G113" s="36">
        <v>0</v>
      </c>
      <c r="H113" s="36">
        <v>0</v>
      </c>
      <c r="I113" s="34" t="s">
        <v>741</v>
      </c>
      <c r="J113" s="34" t="s">
        <v>742</v>
      </c>
      <c r="K113" s="36">
        <v>0</v>
      </c>
      <c r="L113" s="36">
        <v>0</v>
      </c>
      <c r="M113" s="34" t="s">
        <v>743</v>
      </c>
      <c r="N113" s="34" t="s">
        <v>744</v>
      </c>
      <c r="O113" s="34" t="s">
        <v>745</v>
      </c>
      <c r="Q113" s="34">
        <v>0</v>
      </c>
      <c r="R113" s="34" t="s">
        <v>746</v>
      </c>
      <c r="W113" s="36">
        <v>0</v>
      </c>
      <c r="AB113" s="34">
        <v>1028</v>
      </c>
    </row>
    <row r="114" spans="1:28" x14ac:dyDescent="0.25">
      <c r="A114" s="34" t="s">
        <v>109</v>
      </c>
      <c r="B114" s="34" t="s">
        <v>836</v>
      </c>
      <c r="C114" s="35">
        <v>41913</v>
      </c>
      <c r="D114" s="34" t="s">
        <v>740</v>
      </c>
      <c r="E114" s="36">
        <v>0</v>
      </c>
      <c r="F114" s="36">
        <v>0</v>
      </c>
      <c r="G114" s="36">
        <v>0</v>
      </c>
      <c r="H114" s="36">
        <v>0</v>
      </c>
      <c r="I114" s="34" t="s">
        <v>741</v>
      </c>
      <c r="J114" s="34" t="s">
        <v>742</v>
      </c>
      <c r="K114" s="36">
        <v>0</v>
      </c>
      <c r="L114" s="36">
        <v>0</v>
      </c>
      <c r="M114" s="34" t="s">
        <v>743</v>
      </c>
      <c r="N114" s="34" t="s">
        <v>744</v>
      </c>
      <c r="O114" s="34" t="s">
        <v>745</v>
      </c>
      <c r="R114" s="34" t="s">
        <v>746</v>
      </c>
      <c r="W114" s="36">
        <v>0</v>
      </c>
      <c r="AB114" s="34">
        <v>138</v>
      </c>
    </row>
    <row r="115" spans="1:28" x14ac:dyDescent="0.25">
      <c r="A115" s="34" t="s">
        <v>110</v>
      </c>
      <c r="B115" s="34" t="s">
        <v>837</v>
      </c>
      <c r="C115" s="35">
        <v>41913</v>
      </c>
      <c r="D115" s="34" t="s">
        <v>740</v>
      </c>
      <c r="E115" s="36">
        <v>0</v>
      </c>
      <c r="F115" s="36">
        <v>0</v>
      </c>
      <c r="G115" s="36">
        <v>0</v>
      </c>
      <c r="H115" s="36">
        <v>0</v>
      </c>
      <c r="I115" s="34" t="s">
        <v>741</v>
      </c>
      <c r="J115" s="34" t="s">
        <v>742</v>
      </c>
      <c r="K115" s="36">
        <v>0</v>
      </c>
      <c r="L115" s="36">
        <v>0</v>
      </c>
      <c r="M115" s="34" t="s">
        <v>743</v>
      </c>
      <c r="N115" s="34" t="s">
        <v>744</v>
      </c>
      <c r="O115" s="34" t="s">
        <v>745</v>
      </c>
      <c r="R115" s="34" t="s">
        <v>746</v>
      </c>
      <c r="W115" s="36">
        <v>0</v>
      </c>
      <c r="AB115" s="34">
        <v>139</v>
      </c>
    </row>
    <row r="116" spans="1:28" x14ac:dyDescent="0.25">
      <c r="A116" s="34" t="s">
        <v>111</v>
      </c>
      <c r="B116" s="34" t="s">
        <v>838</v>
      </c>
      <c r="C116" s="35">
        <v>41275</v>
      </c>
      <c r="D116" s="34" t="s">
        <v>740</v>
      </c>
      <c r="E116" s="36">
        <v>1.24E-2</v>
      </c>
      <c r="F116" s="36">
        <v>0</v>
      </c>
      <c r="G116" s="36">
        <v>1.24E-2</v>
      </c>
      <c r="H116" s="36">
        <v>0</v>
      </c>
      <c r="I116" s="34" t="s">
        <v>741</v>
      </c>
      <c r="J116" s="34" t="s">
        <v>742</v>
      </c>
      <c r="K116" s="36">
        <v>0</v>
      </c>
      <c r="L116" s="36">
        <v>0</v>
      </c>
      <c r="M116" s="34" t="s">
        <v>743</v>
      </c>
      <c r="N116" s="34" t="s">
        <v>744</v>
      </c>
      <c r="O116" s="34" t="s">
        <v>748</v>
      </c>
      <c r="P116" s="34" t="s">
        <v>759</v>
      </c>
      <c r="R116" s="34" t="s">
        <v>746</v>
      </c>
      <c r="W116" s="36">
        <v>0</v>
      </c>
      <c r="AB116" s="34">
        <v>141</v>
      </c>
    </row>
    <row r="117" spans="1:28" x14ac:dyDescent="0.25">
      <c r="A117" s="34" t="s">
        <v>112</v>
      </c>
      <c r="B117" s="34" t="s">
        <v>839</v>
      </c>
      <c r="C117" s="35">
        <v>41275</v>
      </c>
      <c r="D117" s="34" t="s">
        <v>740</v>
      </c>
      <c r="E117" s="36">
        <v>1.2999999999999999E-2</v>
      </c>
      <c r="F117" s="36">
        <v>0</v>
      </c>
      <c r="G117" s="36">
        <v>1.2999999999999999E-2</v>
      </c>
      <c r="H117" s="36">
        <v>0</v>
      </c>
      <c r="I117" s="34" t="s">
        <v>741</v>
      </c>
      <c r="J117" s="34" t="s">
        <v>742</v>
      </c>
      <c r="K117" s="36">
        <v>0</v>
      </c>
      <c r="L117" s="36">
        <v>0</v>
      </c>
      <c r="M117" s="34" t="s">
        <v>743</v>
      </c>
      <c r="N117" s="34" t="s">
        <v>744</v>
      </c>
      <c r="O117" s="34" t="s">
        <v>748</v>
      </c>
      <c r="R117" s="34" t="s">
        <v>746</v>
      </c>
      <c r="W117" s="36">
        <v>0</v>
      </c>
      <c r="AB117" s="34">
        <v>143</v>
      </c>
    </row>
    <row r="118" spans="1:28" x14ac:dyDescent="0.25">
      <c r="A118" s="34" t="s">
        <v>840</v>
      </c>
      <c r="B118" s="34" t="s">
        <v>841</v>
      </c>
      <c r="C118" s="35">
        <v>42491</v>
      </c>
      <c r="D118" s="34" t="s">
        <v>740</v>
      </c>
      <c r="E118" s="36">
        <v>0</v>
      </c>
      <c r="F118" s="36">
        <v>0</v>
      </c>
      <c r="G118" s="36">
        <v>0</v>
      </c>
      <c r="H118" s="36">
        <v>0</v>
      </c>
      <c r="I118" s="34" t="s">
        <v>741</v>
      </c>
      <c r="J118" s="34" t="s">
        <v>742</v>
      </c>
      <c r="K118" s="36">
        <v>0</v>
      </c>
      <c r="L118" s="36">
        <v>0</v>
      </c>
      <c r="M118" s="34" t="s">
        <v>743</v>
      </c>
      <c r="N118" s="34" t="s">
        <v>744</v>
      </c>
      <c r="O118" s="34" t="s">
        <v>748</v>
      </c>
      <c r="R118" s="34" t="s">
        <v>747</v>
      </c>
      <c r="W118" s="36">
        <v>0</v>
      </c>
      <c r="AB118" s="34">
        <v>1120</v>
      </c>
    </row>
    <row r="119" spans="1:28" x14ac:dyDescent="0.25">
      <c r="A119" s="34" t="s">
        <v>842</v>
      </c>
      <c r="B119" s="34" t="s">
        <v>843</v>
      </c>
      <c r="C119" s="35">
        <v>41944</v>
      </c>
      <c r="D119" s="34" t="s">
        <v>740</v>
      </c>
      <c r="E119" s="36">
        <v>0.05</v>
      </c>
      <c r="F119" s="36">
        <v>0</v>
      </c>
      <c r="G119" s="36">
        <v>0.05</v>
      </c>
      <c r="H119" s="36">
        <v>0</v>
      </c>
      <c r="I119" s="34" t="s">
        <v>741</v>
      </c>
      <c r="J119" s="34" t="s">
        <v>742</v>
      </c>
      <c r="K119" s="36">
        <v>0</v>
      </c>
      <c r="L119" s="36">
        <v>0</v>
      </c>
      <c r="M119" s="34" t="s">
        <v>743</v>
      </c>
      <c r="N119" s="34" t="s">
        <v>744</v>
      </c>
      <c r="O119" s="34" t="s">
        <v>748</v>
      </c>
      <c r="Q119" s="34">
        <v>20</v>
      </c>
      <c r="R119" s="34" t="s">
        <v>747</v>
      </c>
      <c r="W119" s="36">
        <v>0</v>
      </c>
      <c r="Y119" s="34" t="s">
        <v>758</v>
      </c>
      <c r="AB119" s="34">
        <v>1100</v>
      </c>
    </row>
    <row r="120" spans="1:28" x14ac:dyDescent="0.25">
      <c r="A120" s="34" t="s">
        <v>844</v>
      </c>
      <c r="B120" s="34" t="s">
        <v>845</v>
      </c>
      <c r="C120" s="35">
        <v>41913</v>
      </c>
      <c r="D120" s="34" t="s">
        <v>740</v>
      </c>
      <c r="E120" s="36">
        <v>0.2</v>
      </c>
      <c r="F120" s="36">
        <v>0</v>
      </c>
      <c r="G120" s="36">
        <v>0.2</v>
      </c>
      <c r="H120" s="36">
        <v>0</v>
      </c>
      <c r="I120" s="34" t="s">
        <v>741</v>
      </c>
      <c r="J120" s="34" t="s">
        <v>742</v>
      </c>
      <c r="K120" s="36">
        <v>0</v>
      </c>
      <c r="L120" s="36">
        <v>0</v>
      </c>
      <c r="M120" s="34" t="s">
        <v>743</v>
      </c>
      <c r="N120" s="34" t="s">
        <v>744</v>
      </c>
      <c r="O120" s="34" t="s">
        <v>748</v>
      </c>
      <c r="P120" s="34" t="s">
        <v>750</v>
      </c>
      <c r="Q120" s="34">
        <v>5</v>
      </c>
      <c r="R120" s="34" t="s">
        <v>746</v>
      </c>
      <c r="W120" s="36">
        <v>0</v>
      </c>
      <c r="AA120" s="34">
        <v>1</v>
      </c>
      <c r="AB120" s="34">
        <v>144</v>
      </c>
    </row>
    <row r="121" spans="1:28" x14ac:dyDescent="0.25">
      <c r="A121" s="34" t="s">
        <v>113</v>
      </c>
      <c r="B121" s="34" t="s">
        <v>846</v>
      </c>
      <c r="C121" s="35">
        <v>41275</v>
      </c>
      <c r="D121" s="34" t="s">
        <v>740</v>
      </c>
      <c r="E121" s="36">
        <v>1.5679999999999999E-2</v>
      </c>
      <c r="F121" s="36">
        <v>8.1999999999999998E-4</v>
      </c>
      <c r="G121" s="36">
        <v>1.6500000000000001E-2</v>
      </c>
      <c r="H121" s="36">
        <v>0</v>
      </c>
      <c r="I121" s="34" t="s">
        <v>741</v>
      </c>
      <c r="J121" s="34" t="s">
        <v>742</v>
      </c>
      <c r="K121" s="36">
        <v>0</v>
      </c>
      <c r="L121" s="36">
        <v>0.05</v>
      </c>
      <c r="M121" s="34" t="s">
        <v>743</v>
      </c>
      <c r="N121" s="34" t="s">
        <v>744</v>
      </c>
      <c r="O121" s="34" t="s">
        <v>748</v>
      </c>
      <c r="P121" s="34" t="s">
        <v>759</v>
      </c>
      <c r="R121" s="34" t="s">
        <v>746</v>
      </c>
      <c r="W121" s="36">
        <v>0</v>
      </c>
      <c r="AB121" s="34">
        <v>146</v>
      </c>
    </row>
    <row r="122" spans="1:28" x14ac:dyDescent="0.25">
      <c r="A122" s="34" t="s">
        <v>114</v>
      </c>
      <c r="B122" s="34" t="s">
        <v>847</v>
      </c>
      <c r="C122" s="35">
        <v>41275</v>
      </c>
      <c r="D122" s="34" t="s">
        <v>740</v>
      </c>
      <c r="E122" s="36">
        <v>2.0969999999999999E-2</v>
      </c>
      <c r="F122" s="36">
        <v>2.33E-3</v>
      </c>
      <c r="G122" s="36">
        <v>2.3299999999999998E-2</v>
      </c>
      <c r="H122" s="36">
        <v>0</v>
      </c>
      <c r="I122" s="34" t="s">
        <v>741</v>
      </c>
      <c r="J122" s="34" t="s">
        <v>742</v>
      </c>
      <c r="K122" s="36">
        <v>0</v>
      </c>
      <c r="L122" s="36">
        <v>0.1</v>
      </c>
      <c r="M122" s="34" t="s">
        <v>743</v>
      </c>
      <c r="N122" s="34" t="s">
        <v>744</v>
      </c>
      <c r="O122" s="34" t="s">
        <v>748</v>
      </c>
      <c r="P122" s="34" t="s">
        <v>760</v>
      </c>
      <c r="R122" s="34" t="s">
        <v>746</v>
      </c>
      <c r="W122" s="36">
        <v>0</v>
      </c>
      <c r="AB122" s="34">
        <v>148</v>
      </c>
    </row>
    <row r="123" spans="1:28" x14ac:dyDescent="0.25">
      <c r="A123" s="34" t="s">
        <v>115</v>
      </c>
      <c r="B123" s="34" t="s">
        <v>848</v>
      </c>
      <c r="C123" s="35">
        <v>41275</v>
      </c>
      <c r="D123" s="34" t="s">
        <v>740</v>
      </c>
      <c r="E123" s="36">
        <v>1.5299999999999999E-2</v>
      </c>
      <c r="F123" s="36">
        <v>2.7000000000000001E-3</v>
      </c>
      <c r="G123" s="36">
        <v>1.7999999999999999E-2</v>
      </c>
      <c r="H123" s="36">
        <v>0</v>
      </c>
      <c r="I123" s="34" t="s">
        <v>741</v>
      </c>
      <c r="J123" s="34" t="s">
        <v>742</v>
      </c>
      <c r="K123" s="36">
        <v>0</v>
      </c>
      <c r="L123" s="36">
        <v>0.15</v>
      </c>
      <c r="M123" s="34" t="s">
        <v>743</v>
      </c>
      <c r="N123" s="34" t="s">
        <v>744</v>
      </c>
      <c r="O123" s="34" t="s">
        <v>748</v>
      </c>
      <c r="P123" s="34" t="s">
        <v>751</v>
      </c>
      <c r="R123" s="34" t="s">
        <v>746</v>
      </c>
      <c r="W123" s="36">
        <v>0</v>
      </c>
      <c r="AB123" s="34">
        <v>149</v>
      </c>
    </row>
    <row r="124" spans="1:28" x14ac:dyDescent="0.25">
      <c r="A124" s="34" t="s">
        <v>116</v>
      </c>
      <c r="B124" s="34" t="s">
        <v>849</v>
      </c>
      <c r="C124" s="35">
        <v>41275</v>
      </c>
      <c r="D124" s="34" t="s">
        <v>740</v>
      </c>
      <c r="E124" s="36">
        <v>1.1730000000000001E-2</v>
      </c>
      <c r="F124" s="36">
        <v>2.0699999999999998E-3</v>
      </c>
      <c r="G124" s="36">
        <v>1.38E-2</v>
      </c>
      <c r="H124" s="36">
        <v>0</v>
      </c>
      <c r="I124" s="34" t="s">
        <v>741</v>
      </c>
      <c r="J124" s="34" t="s">
        <v>742</v>
      </c>
      <c r="K124" s="36">
        <v>0</v>
      </c>
      <c r="L124" s="36">
        <v>0.15</v>
      </c>
      <c r="M124" s="34" t="s">
        <v>743</v>
      </c>
      <c r="N124" s="34" t="s">
        <v>744</v>
      </c>
      <c r="O124" s="34" t="s">
        <v>748</v>
      </c>
      <c r="P124" s="34" t="s">
        <v>760</v>
      </c>
      <c r="R124" s="34" t="s">
        <v>746</v>
      </c>
      <c r="W124" s="36">
        <v>0</v>
      </c>
      <c r="AB124" s="34">
        <v>152</v>
      </c>
    </row>
    <row r="125" spans="1:28" x14ac:dyDescent="0.25">
      <c r="A125" s="34" t="s">
        <v>850</v>
      </c>
      <c r="B125" s="34" t="s">
        <v>851</v>
      </c>
      <c r="C125" s="35">
        <v>41275</v>
      </c>
      <c r="D125" s="34" t="s">
        <v>740</v>
      </c>
      <c r="E125" s="36">
        <v>1.1730000000000001E-2</v>
      </c>
      <c r="F125" s="36">
        <v>2.0699999999999998E-3</v>
      </c>
      <c r="G125" s="36">
        <v>1.38E-2</v>
      </c>
      <c r="H125" s="36">
        <v>0</v>
      </c>
      <c r="I125" s="34" t="s">
        <v>741</v>
      </c>
      <c r="J125" s="34" t="s">
        <v>742</v>
      </c>
      <c r="K125" s="36">
        <v>0</v>
      </c>
      <c r="L125" s="36">
        <v>0.15</v>
      </c>
      <c r="M125" s="34" t="s">
        <v>743</v>
      </c>
      <c r="N125" s="34" t="s">
        <v>744</v>
      </c>
      <c r="O125" s="34" t="s">
        <v>748</v>
      </c>
      <c r="P125" s="34" t="s">
        <v>760</v>
      </c>
      <c r="R125" s="34" t="s">
        <v>747</v>
      </c>
      <c r="W125" s="36">
        <v>0</v>
      </c>
      <c r="AB125" s="34">
        <v>1056</v>
      </c>
    </row>
    <row r="126" spans="1:28" x14ac:dyDescent="0.25">
      <c r="A126" s="34" t="s">
        <v>117</v>
      </c>
      <c r="B126" s="34" t="s">
        <v>852</v>
      </c>
      <c r="C126" s="35">
        <v>41275</v>
      </c>
      <c r="D126" s="34" t="s">
        <v>740</v>
      </c>
      <c r="E126" s="36">
        <v>1.431E-2</v>
      </c>
      <c r="F126" s="36">
        <v>1.5900000000000001E-3</v>
      </c>
      <c r="G126" s="36">
        <v>1.5900000000000001E-2</v>
      </c>
      <c r="H126" s="36">
        <v>0</v>
      </c>
      <c r="I126" s="34" t="s">
        <v>741</v>
      </c>
      <c r="J126" s="34" t="s">
        <v>742</v>
      </c>
      <c r="K126" s="36">
        <v>0</v>
      </c>
      <c r="L126" s="36">
        <v>0.1</v>
      </c>
      <c r="M126" s="34" t="s">
        <v>743</v>
      </c>
      <c r="N126" s="34" t="s">
        <v>744</v>
      </c>
      <c r="O126" s="34" t="s">
        <v>748</v>
      </c>
      <c r="P126" s="34" t="s">
        <v>760</v>
      </c>
      <c r="R126" s="34" t="s">
        <v>746</v>
      </c>
      <c r="W126" s="36">
        <v>0</v>
      </c>
      <c r="AB126" s="34">
        <v>154</v>
      </c>
    </row>
    <row r="127" spans="1:28" x14ac:dyDescent="0.25">
      <c r="A127" s="34" t="s">
        <v>853</v>
      </c>
      <c r="B127" s="34" t="s">
        <v>851</v>
      </c>
      <c r="C127" s="35">
        <v>41275</v>
      </c>
      <c r="D127" s="34" t="s">
        <v>740</v>
      </c>
      <c r="E127" s="36">
        <v>1.431E-2</v>
      </c>
      <c r="F127" s="36">
        <v>1.5900000000000001E-3</v>
      </c>
      <c r="G127" s="36">
        <v>1.5900000000000001E-2</v>
      </c>
      <c r="H127" s="36">
        <v>0</v>
      </c>
      <c r="I127" s="34" t="s">
        <v>741</v>
      </c>
      <c r="J127" s="34" t="s">
        <v>742</v>
      </c>
      <c r="K127" s="36">
        <v>0</v>
      </c>
      <c r="L127" s="36">
        <v>0.1</v>
      </c>
      <c r="M127" s="34" t="s">
        <v>743</v>
      </c>
      <c r="N127" s="34" t="s">
        <v>744</v>
      </c>
      <c r="O127" s="34" t="s">
        <v>748</v>
      </c>
      <c r="P127" s="34" t="s">
        <v>760</v>
      </c>
      <c r="R127" s="34" t="s">
        <v>747</v>
      </c>
      <c r="W127" s="36">
        <v>0</v>
      </c>
      <c r="AB127" s="34">
        <v>1057</v>
      </c>
    </row>
    <row r="128" spans="1:28" x14ac:dyDescent="0.25">
      <c r="A128" s="34" t="s">
        <v>118</v>
      </c>
      <c r="B128" s="34" t="s">
        <v>854</v>
      </c>
      <c r="C128" s="35">
        <v>41275</v>
      </c>
      <c r="D128" s="34" t="s">
        <v>740</v>
      </c>
      <c r="E128" s="36">
        <v>1.6400000000000001E-2</v>
      </c>
      <c r="F128" s="36">
        <v>0</v>
      </c>
      <c r="G128" s="36">
        <v>1.6400000000000001E-2</v>
      </c>
      <c r="H128" s="36">
        <v>0</v>
      </c>
      <c r="I128" s="34" t="s">
        <v>741</v>
      </c>
      <c r="J128" s="34" t="s">
        <v>742</v>
      </c>
      <c r="K128" s="36">
        <v>0</v>
      </c>
      <c r="L128" s="36">
        <v>0</v>
      </c>
      <c r="M128" s="34" t="s">
        <v>743</v>
      </c>
      <c r="N128" s="34" t="s">
        <v>744</v>
      </c>
      <c r="O128" s="34" t="s">
        <v>748</v>
      </c>
      <c r="P128" s="34" t="s">
        <v>759</v>
      </c>
      <c r="R128" s="34" t="s">
        <v>746</v>
      </c>
      <c r="W128" s="36">
        <v>0</v>
      </c>
      <c r="AB128" s="34">
        <v>156</v>
      </c>
    </row>
    <row r="129" spans="1:28" x14ac:dyDescent="0.25">
      <c r="A129" s="34" t="s">
        <v>119</v>
      </c>
      <c r="B129" s="34" t="s">
        <v>855</v>
      </c>
      <c r="C129" s="35">
        <v>41275</v>
      </c>
      <c r="D129" s="34" t="s">
        <v>740</v>
      </c>
      <c r="E129" s="36">
        <v>2.0199999999999999E-2</v>
      </c>
      <c r="F129" s="36">
        <v>0</v>
      </c>
      <c r="G129" s="36">
        <v>2.0199999999999999E-2</v>
      </c>
      <c r="H129" s="36">
        <v>0</v>
      </c>
      <c r="I129" s="34" t="s">
        <v>741</v>
      </c>
      <c r="J129" s="34" t="s">
        <v>742</v>
      </c>
      <c r="K129" s="36">
        <v>0</v>
      </c>
      <c r="L129" s="36">
        <v>0</v>
      </c>
      <c r="M129" s="34" t="s">
        <v>743</v>
      </c>
      <c r="N129" s="34" t="s">
        <v>744</v>
      </c>
      <c r="O129" s="34" t="s">
        <v>748</v>
      </c>
      <c r="P129" s="34" t="s">
        <v>751</v>
      </c>
      <c r="R129" s="34" t="s">
        <v>746</v>
      </c>
      <c r="W129" s="36">
        <v>0</v>
      </c>
      <c r="AB129" s="34">
        <v>157</v>
      </c>
    </row>
    <row r="130" spans="1:28" x14ac:dyDescent="0.25">
      <c r="A130" s="34" t="s">
        <v>120</v>
      </c>
      <c r="B130" s="34" t="s">
        <v>856</v>
      </c>
      <c r="C130" s="35">
        <v>41275</v>
      </c>
      <c r="D130" s="34" t="s">
        <v>740</v>
      </c>
      <c r="E130" s="36">
        <v>1.66E-2</v>
      </c>
      <c r="F130" s="36">
        <v>0</v>
      </c>
      <c r="G130" s="36">
        <v>1.66E-2</v>
      </c>
      <c r="H130" s="36">
        <v>0</v>
      </c>
      <c r="I130" s="34" t="s">
        <v>741</v>
      </c>
      <c r="J130" s="34" t="s">
        <v>742</v>
      </c>
      <c r="K130" s="36">
        <v>0</v>
      </c>
      <c r="L130" s="36">
        <v>0</v>
      </c>
      <c r="M130" s="34" t="s">
        <v>743</v>
      </c>
      <c r="N130" s="34" t="s">
        <v>744</v>
      </c>
      <c r="O130" s="34" t="s">
        <v>748</v>
      </c>
      <c r="P130" s="34" t="s">
        <v>759</v>
      </c>
      <c r="R130" s="34" t="s">
        <v>746</v>
      </c>
      <c r="W130" s="36">
        <v>0</v>
      </c>
      <c r="AB130" s="34">
        <v>160</v>
      </c>
    </row>
    <row r="131" spans="1:28" x14ac:dyDescent="0.25">
      <c r="A131" s="34" t="s">
        <v>121</v>
      </c>
      <c r="B131" s="34" t="s">
        <v>857</v>
      </c>
      <c r="C131" s="35">
        <v>41913</v>
      </c>
      <c r="D131" s="34" t="s">
        <v>740</v>
      </c>
      <c r="E131" s="36">
        <v>1.9699999999999999E-2</v>
      </c>
      <c r="F131" s="36">
        <v>0</v>
      </c>
      <c r="G131" s="36">
        <v>1.9699999999999999E-2</v>
      </c>
      <c r="H131" s="36">
        <v>0</v>
      </c>
      <c r="I131" s="34" t="s">
        <v>741</v>
      </c>
      <c r="J131" s="34" t="s">
        <v>742</v>
      </c>
      <c r="K131" s="36">
        <v>0</v>
      </c>
      <c r="L131" s="36">
        <v>0</v>
      </c>
      <c r="M131" s="34" t="s">
        <v>743</v>
      </c>
      <c r="N131" s="34" t="s">
        <v>744</v>
      </c>
      <c r="O131" s="34" t="s">
        <v>748</v>
      </c>
      <c r="P131" s="34" t="s">
        <v>754</v>
      </c>
      <c r="R131" s="34" t="s">
        <v>747</v>
      </c>
      <c r="W131" s="36">
        <v>0</v>
      </c>
      <c r="AB131" s="34">
        <v>1080</v>
      </c>
    </row>
    <row r="132" spans="1:28" x14ac:dyDescent="0.25">
      <c r="A132" s="34" t="s">
        <v>858</v>
      </c>
      <c r="B132" s="34" t="s">
        <v>859</v>
      </c>
      <c r="C132" s="35">
        <v>42278</v>
      </c>
      <c r="D132" s="34" t="s">
        <v>740</v>
      </c>
      <c r="E132" s="36">
        <v>0.2</v>
      </c>
      <c r="F132" s="36">
        <v>0</v>
      </c>
      <c r="G132" s="36">
        <v>0.2</v>
      </c>
      <c r="H132" s="36">
        <v>0</v>
      </c>
      <c r="I132" s="34" t="s">
        <v>741</v>
      </c>
      <c r="J132" s="34" t="s">
        <v>742</v>
      </c>
      <c r="K132" s="36">
        <v>0</v>
      </c>
      <c r="L132" s="36">
        <v>0</v>
      </c>
      <c r="M132" s="34" t="s">
        <v>743</v>
      </c>
      <c r="N132" s="34" t="s">
        <v>744</v>
      </c>
      <c r="R132" s="34" t="s">
        <v>747</v>
      </c>
      <c r="W132" s="36">
        <v>0</v>
      </c>
      <c r="AB132" s="34">
        <v>1107</v>
      </c>
    </row>
    <row r="133" spans="1:28" x14ac:dyDescent="0.25">
      <c r="A133" s="34" t="s">
        <v>122</v>
      </c>
      <c r="B133" s="34" t="s">
        <v>860</v>
      </c>
      <c r="C133" s="35">
        <v>41275</v>
      </c>
      <c r="D133" s="34" t="s">
        <v>740</v>
      </c>
      <c r="E133" s="36">
        <v>3.39E-2</v>
      </c>
      <c r="F133" s="36">
        <v>0</v>
      </c>
      <c r="G133" s="36">
        <v>3.39E-2</v>
      </c>
      <c r="H133" s="36">
        <v>0</v>
      </c>
      <c r="I133" s="34" t="s">
        <v>741</v>
      </c>
      <c r="J133" s="34" t="s">
        <v>742</v>
      </c>
      <c r="K133" s="36">
        <v>0</v>
      </c>
      <c r="L133" s="36">
        <v>0</v>
      </c>
      <c r="M133" s="34" t="s">
        <v>743</v>
      </c>
      <c r="N133" s="34" t="s">
        <v>744</v>
      </c>
      <c r="O133" s="34" t="s">
        <v>748</v>
      </c>
      <c r="Q133" s="34">
        <v>0</v>
      </c>
      <c r="R133" s="34" t="s">
        <v>746</v>
      </c>
      <c r="W133" s="36">
        <v>0</v>
      </c>
      <c r="AB133" s="34">
        <v>995</v>
      </c>
    </row>
    <row r="134" spans="1:28" x14ac:dyDescent="0.25">
      <c r="A134" s="34" t="s">
        <v>123</v>
      </c>
      <c r="B134" s="34" t="s">
        <v>861</v>
      </c>
      <c r="C134" s="35">
        <v>41913</v>
      </c>
      <c r="D134" s="34" t="s">
        <v>740</v>
      </c>
      <c r="E134" s="36">
        <v>0</v>
      </c>
      <c r="F134" s="36">
        <v>0</v>
      </c>
      <c r="G134" s="36">
        <v>0</v>
      </c>
      <c r="H134" s="36">
        <v>0</v>
      </c>
      <c r="I134" s="34" t="s">
        <v>741</v>
      </c>
      <c r="J134" s="34" t="s">
        <v>742</v>
      </c>
      <c r="K134" s="36">
        <v>0</v>
      </c>
      <c r="L134" s="36">
        <v>0</v>
      </c>
      <c r="M134" s="34" t="s">
        <v>743</v>
      </c>
      <c r="N134" s="34" t="s">
        <v>744</v>
      </c>
      <c r="O134" s="34" t="s">
        <v>745</v>
      </c>
      <c r="Q134" s="34">
        <v>0</v>
      </c>
      <c r="R134" s="34" t="s">
        <v>746</v>
      </c>
      <c r="W134" s="36">
        <v>0</v>
      </c>
      <c r="AB134" s="34">
        <v>996</v>
      </c>
    </row>
    <row r="135" spans="1:28" x14ac:dyDescent="0.25">
      <c r="A135" s="34" t="s">
        <v>124</v>
      </c>
      <c r="B135" s="34" t="s">
        <v>776</v>
      </c>
      <c r="C135" s="35">
        <v>41913</v>
      </c>
      <c r="D135" s="34" t="s">
        <v>740</v>
      </c>
      <c r="E135" s="36">
        <v>0</v>
      </c>
      <c r="F135" s="36">
        <v>0</v>
      </c>
      <c r="G135" s="36">
        <v>0</v>
      </c>
      <c r="H135" s="36">
        <v>0</v>
      </c>
      <c r="I135" s="34" t="s">
        <v>741</v>
      </c>
      <c r="J135" s="34" t="s">
        <v>742</v>
      </c>
      <c r="K135" s="36">
        <v>0</v>
      </c>
      <c r="L135" s="36">
        <v>0</v>
      </c>
      <c r="M135" s="34" t="s">
        <v>743</v>
      </c>
      <c r="N135" s="34" t="s">
        <v>744</v>
      </c>
      <c r="O135" s="34" t="s">
        <v>745</v>
      </c>
      <c r="R135" s="34" t="s">
        <v>746</v>
      </c>
      <c r="W135" s="36">
        <v>0</v>
      </c>
      <c r="AB135" s="34">
        <v>163</v>
      </c>
    </row>
    <row r="136" spans="1:28" x14ac:dyDescent="0.25">
      <c r="A136" s="34" t="s">
        <v>125</v>
      </c>
      <c r="B136" s="34" t="s">
        <v>778</v>
      </c>
      <c r="C136" s="35">
        <v>41275</v>
      </c>
      <c r="D136" s="34" t="s">
        <v>740</v>
      </c>
      <c r="E136" s="36">
        <v>1.5869999999999999E-2</v>
      </c>
      <c r="F136" s="36">
        <v>8.3000000000000001E-4</v>
      </c>
      <c r="G136" s="36">
        <v>1.67E-2</v>
      </c>
      <c r="H136" s="36">
        <v>0</v>
      </c>
      <c r="I136" s="34" t="s">
        <v>741</v>
      </c>
      <c r="J136" s="34" t="s">
        <v>742</v>
      </c>
      <c r="K136" s="36">
        <v>0</v>
      </c>
      <c r="L136" s="36">
        <v>0.05</v>
      </c>
      <c r="M136" s="34" t="s">
        <v>743</v>
      </c>
      <c r="N136" s="34" t="s">
        <v>744</v>
      </c>
      <c r="O136" s="34" t="s">
        <v>748</v>
      </c>
      <c r="P136" s="34" t="s">
        <v>749</v>
      </c>
      <c r="R136" s="34" t="s">
        <v>746</v>
      </c>
      <c r="W136" s="36">
        <v>0</v>
      </c>
      <c r="AB136" s="34">
        <v>165</v>
      </c>
    </row>
    <row r="137" spans="1:28" x14ac:dyDescent="0.25">
      <c r="A137" s="34" t="s">
        <v>126</v>
      </c>
      <c r="B137" s="34" t="s">
        <v>862</v>
      </c>
      <c r="C137" s="35">
        <v>41609</v>
      </c>
      <c r="D137" s="34" t="s">
        <v>740</v>
      </c>
      <c r="E137" s="36">
        <v>0.2</v>
      </c>
      <c r="F137" s="36">
        <v>0</v>
      </c>
      <c r="G137" s="36">
        <v>0.2</v>
      </c>
      <c r="H137" s="36">
        <v>0</v>
      </c>
      <c r="I137" s="34" t="s">
        <v>741</v>
      </c>
      <c r="J137" s="34" t="s">
        <v>742</v>
      </c>
      <c r="K137" s="36">
        <v>0</v>
      </c>
      <c r="L137" s="36">
        <v>0</v>
      </c>
      <c r="M137" s="34" t="s">
        <v>743</v>
      </c>
      <c r="N137" s="34" t="s">
        <v>744</v>
      </c>
      <c r="O137" s="34" t="s">
        <v>745</v>
      </c>
      <c r="Q137" s="34">
        <v>5</v>
      </c>
      <c r="R137" s="34" t="s">
        <v>746</v>
      </c>
      <c r="W137" s="36">
        <v>0</v>
      </c>
      <c r="AB137" s="34">
        <v>1037</v>
      </c>
    </row>
    <row r="138" spans="1:28" x14ac:dyDescent="0.25">
      <c r="A138" s="34" t="s">
        <v>127</v>
      </c>
      <c r="B138" s="34" t="s">
        <v>781</v>
      </c>
      <c r="C138" s="35">
        <v>41275</v>
      </c>
      <c r="D138" s="34" t="s">
        <v>740</v>
      </c>
      <c r="E138" s="36">
        <v>0.21279999999999999</v>
      </c>
      <c r="F138" s="36">
        <v>0</v>
      </c>
      <c r="G138" s="36">
        <v>0.21279999999999999</v>
      </c>
      <c r="H138" s="36">
        <v>0</v>
      </c>
      <c r="I138" s="34" t="s">
        <v>741</v>
      </c>
      <c r="J138" s="34" t="s">
        <v>742</v>
      </c>
      <c r="K138" s="36">
        <v>0</v>
      </c>
      <c r="L138" s="36">
        <v>0</v>
      </c>
      <c r="M138" s="34" t="s">
        <v>743</v>
      </c>
      <c r="N138" s="34" t="s">
        <v>744</v>
      </c>
      <c r="O138" s="34" t="s">
        <v>748</v>
      </c>
      <c r="P138" s="34" t="s">
        <v>750</v>
      </c>
      <c r="R138" s="34" t="s">
        <v>746</v>
      </c>
      <c r="S138" s="34">
        <v>60</v>
      </c>
      <c r="W138" s="36">
        <v>0</v>
      </c>
      <c r="AB138" s="34">
        <v>169</v>
      </c>
    </row>
    <row r="139" spans="1:28" x14ac:dyDescent="0.25">
      <c r="A139" s="34" t="s">
        <v>863</v>
      </c>
      <c r="B139" s="34" t="s">
        <v>782</v>
      </c>
      <c r="C139" s="35">
        <v>41821</v>
      </c>
      <c r="D139" s="34" t="s">
        <v>740</v>
      </c>
      <c r="E139" s="36">
        <v>0.2</v>
      </c>
      <c r="F139" s="36">
        <v>0</v>
      </c>
      <c r="G139" s="36">
        <v>0.2</v>
      </c>
      <c r="H139" s="36">
        <v>0</v>
      </c>
      <c r="I139" s="34" t="s">
        <v>741</v>
      </c>
      <c r="J139" s="34" t="s">
        <v>742</v>
      </c>
      <c r="K139" s="36">
        <v>0</v>
      </c>
      <c r="L139" s="36">
        <v>0</v>
      </c>
      <c r="M139" s="34" t="s">
        <v>743</v>
      </c>
      <c r="N139" s="34" t="s">
        <v>744</v>
      </c>
      <c r="O139" s="34" t="s">
        <v>745</v>
      </c>
      <c r="Q139" s="34">
        <v>5</v>
      </c>
      <c r="R139" s="34" t="s">
        <v>747</v>
      </c>
      <c r="S139" s="34">
        <v>60</v>
      </c>
      <c r="W139" s="36">
        <v>0</v>
      </c>
      <c r="AB139" s="34">
        <v>1092</v>
      </c>
    </row>
    <row r="140" spans="1:28" x14ac:dyDescent="0.25">
      <c r="A140" s="34" t="s">
        <v>128</v>
      </c>
      <c r="B140" s="34" t="s">
        <v>784</v>
      </c>
      <c r="C140" s="35">
        <v>41275</v>
      </c>
      <c r="D140" s="34" t="s">
        <v>740</v>
      </c>
      <c r="E140" s="36">
        <v>3.0300000000000001E-2</v>
      </c>
      <c r="F140" s="36">
        <v>0</v>
      </c>
      <c r="G140" s="36">
        <v>3.0300000000000001E-2</v>
      </c>
      <c r="H140" s="36">
        <v>0</v>
      </c>
      <c r="I140" s="34" t="s">
        <v>741</v>
      </c>
      <c r="J140" s="34" t="s">
        <v>742</v>
      </c>
      <c r="K140" s="36">
        <v>0.05</v>
      </c>
      <c r="L140" s="36">
        <v>0</v>
      </c>
      <c r="M140" s="34" t="s">
        <v>743</v>
      </c>
      <c r="N140" s="34" t="s">
        <v>744</v>
      </c>
      <c r="O140" s="34" t="s">
        <v>748</v>
      </c>
      <c r="P140" s="34" t="s">
        <v>751</v>
      </c>
      <c r="R140" s="34" t="s">
        <v>746</v>
      </c>
      <c r="W140" s="36">
        <v>0</v>
      </c>
      <c r="AB140" s="34">
        <v>171</v>
      </c>
    </row>
    <row r="141" spans="1:28" x14ac:dyDescent="0.25">
      <c r="A141" s="34" t="s">
        <v>129</v>
      </c>
      <c r="B141" s="34" t="s">
        <v>784</v>
      </c>
      <c r="C141" s="35">
        <v>41275</v>
      </c>
      <c r="D141" s="34" t="s">
        <v>740</v>
      </c>
      <c r="E141" s="36">
        <v>7.1599999999999997E-2</v>
      </c>
      <c r="F141" s="36">
        <v>0</v>
      </c>
      <c r="G141" s="36">
        <v>7.1599999999999997E-2</v>
      </c>
      <c r="H141" s="36">
        <v>0</v>
      </c>
      <c r="I141" s="34" t="s">
        <v>741</v>
      </c>
      <c r="J141" s="34" t="s">
        <v>742</v>
      </c>
      <c r="K141" s="36">
        <v>0.1</v>
      </c>
      <c r="L141" s="36">
        <v>0</v>
      </c>
      <c r="M141" s="34" t="s">
        <v>743</v>
      </c>
      <c r="N141" s="34" t="s">
        <v>744</v>
      </c>
      <c r="O141" s="34" t="s">
        <v>748</v>
      </c>
      <c r="R141" s="34" t="s">
        <v>746</v>
      </c>
      <c r="W141" s="36">
        <v>0</v>
      </c>
      <c r="AB141" s="34">
        <v>172</v>
      </c>
    </row>
    <row r="142" spans="1:28" x14ac:dyDescent="0.25">
      <c r="A142" s="34" t="s">
        <v>130</v>
      </c>
      <c r="B142" s="34" t="s">
        <v>784</v>
      </c>
      <c r="C142" s="35">
        <v>41275</v>
      </c>
      <c r="D142" s="34" t="s">
        <v>740</v>
      </c>
      <c r="E142" s="36">
        <v>7.1599999999999997E-2</v>
      </c>
      <c r="F142" s="36">
        <v>0</v>
      </c>
      <c r="G142" s="36">
        <v>7.1599999999999997E-2</v>
      </c>
      <c r="H142" s="36">
        <v>0</v>
      </c>
      <c r="I142" s="34" t="s">
        <v>741</v>
      </c>
      <c r="J142" s="34" t="s">
        <v>742</v>
      </c>
      <c r="K142" s="36">
        <v>0.1</v>
      </c>
      <c r="L142" s="36">
        <v>0</v>
      </c>
      <c r="M142" s="34" t="s">
        <v>743</v>
      </c>
      <c r="N142" s="34" t="s">
        <v>744</v>
      </c>
      <c r="O142" s="34" t="s">
        <v>748</v>
      </c>
      <c r="R142" s="34" t="s">
        <v>746</v>
      </c>
      <c r="W142" s="36">
        <v>0</v>
      </c>
      <c r="AB142" s="34">
        <v>173</v>
      </c>
    </row>
    <row r="143" spans="1:28" x14ac:dyDescent="0.25">
      <c r="A143" s="34" t="s">
        <v>131</v>
      </c>
      <c r="B143" s="34" t="s">
        <v>784</v>
      </c>
      <c r="C143" s="35">
        <v>41275</v>
      </c>
      <c r="D143" s="34" t="s">
        <v>740</v>
      </c>
      <c r="E143" s="36">
        <v>7.1599999999999997E-2</v>
      </c>
      <c r="F143" s="36">
        <v>0</v>
      </c>
      <c r="G143" s="36">
        <v>7.1599999999999997E-2</v>
      </c>
      <c r="H143" s="36">
        <v>0</v>
      </c>
      <c r="I143" s="34" t="s">
        <v>741</v>
      </c>
      <c r="J143" s="34" t="s">
        <v>742</v>
      </c>
      <c r="K143" s="36">
        <v>0.1</v>
      </c>
      <c r="L143" s="36">
        <v>0</v>
      </c>
      <c r="M143" s="34" t="s">
        <v>743</v>
      </c>
      <c r="N143" s="34" t="s">
        <v>744</v>
      </c>
      <c r="O143" s="34" t="s">
        <v>748</v>
      </c>
      <c r="R143" s="34" t="s">
        <v>746</v>
      </c>
      <c r="W143" s="36">
        <v>0</v>
      </c>
      <c r="AB143" s="34">
        <v>174</v>
      </c>
    </row>
    <row r="144" spans="1:28" x14ac:dyDescent="0.25">
      <c r="A144" s="34" t="s">
        <v>132</v>
      </c>
      <c r="B144" s="34" t="s">
        <v>784</v>
      </c>
      <c r="C144" s="35">
        <v>41275</v>
      </c>
      <c r="D144" s="34" t="s">
        <v>740</v>
      </c>
      <c r="E144" s="36">
        <v>7.1599999999999997E-2</v>
      </c>
      <c r="F144" s="36">
        <v>0</v>
      </c>
      <c r="G144" s="36">
        <v>7.1599999999999997E-2</v>
      </c>
      <c r="H144" s="36">
        <v>0</v>
      </c>
      <c r="I144" s="34" t="s">
        <v>741</v>
      </c>
      <c r="J144" s="34" t="s">
        <v>742</v>
      </c>
      <c r="K144" s="36">
        <v>0.1</v>
      </c>
      <c r="L144" s="36">
        <v>0</v>
      </c>
      <c r="M144" s="34" t="s">
        <v>743</v>
      </c>
      <c r="N144" s="34" t="s">
        <v>744</v>
      </c>
      <c r="O144" s="34" t="s">
        <v>748</v>
      </c>
      <c r="R144" s="34" t="s">
        <v>746</v>
      </c>
      <c r="W144" s="36">
        <v>0</v>
      </c>
      <c r="AB144" s="34">
        <v>175</v>
      </c>
    </row>
    <row r="145" spans="1:28" x14ac:dyDescent="0.25">
      <c r="A145" s="34" t="s">
        <v>133</v>
      </c>
      <c r="B145" s="34" t="s">
        <v>784</v>
      </c>
      <c r="C145" s="35">
        <v>41275</v>
      </c>
      <c r="D145" s="34" t="s">
        <v>740</v>
      </c>
      <c r="E145" s="36">
        <v>7.1599999999999997E-2</v>
      </c>
      <c r="F145" s="36">
        <v>0</v>
      </c>
      <c r="G145" s="36">
        <v>7.1599999999999997E-2</v>
      </c>
      <c r="H145" s="36">
        <v>0</v>
      </c>
      <c r="I145" s="34" t="s">
        <v>741</v>
      </c>
      <c r="J145" s="34" t="s">
        <v>742</v>
      </c>
      <c r="K145" s="36">
        <v>0.1</v>
      </c>
      <c r="L145" s="36">
        <v>0</v>
      </c>
      <c r="M145" s="34" t="s">
        <v>743</v>
      </c>
      <c r="N145" s="34" t="s">
        <v>744</v>
      </c>
      <c r="O145" s="34" t="s">
        <v>748</v>
      </c>
      <c r="R145" s="34" t="s">
        <v>746</v>
      </c>
      <c r="W145" s="36">
        <v>0</v>
      </c>
      <c r="AB145" s="34">
        <v>176</v>
      </c>
    </row>
    <row r="146" spans="1:28" x14ac:dyDescent="0.25">
      <c r="A146" s="34" t="s">
        <v>134</v>
      </c>
      <c r="B146" s="34" t="s">
        <v>784</v>
      </c>
      <c r="C146" s="35">
        <v>41275</v>
      </c>
      <c r="D146" s="34" t="s">
        <v>740</v>
      </c>
      <c r="E146" s="36">
        <v>9.7799999999999998E-2</v>
      </c>
      <c r="F146" s="36">
        <v>0</v>
      </c>
      <c r="G146" s="36">
        <v>9.7799999999999998E-2</v>
      </c>
      <c r="H146" s="36">
        <v>0</v>
      </c>
      <c r="I146" s="34" t="s">
        <v>741</v>
      </c>
      <c r="J146" s="34" t="s">
        <v>742</v>
      </c>
      <c r="K146" s="36">
        <v>0.1</v>
      </c>
      <c r="L146" s="36">
        <v>0</v>
      </c>
      <c r="M146" s="34" t="s">
        <v>743</v>
      </c>
      <c r="N146" s="34" t="s">
        <v>744</v>
      </c>
      <c r="O146" s="34" t="s">
        <v>748</v>
      </c>
      <c r="R146" s="34" t="s">
        <v>746</v>
      </c>
      <c r="W146" s="36">
        <v>0</v>
      </c>
      <c r="AB146" s="34">
        <v>177</v>
      </c>
    </row>
    <row r="147" spans="1:28" x14ac:dyDescent="0.25">
      <c r="A147" s="34" t="s">
        <v>135</v>
      </c>
      <c r="B147" s="34" t="s">
        <v>784</v>
      </c>
      <c r="C147" s="35">
        <v>41275</v>
      </c>
      <c r="D147" s="34" t="s">
        <v>740</v>
      </c>
      <c r="E147" s="36">
        <v>9.7799999999999998E-2</v>
      </c>
      <c r="F147" s="36">
        <v>0</v>
      </c>
      <c r="G147" s="36">
        <v>9.7799999999999998E-2</v>
      </c>
      <c r="H147" s="36">
        <v>0</v>
      </c>
      <c r="I147" s="34" t="s">
        <v>741</v>
      </c>
      <c r="J147" s="34" t="s">
        <v>742</v>
      </c>
      <c r="K147" s="36">
        <v>0.1</v>
      </c>
      <c r="L147" s="36">
        <v>0</v>
      </c>
      <c r="M147" s="34" t="s">
        <v>743</v>
      </c>
      <c r="N147" s="34" t="s">
        <v>744</v>
      </c>
      <c r="O147" s="34" t="s">
        <v>748</v>
      </c>
      <c r="R147" s="34" t="s">
        <v>746</v>
      </c>
      <c r="W147" s="36">
        <v>0</v>
      </c>
      <c r="AB147" s="34">
        <v>178</v>
      </c>
    </row>
    <row r="148" spans="1:28" x14ac:dyDescent="0.25">
      <c r="A148" s="34" t="s">
        <v>136</v>
      </c>
      <c r="B148" s="34" t="s">
        <v>784</v>
      </c>
      <c r="C148" s="35">
        <v>41275</v>
      </c>
      <c r="D148" s="34" t="s">
        <v>740</v>
      </c>
      <c r="E148" s="36">
        <v>6.0699999999999997E-2</v>
      </c>
      <c r="F148" s="36">
        <v>0</v>
      </c>
      <c r="G148" s="36">
        <v>6.0699999999999997E-2</v>
      </c>
      <c r="H148" s="36">
        <v>0</v>
      </c>
      <c r="I148" s="34" t="s">
        <v>741</v>
      </c>
      <c r="J148" s="34" t="s">
        <v>742</v>
      </c>
      <c r="K148" s="36">
        <v>0.15</v>
      </c>
      <c r="L148" s="36">
        <v>0</v>
      </c>
      <c r="M148" s="34" t="s">
        <v>743</v>
      </c>
      <c r="N148" s="34" t="s">
        <v>744</v>
      </c>
      <c r="O148" s="34" t="s">
        <v>748</v>
      </c>
      <c r="R148" s="34" t="s">
        <v>746</v>
      </c>
      <c r="W148" s="36">
        <v>0</v>
      </c>
      <c r="AB148" s="34">
        <v>179</v>
      </c>
    </row>
    <row r="149" spans="1:28" x14ac:dyDescent="0.25">
      <c r="A149" s="34" t="s">
        <v>137</v>
      </c>
      <c r="B149" s="34" t="s">
        <v>784</v>
      </c>
      <c r="C149" s="35">
        <v>41275</v>
      </c>
      <c r="D149" s="34" t="s">
        <v>740</v>
      </c>
      <c r="E149" s="36">
        <v>6.0699999999999997E-2</v>
      </c>
      <c r="F149" s="36">
        <v>0</v>
      </c>
      <c r="G149" s="36">
        <v>6.0699999999999997E-2</v>
      </c>
      <c r="H149" s="36">
        <v>0</v>
      </c>
      <c r="I149" s="34" t="s">
        <v>741</v>
      </c>
      <c r="J149" s="34" t="s">
        <v>742</v>
      </c>
      <c r="K149" s="36">
        <v>0.15</v>
      </c>
      <c r="L149" s="36">
        <v>0</v>
      </c>
      <c r="M149" s="34" t="s">
        <v>743</v>
      </c>
      <c r="N149" s="34" t="s">
        <v>744</v>
      </c>
      <c r="O149" s="34" t="s">
        <v>748</v>
      </c>
      <c r="R149" s="34" t="s">
        <v>746</v>
      </c>
      <c r="W149" s="36">
        <v>0</v>
      </c>
      <c r="AB149" s="34">
        <v>180</v>
      </c>
    </row>
    <row r="150" spans="1:28" x14ac:dyDescent="0.25">
      <c r="A150" s="34" t="s">
        <v>138</v>
      </c>
      <c r="B150" s="34" t="s">
        <v>784</v>
      </c>
      <c r="C150" s="35">
        <v>41275</v>
      </c>
      <c r="D150" s="34" t="s">
        <v>740</v>
      </c>
      <c r="E150" s="36">
        <v>6.0699999999999997E-2</v>
      </c>
      <c r="F150" s="36">
        <v>0</v>
      </c>
      <c r="G150" s="36">
        <v>6.0699999999999997E-2</v>
      </c>
      <c r="H150" s="36">
        <v>0</v>
      </c>
      <c r="I150" s="34" t="s">
        <v>741</v>
      </c>
      <c r="J150" s="34" t="s">
        <v>742</v>
      </c>
      <c r="K150" s="36">
        <v>0.15</v>
      </c>
      <c r="L150" s="36">
        <v>0</v>
      </c>
      <c r="M150" s="34" t="s">
        <v>743</v>
      </c>
      <c r="N150" s="34" t="s">
        <v>744</v>
      </c>
      <c r="O150" s="34" t="s">
        <v>748</v>
      </c>
      <c r="R150" s="34" t="s">
        <v>746</v>
      </c>
      <c r="W150" s="36">
        <v>0</v>
      </c>
      <c r="AB150" s="34">
        <v>181</v>
      </c>
    </row>
    <row r="151" spans="1:28" x14ac:dyDescent="0.25">
      <c r="A151" s="34" t="s">
        <v>139</v>
      </c>
      <c r="B151" s="34" t="s">
        <v>864</v>
      </c>
      <c r="C151" s="35">
        <v>41579</v>
      </c>
      <c r="D151" s="34" t="s">
        <v>740</v>
      </c>
      <c r="E151" s="36">
        <v>9.7799999999999998E-2</v>
      </c>
      <c r="F151" s="36">
        <v>0</v>
      </c>
      <c r="G151" s="36">
        <v>9.7799999999999998E-2</v>
      </c>
      <c r="H151" s="36">
        <v>0</v>
      </c>
      <c r="I151" s="34" t="s">
        <v>741</v>
      </c>
      <c r="J151" s="34" t="s">
        <v>742</v>
      </c>
      <c r="K151" s="36">
        <v>0.1</v>
      </c>
      <c r="L151" s="36">
        <v>0</v>
      </c>
      <c r="M151" s="34" t="s">
        <v>743</v>
      </c>
      <c r="N151" s="34" t="s">
        <v>744</v>
      </c>
      <c r="O151" s="34" t="s">
        <v>748</v>
      </c>
      <c r="R151" s="34" t="s">
        <v>747</v>
      </c>
      <c r="W151" s="36">
        <v>0</v>
      </c>
      <c r="AB151" s="34">
        <v>1067</v>
      </c>
    </row>
    <row r="152" spans="1:28" x14ac:dyDescent="0.25">
      <c r="A152" s="34" t="s">
        <v>140</v>
      </c>
      <c r="B152" s="34" t="s">
        <v>864</v>
      </c>
      <c r="C152" s="35">
        <v>41426</v>
      </c>
      <c r="D152" s="34" t="s">
        <v>740</v>
      </c>
      <c r="E152" s="36">
        <v>6.0699999999999997E-2</v>
      </c>
      <c r="F152" s="36">
        <v>0</v>
      </c>
      <c r="G152" s="36">
        <v>6.0699999999999997E-2</v>
      </c>
      <c r="H152" s="36">
        <v>0</v>
      </c>
      <c r="I152" s="34" t="s">
        <v>741</v>
      </c>
      <c r="J152" s="34" t="s">
        <v>742</v>
      </c>
      <c r="K152" s="36">
        <v>0.15</v>
      </c>
      <c r="L152" s="36">
        <v>0</v>
      </c>
      <c r="M152" s="34" t="s">
        <v>743</v>
      </c>
      <c r="N152" s="34" t="s">
        <v>744</v>
      </c>
      <c r="O152" s="34" t="s">
        <v>748</v>
      </c>
      <c r="R152" s="34" t="s">
        <v>747</v>
      </c>
      <c r="W152" s="36">
        <v>0</v>
      </c>
      <c r="AB152" s="34">
        <v>1068</v>
      </c>
    </row>
    <row r="153" spans="1:28" x14ac:dyDescent="0.25">
      <c r="A153" s="34" t="s">
        <v>141</v>
      </c>
      <c r="B153" s="34" t="s">
        <v>802</v>
      </c>
      <c r="C153" s="35">
        <v>39448</v>
      </c>
      <c r="D153" s="34" t="s">
        <v>740</v>
      </c>
      <c r="E153" s="36">
        <v>0.2</v>
      </c>
      <c r="F153" s="36">
        <v>0</v>
      </c>
      <c r="G153" s="36">
        <v>0.2</v>
      </c>
      <c r="H153" s="36">
        <v>0</v>
      </c>
      <c r="I153" s="34" t="s">
        <v>741</v>
      </c>
      <c r="J153" s="34" t="s">
        <v>742</v>
      </c>
      <c r="K153" s="36">
        <v>0</v>
      </c>
      <c r="L153" s="36">
        <v>0</v>
      </c>
      <c r="M153" s="34" t="s">
        <v>743</v>
      </c>
      <c r="N153" s="34" t="s">
        <v>744</v>
      </c>
      <c r="O153" s="34" t="s">
        <v>745</v>
      </c>
      <c r="Q153" s="34">
        <v>5</v>
      </c>
      <c r="R153" s="34" t="s">
        <v>746</v>
      </c>
      <c r="S153" s="34">
        <v>60</v>
      </c>
      <c r="W153" s="36">
        <v>0</v>
      </c>
      <c r="AB153" s="34">
        <v>182</v>
      </c>
    </row>
    <row r="154" spans="1:28" x14ac:dyDescent="0.25">
      <c r="A154" s="34" t="s">
        <v>142</v>
      </c>
      <c r="B154" s="34" t="s">
        <v>865</v>
      </c>
      <c r="C154" s="35">
        <v>42401</v>
      </c>
      <c r="D154" s="34" t="s">
        <v>740</v>
      </c>
      <c r="E154" s="36">
        <v>7.1599999999999997E-2</v>
      </c>
      <c r="F154" s="36">
        <v>0</v>
      </c>
      <c r="G154" s="36">
        <v>7.1599999999999997E-2</v>
      </c>
      <c r="H154" s="36">
        <v>0</v>
      </c>
      <c r="I154" s="34" t="s">
        <v>741</v>
      </c>
      <c r="J154" s="34" t="s">
        <v>742</v>
      </c>
      <c r="K154" s="36">
        <v>0</v>
      </c>
      <c r="L154" s="36">
        <v>0</v>
      </c>
      <c r="M154" s="34" t="s">
        <v>743</v>
      </c>
      <c r="N154" s="34" t="s">
        <v>744</v>
      </c>
      <c r="O154" s="34" t="s">
        <v>745</v>
      </c>
      <c r="R154" s="34" t="s">
        <v>746</v>
      </c>
      <c r="W154" s="36">
        <v>0</v>
      </c>
      <c r="AB154" s="34">
        <v>183</v>
      </c>
    </row>
    <row r="155" spans="1:28" x14ac:dyDescent="0.25">
      <c r="A155" s="34" t="s">
        <v>866</v>
      </c>
      <c r="B155" s="34" t="s">
        <v>867</v>
      </c>
      <c r="C155" s="35">
        <v>42795</v>
      </c>
      <c r="D155" s="34" t="s">
        <v>740</v>
      </c>
      <c r="E155" s="36">
        <v>7.1599999999999997E-2</v>
      </c>
      <c r="F155" s="36">
        <v>0</v>
      </c>
      <c r="G155" s="36">
        <v>7.1599999999999997E-2</v>
      </c>
      <c r="H155" s="36">
        <v>0</v>
      </c>
      <c r="I155" s="34" t="s">
        <v>741</v>
      </c>
      <c r="J155" s="34" t="s">
        <v>742</v>
      </c>
      <c r="K155" s="36">
        <v>0.1</v>
      </c>
      <c r="L155" s="36">
        <v>0</v>
      </c>
      <c r="M155" s="34" t="s">
        <v>743</v>
      </c>
      <c r="N155" s="34" t="s">
        <v>744</v>
      </c>
      <c r="O155" s="34" t="s">
        <v>748</v>
      </c>
      <c r="R155" s="34" t="s">
        <v>747</v>
      </c>
      <c r="W155" s="36">
        <v>0</v>
      </c>
      <c r="AB155" s="34">
        <v>1130</v>
      </c>
    </row>
    <row r="156" spans="1:28" x14ac:dyDescent="0.25">
      <c r="A156" s="34" t="s">
        <v>868</v>
      </c>
      <c r="B156" s="34" t="s">
        <v>869</v>
      </c>
      <c r="C156" s="35">
        <v>42795</v>
      </c>
      <c r="D156" s="34" t="s">
        <v>740</v>
      </c>
      <c r="E156" s="36">
        <v>9.7799999999999998E-2</v>
      </c>
      <c r="F156" s="36">
        <v>0</v>
      </c>
      <c r="G156" s="36">
        <v>9.7799999999999998E-2</v>
      </c>
      <c r="H156" s="36">
        <v>0</v>
      </c>
      <c r="I156" s="34" t="s">
        <v>741</v>
      </c>
      <c r="J156" s="34" t="s">
        <v>742</v>
      </c>
      <c r="K156" s="36">
        <v>0.1</v>
      </c>
      <c r="L156" s="36">
        <v>0</v>
      </c>
      <c r="M156" s="34" t="s">
        <v>743</v>
      </c>
      <c r="N156" s="34" t="s">
        <v>744</v>
      </c>
      <c r="O156" s="34" t="s">
        <v>748</v>
      </c>
      <c r="R156" s="34" t="s">
        <v>747</v>
      </c>
      <c r="W156" s="36">
        <v>0</v>
      </c>
      <c r="AB156" s="34">
        <v>1131</v>
      </c>
    </row>
    <row r="157" spans="1:28" x14ac:dyDescent="0.25">
      <c r="A157" s="34" t="s">
        <v>143</v>
      </c>
      <c r="B157" s="34" t="s">
        <v>803</v>
      </c>
      <c r="C157" s="35">
        <v>41275</v>
      </c>
      <c r="D157" s="34" t="s">
        <v>740</v>
      </c>
      <c r="E157" s="36">
        <v>4.58E-2</v>
      </c>
      <c r="F157" s="36">
        <v>0</v>
      </c>
      <c r="G157" s="36">
        <v>4.58E-2</v>
      </c>
      <c r="H157" s="36">
        <v>0</v>
      </c>
      <c r="I157" s="34" t="s">
        <v>741</v>
      </c>
      <c r="J157" s="34" t="s">
        <v>742</v>
      </c>
      <c r="K157" s="36">
        <v>0</v>
      </c>
      <c r="L157" s="36">
        <v>0</v>
      </c>
      <c r="M157" s="34" t="s">
        <v>743</v>
      </c>
      <c r="N157" s="34" t="s">
        <v>744</v>
      </c>
      <c r="O157" s="34" t="s">
        <v>748</v>
      </c>
      <c r="P157" s="34" t="s">
        <v>750</v>
      </c>
      <c r="R157" s="34" t="s">
        <v>746</v>
      </c>
      <c r="S157" s="34">
        <v>300</v>
      </c>
      <c r="W157" s="36">
        <v>0</v>
      </c>
      <c r="AB157" s="34">
        <v>185</v>
      </c>
    </row>
    <row r="158" spans="1:28" x14ac:dyDescent="0.25">
      <c r="A158" s="34" t="s">
        <v>144</v>
      </c>
      <c r="B158" s="34" t="s">
        <v>787</v>
      </c>
      <c r="C158" s="35">
        <v>41275</v>
      </c>
      <c r="D158" s="34" t="s">
        <v>740</v>
      </c>
      <c r="E158" s="36">
        <v>4.7800000000000002E-2</v>
      </c>
      <c r="F158" s="36">
        <v>0</v>
      </c>
      <c r="G158" s="36">
        <v>4.7800000000000002E-2</v>
      </c>
      <c r="H158" s="36">
        <v>0</v>
      </c>
      <c r="I158" s="34" t="s">
        <v>741</v>
      </c>
      <c r="J158" s="34" t="s">
        <v>742</v>
      </c>
      <c r="K158" s="36">
        <v>0</v>
      </c>
      <c r="L158" s="36">
        <v>0</v>
      </c>
      <c r="M158" s="34" t="s">
        <v>743</v>
      </c>
      <c r="N158" s="34" t="s">
        <v>744</v>
      </c>
      <c r="O158" s="34" t="s">
        <v>748</v>
      </c>
      <c r="P158" s="34" t="s">
        <v>750</v>
      </c>
      <c r="R158" s="34" t="s">
        <v>746</v>
      </c>
      <c r="S158" s="34">
        <v>240</v>
      </c>
      <c r="W158" s="36">
        <v>0</v>
      </c>
      <c r="AB158" s="34">
        <v>187</v>
      </c>
    </row>
    <row r="159" spans="1:28" x14ac:dyDescent="0.25">
      <c r="A159" s="34" t="s">
        <v>145</v>
      </c>
      <c r="B159" s="34" t="s">
        <v>870</v>
      </c>
      <c r="C159" s="35">
        <v>42278</v>
      </c>
      <c r="D159" s="34" t="s">
        <v>740</v>
      </c>
      <c r="E159" s="36">
        <v>0.1</v>
      </c>
      <c r="F159" s="36">
        <v>0</v>
      </c>
      <c r="G159" s="36">
        <v>0.1</v>
      </c>
      <c r="H159" s="36">
        <v>0</v>
      </c>
      <c r="I159" s="34" t="s">
        <v>741</v>
      </c>
      <c r="J159" s="34" t="s">
        <v>742</v>
      </c>
      <c r="K159" s="36">
        <v>0</v>
      </c>
      <c r="L159" s="36">
        <v>0</v>
      </c>
      <c r="M159" s="34" t="s">
        <v>743</v>
      </c>
      <c r="N159" s="34" t="s">
        <v>744</v>
      </c>
      <c r="P159" s="34" t="s">
        <v>750</v>
      </c>
      <c r="R159" s="34" t="s">
        <v>747</v>
      </c>
      <c r="W159" s="36">
        <v>0</v>
      </c>
      <c r="AB159" s="34">
        <v>1110</v>
      </c>
    </row>
    <row r="160" spans="1:28" x14ac:dyDescent="0.25">
      <c r="A160" s="34" t="s">
        <v>146</v>
      </c>
      <c r="B160" s="34" t="s">
        <v>804</v>
      </c>
      <c r="C160" s="35">
        <v>41275</v>
      </c>
      <c r="D160" s="34" t="s">
        <v>740</v>
      </c>
      <c r="E160" s="36">
        <v>0.13730000000000001</v>
      </c>
      <c r="F160" s="36">
        <v>0</v>
      </c>
      <c r="G160" s="36">
        <v>0.13730000000000001</v>
      </c>
      <c r="H160" s="36">
        <v>0</v>
      </c>
      <c r="I160" s="34" t="s">
        <v>741</v>
      </c>
      <c r="J160" s="34" t="s">
        <v>742</v>
      </c>
      <c r="K160" s="36">
        <v>0</v>
      </c>
      <c r="L160" s="36">
        <v>0</v>
      </c>
      <c r="M160" s="34" t="s">
        <v>743</v>
      </c>
      <c r="N160" s="34" t="s">
        <v>744</v>
      </c>
      <c r="O160" s="34" t="s">
        <v>748</v>
      </c>
      <c r="P160" s="34" t="s">
        <v>750</v>
      </c>
      <c r="R160" s="34" t="s">
        <v>746</v>
      </c>
      <c r="S160" s="34">
        <v>180</v>
      </c>
      <c r="W160" s="36">
        <v>0</v>
      </c>
      <c r="AB160" s="34">
        <v>188</v>
      </c>
    </row>
    <row r="161" spans="1:28" x14ac:dyDescent="0.25">
      <c r="A161" s="34" t="s">
        <v>147</v>
      </c>
      <c r="B161" s="34" t="s">
        <v>789</v>
      </c>
      <c r="C161" s="35">
        <v>41275</v>
      </c>
      <c r="D161" s="34" t="s">
        <v>740</v>
      </c>
      <c r="E161" s="36">
        <v>5.4199999999999998E-2</v>
      </c>
      <c r="F161" s="36">
        <v>0</v>
      </c>
      <c r="G161" s="36">
        <v>5.4199999999999998E-2</v>
      </c>
      <c r="H161" s="36">
        <v>0</v>
      </c>
      <c r="I161" s="34" t="s">
        <v>741</v>
      </c>
      <c r="J161" s="34" t="s">
        <v>742</v>
      </c>
      <c r="K161" s="36">
        <v>0.05</v>
      </c>
      <c r="L161" s="36">
        <v>0</v>
      </c>
      <c r="M161" s="34" t="s">
        <v>743</v>
      </c>
      <c r="N161" s="34" t="s">
        <v>744</v>
      </c>
      <c r="O161" s="34" t="s">
        <v>748</v>
      </c>
      <c r="P161" s="34" t="s">
        <v>752</v>
      </c>
      <c r="R161" s="34" t="s">
        <v>746</v>
      </c>
      <c r="W161" s="36">
        <v>0</v>
      </c>
      <c r="AB161" s="34">
        <v>190</v>
      </c>
    </row>
    <row r="162" spans="1:28" x14ac:dyDescent="0.25">
      <c r="A162" s="34" t="s">
        <v>148</v>
      </c>
      <c r="B162" s="34" t="s">
        <v>789</v>
      </c>
      <c r="C162" s="35">
        <v>41275</v>
      </c>
      <c r="D162" s="34" t="s">
        <v>740</v>
      </c>
      <c r="E162" s="36">
        <v>6.9000000000000006E-2</v>
      </c>
      <c r="F162" s="36">
        <v>0</v>
      </c>
      <c r="G162" s="36">
        <v>6.9000000000000006E-2</v>
      </c>
      <c r="H162" s="36">
        <v>0</v>
      </c>
      <c r="I162" s="34" t="s">
        <v>741</v>
      </c>
      <c r="J162" s="34" t="s">
        <v>742</v>
      </c>
      <c r="K162" s="36">
        <v>0.1</v>
      </c>
      <c r="L162" s="36">
        <v>0</v>
      </c>
      <c r="M162" s="34" t="s">
        <v>743</v>
      </c>
      <c r="N162" s="34" t="s">
        <v>744</v>
      </c>
      <c r="O162" s="34" t="s">
        <v>748</v>
      </c>
      <c r="R162" s="34" t="s">
        <v>746</v>
      </c>
      <c r="W162" s="36">
        <v>0</v>
      </c>
      <c r="AB162" s="34">
        <v>192</v>
      </c>
    </row>
    <row r="163" spans="1:28" x14ac:dyDescent="0.25">
      <c r="A163" s="34" t="s">
        <v>149</v>
      </c>
      <c r="B163" s="34" t="s">
        <v>789</v>
      </c>
      <c r="C163" s="35">
        <v>41275</v>
      </c>
      <c r="D163" s="34" t="s">
        <v>740</v>
      </c>
      <c r="E163" s="36">
        <v>6.9000000000000006E-2</v>
      </c>
      <c r="F163" s="36">
        <v>0</v>
      </c>
      <c r="G163" s="36">
        <v>6.9000000000000006E-2</v>
      </c>
      <c r="H163" s="36">
        <v>0</v>
      </c>
      <c r="I163" s="34" t="s">
        <v>741</v>
      </c>
      <c r="J163" s="34" t="s">
        <v>742</v>
      </c>
      <c r="K163" s="36">
        <v>0.1</v>
      </c>
      <c r="L163" s="36">
        <v>0</v>
      </c>
      <c r="M163" s="34" t="s">
        <v>743</v>
      </c>
      <c r="N163" s="34" t="s">
        <v>744</v>
      </c>
      <c r="O163" s="34" t="s">
        <v>748</v>
      </c>
      <c r="R163" s="34" t="s">
        <v>746</v>
      </c>
      <c r="W163" s="36">
        <v>0</v>
      </c>
      <c r="AB163" s="34">
        <v>193</v>
      </c>
    </row>
    <row r="164" spans="1:28" x14ac:dyDescent="0.25">
      <c r="A164" s="34" t="s">
        <v>871</v>
      </c>
      <c r="B164" s="34" t="s">
        <v>789</v>
      </c>
      <c r="C164" s="35">
        <v>41275</v>
      </c>
      <c r="D164" s="34" t="s">
        <v>740</v>
      </c>
      <c r="E164" s="36">
        <v>6.9000000000000006E-2</v>
      </c>
      <c r="F164" s="36">
        <v>0</v>
      </c>
      <c r="G164" s="36">
        <v>6.9000000000000006E-2</v>
      </c>
      <c r="H164" s="36">
        <v>0</v>
      </c>
      <c r="I164" s="34" t="s">
        <v>741</v>
      </c>
      <c r="J164" s="34" t="s">
        <v>742</v>
      </c>
      <c r="K164" s="36">
        <v>0.1</v>
      </c>
      <c r="L164" s="36">
        <v>0</v>
      </c>
      <c r="M164" s="34" t="s">
        <v>743</v>
      </c>
      <c r="N164" s="34" t="s">
        <v>744</v>
      </c>
      <c r="O164" s="34" t="s">
        <v>748</v>
      </c>
      <c r="R164" s="34" t="s">
        <v>746</v>
      </c>
      <c r="W164" s="36">
        <v>0</v>
      </c>
      <c r="AB164" s="34">
        <v>194</v>
      </c>
    </row>
    <row r="165" spans="1:28" x14ac:dyDescent="0.25">
      <c r="A165" s="34" t="s">
        <v>150</v>
      </c>
      <c r="B165" s="34" t="s">
        <v>789</v>
      </c>
      <c r="C165" s="35">
        <v>41275</v>
      </c>
      <c r="D165" s="34" t="s">
        <v>740</v>
      </c>
      <c r="E165" s="36">
        <v>8.7499999999999994E-2</v>
      </c>
      <c r="F165" s="36">
        <v>0</v>
      </c>
      <c r="G165" s="36">
        <v>8.7499999999999994E-2</v>
      </c>
      <c r="H165" s="36">
        <v>0</v>
      </c>
      <c r="I165" s="34" t="s">
        <v>741</v>
      </c>
      <c r="J165" s="34" t="s">
        <v>742</v>
      </c>
      <c r="K165" s="36">
        <v>0.15</v>
      </c>
      <c r="L165" s="36">
        <v>0</v>
      </c>
      <c r="M165" s="34" t="s">
        <v>743</v>
      </c>
      <c r="N165" s="34" t="s">
        <v>744</v>
      </c>
      <c r="O165" s="34" t="s">
        <v>748</v>
      </c>
      <c r="R165" s="34" t="s">
        <v>746</v>
      </c>
      <c r="W165" s="36">
        <v>0</v>
      </c>
      <c r="AB165" s="34">
        <v>195</v>
      </c>
    </row>
    <row r="166" spans="1:28" x14ac:dyDescent="0.25">
      <c r="A166" s="34" t="s">
        <v>151</v>
      </c>
      <c r="B166" s="34" t="s">
        <v>789</v>
      </c>
      <c r="C166" s="35">
        <v>41275</v>
      </c>
      <c r="D166" s="34" t="s">
        <v>740</v>
      </c>
      <c r="E166" s="36">
        <v>8.7499999999999994E-2</v>
      </c>
      <c r="F166" s="36">
        <v>0</v>
      </c>
      <c r="G166" s="36">
        <v>8.7499999999999994E-2</v>
      </c>
      <c r="H166" s="36">
        <v>0</v>
      </c>
      <c r="I166" s="34" t="s">
        <v>741</v>
      </c>
      <c r="J166" s="34" t="s">
        <v>742</v>
      </c>
      <c r="K166" s="36">
        <v>0.15</v>
      </c>
      <c r="L166" s="36">
        <v>0</v>
      </c>
      <c r="M166" s="34" t="s">
        <v>743</v>
      </c>
      <c r="N166" s="34" t="s">
        <v>744</v>
      </c>
      <c r="O166" s="34" t="s">
        <v>748</v>
      </c>
      <c r="R166" s="34" t="s">
        <v>746</v>
      </c>
      <c r="W166" s="36">
        <v>0</v>
      </c>
      <c r="AB166" s="34">
        <v>196</v>
      </c>
    </row>
    <row r="167" spans="1:28" x14ac:dyDescent="0.25">
      <c r="A167" s="34" t="s">
        <v>152</v>
      </c>
      <c r="B167" s="34" t="s">
        <v>789</v>
      </c>
      <c r="C167" s="35">
        <v>41275</v>
      </c>
      <c r="D167" s="34" t="s">
        <v>740</v>
      </c>
      <c r="E167" s="36">
        <v>6.9000000000000006E-2</v>
      </c>
      <c r="F167" s="36">
        <v>0</v>
      </c>
      <c r="G167" s="36">
        <v>6.9000000000000006E-2</v>
      </c>
      <c r="H167" s="36">
        <v>0</v>
      </c>
      <c r="I167" s="34" t="s">
        <v>741</v>
      </c>
      <c r="J167" s="34" t="s">
        <v>742</v>
      </c>
      <c r="K167" s="36">
        <v>0.1</v>
      </c>
      <c r="L167" s="36">
        <v>0</v>
      </c>
      <c r="M167" s="34" t="s">
        <v>743</v>
      </c>
      <c r="N167" s="34" t="s">
        <v>744</v>
      </c>
      <c r="O167" s="34" t="s">
        <v>748</v>
      </c>
      <c r="R167" s="34" t="s">
        <v>746</v>
      </c>
      <c r="W167" s="36">
        <v>0</v>
      </c>
      <c r="AB167" s="34">
        <v>197</v>
      </c>
    </row>
    <row r="168" spans="1:28" x14ac:dyDescent="0.25">
      <c r="A168" s="34" t="s">
        <v>153</v>
      </c>
      <c r="B168" s="34" t="s">
        <v>789</v>
      </c>
      <c r="C168" s="35">
        <v>41275</v>
      </c>
      <c r="D168" s="34" t="s">
        <v>740</v>
      </c>
      <c r="E168" s="36">
        <v>8.7499999999999994E-2</v>
      </c>
      <c r="F168" s="36">
        <v>0</v>
      </c>
      <c r="G168" s="36">
        <v>8.7499999999999994E-2</v>
      </c>
      <c r="H168" s="36">
        <v>0</v>
      </c>
      <c r="I168" s="34" t="s">
        <v>741</v>
      </c>
      <c r="J168" s="34" t="s">
        <v>742</v>
      </c>
      <c r="K168" s="36">
        <v>0.15</v>
      </c>
      <c r="L168" s="36">
        <v>0</v>
      </c>
      <c r="M168" s="34" t="s">
        <v>743</v>
      </c>
      <c r="N168" s="34" t="s">
        <v>744</v>
      </c>
      <c r="O168" s="34" t="s">
        <v>748</v>
      </c>
      <c r="R168" s="34" t="s">
        <v>746</v>
      </c>
      <c r="W168" s="36">
        <v>0</v>
      </c>
      <c r="AB168" s="34">
        <v>198</v>
      </c>
    </row>
    <row r="169" spans="1:28" x14ac:dyDescent="0.25">
      <c r="A169" s="34" t="s">
        <v>154</v>
      </c>
      <c r="B169" s="34" t="s">
        <v>807</v>
      </c>
      <c r="C169" s="35">
        <v>39448</v>
      </c>
      <c r="D169" s="34" t="s">
        <v>740</v>
      </c>
      <c r="E169" s="36">
        <v>0.2</v>
      </c>
      <c r="F169" s="36">
        <v>0</v>
      </c>
      <c r="G169" s="36">
        <v>0.2</v>
      </c>
      <c r="H169" s="36">
        <v>0</v>
      </c>
      <c r="I169" s="34" t="s">
        <v>741</v>
      </c>
      <c r="J169" s="34" t="s">
        <v>742</v>
      </c>
      <c r="K169" s="36">
        <v>0</v>
      </c>
      <c r="L169" s="36">
        <v>0</v>
      </c>
      <c r="M169" s="34" t="s">
        <v>743</v>
      </c>
      <c r="N169" s="34" t="s">
        <v>744</v>
      </c>
      <c r="O169" s="34" t="s">
        <v>745</v>
      </c>
      <c r="Q169" s="34">
        <v>5</v>
      </c>
      <c r="R169" s="34" t="s">
        <v>746</v>
      </c>
      <c r="W169" s="36">
        <v>0</v>
      </c>
      <c r="AB169" s="34">
        <v>199</v>
      </c>
    </row>
    <row r="170" spans="1:28" x14ac:dyDescent="0.25">
      <c r="A170" s="34" t="s">
        <v>872</v>
      </c>
      <c r="B170" s="34" t="s">
        <v>873</v>
      </c>
      <c r="C170" s="35">
        <v>41913</v>
      </c>
      <c r="D170" s="34" t="s">
        <v>740</v>
      </c>
      <c r="E170" s="36">
        <v>7.4300000000000005E-2</v>
      </c>
      <c r="F170" s="36">
        <v>0</v>
      </c>
      <c r="G170" s="36">
        <v>7.4300000000000005E-2</v>
      </c>
      <c r="H170" s="36">
        <v>0</v>
      </c>
      <c r="I170" s="34" t="s">
        <v>741</v>
      </c>
      <c r="J170" s="34" t="s">
        <v>742</v>
      </c>
      <c r="K170" s="36">
        <v>0</v>
      </c>
      <c r="L170" s="36">
        <v>0</v>
      </c>
      <c r="M170" s="34" t="s">
        <v>743</v>
      </c>
      <c r="N170" s="34" t="s">
        <v>744</v>
      </c>
      <c r="O170" s="34" t="s">
        <v>745</v>
      </c>
      <c r="R170" s="34" t="s">
        <v>747</v>
      </c>
      <c r="W170" s="36">
        <v>0</v>
      </c>
      <c r="AB170" s="34">
        <v>1070</v>
      </c>
    </row>
    <row r="171" spans="1:28" x14ac:dyDescent="0.25">
      <c r="A171" s="34" t="s">
        <v>155</v>
      </c>
      <c r="B171" s="34" t="s">
        <v>790</v>
      </c>
      <c r="C171" s="35">
        <v>41275</v>
      </c>
      <c r="D171" s="34" t="s">
        <v>740</v>
      </c>
      <c r="E171" s="36">
        <v>2.81E-2</v>
      </c>
      <c r="F171" s="36">
        <v>0</v>
      </c>
      <c r="G171" s="36">
        <v>2.81E-2</v>
      </c>
      <c r="H171" s="36">
        <v>0</v>
      </c>
      <c r="I171" s="34" t="s">
        <v>741</v>
      </c>
      <c r="J171" s="34" t="s">
        <v>742</v>
      </c>
      <c r="K171" s="36">
        <v>0</v>
      </c>
      <c r="L171" s="36">
        <v>0</v>
      </c>
      <c r="M171" s="34" t="s">
        <v>743</v>
      </c>
      <c r="N171" s="34" t="s">
        <v>744</v>
      </c>
      <c r="O171" s="34" t="s">
        <v>748</v>
      </c>
      <c r="P171" s="34" t="s">
        <v>750</v>
      </c>
      <c r="R171" s="34" t="s">
        <v>746</v>
      </c>
      <c r="W171" s="36">
        <v>0</v>
      </c>
      <c r="AB171" s="34">
        <v>200</v>
      </c>
    </row>
    <row r="172" spans="1:28" x14ac:dyDescent="0.25">
      <c r="A172" s="34" t="s">
        <v>156</v>
      </c>
      <c r="B172" s="34" t="s">
        <v>795</v>
      </c>
      <c r="C172" s="35">
        <v>41275</v>
      </c>
      <c r="D172" s="34" t="s">
        <v>740</v>
      </c>
      <c r="E172" s="36">
        <v>0.1331</v>
      </c>
      <c r="F172" s="36">
        <v>0</v>
      </c>
      <c r="G172" s="36">
        <v>0.1331</v>
      </c>
      <c r="H172" s="36">
        <v>0</v>
      </c>
      <c r="I172" s="34" t="s">
        <v>741</v>
      </c>
      <c r="J172" s="34" t="s">
        <v>742</v>
      </c>
      <c r="K172" s="36">
        <v>0</v>
      </c>
      <c r="L172" s="36">
        <v>0</v>
      </c>
      <c r="M172" s="34" t="s">
        <v>743</v>
      </c>
      <c r="N172" s="34" t="s">
        <v>744</v>
      </c>
      <c r="O172" s="34" t="s">
        <v>748</v>
      </c>
      <c r="P172" s="34" t="s">
        <v>750</v>
      </c>
      <c r="R172" s="34" t="s">
        <v>746</v>
      </c>
      <c r="S172" s="34">
        <v>120</v>
      </c>
      <c r="W172" s="36">
        <v>0</v>
      </c>
      <c r="AB172" s="34">
        <v>203</v>
      </c>
    </row>
    <row r="173" spans="1:28" x14ac:dyDescent="0.25">
      <c r="A173" s="34" t="s">
        <v>157</v>
      </c>
      <c r="B173" s="34" t="s">
        <v>874</v>
      </c>
      <c r="C173" s="35">
        <v>41913</v>
      </c>
      <c r="D173" s="34" t="s">
        <v>740</v>
      </c>
      <c r="E173" s="36">
        <v>0</v>
      </c>
      <c r="F173" s="36">
        <v>0</v>
      </c>
      <c r="G173" s="36">
        <v>0</v>
      </c>
      <c r="H173" s="36">
        <v>0</v>
      </c>
      <c r="I173" s="34" t="s">
        <v>741</v>
      </c>
      <c r="J173" s="34" t="s">
        <v>742</v>
      </c>
      <c r="K173" s="36">
        <v>0</v>
      </c>
      <c r="L173" s="36">
        <v>0</v>
      </c>
      <c r="M173" s="34" t="s">
        <v>743</v>
      </c>
      <c r="N173" s="34" t="s">
        <v>744</v>
      </c>
      <c r="O173" s="34" t="s">
        <v>745</v>
      </c>
      <c r="R173" s="34" t="s">
        <v>746</v>
      </c>
      <c r="W173" s="36">
        <v>0</v>
      </c>
      <c r="AB173" s="34">
        <v>204</v>
      </c>
    </row>
    <row r="174" spans="1:28" x14ac:dyDescent="0.25">
      <c r="A174" s="34" t="s">
        <v>158</v>
      </c>
      <c r="B174" s="34" t="s">
        <v>875</v>
      </c>
      <c r="C174" s="35">
        <v>41913</v>
      </c>
      <c r="D174" s="34" t="s">
        <v>740</v>
      </c>
      <c r="E174" s="36">
        <v>0</v>
      </c>
      <c r="F174" s="36">
        <v>0</v>
      </c>
      <c r="G174" s="36">
        <v>0</v>
      </c>
      <c r="H174" s="36">
        <v>0</v>
      </c>
      <c r="I174" s="34" t="s">
        <v>741</v>
      </c>
      <c r="J174" s="34" t="s">
        <v>742</v>
      </c>
      <c r="K174" s="36">
        <v>0</v>
      </c>
      <c r="L174" s="36">
        <v>0</v>
      </c>
      <c r="M174" s="34" t="s">
        <v>743</v>
      </c>
      <c r="N174" s="34" t="s">
        <v>744</v>
      </c>
      <c r="O174" s="34" t="s">
        <v>745</v>
      </c>
      <c r="R174" s="34" t="s">
        <v>746</v>
      </c>
      <c r="W174" s="36">
        <v>0</v>
      </c>
      <c r="AB174" s="34">
        <v>205</v>
      </c>
    </row>
    <row r="175" spans="1:28" x14ac:dyDescent="0.25">
      <c r="A175" s="34" t="s">
        <v>159</v>
      </c>
      <c r="B175" s="34" t="s">
        <v>876</v>
      </c>
      <c r="C175" s="35">
        <v>41275</v>
      </c>
      <c r="D175" s="34" t="s">
        <v>740</v>
      </c>
      <c r="E175" s="36">
        <v>2.5399999999999999E-2</v>
      </c>
      <c r="F175" s="36">
        <v>0</v>
      </c>
      <c r="G175" s="36">
        <v>2.5399999999999999E-2</v>
      </c>
      <c r="H175" s="36">
        <v>0</v>
      </c>
      <c r="I175" s="34" t="s">
        <v>741</v>
      </c>
      <c r="J175" s="34" t="s">
        <v>742</v>
      </c>
      <c r="K175" s="36">
        <v>0</v>
      </c>
      <c r="L175" s="36">
        <v>0</v>
      </c>
      <c r="M175" s="34" t="s">
        <v>743</v>
      </c>
      <c r="N175" s="34" t="s">
        <v>744</v>
      </c>
      <c r="O175" s="34" t="s">
        <v>748</v>
      </c>
      <c r="P175" s="34" t="s">
        <v>750</v>
      </c>
      <c r="R175" s="34" t="s">
        <v>746</v>
      </c>
      <c r="W175" s="36">
        <v>0</v>
      </c>
      <c r="AB175" s="34">
        <v>207</v>
      </c>
    </row>
    <row r="176" spans="1:28" x14ac:dyDescent="0.25">
      <c r="A176" s="34" t="s">
        <v>160</v>
      </c>
      <c r="B176" s="34" t="s">
        <v>877</v>
      </c>
      <c r="C176" s="35">
        <v>41275</v>
      </c>
      <c r="D176" s="34" t="s">
        <v>740</v>
      </c>
      <c r="E176" s="36">
        <v>2.358E-2</v>
      </c>
      <c r="F176" s="36">
        <v>2.6199999999999999E-3</v>
      </c>
      <c r="G176" s="36">
        <v>2.6200000000000001E-2</v>
      </c>
      <c r="H176" s="36">
        <v>0</v>
      </c>
      <c r="I176" s="34" t="s">
        <v>741</v>
      </c>
      <c r="J176" s="34" t="s">
        <v>742</v>
      </c>
      <c r="K176" s="36">
        <v>0</v>
      </c>
      <c r="L176" s="36">
        <v>0.1</v>
      </c>
      <c r="M176" s="34" t="s">
        <v>743</v>
      </c>
      <c r="N176" s="34" t="s">
        <v>744</v>
      </c>
      <c r="O176" s="34" t="s">
        <v>748</v>
      </c>
      <c r="P176" s="34" t="s">
        <v>760</v>
      </c>
      <c r="R176" s="34" t="s">
        <v>746</v>
      </c>
      <c r="W176" s="36">
        <v>0</v>
      </c>
      <c r="AB176" s="34">
        <v>209</v>
      </c>
    </row>
    <row r="177" spans="1:28" x14ac:dyDescent="0.25">
      <c r="A177" s="34" t="s">
        <v>161</v>
      </c>
      <c r="B177" s="34" t="s">
        <v>878</v>
      </c>
      <c r="C177" s="35">
        <v>41306</v>
      </c>
      <c r="D177" s="34" t="s">
        <v>740</v>
      </c>
      <c r="E177" s="36">
        <v>2.52E-2</v>
      </c>
      <c r="F177" s="36">
        <v>0</v>
      </c>
      <c r="G177" s="36">
        <v>2.52E-2</v>
      </c>
      <c r="H177" s="36">
        <v>0</v>
      </c>
      <c r="I177" s="34" t="s">
        <v>741</v>
      </c>
      <c r="J177" s="34" t="s">
        <v>742</v>
      </c>
      <c r="K177" s="36">
        <v>0</v>
      </c>
      <c r="L177" s="36">
        <v>0</v>
      </c>
      <c r="M177" s="34" t="s">
        <v>743</v>
      </c>
      <c r="N177" s="34" t="s">
        <v>744</v>
      </c>
      <c r="O177" s="34" t="s">
        <v>748</v>
      </c>
      <c r="P177" s="34">
        <v>32</v>
      </c>
      <c r="R177" s="34" t="s">
        <v>746</v>
      </c>
      <c r="W177" s="36">
        <v>0</v>
      </c>
      <c r="AB177" s="34">
        <v>210</v>
      </c>
    </row>
    <row r="178" spans="1:28" x14ac:dyDescent="0.25">
      <c r="A178" s="34" t="s">
        <v>162</v>
      </c>
      <c r="B178" s="34" t="s">
        <v>879</v>
      </c>
      <c r="C178" s="35">
        <v>41275</v>
      </c>
      <c r="D178" s="34" t="s">
        <v>740</v>
      </c>
      <c r="E178" s="36">
        <v>2.9399999999999999E-2</v>
      </c>
      <c r="F178" s="36">
        <v>0</v>
      </c>
      <c r="G178" s="36">
        <v>2.9399999999999999E-2</v>
      </c>
      <c r="H178" s="36">
        <v>0</v>
      </c>
      <c r="I178" s="34" t="s">
        <v>741</v>
      </c>
      <c r="J178" s="34" t="s">
        <v>742</v>
      </c>
      <c r="K178" s="36">
        <v>0</v>
      </c>
      <c r="L178" s="36">
        <v>0</v>
      </c>
      <c r="M178" s="34" t="s">
        <v>743</v>
      </c>
      <c r="N178" s="34" t="s">
        <v>744</v>
      </c>
      <c r="O178" s="34" t="s">
        <v>748</v>
      </c>
      <c r="P178" s="34" t="s">
        <v>760</v>
      </c>
      <c r="R178" s="34" t="s">
        <v>746</v>
      </c>
      <c r="W178" s="36">
        <v>0</v>
      </c>
      <c r="AB178" s="34">
        <v>212</v>
      </c>
    </row>
    <row r="179" spans="1:28" x14ac:dyDescent="0.25">
      <c r="A179" s="34" t="s">
        <v>163</v>
      </c>
      <c r="B179" s="34" t="s">
        <v>880</v>
      </c>
      <c r="C179" s="35">
        <v>41275</v>
      </c>
      <c r="D179" s="34" t="s">
        <v>740</v>
      </c>
      <c r="E179" s="36">
        <v>5.7285000000000003E-2</v>
      </c>
      <c r="F179" s="36">
        <v>3.0149999999999999E-3</v>
      </c>
      <c r="G179" s="36">
        <v>6.0299999999999999E-2</v>
      </c>
      <c r="H179" s="36">
        <v>0</v>
      </c>
      <c r="I179" s="34" t="s">
        <v>741</v>
      </c>
      <c r="J179" s="34" t="s">
        <v>742</v>
      </c>
      <c r="K179" s="36">
        <v>0</v>
      </c>
      <c r="L179" s="36">
        <v>0.05</v>
      </c>
      <c r="M179" s="34" t="s">
        <v>743</v>
      </c>
      <c r="N179" s="34" t="s">
        <v>744</v>
      </c>
      <c r="O179" s="34" t="s">
        <v>748</v>
      </c>
      <c r="P179" s="34" t="s">
        <v>761</v>
      </c>
      <c r="R179" s="34" t="s">
        <v>746</v>
      </c>
      <c r="W179" s="36">
        <v>0</v>
      </c>
      <c r="AB179" s="34">
        <v>215</v>
      </c>
    </row>
    <row r="180" spans="1:28" x14ac:dyDescent="0.25">
      <c r="A180" s="34" t="s">
        <v>164</v>
      </c>
      <c r="B180" s="34" t="s">
        <v>881</v>
      </c>
      <c r="C180" s="35">
        <v>41275</v>
      </c>
      <c r="D180" s="34" t="s">
        <v>740</v>
      </c>
      <c r="E180" s="36">
        <v>2.87E-2</v>
      </c>
      <c r="F180" s="36">
        <v>0</v>
      </c>
      <c r="G180" s="36">
        <v>2.87E-2</v>
      </c>
      <c r="H180" s="36">
        <v>0</v>
      </c>
      <c r="I180" s="34" t="s">
        <v>741</v>
      </c>
      <c r="J180" s="34" t="s">
        <v>742</v>
      </c>
      <c r="K180" s="36">
        <v>0</v>
      </c>
      <c r="L180" s="36">
        <v>0</v>
      </c>
      <c r="M180" s="34" t="s">
        <v>743</v>
      </c>
      <c r="N180" s="34" t="s">
        <v>744</v>
      </c>
      <c r="O180" s="34" t="s">
        <v>748</v>
      </c>
      <c r="P180" s="34" t="s">
        <v>750</v>
      </c>
      <c r="R180" s="34" t="s">
        <v>746</v>
      </c>
      <c r="W180" s="36">
        <v>0</v>
      </c>
      <c r="AB180" s="34">
        <v>217</v>
      </c>
    </row>
    <row r="181" spans="1:28" x14ac:dyDescent="0.25">
      <c r="A181" s="34" t="s">
        <v>165</v>
      </c>
      <c r="B181" s="34" t="s">
        <v>882</v>
      </c>
      <c r="C181" s="35">
        <v>42826</v>
      </c>
      <c r="D181" s="34" t="s">
        <v>740</v>
      </c>
      <c r="E181" s="36">
        <v>0</v>
      </c>
      <c r="F181" s="36">
        <v>0</v>
      </c>
      <c r="G181" s="36">
        <v>0</v>
      </c>
      <c r="H181" s="36">
        <v>0</v>
      </c>
      <c r="I181" s="34" t="s">
        <v>741</v>
      </c>
      <c r="J181" s="34" t="s">
        <v>742</v>
      </c>
      <c r="K181" s="36">
        <v>0</v>
      </c>
      <c r="L181" s="36">
        <v>0</v>
      </c>
      <c r="M181" s="34" t="s">
        <v>743</v>
      </c>
      <c r="N181" s="34" t="s">
        <v>744</v>
      </c>
      <c r="O181" s="34" t="s">
        <v>745</v>
      </c>
      <c r="R181" s="34" t="s">
        <v>746</v>
      </c>
      <c r="W181" s="36">
        <v>0</v>
      </c>
      <c r="AB181" s="34">
        <v>218</v>
      </c>
    </row>
    <row r="182" spans="1:28" x14ac:dyDescent="0.25">
      <c r="A182" s="34" t="s">
        <v>166</v>
      </c>
      <c r="B182" s="34" t="s">
        <v>883</v>
      </c>
      <c r="C182" s="35">
        <v>41275</v>
      </c>
      <c r="D182" s="34" t="s">
        <v>740</v>
      </c>
      <c r="E182" s="36">
        <v>1.404E-2</v>
      </c>
      <c r="F182" s="36">
        <v>1.5600799999999999E-3</v>
      </c>
      <c r="G182" s="36">
        <v>1.5600080000000001E-2</v>
      </c>
      <c r="H182" s="36">
        <v>0</v>
      </c>
      <c r="I182" s="34" t="s">
        <v>741</v>
      </c>
      <c r="J182" s="34" t="s">
        <v>742</v>
      </c>
      <c r="K182" s="36">
        <v>0</v>
      </c>
      <c r="L182" s="36">
        <v>0.1</v>
      </c>
      <c r="M182" s="34" t="s">
        <v>743</v>
      </c>
      <c r="N182" s="34" t="s">
        <v>744</v>
      </c>
      <c r="O182" s="34" t="s">
        <v>748</v>
      </c>
      <c r="P182" s="34" t="s">
        <v>761</v>
      </c>
      <c r="R182" s="34" t="s">
        <v>746</v>
      </c>
      <c r="W182" s="36">
        <v>0</v>
      </c>
      <c r="AB182" s="34">
        <v>220</v>
      </c>
    </row>
    <row r="183" spans="1:28" x14ac:dyDescent="0.25">
      <c r="A183" s="34" t="s">
        <v>167</v>
      </c>
      <c r="B183" s="34" t="s">
        <v>884</v>
      </c>
      <c r="C183" s="35">
        <v>41275</v>
      </c>
      <c r="D183" s="34" t="s">
        <v>740</v>
      </c>
      <c r="E183" s="36">
        <v>1.737E-2</v>
      </c>
      <c r="F183" s="36">
        <v>1.9300000000000001E-3</v>
      </c>
      <c r="G183" s="36">
        <v>1.9300000000000001E-2</v>
      </c>
      <c r="H183" s="36">
        <v>0</v>
      </c>
      <c r="I183" s="34" t="s">
        <v>741</v>
      </c>
      <c r="J183" s="34" t="s">
        <v>742</v>
      </c>
      <c r="K183" s="36">
        <v>0</v>
      </c>
      <c r="L183" s="36">
        <v>0.1</v>
      </c>
      <c r="M183" s="34" t="s">
        <v>743</v>
      </c>
      <c r="N183" s="34" t="s">
        <v>744</v>
      </c>
      <c r="O183" s="34" t="s">
        <v>748</v>
      </c>
      <c r="P183" s="34" t="s">
        <v>762</v>
      </c>
      <c r="R183" s="34" t="s">
        <v>746</v>
      </c>
      <c r="W183" s="36">
        <v>0</v>
      </c>
      <c r="AB183" s="34">
        <v>222</v>
      </c>
    </row>
    <row r="184" spans="1:28" x14ac:dyDescent="0.25">
      <c r="A184" s="34" t="s">
        <v>168</v>
      </c>
      <c r="B184" s="34" t="s">
        <v>885</v>
      </c>
      <c r="C184" s="35">
        <v>39448</v>
      </c>
      <c r="D184" s="34" t="s">
        <v>740</v>
      </c>
      <c r="E184" s="36">
        <v>2.92E-2</v>
      </c>
      <c r="F184" s="36">
        <v>0</v>
      </c>
      <c r="G184" s="36">
        <v>2.92E-2</v>
      </c>
      <c r="H184" s="36">
        <v>0</v>
      </c>
      <c r="I184" s="34" t="s">
        <v>741</v>
      </c>
      <c r="J184" s="34" t="s">
        <v>742</v>
      </c>
      <c r="K184" s="36">
        <v>0</v>
      </c>
      <c r="L184" s="36">
        <v>0</v>
      </c>
      <c r="M184" s="34" t="s">
        <v>743</v>
      </c>
      <c r="N184" s="34" t="s">
        <v>744</v>
      </c>
      <c r="O184" s="34" t="s">
        <v>748</v>
      </c>
      <c r="P184" s="34" t="s">
        <v>760</v>
      </c>
      <c r="R184" s="34" t="s">
        <v>746</v>
      </c>
      <c r="W184" s="36">
        <v>0</v>
      </c>
      <c r="AB184" s="34">
        <v>223</v>
      </c>
    </row>
    <row r="185" spans="1:28" x14ac:dyDescent="0.25">
      <c r="A185" s="34" t="s">
        <v>169</v>
      </c>
      <c r="B185" s="34" t="s">
        <v>886</v>
      </c>
      <c r="C185" s="35">
        <v>41275</v>
      </c>
      <c r="D185" s="34" t="s">
        <v>740</v>
      </c>
      <c r="E185" s="36">
        <v>2.6505000000000001E-2</v>
      </c>
      <c r="F185" s="36">
        <v>1.395E-3</v>
      </c>
      <c r="G185" s="36">
        <v>2.7900000000000001E-2</v>
      </c>
      <c r="H185" s="36">
        <v>0</v>
      </c>
      <c r="I185" s="34" t="s">
        <v>741</v>
      </c>
      <c r="J185" s="34" t="s">
        <v>742</v>
      </c>
      <c r="K185" s="36">
        <v>0</v>
      </c>
      <c r="L185" s="36">
        <v>0.05</v>
      </c>
      <c r="M185" s="34" t="s">
        <v>743</v>
      </c>
      <c r="N185" s="34" t="s">
        <v>744</v>
      </c>
      <c r="O185" s="34" t="s">
        <v>748</v>
      </c>
      <c r="R185" s="34" t="s">
        <v>746</v>
      </c>
      <c r="W185" s="36">
        <v>0</v>
      </c>
      <c r="AB185" s="34">
        <v>224</v>
      </c>
    </row>
    <row r="186" spans="1:28" x14ac:dyDescent="0.25">
      <c r="A186" s="34" t="s">
        <v>170</v>
      </c>
      <c r="B186" s="34" t="s">
        <v>887</v>
      </c>
      <c r="C186" s="35">
        <v>41275</v>
      </c>
      <c r="D186" s="34" t="s">
        <v>740</v>
      </c>
      <c r="E186" s="36">
        <v>1.7299999999999999E-2</v>
      </c>
      <c r="F186" s="36">
        <v>0</v>
      </c>
      <c r="G186" s="36">
        <v>1.7299999999999999E-2</v>
      </c>
      <c r="H186" s="36">
        <v>0</v>
      </c>
      <c r="I186" s="34" t="s">
        <v>741</v>
      </c>
      <c r="J186" s="34" t="s">
        <v>742</v>
      </c>
      <c r="K186" s="36">
        <v>0</v>
      </c>
      <c r="L186" s="36">
        <v>0</v>
      </c>
      <c r="M186" s="34" t="s">
        <v>743</v>
      </c>
      <c r="N186" s="34" t="s">
        <v>744</v>
      </c>
      <c r="O186" s="34" t="s">
        <v>748</v>
      </c>
      <c r="P186" s="34" t="s">
        <v>761</v>
      </c>
      <c r="R186" s="34" t="s">
        <v>746</v>
      </c>
      <c r="W186" s="36">
        <v>0</v>
      </c>
      <c r="AB186" s="34">
        <v>226</v>
      </c>
    </row>
    <row r="187" spans="1:28" x14ac:dyDescent="0.25">
      <c r="A187" s="34" t="s">
        <v>171</v>
      </c>
      <c r="B187" s="34" t="s">
        <v>888</v>
      </c>
      <c r="C187" s="35">
        <v>41275</v>
      </c>
      <c r="D187" s="34" t="s">
        <v>740</v>
      </c>
      <c r="E187" s="36">
        <v>1.46E-2</v>
      </c>
      <c r="F187" s="36">
        <v>0</v>
      </c>
      <c r="G187" s="36">
        <v>1.46E-2</v>
      </c>
      <c r="H187" s="36">
        <v>0</v>
      </c>
      <c r="I187" s="34" t="s">
        <v>741</v>
      </c>
      <c r="J187" s="34" t="s">
        <v>742</v>
      </c>
      <c r="K187" s="36">
        <v>0</v>
      </c>
      <c r="L187" s="36">
        <v>0</v>
      </c>
      <c r="M187" s="34" t="s">
        <v>743</v>
      </c>
      <c r="N187" s="34" t="s">
        <v>744</v>
      </c>
      <c r="O187" s="34" t="s">
        <v>748</v>
      </c>
      <c r="P187" s="34" t="s">
        <v>763</v>
      </c>
      <c r="R187" s="34" t="s">
        <v>746</v>
      </c>
      <c r="W187" s="36">
        <v>0</v>
      </c>
      <c r="AB187" s="34">
        <v>229</v>
      </c>
    </row>
    <row r="188" spans="1:28" x14ac:dyDescent="0.25">
      <c r="A188" s="34" t="s">
        <v>172</v>
      </c>
      <c r="B188" s="34" t="s">
        <v>889</v>
      </c>
      <c r="C188" s="35">
        <v>41913</v>
      </c>
      <c r="D188" s="34" t="s">
        <v>740</v>
      </c>
      <c r="E188" s="36">
        <v>0</v>
      </c>
      <c r="F188" s="36">
        <v>0</v>
      </c>
      <c r="G188" s="36">
        <v>0</v>
      </c>
      <c r="H188" s="36">
        <v>0</v>
      </c>
      <c r="I188" s="34" t="s">
        <v>741</v>
      </c>
      <c r="J188" s="34" t="s">
        <v>742</v>
      </c>
      <c r="K188" s="36">
        <v>0</v>
      </c>
      <c r="L188" s="36">
        <v>0</v>
      </c>
      <c r="M188" s="34" t="s">
        <v>743</v>
      </c>
      <c r="N188" s="34" t="s">
        <v>744</v>
      </c>
      <c r="O188" s="34" t="s">
        <v>745</v>
      </c>
      <c r="Q188" s="34">
        <v>0</v>
      </c>
      <c r="R188" s="34" t="s">
        <v>746</v>
      </c>
      <c r="W188" s="36">
        <v>0</v>
      </c>
      <c r="AB188" s="34">
        <v>976</v>
      </c>
    </row>
    <row r="189" spans="1:28" x14ac:dyDescent="0.25">
      <c r="A189" s="34" t="s">
        <v>173</v>
      </c>
      <c r="B189" s="34" t="s">
        <v>882</v>
      </c>
      <c r="C189" s="35">
        <v>42826</v>
      </c>
      <c r="D189" s="34" t="s">
        <v>740</v>
      </c>
      <c r="E189" s="36">
        <v>0</v>
      </c>
      <c r="F189" s="36">
        <v>0</v>
      </c>
      <c r="G189" s="36">
        <v>0</v>
      </c>
      <c r="H189" s="36">
        <v>0</v>
      </c>
      <c r="I189" s="34" t="s">
        <v>741</v>
      </c>
      <c r="J189" s="34" t="s">
        <v>742</v>
      </c>
      <c r="K189" s="36">
        <v>0</v>
      </c>
      <c r="L189" s="36">
        <v>0</v>
      </c>
      <c r="M189" s="34" t="s">
        <v>743</v>
      </c>
      <c r="N189" s="34" t="s">
        <v>744</v>
      </c>
      <c r="O189" s="34" t="s">
        <v>745</v>
      </c>
      <c r="R189" s="34" t="s">
        <v>746</v>
      </c>
      <c r="W189" s="36">
        <v>0</v>
      </c>
      <c r="AB189" s="34">
        <v>231</v>
      </c>
    </row>
    <row r="190" spans="1:28" x14ac:dyDescent="0.25">
      <c r="A190" s="34" t="s">
        <v>174</v>
      </c>
      <c r="B190" s="34" t="s">
        <v>883</v>
      </c>
      <c r="C190" s="35">
        <v>41275</v>
      </c>
      <c r="D190" s="34" t="s">
        <v>740</v>
      </c>
      <c r="E190" s="36">
        <v>1.512E-2</v>
      </c>
      <c r="F190" s="36">
        <v>1.6800000000000001E-3</v>
      </c>
      <c r="G190" s="36">
        <v>1.6799999999999999E-2</v>
      </c>
      <c r="H190" s="36">
        <v>0</v>
      </c>
      <c r="I190" s="34" t="s">
        <v>741</v>
      </c>
      <c r="J190" s="34" t="s">
        <v>742</v>
      </c>
      <c r="K190" s="36">
        <v>0</v>
      </c>
      <c r="L190" s="36">
        <v>0.1</v>
      </c>
      <c r="M190" s="34" t="s">
        <v>743</v>
      </c>
      <c r="N190" s="34" t="s">
        <v>744</v>
      </c>
      <c r="O190" s="34" t="s">
        <v>748</v>
      </c>
      <c r="P190" s="34" t="s">
        <v>761</v>
      </c>
      <c r="R190" s="34" t="s">
        <v>746</v>
      </c>
      <c r="W190" s="36">
        <v>0</v>
      </c>
      <c r="AB190" s="34">
        <v>232</v>
      </c>
    </row>
    <row r="191" spans="1:28" x14ac:dyDescent="0.25">
      <c r="A191" s="34" t="s">
        <v>175</v>
      </c>
      <c r="B191" s="34" t="s">
        <v>884</v>
      </c>
      <c r="C191" s="35">
        <v>41275</v>
      </c>
      <c r="D191" s="34" t="s">
        <v>740</v>
      </c>
      <c r="E191" s="36">
        <v>1.9800000000000002E-2</v>
      </c>
      <c r="F191" s="36">
        <v>2.2000000000000001E-3</v>
      </c>
      <c r="G191" s="36">
        <v>2.2000000000000002E-2</v>
      </c>
      <c r="H191" s="36">
        <v>0</v>
      </c>
      <c r="I191" s="34" t="s">
        <v>741</v>
      </c>
      <c r="J191" s="34" t="s">
        <v>742</v>
      </c>
      <c r="K191" s="36">
        <v>0</v>
      </c>
      <c r="L191" s="36">
        <v>0.1</v>
      </c>
      <c r="M191" s="34" t="s">
        <v>743</v>
      </c>
      <c r="N191" s="34" t="s">
        <v>744</v>
      </c>
      <c r="O191" s="34" t="s">
        <v>748</v>
      </c>
      <c r="P191" s="34" t="s">
        <v>762</v>
      </c>
      <c r="R191" s="34" t="s">
        <v>746</v>
      </c>
      <c r="W191" s="36">
        <v>0</v>
      </c>
      <c r="AB191" s="34">
        <v>235</v>
      </c>
    </row>
    <row r="192" spans="1:28" x14ac:dyDescent="0.25">
      <c r="A192" s="34" t="s">
        <v>176</v>
      </c>
      <c r="B192" s="34" t="s">
        <v>885</v>
      </c>
      <c r="C192" s="35">
        <v>39448</v>
      </c>
      <c r="D192" s="34" t="s">
        <v>740</v>
      </c>
      <c r="E192" s="36">
        <v>2.92E-2</v>
      </c>
      <c r="F192" s="36">
        <v>0</v>
      </c>
      <c r="G192" s="36">
        <v>2.92E-2</v>
      </c>
      <c r="H192" s="36">
        <v>0</v>
      </c>
      <c r="I192" s="34" t="s">
        <v>741</v>
      </c>
      <c r="J192" s="34" t="s">
        <v>742</v>
      </c>
      <c r="K192" s="36">
        <v>0</v>
      </c>
      <c r="L192" s="36">
        <v>0</v>
      </c>
      <c r="M192" s="34" t="s">
        <v>743</v>
      </c>
      <c r="N192" s="34" t="s">
        <v>744</v>
      </c>
      <c r="O192" s="34" t="s">
        <v>748</v>
      </c>
      <c r="P192" s="34" t="s">
        <v>760</v>
      </c>
      <c r="R192" s="34" t="s">
        <v>746</v>
      </c>
      <c r="W192" s="36">
        <v>0</v>
      </c>
      <c r="AB192" s="34">
        <v>236</v>
      </c>
    </row>
    <row r="193" spans="1:28" x14ac:dyDescent="0.25">
      <c r="A193" s="34" t="s">
        <v>177</v>
      </c>
      <c r="B193" s="34" t="s">
        <v>886</v>
      </c>
      <c r="C193" s="35">
        <v>41275</v>
      </c>
      <c r="D193" s="34" t="s">
        <v>740</v>
      </c>
      <c r="E193" s="36">
        <v>2.7359999999999999E-2</v>
      </c>
      <c r="F193" s="36">
        <v>1.4400000000000001E-3</v>
      </c>
      <c r="G193" s="36">
        <v>2.8799999999999999E-2</v>
      </c>
      <c r="H193" s="36">
        <v>0</v>
      </c>
      <c r="I193" s="34" t="s">
        <v>741</v>
      </c>
      <c r="J193" s="34" t="s">
        <v>742</v>
      </c>
      <c r="K193" s="36">
        <v>0</v>
      </c>
      <c r="L193" s="36">
        <v>0.05</v>
      </c>
      <c r="M193" s="34" t="s">
        <v>743</v>
      </c>
      <c r="N193" s="34" t="s">
        <v>744</v>
      </c>
      <c r="O193" s="34" t="s">
        <v>748</v>
      </c>
      <c r="R193" s="34" t="s">
        <v>746</v>
      </c>
      <c r="W193" s="36">
        <v>0</v>
      </c>
      <c r="AB193" s="34">
        <v>238</v>
      </c>
    </row>
    <row r="194" spans="1:28" x14ac:dyDescent="0.25">
      <c r="A194" s="34" t="s">
        <v>178</v>
      </c>
      <c r="B194" s="34" t="s">
        <v>887</v>
      </c>
      <c r="C194" s="35">
        <v>41275</v>
      </c>
      <c r="D194" s="34" t="s">
        <v>740</v>
      </c>
      <c r="E194" s="36">
        <v>1.8800000000000001E-2</v>
      </c>
      <c r="F194" s="36">
        <v>0</v>
      </c>
      <c r="G194" s="36">
        <v>1.8800000000000001E-2</v>
      </c>
      <c r="H194" s="36">
        <v>0</v>
      </c>
      <c r="I194" s="34" t="s">
        <v>741</v>
      </c>
      <c r="J194" s="34" t="s">
        <v>742</v>
      </c>
      <c r="K194" s="36">
        <v>0</v>
      </c>
      <c r="L194" s="36">
        <v>0</v>
      </c>
      <c r="M194" s="34" t="s">
        <v>743</v>
      </c>
      <c r="N194" s="34" t="s">
        <v>744</v>
      </c>
      <c r="O194" s="34" t="s">
        <v>748</v>
      </c>
      <c r="P194" s="34" t="s">
        <v>761</v>
      </c>
      <c r="R194" s="34" t="s">
        <v>746</v>
      </c>
      <c r="W194" s="36">
        <v>0</v>
      </c>
      <c r="AB194" s="34">
        <v>240</v>
      </c>
    </row>
    <row r="195" spans="1:28" x14ac:dyDescent="0.25">
      <c r="A195" s="34" t="s">
        <v>179</v>
      </c>
      <c r="B195" s="34" t="s">
        <v>888</v>
      </c>
      <c r="C195" s="35">
        <v>41275</v>
      </c>
      <c r="D195" s="34" t="s">
        <v>740</v>
      </c>
      <c r="E195" s="36">
        <v>1.6199999999999999E-2</v>
      </c>
      <c r="F195" s="36">
        <v>0</v>
      </c>
      <c r="G195" s="36">
        <v>1.6199999999999999E-2</v>
      </c>
      <c r="H195" s="36">
        <v>0</v>
      </c>
      <c r="I195" s="34" t="s">
        <v>741</v>
      </c>
      <c r="J195" s="34" t="s">
        <v>742</v>
      </c>
      <c r="K195" s="36">
        <v>0</v>
      </c>
      <c r="L195" s="36">
        <v>0</v>
      </c>
      <c r="M195" s="34" t="s">
        <v>743</v>
      </c>
      <c r="N195" s="34" t="s">
        <v>744</v>
      </c>
      <c r="O195" s="34" t="s">
        <v>748</v>
      </c>
      <c r="P195" s="34" t="s">
        <v>763</v>
      </c>
      <c r="R195" s="34" t="s">
        <v>746</v>
      </c>
      <c r="W195" s="36">
        <v>0</v>
      </c>
      <c r="AB195" s="34">
        <v>242</v>
      </c>
    </row>
    <row r="196" spans="1:28" x14ac:dyDescent="0.25">
      <c r="A196" s="34" t="s">
        <v>180</v>
      </c>
      <c r="B196" s="34" t="s">
        <v>889</v>
      </c>
      <c r="C196" s="35">
        <v>39448</v>
      </c>
      <c r="D196" s="34" t="s">
        <v>740</v>
      </c>
      <c r="E196" s="36">
        <v>2.5000000000000001E-2</v>
      </c>
      <c r="F196" s="36">
        <v>0</v>
      </c>
      <c r="G196" s="36">
        <v>2.5000000000000001E-2</v>
      </c>
      <c r="H196" s="36">
        <v>0</v>
      </c>
      <c r="I196" s="34" t="s">
        <v>741</v>
      </c>
      <c r="J196" s="34" t="s">
        <v>742</v>
      </c>
      <c r="K196" s="36">
        <v>0</v>
      </c>
      <c r="L196" s="36">
        <v>0</v>
      </c>
      <c r="M196" s="34" t="s">
        <v>743</v>
      </c>
      <c r="N196" s="34" t="s">
        <v>744</v>
      </c>
      <c r="O196" s="34" t="s">
        <v>745</v>
      </c>
      <c r="Q196" s="34">
        <v>40</v>
      </c>
      <c r="R196" s="34" t="s">
        <v>746</v>
      </c>
      <c r="W196" s="36">
        <v>0</v>
      </c>
      <c r="AB196" s="34">
        <v>243</v>
      </c>
    </row>
    <row r="197" spans="1:28" x14ac:dyDescent="0.25">
      <c r="A197" s="34" t="s">
        <v>890</v>
      </c>
      <c r="B197" s="34" t="s">
        <v>769</v>
      </c>
      <c r="C197" s="35">
        <v>41883</v>
      </c>
      <c r="D197" s="34" t="s">
        <v>740</v>
      </c>
      <c r="E197" s="36">
        <v>3.1899999999999998E-2</v>
      </c>
      <c r="F197" s="36">
        <v>0</v>
      </c>
      <c r="G197" s="36">
        <v>3.1899999999999998E-2</v>
      </c>
      <c r="H197" s="36">
        <v>0</v>
      </c>
      <c r="I197" s="34" t="s">
        <v>741</v>
      </c>
      <c r="J197" s="34" t="s">
        <v>742</v>
      </c>
      <c r="K197" s="36">
        <v>0</v>
      </c>
      <c r="L197" s="36">
        <v>0</v>
      </c>
      <c r="M197" s="34" t="s">
        <v>743</v>
      </c>
      <c r="N197" s="34" t="s">
        <v>744</v>
      </c>
      <c r="O197" s="34" t="s">
        <v>745</v>
      </c>
      <c r="Q197" s="34">
        <v>32</v>
      </c>
      <c r="R197" s="34" t="s">
        <v>747</v>
      </c>
      <c r="W197" s="36">
        <v>0</v>
      </c>
      <c r="AB197" s="34">
        <v>1101</v>
      </c>
    </row>
    <row r="198" spans="1:28" x14ac:dyDescent="0.25">
      <c r="A198" s="34" t="s">
        <v>181</v>
      </c>
      <c r="B198" s="34" t="s">
        <v>891</v>
      </c>
      <c r="C198" s="35">
        <v>41913</v>
      </c>
      <c r="D198" s="34" t="s">
        <v>740</v>
      </c>
      <c r="E198" s="36">
        <v>0</v>
      </c>
      <c r="F198" s="36">
        <v>0</v>
      </c>
      <c r="G198" s="36">
        <v>0</v>
      </c>
      <c r="H198" s="36">
        <v>0</v>
      </c>
      <c r="I198" s="34" t="s">
        <v>741</v>
      </c>
      <c r="J198" s="34" t="s">
        <v>742</v>
      </c>
      <c r="K198" s="36">
        <v>0</v>
      </c>
      <c r="L198" s="36">
        <v>0</v>
      </c>
      <c r="M198" s="34" t="s">
        <v>743</v>
      </c>
      <c r="N198" s="34" t="s">
        <v>744</v>
      </c>
      <c r="O198" s="34" t="s">
        <v>745</v>
      </c>
      <c r="R198" s="34" t="s">
        <v>746</v>
      </c>
      <c r="W198" s="36">
        <v>0</v>
      </c>
      <c r="AB198" s="34">
        <v>244</v>
      </c>
    </row>
    <row r="199" spans="1:28" x14ac:dyDescent="0.25">
      <c r="A199" s="34" t="s">
        <v>182</v>
      </c>
      <c r="B199" s="34" t="s">
        <v>892</v>
      </c>
      <c r="C199" s="35">
        <v>42826</v>
      </c>
      <c r="D199" s="34" t="s">
        <v>740</v>
      </c>
      <c r="E199" s="36">
        <v>0</v>
      </c>
      <c r="F199" s="36">
        <v>0</v>
      </c>
      <c r="G199" s="36">
        <v>0</v>
      </c>
      <c r="H199" s="36">
        <v>0</v>
      </c>
      <c r="I199" s="34" t="s">
        <v>741</v>
      </c>
      <c r="J199" s="34" t="s">
        <v>742</v>
      </c>
      <c r="K199" s="36">
        <v>0</v>
      </c>
      <c r="L199" s="36">
        <v>0</v>
      </c>
      <c r="M199" s="34" t="s">
        <v>743</v>
      </c>
      <c r="N199" s="34" t="s">
        <v>744</v>
      </c>
      <c r="O199" s="34" t="s">
        <v>745</v>
      </c>
      <c r="R199" s="34" t="s">
        <v>746</v>
      </c>
      <c r="W199" s="36">
        <v>0</v>
      </c>
      <c r="AB199" s="34">
        <v>245</v>
      </c>
    </row>
    <row r="200" spans="1:28" x14ac:dyDescent="0.25">
      <c r="A200" s="34" t="s">
        <v>183</v>
      </c>
      <c r="B200" s="34" t="s">
        <v>893</v>
      </c>
      <c r="C200" s="35">
        <v>42826</v>
      </c>
      <c r="D200" s="34" t="s">
        <v>740</v>
      </c>
      <c r="E200" s="36">
        <v>0</v>
      </c>
      <c r="F200" s="36">
        <v>0</v>
      </c>
      <c r="G200" s="36">
        <v>0</v>
      </c>
      <c r="H200" s="36">
        <v>0</v>
      </c>
      <c r="I200" s="34" t="s">
        <v>741</v>
      </c>
      <c r="J200" s="34" t="s">
        <v>742</v>
      </c>
      <c r="K200" s="36">
        <v>0</v>
      </c>
      <c r="L200" s="36">
        <v>0</v>
      </c>
      <c r="M200" s="34" t="s">
        <v>743</v>
      </c>
      <c r="N200" s="34" t="s">
        <v>744</v>
      </c>
      <c r="O200" s="34" t="s">
        <v>745</v>
      </c>
      <c r="R200" s="34" t="s">
        <v>746</v>
      </c>
      <c r="W200" s="36">
        <v>0</v>
      </c>
      <c r="AB200" s="34">
        <v>246</v>
      </c>
    </row>
    <row r="201" spans="1:28" x14ac:dyDescent="0.25">
      <c r="A201" s="34" t="s">
        <v>184</v>
      </c>
      <c r="B201" s="34" t="s">
        <v>894</v>
      </c>
      <c r="C201" s="35">
        <v>41913</v>
      </c>
      <c r="D201" s="34" t="s">
        <v>740</v>
      </c>
      <c r="E201" s="36">
        <v>0</v>
      </c>
      <c r="F201" s="36">
        <v>0</v>
      </c>
      <c r="G201" s="36">
        <v>0</v>
      </c>
      <c r="H201" s="36">
        <v>0</v>
      </c>
      <c r="I201" s="34" t="s">
        <v>741</v>
      </c>
      <c r="J201" s="34" t="s">
        <v>742</v>
      </c>
      <c r="K201" s="36">
        <v>0</v>
      </c>
      <c r="L201" s="36">
        <v>0</v>
      </c>
      <c r="M201" s="34" t="s">
        <v>743</v>
      </c>
      <c r="N201" s="34" t="s">
        <v>744</v>
      </c>
      <c r="O201" s="34" t="s">
        <v>745</v>
      </c>
      <c r="R201" s="34" t="s">
        <v>746</v>
      </c>
      <c r="W201" s="36">
        <v>0</v>
      </c>
      <c r="AB201" s="34">
        <v>247</v>
      </c>
    </row>
    <row r="202" spans="1:28" x14ac:dyDescent="0.25">
      <c r="A202" s="34" t="s">
        <v>185</v>
      </c>
      <c r="B202" s="34" t="s">
        <v>895</v>
      </c>
      <c r="C202" s="35">
        <v>41275</v>
      </c>
      <c r="D202" s="34" t="s">
        <v>740</v>
      </c>
      <c r="E202" s="36">
        <v>0.02</v>
      </c>
      <c r="F202" s="36">
        <v>0</v>
      </c>
      <c r="G202" s="36">
        <v>0.02</v>
      </c>
      <c r="H202" s="36">
        <v>0</v>
      </c>
      <c r="I202" s="34" t="s">
        <v>741</v>
      </c>
      <c r="J202" s="34" t="s">
        <v>742</v>
      </c>
      <c r="K202" s="36">
        <v>0</v>
      </c>
      <c r="L202" s="36">
        <v>0</v>
      </c>
      <c r="M202" s="34" t="s">
        <v>743</v>
      </c>
      <c r="N202" s="34" t="s">
        <v>744</v>
      </c>
      <c r="O202" s="34" t="s">
        <v>748</v>
      </c>
      <c r="P202" s="34" t="s">
        <v>759</v>
      </c>
      <c r="R202" s="34" t="s">
        <v>746</v>
      </c>
      <c r="W202" s="36">
        <v>0</v>
      </c>
      <c r="AB202" s="34">
        <v>249</v>
      </c>
    </row>
    <row r="203" spans="1:28" x14ac:dyDescent="0.25">
      <c r="A203" s="34" t="s">
        <v>186</v>
      </c>
      <c r="B203" s="34" t="s">
        <v>896</v>
      </c>
      <c r="C203" s="35">
        <v>41275</v>
      </c>
      <c r="D203" s="34" t="s">
        <v>740</v>
      </c>
      <c r="E203" s="36">
        <v>1.5299999999999999E-2</v>
      </c>
      <c r="F203" s="36">
        <v>0</v>
      </c>
      <c r="G203" s="36">
        <v>1.5299999999999999E-2</v>
      </c>
      <c r="H203" s="36">
        <v>0</v>
      </c>
      <c r="I203" s="34" t="s">
        <v>741</v>
      </c>
      <c r="J203" s="34" t="s">
        <v>742</v>
      </c>
      <c r="K203" s="36">
        <v>0</v>
      </c>
      <c r="L203" s="36">
        <v>0</v>
      </c>
      <c r="M203" s="34" t="s">
        <v>743</v>
      </c>
      <c r="N203" s="34" t="s">
        <v>744</v>
      </c>
      <c r="O203" s="34" t="s">
        <v>748</v>
      </c>
      <c r="P203" s="34" t="s">
        <v>759</v>
      </c>
      <c r="R203" s="34" t="s">
        <v>746</v>
      </c>
      <c r="W203" s="36">
        <v>0</v>
      </c>
      <c r="AB203" s="34">
        <v>250</v>
      </c>
    </row>
    <row r="204" spans="1:28" x14ac:dyDescent="0.25">
      <c r="A204" s="34" t="s">
        <v>187</v>
      </c>
      <c r="B204" s="34" t="s">
        <v>897</v>
      </c>
      <c r="C204" s="35">
        <v>41275</v>
      </c>
      <c r="D204" s="34" t="s">
        <v>740</v>
      </c>
      <c r="E204" s="36">
        <v>2.3300000000000001E-2</v>
      </c>
      <c r="F204" s="36">
        <v>0</v>
      </c>
      <c r="G204" s="36">
        <v>2.3300000000000001E-2</v>
      </c>
      <c r="H204" s="36">
        <v>0</v>
      </c>
      <c r="I204" s="34" t="s">
        <v>741</v>
      </c>
      <c r="J204" s="34" t="s">
        <v>742</v>
      </c>
      <c r="K204" s="36">
        <v>0</v>
      </c>
      <c r="L204" s="36">
        <v>0</v>
      </c>
      <c r="M204" s="34" t="s">
        <v>743</v>
      </c>
      <c r="N204" s="34" t="s">
        <v>744</v>
      </c>
      <c r="O204" s="34" t="s">
        <v>748</v>
      </c>
      <c r="P204" s="34" t="s">
        <v>760</v>
      </c>
      <c r="R204" s="34" t="s">
        <v>746</v>
      </c>
      <c r="W204" s="36">
        <v>0</v>
      </c>
      <c r="AB204" s="34">
        <v>252</v>
      </c>
    </row>
    <row r="205" spans="1:28" x14ac:dyDescent="0.25">
      <c r="A205" s="34" t="s">
        <v>188</v>
      </c>
      <c r="B205" s="34" t="s">
        <v>898</v>
      </c>
      <c r="C205" s="35">
        <v>41275</v>
      </c>
      <c r="D205" s="34" t="s">
        <v>740</v>
      </c>
      <c r="E205" s="36">
        <v>1.6299999999999999E-2</v>
      </c>
      <c r="F205" s="36">
        <v>0</v>
      </c>
      <c r="G205" s="36">
        <v>1.6299999999999999E-2</v>
      </c>
      <c r="H205" s="36">
        <v>0</v>
      </c>
      <c r="I205" s="34" t="s">
        <v>741</v>
      </c>
      <c r="J205" s="34" t="s">
        <v>742</v>
      </c>
      <c r="K205" s="36">
        <v>0</v>
      </c>
      <c r="L205" s="36">
        <v>0</v>
      </c>
      <c r="M205" s="34" t="s">
        <v>743</v>
      </c>
      <c r="N205" s="34" t="s">
        <v>744</v>
      </c>
      <c r="O205" s="34" t="s">
        <v>748</v>
      </c>
      <c r="P205" s="34" t="s">
        <v>760</v>
      </c>
      <c r="R205" s="34" t="s">
        <v>746</v>
      </c>
      <c r="W205" s="36">
        <v>0</v>
      </c>
      <c r="AB205" s="34">
        <v>255</v>
      </c>
    </row>
    <row r="206" spans="1:28" x14ac:dyDescent="0.25">
      <c r="A206" s="34" t="s">
        <v>189</v>
      </c>
      <c r="B206" s="34" t="s">
        <v>899</v>
      </c>
      <c r="C206" s="35">
        <v>41275</v>
      </c>
      <c r="D206" s="34" t="s">
        <v>740</v>
      </c>
      <c r="E206" s="36">
        <v>1.2E-2</v>
      </c>
      <c r="F206" s="36">
        <v>3.0000000000000001E-3</v>
      </c>
      <c r="G206" s="36">
        <v>1.4999999999999999E-2</v>
      </c>
      <c r="H206" s="36">
        <v>0</v>
      </c>
      <c r="I206" s="34" t="s">
        <v>741</v>
      </c>
      <c r="J206" s="34" t="s">
        <v>742</v>
      </c>
      <c r="K206" s="36">
        <v>0</v>
      </c>
      <c r="L206" s="36">
        <v>0.2</v>
      </c>
      <c r="M206" s="34" t="s">
        <v>743</v>
      </c>
      <c r="N206" s="34" t="s">
        <v>744</v>
      </c>
      <c r="O206" s="34" t="s">
        <v>748</v>
      </c>
      <c r="P206" s="34" t="s">
        <v>757</v>
      </c>
      <c r="R206" s="34" t="s">
        <v>746</v>
      </c>
      <c r="W206" s="36">
        <v>0</v>
      </c>
      <c r="AB206" s="34">
        <v>257</v>
      </c>
    </row>
    <row r="207" spans="1:28" x14ac:dyDescent="0.25">
      <c r="A207" s="34" t="s">
        <v>190</v>
      </c>
      <c r="B207" s="34" t="s">
        <v>900</v>
      </c>
      <c r="C207" s="35">
        <v>41275</v>
      </c>
      <c r="D207" s="34" t="s">
        <v>740</v>
      </c>
      <c r="E207" s="36">
        <v>1.78E-2</v>
      </c>
      <c r="F207" s="36">
        <v>0</v>
      </c>
      <c r="G207" s="36">
        <v>1.78E-2</v>
      </c>
      <c r="H207" s="36">
        <v>0</v>
      </c>
      <c r="I207" s="34" t="s">
        <v>741</v>
      </c>
      <c r="J207" s="34" t="s">
        <v>742</v>
      </c>
      <c r="K207" s="36">
        <v>0</v>
      </c>
      <c r="L207" s="36">
        <v>0</v>
      </c>
      <c r="M207" s="34" t="s">
        <v>743</v>
      </c>
      <c r="N207" s="34" t="s">
        <v>744</v>
      </c>
      <c r="O207" s="34" t="s">
        <v>748</v>
      </c>
      <c r="P207" s="34" t="s">
        <v>758</v>
      </c>
      <c r="R207" s="34" t="s">
        <v>746</v>
      </c>
      <c r="W207" s="36">
        <v>0</v>
      </c>
      <c r="AB207" s="34">
        <v>259</v>
      </c>
    </row>
    <row r="208" spans="1:28" x14ac:dyDescent="0.25">
      <c r="A208" s="34" t="s">
        <v>901</v>
      </c>
      <c r="B208" s="34" t="s">
        <v>902</v>
      </c>
      <c r="C208" s="35">
        <v>42795</v>
      </c>
      <c r="D208" s="34" t="s">
        <v>740</v>
      </c>
      <c r="E208" s="36">
        <v>1.78E-2</v>
      </c>
      <c r="F208" s="36">
        <v>0</v>
      </c>
      <c r="G208" s="36">
        <v>1.78E-2</v>
      </c>
      <c r="H208" s="36">
        <v>0</v>
      </c>
      <c r="I208" s="34" t="s">
        <v>741</v>
      </c>
      <c r="J208" s="34" t="s">
        <v>742</v>
      </c>
      <c r="K208" s="36">
        <v>0</v>
      </c>
      <c r="L208" s="36">
        <v>0</v>
      </c>
      <c r="M208" s="34" t="s">
        <v>743</v>
      </c>
      <c r="N208" s="34" t="s">
        <v>744</v>
      </c>
      <c r="O208" s="34" t="s">
        <v>748</v>
      </c>
      <c r="P208" s="34" t="s">
        <v>764</v>
      </c>
      <c r="R208" s="34" t="s">
        <v>747</v>
      </c>
      <c r="W208" s="36">
        <v>0</v>
      </c>
      <c r="AB208" s="34">
        <v>1135</v>
      </c>
    </row>
    <row r="209" spans="1:28" x14ac:dyDescent="0.25">
      <c r="A209" s="34" t="s">
        <v>191</v>
      </c>
      <c r="B209" s="34" t="s">
        <v>903</v>
      </c>
      <c r="C209" s="35">
        <v>41275</v>
      </c>
      <c r="D209" s="34" t="s">
        <v>740</v>
      </c>
      <c r="E209" s="36">
        <v>1.9290000000000002E-2</v>
      </c>
      <c r="F209" s="36">
        <v>1.01E-3</v>
      </c>
      <c r="G209" s="36">
        <v>2.0300000000000002E-2</v>
      </c>
      <c r="H209" s="36">
        <v>0</v>
      </c>
      <c r="I209" s="34" t="s">
        <v>741</v>
      </c>
      <c r="J209" s="34" t="s">
        <v>742</v>
      </c>
      <c r="K209" s="36">
        <v>0</v>
      </c>
      <c r="L209" s="36">
        <v>0.05</v>
      </c>
      <c r="M209" s="34" t="s">
        <v>743</v>
      </c>
      <c r="N209" s="34" t="s">
        <v>744</v>
      </c>
      <c r="O209" s="34" t="s">
        <v>748</v>
      </c>
      <c r="P209" s="34" t="s">
        <v>762</v>
      </c>
      <c r="R209" s="34" t="s">
        <v>746</v>
      </c>
      <c r="W209" s="36">
        <v>0</v>
      </c>
      <c r="AB209" s="34">
        <v>260</v>
      </c>
    </row>
    <row r="210" spans="1:28" x14ac:dyDescent="0.25">
      <c r="A210" s="34" t="s">
        <v>192</v>
      </c>
      <c r="B210" s="34" t="s">
        <v>904</v>
      </c>
      <c r="C210" s="35">
        <v>41275</v>
      </c>
      <c r="D210" s="34" t="s">
        <v>740</v>
      </c>
      <c r="E210" s="36">
        <v>1.32E-2</v>
      </c>
      <c r="F210" s="36">
        <v>0</v>
      </c>
      <c r="G210" s="36">
        <v>1.32E-2</v>
      </c>
      <c r="H210" s="36">
        <v>0</v>
      </c>
      <c r="I210" s="34" t="s">
        <v>741</v>
      </c>
      <c r="J210" s="34" t="s">
        <v>742</v>
      </c>
      <c r="K210" s="36">
        <v>0</v>
      </c>
      <c r="L210" s="36">
        <v>0</v>
      </c>
      <c r="M210" s="34" t="s">
        <v>743</v>
      </c>
      <c r="N210" s="34" t="s">
        <v>744</v>
      </c>
      <c r="O210" s="34" t="s">
        <v>748</v>
      </c>
      <c r="P210" s="34" t="s">
        <v>762</v>
      </c>
      <c r="R210" s="34" t="s">
        <v>746</v>
      </c>
      <c r="W210" s="36">
        <v>0</v>
      </c>
      <c r="AB210" s="34">
        <v>263</v>
      </c>
    </row>
    <row r="211" spans="1:28" x14ac:dyDescent="0.25">
      <c r="A211" s="34" t="s">
        <v>193</v>
      </c>
      <c r="B211" s="34" t="s">
        <v>905</v>
      </c>
      <c r="C211" s="35">
        <v>41275</v>
      </c>
      <c r="D211" s="34" t="s">
        <v>740</v>
      </c>
      <c r="E211" s="36">
        <v>1.1299999999999999E-2</v>
      </c>
      <c r="F211" s="36">
        <v>0</v>
      </c>
      <c r="G211" s="36">
        <v>1.1299999999999999E-2</v>
      </c>
      <c r="H211" s="36">
        <v>0</v>
      </c>
      <c r="I211" s="34" t="s">
        <v>741</v>
      </c>
      <c r="J211" s="34" t="s">
        <v>742</v>
      </c>
      <c r="K211" s="36">
        <v>0</v>
      </c>
      <c r="L211" s="36">
        <v>0</v>
      </c>
      <c r="M211" s="34" t="s">
        <v>743</v>
      </c>
      <c r="N211" s="34" t="s">
        <v>744</v>
      </c>
      <c r="O211" s="34" t="s">
        <v>748</v>
      </c>
      <c r="P211" s="34" t="s">
        <v>754</v>
      </c>
      <c r="R211" s="34" t="s">
        <v>746</v>
      </c>
      <c r="W211" s="36">
        <v>0</v>
      </c>
      <c r="AB211" s="34">
        <v>264</v>
      </c>
    </row>
    <row r="212" spans="1:28" x14ac:dyDescent="0.25">
      <c r="A212" s="34" t="s">
        <v>194</v>
      </c>
      <c r="B212" s="34" t="s">
        <v>906</v>
      </c>
      <c r="C212" s="35">
        <v>41275</v>
      </c>
      <c r="D212" s="34" t="s">
        <v>740</v>
      </c>
      <c r="E212" s="36">
        <v>1.9E-2</v>
      </c>
      <c r="F212" s="36">
        <v>0</v>
      </c>
      <c r="G212" s="36">
        <v>1.9E-2</v>
      </c>
      <c r="H212" s="36">
        <v>0</v>
      </c>
      <c r="I212" s="34" t="s">
        <v>741</v>
      </c>
      <c r="J212" s="34" t="s">
        <v>742</v>
      </c>
      <c r="K212" s="36">
        <v>0</v>
      </c>
      <c r="L212" s="36">
        <v>0</v>
      </c>
      <c r="M212" s="34" t="s">
        <v>743</v>
      </c>
      <c r="N212" s="34" t="s">
        <v>744</v>
      </c>
      <c r="O212" s="34" t="s">
        <v>748</v>
      </c>
      <c r="P212" s="34" t="s">
        <v>765</v>
      </c>
      <c r="R212" s="34" t="s">
        <v>746</v>
      </c>
      <c r="W212" s="36">
        <v>0</v>
      </c>
      <c r="AB212" s="34">
        <v>267</v>
      </c>
    </row>
    <row r="213" spans="1:28" x14ac:dyDescent="0.25">
      <c r="A213" s="34" t="s">
        <v>195</v>
      </c>
      <c r="B213" s="34" t="s">
        <v>905</v>
      </c>
      <c r="C213" s="35">
        <v>41275</v>
      </c>
      <c r="D213" s="34" t="s">
        <v>740</v>
      </c>
      <c r="E213" s="36">
        <v>1.7999999999999999E-2</v>
      </c>
      <c r="F213" s="36">
        <v>0</v>
      </c>
      <c r="G213" s="36">
        <v>1.7999999999999999E-2</v>
      </c>
      <c r="H213" s="36">
        <v>0</v>
      </c>
      <c r="I213" s="34" t="s">
        <v>741</v>
      </c>
      <c r="J213" s="34" t="s">
        <v>742</v>
      </c>
      <c r="K213" s="36">
        <v>0</v>
      </c>
      <c r="L213" s="36">
        <v>0</v>
      </c>
      <c r="M213" s="34" t="s">
        <v>743</v>
      </c>
      <c r="N213" s="34" t="s">
        <v>744</v>
      </c>
      <c r="O213" s="34" t="s">
        <v>748</v>
      </c>
      <c r="P213" s="34" t="s">
        <v>765</v>
      </c>
      <c r="R213" s="34" t="s">
        <v>746</v>
      </c>
      <c r="W213" s="36">
        <v>0</v>
      </c>
      <c r="AB213" s="34">
        <v>269</v>
      </c>
    </row>
    <row r="214" spans="1:28" x14ac:dyDescent="0.25">
      <c r="A214" s="34" t="s">
        <v>196</v>
      </c>
      <c r="B214" s="34" t="s">
        <v>907</v>
      </c>
      <c r="C214" s="35">
        <v>41275</v>
      </c>
      <c r="D214" s="34" t="s">
        <v>740</v>
      </c>
      <c r="E214" s="36">
        <v>1.7299999999999999E-2</v>
      </c>
      <c r="F214" s="36">
        <v>0</v>
      </c>
      <c r="G214" s="36">
        <v>1.7299999999999999E-2</v>
      </c>
      <c r="H214" s="36">
        <v>0</v>
      </c>
      <c r="I214" s="34" t="s">
        <v>741</v>
      </c>
      <c r="J214" s="34" t="s">
        <v>742</v>
      </c>
      <c r="K214" s="36">
        <v>0</v>
      </c>
      <c r="L214" s="36">
        <v>0</v>
      </c>
      <c r="M214" s="34" t="s">
        <v>743</v>
      </c>
      <c r="N214" s="34" t="s">
        <v>744</v>
      </c>
      <c r="O214" s="34" t="s">
        <v>748</v>
      </c>
      <c r="P214" s="34" t="s">
        <v>765</v>
      </c>
      <c r="R214" s="34" t="s">
        <v>746</v>
      </c>
      <c r="W214" s="36">
        <v>0</v>
      </c>
      <c r="AB214" s="34">
        <v>271</v>
      </c>
    </row>
    <row r="215" spans="1:28" x14ac:dyDescent="0.25">
      <c r="A215" s="34" t="s">
        <v>197</v>
      </c>
      <c r="B215" s="34" t="s">
        <v>908</v>
      </c>
      <c r="C215" s="35">
        <v>41275</v>
      </c>
      <c r="D215" s="34" t="s">
        <v>740</v>
      </c>
      <c r="E215" s="36">
        <v>1.8360000000000001E-2</v>
      </c>
      <c r="F215" s="36">
        <v>2.0400000000000001E-3</v>
      </c>
      <c r="G215" s="36">
        <v>2.0400000000000001E-2</v>
      </c>
      <c r="H215" s="36">
        <v>0</v>
      </c>
      <c r="I215" s="34" t="s">
        <v>741</v>
      </c>
      <c r="J215" s="34" t="s">
        <v>742</v>
      </c>
      <c r="K215" s="36">
        <v>0</v>
      </c>
      <c r="L215" s="36">
        <v>0.1</v>
      </c>
      <c r="M215" s="34" t="s">
        <v>743</v>
      </c>
      <c r="N215" s="34" t="s">
        <v>744</v>
      </c>
      <c r="O215" s="34" t="s">
        <v>748</v>
      </c>
      <c r="P215" s="34" t="s">
        <v>754</v>
      </c>
      <c r="R215" s="34" t="s">
        <v>746</v>
      </c>
      <c r="W215" s="36">
        <v>0</v>
      </c>
      <c r="AB215" s="34">
        <v>273</v>
      </c>
    </row>
    <row r="216" spans="1:28" x14ac:dyDescent="0.25">
      <c r="A216" s="34" t="s">
        <v>198</v>
      </c>
      <c r="B216" s="34" t="s">
        <v>909</v>
      </c>
      <c r="C216" s="35">
        <v>41275</v>
      </c>
      <c r="D216" s="34" t="s">
        <v>740</v>
      </c>
      <c r="E216" s="36">
        <v>2.8215E-2</v>
      </c>
      <c r="F216" s="36">
        <v>1.485E-3</v>
      </c>
      <c r="G216" s="36">
        <v>2.9700000000000001E-2</v>
      </c>
      <c r="H216" s="36">
        <v>0</v>
      </c>
      <c r="I216" s="34" t="s">
        <v>741</v>
      </c>
      <c r="J216" s="34" t="s">
        <v>742</v>
      </c>
      <c r="K216" s="36">
        <v>0</v>
      </c>
      <c r="L216" s="36">
        <v>0.05</v>
      </c>
      <c r="M216" s="34" t="s">
        <v>743</v>
      </c>
      <c r="N216" s="34" t="s">
        <v>744</v>
      </c>
      <c r="O216" s="34" t="s">
        <v>748</v>
      </c>
      <c r="P216" s="34" t="s">
        <v>758</v>
      </c>
      <c r="R216" s="34" t="s">
        <v>746</v>
      </c>
      <c r="W216" s="36">
        <v>0</v>
      </c>
      <c r="AB216" s="34">
        <v>274</v>
      </c>
    </row>
    <row r="217" spans="1:28" x14ac:dyDescent="0.25">
      <c r="A217" s="34" t="s">
        <v>199</v>
      </c>
      <c r="B217" s="34" t="s">
        <v>910</v>
      </c>
      <c r="C217" s="35">
        <v>41275</v>
      </c>
      <c r="D217" s="34" t="s">
        <v>740</v>
      </c>
      <c r="E217" s="36">
        <v>3.8E-3</v>
      </c>
      <c r="F217" s="36">
        <v>0</v>
      </c>
      <c r="G217" s="36">
        <v>3.8E-3</v>
      </c>
      <c r="H217" s="36">
        <v>0</v>
      </c>
      <c r="I217" s="34" t="s">
        <v>741</v>
      </c>
      <c r="J217" s="34" t="s">
        <v>742</v>
      </c>
      <c r="K217" s="36">
        <v>0</v>
      </c>
      <c r="L217" s="36">
        <v>0</v>
      </c>
      <c r="M217" s="34" t="s">
        <v>743</v>
      </c>
      <c r="N217" s="34" t="s">
        <v>744</v>
      </c>
      <c r="O217" s="34" t="s">
        <v>748</v>
      </c>
      <c r="P217" s="34" t="s">
        <v>762</v>
      </c>
      <c r="R217" s="34" t="s">
        <v>746</v>
      </c>
      <c r="W217" s="36">
        <v>0</v>
      </c>
      <c r="AB217" s="34">
        <v>276</v>
      </c>
    </row>
    <row r="218" spans="1:28" x14ac:dyDescent="0.25">
      <c r="A218" s="34" t="s">
        <v>200</v>
      </c>
      <c r="B218" s="34" t="s">
        <v>911</v>
      </c>
      <c r="C218" s="35">
        <v>41275</v>
      </c>
      <c r="D218" s="34" t="s">
        <v>740</v>
      </c>
      <c r="E218" s="36">
        <v>1.2800000000000001E-2</v>
      </c>
      <c r="F218" s="36">
        <v>0</v>
      </c>
      <c r="G218" s="36">
        <v>1.2800000000000001E-2</v>
      </c>
      <c r="H218" s="36">
        <v>0</v>
      </c>
      <c r="I218" s="34" t="s">
        <v>741</v>
      </c>
      <c r="J218" s="34" t="s">
        <v>742</v>
      </c>
      <c r="K218" s="36">
        <v>0</v>
      </c>
      <c r="L218" s="36">
        <v>0</v>
      </c>
      <c r="M218" s="34" t="s">
        <v>743</v>
      </c>
      <c r="N218" s="34" t="s">
        <v>744</v>
      </c>
      <c r="O218" s="34" t="s">
        <v>748</v>
      </c>
      <c r="P218" s="34" t="s">
        <v>760</v>
      </c>
      <c r="R218" s="34" t="s">
        <v>746</v>
      </c>
      <c r="W218" s="36">
        <v>0</v>
      </c>
      <c r="AB218" s="34">
        <v>279</v>
      </c>
    </row>
    <row r="219" spans="1:28" x14ac:dyDescent="0.25">
      <c r="A219" s="34" t="s">
        <v>201</v>
      </c>
      <c r="B219" s="34" t="s">
        <v>912</v>
      </c>
      <c r="C219" s="35">
        <v>42095</v>
      </c>
      <c r="D219" s="34" t="s">
        <v>740</v>
      </c>
      <c r="E219" s="36">
        <v>1.2800000000000001E-2</v>
      </c>
      <c r="F219" s="36">
        <v>0</v>
      </c>
      <c r="G219" s="36">
        <v>1.2800000000000001E-2</v>
      </c>
      <c r="H219" s="36">
        <v>0</v>
      </c>
      <c r="I219" s="34" t="s">
        <v>741</v>
      </c>
      <c r="J219" s="34" t="s">
        <v>742</v>
      </c>
      <c r="K219" s="36">
        <v>0</v>
      </c>
      <c r="L219" s="36">
        <v>0</v>
      </c>
      <c r="M219" s="34" t="s">
        <v>743</v>
      </c>
      <c r="N219" s="34" t="s">
        <v>744</v>
      </c>
      <c r="O219" s="34" t="s">
        <v>748</v>
      </c>
      <c r="P219" s="34" t="s">
        <v>760</v>
      </c>
      <c r="R219" s="34" t="s">
        <v>747</v>
      </c>
      <c r="W219" s="36">
        <v>0</v>
      </c>
      <c r="AB219" s="34">
        <v>1104</v>
      </c>
    </row>
    <row r="220" spans="1:28" x14ac:dyDescent="0.25">
      <c r="A220" s="34" t="s">
        <v>202</v>
      </c>
      <c r="B220" s="34" t="s">
        <v>910</v>
      </c>
      <c r="C220" s="35">
        <v>41275</v>
      </c>
      <c r="D220" s="34" t="s">
        <v>740</v>
      </c>
      <c r="E220" s="36">
        <v>9.5999999999999992E-3</v>
      </c>
      <c r="F220" s="36">
        <v>0</v>
      </c>
      <c r="G220" s="36">
        <v>9.5999999999999992E-3</v>
      </c>
      <c r="H220" s="36">
        <v>0</v>
      </c>
      <c r="I220" s="34" t="s">
        <v>741</v>
      </c>
      <c r="J220" s="34" t="s">
        <v>742</v>
      </c>
      <c r="K220" s="36">
        <v>0</v>
      </c>
      <c r="L220" s="36">
        <v>0</v>
      </c>
      <c r="M220" s="34" t="s">
        <v>743</v>
      </c>
      <c r="N220" s="34" t="s">
        <v>744</v>
      </c>
      <c r="O220" s="34" t="s">
        <v>748</v>
      </c>
      <c r="P220" s="34" t="s">
        <v>760</v>
      </c>
      <c r="R220" s="34" t="s">
        <v>746</v>
      </c>
      <c r="W220" s="36">
        <v>0</v>
      </c>
      <c r="AB220" s="34">
        <v>281</v>
      </c>
    </row>
    <row r="221" spans="1:28" x14ac:dyDescent="0.25">
      <c r="A221" s="34" t="s">
        <v>203</v>
      </c>
      <c r="B221" s="34" t="s">
        <v>913</v>
      </c>
      <c r="C221" s="35">
        <v>41275</v>
      </c>
      <c r="D221" s="34" t="s">
        <v>740</v>
      </c>
      <c r="E221" s="36">
        <v>1.9599999999999999E-2</v>
      </c>
      <c r="F221" s="36">
        <v>0</v>
      </c>
      <c r="G221" s="36">
        <v>1.9599999999999999E-2</v>
      </c>
      <c r="H221" s="36">
        <v>0</v>
      </c>
      <c r="I221" s="34" t="s">
        <v>741</v>
      </c>
      <c r="J221" s="34" t="s">
        <v>742</v>
      </c>
      <c r="K221" s="36">
        <v>0</v>
      </c>
      <c r="L221" s="36">
        <v>0</v>
      </c>
      <c r="M221" s="34" t="s">
        <v>743</v>
      </c>
      <c r="N221" s="34" t="s">
        <v>744</v>
      </c>
      <c r="O221" s="34" t="s">
        <v>748</v>
      </c>
      <c r="P221" s="34">
        <v>32</v>
      </c>
      <c r="R221" s="34" t="s">
        <v>746</v>
      </c>
      <c r="W221" s="36">
        <v>0</v>
      </c>
      <c r="AB221" s="34">
        <v>283</v>
      </c>
    </row>
    <row r="222" spans="1:28" x14ac:dyDescent="0.25">
      <c r="A222" s="34" t="s">
        <v>204</v>
      </c>
      <c r="B222" s="34" t="s">
        <v>876</v>
      </c>
      <c r="C222" s="35">
        <v>41275</v>
      </c>
      <c r="D222" s="34" t="s">
        <v>740</v>
      </c>
      <c r="E222" s="36">
        <v>2.3400000000000001E-2</v>
      </c>
      <c r="F222" s="36">
        <v>0</v>
      </c>
      <c r="G222" s="36">
        <v>2.3400000000000001E-2</v>
      </c>
      <c r="H222" s="36">
        <v>0</v>
      </c>
      <c r="I222" s="34" t="s">
        <v>741</v>
      </c>
      <c r="J222" s="34" t="s">
        <v>742</v>
      </c>
      <c r="K222" s="36">
        <v>0</v>
      </c>
      <c r="L222" s="36">
        <v>0</v>
      </c>
      <c r="M222" s="34" t="s">
        <v>743</v>
      </c>
      <c r="N222" s="34" t="s">
        <v>744</v>
      </c>
      <c r="O222" s="34" t="s">
        <v>748</v>
      </c>
      <c r="P222" s="34" t="s">
        <v>750</v>
      </c>
      <c r="R222" s="34" t="s">
        <v>746</v>
      </c>
      <c r="W222" s="36">
        <v>0</v>
      </c>
      <c r="AB222" s="34">
        <v>285</v>
      </c>
    </row>
    <row r="223" spans="1:28" x14ac:dyDescent="0.25">
      <c r="A223" s="34" t="s">
        <v>205</v>
      </c>
      <c r="B223" s="34" t="s">
        <v>877</v>
      </c>
      <c r="C223" s="35">
        <v>41275</v>
      </c>
      <c r="D223" s="34" t="s">
        <v>740</v>
      </c>
      <c r="E223" s="36">
        <v>2.4479999999999998E-2</v>
      </c>
      <c r="F223" s="36">
        <v>2.7200000000000002E-3</v>
      </c>
      <c r="G223" s="36">
        <v>2.7199999999999998E-2</v>
      </c>
      <c r="H223" s="36">
        <v>0</v>
      </c>
      <c r="I223" s="34" t="s">
        <v>741</v>
      </c>
      <c r="J223" s="34" t="s">
        <v>742</v>
      </c>
      <c r="K223" s="36">
        <v>0</v>
      </c>
      <c r="L223" s="36">
        <v>0.1</v>
      </c>
      <c r="M223" s="34" t="s">
        <v>743</v>
      </c>
      <c r="N223" s="34" t="s">
        <v>744</v>
      </c>
      <c r="O223" s="34" t="s">
        <v>748</v>
      </c>
      <c r="P223" s="34" t="s">
        <v>760</v>
      </c>
      <c r="R223" s="34" t="s">
        <v>746</v>
      </c>
      <c r="W223" s="36">
        <v>0</v>
      </c>
      <c r="AB223" s="34">
        <v>287</v>
      </c>
    </row>
    <row r="224" spans="1:28" x14ac:dyDescent="0.25">
      <c r="A224" s="34" t="s">
        <v>206</v>
      </c>
      <c r="B224" s="34" t="s">
        <v>879</v>
      </c>
      <c r="C224" s="35">
        <v>41275</v>
      </c>
      <c r="D224" s="34" t="s">
        <v>740</v>
      </c>
      <c r="E224" s="36">
        <v>0.03</v>
      </c>
      <c r="F224" s="36">
        <v>0</v>
      </c>
      <c r="G224" s="36">
        <v>0.03</v>
      </c>
      <c r="H224" s="36">
        <v>0</v>
      </c>
      <c r="I224" s="34" t="s">
        <v>741</v>
      </c>
      <c r="J224" s="34" t="s">
        <v>742</v>
      </c>
      <c r="K224" s="36">
        <v>0</v>
      </c>
      <c r="L224" s="36">
        <v>0</v>
      </c>
      <c r="M224" s="34" t="s">
        <v>743</v>
      </c>
      <c r="N224" s="34" t="s">
        <v>744</v>
      </c>
      <c r="O224" s="34" t="s">
        <v>748</v>
      </c>
      <c r="P224" s="34" t="s">
        <v>760</v>
      </c>
      <c r="R224" s="34" t="s">
        <v>746</v>
      </c>
      <c r="W224" s="36">
        <v>0</v>
      </c>
      <c r="AB224" s="34">
        <v>289</v>
      </c>
    </row>
    <row r="225" spans="1:28" x14ac:dyDescent="0.25">
      <c r="A225" s="34" t="s">
        <v>207</v>
      </c>
      <c r="B225" s="34" t="s">
        <v>880</v>
      </c>
      <c r="C225" s="35">
        <v>41275</v>
      </c>
      <c r="D225" s="34" t="s">
        <v>740</v>
      </c>
      <c r="E225" s="36">
        <v>5.833E-2</v>
      </c>
      <c r="F225" s="36">
        <v>3.0699999999999998E-3</v>
      </c>
      <c r="G225" s="36">
        <v>6.1399999999999996E-2</v>
      </c>
      <c r="H225" s="36">
        <v>0</v>
      </c>
      <c r="I225" s="34" t="s">
        <v>741</v>
      </c>
      <c r="J225" s="34" t="s">
        <v>742</v>
      </c>
      <c r="K225" s="36">
        <v>0</v>
      </c>
      <c r="L225" s="36">
        <v>0.05</v>
      </c>
      <c r="M225" s="34" t="s">
        <v>743</v>
      </c>
      <c r="N225" s="34" t="s">
        <v>744</v>
      </c>
      <c r="O225" s="34" t="s">
        <v>748</v>
      </c>
      <c r="P225" s="34" t="s">
        <v>761</v>
      </c>
      <c r="R225" s="34" t="s">
        <v>746</v>
      </c>
      <c r="W225" s="36">
        <v>0</v>
      </c>
      <c r="AB225" s="34">
        <v>291</v>
      </c>
    </row>
    <row r="226" spans="1:28" x14ac:dyDescent="0.25">
      <c r="A226" s="34" t="s">
        <v>208</v>
      </c>
      <c r="B226" s="34" t="s">
        <v>881</v>
      </c>
      <c r="C226" s="35">
        <v>41275</v>
      </c>
      <c r="D226" s="34" t="s">
        <v>740</v>
      </c>
      <c r="E226" s="36">
        <v>2.9499999999999998E-2</v>
      </c>
      <c r="F226" s="36">
        <v>0</v>
      </c>
      <c r="G226" s="36">
        <v>2.9499999999999998E-2</v>
      </c>
      <c r="H226" s="36">
        <v>0</v>
      </c>
      <c r="I226" s="34" t="s">
        <v>741</v>
      </c>
      <c r="J226" s="34" t="s">
        <v>742</v>
      </c>
      <c r="K226" s="36">
        <v>0</v>
      </c>
      <c r="L226" s="36">
        <v>0</v>
      </c>
      <c r="M226" s="34" t="s">
        <v>743</v>
      </c>
      <c r="N226" s="34" t="s">
        <v>744</v>
      </c>
      <c r="O226" s="34" t="s">
        <v>748</v>
      </c>
      <c r="P226" s="34" t="s">
        <v>750</v>
      </c>
      <c r="R226" s="34" t="s">
        <v>746</v>
      </c>
      <c r="W226" s="36">
        <v>0</v>
      </c>
      <c r="AB226" s="34">
        <v>293</v>
      </c>
    </row>
    <row r="227" spans="1:28" x14ac:dyDescent="0.25">
      <c r="A227" s="34" t="s">
        <v>209</v>
      </c>
      <c r="B227" s="34" t="s">
        <v>835</v>
      </c>
      <c r="C227" s="35">
        <v>41913</v>
      </c>
      <c r="D227" s="34" t="s">
        <v>740</v>
      </c>
      <c r="E227" s="36">
        <v>0</v>
      </c>
      <c r="F227" s="36">
        <v>0</v>
      </c>
      <c r="G227" s="36">
        <v>0</v>
      </c>
      <c r="H227" s="36">
        <v>0</v>
      </c>
      <c r="I227" s="34" t="s">
        <v>741</v>
      </c>
      <c r="J227" s="34" t="s">
        <v>742</v>
      </c>
      <c r="K227" s="36">
        <v>0</v>
      </c>
      <c r="L227" s="36">
        <v>0</v>
      </c>
      <c r="M227" s="34" t="s">
        <v>743</v>
      </c>
      <c r="N227" s="34" t="s">
        <v>744</v>
      </c>
      <c r="O227" s="34" t="s">
        <v>745</v>
      </c>
      <c r="Q227" s="34">
        <v>0</v>
      </c>
      <c r="R227" s="34" t="s">
        <v>746</v>
      </c>
      <c r="W227" s="36">
        <v>0</v>
      </c>
      <c r="AB227" s="34">
        <v>990</v>
      </c>
    </row>
    <row r="228" spans="1:28" x14ac:dyDescent="0.25">
      <c r="A228" s="34" t="s">
        <v>914</v>
      </c>
      <c r="B228" s="34" t="s">
        <v>915</v>
      </c>
      <c r="C228" s="35">
        <v>41030</v>
      </c>
      <c r="D228" s="34" t="s">
        <v>740</v>
      </c>
      <c r="E228" s="36">
        <v>0</v>
      </c>
      <c r="F228" s="36">
        <v>0</v>
      </c>
      <c r="G228" s="36">
        <v>0</v>
      </c>
      <c r="H228" s="36">
        <v>0</v>
      </c>
      <c r="I228" s="34" t="s">
        <v>741</v>
      </c>
      <c r="J228" s="34" t="s">
        <v>742</v>
      </c>
      <c r="K228" s="36">
        <v>0</v>
      </c>
      <c r="L228" s="36">
        <v>0</v>
      </c>
      <c r="M228" s="34" t="s">
        <v>743</v>
      </c>
      <c r="N228" s="34" t="s">
        <v>744</v>
      </c>
      <c r="O228" s="34" t="s">
        <v>748</v>
      </c>
      <c r="Q228" s="34">
        <v>0</v>
      </c>
      <c r="R228" s="34" t="s">
        <v>746</v>
      </c>
      <c r="W228" s="36">
        <v>0</v>
      </c>
      <c r="AB228" s="34">
        <v>1008</v>
      </c>
    </row>
    <row r="229" spans="1:28" x14ac:dyDescent="0.25">
      <c r="A229" s="34" t="s">
        <v>916</v>
      </c>
      <c r="B229" s="34" t="s">
        <v>917</v>
      </c>
      <c r="C229" s="35">
        <v>41030</v>
      </c>
      <c r="D229" s="34" t="s">
        <v>740</v>
      </c>
      <c r="E229" s="36">
        <v>0</v>
      </c>
      <c r="F229" s="36">
        <v>0</v>
      </c>
      <c r="G229" s="36">
        <v>0</v>
      </c>
      <c r="H229" s="36">
        <v>0</v>
      </c>
      <c r="I229" s="34" t="s">
        <v>741</v>
      </c>
      <c r="J229" s="34" t="s">
        <v>742</v>
      </c>
      <c r="K229" s="36">
        <v>0</v>
      </c>
      <c r="L229" s="36">
        <v>0</v>
      </c>
      <c r="M229" s="34" t="s">
        <v>743</v>
      </c>
      <c r="N229" s="34" t="s">
        <v>744</v>
      </c>
      <c r="O229" s="34" t="s">
        <v>748</v>
      </c>
      <c r="Q229" s="34">
        <v>0</v>
      </c>
      <c r="R229" s="34" t="s">
        <v>746</v>
      </c>
      <c r="W229" s="36">
        <v>0</v>
      </c>
      <c r="AB229" s="34">
        <v>1010</v>
      </c>
    </row>
    <row r="230" spans="1:28" x14ac:dyDescent="0.25">
      <c r="A230" s="34" t="s">
        <v>918</v>
      </c>
      <c r="B230" s="34" t="s">
        <v>919</v>
      </c>
      <c r="C230" s="35">
        <v>41030</v>
      </c>
      <c r="D230" s="34" t="s">
        <v>740</v>
      </c>
      <c r="E230" s="36">
        <v>0</v>
      </c>
      <c r="F230" s="36">
        <v>0</v>
      </c>
      <c r="G230" s="36">
        <v>0</v>
      </c>
      <c r="H230" s="36">
        <v>0</v>
      </c>
      <c r="I230" s="34" t="s">
        <v>741</v>
      </c>
      <c r="J230" s="34" t="s">
        <v>742</v>
      </c>
      <c r="K230" s="36">
        <v>0</v>
      </c>
      <c r="L230" s="36">
        <v>0</v>
      </c>
      <c r="M230" s="34" t="s">
        <v>743</v>
      </c>
      <c r="N230" s="34" t="s">
        <v>744</v>
      </c>
      <c r="O230" s="34" t="s">
        <v>748</v>
      </c>
      <c r="Q230" s="34">
        <v>0</v>
      </c>
      <c r="R230" s="34" t="s">
        <v>746</v>
      </c>
      <c r="W230" s="36">
        <v>0</v>
      </c>
      <c r="AB230" s="34">
        <v>1011</v>
      </c>
    </row>
    <row r="231" spans="1:28" x14ac:dyDescent="0.25">
      <c r="A231" s="34" t="s">
        <v>210</v>
      </c>
      <c r="B231" s="34" t="s">
        <v>920</v>
      </c>
      <c r="C231" s="35">
        <v>41030</v>
      </c>
      <c r="D231" s="34" t="s">
        <v>740</v>
      </c>
      <c r="E231" s="36">
        <v>0</v>
      </c>
      <c r="F231" s="36">
        <v>0</v>
      </c>
      <c r="G231" s="36">
        <v>0</v>
      </c>
      <c r="H231" s="36">
        <v>0</v>
      </c>
      <c r="I231" s="34" t="s">
        <v>741</v>
      </c>
      <c r="J231" s="34" t="s">
        <v>742</v>
      </c>
      <c r="K231" s="36">
        <v>0</v>
      </c>
      <c r="L231" s="36">
        <v>0</v>
      </c>
      <c r="M231" s="34" t="s">
        <v>743</v>
      </c>
      <c r="N231" s="34" t="s">
        <v>744</v>
      </c>
      <c r="O231" s="34" t="s">
        <v>748</v>
      </c>
      <c r="Q231" s="34">
        <v>0</v>
      </c>
      <c r="R231" s="34" t="s">
        <v>746</v>
      </c>
      <c r="W231" s="36">
        <v>0</v>
      </c>
      <c r="AB231" s="34">
        <v>1013</v>
      </c>
    </row>
    <row r="232" spans="1:28" x14ac:dyDescent="0.25">
      <c r="A232" s="34" t="s">
        <v>921</v>
      </c>
      <c r="B232" s="34" t="s">
        <v>922</v>
      </c>
      <c r="C232" s="35">
        <v>39448</v>
      </c>
      <c r="D232" s="34" t="s">
        <v>740</v>
      </c>
      <c r="E232" s="36">
        <v>2.2222220000000001E-2</v>
      </c>
      <c r="F232" s="36">
        <v>0</v>
      </c>
      <c r="G232" s="36">
        <v>2.2222220000000001E-2</v>
      </c>
      <c r="H232" s="36">
        <v>0</v>
      </c>
      <c r="I232" s="34" t="s">
        <v>741</v>
      </c>
      <c r="J232" s="34" t="s">
        <v>742</v>
      </c>
      <c r="K232" s="36">
        <v>0</v>
      </c>
      <c r="L232" s="36">
        <v>0</v>
      </c>
      <c r="M232" s="34" t="s">
        <v>743</v>
      </c>
      <c r="N232" s="34" t="s">
        <v>744</v>
      </c>
      <c r="O232" s="34" t="s">
        <v>745</v>
      </c>
      <c r="Q232" s="34">
        <v>45</v>
      </c>
      <c r="R232" s="34" t="s">
        <v>746</v>
      </c>
      <c r="W232" s="36">
        <v>0</v>
      </c>
      <c r="AB232" s="34">
        <v>299</v>
      </c>
    </row>
    <row r="233" spans="1:28" x14ac:dyDescent="0.25">
      <c r="A233" s="34" t="s">
        <v>211</v>
      </c>
      <c r="B233" s="34" t="s">
        <v>923</v>
      </c>
      <c r="C233" s="35">
        <v>39448</v>
      </c>
      <c r="D233" s="34" t="s">
        <v>740</v>
      </c>
      <c r="E233" s="36">
        <v>0.2</v>
      </c>
      <c r="F233" s="36">
        <v>0</v>
      </c>
      <c r="G233" s="36">
        <v>0.2</v>
      </c>
      <c r="H233" s="36">
        <v>0</v>
      </c>
      <c r="I233" s="34" t="s">
        <v>741</v>
      </c>
      <c r="J233" s="34" t="s">
        <v>742</v>
      </c>
      <c r="K233" s="36">
        <v>0</v>
      </c>
      <c r="L233" s="36">
        <v>0</v>
      </c>
      <c r="M233" s="34" t="s">
        <v>743</v>
      </c>
      <c r="N233" s="34" t="s">
        <v>744</v>
      </c>
      <c r="O233" s="34" t="s">
        <v>745</v>
      </c>
      <c r="Q233" s="34">
        <v>5</v>
      </c>
      <c r="R233" s="34" t="s">
        <v>746</v>
      </c>
      <c r="S233" s="34">
        <v>60</v>
      </c>
      <c r="W233" s="36">
        <v>0</v>
      </c>
      <c r="AB233" s="34">
        <v>300</v>
      </c>
    </row>
    <row r="234" spans="1:28" x14ac:dyDescent="0.25">
      <c r="A234" s="34" t="s">
        <v>212</v>
      </c>
      <c r="B234" s="34" t="s">
        <v>924</v>
      </c>
      <c r="C234" s="35">
        <v>41913</v>
      </c>
      <c r="D234" s="34" t="s">
        <v>740</v>
      </c>
      <c r="E234" s="36">
        <v>0</v>
      </c>
      <c r="F234" s="36">
        <v>0</v>
      </c>
      <c r="G234" s="36">
        <v>0</v>
      </c>
      <c r="H234" s="36">
        <v>0</v>
      </c>
      <c r="I234" s="34" t="s">
        <v>741</v>
      </c>
      <c r="J234" s="34" t="s">
        <v>742</v>
      </c>
      <c r="K234" s="36">
        <v>0</v>
      </c>
      <c r="L234" s="36">
        <v>0</v>
      </c>
      <c r="M234" s="34" t="s">
        <v>743</v>
      </c>
      <c r="N234" s="34" t="s">
        <v>744</v>
      </c>
      <c r="O234" s="34" t="s">
        <v>745</v>
      </c>
      <c r="R234" s="34" t="s">
        <v>746</v>
      </c>
      <c r="W234" s="36">
        <v>0</v>
      </c>
      <c r="AB234" s="34">
        <v>301</v>
      </c>
    </row>
    <row r="235" spans="1:28" x14ac:dyDescent="0.25">
      <c r="A235" s="34" t="s">
        <v>213</v>
      </c>
      <c r="B235" s="34" t="s">
        <v>925</v>
      </c>
      <c r="C235" s="35">
        <v>41913</v>
      </c>
      <c r="D235" s="34" t="s">
        <v>740</v>
      </c>
      <c r="E235" s="36">
        <v>0</v>
      </c>
      <c r="F235" s="36">
        <v>0</v>
      </c>
      <c r="G235" s="36">
        <v>0</v>
      </c>
      <c r="H235" s="36">
        <v>0</v>
      </c>
      <c r="I235" s="34" t="s">
        <v>741</v>
      </c>
      <c r="J235" s="34" t="s">
        <v>742</v>
      </c>
      <c r="K235" s="36">
        <v>0</v>
      </c>
      <c r="L235" s="36">
        <v>0</v>
      </c>
      <c r="M235" s="34" t="s">
        <v>743</v>
      </c>
      <c r="N235" s="34" t="s">
        <v>744</v>
      </c>
      <c r="O235" s="34" t="s">
        <v>745</v>
      </c>
      <c r="R235" s="34" t="s">
        <v>746</v>
      </c>
      <c r="W235" s="36">
        <v>0</v>
      </c>
      <c r="AB235" s="34">
        <v>302</v>
      </c>
    </row>
    <row r="236" spans="1:28" x14ac:dyDescent="0.25">
      <c r="A236" s="34" t="s">
        <v>214</v>
      </c>
      <c r="B236" s="34" t="s">
        <v>926</v>
      </c>
      <c r="C236" s="35">
        <v>41365</v>
      </c>
      <c r="D236" s="34" t="s">
        <v>740</v>
      </c>
      <c r="E236" s="36">
        <v>1.34E-2</v>
      </c>
      <c r="F236" s="36">
        <v>0</v>
      </c>
      <c r="G236" s="36">
        <v>1.34E-2</v>
      </c>
      <c r="H236" s="36">
        <v>0</v>
      </c>
      <c r="I236" s="34" t="s">
        <v>741</v>
      </c>
      <c r="J236" s="34" t="s">
        <v>742</v>
      </c>
      <c r="K236" s="36">
        <v>0</v>
      </c>
      <c r="L236" s="36">
        <v>0</v>
      </c>
      <c r="M236" s="34" t="s">
        <v>743</v>
      </c>
      <c r="N236" s="34" t="s">
        <v>744</v>
      </c>
      <c r="O236" s="34" t="s">
        <v>748</v>
      </c>
      <c r="P236" s="34" t="s">
        <v>759</v>
      </c>
      <c r="R236" s="34" t="s">
        <v>746</v>
      </c>
      <c r="W236" s="36">
        <v>0</v>
      </c>
      <c r="AB236" s="34">
        <v>303</v>
      </c>
    </row>
    <row r="237" spans="1:28" x14ac:dyDescent="0.25">
      <c r="A237" s="34" t="s">
        <v>215</v>
      </c>
      <c r="B237" s="34" t="s">
        <v>927</v>
      </c>
      <c r="C237" s="35">
        <v>42491</v>
      </c>
      <c r="D237" s="34" t="s">
        <v>740</v>
      </c>
      <c r="E237" s="36">
        <v>0</v>
      </c>
      <c r="F237" s="36">
        <v>0</v>
      </c>
      <c r="G237" s="36">
        <v>0</v>
      </c>
      <c r="H237" s="36">
        <v>0</v>
      </c>
      <c r="I237" s="34" t="s">
        <v>741</v>
      </c>
      <c r="J237" s="34" t="s">
        <v>742</v>
      </c>
      <c r="K237" s="36">
        <v>0</v>
      </c>
      <c r="L237" s="36">
        <v>0</v>
      </c>
      <c r="M237" s="34" t="s">
        <v>743</v>
      </c>
      <c r="N237" s="34" t="s">
        <v>744</v>
      </c>
      <c r="O237" s="34" t="s">
        <v>748</v>
      </c>
      <c r="R237" s="34" t="s">
        <v>747</v>
      </c>
      <c r="W237" s="36">
        <v>0</v>
      </c>
      <c r="AB237" s="34">
        <v>1119</v>
      </c>
    </row>
    <row r="238" spans="1:28" x14ac:dyDescent="0.25">
      <c r="A238" s="34" t="s">
        <v>216</v>
      </c>
      <c r="B238" s="34" t="s">
        <v>928</v>
      </c>
      <c r="C238" s="35">
        <v>41365</v>
      </c>
      <c r="D238" s="34" t="s">
        <v>740</v>
      </c>
      <c r="E238" s="36">
        <v>1.4579999999999999E-2</v>
      </c>
      <c r="F238" s="36">
        <v>1.6199999999999999E-3</v>
      </c>
      <c r="G238" s="36">
        <v>1.6199999999999999E-2</v>
      </c>
      <c r="H238" s="36">
        <v>0</v>
      </c>
      <c r="I238" s="34" t="s">
        <v>741</v>
      </c>
      <c r="J238" s="34" t="s">
        <v>742</v>
      </c>
      <c r="K238" s="36">
        <v>0</v>
      </c>
      <c r="L238" s="36">
        <v>0.1</v>
      </c>
      <c r="M238" s="34" t="s">
        <v>743</v>
      </c>
      <c r="N238" s="34" t="s">
        <v>744</v>
      </c>
      <c r="O238" s="34" t="s">
        <v>748</v>
      </c>
      <c r="P238" s="34" t="s">
        <v>758</v>
      </c>
      <c r="R238" s="34" t="s">
        <v>746</v>
      </c>
      <c r="W238" s="36">
        <v>0</v>
      </c>
      <c r="AB238" s="34">
        <v>305</v>
      </c>
    </row>
    <row r="239" spans="1:28" x14ac:dyDescent="0.25">
      <c r="A239" s="34" t="s">
        <v>929</v>
      </c>
      <c r="B239" s="34" t="s">
        <v>930</v>
      </c>
      <c r="C239" s="35">
        <v>41365</v>
      </c>
      <c r="D239" s="34" t="s">
        <v>740</v>
      </c>
      <c r="E239" s="36">
        <v>1.4579999999999999E-2</v>
      </c>
      <c r="F239" s="36">
        <v>1.6199999999999999E-3</v>
      </c>
      <c r="G239" s="36">
        <v>1.6199999999999999E-2</v>
      </c>
      <c r="H239" s="36">
        <v>0</v>
      </c>
      <c r="I239" s="34" t="s">
        <v>741</v>
      </c>
      <c r="J239" s="34" t="s">
        <v>742</v>
      </c>
      <c r="K239" s="36">
        <v>0</v>
      </c>
      <c r="L239" s="36">
        <v>0.1</v>
      </c>
      <c r="M239" s="34" t="s">
        <v>743</v>
      </c>
      <c r="N239" s="34" t="s">
        <v>744</v>
      </c>
      <c r="O239" s="34" t="s">
        <v>748</v>
      </c>
      <c r="P239" s="34" t="s">
        <v>758</v>
      </c>
      <c r="R239" s="34" t="s">
        <v>747</v>
      </c>
      <c r="W239" s="36">
        <v>0</v>
      </c>
      <c r="AB239" s="34">
        <v>1058</v>
      </c>
    </row>
    <row r="240" spans="1:28" x14ac:dyDescent="0.25">
      <c r="A240" s="34" t="s">
        <v>217</v>
      </c>
      <c r="B240" s="34" t="s">
        <v>931</v>
      </c>
      <c r="C240" s="35">
        <v>41365</v>
      </c>
      <c r="D240" s="34" t="s">
        <v>740</v>
      </c>
      <c r="E240" s="36">
        <v>1.9699999999999999E-2</v>
      </c>
      <c r="F240" s="36">
        <v>0</v>
      </c>
      <c r="G240" s="36">
        <v>1.9699999999999999E-2</v>
      </c>
      <c r="H240" s="36">
        <v>0</v>
      </c>
      <c r="I240" s="34" t="s">
        <v>741</v>
      </c>
      <c r="J240" s="34" t="s">
        <v>742</v>
      </c>
      <c r="K240" s="36">
        <v>0</v>
      </c>
      <c r="L240" s="36">
        <v>0</v>
      </c>
      <c r="M240" s="34" t="s">
        <v>743</v>
      </c>
      <c r="N240" s="34" t="s">
        <v>744</v>
      </c>
      <c r="O240" s="34" t="s">
        <v>748</v>
      </c>
      <c r="P240" s="34" t="s">
        <v>754</v>
      </c>
      <c r="R240" s="34" t="s">
        <v>746</v>
      </c>
      <c r="W240" s="36">
        <v>0</v>
      </c>
      <c r="AB240" s="34">
        <v>307</v>
      </c>
    </row>
    <row r="241" spans="1:28" x14ac:dyDescent="0.25">
      <c r="A241" s="34" t="s">
        <v>932</v>
      </c>
      <c r="B241" s="34" t="s">
        <v>933</v>
      </c>
      <c r="C241" s="35">
        <v>41365</v>
      </c>
      <c r="D241" s="34" t="s">
        <v>740</v>
      </c>
      <c r="E241" s="36">
        <v>1.9699999999999999E-2</v>
      </c>
      <c r="F241" s="36">
        <v>0</v>
      </c>
      <c r="G241" s="36">
        <v>1.9699999999999999E-2</v>
      </c>
      <c r="H241" s="36">
        <v>0</v>
      </c>
      <c r="I241" s="34" t="s">
        <v>741</v>
      </c>
      <c r="J241" s="34" t="s">
        <v>742</v>
      </c>
      <c r="K241" s="36">
        <v>0</v>
      </c>
      <c r="L241" s="36">
        <v>0</v>
      </c>
      <c r="M241" s="34" t="s">
        <v>743</v>
      </c>
      <c r="N241" s="34" t="s">
        <v>744</v>
      </c>
      <c r="O241" s="34" t="s">
        <v>748</v>
      </c>
      <c r="P241" s="34" t="s">
        <v>754</v>
      </c>
      <c r="R241" s="34" t="s">
        <v>747</v>
      </c>
      <c r="W241" s="36">
        <v>0</v>
      </c>
      <c r="AB241" s="34">
        <v>1059</v>
      </c>
    </row>
    <row r="242" spans="1:28" x14ac:dyDescent="0.25">
      <c r="A242" s="34" t="s">
        <v>218</v>
      </c>
      <c r="B242" s="34" t="s">
        <v>934</v>
      </c>
      <c r="C242" s="35">
        <v>41365</v>
      </c>
      <c r="D242" s="34" t="s">
        <v>740</v>
      </c>
      <c r="E242" s="36">
        <v>1.7325E-2</v>
      </c>
      <c r="F242" s="36">
        <v>5.7749999999999998E-3</v>
      </c>
      <c r="G242" s="36">
        <v>2.3099999999999999E-2</v>
      </c>
      <c r="H242" s="36">
        <v>0</v>
      </c>
      <c r="I242" s="34" t="s">
        <v>741</v>
      </c>
      <c r="J242" s="34" t="s">
        <v>742</v>
      </c>
      <c r="K242" s="36">
        <v>0</v>
      </c>
      <c r="L242" s="36">
        <v>0.25</v>
      </c>
      <c r="M242" s="34" t="s">
        <v>743</v>
      </c>
      <c r="N242" s="34" t="s">
        <v>744</v>
      </c>
      <c r="O242" s="34" t="s">
        <v>748</v>
      </c>
      <c r="P242" s="34" t="s">
        <v>758</v>
      </c>
      <c r="R242" s="34" t="s">
        <v>746</v>
      </c>
      <c r="W242" s="36">
        <v>0</v>
      </c>
      <c r="AB242" s="34">
        <v>308</v>
      </c>
    </row>
    <row r="243" spans="1:28" x14ac:dyDescent="0.25">
      <c r="A243" s="34" t="s">
        <v>219</v>
      </c>
      <c r="B243" s="34" t="s">
        <v>935</v>
      </c>
      <c r="C243" s="35">
        <v>41365</v>
      </c>
      <c r="D243" s="34" t="s">
        <v>740</v>
      </c>
      <c r="E243" s="36">
        <v>2.256E-2</v>
      </c>
      <c r="F243" s="36">
        <v>5.64E-3</v>
      </c>
      <c r="G243" s="36">
        <v>2.8199999999999999E-2</v>
      </c>
      <c r="H243" s="36">
        <v>0</v>
      </c>
      <c r="I243" s="34" t="s">
        <v>741</v>
      </c>
      <c r="J243" s="34" t="s">
        <v>742</v>
      </c>
      <c r="K243" s="36">
        <v>0</v>
      </c>
      <c r="L243" s="36">
        <v>0.2</v>
      </c>
      <c r="M243" s="34" t="s">
        <v>743</v>
      </c>
      <c r="N243" s="34" t="s">
        <v>744</v>
      </c>
      <c r="O243" s="34" t="s">
        <v>748</v>
      </c>
      <c r="P243" s="34" t="s">
        <v>760</v>
      </c>
      <c r="R243" s="34" t="s">
        <v>746</v>
      </c>
      <c r="W243" s="36">
        <v>0</v>
      </c>
      <c r="AB243" s="34">
        <v>310</v>
      </c>
    </row>
    <row r="244" spans="1:28" x14ac:dyDescent="0.25">
      <c r="A244" s="34" t="s">
        <v>220</v>
      </c>
      <c r="B244" s="34" t="s">
        <v>936</v>
      </c>
      <c r="C244" s="35">
        <v>41365</v>
      </c>
      <c r="D244" s="34" t="s">
        <v>740</v>
      </c>
      <c r="E244" s="36">
        <v>2.0324999999999999E-2</v>
      </c>
      <c r="F244" s="36">
        <v>6.7749999999999998E-3</v>
      </c>
      <c r="G244" s="36">
        <v>2.7099999999999999E-2</v>
      </c>
      <c r="H244" s="36">
        <v>0</v>
      </c>
      <c r="I244" s="34" t="s">
        <v>741</v>
      </c>
      <c r="J244" s="34" t="s">
        <v>742</v>
      </c>
      <c r="K244" s="36">
        <v>0</v>
      </c>
      <c r="L244" s="36">
        <v>0.25</v>
      </c>
      <c r="M244" s="34" t="s">
        <v>743</v>
      </c>
      <c r="N244" s="34" t="s">
        <v>744</v>
      </c>
      <c r="O244" s="34" t="s">
        <v>748</v>
      </c>
      <c r="P244" s="34" t="s">
        <v>749</v>
      </c>
      <c r="R244" s="34" t="s">
        <v>746</v>
      </c>
      <c r="W244" s="36">
        <v>0</v>
      </c>
      <c r="AB244" s="34">
        <v>313</v>
      </c>
    </row>
    <row r="245" spans="1:28" x14ac:dyDescent="0.25">
      <c r="A245" s="34" t="s">
        <v>221</v>
      </c>
      <c r="B245" s="34" t="s">
        <v>937</v>
      </c>
      <c r="C245" s="35">
        <v>41365</v>
      </c>
      <c r="D245" s="34" t="s">
        <v>740</v>
      </c>
      <c r="E245" s="36">
        <v>4.7039999999999998E-2</v>
      </c>
      <c r="F245" s="36">
        <v>1.1259999999999999E-2</v>
      </c>
      <c r="G245" s="36">
        <v>5.8299999999999998E-2</v>
      </c>
      <c r="H245" s="36">
        <v>0</v>
      </c>
      <c r="I245" s="34" t="s">
        <v>741</v>
      </c>
      <c r="J245" s="34" t="s">
        <v>742</v>
      </c>
      <c r="K245" s="36">
        <v>0</v>
      </c>
      <c r="L245" s="36">
        <v>0.2</v>
      </c>
      <c r="M245" s="34" t="s">
        <v>743</v>
      </c>
      <c r="N245" s="34" t="s">
        <v>744</v>
      </c>
      <c r="O245" s="34" t="s">
        <v>748</v>
      </c>
      <c r="P245" s="34" t="s">
        <v>749</v>
      </c>
      <c r="R245" s="34" t="s">
        <v>746</v>
      </c>
      <c r="W245" s="36">
        <v>0</v>
      </c>
      <c r="AB245" s="34">
        <v>315</v>
      </c>
    </row>
    <row r="246" spans="1:28" x14ac:dyDescent="0.25">
      <c r="A246" s="34" t="s">
        <v>222</v>
      </c>
      <c r="B246" s="34" t="s">
        <v>938</v>
      </c>
      <c r="C246" s="35">
        <v>41365</v>
      </c>
      <c r="D246" s="34" t="s">
        <v>740</v>
      </c>
      <c r="E246" s="36">
        <v>2.0045E-2</v>
      </c>
      <c r="F246" s="36">
        <v>1.0549999999999999E-3</v>
      </c>
      <c r="G246" s="36">
        <v>2.1100000000000001E-2</v>
      </c>
      <c r="H246" s="36">
        <v>0</v>
      </c>
      <c r="I246" s="34" t="s">
        <v>741</v>
      </c>
      <c r="J246" s="34" t="s">
        <v>742</v>
      </c>
      <c r="K246" s="36">
        <v>0</v>
      </c>
      <c r="L246" s="36">
        <v>0.05</v>
      </c>
      <c r="M246" s="34" t="s">
        <v>743</v>
      </c>
      <c r="N246" s="34" t="s">
        <v>744</v>
      </c>
      <c r="O246" s="34" t="s">
        <v>748</v>
      </c>
      <c r="P246" s="34" t="s">
        <v>763</v>
      </c>
      <c r="R246" s="34" t="s">
        <v>746</v>
      </c>
      <c r="W246" s="36">
        <v>0</v>
      </c>
      <c r="AB246" s="34">
        <v>316</v>
      </c>
    </row>
    <row r="247" spans="1:28" x14ac:dyDescent="0.25">
      <c r="A247" s="34" t="s">
        <v>223</v>
      </c>
      <c r="B247" s="34" t="s">
        <v>939</v>
      </c>
      <c r="C247" s="35">
        <v>41365</v>
      </c>
      <c r="D247" s="34" t="s">
        <v>740</v>
      </c>
      <c r="E247" s="36">
        <v>1.7520000000000001E-2</v>
      </c>
      <c r="F247" s="36">
        <v>1.1679999999999999E-2</v>
      </c>
      <c r="G247" s="36">
        <v>2.92E-2</v>
      </c>
      <c r="H247" s="36">
        <v>0</v>
      </c>
      <c r="I247" s="34" t="s">
        <v>741</v>
      </c>
      <c r="J247" s="34" t="s">
        <v>742</v>
      </c>
      <c r="K247" s="36">
        <v>0</v>
      </c>
      <c r="L247" s="36">
        <v>0.4</v>
      </c>
      <c r="M247" s="34" t="s">
        <v>743</v>
      </c>
      <c r="N247" s="34" t="s">
        <v>744</v>
      </c>
      <c r="O247" s="34" t="s">
        <v>748</v>
      </c>
      <c r="P247" s="34" t="s">
        <v>759</v>
      </c>
      <c r="R247" s="34" t="s">
        <v>746</v>
      </c>
      <c r="W247" s="36">
        <v>0</v>
      </c>
      <c r="AB247" s="34">
        <v>318</v>
      </c>
    </row>
    <row r="248" spans="1:28" x14ac:dyDescent="0.25">
      <c r="A248" s="34" t="s">
        <v>224</v>
      </c>
      <c r="B248" s="34" t="s">
        <v>940</v>
      </c>
      <c r="C248" s="35">
        <v>41456</v>
      </c>
      <c r="D248" s="34" t="s">
        <v>740</v>
      </c>
      <c r="E248" s="36">
        <v>1.6379999999999999E-2</v>
      </c>
      <c r="F248" s="36">
        <v>1.0919999999999999E-2</v>
      </c>
      <c r="G248" s="36">
        <v>2.7299999999999998E-2</v>
      </c>
      <c r="H248" s="36">
        <v>0</v>
      </c>
      <c r="I248" s="34" t="s">
        <v>741</v>
      </c>
      <c r="J248" s="34" t="s">
        <v>742</v>
      </c>
      <c r="K248" s="36">
        <v>0</v>
      </c>
      <c r="L248" s="36">
        <v>0.4</v>
      </c>
      <c r="M248" s="34" t="s">
        <v>743</v>
      </c>
      <c r="N248" s="34" t="s">
        <v>744</v>
      </c>
      <c r="O248" s="34" t="s">
        <v>748</v>
      </c>
      <c r="P248" s="34" t="s">
        <v>760</v>
      </c>
      <c r="R248" s="34" t="s">
        <v>747</v>
      </c>
      <c r="W248" s="36">
        <v>0</v>
      </c>
      <c r="AB248" s="34">
        <v>1072</v>
      </c>
    </row>
    <row r="249" spans="1:28" x14ac:dyDescent="0.25">
      <c r="A249" s="34" t="s">
        <v>225</v>
      </c>
      <c r="B249" s="34" t="s">
        <v>941</v>
      </c>
      <c r="C249" s="35">
        <v>41365</v>
      </c>
      <c r="D249" s="34" t="s">
        <v>740</v>
      </c>
      <c r="E249" s="36">
        <v>1.542E-2</v>
      </c>
      <c r="F249" s="36">
        <v>1.0279999999999999E-2</v>
      </c>
      <c r="G249" s="36">
        <v>2.5700000000000001E-2</v>
      </c>
      <c r="H249" s="36">
        <v>0</v>
      </c>
      <c r="I249" s="34" t="s">
        <v>741</v>
      </c>
      <c r="J249" s="34" t="s">
        <v>742</v>
      </c>
      <c r="K249" s="36">
        <v>0</v>
      </c>
      <c r="L249" s="36">
        <v>0.4</v>
      </c>
      <c r="M249" s="34" t="s">
        <v>743</v>
      </c>
      <c r="N249" s="34" t="s">
        <v>744</v>
      </c>
      <c r="O249" s="34" t="s">
        <v>748</v>
      </c>
      <c r="P249" s="34" t="s">
        <v>759</v>
      </c>
      <c r="R249" s="34" t="s">
        <v>746</v>
      </c>
      <c r="W249" s="36">
        <v>0</v>
      </c>
      <c r="AB249" s="34">
        <v>321</v>
      </c>
    </row>
    <row r="250" spans="1:28" x14ac:dyDescent="0.25">
      <c r="A250" s="34" t="s">
        <v>942</v>
      </c>
      <c r="B250" s="34" t="s">
        <v>859</v>
      </c>
      <c r="C250" s="35">
        <v>42278</v>
      </c>
      <c r="D250" s="34" t="s">
        <v>740</v>
      </c>
      <c r="E250" s="36">
        <v>0.2</v>
      </c>
      <c r="F250" s="36">
        <v>0</v>
      </c>
      <c r="G250" s="36">
        <v>0.2</v>
      </c>
      <c r="H250" s="36">
        <v>0</v>
      </c>
      <c r="I250" s="34" t="s">
        <v>741</v>
      </c>
      <c r="J250" s="34" t="s">
        <v>742</v>
      </c>
      <c r="K250" s="36">
        <v>0</v>
      </c>
      <c r="L250" s="36">
        <v>0</v>
      </c>
      <c r="M250" s="34" t="s">
        <v>743</v>
      </c>
      <c r="N250" s="34" t="s">
        <v>744</v>
      </c>
      <c r="R250" s="34" t="s">
        <v>747</v>
      </c>
      <c r="W250" s="36">
        <v>0</v>
      </c>
      <c r="AB250" s="34">
        <v>1109</v>
      </c>
    </row>
    <row r="251" spans="1:28" x14ac:dyDescent="0.25">
      <c r="A251" s="34" t="s">
        <v>226</v>
      </c>
      <c r="B251" s="34" t="s">
        <v>943</v>
      </c>
      <c r="C251" s="35">
        <v>41365</v>
      </c>
      <c r="D251" s="34" t="s">
        <v>740</v>
      </c>
      <c r="E251" s="36">
        <v>7.6499999999999999E-2</v>
      </c>
      <c r="F251" s="36">
        <v>0</v>
      </c>
      <c r="G251" s="36">
        <v>7.6499999999999999E-2</v>
      </c>
      <c r="H251" s="36">
        <v>0</v>
      </c>
      <c r="I251" s="34" t="s">
        <v>741</v>
      </c>
      <c r="J251" s="34" t="s">
        <v>742</v>
      </c>
      <c r="K251" s="36">
        <v>0</v>
      </c>
      <c r="L251" s="36">
        <v>0</v>
      </c>
      <c r="M251" s="34" t="s">
        <v>743</v>
      </c>
      <c r="N251" s="34" t="s">
        <v>744</v>
      </c>
      <c r="O251" s="34" t="s">
        <v>748</v>
      </c>
      <c r="P251" s="34" t="s">
        <v>749</v>
      </c>
      <c r="R251" s="34" t="s">
        <v>746</v>
      </c>
      <c r="W251" s="36">
        <v>0</v>
      </c>
      <c r="AB251" s="34">
        <v>323</v>
      </c>
    </row>
    <row r="252" spans="1:28" x14ac:dyDescent="0.25">
      <c r="A252" s="34" t="s">
        <v>227</v>
      </c>
      <c r="B252" s="34" t="s">
        <v>944</v>
      </c>
      <c r="C252" s="35">
        <v>41365</v>
      </c>
      <c r="D252" s="34" t="s">
        <v>740</v>
      </c>
      <c r="E252" s="36">
        <v>1.0200000000000001E-2</v>
      </c>
      <c r="F252" s="36">
        <v>3.3999999999999998E-3</v>
      </c>
      <c r="G252" s="36">
        <v>1.3600000000000001E-2</v>
      </c>
      <c r="H252" s="36">
        <v>0</v>
      </c>
      <c r="I252" s="34" t="s">
        <v>741</v>
      </c>
      <c r="J252" s="34" t="s">
        <v>742</v>
      </c>
      <c r="K252" s="36">
        <v>0</v>
      </c>
      <c r="L252" s="36">
        <v>0.25</v>
      </c>
      <c r="M252" s="34" t="s">
        <v>743</v>
      </c>
      <c r="N252" s="34" t="s">
        <v>744</v>
      </c>
      <c r="O252" s="34" t="s">
        <v>748</v>
      </c>
      <c r="P252" s="34" t="s">
        <v>758</v>
      </c>
      <c r="R252" s="34" t="s">
        <v>746</v>
      </c>
      <c r="W252" s="36">
        <v>0</v>
      </c>
      <c r="AB252" s="34">
        <v>324</v>
      </c>
    </row>
    <row r="253" spans="1:28" x14ac:dyDescent="0.25">
      <c r="A253" s="34" t="s">
        <v>228</v>
      </c>
      <c r="B253" s="34" t="s">
        <v>945</v>
      </c>
      <c r="C253" s="35">
        <v>41365</v>
      </c>
      <c r="D253" s="34" t="s">
        <v>740</v>
      </c>
      <c r="E253" s="36">
        <v>1.4324999999999999E-2</v>
      </c>
      <c r="F253" s="36">
        <v>4.7749999999999997E-3</v>
      </c>
      <c r="G253" s="36">
        <v>1.9099999999999999E-2</v>
      </c>
      <c r="H253" s="36">
        <v>0</v>
      </c>
      <c r="I253" s="34" t="s">
        <v>741</v>
      </c>
      <c r="J253" s="34" t="s">
        <v>742</v>
      </c>
      <c r="K253" s="36">
        <v>0</v>
      </c>
      <c r="L253" s="36">
        <v>0.25</v>
      </c>
      <c r="M253" s="34" t="s">
        <v>743</v>
      </c>
      <c r="N253" s="34" t="s">
        <v>744</v>
      </c>
      <c r="O253" s="34" t="s">
        <v>748</v>
      </c>
      <c r="P253" s="34" t="s">
        <v>758</v>
      </c>
      <c r="R253" s="34" t="s">
        <v>746</v>
      </c>
      <c r="W253" s="36">
        <v>0</v>
      </c>
      <c r="AB253" s="34">
        <v>327</v>
      </c>
    </row>
    <row r="254" spans="1:28" x14ac:dyDescent="0.25">
      <c r="A254" s="34" t="s">
        <v>229</v>
      </c>
      <c r="B254" s="34" t="s">
        <v>946</v>
      </c>
      <c r="C254" s="35">
        <v>41365</v>
      </c>
      <c r="D254" s="34" t="s">
        <v>740</v>
      </c>
      <c r="E254" s="36">
        <v>1.8374999999999999E-2</v>
      </c>
      <c r="F254" s="36">
        <v>6.1250000000000002E-3</v>
      </c>
      <c r="G254" s="36">
        <v>2.4500000000000001E-2</v>
      </c>
      <c r="H254" s="36">
        <v>0</v>
      </c>
      <c r="I254" s="34" t="s">
        <v>741</v>
      </c>
      <c r="J254" s="34" t="s">
        <v>742</v>
      </c>
      <c r="K254" s="36">
        <v>0</v>
      </c>
      <c r="L254" s="36">
        <v>0.25</v>
      </c>
      <c r="M254" s="34" t="s">
        <v>743</v>
      </c>
      <c r="N254" s="34" t="s">
        <v>744</v>
      </c>
      <c r="O254" s="34" t="s">
        <v>748</v>
      </c>
      <c r="P254" s="34" t="s">
        <v>758</v>
      </c>
      <c r="R254" s="34" t="s">
        <v>746</v>
      </c>
      <c r="W254" s="36">
        <v>0</v>
      </c>
      <c r="AB254" s="34">
        <v>329</v>
      </c>
    </row>
    <row r="255" spans="1:28" x14ac:dyDescent="0.25">
      <c r="A255" s="34" t="s">
        <v>230</v>
      </c>
      <c r="B255" s="34" t="s">
        <v>947</v>
      </c>
      <c r="C255" s="35">
        <v>41365</v>
      </c>
      <c r="D255" s="34" t="s">
        <v>740</v>
      </c>
      <c r="E255" s="36">
        <v>2.436E-2</v>
      </c>
      <c r="F255" s="36">
        <v>1.044E-2</v>
      </c>
      <c r="G255" s="36">
        <v>3.4799999999999998E-2</v>
      </c>
      <c r="H255" s="36">
        <v>0</v>
      </c>
      <c r="I255" s="34" t="s">
        <v>741</v>
      </c>
      <c r="J255" s="34" t="s">
        <v>742</v>
      </c>
      <c r="K255" s="36">
        <v>0</v>
      </c>
      <c r="L255" s="36">
        <v>0.3</v>
      </c>
      <c r="M255" s="34" t="s">
        <v>743</v>
      </c>
      <c r="N255" s="34" t="s">
        <v>744</v>
      </c>
      <c r="O255" s="34" t="s">
        <v>748</v>
      </c>
      <c r="P255" s="34" t="s">
        <v>758</v>
      </c>
      <c r="R255" s="34" t="s">
        <v>746</v>
      </c>
      <c r="W255" s="36">
        <v>0</v>
      </c>
      <c r="AB255" s="34">
        <v>331</v>
      </c>
    </row>
    <row r="256" spans="1:28" x14ac:dyDescent="0.25">
      <c r="A256" s="34" t="s">
        <v>231</v>
      </c>
      <c r="B256" s="34" t="s">
        <v>948</v>
      </c>
      <c r="C256" s="35">
        <v>41913</v>
      </c>
      <c r="D256" s="34" t="s">
        <v>740</v>
      </c>
      <c r="E256" s="36">
        <v>6.6600000000000006E-2</v>
      </c>
      <c r="F256" s="36">
        <v>0</v>
      </c>
      <c r="G256" s="36">
        <v>6.6600000000000006E-2</v>
      </c>
      <c r="H256" s="36">
        <v>0</v>
      </c>
      <c r="I256" s="34" t="s">
        <v>741</v>
      </c>
      <c r="J256" s="34" t="s">
        <v>742</v>
      </c>
      <c r="K256" s="36">
        <v>0</v>
      </c>
      <c r="L256" s="36">
        <v>0</v>
      </c>
      <c r="M256" s="34" t="s">
        <v>743</v>
      </c>
      <c r="N256" s="34" t="s">
        <v>744</v>
      </c>
      <c r="O256" s="34" t="s">
        <v>748</v>
      </c>
      <c r="P256" s="34" t="s">
        <v>758</v>
      </c>
      <c r="Q256" s="34">
        <v>15</v>
      </c>
      <c r="R256" s="34" t="s">
        <v>747</v>
      </c>
      <c r="W256" s="36">
        <v>0</v>
      </c>
      <c r="AA256" s="34">
        <v>2</v>
      </c>
      <c r="AB256" s="34">
        <v>1084</v>
      </c>
    </row>
    <row r="257" spans="1:28" x14ac:dyDescent="0.25">
      <c r="A257" s="34" t="s">
        <v>232</v>
      </c>
      <c r="B257" s="34" t="s">
        <v>776</v>
      </c>
      <c r="C257" s="35">
        <v>41913</v>
      </c>
      <c r="D257" s="34" t="s">
        <v>740</v>
      </c>
      <c r="E257" s="36">
        <v>0</v>
      </c>
      <c r="F257" s="36">
        <v>0</v>
      </c>
      <c r="G257" s="36">
        <v>0</v>
      </c>
      <c r="H257" s="36">
        <v>0</v>
      </c>
      <c r="I257" s="34" t="s">
        <v>741</v>
      </c>
      <c r="J257" s="34" t="s">
        <v>742</v>
      </c>
      <c r="K257" s="36">
        <v>0</v>
      </c>
      <c r="L257" s="36">
        <v>0</v>
      </c>
      <c r="M257" s="34" t="s">
        <v>743</v>
      </c>
      <c r="N257" s="34" t="s">
        <v>744</v>
      </c>
      <c r="O257" s="34" t="s">
        <v>745</v>
      </c>
      <c r="R257" s="34" t="s">
        <v>746</v>
      </c>
      <c r="W257" s="36">
        <v>0</v>
      </c>
      <c r="AB257" s="34">
        <v>332</v>
      </c>
    </row>
    <row r="258" spans="1:28" x14ac:dyDescent="0.25">
      <c r="A258" s="34" t="s">
        <v>233</v>
      </c>
      <c r="B258" s="34" t="s">
        <v>778</v>
      </c>
      <c r="C258" s="35">
        <v>41365</v>
      </c>
      <c r="D258" s="34" t="s">
        <v>740</v>
      </c>
      <c r="E258" s="36">
        <v>1.5865000000000001E-2</v>
      </c>
      <c r="F258" s="36">
        <v>8.3500000000000002E-4</v>
      </c>
      <c r="G258" s="36">
        <v>1.67E-2</v>
      </c>
      <c r="H258" s="36">
        <v>0</v>
      </c>
      <c r="I258" s="34" t="s">
        <v>741</v>
      </c>
      <c r="J258" s="34" t="s">
        <v>742</v>
      </c>
      <c r="K258" s="36">
        <v>0</v>
      </c>
      <c r="L258" s="36">
        <v>0.05</v>
      </c>
      <c r="M258" s="34" t="s">
        <v>743</v>
      </c>
      <c r="N258" s="34" t="s">
        <v>744</v>
      </c>
      <c r="O258" s="34" t="s">
        <v>748</v>
      </c>
      <c r="P258" s="34" t="s">
        <v>749</v>
      </c>
      <c r="R258" s="34" t="s">
        <v>746</v>
      </c>
      <c r="W258" s="36">
        <v>0</v>
      </c>
      <c r="AB258" s="34">
        <v>334</v>
      </c>
    </row>
    <row r="259" spans="1:28" x14ac:dyDescent="0.25">
      <c r="A259" s="34" t="s">
        <v>234</v>
      </c>
      <c r="B259" s="34" t="s">
        <v>949</v>
      </c>
      <c r="C259" s="35">
        <v>41821</v>
      </c>
      <c r="D259" s="34" t="s">
        <v>740</v>
      </c>
      <c r="E259" s="36">
        <v>0.21279999999999999</v>
      </c>
      <c r="F259" s="36">
        <v>0</v>
      </c>
      <c r="G259" s="36">
        <v>0.21279999999999999</v>
      </c>
      <c r="H259" s="36">
        <v>0</v>
      </c>
      <c r="I259" s="34" t="s">
        <v>741</v>
      </c>
      <c r="J259" s="34" t="s">
        <v>742</v>
      </c>
      <c r="K259" s="36">
        <v>0</v>
      </c>
      <c r="L259" s="36">
        <v>0</v>
      </c>
      <c r="M259" s="34" t="s">
        <v>743</v>
      </c>
      <c r="N259" s="34" t="s">
        <v>744</v>
      </c>
      <c r="O259" s="34" t="s">
        <v>745</v>
      </c>
      <c r="Q259" s="34">
        <v>5</v>
      </c>
      <c r="R259" s="34" t="s">
        <v>746</v>
      </c>
      <c r="S259" s="34">
        <v>60</v>
      </c>
      <c r="W259" s="36">
        <v>0</v>
      </c>
      <c r="AB259" s="34">
        <v>335</v>
      </c>
    </row>
    <row r="260" spans="1:28" x14ac:dyDescent="0.25">
      <c r="A260" s="34" t="s">
        <v>950</v>
      </c>
      <c r="B260" s="34" t="s">
        <v>782</v>
      </c>
      <c r="C260" s="35">
        <v>41821</v>
      </c>
      <c r="D260" s="34" t="s">
        <v>740</v>
      </c>
      <c r="E260" s="36">
        <v>0.2</v>
      </c>
      <c r="F260" s="36">
        <v>0</v>
      </c>
      <c r="G260" s="36">
        <v>0.2</v>
      </c>
      <c r="H260" s="36">
        <v>0</v>
      </c>
      <c r="I260" s="34" t="s">
        <v>741</v>
      </c>
      <c r="J260" s="34" t="s">
        <v>742</v>
      </c>
      <c r="K260" s="36">
        <v>0</v>
      </c>
      <c r="L260" s="36">
        <v>0</v>
      </c>
      <c r="M260" s="34" t="s">
        <v>743</v>
      </c>
      <c r="N260" s="34" t="s">
        <v>744</v>
      </c>
      <c r="O260" s="34" t="s">
        <v>745</v>
      </c>
      <c r="Q260" s="34">
        <v>5</v>
      </c>
      <c r="R260" s="34" t="s">
        <v>747</v>
      </c>
      <c r="S260" s="34">
        <v>60</v>
      </c>
      <c r="W260" s="36">
        <v>0</v>
      </c>
      <c r="AB260" s="34">
        <v>1093</v>
      </c>
    </row>
    <row r="261" spans="1:28" x14ac:dyDescent="0.25">
      <c r="A261" s="34" t="s">
        <v>235</v>
      </c>
      <c r="B261" s="34" t="s">
        <v>784</v>
      </c>
      <c r="C261" s="35">
        <v>41275</v>
      </c>
      <c r="D261" s="34" t="s">
        <v>740</v>
      </c>
      <c r="E261" s="36">
        <v>3.0300000000000001E-2</v>
      </c>
      <c r="F261" s="36">
        <v>0</v>
      </c>
      <c r="G261" s="36">
        <v>3.0300000000000001E-2</v>
      </c>
      <c r="H261" s="36">
        <v>0</v>
      </c>
      <c r="I261" s="34" t="s">
        <v>741</v>
      </c>
      <c r="J261" s="34" t="s">
        <v>742</v>
      </c>
      <c r="K261" s="36">
        <v>0.05</v>
      </c>
      <c r="L261" s="36">
        <v>0</v>
      </c>
      <c r="M261" s="34" t="s">
        <v>743</v>
      </c>
      <c r="N261" s="34" t="s">
        <v>744</v>
      </c>
      <c r="O261" s="34" t="s">
        <v>748</v>
      </c>
      <c r="P261" s="34" t="s">
        <v>751</v>
      </c>
      <c r="R261" s="34" t="s">
        <v>746</v>
      </c>
      <c r="W261" s="36">
        <v>0</v>
      </c>
      <c r="AB261" s="34">
        <v>336</v>
      </c>
    </row>
    <row r="262" spans="1:28" x14ac:dyDescent="0.25">
      <c r="A262" s="34" t="s">
        <v>236</v>
      </c>
      <c r="B262" s="34" t="s">
        <v>784</v>
      </c>
      <c r="C262" s="35">
        <v>41275</v>
      </c>
      <c r="D262" s="34" t="s">
        <v>740</v>
      </c>
      <c r="E262" s="36">
        <v>7.1599999999999997E-2</v>
      </c>
      <c r="F262" s="36">
        <v>0</v>
      </c>
      <c r="G262" s="36">
        <v>7.1599999999999997E-2</v>
      </c>
      <c r="H262" s="36">
        <v>0</v>
      </c>
      <c r="I262" s="34" t="s">
        <v>741</v>
      </c>
      <c r="J262" s="34" t="s">
        <v>742</v>
      </c>
      <c r="K262" s="36">
        <v>0.1</v>
      </c>
      <c r="L262" s="36">
        <v>0</v>
      </c>
      <c r="M262" s="34" t="s">
        <v>743</v>
      </c>
      <c r="N262" s="34" t="s">
        <v>744</v>
      </c>
      <c r="O262" s="34" t="s">
        <v>748</v>
      </c>
      <c r="R262" s="34" t="s">
        <v>746</v>
      </c>
      <c r="W262" s="36">
        <v>0</v>
      </c>
      <c r="AB262" s="34">
        <v>338</v>
      </c>
    </row>
    <row r="263" spans="1:28" x14ac:dyDescent="0.25">
      <c r="A263" s="34" t="s">
        <v>237</v>
      </c>
      <c r="B263" s="34" t="s">
        <v>784</v>
      </c>
      <c r="C263" s="35">
        <v>41275</v>
      </c>
      <c r="D263" s="34" t="s">
        <v>740</v>
      </c>
      <c r="E263" s="36">
        <v>7.1599999999999997E-2</v>
      </c>
      <c r="F263" s="36">
        <v>0</v>
      </c>
      <c r="G263" s="36">
        <v>7.1599999999999997E-2</v>
      </c>
      <c r="H263" s="36">
        <v>0</v>
      </c>
      <c r="I263" s="34" t="s">
        <v>741</v>
      </c>
      <c r="J263" s="34" t="s">
        <v>742</v>
      </c>
      <c r="K263" s="36">
        <v>0.1</v>
      </c>
      <c r="L263" s="36">
        <v>0</v>
      </c>
      <c r="M263" s="34" t="s">
        <v>743</v>
      </c>
      <c r="N263" s="34" t="s">
        <v>744</v>
      </c>
      <c r="O263" s="34" t="s">
        <v>748</v>
      </c>
      <c r="R263" s="34" t="s">
        <v>746</v>
      </c>
      <c r="W263" s="36">
        <v>0</v>
      </c>
      <c r="AB263" s="34">
        <v>339</v>
      </c>
    </row>
    <row r="264" spans="1:28" x14ac:dyDescent="0.25">
      <c r="A264" s="34" t="s">
        <v>238</v>
      </c>
      <c r="B264" s="34" t="s">
        <v>784</v>
      </c>
      <c r="C264" s="35">
        <v>41275</v>
      </c>
      <c r="D264" s="34" t="s">
        <v>740</v>
      </c>
      <c r="E264" s="36">
        <v>7.1599999999999997E-2</v>
      </c>
      <c r="F264" s="36">
        <v>0</v>
      </c>
      <c r="G264" s="36">
        <v>7.1599999999999997E-2</v>
      </c>
      <c r="H264" s="36">
        <v>0</v>
      </c>
      <c r="I264" s="34" t="s">
        <v>741</v>
      </c>
      <c r="J264" s="34" t="s">
        <v>742</v>
      </c>
      <c r="K264" s="36">
        <v>0.1</v>
      </c>
      <c r="L264" s="36">
        <v>0</v>
      </c>
      <c r="M264" s="34" t="s">
        <v>743</v>
      </c>
      <c r="N264" s="34" t="s">
        <v>744</v>
      </c>
      <c r="O264" s="34" t="s">
        <v>748</v>
      </c>
      <c r="R264" s="34" t="s">
        <v>746</v>
      </c>
      <c r="W264" s="36">
        <v>0</v>
      </c>
      <c r="AB264" s="34">
        <v>340</v>
      </c>
    </row>
    <row r="265" spans="1:28" x14ac:dyDescent="0.25">
      <c r="A265" s="34" t="s">
        <v>239</v>
      </c>
      <c r="B265" s="34" t="s">
        <v>784</v>
      </c>
      <c r="C265" s="35">
        <v>41275</v>
      </c>
      <c r="D265" s="34" t="s">
        <v>740</v>
      </c>
      <c r="E265" s="36">
        <v>7.1599999999999997E-2</v>
      </c>
      <c r="F265" s="36">
        <v>0</v>
      </c>
      <c r="G265" s="36">
        <v>7.1599999999999997E-2</v>
      </c>
      <c r="H265" s="36">
        <v>0</v>
      </c>
      <c r="I265" s="34" t="s">
        <v>741</v>
      </c>
      <c r="J265" s="34" t="s">
        <v>742</v>
      </c>
      <c r="K265" s="36">
        <v>0.1</v>
      </c>
      <c r="L265" s="36">
        <v>0</v>
      </c>
      <c r="M265" s="34" t="s">
        <v>743</v>
      </c>
      <c r="N265" s="34" t="s">
        <v>744</v>
      </c>
      <c r="O265" s="34" t="s">
        <v>748</v>
      </c>
      <c r="R265" s="34" t="s">
        <v>746</v>
      </c>
      <c r="W265" s="36">
        <v>0</v>
      </c>
      <c r="AB265" s="34">
        <v>341</v>
      </c>
    </row>
    <row r="266" spans="1:28" x14ac:dyDescent="0.25">
      <c r="A266" s="34" t="s">
        <v>240</v>
      </c>
      <c r="B266" s="34" t="s">
        <v>784</v>
      </c>
      <c r="C266" s="35">
        <v>41275</v>
      </c>
      <c r="D266" s="34" t="s">
        <v>740</v>
      </c>
      <c r="E266" s="36">
        <v>9.7799999999999998E-2</v>
      </c>
      <c r="F266" s="36">
        <v>0</v>
      </c>
      <c r="G266" s="36">
        <v>9.7799999999999998E-2</v>
      </c>
      <c r="H266" s="36">
        <v>0</v>
      </c>
      <c r="I266" s="34" t="s">
        <v>741</v>
      </c>
      <c r="J266" s="34" t="s">
        <v>742</v>
      </c>
      <c r="K266" s="36">
        <v>0.1</v>
      </c>
      <c r="L266" s="36">
        <v>0</v>
      </c>
      <c r="M266" s="34" t="s">
        <v>743</v>
      </c>
      <c r="N266" s="34" t="s">
        <v>744</v>
      </c>
      <c r="O266" s="34" t="s">
        <v>748</v>
      </c>
      <c r="R266" s="34" t="s">
        <v>746</v>
      </c>
      <c r="W266" s="36">
        <v>0</v>
      </c>
      <c r="AB266" s="34">
        <v>342</v>
      </c>
    </row>
    <row r="267" spans="1:28" x14ac:dyDescent="0.25">
      <c r="A267" s="34" t="s">
        <v>241</v>
      </c>
      <c r="B267" s="34" t="s">
        <v>784</v>
      </c>
      <c r="C267" s="35">
        <v>41275</v>
      </c>
      <c r="D267" s="34" t="s">
        <v>740</v>
      </c>
      <c r="E267" s="36">
        <v>9.7799999999999998E-2</v>
      </c>
      <c r="F267" s="36">
        <v>0</v>
      </c>
      <c r="G267" s="36">
        <v>9.7799999999999998E-2</v>
      </c>
      <c r="H267" s="36">
        <v>0</v>
      </c>
      <c r="I267" s="34" t="s">
        <v>741</v>
      </c>
      <c r="J267" s="34" t="s">
        <v>742</v>
      </c>
      <c r="K267" s="36">
        <v>0.1</v>
      </c>
      <c r="L267" s="36">
        <v>0</v>
      </c>
      <c r="M267" s="34" t="s">
        <v>743</v>
      </c>
      <c r="N267" s="34" t="s">
        <v>744</v>
      </c>
      <c r="O267" s="34" t="s">
        <v>748</v>
      </c>
      <c r="R267" s="34" t="s">
        <v>746</v>
      </c>
      <c r="W267" s="36">
        <v>0</v>
      </c>
      <c r="AB267" s="34">
        <v>343</v>
      </c>
    </row>
    <row r="268" spans="1:28" x14ac:dyDescent="0.25">
      <c r="A268" s="34" t="s">
        <v>951</v>
      </c>
      <c r="B268" s="34" t="s">
        <v>784</v>
      </c>
      <c r="C268" s="35">
        <v>41275</v>
      </c>
      <c r="D268" s="34" t="s">
        <v>740</v>
      </c>
      <c r="E268" s="36">
        <v>6.0699999999999997E-2</v>
      </c>
      <c r="F268" s="36">
        <v>0</v>
      </c>
      <c r="G268" s="36">
        <v>6.0699999999999997E-2</v>
      </c>
      <c r="H268" s="36">
        <v>0</v>
      </c>
      <c r="I268" s="34" t="s">
        <v>741</v>
      </c>
      <c r="J268" s="34" t="s">
        <v>742</v>
      </c>
      <c r="K268" s="36">
        <v>0.15</v>
      </c>
      <c r="L268" s="36">
        <v>0</v>
      </c>
      <c r="M268" s="34" t="s">
        <v>743</v>
      </c>
      <c r="N268" s="34" t="s">
        <v>744</v>
      </c>
      <c r="O268" s="34" t="s">
        <v>748</v>
      </c>
      <c r="R268" s="34" t="s">
        <v>746</v>
      </c>
      <c r="W268" s="36">
        <v>0</v>
      </c>
      <c r="AB268" s="34">
        <v>344</v>
      </c>
    </row>
    <row r="269" spans="1:28" x14ac:dyDescent="0.25">
      <c r="A269" s="34" t="s">
        <v>242</v>
      </c>
      <c r="B269" s="34" t="s">
        <v>952</v>
      </c>
      <c r="C269" s="35">
        <v>42309</v>
      </c>
      <c r="D269" s="34" t="s">
        <v>740</v>
      </c>
      <c r="E269" s="36">
        <v>6.0699999999999997E-2</v>
      </c>
      <c r="F269" s="36">
        <v>0</v>
      </c>
      <c r="G269" s="36">
        <v>6.0699999999999997E-2</v>
      </c>
      <c r="H269" s="36">
        <v>0</v>
      </c>
      <c r="I269" s="34" t="s">
        <v>741</v>
      </c>
      <c r="J269" s="34" t="s">
        <v>742</v>
      </c>
      <c r="K269" s="36">
        <v>0.15</v>
      </c>
      <c r="L269" s="36">
        <v>0</v>
      </c>
      <c r="M269" s="34" t="s">
        <v>743</v>
      </c>
      <c r="N269" s="34" t="s">
        <v>744</v>
      </c>
      <c r="O269" s="34" t="s">
        <v>748</v>
      </c>
      <c r="R269" s="34" t="s">
        <v>747</v>
      </c>
      <c r="W269" s="36">
        <v>0</v>
      </c>
      <c r="AB269" s="34">
        <v>1114</v>
      </c>
    </row>
    <row r="270" spans="1:28" x14ac:dyDescent="0.25">
      <c r="A270" s="34" t="s">
        <v>243</v>
      </c>
      <c r="B270" s="34" t="s">
        <v>864</v>
      </c>
      <c r="C270" s="35">
        <v>41579</v>
      </c>
      <c r="D270" s="34" t="s">
        <v>740</v>
      </c>
      <c r="E270" s="36">
        <v>9.7799999999999998E-2</v>
      </c>
      <c r="F270" s="36">
        <v>0</v>
      </c>
      <c r="G270" s="36">
        <v>9.7799999999999998E-2</v>
      </c>
      <c r="H270" s="36">
        <v>0</v>
      </c>
      <c r="I270" s="34" t="s">
        <v>741</v>
      </c>
      <c r="J270" s="34" t="s">
        <v>742</v>
      </c>
      <c r="K270" s="36">
        <v>0.1</v>
      </c>
      <c r="L270" s="36">
        <v>0</v>
      </c>
      <c r="M270" s="34" t="s">
        <v>743</v>
      </c>
      <c r="N270" s="34" t="s">
        <v>744</v>
      </c>
      <c r="O270" s="34" t="s">
        <v>748</v>
      </c>
      <c r="R270" s="34" t="s">
        <v>747</v>
      </c>
      <c r="W270" s="36">
        <v>0</v>
      </c>
      <c r="AB270" s="34">
        <v>1066</v>
      </c>
    </row>
    <row r="271" spans="1:28" x14ac:dyDescent="0.25">
      <c r="A271" s="34" t="s">
        <v>244</v>
      </c>
      <c r="B271" s="34" t="s">
        <v>864</v>
      </c>
      <c r="C271" s="35">
        <v>41913</v>
      </c>
      <c r="D271" s="34" t="s">
        <v>740</v>
      </c>
      <c r="E271" s="36">
        <v>6.0699999999999997E-2</v>
      </c>
      <c r="F271" s="36">
        <v>0</v>
      </c>
      <c r="G271" s="36">
        <v>6.0699999999999997E-2</v>
      </c>
      <c r="H271" s="36">
        <v>0</v>
      </c>
      <c r="I271" s="34" t="s">
        <v>741</v>
      </c>
      <c r="J271" s="34" t="s">
        <v>742</v>
      </c>
      <c r="K271" s="36">
        <v>0.15</v>
      </c>
      <c r="L271" s="36">
        <v>0</v>
      </c>
      <c r="M271" s="34" t="s">
        <v>743</v>
      </c>
      <c r="N271" s="34" t="s">
        <v>744</v>
      </c>
      <c r="O271" s="34" t="s">
        <v>748</v>
      </c>
      <c r="R271" s="34" t="s">
        <v>747</v>
      </c>
      <c r="W271" s="36">
        <v>0</v>
      </c>
      <c r="AB271" s="34">
        <v>1073</v>
      </c>
    </row>
    <row r="272" spans="1:28" x14ac:dyDescent="0.25">
      <c r="A272" s="34" t="s">
        <v>245</v>
      </c>
      <c r="B272" s="34" t="s">
        <v>802</v>
      </c>
      <c r="C272" s="35">
        <v>39448</v>
      </c>
      <c r="D272" s="34" t="s">
        <v>740</v>
      </c>
      <c r="E272" s="36">
        <v>0.2</v>
      </c>
      <c r="F272" s="36">
        <v>0</v>
      </c>
      <c r="G272" s="36">
        <v>0.2</v>
      </c>
      <c r="H272" s="36">
        <v>0</v>
      </c>
      <c r="I272" s="34" t="s">
        <v>741</v>
      </c>
      <c r="J272" s="34" t="s">
        <v>742</v>
      </c>
      <c r="K272" s="36">
        <v>0</v>
      </c>
      <c r="L272" s="36">
        <v>0</v>
      </c>
      <c r="M272" s="34" t="s">
        <v>743</v>
      </c>
      <c r="N272" s="34" t="s">
        <v>744</v>
      </c>
      <c r="O272" s="34" t="s">
        <v>745</v>
      </c>
      <c r="Q272" s="34">
        <v>5</v>
      </c>
      <c r="R272" s="34" t="s">
        <v>746</v>
      </c>
      <c r="S272" s="34">
        <v>60</v>
      </c>
      <c r="W272" s="36">
        <v>0</v>
      </c>
      <c r="AB272" s="34">
        <v>345</v>
      </c>
    </row>
    <row r="273" spans="1:28" x14ac:dyDescent="0.25">
      <c r="A273" s="34" t="s">
        <v>246</v>
      </c>
      <c r="B273" s="34" t="s">
        <v>803</v>
      </c>
      <c r="C273" s="35">
        <v>41365</v>
      </c>
      <c r="D273" s="34" t="s">
        <v>740</v>
      </c>
      <c r="E273" s="36">
        <v>4.58E-2</v>
      </c>
      <c r="F273" s="36">
        <v>0</v>
      </c>
      <c r="G273" s="36">
        <v>4.58E-2</v>
      </c>
      <c r="H273" s="36">
        <v>0</v>
      </c>
      <c r="I273" s="34" t="s">
        <v>741</v>
      </c>
      <c r="J273" s="34" t="s">
        <v>742</v>
      </c>
      <c r="K273" s="36">
        <v>0</v>
      </c>
      <c r="L273" s="36">
        <v>0</v>
      </c>
      <c r="M273" s="34" t="s">
        <v>743</v>
      </c>
      <c r="N273" s="34" t="s">
        <v>744</v>
      </c>
      <c r="O273" s="34" t="s">
        <v>748</v>
      </c>
      <c r="P273" s="34" t="s">
        <v>750</v>
      </c>
      <c r="R273" s="34" t="s">
        <v>746</v>
      </c>
      <c r="S273" s="34">
        <v>300</v>
      </c>
      <c r="W273" s="36">
        <v>0</v>
      </c>
      <c r="AB273" s="34">
        <v>346</v>
      </c>
    </row>
    <row r="274" spans="1:28" x14ac:dyDescent="0.25">
      <c r="A274" s="34" t="s">
        <v>247</v>
      </c>
      <c r="B274" s="34" t="s">
        <v>787</v>
      </c>
      <c r="C274" s="35">
        <v>41365</v>
      </c>
      <c r="D274" s="34" t="s">
        <v>740</v>
      </c>
      <c r="E274" s="36">
        <v>4.7800000000000002E-2</v>
      </c>
      <c r="F274" s="36">
        <v>0</v>
      </c>
      <c r="G274" s="36">
        <v>4.7800000000000002E-2</v>
      </c>
      <c r="H274" s="36">
        <v>0</v>
      </c>
      <c r="I274" s="34" t="s">
        <v>741</v>
      </c>
      <c r="J274" s="34" t="s">
        <v>742</v>
      </c>
      <c r="K274" s="36">
        <v>0</v>
      </c>
      <c r="L274" s="36">
        <v>0</v>
      </c>
      <c r="M274" s="34" t="s">
        <v>743</v>
      </c>
      <c r="N274" s="34" t="s">
        <v>744</v>
      </c>
      <c r="O274" s="34" t="s">
        <v>748</v>
      </c>
      <c r="P274" s="34" t="s">
        <v>750</v>
      </c>
      <c r="R274" s="34" t="s">
        <v>746</v>
      </c>
      <c r="S274" s="34">
        <v>240</v>
      </c>
      <c r="W274" s="36">
        <v>0</v>
      </c>
      <c r="AB274" s="34">
        <v>348</v>
      </c>
    </row>
    <row r="275" spans="1:28" x14ac:dyDescent="0.25">
      <c r="A275" s="34" t="s">
        <v>248</v>
      </c>
      <c r="B275" s="34" t="s">
        <v>804</v>
      </c>
      <c r="C275" s="35">
        <v>41365</v>
      </c>
      <c r="D275" s="34" t="s">
        <v>740</v>
      </c>
      <c r="E275" s="36">
        <v>0.13730000000000001</v>
      </c>
      <c r="F275" s="36">
        <v>0</v>
      </c>
      <c r="G275" s="36">
        <v>0.13730000000000001</v>
      </c>
      <c r="H275" s="36">
        <v>0</v>
      </c>
      <c r="I275" s="34" t="s">
        <v>741</v>
      </c>
      <c r="J275" s="34" t="s">
        <v>742</v>
      </c>
      <c r="K275" s="36">
        <v>0</v>
      </c>
      <c r="L275" s="36">
        <v>0</v>
      </c>
      <c r="M275" s="34" t="s">
        <v>743</v>
      </c>
      <c r="N275" s="34" t="s">
        <v>744</v>
      </c>
      <c r="O275" s="34" t="s">
        <v>748</v>
      </c>
      <c r="P275" s="34" t="s">
        <v>750</v>
      </c>
      <c r="R275" s="34" t="s">
        <v>746</v>
      </c>
      <c r="S275" s="34">
        <v>180</v>
      </c>
      <c r="W275" s="36">
        <v>0</v>
      </c>
      <c r="AB275" s="34">
        <v>351</v>
      </c>
    </row>
    <row r="276" spans="1:28" x14ac:dyDescent="0.25">
      <c r="A276" s="34" t="s">
        <v>249</v>
      </c>
      <c r="B276" s="34" t="s">
        <v>789</v>
      </c>
      <c r="C276" s="35">
        <v>41275</v>
      </c>
      <c r="D276" s="34" t="s">
        <v>740</v>
      </c>
      <c r="E276" s="36">
        <v>5.4199999999999998E-2</v>
      </c>
      <c r="F276" s="36">
        <v>0</v>
      </c>
      <c r="G276" s="36">
        <v>5.4199999999999998E-2</v>
      </c>
      <c r="H276" s="36">
        <v>0</v>
      </c>
      <c r="I276" s="34" t="s">
        <v>741</v>
      </c>
      <c r="J276" s="34" t="s">
        <v>742</v>
      </c>
      <c r="K276" s="36">
        <v>0.05</v>
      </c>
      <c r="L276" s="36">
        <v>0</v>
      </c>
      <c r="M276" s="34" t="s">
        <v>743</v>
      </c>
      <c r="N276" s="34" t="s">
        <v>744</v>
      </c>
      <c r="O276" s="34" t="s">
        <v>748</v>
      </c>
      <c r="P276" s="34" t="s">
        <v>752</v>
      </c>
      <c r="R276" s="34" t="s">
        <v>746</v>
      </c>
      <c r="W276" s="36">
        <v>0</v>
      </c>
      <c r="AB276" s="34">
        <v>353</v>
      </c>
    </row>
    <row r="277" spans="1:28" x14ac:dyDescent="0.25">
      <c r="A277" s="34" t="s">
        <v>250</v>
      </c>
      <c r="B277" s="34" t="s">
        <v>789</v>
      </c>
      <c r="C277" s="35">
        <v>41275</v>
      </c>
      <c r="D277" s="34" t="s">
        <v>740</v>
      </c>
      <c r="E277" s="36">
        <v>6.9000000000000006E-2</v>
      </c>
      <c r="F277" s="36">
        <v>0</v>
      </c>
      <c r="G277" s="36">
        <v>6.9000000000000006E-2</v>
      </c>
      <c r="H277" s="36">
        <v>0</v>
      </c>
      <c r="I277" s="34" t="s">
        <v>741</v>
      </c>
      <c r="J277" s="34" t="s">
        <v>742</v>
      </c>
      <c r="K277" s="36">
        <v>0.1</v>
      </c>
      <c r="L277" s="36">
        <v>0</v>
      </c>
      <c r="M277" s="34" t="s">
        <v>743</v>
      </c>
      <c r="N277" s="34" t="s">
        <v>744</v>
      </c>
      <c r="O277" s="34" t="s">
        <v>748</v>
      </c>
      <c r="R277" s="34" t="s">
        <v>746</v>
      </c>
      <c r="W277" s="36">
        <v>0</v>
      </c>
      <c r="AB277" s="34">
        <v>354</v>
      </c>
    </row>
    <row r="278" spans="1:28" x14ac:dyDescent="0.25">
      <c r="A278" s="34" t="s">
        <v>251</v>
      </c>
      <c r="B278" s="34" t="s">
        <v>784</v>
      </c>
      <c r="C278" s="35">
        <v>41275</v>
      </c>
      <c r="D278" s="34" t="s">
        <v>740</v>
      </c>
      <c r="E278" s="36">
        <v>6.9000000000000006E-2</v>
      </c>
      <c r="F278" s="36">
        <v>0</v>
      </c>
      <c r="G278" s="36">
        <v>6.9000000000000006E-2</v>
      </c>
      <c r="H278" s="36">
        <v>0</v>
      </c>
      <c r="I278" s="34" t="s">
        <v>741</v>
      </c>
      <c r="J278" s="34" t="s">
        <v>742</v>
      </c>
      <c r="K278" s="36">
        <v>0.1</v>
      </c>
      <c r="L278" s="36">
        <v>0</v>
      </c>
      <c r="M278" s="34" t="s">
        <v>743</v>
      </c>
      <c r="N278" s="34" t="s">
        <v>744</v>
      </c>
      <c r="O278" s="34" t="s">
        <v>748</v>
      </c>
      <c r="R278" s="34" t="s">
        <v>746</v>
      </c>
      <c r="W278" s="36">
        <v>0</v>
      </c>
      <c r="AB278" s="34">
        <v>355</v>
      </c>
    </row>
    <row r="279" spans="1:28" x14ac:dyDescent="0.25">
      <c r="A279" s="34" t="s">
        <v>252</v>
      </c>
      <c r="B279" s="34" t="s">
        <v>784</v>
      </c>
      <c r="C279" s="35">
        <v>41275</v>
      </c>
      <c r="D279" s="34" t="s">
        <v>740</v>
      </c>
      <c r="E279" s="36">
        <v>6.9000000000000006E-2</v>
      </c>
      <c r="F279" s="36">
        <v>0</v>
      </c>
      <c r="G279" s="36">
        <v>6.9000000000000006E-2</v>
      </c>
      <c r="H279" s="36">
        <v>0</v>
      </c>
      <c r="I279" s="34" t="s">
        <v>741</v>
      </c>
      <c r="J279" s="34" t="s">
        <v>742</v>
      </c>
      <c r="K279" s="36">
        <v>0.1</v>
      </c>
      <c r="L279" s="36">
        <v>0</v>
      </c>
      <c r="M279" s="34" t="s">
        <v>743</v>
      </c>
      <c r="N279" s="34" t="s">
        <v>744</v>
      </c>
      <c r="O279" s="34" t="s">
        <v>748</v>
      </c>
      <c r="R279" s="34" t="s">
        <v>746</v>
      </c>
      <c r="W279" s="36">
        <v>0</v>
      </c>
      <c r="AB279" s="34">
        <v>356</v>
      </c>
    </row>
    <row r="280" spans="1:28" x14ac:dyDescent="0.25">
      <c r="A280" s="34" t="s">
        <v>253</v>
      </c>
      <c r="B280" s="34" t="s">
        <v>789</v>
      </c>
      <c r="C280" s="35">
        <v>41275</v>
      </c>
      <c r="D280" s="34" t="s">
        <v>740</v>
      </c>
      <c r="E280" s="36">
        <v>8.7499999999999994E-2</v>
      </c>
      <c r="F280" s="36">
        <v>0</v>
      </c>
      <c r="G280" s="36">
        <v>8.7499999999999994E-2</v>
      </c>
      <c r="H280" s="36">
        <v>0</v>
      </c>
      <c r="I280" s="34" t="s">
        <v>741</v>
      </c>
      <c r="J280" s="34" t="s">
        <v>742</v>
      </c>
      <c r="K280" s="36">
        <v>0.15</v>
      </c>
      <c r="L280" s="36">
        <v>0</v>
      </c>
      <c r="M280" s="34" t="s">
        <v>743</v>
      </c>
      <c r="N280" s="34" t="s">
        <v>744</v>
      </c>
      <c r="O280" s="34" t="s">
        <v>748</v>
      </c>
      <c r="R280" s="34" t="s">
        <v>746</v>
      </c>
      <c r="W280" s="36">
        <v>0</v>
      </c>
      <c r="AB280" s="34">
        <v>357</v>
      </c>
    </row>
    <row r="281" spans="1:28" x14ac:dyDescent="0.25">
      <c r="A281" s="34" t="s">
        <v>254</v>
      </c>
      <c r="B281" s="34" t="s">
        <v>789</v>
      </c>
      <c r="C281" s="35">
        <v>41275</v>
      </c>
      <c r="D281" s="34" t="s">
        <v>740</v>
      </c>
      <c r="E281" s="36">
        <v>8.7499999999999994E-2</v>
      </c>
      <c r="F281" s="36">
        <v>0</v>
      </c>
      <c r="G281" s="36">
        <v>8.7499999999999994E-2</v>
      </c>
      <c r="H281" s="36">
        <v>0</v>
      </c>
      <c r="I281" s="34" t="s">
        <v>741</v>
      </c>
      <c r="J281" s="34" t="s">
        <v>742</v>
      </c>
      <c r="K281" s="36">
        <v>0.15</v>
      </c>
      <c r="L281" s="36">
        <v>0</v>
      </c>
      <c r="M281" s="34" t="s">
        <v>743</v>
      </c>
      <c r="N281" s="34" t="s">
        <v>744</v>
      </c>
      <c r="O281" s="34" t="s">
        <v>748</v>
      </c>
      <c r="R281" s="34" t="s">
        <v>746</v>
      </c>
      <c r="W281" s="36">
        <v>0</v>
      </c>
      <c r="AB281" s="34">
        <v>358</v>
      </c>
    </row>
    <row r="282" spans="1:28" x14ac:dyDescent="0.25">
      <c r="A282" s="34" t="s">
        <v>255</v>
      </c>
      <c r="B282" s="34" t="s">
        <v>789</v>
      </c>
      <c r="C282" s="35">
        <v>41275</v>
      </c>
      <c r="D282" s="34" t="s">
        <v>740</v>
      </c>
      <c r="E282" s="36">
        <v>6.9000000000000006E-2</v>
      </c>
      <c r="F282" s="36">
        <v>0</v>
      </c>
      <c r="G282" s="36">
        <v>6.9000000000000006E-2</v>
      </c>
      <c r="H282" s="36">
        <v>0</v>
      </c>
      <c r="I282" s="34" t="s">
        <v>741</v>
      </c>
      <c r="J282" s="34" t="s">
        <v>742</v>
      </c>
      <c r="K282" s="36">
        <v>0.1</v>
      </c>
      <c r="L282" s="36">
        <v>0</v>
      </c>
      <c r="M282" s="34" t="s">
        <v>743</v>
      </c>
      <c r="N282" s="34" t="s">
        <v>744</v>
      </c>
      <c r="O282" s="34" t="s">
        <v>748</v>
      </c>
      <c r="R282" s="34" t="s">
        <v>746</v>
      </c>
      <c r="W282" s="36">
        <v>0</v>
      </c>
      <c r="AB282" s="34">
        <v>359</v>
      </c>
    </row>
    <row r="283" spans="1:28" x14ac:dyDescent="0.25">
      <c r="A283" s="34" t="s">
        <v>256</v>
      </c>
      <c r="B283" s="34" t="s">
        <v>789</v>
      </c>
      <c r="C283" s="35">
        <v>41275</v>
      </c>
      <c r="D283" s="34" t="s">
        <v>740</v>
      </c>
      <c r="E283" s="36">
        <v>8.7499999999999994E-2</v>
      </c>
      <c r="F283" s="36">
        <v>0</v>
      </c>
      <c r="G283" s="36">
        <v>8.7499999999999994E-2</v>
      </c>
      <c r="H283" s="36">
        <v>0</v>
      </c>
      <c r="I283" s="34" t="s">
        <v>741</v>
      </c>
      <c r="J283" s="34" t="s">
        <v>742</v>
      </c>
      <c r="K283" s="36">
        <v>0.15</v>
      </c>
      <c r="L283" s="36">
        <v>0</v>
      </c>
      <c r="M283" s="34" t="s">
        <v>743</v>
      </c>
      <c r="N283" s="34" t="s">
        <v>744</v>
      </c>
      <c r="O283" s="34" t="s">
        <v>748</v>
      </c>
      <c r="R283" s="34" t="s">
        <v>746</v>
      </c>
      <c r="W283" s="36">
        <v>0</v>
      </c>
      <c r="AB283" s="34">
        <v>360</v>
      </c>
    </row>
    <row r="284" spans="1:28" x14ac:dyDescent="0.25">
      <c r="A284" s="34" t="s">
        <v>257</v>
      </c>
      <c r="B284" s="34" t="s">
        <v>790</v>
      </c>
      <c r="C284" s="35">
        <v>41365</v>
      </c>
      <c r="D284" s="34" t="s">
        <v>740</v>
      </c>
      <c r="E284" s="36">
        <v>2.81E-2</v>
      </c>
      <c r="F284" s="36">
        <v>0</v>
      </c>
      <c r="G284" s="36">
        <v>2.81E-2</v>
      </c>
      <c r="H284" s="36">
        <v>0</v>
      </c>
      <c r="I284" s="34" t="s">
        <v>741</v>
      </c>
      <c r="J284" s="34" t="s">
        <v>742</v>
      </c>
      <c r="K284" s="36">
        <v>0</v>
      </c>
      <c r="L284" s="36">
        <v>0</v>
      </c>
      <c r="M284" s="34" t="s">
        <v>743</v>
      </c>
      <c r="N284" s="34" t="s">
        <v>744</v>
      </c>
      <c r="O284" s="34" t="s">
        <v>748</v>
      </c>
      <c r="P284" s="34" t="s">
        <v>750</v>
      </c>
      <c r="R284" s="34" t="s">
        <v>746</v>
      </c>
      <c r="W284" s="36">
        <v>0</v>
      </c>
      <c r="AB284" s="34">
        <v>361</v>
      </c>
    </row>
    <row r="285" spans="1:28" x14ac:dyDescent="0.25">
      <c r="A285" s="34" t="s">
        <v>258</v>
      </c>
      <c r="B285" s="34" t="s">
        <v>795</v>
      </c>
      <c r="C285" s="35">
        <v>41365</v>
      </c>
      <c r="D285" s="34" t="s">
        <v>740</v>
      </c>
      <c r="E285" s="36">
        <v>0.1331</v>
      </c>
      <c r="F285" s="36">
        <v>0</v>
      </c>
      <c r="G285" s="36">
        <v>0.1331</v>
      </c>
      <c r="H285" s="36">
        <v>0</v>
      </c>
      <c r="I285" s="34" t="s">
        <v>741</v>
      </c>
      <c r="J285" s="34" t="s">
        <v>742</v>
      </c>
      <c r="K285" s="36">
        <v>0</v>
      </c>
      <c r="L285" s="36">
        <v>0</v>
      </c>
      <c r="M285" s="34" t="s">
        <v>743</v>
      </c>
      <c r="N285" s="34" t="s">
        <v>744</v>
      </c>
      <c r="O285" s="34" t="s">
        <v>748</v>
      </c>
      <c r="P285" s="34" t="s">
        <v>750</v>
      </c>
      <c r="R285" s="34" t="s">
        <v>746</v>
      </c>
      <c r="S285" s="34">
        <v>120</v>
      </c>
      <c r="W285" s="36">
        <v>0</v>
      </c>
      <c r="AB285" s="34">
        <v>364</v>
      </c>
    </row>
    <row r="286" spans="1:28" x14ac:dyDescent="0.25">
      <c r="A286" s="34" t="s">
        <v>259</v>
      </c>
      <c r="B286" s="34" t="s">
        <v>882</v>
      </c>
      <c r="C286" s="35">
        <v>42826</v>
      </c>
      <c r="D286" s="34" t="s">
        <v>740</v>
      </c>
      <c r="E286" s="36">
        <v>0</v>
      </c>
      <c r="F286" s="36">
        <v>0</v>
      </c>
      <c r="G286" s="36">
        <v>0</v>
      </c>
      <c r="H286" s="36">
        <v>0</v>
      </c>
      <c r="I286" s="34" t="s">
        <v>741</v>
      </c>
      <c r="J286" s="34" t="s">
        <v>742</v>
      </c>
      <c r="K286" s="36">
        <v>0</v>
      </c>
      <c r="L286" s="36">
        <v>0</v>
      </c>
      <c r="M286" s="34" t="s">
        <v>743</v>
      </c>
      <c r="N286" s="34" t="s">
        <v>744</v>
      </c>
      <c r="O286" s="34" t="s">
        <v>745</v>
      </c>
      <c r="R286" s="34" t="s">
        <v>746</v>
      </c>
      <c r="W286" s="36">
        <v>0</v>
      </c>
      <c r="AB286" s="34">
        <v>365</v>
      </c>
    </row>
    <row r="287" spans="1:28" x14ac:dyDescent="0.25">
      <c r="A287" s="34" t="s">
        <v>260</v>
      </c>
      <c r="B287" s="34" t="s">
        <v>953</v>
      </c>
      <c r="C287" s="35">
        <v>41275</v>
      </c>
      <c r="D287" s="34" t="s">
        <v>740</v>
      </c>
      <c r="E287" s="36">
        <v>1.4500000000000001E-2</v>
      </c>
      <c r="F287" s="36">
        <v>0</v>
      </c>
      <c r="G287" s="36">
        <v>1.4500000000000001E-2</v>
      </c>
      <c r="H287" s="36">
        <v>0</v>
      </c>
      <c r="I287" s="34" t="s">
        <v>741</v>
      </c>
      <c r="J287" s="34" t="s">
        <v>742</v>
      </c>
      <c r="K287" s="36">
        <v>0</v>
      </c>
      <c r="L287" s="36">
        <v>0</v>
      </c>
      <c r="M287" s="34" t="s">
        <v>743</v>
      </c>
      <c r="N287" s="34" t="s">
        <v>744</v>
      </c>
      <c r="O287" s="34" t="s">
        <v>748</v>
      </c>
      <c r="R287" s="34" t="s">
        <v>746</v>
      </c>
      <c r="W287" s="36">
        <v>0</v>
      </c>
      <c r="AB287" s="34">
        <v>367</v>
      </c>
    </row>
    <row r="288" spans="1:28" x14ac:dyDescent="0.25">
      <c r="A288" s="34" t="s">
        <v>261</v>
      </c>
      <c r="B288" s="34" t="s">
        <v>954</v>
      </c>
      <c r="C288" s="35">
        <v>41913</v>
      </c>
      <c r="D288" s="34" t="s">
        <v>740</v>
      </c>
      <c r="E288" s="36">
        <v>1.4500000000000001E-2</v>
      </c>
      <c r="F288" s="36">
        <v>0</v>
      </c>
      <c r="G288" s="36">
        <v>1.4500000000000001E-2</v>
      </c>
      <c r="H288" s="36">
        <v>0</v>
      </c>
      <c r="I288" s="34" t="s">
        <v>741</v>
      </c>
      <c r="J288" s="34" t="s">
        <v>742</v>
      </c>
      <c r="K288" s="36">
        <v>0</v>
      </c>
      <c r="L288" s="36">
        <v>0</v>
      </c>
      <c r="M288" s="34" t="s">
        <v>743</v>
      </c>
      <c r="N288" s="34" t="s">
        <v>744</v>
      </c>
      <c r="O288" s="34" t="s">
        <v>748</v>
      </c>
      <c r="R288" s="34" t="s">
        <v>746</v>
      </c>
      <c r="W288" s="36">
        <v>0</v>
      </c>
      <c r="AB288" s="34">
        <v>369</v>
      </c>
    </row>
    <row r="289" spans="1:28" x14ac:dyDescent="0.25">
      <c r="A289" s="34" t="s">
        <v>262</v>
      </c>
      <c r="B289" s="34" t="s">
        <v>883</v>
      </c>
      <c r="C289" s="35">
        <v>41275</v>
      </c>
      <c r="D289" s="34" t="s">
        <v>740</v>
      </c>
      <c r="E289" s="36">
        <v>1.359E-2</v>
      </c>
      <c r="F289" s="36">
        <v>1.5100000000000001E-3</v>
      </c>
      <c r="G289" s="36">
        <v>1.5099999999999999E-2</v>
      </c>
      <c r="H289" s="36">
        <v>0</v>
      </c>
      <c r="I289" s="34" t="s">
        <v>741</v>
      </c>
      <c r="J289" s="34" t="s">
        <v>742</v>
      </c>
      <c r="K289" s="36">
        <v>0</v>
      </c>
      <c r="L289" s="36">
        <v>0.1</v>
      </c>
      <c r="M289" s="34" t="s">
        <v>743</v>
      </c>
      <c r="N289" s="34" t="s">
        <v>744</v>
      </c>
      <c r="O289" s="34" t="s">
        <v>748</v>
      </c>
      <c r="P289" s="34" t="s">
        <v>761</v>
      </c>
      <c r="R289" s="34" t="s">
        <v>746</v>
      </c>
      <c r="W289" s="36">
        <v>0</v>
      </c>
      <c r="AB289" s="34">
        <v>371</v>
      </c>
    </row>
    <row r="290" spans="1:28" x14ac:dyDescent="0.25">
      <c r="A290" s="34" t="s">
        <v>263</v>
      </c>
      <c r="B290" s="34" t="s">
        <v>955</v>
      </c>
      <c r="C290" s="35">
        <v>41275</v>
      </c>
      <c r="D290" s="34" t="s">
        <v>740</v>
      </c>
      <c r="E290" s="36">
        <v>2.7900000000000001E-2</v>
      </c>
      <c r="F290" s="36">
        <v>0</v>
      </c>
      <c r="G290" s="36">
        <v>2.7900000000000001E-2</v>
      </c>
      <c r="H290" s="36">
        <v>0</v>
      </c>
      <c r="I290" s="34" t="s">
        <v>741</v>
      </c>
      <c r="J290" s="34" t="s">
        <v>742</v>
      </c>
      <c r="K290" s="36">
        <v>0</v>
      </c>
      <c r="L290" s="36">
        <v>0</v>
      </c>
      <c r="M290" s="34" t="s">
        <v>743</v>
      </c>
      <c r="N290" s="34" t="s">
        <v>744</v>
      </c>
      <c r="O290" s="34" t="s">
        <v>748</v>
      </c>
      <c r="P290" s="34" t="s">
        <v>751</v>
      </c>
      <c r="R290" s="34" t="s">
        <v>746</v>
      </c>
      <c r="W290" s="36">
        <v>0</v>
      </c>
      <c r="AB290" s="34">
        <v>372</v>
      </c>
    </row>
    <row r="291" spans="1:28" x14ac:dyDescent="0.25">
      <c r="A291" s="34" t="s">
        <v>264</v>
      </c>
      <c r="B291" s="34" t="s">
        <v>884</v>
      </c>
      <c r="C291" s="35">
        <v>41275</v>
      </c>
      <c r="D291" s="34" t="s">
        <v>740</v>
      </c>
      <c r="E291" s="36">
        <v>1.737E-2</v>
      </c>
      <c r="F291" s="36">
        <v>1.9300000000000001E-3</v>
      </c>
      <c r="G291" s="36">
        <v>1.9300000000000001E-2</v>
      </c>
      <c r="H291" s="36">
        <v>0</v>
      </c>
      <c r="I291" s="34" t="s">
        <v>741</v>
      </c>
      <c r="J291" s="34" t="s">
        <v>742</v>
      </c>
      <c r="K291" s="36">
        <v>0</v>
      </c>
      <c r="L291" s="36">
        <v>0.1</v>
      </c>
      <c r="M291" s="34" t="s">
        <v>743</v>
      </c>
      <c r="N291" s="34" t="s">
        <v>744</v>
      </c>
      <c r="O291" s="34" t="s">
        <v>748</v>
      </c>
      <c r="P291" s="34" t="s">
        <v>762</v>
      </c>
      <c r="R291" s="34" t="s">
        <v>746</v>
      </c>
      <c r="W291" s="36">
        <v>0</v>
      </c>
      <c r="AB291" s="34">
        <v>375</v>
      </c>
    </row>
    <row r="292" spans="1:28" x14ac:dyDescent="0.25">
      <c r="A292" s="34" t="s">
        <v>265</v>
      </c>
      <c r="B292" s="34" t="s">
        <v>886</v>
      </c>
      <c r="C292" s="35">
        <v>41275</v>
      </c>
      <c r="D292" s="34" t="s">
        <v>740</v>
      </c>
      <c r="E292" s="36">
        <v>2.0140000000000002E-2</v>
      </c>
      <c r="F292" s="36">
        <v>1.06E-3</v>
      </c>
      <c r="G292" s="36">
        <v>2.12E-2</v>
      </c>
      <c r="H292" s="36">
        <v>0</v>
      </c>
      <c r="I292" s="34" t="s">
        <v>741</v>
      </c>
      <c r="J292" s="34" t="s">
        <v>742</v>
      </c>
      <c r="K292" s="36">
        <v>0</v>
      </c>
      <c r="L292" s="36">
        <v>0.05</v>
      </c>
      <c r="M292" s="34" t="s">
        <v>743</v>
      </c>
      <c r="N292" s="34" t="s">
        <v>744</v>
      </c>
      <c r="O292" s="34" t="s">
        <v>748</v>
      </c>
      <c r="R292" s="34" t="s">
        <v>746</v>
      </c>
      <c r="W292" s="36">
        <v>0</v>
      </c>
      <c r="AB292" s="34">
        <v>377</v>
      </c>
    </row>
    <row r="293" spans="1:28" x14ac:dyDescent="0.25">
      <c r="A293" s="34" t="s">
        <v>266</v>
      </c>
      <c r="B293" s="34" t="s">
        <v>887</v>
      </c>
      <c r="C293" s="35">
        <v>41275</v>
      </c>
      <c r="D293" s="34" t="s">
        <v>740</v>
      </c>
      <c r="E293" s="36">
        <v>1.5599999999999999E-2</v>
      </c>
      <c r="F293" s="36">
        <v>0</v>
      </c>
      <c r="G293" s="36">
        <v>1.5599999999999999E-2</v>
      </c>
      <c r="H293" s="36">
        <v>0</v>
      </c>
      <c r="I293" s="34" t="s">
        <v>741</v>
      </c>
      <c r="J293" s="34" t="s">
        <v>742</v>
      </c>
      <c r="K293" s="36">
        <v>0</v>
      </c>
      <c r="L293" s="36">
        <v>0</v>
      </c>
      <c r="M293" s="34" t="s">
        <v>743</v>
      </c>
      <c r="N293" s="34" t="s">
        <v>744</v>
      </c>
      <c r="O293" s="34" t="s">
        <v>748</v>
      </c>
      <c r="P293" s="34" t="s">
        <v>761</v>
      </c>
      <c r="R293" s="34" t="s">
        <v>746</v>
      </c>
      <c r="W293" s="36">
        <v>0</v>
      </c>
      <c r="AB293" s="34">
        <v>378</v>
      </c>
    </row>
    <row r="294" spans="1:28" x14ac:dyDescent="0.25">
      <c r="A294" s="34" t="s">
        <v>267</v>
      </c>
      <c r="B294" s="34" t="s">
        <v>888</v>
      </c>
      <c r="C294" s="35">
        <v>41275</v>
      </c>
      <c r="D294" s="34" t="s">
        <v>740</v>
      </c>
      <c r="E294" s="36">
        <v>1.7399999999999999E-2</v>
      </c>
      <c r="F294" s="36">
        <v>0</v>
      </c>
      <c r="G294" s="36">
        <v>1.7399999999999999E-2</v>
      </c>
      <c r="H294" s="36">
        <v>0</v>
      </c>
      <c r="I294" s="34" t="s">
        <v>741</v>
      </c>
      <c r="J294" s="34" t="s">
        <v>742</v>
      </c>
      <c r="K294" s="36">
        <v>0</v>
      </c>
      <c r="L294" s="36">
        <v>0</v>
      </c>
      <c r="M294" s="34" t="s">
        <v>743</v>
      </c>
      <c r="N294" s="34" t="s">
        <v>744</v>
      </c>
      <c r="O294" s="34" t="s">
        <v>748</v>
      </c>
      <c r="P294" s="34" t="s">
        <v>763</v>
      </c>
      <c r="R294" s="34" t="s">
        <v>746</v>
      </c>
      <c r="W294" s="36">
        <v>0</v>
      </c>
      <c r="AB294" s="34">
        <v>381</v>
      </c>
    </row>
    <row r="295" spans="1:28" x14ac:dyDescent="0.25">
      <c r="A295" s="34" t="s">
        <v>268</v>
      </c>
      <c r="B295" s="34" t="s">
        <v>889</v>
      </c>
      <c r="C295" s="35">
        <v>41913</v>
      </c>
      <c r="D295" s="34" t="s">
        <v>740</v>
      </c>
      <c r="E295" s="36">
        <v>0</v>
      </c>
      <c r="F295" s="36">
        <v>0</v>
      </c>
      <c r="G295" s="36">
        <v>0</v>
      </c>
      <c r="H295" s="36">
        <v>0</v>
      </c>
      <c r="I295" s="34" t="s">
        <v>741</v>
      </c>
      <c r="J295" s="34" t="s">
        <v>742</v>
      </c>
      <c r="K295" s="36">
        <v>0</v>
      </c>
      <c r="L295" s="36">
        <v>0</v>
      </c>
      <c r="M295" s="34" t="s">
        <v>743</v>
      </c>
      <c r="N295" s="34" t="s">
        <v>744</v>
      </c>
      <c r="O295" s="34" t="s">
        <v>745</v>
      </c>
      <c r="Q295" s="34">
        <v>0</v>
      </c>
      <c r="R295" s="34" t="s">
        <v>746</v>
      </c>
      <c r="W295" s="36">
        <v>0</v>
      </c>
      <c r="AB295" s="34">
        <v>977</v>
      </c>
    </row>
    <row r="296" spans="1:28" x14ac:dyDescent="0.25">
      <c r="A296" s="34" t="s">
        <v>269</v>
      </c>
      <c r="B296" s="34" t="s">
        <v>877</v>
      </c>
      <c r="C296" s="35">
        <v>41275</v>
      </c>
      <c r="D296" s="34" t="s">
        <v>740</v>
      </c>
      <c r="E296" s="36">
        <v>3.2939999999999997E-2</v>
      </c>
      <c r="F296" s="36">
        <v>3.6600000000000001E-3</v>
      </c>
      <c r="G296" s="36">
        <v>3.6599999999999994E-2</v>
      </c>
      <c r="H296" s="36">
        <v>0</v>
      </c>
      <c r="I296" s="34" t="s">
        <v>741</v>
      </c>
      <c r="J296" s="34" t="s">
        <v>742</v>
      </c>
      <c r="K296" s="36">
        <v>0</v>
      </c>
      <c r="L296" s="36">
        <v>0.1</v>
      </c>
      <c r="M296" s="34" t="s">
        <v>743</v>
      </c>
      <c r="N296" s="34" t="s">
        <v>744</v>
      </c>
      <c r="O296" s="34" t="s">
        <v>748</v>
      </c>
      <c r="P296" s="34" t="s">
        <v>760</v>
      </c>
      <c r="R296" s="34" t="s">
        <v>746</v>
      </c>
      <c r="W296" s="36">
        <v>0</v>
      </c>
      <c r="AB296" s="34">
        <v>384</v>
      </c>
    </row>
    <row r="297" spans="1:28" x14ac:dyDescent="0.25">
      <c r="A297" s="34" t="s">
        <v>270</v>
      </c>
      <c r="B297" s="34" t="s">
        <v>878</v>
      </c>
      <c r="C297" s="35">
        <v>41306</v>
      </c>
      <c r="D297" s="34" t="s">
        <v>740</v>
      </c>
      <c r="E297" s="36">
        <v>3.2399999999999998E-2</v>
      </c>
      <c r="F297" s="36">
        <v>0</v>
      </c>
      <c r="G297" s="36">
        <v>3.2399999999999998E-2</v>
      </c>
      <c r="H297" s="36">
        <v>0</v>
      </c>
      <c r="I297" s="34" t="s">
        <v>741</v>
      </c>
      <c r="J297" s="34" t="s">
        <v>742</v>
      </c>
      <c r="K297" s="36">
        <v>0</v>
      </c>
      <c r="L297" s="36">
        <v>0</v>
      </c>
      <c r="M297" s="34" t="s">
        <v>743</v>
      </c>
      <c r="N297" s="34" t="s">
        <v>744</v>
      </c>
      <c r="O297" s="34" t="s">
        <v>748</v>
      </c>
      <c r="P297" s="34">
        <v>32</v>
      </c>
      <c r="R297" s="34" t="s">
        <v>746</v>
      </c>
      <c r="W297" s="36">
        <v>0</v>
      </c>
      <c r="AB297" s="34">
        <v>386</v>
      </c>
    </row>
    <row r="298" spans="1:28" x14ac:dyDescent="0.25">
      <c r="A298" s="34" t="s">
        <v>271</v>
      </c>
      <c r="B298" s="34" t="s">
        <v>879</v>
      </c>
      <c r="C298" s="35">
        <v>41275</v>
      </c>
      <c r="D298" s="34" t="s">
        <v>740</v>
      </c>
      <c r="E298" s="36">
        <v>4.0899999999999999E-2</v>
      </c>
      <c r="F298" s="36">
        <v>0</v>
      </c>
      <c r="G298" s="36">
        <v>4.0899999999999999E-2</v>
      </c>
      <c r="H298" s="36">
        <v>0</v>
      </c>
      <c r="I298" s="34" t="s">
        <v>741</v>
      </c>
      <c r="J298" s="34" t="s">
        <v>742</v>
      </c>
      <c r="K298" s="36">
        <v>0</v>
      </c>
      <c r="L298" s="36">
        <v>0</v>
      </c>
      <c r="M298" s="34" t="s">
        <v>743</v>
      </c>
      <c r="N298" s="34" t="s">
        <v>744</v>
      </c>
      <c r="O298" s="34" t="s">
        <v>748</v>
      </c>
      <c r="P298" s="34" t="s">
        <v>760</v>
      </c>
      <c r="R298" s="34" t="s">
        <v>746</v>
      </c>
      <c r="W298" s="36">
        <v>0</v>
      </c>
      <c r="AB298" s="34">
        <v>387</v>
      </c>
    </row>
    <row r="299" spans="1:28" x14ac:dyDescent="0.25">
      <c r="A299" s="34" t="s">
        <v>272</v>
      </c>
      <c r="B299" s="34" t="s">
        <v>880</v>
      </c>
      <c r="C299" s="35">
        <v>41275</v>
      </c>
      <c r="D299" s="34" t="s">
        <v>740</v>
      </c>
      <c r="E299" s="36">
        <v>6.3460000000000003E-2</v>
      </c>
      <c r="F299" s="36">
        <v>3.3400000000000001E-3</v>
      </c>
      <c r="G299" s="36">
        <v>6.6799999999999998E-2</v>
      </c>
      <c r="H299" s="36">
        <v>0</v>
      </c>
      <c r="I299" s="34" t="s">
        <v>741</v>
      </c>
      <c r="J299" s="34" t="s">
        <v>742</v>
      </c>
      <c r="K299" s="36">
        <v>0</v>
      </c>
      <c r="L299" s="36">
        <v>0.05</v>
      </c>
      <c r="M299" s="34" t="s">
        <v>743</v>
      </c>
      <c r="N299" s="34" t="s">
        <v>744</v>
      </c>
      <c r="O299" s="34" t="s">
        <v>748</v>
      </c>
      <c r="P299" s="34" t="s">
        <v>761</v>
      </c>
      <c r="R299" s="34" t="s">
        <v>746</v>
      </c>
      <c r="W299" s="36">
        <v>0</v>
      </c>
      <c r="AB299" s="34">
        <v>389</v>
      </c>
    </row>
    <row r="300" spans="1:28" x14ac:dyDescent="0.25">
      <c r="A300" s="34" t="s">
        <v>273</v>
      </c>
      <c r="B300" s="34" t="s">
        <v>877</v>
      </c>
      <c r="C300" s="35">
        <v>41913</v>
      </c>
      <c r="D300" s="34" t="s">
        <v>740</v>
      </c>
      <c r="E300" s="36">
        <v>3.3029999999999997E-2</v>
      </c>
      <c r="F300" s="36">
        <v>3.6700000000000001E-3</v>
      </c>
      <c r="G300" s="36">
        <v>3.6699999999999997E-2</v>
      </c>
      <c r="H300" s="36">
        <v>0</v>
      </c>
      <c r="I300" s="34" t="s">
        <v>741</v>
      </c>
      <c r="J300" s="34" t="s">
        <v>742</v>
      </c>
      <c r="K300" s="36">
        <v>0</v>
      </c>
      <c r="L300" s="36">
        <v>0.1</v>
      </c>
      <c r="M300" s="34" t="s">
        <v>743</v>
      </c>
      <c r="N300" s="34" t="s">
        <v>744</v>
      </c>
      <c r="O300" s="34" t="s">
        <v>748</v>
      </c>
      <c r="P300" s="34" t="s">
        <v>760</v>
      </c>
      <c r="R300" s="34" t="s">
        <v>746</v>
      </c>
      <c r="W300" s="36">
        <v>0</v>
      </c>
      <c r="AB300" s="34">
        <v>391</v>
      </c>
    </row>
    <row r="301" spans="1:28" x14ac:dyDescent="0.25">
      <c r="A301" s="34" t="s">
        <v>274</v>
      </c>
      <c r="B301" s="34" t="s">
        <v>879</v>
      </c>
      <c r="C301" s="35">
        <v>41275</v>
      </c>
      <c r="D301" s="34" t="s">
        <v>740</v>
      </c>
      <c r="E301" s="36">
        <v>3.6999999999999998E-2</v>
      </c>
      <c r="F301" s="36">
        <v>0</v>
      </c>
      <c r="G301" s="36">
        <v>3.6999999999999998E-2</v>
      </c>
      <c r="H301" s="36">
        <v>0</v>
      </c>
      <c r="I301" s="34" t="s">
        <v>741</v>
      </c>
      <c r="J301" s="34" t="s">
        <v>742</v>
      </c>
      <c r="K301" s="36">
        <v>0</v>
      </c>
      <c r="L301" s="36">
        <v>0</v>
      </c>
      <c r="M301" s="34" t="s">
        <v>743</v>
      </c>
      <c r="N301" s="34" t="s">
        <v>744</v>
      </c>
      <c r="O301" s="34" t="s">
        <v>748</v>
      </c>
      <c r="P301" s="34" t="s">
        <v>760</v>
      </c>
      <c r="R301" s="34" t="s">
        <v>746</v>
      </c>
      <c r="W301" s="36">
        <v>0</v>
      </c>
      <c r="AB301" s="34">
        <v>392</v>
      </c>
    </row>
    <row r="302" spans="1:28" x14ac:dyDescent="0.25">
      <c r="A302" s="34" t="s">
        <v>275</v>
      </c>
      <c r="B302" s="34" t="s">
        <v>956</v>
      </c>
      <c r="C302" s="35">
        <v>42583</v>
      </c>
      <c r="D302" s="34" t="s">
        <v>740</v>
      </c>
      <c r="E302" s="36">
        <v>0.05</v>
      </c>
      <c r="F302" s="36">
        <v>0</v>
      </c>
      <c r="G302" s="36">
        <v>0.05</v>
      </c>
      <c r="H302" s="36">
        <v>0</v>
      </c>
      <c r="I302" s="34" t="s">
        <v>741</v>
      </c>
      <c r="J302" s="34" t="s">
        <v>742</v>
      </c>
      <c r="K302" s="36">
        <v>0</v>
      </c>
      <c r="L302" s="36">
        <v>0</v>
      </c>
      <c r="M302" s="34" t="s">
        <v>743</v>
      </c>
      <c r="N302" s="34" t="s">
        <v>744</v>
      </c>
      <c r="O302" s="34" t="s">
        <v>748</v>
      </c>
      <c r="P302" s="34" t="s">
        <v>761</v>
      </c>
      <c r="Q302" s="34">
        <v>20</v>
      </c>
      <c r="R302" s="34" t="s">
        <v>747</v>
      </c>
      <c r="W302" s="36">
        <v>0</v>
      </c>
      <c r="AA302" s="34">
        <v>21</v>
      </c>
      <c r="AB302" s="34">
        <v>1127</v>
      </c>
    </row>
    <row r="303" spans="1:28" x14ac:dyDescent="0.25">
      <c r="A303" s="34" t="s">
        <v>276</v>
      </c>
      <c r="B303" s="34" t="s">
        <v>957</v>
      </c>
      <c r="C303" s="35">
        <v>41275</v>
      </c>
      <c r="D303" s="34" t="s">
        <v>740</v>
      </c>
      <c r="E303" s="36">
        <v>1.9800000000000002E-2</v>
      </c>
      <c r="F303" s="36">
        <v>0</v>
      </c>
      <c r="G303" s="36">
        <v>1.9800000000000002E-2</v>
      </c>
      <c r="H303" s="36">
        <v>0</v>
      </c>
      <c r="I303" s="34" t="s">
        <v>741</v>
      </c>
      <c r="J303" s="34" t="s">
        <v>742</v>
      </c>
      <c r="K303" s="36">
        <v>0</v>
      </c>
      <c r="L303" s="36">
        <v>0</v>
      </c>
      <c r="M303" s="34" t="s">
        <v>743</v>
      </c>
      <c r="N303" s="34" t="s">
        <v>744</v>
      </c>
      <c r="O303" s="34" t="s">
        <v>748</v>
      </c>
      <c r="R303" s="34" t="s">
        <v>746</v>
      </c>
      <c r="W303" s="36">
        <v>0</v>
      </c>
      <c r="AB303" s="34">
        <v>395</v>
      </c>
    </row>
    <row r="304" spans="1:28" x14ac:dyDescent="0.25">
      <c r="A304" s="34" t="s">
        <v>277</v>
      </c>
      <c r="B304" s="34" t="s">
        <v>891</v>
      </c>
      <c r="C304" s="35">
        <v>41913</v>
      </c>
      <c r="D304" s="34" t="s">
        <v>740</v>
      </c>
      <c r="E304" s="36">
        <v>0</v>
      </c>
      <c r="F304" s="36">
        <v>0</v>
      </c>
      <c r="G304" s="36">
        <v>0</v>
      </c>
      <c r="H304" s="36">
        <v>0</v>
      </c>
      <c r="I304" s="34" t="s">
        <v>741</v>
      </c>
      <c r="J304" s="34" t="s">
        <v>742</v>
      </c>
      <c r="K304" s="36">
        <v>0</v>
      </c>
      <c r="L304" s="36">
        <v>0</v>
      </c>
      <c r="M304" s="34" t="s">
        <v>743</v>
      </c>
      <c r="N304" s="34" t="s">
        <v>744</v>
      </c>
      <c r="O304" s="34" t="s">
        <v>745</v>
      </c>
      <c r="R304" s="34" t="s">
        <v>746</v>
      </c>
      <c r="W304" s="36">
        <v>0</v>
      </c>
      <c r="AB304" s="34">
        <v>396</v>
      </c>
    </row>
    <row r="305" spans="1:28" x14ac:dyDescent="0.25">
      <c r="A305" s="34" t="s">
        <v>278</v>
      </c>
      <c r="B305" s="34" t="s">
        <v>895</v>
      </c>
      <c r="C305" s="35">
        <v>41275</v>
      </c>
      <c r="D305" s="34" t="s">
        <v>740</v>
      </c>
      <c r="E305" s="36">
        <v>3.3500000000000002E-2</v>
      </c>
      <c r="F305" s="36">
        <v>0</v>
      </c>
      <c r="G305" s="36">
        <v>3.3500000000000002E-2</v>
      </c>
      <c r="H305" s="36">
        <v>0</v>
      </c>
      <c r="I305" s="34" t="s">
        <v>741</v>
      </c>
      <c r="J305" s="34" t="s">
        <v>742</v>
      </c>
      <c r="K305" s="36">
        <v>0</v>
      </c>
      <c r="L305" s="36">
        <v>0</v>
      </c>
      <c r="M305" s="34" t="s">
        <v>743</v>
      </c>
      <c r="N305" s="34" t="s">
        <v>744</v>
      </c>
      <c r="O305" s="34" t="s">
        <v>748</v>
      </c>
      <c r="P305" s="34" t="s">
        <v>759</v>
      </c>
      <c r="R305" s="34" t="s">
        <v>746</v>
      </c>
      <c r="W305" s="36">
        <v>0</v>
      </c>
      <c r="AB305" s="34">
        <v>397</v>
      </c>
    </row>
    <row r="306" spans="1:28" x14ac:dyDescent="0.25">
      <c r="A306" s="34" t="s">
        <v>279</v>
      </c>
      <c r="B306" s="34" t="s">
        <v>897</v>
      </c>
      <c r="C306" s="35">
        <v>41275</v>
      </c>
      <c r="D306" s="34" t="s">
        <v>740</v>
      </c>
      <c r="E306" s="36">
        <v>5.6000000000000001E-2</v>
      </c>
      <c r="F306" s="36">
        <v>0</v>
      </c>
      <c r="G306" s="36">
        <v>5.6000000000000001E-2</v>
      </c>
      <c r="H306" s="36">
        <v>0</v>
      </c>
      <c r="I306" s="34" t="s">
        <v>741</v>
      </c>
      <c r="J306" s="34" t="s">
        <v>742</v>
      </c>
      <c r="K306" s="36">
        <v>0</v>
      </c>
      <c r="L306" s="36">
        <v>0</v>
      </c>
      <c r="M306" s="34" t="s">
        <v>743</v>
      </c>
      <c r="N306" s="34" t="s">
        <v>744</v>
      </c>
      <c r="O306" s="34" t="s">
        <v>748</v>
      </c>
      <c r="P306" s="34" t="s">
        <v>760</v>
      </c>
      <c r="R306" s="34" t="s">
        <v>746</v>
      </c>
      <c r="W306" s="36">
        <v>0</v>
      </c>
      <c r="AB306" s="34">
        <v>400</v>
      </c>
    </row>
    <row r="307" spans="1:28" x14ac:dyDescent="0.25">
      <c r="A307" s="34" t="s">
        <v>280</v>
      </c>
      <c r="B307" s="34" t="s">
        <v>899</v>
      </c>
      <c r="C307" s="35">
        <v>41275</v>
      </c>
      <c r="D307" s="34" t="s">
        <v>740</v>
      </c>
      <c r="E307" s="36">
        <v>1.5520000000000001E-2</v>
      </c>
      <c r="F307" s="36">
        <v>3.8800000000000002E-3</v>
      </c>
      <c r="G307" s="36">
        <v>1.9400000000000001E-2</v>
      </c>
      <c r="H307" s="36">
        <v>0</v>
      </c>
      <c r="I307" s="34" t="s">
        <v>741</v>
      </c>
      <c r="J307" s="34" t="s">
        <v>742</v>
      </c>
      <c r="K307" s="36">
        <v>0</v>
      </c>
      <c r="L307" s="36">
        <v>0.2</v>
      </c>
      <c r="M307" s="34" t="s">
        <v>743</v>
      </c>
      <c r="N307" s="34" t="s">
        <v>744</v>
      </c>
      <c r="O307" s="34" t="s">
        <v>748</v>
      </c>
      <c r="P307" s="34" t="s">
        <v>757</v>
      </c>
      <c r="R307" s="34" t="s">
        <v>746</v>
      </c>
      <c r="W307" s="36">
        <v>0</v>
      </c>
      <c r="AB307" s="34">
        <v>401</v>
      </c>
    </row>
    <row r="308" spans="1:28" x14ac:dyDescent="0.25">
      <c r="A308" s="34" t="s">
        <v>958</v>
      </c>
      <c r="B308" s="34" t="s">
        <v>902</v>
      </c>
      <c r="C308" s="35">
        <v>42795</v>
      </c>
      <c r="D308" s="34" t="s">
        <v>740</v>
      </c>
      <c r="E308" s="36">
        <v>9.7000000000000003E-3</v>
      </c>
      <c r="F308" s="36">
        <v>0</v>
      </c>
      <c r="G308" s="36">
        <v>9.7000000000000003E-3</v>
      </c>
      <c r="H308" s="36">
        <v>0</v>
      </c>
      <c r="I308" s="34" t="s">
        <v>741</v>
      </c>
      <c r="J308" s="34" t="s">
        <v>742</v>
      </c>
      <c r="K308" s="36">
        <v>0</v>
      </c>
      <c r="L308" s="36">
        <v>0</v>
      </c>
      <c r="M308" s="34" t="s">
        <v>743</v>
      </c>
      <c r="N308" s="34" t="s">
        <v>744</v>
      </c>
      <c r="O308" s="34" t="s">
        <v>748</v>
      </c>
      <c r="P308" s="34" t="s">
        <v>764</v>
      </c>
      <c r="R308" s="34" t="s">
        <v>747</v>
      </c>
      <c r="W308" s="36">
        <v>0</v>
      </c>
      <c r="AB308" s="34">
        <v>1136</v>
      </c>
    </row>
    <row r="309" spans="1:28" x14ac:dyDescent="0.25">
      <c r="A309" s="34" t="s">
        <v>281</v>
      </c>
      <c r="B309" s="34" t="s">
        <v>905</v>
      </c>
      <c r="C309" s="35">
        <v>41275</v>
      </c>
      <c r="D309" s="34" t="s">
        <v>740</v>
      </c>
      <c r="E309" s="36">
        <v>1.72E-2</v>
      </c>
      <c r="F309" s="36">
        <v>0</v>
      </c>
      <c r="G309" s="36">
        <v>1.72E-2</v>
      </c>
      <c r="H309" s="36">
        <v>0</v>
      </c>
      <c r="I309" s="34" t="s">
        <v>741</v>
      </c>
      <c r="J309" s="34" t="s">
        <v>742</v>
      </c>
      <c r="K309" s="36">
        <v>0</v>
      </c>
      <c r="L309" s="36">
        <v>0</v>
      </c>
      <c r="M309" s="34" t="s">
        <v>743</v>
      </c>
      <c r="N309" s="34" t="s">
        <v>744</v>
      </c>
      <c r="O309" s="34" t="s">
        <v>748</v>
      </c>
      <c r="P309" s="34" t="s">
        <v>754</v>
      </c>
      <c r="R309" s="34" t="s">
        <v>746</v>
      </c>
      <c r="W309" s="36">
        <v>0</v>
      </c>
      <c r="AB309" s="34">
        <v>403</v>
      </c>
    </row>
    <row r="310" spans="1:28" x14ac:dyDescent="0.25">
      <c r="A310" s="34" t="s">
        <v>282</v>
      </c>
      <c r="B310" s="34" t="s">
        <v>907</v>
      </c>
      <c r="C310" s="35">
        <v>41275</v>
      </c>
      <c r="D310" s="34" t="s">
        <v>740</v>
      </c>
      <c r="E310" s="36">
        <v>1.8499999999999999E-2</v>
      </c>
      <c r="F310" s="36">
        <v>0</v>
      </c>
      <c r="G310" s="36">
        <v>1.8499999999999999E-2</v>
      </c>
      <c r="H310" s="36">
        <v>0</v>
      </c>
      <c r="I310" s="34" t="s">
        <v>741</v>
      </c>
      <c r="J310" s="34" t="s">
        <v>742</v>
      </c>
      <c r="K310" s="36">
        <v>0</v>
      </c>
      <c r="L310" s="36">
        <v>0</v>
      </c>
      <c r="M310" s="34" t="s">
        <v>743</v>
      </c>
      <c r="N310" s="34" t="s">
        <v>744</v>
      </c>
      <c r="O310" s="34" t="s">
        <v>748</v>
      </c>
      <c r="P310" s="34" t="s">
        <v>765</v>
      </c>
      <c r="R310" s="34" t="s">
        <v>746</v>
      </c>
      <c r="W310" s="36">
        <v>0</v>
      </c>
      <c r="AB310" s="34">
        <v>406</v>
      </c>
    </row>
    <row r="311" spans="1:28" x14ac:dyDescent="0.25">
      <c r="A311" s="34" t="s">
        <v>283</v>
      </c>
      <c r="B311" s="34" t="s">
        <v>908</v>
      </c>
      <c r="C311" s="35">
        <v>41275</v>
      </c>
      <c r="D311" s="34" t="s">
        <v>740</v>
      </c>
      <c r="E311" s="36">
        <v>2.1600000000000001E-2</v>
      </c>
      <c r="F311" s="36">
        <v>2.3999999999999998E-3</v>
      </c>
      <c r="G311" s="36">
        <v>2.4E-2</v>
      </c>
      <c r="H311" s="36">
        <v>0</v>
      </c>
      <c r="I311" s="34" t="s">
        <v>741</v>
      </c>
      <c r="J311" s="34" t="s">
        <v>742</v>
      </c>
      <c r="K311" s="36">
        <v>0</v>
      </c>
      <c r="L311" s="36">
        <v>0.1</v>
      </c>
      <c r="M311" s="34" t="s">
        <v>743</v>
      </c>
      <c r="N311" s="34" t="s">
        <v>744</v>
      </c>
      <c r="O311" s="34" t="s">
        <v>748</v>
      </c>
      <c r="P311" s="34" t="s">
        <v>754</v>
      </c>
      <c r="R311" s="34" t="s">
        <v>746</v>
      </c>
      <c r="W311" s="36">
        <v>0</v>
      </c>
      <c r="AB311" s="34">
        <v>408</v>
      </c>
    </row>
    <row r="312" spans="1:28" x14ac:dyDescent="0.25">
      <c r="A312" s="34" t="s">
        <v>284</v>
      </c>
      <c r="B312" s="34" t="s">
        <v>909</v>
      </c>
      <c r="C312" s="35">
        <v>41275</v>
      </c>
      <c r="D312" s="34" t="s">
        <v>740</v>
      </c>
      <c r="E312" s="36">
        <v>2.6030000000000001E-2</v>
      </c>
      <c r="F312" s="36">
        <v>1.3699999999999999E-3</v>
      </c>
      <c r="G312" s="36">
        <v>2.7400000000000001E-2</v>
      </c>
      <c r="H312" s="36">
        <v>0</v>
      </c>
      <c r="I312" s="34" t="s">
        <v>741</v>
      </c>
      <c r="J312" s="34" t="s">
        <v>742</v>
      </c>
      <c r="K312" s="36">
        <v>0</v>
      </c>
      <c r="L312" s="36">
        <v>0.05</v>
      </c>
      <c r="M312" s="34" t="s">
        <v>743</v>
      </c>
      <c r="N312" s="34" t="s">
        <v>744</v>
      </c>
      <c r="O312" s="34" t="s">
        <v>748</v>
      </c>
      <c r="P312" s="34" t="s">
        <v>758</v>
      </c>
      <c r="R312" s="34" t="s">
        <v>746</v>
      </c>
      <c r="W312" s="36">
        <v>0</v>
      </c>
      <c r="AB312" s="34">
        <v>410</v>
      </c>
    </row>
    <row r="313" spans="1:28" x14ac:dyDescent="0.25">
      <c r="A313" s="34" t="s">
        <v>285</v>
      </c>
      <c r="B313" s="34" t="s">
        <v>910</v>
      </c>
      <c r="C313" s="35">
        <v>41275</v>
      </c>
      <c r="D313" s="34" t="s">
        <v>740</v>
      </c>
      <c r="E313" s="36">
        <v>6.8999999999999999E-3</v>
      </c>
      <c r="F313" s="36">
        <v>0</v>
      </c>
      <c r="G313" s="36">
        <v>6.8999999999999999E-3</v>
      </c>
      <c r="H313" s="36">
        <v>0</v>
      </c>
      <c r="I313" s="34" t="s">
        <v>741</v>
      </c>
      <c r="J313" s="34" t="s">
        <v>742</v>
      </c>
      <c r="K313" s="36">
        <v>0</v>
      </c>
      <c r="L313" s="36">
        <v>0</v>
      </c>
      <c r="M313" s="34" t="s">
        <v>743</v>
      </c>
      <c r="N313" s="34" t="s">
        <v>744</v>
      </c>
      <c r="O313" s="34" t="s">
        <v>748</v>
      </c>
      <c r="P313" s="34" t="s">
        <v>762</v>
      </c>
      <c r="R313" s="34" t="s">
        <v>746</v>
      </c>
      <c r="W313" s="36">
        <v>0</v>
      </c>
      <c r="AB313" s="34">
        <v>411</v>
      </c>
    </row>
    <row r="314" spans="1:28" x14ac:dyDescent="0.25">
      <c r="A314" s="34" t="s">
        <v>959</v>
      </c>
      <c r="B314" s="34" t="s">
        <v>912</v>
      </c>
      <c r="C314" s="35">
        <v>42795</v>
      </c>
      <c r="D314" s="34" t="s">
        <v>740</v>
      </c>
      <c r="E314" s="36">
        <v>6.8999999999999999E-3</v>
      </c>
      <c r="F314" s="36">
        <v>0</v>
      </c>
      <c r="G314" s="36">
        <v>6.8999999999999999E-3</v>
      </c>
      <c r="H314" s="36">
        <v>0</v>
      </c>
      <c r="I314" s="34" t="s">
        <v>741</v>
      </c>
      <c r="J314" s="34" t="s">
        <v>742</v>
      </c>
      <c r="K314" s="36">
        <v>0</v>
      </c>
      <c r="L314" s="36">
        <v>0</v>
      </c>
      <c r="M314" s="34" t="s">
        <v>743</v>
      </c>
      <c r="N314" s="34" t="s">
        <v>744</v>
      </c>
      <c r="O314" s="34" t="s">
        <v>748</v>
      </c>
      <c r="P314" s="34" t="s">
        <v>760</v>
      </c>
      <c r="R314" s="34" t="s">
        <v>747</v>
      </c>
      <c r="W314" s="36">
        <v>0</v>
      </c>
      <c r="AB314" s="34">
        <v>1142</v>
      </c>
    </row>
    <row r="315" spans="1:28" x14ac:dyDescent="0.25">
      <c r="A315" s="34" t="s">
        <v>286</v>
      </c>
      <c r="B315" s="34" t="s">
        <v>891</v>
      </c>
      <c r="C315" s="35">
        <v>42826</v>
      </c>
      <c r="D315" s="34" t="s">
        <v>740</v>
      </c>
      <c r="E315" s="36">
        <v>0</v>
      </c>
      <c r="F315" s="36">
        <v>0</v>
      </c>
      <c r="G315" s="36">
        <v>0</v>
      </c>
      <c r="H315" s="36">
        <v>0</v>
      </c>
      <c r="I315" s="34" t="s">
        <v>741</v>
      </c>
      <c r="J315" s="34" t="s">
        <v>742</v>
      </c>
      <c r="K315" s="36">
        <v>0</v>
      </c>
      <c r="L315" s="36">
        <v>0</v>
      </c>
      <c r="M315" s="34" t="s">
        <v>743</v>
      </c>
      <c r="N315" s="34" t="s">
        <v>744</v>
      </c>
      <c r="O315" s="34" t="s">
        <v>745</v>
      </c>
      <c r="R315" s="34" t="s">
        <v>746</v>
      </c>
      <c r="W315" s="36">
        <v>0</v>
      </c>
      <c r="AB315" s="34">
        <v>413</v>
      </c>
    </row>
    <row r="316" spans="1:28" x14ac:dyDescent="0.25">
      <c r="A316" s="34" t="s">
        <v>287</v>
      </c>
      <c r="B316" s="34" t="s">
        <v>893</v>
      </c>
      <c r="C316" s="35">
        <v>39448</v>
      </c>
      <c r="D316" s="34" t="s">
        <v>740</v>
      </c>
      <c r="E316" s="36">
        <v>0</v>
      </c>
      <c r="F316" s="36">
        <v>0</v>
      </c>
      <c r="G316" s="36">
        <v>0</v>
      </c>
      <c r="H316" s="36">
        <v>0</v>
      </c>
      <c r="I316" s="34" t="s">
        <v>741</v>
      </c>
      <c r="J316" s="34" t="s">
        <v>742</v>
      </c>
      <c r="K316" s="36">
        <v>0</v>
      </c>
      <c r="L316" s="36">
        <v>0</v>
      </c>
      <c r="M316" s="34" t="s">
        <v>743</v>
      </c>
      <c r="N316" s="34" t="s">
        <v>744</v>
      </c>
      <c r="O316" s="34" t="s">
        <v>748</v>
      </c>
      <c r="R316" s="34" t="s">
        <v>746</v>
      </c>
      <c r="W316" s="36">
        <v>0</v>
      </c>
      <c r="AB316" s="34">
        <v>414</v>
      </c>
    </row>
    <row r="317" spans="1:28" x14ac:dyDescent="0.25">
      <c r="A317" s="34" t="s">
        <v>288</v>
      </c>
      <c r="B317" s="34" t="s">
        <v>960</v>
      </c>
      <c r="C317" s="35">
        <v>42278</v>
      </c>
      <c r="D317" s="34" t="s">
        <v>740</v>
      </c>
      <c r="E317" s="36">
        <v>0</v>
      </c>
      <c r="F317" s="36">
        <v>0</v>
      </c>
      <c r="G317" s="36">
        <v>0</v>
      </c>
      <c r="H317" s="36">
        <v>0</v>
      </c>
      <c r="I317" s="34" t="s">
        <v>741</v>
      </c>
      <c r="J317" s="34" t="s">
        <v>742</v>
      </c>
      <c r="K317" s="36">
        <v>0</v>
      </c>
      <c r="L317" s="36">
        <v>0</v>
      </c>
      <c r="M317" s="34" t="s">
        <v>743</v>
      </c>
      <c r="N317" s="34" t="s">
        <v>744</v>
      </c>
      <c r="O317" s="34" t="s">
        <v>745</v>
      </c>
      <c r="R317" s="34" t="s">
        <v>747</v>
      </c>
      <c r="W317" s="36">
        <v>0</v>
      </c>
      <c r="AB317" s="34">
        <v>1112</v>
      </c>
    </row>
    <row r="318" spans="1:28" x14ac:dyDescent="0.25">
      <c r="A318" s="34" t="s">
        <v>289</v>
      </c>
      <c r="B318" s="34" t="s">
        <v>961</v>
      </c>
      <c r="C318" s="35">
        <v>41275</v>
      </c>
      <c r="D318" s="34" t="s">
        <v>740</v>
      </c>
      <c r="E318" s="36">
        <v>2.3599999999999999E-2</v>
      </c>
      <c r="F318" s="36">
        <v>0</v>
      </c>
      <c r="G318" s="36">
        <v>2.3599999999999999E-2</v>
      </c>
      <c r="H318" s="36">
        <v>0</v>
      </c>
      <c r="I318" s="34" t="s">
        <v>741</v>
      </c>
      <c r="J318" s="34" t="s">
        <v>742</v>
      </c>
      <c r="K318" s="36">
        <v>0</v>
      </c>
      <c r="L318" s="36">
        <v>0</v>
      </c>
      <c r="M318" s="34" t="s">
        <v>743</v>
      </c>
      <c r="N318" s="34" t="s">
        <v>744</v>
      </c>
      <c r="O318" s="34" t="s">
        <v>748</v>
      </c>
      <c r="Q318" s="34">
        <v>0</v>
      </c>
      <c r="R318" s="34" t="s">
        <v>746</v>
      </c>
      <c r="W318" s="36">
        <v>0</v>
      </c>
      <c r="AB318" s="34">
        <v>978</v>
      </c>
    </row>
    <row r="319" spans="1:28" x14ac:dyDescent="0.25">
      <c r="A319" s="34" t="s">
        <v>290</v>
      </c>
      <c r="B319" s="34" t="s">
        <v>962</v>
      </c>
      <c r="C319" s="35">
        <v>41275</v>
      </c>
      <c r="D319" s="34" t="s">
        <v>740</v>
      </c>
      <c r="E319" s="36">
        <v>4.4200000000000003E-2</v>
      </c>
      <c r="F319" s="36">
        <v>0</v>
      </c>
      <c r="G319" s="36">
        <v>4.4200000000000003E-2</v>
      </c>
      <c r="H319" s="36">
        <v>0</v>
      </c>
      <c r="I319" s="34" t="s">
        <v>741</v>
      </c>
      <c r="J319" s="34" t="s">
        <v>742</v>
      </c>
      <c r="K319" s="36">
        <v>0</v>
      </c>
      <c r="L319" s="36">
        <v>0</v>
      </c>
      <c r="M319" s="34" t="s">
        <v>743</v>
      </c>
      <c r="N319" s="34" t="s">
        <v>744</v>
      </c>
      <c r="O319" s="34" t="s">
        <v>748</v>
      </c>
      <c r="Q319" s="34">
        <v>0</v>
      </c>
      <c r="R319" s="34" t="s">
        <v>746</v>
      </c>
      <c r="W319" s="36">
        <v>0</v>
      </c>
      <c r="AB319" s="34">
        <v>979</v>
      </c>
    </row>
    <row r="320" spans="1:28" x14ac:dyDescent="0.25">
      <c r="A320" s="34" t="s">
        <v>291</v>
      </c>
      <c r="B320" s="34" t="s">
        <v>963</v>
      </c>
      <c r="C320" s="35">
        <v>41275</v>
      </c>
      <c r="D320" s="34" t="s">
        <v>740</v>
      </c>
      <c r="E320" s="36">
        <v>1.592E-2</v>
      </c>
      <c r="F320" s="36">
        <v>3.98E-3</v>
      </c>
      <c r="G320" s="36">
        <v>1.9900000000000001E-2</v>
      </c>
      <c r="H320" s="36">
        <v>0</v>
      </c>
      <c r="I320" s="34" t="s">
        <v>741</v>
      </c>
      <c r="J320" s="34" t="s">
        <v>742</v>
      </c>
      <c r="K320" s="36">
        <v>0</v>
      </c>
      <c r="L320" s="36">
        <v>0.2</v>
      </c>
      <c r="M320" s="34" t="s">
        <v>743</v>
      </c>
      <c r="N320" s="34" t="s">
        <v>744</v>
      </c>
      <c r="O320" s="34" t="s">
        <v>748</v>
      </c>
      <c r="Q320" s="34">
        <v>0</v>
      </c>
      <c r="R320" s="34" t="s">
        <v>746</v>
      </c>
      <c r="W320" s="36">
        <v>0</v>
      </c>
      <c r="AB320" s="34">
        <v>980</v>
      </c>
    </row>
    <row r="321" spans="1:28" x14ac:dyDescent="0.25">
      <c r="A321" s="34" t="s">
        <v>292</v>
      </c>
      <c r="B321" s="34" t="s">
        <v>964</v>
      </c>
      <c r="C321" s="35">
        <v>41275</v>
      </c>
      <c r="D321" s="34" t="s">
        <v>740</v>
      </c>
      <c r="E321" s="36">
        <v>6.0000000000000001E-3</v>
      </c>
      <c r="F321" s="36">
        <v>0</v>
      </c>
      <c r="G321" s="36">
        <v>6.0000000000000001E-3</v>
      </c>
      <c r="H321" s="36">
        <v>0</v>
      </c>
      <c r="I321" s="34" t="s">
        <v>741</v>
      </c>
      <c r="J321" s="34" t="s">
        <v>742</v>
      </c>
      <c r="K321" s="36">
        <v>0</v>
      </c>
      <c r="L321" s="36">
        <v>0</v>
      </c>
      <c r="M321" s="34" t="s">
        <v>743</v>
      </c>
      <c r="N321" s="34" t="s">
        <v>744</v>
      </c>
      <c r="O321" s="34" t="s">
        <v>748</v>
      </c>
      <c r="Q321" s="34">
        <v>0</v>
      </c>
      <c r="R321" s="34" t="s">
        <v>746</v>
      </c>
      <c r="W321" s="36">
        <v>0</v>
      </c>
      <c r="AB321" s="34">
        <v>981</v>
      </c>
    </row>
    <row r="322" spans="1:28" x14ac:dyDescent="0.25">
      <c r="A322" s="34" t="s">
        <v>965</v>
      </c>
      <c r="B322" s="34" t="s">
        <v>902</v>
      </c>
      <c r="C322" s="35">
        <v>42795</v>
      </c>
      <c r="D322" s="34" t="s">
        <v>740</v>
      </c>
      <c r="E322" s="36">
        <v>6.0000000000000001E-3</v>
      </c>
      <c r="F322" s="36">
        <v>0</v>
      </c>
      <c r="G322" s="36">
        <v>6.0000000000000001E-3</v>
      </c>
      <c r="H322" s="36">
        <v>0</v>
      </c>
      <c r="I322" s="34" t="s">
        <v>741</v>
      </c>
      <c r="J322" s="34" t="s">
        <v>742</v>
      </c>
      <c r="K322" s="36">
        <v>0</v>
      </c>
      <c r="L322" s="36">
        <v>0</v>
      </c>
      <c r="M322" s="34" t="s">
        <v>743</v>
      </c>
      <c r="N322" s="34" t="s">
        <v>744</v>
      </c>
      <c r="O322" s="34" t="s">
        <v>748</v>
      </c>
      <c r="P322" s="34" t="s">
        <v>764</v>
      </c>
      <c r="R322" s="34" t="s">
        <v>747</v>
      </c>
      <c r="W322" s="36">
        <v>0</v>
      </c>
      <c r="AB322" s="34">
        <v>1137</v>
      </c>
    </row>
    <row r="323" spans="1:28" x14ac:dyDescent="0.25">
      <c r="A323" s="34" t="s">
        <v>293</v>
      </c>
      <c r="B323" s="34" t="s">
        <v>966</v>
      </c>
      <c r="C323" s="35">
        <v>41275</v>
      </c>
      <c r="D323" s="34" t="s">
        <v>740</v>
      </c>
      <c r="E323" s="36">
        <v>2.1569999999999999E-2</v>
      </c>
      <c r="F323" s="36">
        <v>1.1299999999999999E-3</v>
      </c>
      <c r="G323" s="36">
        <v>2.2699999999999998E-2</v>
      </c>
      <c r="H323" s="36">
        <v>0</v>
      </c>
      <c r="I323" s="34" t="s">
        <v>741</v>
      </c>
      <c r="J323" s="34" t="s">
        <v>742</v>
      </c>
      <c r="K323" s="36">
        <v>0</v>
      </c>
      <c r="L323" s="36">
        <v>0.05</v>
      </c>
      <c r="M323" s="34" t="s">
        <v>743</v>
      </c>
      <c r="N323" s="34" t="s">
        <v>744</v>
      </c>
      <c r="O323" s="34" t="s">
        <v>748</v>
      </c>
      <c r="Q323" s="34">
        <v>0</v>
      </c>
      <c r="R323" s="34" t="s">
        <v>746</v>
      </c>
      <c r="W323" s="36">
        <v>0</v>
      </c>
      <c r="AB323" s="34">
        <v>982</v>
      </c>
    </row>
    <row r="324" spans="1:28" x14ac:dyDescent="0.25">
      <c r="A324" s="34" t="s">
        <v>294</v>
      </c>
      <c r="B324" s="34" t="s">
        <v>967</v>
      </c>
      <c r="C324" s="35">
        <v>41275</v>
      </c>
      <c r="D324" s="34" t="s">
        <v>740</v>
      </c>
      <c r="E324" s="36">
        <v>1.6500000000000001E-2</v>
      </c>
      <c r="F324" s="36">
        <v>0</v>
      </c>
      <c r="G324" s="36">
        <v>1.6500000000000001E-2</v>
      </c>
      <c r="H324" s="36">
        <v>0</v>
      </c>
      <c r="I324" s="34" t="s">
        <v>741</v>
      </c>
      <c r="J324" s="34" t="s">
        <v>742</v>
      </c>
      <c r="K324" s="36">
        <v>0</v>
      </c>
      <c r="L324" s="36">
        <v>0</v>
      </c>
      <c r="M324" s="34" t="s">
        <v>743</v>
      </c>
      <c r="N324" s="34" t="s">
        <v>744</v>
      </c>
      <c r="O324" s="34" t="s">
        <v>748</v>
      </c>
      <c r="Q324" s="34">
        <v>0</v>
      </c>
      <c r="R324" s="34" t="s">
        <v>746</v>
      </c>
      <c r="W324" s="36">
        <v>0</v>
      </c>
      <c r="AB324" s="34">
        <v>983</v>
      </c>
    </row>
    <row r="325" spans="1:28" x14ac:dyDescent="0.25">
      <c r="A325" s="34" t="s">
        <v>295</v>
      </c>
      <c r="B325" s="34" t="s">
        <v>968</v>
      </c>
      <c r="C325" s="35">
        <v>41913</v>
      </c>
      <c r="D325" s="34" t="s">
        <v>740</v>
      </c>
      <c r="E325" s="36">
        <v>2.0400000000000001E-2</v>
      </c>
      <c r="F325" s="36">
        <v>0</v>
      </c>
      <c r="G325" s="36">
        <v>2.0400000000000001E-2</v>
      </c>
      <c r="H325" s="36">
        <v>0</v>
      </c>
      <c r="I325" s="34" t="s">
        <v>741</v>
      </c>
      <c r="J325" s="34" t="s">
        <v>742</v>
      </c>
      <c r="K325" s="36">
        <v>0</v>
      </c>
      <c r="L325" s="36">
        <v>0</v>
      </c>
      <c r="M325" s="34" t="s">
        <v>743</v>
      </c>
      <c r="N325" s="34" t="s">
        <v>744</v>
      </c>
      <c r="O325" s="34" t="s">
        <v>748</v>
      </c>
      <c r="P325" s="34" t="s">
        <v>765</v>
      </c>
      <c r="R325" s="34" t="s">
        <v>747</v>
      </c>
      <c r="W325" s="36">
        <v>0</v>
      </c>
      <c r="AB325" s="34">
        <v>1077</v>
      </c>
    </row>
    <row r="326" spans="1:28" x14ac:dyDescent="0.25">
      <c r="A326" s="34" t="s">
        <v>296</v>
      </c>
      <c r="B326" s="34" t="s">
        <v>969</v>
      </c>
      <c r="C326" s="35">
        <v>41275</v>
      </c>
      <c r="D326" s="34" t="s">
        <v>740</v>
      </c>
      <c r="E326" s="36">
        <v>1.8200000000000001E-2</v>
      </c>
      <c r="F326" s="36">
        <v>0</v>
      </c>
      <c r="G326" s="36">
        <v>1.8200000000000001E-2</v>
      </c>
      <c r="H326" s="36">
        <v>0</v>
      </c>
      <c r="I326" s="34" t="s">
        <v>741</v>
      </c>
      <c r="J326" s="34" t="s">
        <v>742</v>
      </c>
      <c r="K326" s="36">
        <v>0</v>
      </c>
      <c r="L326" s="36">
        <v>0</v>
      </c>
      <c r="M326" s="34" t="s">
        <v>743</v>
      </c>
      <c r="N326" s="34" t="s">
        <v>744</v>
      </c>
      <c r="O326" s="34" t="s">
        <v>748</v>
      </c>
      <c r="Q326" s="34">
        <v>0</v>
      </c>
      <c r="R326" s="34" t="s">
        <v>746</v>
      </c>
      <c r="W326" s="36">
        <v>0</v>
      </c>
      <c r="AB326" s="34">
        <v>984</v>
      </c>
    </row>
    <row r="327" spans="1:28" x14ac:dyDescent="0.25">
      <c r="A327" s="34" t="s">
        <v>297</v>
      </c>
      <c r="B327" s="34" t="s">
        <v>970</v>
      </c>
      <c r="C327" s="35">
        <v>41275</v>
      </c>
      <c r="D327" s="34" t="s">
        <v>740</v>
      </c>
      <c r="E327" s="36">
        <v>2.214E-2</v>
      </c>
      <c r="F327" s="36">
        <v>2.4599999999999999E-3</v>
      </c>
      <c r="G327" s="36">
        <v>2.46E-2</v>
      </c>
      <c r="H327" s="36">
        <v>0</v>
      </c>
      <c r="I327" s="34" t="s">
        <v>741</v>
      </c>
      <c r="J327" s="34" t="s">
        <v>742</v>
      </c>
      <c r="K327" s="36">
        <v>0</v>
      </c>
      <c r="L327" s="36">
        <v>0.1</v>
      </c>
      <c r="M327" s="34" t="s">
        <v>743</v>
      </c>
      <c r="N327" s="34" t="s">
        <v>744</v>
      </c>
      <c r="O327" s="34" t="s">
        <v>748</v>
      </c>
      <c r="Q327" s="34">
        <v>0</v>
      </c>
      <c r="R327" s="34" t="s">
        <v>746</v>
      </c>
      <c r="W327" s="36">
        <v>0</v>
      </c>
      <c r="AB327" s="34">
        <v>985</v>
      </c>
    </row>
    <row r="328" spans="1:28" x14ac:dyDescent="0.25">
      <c r="A328" s="34" t="s">
        <v>298</v>
      </c>
      <c r="B328" s="34" t="s">
        <v>971</v>
      </c>
      <c r="C328" s="35">
        <v>41275</v>
      </c>
      <c r="D328" s="34" t="s">
        <v>740</v>
      </c>
      <c r="E328" s="36">
        <v>2.4985E-2</v>
      </c>
      <c r="F328" s="36">
        <v>1.315E-3</v>
      </c>
      <c r="G328" s="36">
        <v>2.63E-2</v>
      </c>
      <c r="H328" s="36">
        <v>0</v>
      </c>
      <c r="I328" s="34" t="s">
        <v>741</v>
      </c>
      <c r="J328" s="34" t="s">
        <v>742</v>
      </c>
      <c r="K328" s="36">
        <v>0</v>
      </c>
      <c r="L328" s="36">
        <v>0.05</v>
      </c>
      <c r="M328" s="34" t="s">
        <v>743</v>
      </c>
      <c r="N328" s="34" t="s">
        <v>744</v>
      </c>
      <c r="O328" s="34" t="s">
        <v>748</v>
      </c>
      <c r="Q328" s="34">
        <v>0</v>
      </c>
      <c r="R328" s="34" t="s">
        <v>746</v>
      </c>
      <c r="W328" s="36">
        <v>0</v>
      </c>
      <c r="AB328" s="34">
        <v>986</v>
      </c>
    </row>
    <row r="329" spans="1:28" x14ac:dyDescent="0.25">
      <c r="A329" s="34" t="s">
        <v>299</v>
      </c>
      <c r="B329" s="34" t="s">
        <v>972</v>
      </c>
      <c r="C329" s="35">
        <v>41275</v>
      </c>
      <c r="D329" s="34" t="s">
        <v>740</v>
      </c>
      <c r="E329" s="36">
        <v>1.2200000000000001E-2</v>
      </c>
      <c r="F329" s="36">
        <v>0</v>
      </c>
      <c r="G329" s="36">
        <v>1.2200000000000001E-2</v>
      </c>
      <c r="H329" s="36">
        <v>0</v>
      </c>
      <c r="I329" s="34" t="s">
        <v>741</v>
      </c>
      <c r="J329" s="34" t="s">
        <v>742</v>
      </c>
      <c r="K329" s="36">
        <v>0</v>
      </c>
      <c r="L329" s="36">
        <v>0</v>
      </c>
      <c r="M329" s="34" t="s">
        <v>743</v>
      </c>
      <c r="N329" s="34" t="s">
        <v>744</v>
      </c>
      <c r="O329" s="34" t="s">
        <v>748</v>
      </c>
      <c r="Q329" s="34">
        <v>0</v>
      </c>
      <c r="R329" s="34" t="s">
        <v>746</v>
      </c>
      <c r="W329" s="36">
        <v>0</v>
      </c>
      <c r="AB329" s="34">
        <v>987</v>
      </c>
    </row>
    <row r="330" spans="1:28" x14ac:dyDescent="0.25">
      <c r="A330" s="34" t="s">
        <v>973</v>
      </c>
      <c r="B330" s="34" t="s">
        <v>912</v>
      </c>
      <c r="C330" s="35">
        <v>42795</v>
      </c>
      <c r="D330" s="34" t="s">
        <v>740</v>
      </c>
      <c r="E330" s="36">
        <v>1.2200000000000001E-2</v>
      </c>
      <c r="F330" s="36">
        <v>0</v>
      </c>
      <c r="G330" s="36">
        <v>1.2200000000000001E-2</v>
      </c>
      <c r="H330" s="36">
        <v>0</v>
      </c>
      <c r="I330" s="34" t="s">
        <v>741</v>
      </c>
      <c r="J330" s="34" t="s">
        <v>742</v>
      </c>
      <c r="K330" s="36">
        <v>0</v>
      </c>
      <c r="L330" s="36">
        <v>0</v>
      </c>
      <c r="M330" s="34" t="s">
        <v>743</v>
      </c>
      <c r="N330" s="34" t="s">
        <v>744</v>
      </c>
      <c r="O330" s="34" t="s">
        <v>748</v>
      </c>
      <c r="P330" s="34" t="s">
        <v>760</v>
      </c>
      <c r="R330" s="34" t="s">
        <v>747</v>
      </c>
      <c r="W330" s="36">
        <v>0</v>
      </c>
      <c r="AB330" s="34">
        <v>1143</v>
      </c>
    </row>
    <row r="331" spans="1:28" x14ac:dyDescent="0.25">
      <c r="A331" s="34" t="s">
        <v>974</v>
      </c>
      <c r="B331" s="34" t="s">
        <v>975</v>
      </c>
      <c r="C331" s="35">
        <v>42736</v>
      </c>
      <c r="D331" s="34" t="s">
        <v>740</v>
      </c>
      <c r="E331" s="36">
        <v>0</v>
      </c>
      <c r="F331" s="36">
        <v>0</v>
      </c>
      <c r="G331" s="36">
        <v>0</v>
      </c>
      <c r="H331" s="36">
        <v>0</v>
      </c>
      <c r="I331" s="34" t="s">
        <v>741</v>
      </c>
      <c r="J331" s="34" t="s">
        <v>742</v>
      </c>
      <c r="K331" s="36">
        <v>0</v>
      </c>
      <c r="L331" s="36">
        <v>0</v>
      </c>
      <c r="M331" s="34" t="s">
        <v>743</v>
      </c>
      <c r="N331" s="34" t="s">
        <v>744</v>
      </c>
      <c r="O331" s="34" t="s">
        <v>745</v>
      </c>
      <c r="R331" s="34" t="s">
        <v>747</v>
      </c>
      <c r="W331" s="36">
        <v>0</v>
      </c>
      <c r="AB331" s="34">
        <v>1133</v>
      </c>
    </row>
    <row r="332" spans="1:28" x14ac:dyDescent="0.25">
      <c r="A332" s="34" t="s">
        <v>300</v>
      </c>
      <c r="B332" s="34" t="s">
        <v>899</v>
      </c>
      <c r="C332" s="35">
        <v>41275</v>
      </c>
      <c r="D332" s="34" t="s">
        <v>740</v>
      </c>
      <c r="E332" s="36">
        <v>1.3679999999999999E-2</v>
      </c>
      <c r="F332" s="36">
        <v>3.4199999999999999E-3</v>
      </c>
      <c r="G332" s="36">
        <v>1.7100000000000001E-2</v>
      </c>
      <c r="H332" s="36">
        <v>0</v>
      </c>
      <c r="I332" s="34" t="s">
        <v>741</v>
      </c>
      <c r="J332" s="34" t="s">
        <v>742</v>
      </c>
      <c r="K332" s="36">
        <v>0</v>
      </c>
      <c r="L332" s="36">
        <v>0.2</v>
      </c>
      <c r="M332" s="34" t="s">
        <v>743</v>
      </c>
      <c r="N332" s="34" t="s">
        <v>744</v>
      </c>
      <c r="O332" s="34" t="s">
        <v>748</v>
      </c>
      <c r="P332" s="34" t="s">
        <v>757</v>
      </c>
      <c r="R332" s="34" t="s">
        <v>746</v>
      </c>
      <c r="W332" s="36">
        <v>0</v>
      </c>
      <c r="AB332" s="34">
        <v>436</v>
      </c>
    </row>
    <row r="333" spans="1:28" x14ac:dyDescent="0.25">
      <c r="A333" s="34" t="s">
        <v>301</v>
      </c>
      <c r="B333" s="34" t="s">
        <v>900</v>
      </c>
      <c r="C333" s="35">
        <v>41275</v>
      </c>
      <c r="D333" s="34" t="s">
        <v>740</v>
      </c>
      <c r="E333" s="36">
        <v>9.7000000000000003E-3</v>
      </c>
      <c r="F333" s="36">
        <v>0</v>
      </c>
      <c r="G333" s="36">
        <v>9.7000000000000003E-3</v>
      </c>
      <c r="H333" s="36">
        <v>0</v>
      </c>
      <c r="I333" s="34" t="s">
        <v>741</v>
      </c>
      <c r="J333" s="34" t="s">
        <v>742</v>
      </c>
      <c r="K333" s="36">
        <v>0</v>
      </c>
      <c r="L333" s="36">
        <v>0</v>
      </c>
      <c r="M333" s="34" t="s">
        <v>743</v>
      </c>
      <c r="N333" s="34" t="s">
        <v>744</v>
      </c>
      <c r="O333" s="34" t="s">
        <v>748</v>
      </c>
      <c r="P333" s="34" t="s">
        <v>758</v>
      </c>
      <c r="R333" s="34" t="s">
        <v>746</v>
      </c>
      <c r="W333" s="36">
        <v>0</v>
      </c>
      <c r="AB333" s="34">
        <v>438</v>
      </c>
    </row>
    <row r="334" spans="1:28" x14ac:dyDescent="0.25">
      <c r="A334" s="34" t="s">
        <v>976</v>
      </c>
      <c r="B334" s="34" t="s">
        <v>902</v>
      </c>
      <c r="C334" s="35">
        <v>42795</v>
      </c>
      <c r="D334" s="34" t="s">
        <v>740</v>
      </c>
      <c r="E334" s="36">
        <v>9.7000000000000003E-3</v>
      </c>
      <c r="F334" s="36">
        <v>0</v>
      </c>
      <c r="G334" s="36">
        <v>9.7000000000000003E-3</v>
      </c>
      <c r="H334" s="36">
        <v>0</v>
      </c>
      <c r="I334" s="34" t="s">
        <v>741</v>
      </c>
      <c r="J334" s="34" t="s">
        <v>742</v>
      </c>
      <c r="K334" s="36">
        <v>0</v>
      </c>
      <c r="L334" s="36">
        <v>0</v>
      </c>
      <c r="M334" s="34" t="s">
        <v>743</v>
      </c>
      <c r="N334" s="34" t="s">
        <v>744</v>
      </c>
      <c r="O334" s="34" t="s">
        <v>748</v>
      </c>
      <c r="P334" s="34" t="s">
        <v>764</v>
      </c>
      <c r="R334" s="34" t="s">
        <v>747</v>
      </c>
      <c r="W334" s="36">
        <v>0</v>
      </c>
      <c r="AB334" s="34">
        <v>1138</v>
      </c>
    </row>
    <row r="335" spans="1:28" x14ac:dyDescent="0.25">
      <c r="A335" s="34" t="s">
        <v>302</v>
      </c>
      <c r="B335" s="34" t="s">
        <v>903</v>
      </c>
      <c r="C335" s="35">
        <v>41275</v>
      </c>
      <c r="D335" s="34" t="s">
        <v>740</v>
      </c>
      <c r="E335" s="36">
        <v>1.5959999999999998E-2</v>
      </c>
      <c r="F335" s="36">
        <v>8.4000000000000003E-4</v>
      </c>
      <c r="G335" s="36">
        <v>1.6799999999999999E-2</v>
      </c>
      <c r="H335" s="36">
        <v>0</v>
      </c>
      <c r="I335" s="34" t="s">
        <v>741</v>
      </c>
      <c r="J335" s="34" t="s">
        <v>742</v>
      </c>
      <c r="K335" s="36">
        <v>0</v>
      </c>
      <c r="L335" s="36">
        <v>0.05</v>
      </c>
      <c r="M335" s="34" t="s">
        <v>743</v>
      </c>
      <c r="N335" s="34" t="s">
        <v>744</v>
      </c>
      <c r="O335" s="34" t="s">
        <v>748</v>
      </c>
      <c r="P335" s="34" t="s">
        <v>762</v>
      </c>
      <c r="R335" s="34" t="s">
        <v>746</v>
      </c>
      <c r="W335" s="36">
        <v>0</v>
      </c>
      <c r="AB335" s="34">
        <v>440</v>
      </c>
    </row>
    <row r="336" spans="1:28" x14ac:dyDescent="0.25">
      <c r="A336" s="34" t="s">
        <v>303</v>
      </c>
      <c r="B336" s="34" t="s">
        <v>905</v>
      </c>
      <c r="C336" s="35">
        <v>41275</v>
      </c>
      <c r="D336" s="34" t="s">
        <v>740</v>
      </c>
      <c r="E336" s="36">
        <v>1.3899999999999999E-2</v>
      </c>
      <c r="F336" s="36">
        <v>0</v>
      </c>
      <c r="G336" s="36">
        <v>1.3899999999999999E-2</v>
      </c>
      <c r="H336" s="36">
        <v>0</v>
      </c>
      <c r="I336" s="34" t="s">
        <v>741</v>
      </c>
      <c r="J336" s="34" t="s">
        <v>742</v>
      </c>
      <c r="K336" s="36">
        <v>0</v>
      </c>
      <c r="L336" s="36">
        <v>0</v>
      </c>
      <c r="M336" s="34" t="s">
        <v>743</v>
      </c>
      <c r="N336" s="34" t="s">
        <v>744</v>
      </c>
      <c r="O336" s="34" t="s">
        <v>748</v>
      </c>
      <c r="P336" s="34" t="s">
        <v>754</v>
      </c>
      <c r="R336" s="34" t="s">
        <v>746</v>
      </c>
      <c r="W336" s="36">
        <v>0</v>
      </c>
      <c r="AB336" s="34">
        <v>442</v>
      </c>
    </row>
    <row r="337" spans="1:28" x14ac:dyDescent="0.25">
      <c r="A337" s="34" t="s">
        <v>304</v>
      </c>
      <c r="B337" s="34" t="s">
        <v>908</v>
      </c>
      <c r="C337" s="35">
        <v>41275</v>
      </c>
      <c r="D337" s="34" t="s">
        <v>740</v>
      </c>
      <c r="E337" s="36">
        <v>1.755E-2</v>
      </c>
      <c r="F337" s="36">
        <v>1.9499999999999999E-3</v>
      </c>
      <c r="G337" s="36">
        <v>1.95E-2</v>
      </c>
      <c r="H337" s="36">
        <v>0</v>
      </c>
      <c r="I337" s="34" t="s">
        <v>741</v>
      </c>
      <c r="J337" s="34" t="s">
        <v>742</v>
      </c>
      <c r="K337" s="36">
        <v>0</v>
      </c>
      <c r="L337" s="36">
        <v>0.1</v>
      </c>
      <c r="M337" s="34" t="s">
        <v>743</v>
      </c>
      <c r="N337" s="34" t="s">
        <v>744</v>
      </c>
      <c r="O337" s="34" t="s">
        <v>748</v>
      </c>
      <c r="P337" s="34" t="s">
        <v>754</v>
      </c>
      <c r="R337" s="34" t="s">
        <v>746</v>
      </c>
      <c r="W337" s="36">
        <v>0</v>
      </c>
      <c r="AB337" s="34">
        <v>445</v>
      </c>
    </row>
    <row r="338" spans="1:28" x14ac:dyDescent="0.25">
      <c r="A338" s="34" t="s">
        <v>305</v>
      </c>
      <c r="B338" s="34" t="s">
        <v>909</v>
      </c>
      <c r="C338" s="35">
        <v>41275</v>
      </c>
      <c r="D338" s="34" t="s">
        <v>740</v>
      </c>
      <c r="E338" s="36">
        <v>2.6790000000000001E-2</v>
      </c>
      <c r="F338" s="36">
        <v>1.41E-3</v>
      </c>
      <c r="G338" s="36">
        <v>2.8200000000000003E-2</v>
      </c>
      <c r="H338" s="36">
        <v>0</v>
      </c>
      <c r="I338" s="34" t="s">
        <v>741</v>
      </c>
      <c r="J338" s="34" t="s">
        <v>742</v>
      </c>
      <c r="K338" s="36">
        <v>0</v>
      </c>
      <c r="L338" s="36">
        <v>0.05</v>
      </c>
      <c r="M338" s="34" t="s">
        <v>743</v>
      </c>
      <c r="N338" s="34" t="s">
        <v>744</v>
      </c>
      <c r="O338" s="34" t="s">
        <v>748</v>
      </c>
      <c r="P338" s="34" t="s">
        <v>758</v>
      </c>
      <c r="R338" s="34" t="s">
        <v>746</v>
      </c>
      <c r="W338" s="36">
        <v>0</v>
      </c>
      <c r="AB338" s="34">
        <v>446</v>
      </c>
    </row>
    <row r="339" spans="1:28" x14ac:dyDescent="0.25">
      <c r="A339" s="34" t="s">
        <v>306</v>
      </c>
      <c r="B339" s="34" t="s">
        <v>910</v>
      </c>
      <c r="C339" s="35">
        <v>41275</v>
      </c>
      <c r="D339" s="34" t="s">
        <v>740</v>
      </c>
      <c r="E339" s="36">
        <v>1.1900000000000001E-2</v>
      </c>
      <c r="F339" s="36">
        <v>0</v>
      </c>
      <c r="G339" s="36">
        <v>1.1900000000000001E-2</v>
      </c>
      <c r="H339" s="36">
        <v>0</v>
      </c>
      <c r="I339" s="34" t="s">
        <v>741</v>
      </c>
      <c r="J339" s="34" t="s">
        <v>742</v>
      </c>
      <c r="K339" s="36">
        <v>0</v>
      </c>
      <c r="L339" s="36">
        <v>0</v>
      </c>
      <c r="M339" s="34" t="s">
        <v>743</v>
      </c>
      <c r="N339" s="34" t="s">
        <v>744</v>
      </c>
      <c r="O339" s="34" t="s">
        <v>748</v>
      </c>
      <c r="P339" s="34" t="s">
        <v>762</v>
      </c>
      <c r="R339" s="34" t="s">
        <v>746</v>
      </c>
      <c r="W339" s="36">
        <v>0</v>
      </c>
      <c r="AB339" s="34">
        <v>448</v>
      </c>
    </row>
    <row r="340" spans="1:28" x14ac:dyDescent="0.25">
      <c r="A340" s="34" t="s">
        <v>977</v>
      </c>
      <c r="B340" s="34" t="s">
        <v>912</v>
      </c>
      <c r="C340" s="35">
        <v>42795</v>
      </c>
      <c r="D340" s="34" t="s">
        <v>740</v>
      </c>
      <c r="E340" s="36">
        <v>1.1900000000000001E-2</v>
      </c>
      <c r="F340" s="36">
        <v>0</v>
      </c>
      <c r="G340" s="36">
        <v>1.1900000000000001E-2</v>
      </c>
      <c r="H340" s="36">
        <v>0</v>
      </c>
      <c r="I340" s="34" t="s">
        <v>741</v>
      </c>
      <c r="J340" s="34" t="s">
        <v>742</v>
      </c>
      <c r="K340" s="36">
        <v>0</v>
      </c>
      <c r="L340" s="36">
        <v>0</v>
      </c>
      <c r="M340" s="34" t="s">
        <v>743</v>
      </c>
      <c r="N340" s="34" t="s">
        <v>744</v>
      </c>
      <c r="O340" s="34" t="s">
        <v>748</v>
      </c>
      <c r="P340" s="34" t="s">
        <v>760</v>
      </c>
      <c r="R340" s="34" t="s">
        <v>747</v>
      </c>
      <c r="W340" s="36">
        <v>0</v>
      </c>
      <c r="AB340" s="34">
        <v>1144</v>
      </c>
    </row>
    <row r="341" spans="1:28" x14ac:dyDescent="0.25">
      <c r="A341" s="34" t="s">
        <v>307</v>
      </c>
      <c r="B341" s="34" t="s">
        <v>913</v>
      </c>
      <c r="C341" s="35">
        <v>41275</v>
      </c>
      <c r="D341" s="34" t="s">
        <v>740</v>
      </c>
      <c r="E341" s="36">
        <v>1.8599999999999998E-2</v>
      </c>
      <c r="F341" s="36">
        <v>0</v>
      </c>
      <c r="G341" s="36">
        <v>1.8599999999999998E-2</v>
      </c>
      <c r="H341" s="36">
        <v>0</v>
      </c>
      <c r="I341" s="34" t="s">
        <v>741</v>
      </c>
      <c r="J341" s="34" t="s">
        <v>742</v>
      </c>
      <c r="K341" s="36">
        <v>0</v>
      </c>
      <c r="L341" s="36">
        <v>0</v>
      </c>
      <c r="M341" s="34" t="s">
        <v>743</v>
      </c>
      <c r="N341" s="34" t="s">
        <v>744</v>
      </c>
      <c r="O341" s="34" t="s">
        <v>748</v>
      </c>
      <c r="P341" s="34">
        <v>32</v>
      </c>
      <c r="R341" s="34" t="s">
        <v>746</v>
      </c>
      <c r="W341" s="36">
        <v>0</v>
      </c>
      <c r="AB341" s="34">
        <v>451</v>
      </c>
    </row>
    <row r="342" spans="1:28" x14ac:dyDescent="0.25">
      <c r="A342" s="34" t="s">
        <v>308</v>
      </c>
      <c r="B342" s="34" t="s">
        <v>928</v>
      </c>
      <c r="C342" s="35">
        <v>41548</v>
      </c>
      <c r="D342" s="34" t="s">
        <v>740</v>
      </c>
      <c r="E342" s="36">
        <v>1.4579999999999999E-2</v>
      </c>
      <c r="F342" s="36">
        <v>1.6199999999999999E-3</v>
      </c>
      <c r="G342" s="36">
        <v>1.6199999999999999E-2</v>
      </c>
      <c r="H342" s="36">
        <v>0</v>
      </c>
      <c r="I342" s="34" t="s">
        <v>741</v>
      </c>
      <c r="J342" s="34" t="s">
        <v>742</v>
      </c>
      <c r="K342" s="36">
        <v>0</v>
      </c>
      <c r="L342" s="36">
        <v>0.1</v>
      </c>
      <c r="M342" s="34" t="s">
        <v>743</v>
      </c>
      <c r="N342" s="34" t="s">
        <v>744</v>
      </c>
      <c r="O342" s="34" t="s">
        <v>748</v>
      </c>
      <c r="P342" s="34" t="s">
        <v>758</v>
      </c>
      <c r="R342" s="34" t="s">
        <v>746</v>
      </c>
      <c r="W342" s="36">
        <v>0</v>
      </c>
      <c r="AB342" s="34">
        <v>452</v>
      </c>
    </row>
    <row r="343" spans="1:28" x14ac:dyDescent="0.25">
      <c r="A343" s="34" t="s">
        <v>309</v>
      </c>
      <c r="B343" s="34" t="s">
        <v>931</v>
      </c>
      <c r="C343" s="35">
        <v>41548</v>
      </c>
      <c r="D343" s="34" t="s">
        <v>740</v>
      </c>
      <c r="E343" s="36">
        <v>1.9699999999999999E-2</v>
      </c>
      <c r="F343" s="36">
        <v>0</v>
      </c>
      <c r="G343" s="36">
        <v>1.9699999999999999E-2</v>
      </c>
      <c r="H343" s="36">
        <v>0</v>
      </c>
      <c r="I343" s="34" t="s">
        <v>741</v>
      </c>
      <c r="J343" s="34" t="s">
        <v>742</v>
      </c>
      <c r="K343" s="36">
        <v>0</v>
      </c>
      <c r="L343" s="36">
        <v>0</v>
      </c>
      <c r="M343" s="34" t="s">
        <v>743</v>
      </c>
      <c r="N343" s="34" t="s">
        <v>744</v>
      </c>
      <c r="O343" s="34" t="s">
        <v>748</v>
      </c>
      <c r="P343" s="34" t="s">
        <v>754</v>
      </c>
      <c r="R343" s="34" t="s">
        <v>746</v>
      </c>
      <c r="W343" s="36">
        <v>0</v>
      </c>
      <c r="AB343" s="34">
        <v>454</v>
      </c>
    </row>
    <row r="344" spans="1:28" x14ac:dyDescent="0.25">
      <c r="A344" s="34" t="s">
        <v>310</v>
      </c>
      <c r="B344" s="34" t="s">
        <v>934</v>
      </c>
      <c r="C344" s="35">
        <v>41548</v>
      </c>
      <c r="D344" s="34" t="s">
        <v>740</v>
      </c>
      <c r="E344" s="36">
        <v>1.7325E-2</v>
      </c>
      <c r="F344" s="36">
        <v>5.7749999999999998E-3</v>
      </c>
      <c r="G344" s="36">
        <v>2.3099999999999999E-2</v>
      </c>
      <c r="H344" s="36">
        <v>0</v>
      </c>
      <c r="I344" s="34" t="s">
        <v>741</v>
      </c>
      <c r="J344" s="34" t="s">
        <v>742</v>
      </c>
      <c r="K344" s="36">
        <v>0</v>
      </c>
      <c r="L344" s="36">
        <v>0.25</v>
      </c>
      <c r="M344" s="34" t="s">
        <v>743</v>
      </c>
      <c r="N344" s="34" t="s">
        <v>744</v>
      </c>
      <c r="O344" s="34" t="s">
        <v>748</v>
      </c>
      <c r="P344" s="34" t="s">
        <v>758</v>
      </c>
      <c r="R344" s="34" t="s">
        <v>746</v>
      </c>
      <c r="W344" s="36">
        <v>0</v>
      </c>
      <c r="AB344" s="34">
        <v>456</v>
      </c>
    </row>
    <row r="345" spans="1:28" x14ac:dyDescent="0.25">
      <c r="A345" s="34" t="s">
        <v>311</v>
      </c>
      <c r="B345" s="34" t="s">
        <v>935</v>
      </c>
      <c r="C345" s="35">
        <v>41548</v>
      </c>
      <c r="D345" s="34" t="s">
        <v>740</v>
      </c>
      <c r="E345" s="36">
        <v>2.256E-2</v>
      </c>
      <c r="F345" s="36">
        <v>5.64E-3</v>
      </c>
      <c r="G345" s="36">
        <v>2.8199999999999999E-2</v>
      </c>
      <c r="H345" s="36">
        <v>0</v>
      </c>
      <c r="I345" s="34" t="s">
        <v>741</v>
      </c>
      <c r="J345" s="34" t="s">
        <v>742</v>
      </c>
      <c r="K345" s="36">
        <v>0</v>
      </c>
      <c r="L345" s="36">
        <v>0.2</v>
      </c>
      <c r="M345" s="34" t="s">
        <v>743</v>
      </c>
      <c r="N345" s="34" t="s">
        <v>744</v>
      </c>
      <c r="O345" s="34" t="s">
        <v>748</v>
      </c>
      <c r="P345" s="34" t="s">
        <v>760</v>
      </c>
      <c r="R345" s="34" t="s">
        <v>746</v>
      </c>
      <c r="W345" s="36">
        <v>0</v>
      </c>
      <c r="AB345" s="34">
        <v>459</v>
      </c>
    </row>
    <row r="346" spans="1:28" x14ac:dyDescent="0.25">
      <c r="A346" s="34" t="s">
        <v>312</v>
      </c>
      <c r="B346" s="34" t="s">
        <v>936</v>
      </c>
      <c r="C346" s="35">
        <v>41548</v>
      </c>
      <c r="D346" s="34" t="s">
        <v>740</v>
      </c>
      <c r="E346" s="36">
        <v>2.0324999999999999E-2</v>
      </c>
      <c r="F346" s="36">
        <v>6.7749999999999998E-3</v>
      </c>
      <c r="G346" s="36">
        <v>2.7099999999999999E-2</v>
      </c>
      <c r="H346" s="36">
        <v>0</v>
      </c>
      <c r="I346" s="34" t="s">
        <v>741</v>
      </c>
      <c r="J346" s="34" t="s">
        <v>742</v>
      </c>
      <c r="K346" s="36">
        <v>0</v>
      </c>
      <c r="L346" s="36">
        <v>0.25</v>
      </c>
      <c r="M346" s="34" t="s">
        <v>743</v>
      </c>
      <c r="N346" s="34" t="s">
        <v>744</v>
      </c>
      <c r="O346" s="34" t="s">
        <v>748</v>
      </c>
      <c r="P346" s="34" t="s">
        <v>749</v>
      </c>
      <c r="R346" s="34" t="s">
        <v>746</v>
      </c>
      <c r="W346" s="36">
        <v>0</v>
      </c>
      <c r="AB346" s="34">
        <v>461</v>
      </c>
    </row>
    <row r="347" spans="1:28" x14ac:dyDescent="0.25">
      <c r="A347" s="34" t="s">
        <v>313</v>
      </c>
      <c r="B347" s="34" t="s">
        <v>937</v>
      </c>
      <c r="C347" s="35">
        <v>41548</v>
      </c>
      <c r="D347" s="34" t="s">
        <v>740</v>
      </c>
      <c r="E347" s="36">
        <v>4.7039999999999998E-2</v>
      </c>
      <c r="F347" s="36">
        <v>1.1259999999999999E-2</v>
      </c>
      <c r="G347" s="36">
        <v>5.8299999999999998E-2</v>
      </c>
      <c r="H347" s="36">
        <v>0</v>
      </c>
      <c r="I347" s="34" t="s">
        <v>741</v>
      </c>
      <c r="J347" s="34" t="s">
        <v>742</v>
      </c>
      <c r="K347" s="36">
        <v>0</v>
      </c>
      <c r="L347" s="36">
        <v>0.2</v>
      </c>
      <c r="M347" s="34" t="s">
        <v>743</v>
      </c>
      <c r="N347" s="34" t="s">
        <v>744</v>
      </c>
      <c r="O347" s="34" t="s">
        <v>748</v>
      </c>
      <c r="P347" s="34" t="s">
        <v>749</v>
      </c>
      <c r="R347" s="34" t="s">
        <v>746</v>
      </c>
      <c r="W347" s="36">
        <v>0</v>
      </c>
      <c r="AB347" s="34">
        <v>462</v>
      </c>
    </row>
    <row r="348" spans="1:28" x14ac:dyDescent="0.25">
      <c r="A348" s="34" t="s">
        <v>314</v>
      </c>
      <c r="B348" s="34" t="s">
        <v>938</v>
      </c>
      <c r="C348" s="35">
        <v>41548</v>
      </c>
      <c r="D348" s="34" t="s">
        <v>740</v>
      </c>
      <c r="E348" s="36">
        <v>2.0045E-2</v>
      </c>
      <c r="F348" s="36">
        <v>1.0549999999999999E-3</v>
      </c>
      <c r="G348" s="36">
        <v>2.1100000000000001E-2</v>
      </c>
      <c r="H348" s="36">
        <v>0</v>
      </c>
      <c r="I348" s="34" t="s">
        <v>741</v>
      </c>
      <c r="J348" s="34" t="s">
        <v>742</v>
      </c>
      <c r="K348" s="36">
        <v>0</v>
      </c>
      <c r="L348" s="36">
        <v>0.05</v>
      </c>
      <c r="M348" s="34" t="s">
        <v>743</v>
      </c>
      <c r="N348" s="34" t="s">
        <v>744</v>
      </c>
      <c r="O348" s="34" t="s">
        <v>748</v>
      </c>
      <c r="P348" s="34" t="s">
        <v>763</v>
      </c>
      <c r="R348" s="34" t="s">
        <v>746</v>
      </c>
      <c r="W348" s="36">
        <v>0</v>
      </c>
      <c r="AB348" s="34">
        <v>465</v>
      </c>
    </row>
    <row r="349" spans="1:28" x14ac:dyDescent="0.25">
      <c r="A349" s="34" t="s">
        <v>315</v>
      </c>
      <c r="B349" s="34" t="s">
        <v>939</v>
      </c>
      <c r="C349" s="35">
        <v>41548</v>
      </c>
      <c r="D349" s="34" t="s">
        <v>740</v>
      </c>
      <c r="E349" s="36">
        <v>1.7559999999999999E-2</v>
      </c>
      <c r="F349" s="36">
        <v>1.1679999999999999E-2</v>
      </c>
      <c r="G349" s="36">
        <v>2.9239999999999999E-2</v>
      </c>
      <c r="H349" s="36">
        <v>0</v>
      </c>
      <c r="I349" s="34" t="s">
        <v>741</v>
      </c>
      <c r="J349" s="34" t="s">
        <v>742</v>
      </c>
      <c r="K349" s="36">
        <v>0</v>
      </c>
      <c r="L349" s="36">
        <v>0.4</v>
      </c>
      <c r="M349" s="34" t="s">
        <v>743</v>
      </c>
      <c r="N349" s="34" t="s">
        <v>744</v>
      </c>
      <c r="O349" s="34" t="s">
        <v>748</v>
      </c>
      <c r="P349" s="34" t="s">
        <v>759</v>
      </c>
      <c r="R349" s="34" t="s">
        <v>746</v>
      </c>
      <c r="W349" s="36">
        <v>0</v>
      </c>
      <c r="AB349" s="34">
        <v>467</v>
      </c>
    </row>
    <row r="350" spans="1:28" x14ac:dyDescent="0.25">
      <c r="A350" s="34" t="s">
        <v>316</v>
      </c>
      <c r="B350" s="34" t="s">
        <v>941</v>
      </c>
      <c r="C350" s="35">
        <v>41548</v>
      </c>
      <c r="D350" s="34" t="s">
        <v>740</v>
      </c>
      <c r="E350" s="36">
        <v>1.542E-2</v>
      </c>
      <c r="F350" s="36">
        <v>1.0279999999999999E-2</v>
      </c>
      <c r="G350" s="36">
        <v>2.5700000000000001E-2</v>
      </c>
      <c r="H350" s="36">
        <v>0</v>
      </c>
      <c r="I350" s="34" t="s">
        <v>741</v>
      </c>
      <c r="J350" s="34" t="s">
        <v>742</v>
      </c>
      <c r="K350" s="36">
        <v>0</v>
      </c>
      <c r="L350" s="36">
        <v>0.4</v>
      </c>
      <c r="M350" s="34" t="s">
        <v>743</v>
      </c>
      <c r="N350" s="34" t="s">
        <v>744</v>
      </c>
      <c r="O350" s="34" t="s">
        <v>748</v>
      </c>
      <c r="P350" s="34" t="s">
        <v>759</v>
      </c>
      <c r="R350" s="34" t="s">
        <v>746</v>
      </c>
      <c r="W350" s="36">
        <v>0</v>
      </c>
      <c r="AB350" s="34">
        <v>469</v>
      </c>
    </row>
    <row r="351" spans="1:28" x14ac:dyDescent="0.25">
      <c r="A351" s="34" t="s">
        <v>317</v>
      </c>
      <c r="B351" s="34" t="s">
        <v>943</v>
      </c>
      <c r="C351" s="35">
        <v>41548</v>
      </c>
      <c r="D351" s="34" t="s">
        <v>740</v>
      </c>
      <c r="E351" s="36">
        <v>7.3499999999999996E-2</v>
      </c>
      <c r="F351" s="36">
        <v>0</v>
      </c>
      <c r="G351" s="36">
        <v>7.3499999999999996E-2</v>
      </c>
      <c r="H351" s="36">
        <v>0</v>
      </c>
      <c r="I351" s="34" t="s">
        <v>741</v>
      </c>
      <c r="J351" s="34" t="s">
        <v>742</v>
      </c>
      <c r="K351" s="36">
        <v>0</v>
      </c>
      <c r="L351" s="36">
        <v>0</v>
      </c>
      <c r="M351" s="34" t="s">
        <v>743</v>
      </c>
      <c r="N351" s="34" t="s">
        <v>744</v>
      </c>
      <c r="O351" s="34" t="s">
        <v>748</v>
      </c>
      <c r="P351" s="34" t="s">
        <v>766</v>
      </c>
      <c r="R351" s="34" t="s">
        <v>746</v>
      </c>
      <c r="W351" s="36">
        <v>0</v>
      </c>
      <c r="AB351" s="34">
        <v>470</v>
      </c>
    </row>
    <row r="352" spans="1:28" x14ac:dyDescent="0.25">
      <c r="A352" s="34" t="s">
        <v>318</v>
      </c>
      <c r="B352" s="34" t="s">
        <v>978</v>
      </c>
      <c r="C352" s="35">
        <v>42370</v>
      </c>
      <c r="D352" s="34" t="s">
        <v>740</v>
      </c>
      <c r="E352" s="36">
        <v>1.4324999999999999E-2</v>
      </c>
      <c r="F352" s="36">
        <v>4.7749999999999997E-3</v>
      </c>
      <c r="G352" s="36">
        <v>1.9099999999999999E-2</v>
      </c>
      <c r="H352" s="36">
        <v>0</v>
      </c>
      <c r="I352" s="34" t="s">
        <v>741</v>
      </c>
      <c r="J352" s="34" t="s">
        <v>742</v>
      </c>
      <c r="K352" s="36">
        <v>0</v>
      </c>
      <c r="L352" s="36">
        <v>0.25</v>
      </c>
      <c r="M352" s="34" t="s">
        <v>743</v>
      </c>
      <c r="N352" s="34" t="s">
        <v>744</v>
      </c>
      <c r="P352" s="34" t="s">
        <v>758</v>
      </c>
      <c r="R352" s="34" t="s">
        <v>747</v>
      </c>
      <c r="W352" s="36">
        <v>0</v>
      </c>
      <c r="AB352" s="34">
        <v>1117</v>
      </c>
    </row>
    <row r="353" spans="1:28" x14ac:dyDescent="0.25">
      <c r="A353" s="34" t="s">
        <v>319</v>
      </c>
      <c r="B353" s="34" t="s">
        <v>979</v>
      </c>
      <c r="C353" s="35">
        <v>41548</v>
      </c>
      <c r="D353" s="34" t="s">
        <v>740</v>
      </c>
      <c r="E353" s="36">
        <v>2.436E-2</v>
      </c>
      <c r="F353" s="36">
        <v>1.044002E-2</v>
      </c>
      <c r="G353" s="36">
        <v>3.4800020000000001E-2</v>
      </c>
      <c r="H353" s="36">
        <v>0</v>
      </c>
      <c r="I353" s="34" t="s">
        <v>741</v>
      </c>
      <c r="J353" s="34" t="s">
        <v>742</v>
      </c>
      <c r="K353" s="36">
        <v>0</v>
      </c>
      <c r="L353" s="36">
        <v>0.3</v>
      </c>
      <c r="M353" s="34" t="s">
        <v>743</v>
      </c>
      <c r="N353" s="34" t="s">
        <v>744</v>
      </c>
      <c r="O353" s="34" t="s">
        <v>748</v>
      </c>
      <c r="P353" s="34" t="s">
        <v>758</v>
      </c>
      <c r="R353" s="34" t="s">
        <v>747</v>
      </c>
      <c r="W353" s="36">
        <v>0</v>
      </c>
      <c r="AB353" s="34">
        <v>1054</v>
      </c>
    </row>
    <row r="354" spans="1:28" x14ac:dyDescent="0.25">
      <c r="A354" s="34" t="s">
        <v>980</v>
      </c>
      <c r="B354" s="34" t="s">
        <v>948</v>
      </c>
      <c r="C354" s="35">
        <v>41913</v>
      </c>
      <c r="D354" s="34" t="s">
        <v>740</v>
      </c>
      <c r="E354" s="36">
        <v>6.6600000000000006E-2</v>
      </c>
      <c r="F354" s="36">
        <v>0</v>
      </c>
      <c r="G354" s="36">
        <v>6.6600000000000006E-2</v>
      </c>
      <c r="H354" s="36">
        <v>0</v>
      </c>
      <c r="I354" s="34" t="s">
        <v>741</v>
      </c>
      <c r="J354" s="34" t="s">
        <v>742</v>
      </c>
      <c r="K354" s="36">
        <v>0</v>
      </c>
      <c r="L354" s="36">
        <v>0</v>
      </c>
      <c r="M354" s="34" t="s">
        <v>743</v>
      </c>
      <c r="N354" s="34" t="s">
        <v>744</v>
      </c>
      <c r="O354" s="34" t="s">
        <v>748</v>
      </c>
      <c r="P354" s="34" t="s">
        <v>758</v>
      </c>
      <c r="Q354" s="34">
        <v>15</v>
      </c>
      <c r="R354" s="34" t="s">
        <v>747</v>
      </c>
      <c r="W354" s="36">
        <v>0</v>
      </c>
      <c r="AA354" s="34">
        <v>2</v>
      </c>
      <c r="AB354" s="34">
        <v>1085</v>
      </c>
    </row>
    <row r="355" spans="1:28" x14ac:dyDescent="0.25">
      <c r="A355" s="34" t="s">
        <v>320</v>
      </c>
      <c r="B355" s="34" t="s">
        <v>790</v>
      </c>
      <c r="C355" s="35">
        <v>41548</v>
      </c>
      <c r="D355" s="34" t="s">
        <v>740</v>
      </c>
      <c r="E355" s="36">
        <v>2.81E-2</v>
      </c>
      <c r="F355" s="36">
        <v>0</v>
      </c>
      <c r="G355" s="36">
        <v>2.81E-2</v>
      </c>
      <c r="H355" s="36">
        <v>0</v>
      </c>
      <c r="I355" s="34" t="s">
        <v>741</v>
      </c>
      <c r="J355" s="34" t="s">
        <v>742</v>
      </c>
      <c r="K355" s="36">
        <v>0</v>
      </c>
      <c r="L355" s="36">
        <v>0</v>
      </c>
      <c r="M355" s="34" t="s">
        <v>743</v>
      </c>
      <c r="N355" s="34" t="s">
        <v>744</v>
      </c>
      <c r="O355" s="34" t="s">
        <v>748</v>
      </c>
      <c r="P355" s="34" t="s">
        <v>750</v>
      </c>
      <c r="R355" s="34" t="s">
        <v>746</v>
      </c>
      <c r="W355" s="36">
        <v>0</v>
      </c>
      <c r="AB355" s="34">
        <v>473</v>
      </c>
    </row>
    <row r="356" spans="1:28" x14ac:dyDescent="0.25">
      <c r="A356" s="34" t="s">
        <v>321</v>
      </c>
      <c r="B356" s="34" t="s">
        <v>875</v>
      </c>
      <c r="C356" s="35">
        <v>41913</v>
      </c>
      <c r="D356" s="34" t="s">
        <v>740</v>
      </c>
      <c r="E356" s="36">
        <v>0</v>
      </c>
      <c r="F356" s="36">
        <v>0</v>
      </c>
      <c r="G356" s="36">
        <v>0</v>
      </c>
      <c r="H356" s="36">
        <v>0</v>
      </c>
      <c r="I356" s="34" t="s">
        <v>741</v>
      </c>
      <c r="J356" s="34" t="s">
        <v>742</v>
      </c>
      <c r="K356" s="36">
        <v>0</v>
      </c>
      <c r="L356" s="36">
        <v>0</v>
      </c>
      <c r="M356" s="34" t="s">
        <v>743</v>
      </c>
      <c r="N356" s="34" t="s">
        <v>744</v>
      </c>
      <c r="O356" s="34" t="s">
        <v>745</v>
      </c>
      <c r="R356" s="34" t="s">
        <v>746</v>
      </c>
      <c r="W356" s="36">
        <v>0</v>
      </c>
      <c r="AB356" s="34">
        <v>474</v>
      </c>
    </row>
    <row r="357" spans="1:28" x14ac:dyDescent="0.25">
      <c r="A357" s="34" t="s">
        <v>322</v>
      </c>
      <c r="B357" s="34" t="s">
        <v>876</v>
      </c>
      <c r="C357" s="35">
        <v>41275</v>
      </c>
      <c r="D357" s="34" t="s">
        <v>740</v>
      </c>
      <c r="E357" s="36">
        <v>1.6400000000000001E-2</v>
      </c>
      <c r="F357" s="36">
        <v>0</v>
      </c>
      <c r="G357" s="36">
        <v>1.6400000000000001E-2</v>
      </c>
      <c r="H357" s="36">
        <v>0</v>
      </c>
      <c r="I357" s="34" t="s">
        <v>741</v>
      </c>
      <c r="J357" s="34" t="s">
        <v>742</v>
      </c>
      <c r="K357" s="36">
        <v>0</v>
      </c>
      <c r="L357" s="36">
        <v>0</v>
      </c>
      <c r="M357" s="34" t="s">
        <v>743</v>
      </c>
      <c r="N357" s="34" t="s">
        <v>744</v>
      </c>
      <c r="O357" s="34" t="s">
        <v>748</v>
      </c>
      <c r="P357" s="34" t="s">
        <v>750</v>
      </c>
      <c r="R357" s="34" t="s">
        <v>746</v>
      </c>
      <c r="W357" s="36">
        <v>0</v>
      </c>
      <c r="AB357" s="34">
        <v>475</v>
      </c>
    </row>
    <row r="358" spans="1:28" x14ac:dyDescent="0.25">
      <c r="A358" s="34" t="s">
        <v>323</v>
      </c>
      <c r="B358" s="34" t="s">
        <v>877</v>
      </c>
      <c r="C358" s="35">
        <v>41275</v>
      </c>
      <c r="D358" s="34" t="s">
        <v>740</v>
      </c>
      <c r="E358" s="36">
        <v>2.6370000000000001E-2</v>
      </c>
      <c r="F358" s="36">
        <v>2.9299999999999999E-3</v>
      </c>
      <c r="G358" s="36">
        <v>2.93E-2</v>
      </c>
      <c r="H358" s="36">
        <v>0</v>
      </c>
      <c r="I358" s="34" t="s">
        <v>741</v>
      </c>
      <c r="J358" s="34" t="s">
        <v>742</v>
      </c>
      <c r="K358" s="36">
        <v>0</v>
      </c>
      <c r="L358" s="36">
        <v>0.1</v>
      </c>
      <c r="M358" s="34" t="s">
        <v>743</v>
      </c>
      <c r="N358" s="34" t="s">
        <v>744</v>
      </c>
      <c r="O358" s="34" t="s">
        <v>748</v>
      </c>
      <c r="P358" s="34" t="s">
        <v>760</v>
      </c>
      <c r="R358" s="34" t="s">
        <v>746</v>
      </c>
      <c r="W358" s="36">
        <v>0</v>
      </c>
      <c r="AB358" s="34">
        <v>477</v>
      </c>
    </row>
    <row r="359" spans="1:28" x14ac:dyDescent="0.25">
      <c r="A359" s="34" t="s">
        <v>324</v>
      </c>
      <c r="B359" s="34" t="s">
        <v>878</v>
      </c>
      <c r="C359" s="35">
        <v>41306</v>
      </c>
      <c r="D359" s="34" t="s">
        <v>740</v>
      </c>
      <c r="E359" s="36">
        <v>8.0999999999999996E-3</v>
      </c>
      <c r="F359" s="36">
        <v>0</v>
      </c>
      <c r="G359" s="36">
        <v>8.0999999999999996E-3</v>
      </c>
      <c r="H359" s="36">
        <v>0</v>
      </c>
      <c r="I359" s="34" t="s">
        <v>741</v>
      </c>
      <c r="J359" s="34" t="s">
        <v>742</v>
      </c>
      <c r="K359" s="36">
        <v>0</v>
      </c>
      <c r="L359" s="36">
        <v>0</v>
      </c>
      <c r="M359" s="34" t="s">
        <v>743</v>
      </c>
      <c r="N359" s="34" t="s">
        <v>744</v>
      </c>
      <c r="O359" s="34" t="s">
        <v>748</v>
      </c>
      <c r="P359" s="34">
        <v>32</v>
      </c>
      <c r="R359" s="34" t="s">
        <v>746</v>
      </c>
      <c r="W359" s="36">
        <v>0</v>
      </c>
      <c r="AB359" s="34">
        <v>479</v>
      </c>
    </row>
    <row r="360" spans="1:28" x14ac:dyDescent="0.25">
      <c r="A360" s="34" t="s">
        <v>325</v>
      </c>
      <c r="B360" s="34" t="s">
        <v>879</v>
      </c>
      <c r="C360" s="35">
        <v>41275</v>
      </c>
      <c r="D360" s="34" t="s">
        <v>740</v>
      </c>
      <c r="E360" s="36">
        <v>2.5000000000000001E-2</v>
      </c>
      <c r="F360" s="36">
        <v>0</v>
      </c>
      <c r="G360" s="36">
        <v>2.5000000000000001E-2</v>
      </c>
      <c r="H360" s="36">
        <v>0</v>
      </c>
      <c r="I360" s="34" t="s">
        <v>741</v>
      </c>
      <c r="J360" s="34" t="s">
        <v>742</v>
      </c>
      <c r="K360" s="36">
        <v>0</v>
      </c>
      <c r="L360" s="36">
        <v>0</v>
      </c>
      <c r="M360" s="34" t="s">
        <v>743</v>
      </c>
      <c r="N360" s="34" t="s">
        <v>744</v>
      </c>
      <c r="O360" s="34" t="s">
        <v>748</v>
      </c>
      <c r="P360" s="34" t="s">
        <v>760</v>
      </c>
      <c r="R360" s="34" t="s">
        <v>746</v>
      </c>
      <c r="W360" s="36">
        <v>0</v>
      </c>
      <c r="AB360" s="34">
        <v>481</v>
      </c>
    </row>
    <row r="361" spans="1:28" x14ac:dyDescent="0.25">
      <c r="A361" s="34" t="s">
        <v>326</v>
      </c>
      <c r="B361" s="34" t="s">
        <v>880</v>
      </c>
      <c r="C361" s="35">
        <v>41275</v>
      </c>
      <c r="D361" s="34" t="s">
        <v>740</v>
      </c>
      <c r="E361" s="36">
        <v>0.118655</v>
      </c>
      <c r="F361" s="36">
        <v>6.2449999999999997E-3</v>
      </c>
      <c r="G361" s="36">
        <v>0.1249</v>
      </c>
      <c r="H361" s="36">
        <v>0</v>
      </c>
      <c r="I361" s="34" t="s">
        <v>741</v>
      </c>
      <c r="J361" s="34" t="s">
        <v>742</v>
      </c>
      <c r="K361" s="36">
        <v>0</v>
      </c>
      <c r="L361" s="36">
        <v>0.05</v>
      </c>
      <c r="M361" s="34" t="s">
        <v>743</v>
      </c>
      <c r="N361" s="34" t="s">
        <v>744</v>
      </c>
      <c r="O361" s="34" t="s">
        <v>748</v>
      </c>
      <c r="P361" s="34" t="s">
        <v>761</v>
      </c>
      <c r="R361" s="34" t="s">
        <v>746</v>
      </c>
      <c r="W361" s="36">
        <v>0</v>
      </c>
      <c r="AB361" s="34">
        <v>483</v>
      </c>
    </row>
    <row r="362" spans="1:28" x14ac:dyDescent="0.25">
      <c r="A362" s="34" t="s">
        <v>327</v>
      </c>
      <c r="B362" s="34" t="s">
        <v>881</v>
      </c>
      <c r="C362" s="35">
        <v>41275</v>
      </c>
      <c r="D362" s="34" t="s">
        <v>740</v>
      </c>
      <c r="E362" s="36">
        <v>2.5100000000000001E-2</v>
      </c>
      <c r="F362" s="36">
        <v>0</v>
      </c>
      <c r="G362" s="36">
        <v>2.5100000000000001E-2</v>
      </c>
      <c r="H362" s="36">
        <v>0</v>
      </c>
      <c r="I362" s="34" t="s">
        <v>741</v>
      </c>
      <c r="J362" s="34" t="s">
        <v>742</v>
      </c>
      <c r="K362" s="36">
        <v>0</v>
      </c>
      <c r="L362" s="36">
        <v>0</v>
      </c>
      <c r="M362" s="34" t="s">
        <v>743</v>
      </c>
      <c r="N362" s="34" t="s">
        <v>744</v>
      </c>
      <c r="O362" s="34" t="s">
        <v>748</v>
      </c>
      <c r="P362" s="34" t="s">
        <v>750</v>
      </c>
      <c r="R362" s="34" t="s">
        <v>746</v>
      </c>
      <c r="W362" s="36">
        <v>0</v>
      </c>
      <c r="AB362" s="34">
        <v>485</v>
      </c>
    </row>
    <row r="363" spans="1:28" x14ac:dyDescent="0.25">
      <c r="A363" s="34" t="s">
        <v>328</v>
      </c>
      <c r="B363" s="34" t="s">
        <v>891</v>
      </c>
      <c r="C363" s="35">
        <v>41913</v>
      </c>
      <c r="D363" s="34" t="s">
        <v>740</v>
      </c>
      <c r="E363" s="36">
        <v>0</v>
      </c>
      <c r="F363" s="36">
        <v>0</v>
      </c>
      <c r="G363" s="36">
        <v>0</v>
      </c>
      <c r="H363" s="36">
        <v>0</v>
      </c>
      <c r="I363" s="34" t="s">
        <v>741</v>
      </c>
      <c r="J363" s="34" t="s">
        <v>742</v>
      </c>
      <c r="K363" s="36">
        <v>0</v>
      </c>
      <c r="L363" s="36">
        <v>0</v>
      </c>
      <c r="M363" s="34" t="s">
        <v>743</v>
      </c>
      <c r="N363" s="34" t="s">
        <v>744</v>
      </c>
      <c r="O363" s="34" t="s">
        <v>745</v>
      </c>
      <c r="R363" s="34" t="s">
        <v>746</v>
      </c>
      <c r="W363" s="36">
        <v>0</v>
      </c>
      <c r="AB363" s="34">
        <v>487</v>
      </c>
    </row>
    <row r="364" spans="1:28" x14ac:dyDescent="0.25">
      <c r="A364" s="34" t="s">
        <v>329</v>
      </c>
      <c r="B364" s="34" t="s">
        <v>895</v>
      </c>
      <c r="C364" s="35">
        <v>41275</v>
      </c>
      <c r="D364" s="34" t="s">
        <v>740</v>
      </c>
      <c r="E364" s="36">
        <v>2.4799999999999999E-2</v>
      </c>
      <c r="F364" s="36">
        <v>0</v>
      </c>
      <c r="G364" s="36">
        <v>2.4799999999999999E-2</v>
      </c>
      <c r="H364" s="36">
        <v>0</v>
      </c>
      <c r="I364" s="34" t="s">
        <v>741</v>
      </c>
      <c r="J364" s="34" t="s">
        <v>742</v>
      </c>
      <c r="K364" s="36">
        <v>0</v>
      </c>
      <c r="L364" s="36">
        <v>0</v>
      </c>
      <c r="M364" s="34" t="s">
        <v>743</v>
      </c>
      <c r="N364" s="34" t="s">
        <v>744</v>
      </c>
      <c r="O364" s="34" t="s">
        <v>748</v>
      </c>
      <c r="P364" s="34" t="s">
        <v>759</v>
      </c>
      <c r="R364" s="34" t="s">
        <v>746</v>
      </c>
      <c r="W364" s="36">
        <v>0</v>
      </c>
      <c r="AB364" s="34">
        <v>489</v>
      </c>
    </row>
    <row r="365" spans="1:28" x14ac:dyDescent="0.25">
      <c r="A365" s="34" t="s">
        <v>330</v>
      </c>
      <c r="B365" s="34" t="s">
        <v>897</v>
      </c>
      <c r="C365" s="35">
        <v>41275</v>
      </c>
      <c r="D365" s="34" t="s">
        <v>740</v>
      </c>
      <c r="E365" s="36">
        <v>4.2900000000000001E-2</v>
      </c>
      <c r="F365" s="36">
        <v>0</v>
      </c>
      <c r="G365" s="36">
        <v>4.2900000000000001E-2</v>
      </c>
      <c r="H365" s="36">
        <v>0</v>
      </c>
      <c r="I365" s="34" t="s">
        <v>741</v>
      </c>
      <c r="J365" s="34" t="s">
        <v>742</v>
      </c>
      <c r="K365" s="36">
        <v>0</v>
      </c>
      <c r="L365" s="36">
        <v>0</v>
      </c>
      <c r="M365" s="34" t="s">
        <v>743</v>
      </c>
      <c r="N365" s="34" t="s">
        <v>744</v>
      </c>
      <c r="O365" s="34" t="s">
        <v>748</v>
      </c>
      <c r="P365" s="34" t="s">
        <v>760</v>
      </c>
      <c r="R365" s="34" t="s">
        <v>746</v>
      </c>
      <c r="W365" s="36">
        <v>0</v>
      </c>
      <c r="AB365" s="34">
        <v>491</v>
      </c>
    </row>
    <row r="366" spans="1:28" x14ac:dyDescent="0.25">
      <c r="A366" s="34" t="s">
        <v>331</v>
      </c>
      <c r="B366" s="34" t="s">
        <v>899</v>
      </c>
      <c r="C366" s="35">
        <v>41275</v>
      </c>
      <c r="D366" s="34" t="s">
        <v>740</v>
      </c>
      <c r="E366" s="36">
        <v>1.584E-2</v>
      </c>
      <c r="F366" s="36">
        <v>3.96E-3</v>
      </c>
      <c r="G366" s="36">
        <v>1.9799999999999998E-2</v>
      </c>
      <c r="H366" s="36">
        <v>0</v>
      </c>
      <c r="I366" s="34" t="s">
        <v>741</v>
      </c>
      <c r="J366" s="34" t="s">
        <v>742</v>
      </c>
      <c r="K366" s="36">
        <v>0</v>
      </c>
      <c r="L366" s="36">
        <v>0.2</v>
      </c>
      <c r="M366" s="34" t="s">
        <v>743</v>
      </c>
      <c r="N366" s="34" t="s">
        <v>744</v>
      </c>
      <c r="O366" s="34" t="s">
        <v>748</v>
      </c>
      <c r="P366" s="34" t="s">
        <v>757</v>
      </c>
      <c r="R366" s="34" t="s">
        <v>746</v>
      </c>
      <c r="W366" s="36">
        <v>0</v>
      </c>
      <c r="AB366" s="34">
        <v>493</v>
      </c>
    </row>
    <row r="367" spans="1:28" x14ac:dyDescent="0.25">
      <c r="A367" s="34" t="s">
        <v>981</v>
      </c>
      <c r="B367" s="34" t="s">
        <v>902</v>
      </c>
      <c r="C367" s="35">
        <v>42795</v>
      </c>
      <c r="D367" s="34" t="s">
        <v>740</v>
      </c>
      <c r="E367" s="36">
        <v>6.0000000000000001E-3</v>
      </c>
      <c r="F367" s="36">
        <v>0</v>
      </c>
      <c r="G367" s="36">
        <v>6.0000000000000001E-3</v>
      </c>
      <c r="H367" s="36">
        <v>0</v>
      </c>
      <c r="I367" s="34" t="s">
        <v>741</v>
      </c>
      <c r="J367" s="34" t="s">
        <v>742</v>
      </c>
      <c r="K367" s="36">
        <v>0</v>
      </c>
      <c r="L367" s="36">
        <v>0</v>
      </c>
      <c r="M367" s="34" t="s">
        <v>743</v>
      </c>
      <c r="N367" s="34" t="s">
        <v>744</v>
      </c>
      <c r="O367" s="34" t="s">
        <v>748</v>
      </c>
      <c r="P367" s="34" t="s">
        <v>764</v>
      </c>
      <c r="R367" s="34" t="s">
        <v>747</v>
      </c>
      <c r="W367" s="36">
        <v>0</v>
      </c>
      <c r="AB367" s="34">
        <v>1139</v>
      </c>
    </row>
    <row r="368" spans="1:28" x14ac:dyDescent="0.25">
      <c r="A368" s="34" t="s">
        <v>332</v>
      </c>
      <c r="B368" s="34" t="s">
        <v>903</v>
      </c>
      <c r="C368" s="35">
        <v>39448</v>
      </c>
      <c r="D368" s="34" t="s">
        <v>740</v>
      </c>
      <c r="E368" s="36">
        <v>4.5999999999999999E-2</v>
      </c>
      <c r="F368" s="36">
        <v>0</v>
      </c>
      <c r="G368" s="36">
        <v>4.5999999999999999E-2</v>
      </c>
      <c r="H368" s="36">
        <v>0</v>
      </c>
      <c r="I368" s="34" t="s">
        <v>741</v>
      </c>
      <c r="J368" s="34" t="s">
        <v>742</v>
      </c>
      <c r="K368" s="36">
        <v>0</v>
      </c>
      <c r="L368" s="36">
        <v>0</v>
      </c>
      <c r="M368" s="34" t="s">
        <v>743</v>
      </c>
      <c r="N368" s="34" t="s">
        <v>744</v>
      </c>
      <c r="O368" s="34" t="s">
        <v>748</v>
      </c>
      <c r="P368" s="34" t="s">
        <v>762</v>
      </c>
      <c r="R368" s="34" t="s">
        <v>746</v>
      </c>
      <c r="W368" s="36">
        <v>0</v>
      </c>
      <c r="AB368" s="34">
        <v>494</v>
      </c>
    </row>
    <row r="369" spans="1:28" x14ac:dyDescent="0.25">
      <c r="A369" s="34" t="s">
        <v>333</v>
      </c>
      <c r="B369" s="34" t="s">
        <v>905</v>
      </c>
      <c r="C369" s="35">
        <v>41275</v>
      </c>
      <c r="D369" s="34" t="s">
        <v>740</v>
      </c>
      <c r="E369" s="36">
        <v>1.83E-2</v>
      </c>
      <c r="F369" s="36">
        <v>0</v>
      </c>
      <c r="G369" s="36">
        <v>1.83E-2</v>
      </c>
      <c r="H369" s="36">
        <v>0</v>
      </c>
      <c r="I369" s="34" t="s">
        <v>741</v>
      </c>
      <c r="J369" s="34" t="s">
        <v>742</v>
      </c>
      <c r="K369" s="36">
        <v>0</v>
      </c>
      <c r="L369" s="36">
        <v>0</v>
      </c>
      <c r="M369" s="34" t="s">
        <v>743</v>
      </c>
      <c r="N369" s="34" t="s">
        <v>744</v>
      </c>
      <c r="O369" s="34" t="s">
        <v>748</v>
      </c>
      <c r="P369" s="34" t="s">
        <v>754</v>
      </c>
      <c r="R369" s="34" t="s">
        <v>746</v>
      </c>
      <c r="W369" s="36">
        <v>0</v>
      </c>
      <c r="AB369" s="34">
        <v>496</v>
      </c>
    </row>
    <row r="370" spans="1:28" x14ac:dyDescent="0.25">
      <c r="A370" s="34" t="s">
        <v>334</v>
      </c>
      <c r="B370" s="34" t="s">
        <v>906</v>
      </c>
      <c r="C370" s="35">
        <v>41275</v>
      </c>
      <c r="D370" s="34" t="s">
        <v>740</v>
      </c>
      <c r="E370" s="36">
        <v>2.0400000000000001E-2</v>
      </c>
      <c r="F370" s="36">
        <v>0</v>
      </c>
      <c r="G370" s="36">
        <v>2.0400000000000001E-2</v>
      </c>
      <c r="H370" s="36">
        <v>0</v>
      </c>
      <c r="I370" s="34" t="s">
        <v>741</v>
      </c>
      <c r="J370" s="34" t="s">
        <v>742</v>
      </c>
      <c r="K370" s="36">
        <v>0</v>
      </c>
      <c r="L370" s="36">
        <v>0</v>
      </c>
      <c r="M370" s="34" t="s">
        <v>743</v>
      </c>
      <c r="N370" s="34" t="s">
        <v>744</v>
      </c>
      <c r="O370" s="34" t="s">
        <v>748</v>
      </c>
      <c r="P370" s="34" t="s">
        <v>765</v>
      </c>
      <c r="R370" s="34" t="s">
        <v>746</v>
      </c>
      <c r="W370" s="36">
        <v>0</v>
      </c>
      <c r="AB370" s="34">
        <v>498</v>
      </c>
    </row>
    <row r="371" spans="1:28" x14ac:dyDescent="0.25">
      <c r="A371" s="34" t="s">
        <v>335</v>
      </c>
      <c r="B371" s="34" t="s">
        <v>982</v>
      </c>
      <c r="C371" s="35">
        <v>42522</v>
      </c>
      <c r="D371" s="34" t="s">
        <v>740</v>
      </c>
      <c r="E371" s="36">
        <v>1.7100000000000001E-2</v>
      </c>
      <c r="F371" s="36">
        <v>0</v>
      </c>
      <c r="G371" s="36">
        <v>1.7100000000000001E-2</v>
      </c>
      <c r="H371" s="36">
        <v>0</v>
      </c>
      <c r="I371" s="34" t="s">
        <v>741</v>
      </c>
      <c r="J371" s="34" t="s">
        <v>742</v>
      </c>
      <c r="K371" s="36">
        <v>0</v>
      </c>
      <c r="L371" s="36">
        <v>0</v>
      </c>
      <c r="M371" s="34" t="s">
        <v>743</v>
      </c>
      <c r="N371" s="34" t="s">
        <v>744</v>
      </c>
      <c r="O371" s="34" t="s">
        <v>748</v>
      </c>
      <c r="P371" s="34" t="s">
        <v>765</v>
      </c>
      <c r="R371" s="34" t="s">
        <v>747</v>
      </c>
      <c r="W371" s="36">
        <v>0</v>
      </c>
      <c r="AB371" s="34">
        <v>1125</v>
      </c>
    </row>
    <row r="372" spans="1:28" x14ac:dyDescent="0.25">
      <c r="A372" s="34" t="s">
        <v>336</v>
      </c>
      <c r="B372" s="34" t="s">
        <v>907</v>
      </c>
      <c r="C372" s="35">
        <v>41275</v>
      </c>
      <c r="D372" s="34" t="s">
        <v>740</v>
      </c>
      <c r="E372" s="36">
        <v>1.8599999999999998E-2</v>
      </c>
      <c r="F372" s="36">
        <v>0</v>
      </c>
      <c r="G372" s="36">
        <v>1.8599999999999998E-2</v>
      </c>
      <c r="H372" s="36">
        <v>0</v>
      </c>
      <c r="I372" s="34" t="s">
        <v>741</v>
      </c>
      <c r="J372" s="34" t="s">
        <v>742</v>
      </c>
      <c r="K372" s="36">
        <v>0</v>
      </c>
      <c r="L372" s="36">
        <v>0</v>
      </c>
      <c r="M372" s="34" t="s">
        <v>743</v>
      </c>
      <c r="N372" s="34" t="s">
        <v>744</v>
      </c>
      <c r="O372" s="34" t="s">
        <v>748</v>
      </c>
      <c r="P372" s="34" t="s">
        <v>765</v>
      </c>
      <c r="R372" s="34" t="s">
        <v>746</v>
      </c>
      <c r="W372" s="36">
        <v>0</v>
      </c>
      <c r="AB372" s="34">
        <v>499</v>
      </c>
    </row>
    <row r="373" spans="1:28" x14ac:dyDescent="0.25">
      <c r="A373" s="34" t="s">
        <v>337</v>
      </c>
      <c r="B373" s="34" t="s">
        <v>908</v>
      </c>
      <c r="C373" s="35">
        <v>41275</v>
      </c>
      <c r="D373" s="34" t="s">
        <v>740</v>
      </c>
      <c r="E373" s="36">
        <v>1.9529999999999999E-2</v>
      </c>
      <c r="F373" s="36">
        <v>2.1700000000000001E-3</v>
      </c>
      <c r="G373" s="36">
        <v>2.1699999999999997E-2</v>
      </c>
      <c r="H373" s="36">
        <v>0</v>
      </c>
      <c r="I373" s="34" t="s">
        <v>741</v>
      </c>
      <c r="J373" s="34" t="s">
        <v>742</v>
      </c>
      <c r="K373" s="36">
        <v>0</v>
      </c>
      <c r="L373" s="36">
        <v>0.1</v>
      </c>
      <c r="M373" s="34" t="s">
        <v>743</v>
      </c>
      <c r="N373" s="34" t="s">
        <v>744</v>
      </c>
      <c r="O373" s="34" t="s">
        <v>748</v>
      </c>
      <c r="P373" s="34" t="s">
        <v>754</v>
      </c>
      <c r="R373" s="34" t="s">
        <v>746</v>
      </c>
      <c r="W373" s="36">
        <v>0</v>
      </c>
      <c r="AB373" s="34">
        <v>501</v>
      </c>
    </row>
    <row r="374" spans="1:28" x14ac:dyDescent="0.25">
      <c r="A374" s="34" t="s">
        <v>338</v>
      </c>
      <c r="B374" s="34" t="s">
        <v>909</v>
      </c>
      <c r="C374" s="35">
        <v>41275</v>
      </c>
      <c r="D374" s="34" t="s">
        <v>740</v>
      </c>
      <c r="E374" s="36">
        <v>2.6599999999999999E-2</v>
      </c>
      <c r="F374" s="36">
        <v>1.4E-3</v>
      </c>
      <c r="G374" s="36">
        <v>2.7999999999999997E-2</v>
      </c>
      <c r="H374" s="36">
        <v>0</v>
      </c>
      <c r="I374" s="34" t="s">
        <v>741</v>
      </c>
      <c r="J374" s="34" t="s">
        <v>742</v>
      </c>
      <c r="K374" s="36">
        <v>0</v>
      </c>
      <c r="L374" s="36">
        <v>0.05</v>
      </c>
      <c r="M374" s="34" t="s">
        <v>743</v>
      </c>
      <c r="N374" s="34" t="s">
        <v>744</v>
      </c>
      <c r="O374" s="34" t="s">
        <v>748</v>
      </c>
      <c r="P374" s="34" t="s">
        <v>758</v>
      </c>
      <c r="R374" s="34" t="s">
        <v>746</v>
      </c>
      <c r="W374" s="36">
        <v>0</v>
      </c>
      <c r="AB374" s="34">
        <v>504</v>
      </c>
    </row>
    <row r="375" spans="1:28" x14ac:dyDescent="0.25">
      <c r="A375" s="34" t="s">
        <v>339</v>
      </c>
      <c r="B375" s="34" t="s">
        <v>910</v>
      </c>
      <c r="C375" s="35">
        <v>41275</v>
      </c>
      <c r="D375" s="34" t="s">
        <v>740</v>
      </c>
      <c r="E375" s="36">
        <v>8.8000000000000005E-3</v>
      </c>
      <c r="F375" s="36">
        <v>0</v>
      </c>
      <c r="G375" s="36">
        <v>8.8000000000000005E-3</v>
      </c>
      <c r="H375" s="36">
        <v>0</v>
      </c>
      <c r="I375" s="34" t="s">
        <v>741</v>
      </c>
      <c r="J375" s="34" t="s">
        <v>742</v>
      </c>
      <c r="K375" s="36">
        <v>0</v>
      </c>
      <c r="L375" s="36">
        <v>0</v>
      </c>
      <c r="M375" s="34" t="s">
        <v>743</v>
      </c>
      <c r="N375" s="34" t="s">
        <v>744</v>
      </c>
      <c r="O375" s="34" t="s">
        <v>748</v>
      </c>
      <c r="P375" s="34" t="s">
        <v>762</v>
      </c>
      <c r="R375" s="34" t="s">
        <v>746</v>
      </c>
      <c r="W375" s="36">
        <v>0</v>
      </c>
      <c r="AB375" s="34">
        <v>506</v>
      </c>
    </row>
    <row r="376" spans="1:28" x14ac:dyDescent="0.25">
      <c r="A376" s="34" t="s">
        <v>983</v>
      </c>
      <c r="B376" s="34" t="s">
        <v>912</v>
      </c>
      <c r="C376" s="35">
        <v>42795</v>
      </c>
      <c r="D376" s="34" t="s">
        <v>740</v>
      </c>
      <c r="E376" s="36">
        <v>8.8000000000000005E-3</v>
      </c>
      <c r="F376" s="36">
        <v>0</v>
      </c>
      <c r="G376" s="36">
        <v>8.8000000000000005E-3</v>
      </c>
      <c r="H376" s="36">
        <v>0</v>
      </c>
      <c r="I376" s="34" t="s">
        <v>741</v>
      </c>
      <c r="J376" s="34" t="s">
        <v>742</v>
      </c>
      <c r="K376" s="36">
        <v>0</v>
      </c>
      <c r="L376" s="36">
        <v>0</v>
      </c>
      <c r="M376" s="34" t="s">
        <v>743</v>
      </c>
      <c r="N376" s="34" t="s">
        <v>744</v>
      </c>
      <c r="O376" s="34" t="s">
        <v>748</v>
      </c>
      <c r="P376" s="34" t="s">
        <v>760</v>
      </c>
      <c r="R376" s="34" t="s">
        <v>747</v>
      </c>
      <c r="W376" s="36">
        <v>0</v>
      </c>
      <c r="AB376" s="34">
        <v>1145</v>
      </c>
    </row>
    <row r="377" spans="1:28" x14ac:dyDescent="0.25">
      <c r="A377" s="34" t="s">
        <v>340</v>
      </c>
      <c r="B377" s="34" t="s">
        <v>913</v>
      </c>
      <c r="C377" s="35">
        <v>41275</v>
      </c>
      <c r="D377" s="34" t="s">
        <v>740</v>
      </c>
      <c r="E377" s="36">
        <v>1.9300000000000001E-2</v>
      </c>
      <c r="F377" s="36">
        <v>0</v>
      </c>
      <c r="G377" s="36">
        <v>1.9300000000000001E-2</v>
      </c>
      <c r="H377" s="36">
        <v>0</v>
      </c>
      <c r="I377" s="34" t="s">
        <v>741</v>
      </c>
      <c r="J377" s="34" t="s">
        <v>742</v>
      </c>
      <c r="K377" s="36">
        <v>0</v>
      </c>
      <c r="L377" s="36">
        <v>0</v>
      </c>
      <c r="M377" s="34" t="s">
        <v>743</v>
      </c>
      <c r="N377" s="34" t="s">
        <v>744</v>
      </c>
      <c r="O377" s="34" t="s">
        <v>748</v>
      </c>
      <c r="P377" s="34">
        <v>32</v>
      </c>
      <c r="R377" s="34" t="s">
        <v>746</v>
      </c>
      <c r="W377" s="36">
        <v>0</v>
      </c>
      <c r="AB377" s="34">
        <v>508</v>
      </c>
    </row>
    <row r="378" spans="1:28" x14ac:dyDescent="0.25">
      <c r="A378" s="34" t="s">
        <v>341</v>
      </c>
      <c r="B378" s="34" t="s">
        <v>769</v>
      </c>
      <c r="C378" s="35">
        <v>39448</v>
      </c>
      <c r="D378" s="34" t="s">
        <v>740</v>
      </c>
      <c r="E378" s="36">
        <v>0.1</v>
      </c>
      <c r="F378" s="36">
        <v>0</v>
      </c>
      <c r="G378" s="36">
        <v>0.1</v>
      </c>
      <c r="H378" s="36">
        <v>0</v>
      </c>
      <c r="I378" s="34" t="s">
        <v>741</v>
      </c>
      <c r="J378" s="34" t="s">
        <v>742</v>
      </c>
      <c r="K378" s="36">
        <v>0</v>
      </c>
      <c r="L378" s="36">
        <v>0</v>
      </c>
      <c r="M378" s="34" t="s">
        <v>743</v>
      </c>
      <c r="N378" s="34" t="s">
        <v>744</v>
      </c>
      <c r="O378" s="34" t="s">
        <v>745</v>
      </c>
      <c r="Q378" s="34">
        <v>10</v>
      </c>
      <c r="R378" s="34" t="s">
        <v>746</v>
      </c>
      <c r="W378" s="36">
        <v>0</v>
      </c>
      <c r="AB378" s="34">
        <v>509</v>
      </c>
    </row>
    <row r="379" spans="1:28" x14ac:dyDescent="0.25">
      <c r="A379" s="34" t="s">
        <v>342</v>
      </c>
      <c r="B379" s="34" t="s">
        <v>891</v>
      </c>
      <c r="C379" s="35">
        <v>41913</v>
      </c>
      <c r="D379" s="34" t="s">
        <v>740</v>
      </c>
      <c r="E379" s="36">
        <v>0</v>
      </c>
      <c r="F379" s="36">
        <v>0</v>
      </c>
      <c r="G379" s="36">
        <v>0</v>
      </c>
      <c r="H379" s="36">
        <v>0</v>
      </c>
      <c r="I379" s="34" t="s">
        <v>741</v>
      </c>
      <c r="J379" s="34" t="s">
        <v>742</v>
      </c>
      <c r="K379" s="36">
        <v>0</v>
      </c>
      <c r="L379" s="36">
        <v>0</v>
      </c>
      <c r="M379" s="34" t="s">
        <v>743</v>
      </c>
      <c r="N379" s="34" t="s">
        <v>744</v>
      </c>
      <c r="O379" s="34" t="s">
        <v>745</v>
      </c>
      <c r="R379" s="34" t="s">
        <v>746</v>
      </c>
      <c r="W379" s="36">
        <v>0</v>
      </c>
      <c r="AB379" s="34">
        <v>510</v>
      </c>
    </row>
    <row r="380" spans="1:28" x14ac:dyDescent="0.25">
      <c r="A380" s="34" t="s">
        <v>343</v>
      </c>
      <c r="B380" s="34" t="s">
        <v>892</v>
      </c>
      <c r="C380" s="35">
        <v>42826</v>
      </c>
      <c r="D380" s="34" t="s">
        <v>740</v>
      </c>
      <c r="E380" s="36">
        <v>0</v>
      </c>
      <c r="F380" s="36">
        <v>0</v>
      </c>
      <c r="G380" s="36">
        <v>0</v>
      </c>
      <c r="H380" s="36">
        <v>0</v>
      </c>
      <c r="I380" s="34" t="s">
        <v>741</v>
      </c>
      <c r="J380" s="34" t="s">
        <v>742</v>
      </c>
      <c r="K380" s="36">
        <v>0</v>
      </c>
      <c r="L380" s="36">
        <v>0</v>
      </c>
      <c r="M380" s="34" t="s">
        <v>743</v>
      </c>
      <c r="N380" s="34" t="s">
        <v>744</v>
      </c>
      <c r="O380" s="34" t="s">
        <v>745</v>
      </c>
      <c r="R380" s="34" t="s">
        <v>746</v>
      </c>
      <c r="W380" s="36">
        <v>0</v>
      </c>
      <c r="AB380" s="34">
        <v>511</v>
      </c>
    </row>
    <row r="381" spans="1:28" x14ac:dyDescent="0.25">
      <c r="A381" s="34" t="s">
        <v>344</v>
      </c>
      <c r="B381" s="34" t="s">
        <v>893</v>
      </c>
      <c r="C381" s="35">
        <v>41913</v>
      </c>
      <c r="D381" s="34" t="s">
        <v>740</v>
      </c>
      <c r="E381" s="36">
        <v>0</v>
      </c>
      <c r="F381" s="36">
        <v>0</v>
      </c>
      <c r="G381" s="36">
        <v>0</v>
      </c>
      <c r="H381" s="36">
        <v>0</v>
      </c>
      <c r="I381" s="34" t="s">
        <v>741</v>
      </c>
      <c r="J381" s="34" t="s">
        <v>742</v>
      </c>
      <c r="K381" s="36">
        <v>0</v>
      </c>
      <c r="L381" s="36">
        <v>0</v>
      </c>
      <c r="M381" s="34" t="s">
        <v>743</v>
      </c>
      <c r="N381" s="34" t="s">
        <v>744</v>
      </c>
      <c r="O381" s="34" t="s">
        <v>745</v>
      </c>
      <c r="R381" s="34" t="s">
        <v>746</v>
      </c>
      <c r="W381" s="36">
        <v>0</v>
      </c>
      <c r="AB381" s="34">
        <v>512</v>
      </c>
    </row>
    <row r="382" spans="1:28" x14ac:dyDescent="0.25">
      <c r="A382" s="34" t="s">
        <v>345</v>
      </c>
      <c r="B382" s="34" t="s">
        <v>894</v>
      </c>
      <c r="C382" s="35">
        <v>42826</v>
      </c>
      <c r="D382" s="34" t="s">
        <v>740</v>
      </c>
      <c r="E382" s="36">
        <v>0</v>
      </c>
      <c r="F382" s="36">
        <v>0</v>
      </c>
      <c r="G382" s="36">
        <v>0</v>
      </c>
      <c r="H382" s="36">
        <v>0</v>
      </c>
      <c r="I382" s="34" t="s">
        <v>741</v>
      </c>
      <c r="J382" s="34" t="s">
        <v>742</v>
      </c>
      <c r="K382" s="36">
        <v>0</v>
      </c>
      <c r="L382" s="36">
        <v>0</v>
      </c>
      <c r="M382" s="34" t="s">
        <v>743</v>
      </c>
      <c r="N382" s="34" t="s">
        <v>744</v>
      </c>
      <c r="O382" s="34" t="s">
        <v>745</v>
      </c>
      <c r="R382" s="34" t="s">
        <v>746</v>
      </c>
      <c r="W382" s="36">
        <v>0</v>
      </c>
      <c r="AB382" s="34">
        <v>513</v>
      </c>
    </row>
    <row r="383" spans="1:28" x14ac:dyDescent="0.25">
      <c r="A383" s="34" t="s">
        <v>346</v>
      </c>
      <c r="B383" s="34" t="s">
        <v>895</v>
      </c>
      <c r="C383" s="35">
        <v>41275</v>
      </c>
      <c r="D383" s="34" t="s">
        <v>740</v>
      </c>
      <c r="E383" s="36">
        <v>1.7999999999999999E-2</v>
      </c>
      <c r="F383" s="36">
        <v>0</v>
      </c>
      <c r="G383" s="36">
        <v>1.7999999999999999E-2</v>
      </c>
      <c r="H383" s="36">
        <v>0</v>
      </c>
      <c r="I383" s="34" t="s">
        <v>741</v>
      </c>
      <c r="J383" s="34" t="s">
        <v>742</v>
      </c>
      <c r="K383" s="36">
        <v>0</v>
      </c>
      <c r="L383" s="36">
        <v>0</v>
      </c>
      <c r="M383" s="34" t="s">
        <v>743</v>
      </c>
      <c r="N383" s="34" t="s">
        <v>744</v>
      </c>
      <c r="O383" s="34" t="s">
        <v>748</v>
      </c>
      <c r="P383" s="34" t="s">
        <v>759</v>
      </c>
      <c r="R383" s="34" t="s">
        <v>746</v>
      </c>
      <c r="W383" s="36">
        <v>0</v>
      </c>
      <c r="AB383" s="34">
        <v>515</v>
      </c>
    </row>
    <row r="384" spans="1:28" x14ac:dyDescent="0.25">
      <c r="A384" s="34" t="s">
        <v>347</v>
      </c>
      <c r="B384" s="34" t="s">
        <v>897</v>
      </c>
      <c r="C384" s="35">
        <v>41275</v>
      </c>
      <c r="D384" s="34" t="s">
        <v>740</v>
      </c>
      <c r="E384" s="36">
        <v>2.0799999999999999E-2</v>
      </c>
      <c r="F384" s="36">
        <v>0</v>
      </c>
      <c r="G384" s="36">
        <v>2.0799999999999999E-2</v>
      </c>
      <c r="H384" s="36">
        <v>0</v>
      </c>
      <c r="I384" s="34" t="s">
        <v>741</v>
      </c>
      <c r="J384" s="34" t="s">
        <v>742</v>
      </c>
      <c r="K384" s="36">
        <v>0</v>
      </c>
      <c r="L384" s="36">
        <v>0</v>
      </c>
      <c r="M384" s="34" t="s">
        <v>743</v>
      </c>
      <c r="N384" s="34" t="s">
        <v>744</v>
      </c>
      <c r="O384" s="34" t="s">
        <v>748</v>
      </c>
      <c r="P384" s="34" t="s">
        <v>760</v>
      </c>
      <c r="R384" s="34" t="s">
        <v>746</v>
      </c>
      <c r="W384" s="36">
        <v>0</v>
      </c>
      <c r="AB384" s="34">
        <v>516</v>
      </c>
    </row>
    <row r="385" spans="1:28" x14ac:dyDescent="0.25">
      <c r="A385" s="34" t="s">
        <v>348</v>
      </c>
      <c r="B385" s="34" t="s">
        <v>984</v>
      </c>
      <c r="C385" s="35">
        <v>41275</v>
      </c>
      <c r="D385" s="34" t="s">
        <v>740</v>
      </c>
      <c r="E385" s="36">
        <v>1.4999999999999999E-2</v>
      </c>
      <c r="F385" s="36">
        <v>0</v>
      </c>
      <c r="G385" s="36">
        <v>1.4999999999999999E-2</v>
      </c>
      <c r="H385" s="36">
        <v>0</v>
      </c>
      <c r="I385" s="34" t="s">
        <v>741</v>
      </c>
      <c r="J385" s="34" t="s">
        <v>742</v>
      </c>
      <c r="K385" s="36">
        <v>0</v>
      </c>
      <c r="L385" s="36">
        <v>0</v>
      </c>
      <c r="M385" s="34" t="s">
        <v>743</v>
      </c>
      <c r="N385" s="34" t="s">
        <v>744</v>
      </c>
      <c r="O385" s="34" t="s">
        <v>748</v>
      </c>
      <c r="P385" s="34" t="s">
        <v>760</v>
      </c>
      <c r="R385" s="34" t="s">
        <v>746</v>
      </c>
      <c r="W385" s="36">
        <v>0</v>
      </c>
      <c r="AB385" s="34">
        <v>519</v>
      </c>
    </row>
    <row r="386" spans="1:28" x14ac:dyDescent="0.25">
      <c r="A386" s="34" t="s">
        <v>985</v>
      </c>
      <c r="B386" s="34" t="s">
        <v>986</v>
      </c>
      <c r="C386" s="35">
        <v>39448</v>
      </c>
      <c r="D386" s="34" t="s">
        <v>740</v>
      </c>
      <c r="E386" s="36">
        <v>0</v>
      </c>
      <c r="F386" s="36">
        <v>0</v>
      </c>
      <c r="G386" s="36">
        <v>0</v>
      </c>
      <c r="H386" s="36">
        <v>0</v>
      </c>
      <c r="I386" s="34" t="s">
        <v>741</v>
      </c>
      <c r="J386" s="34" t="s">
        <v>742</v>
      </c>
      <c r="K386" s="36">
        <v>0</v>
      </c>
      <c r="L386" s="36">
        <v>0</v>
      </c>
      <c r="M386" s="34" t="s">
        <v>743</v>
      </c>
      <c r="N386" s="34" t="s">
        <v>744</v>
      </c>
      <c r="O386" s="34" t="s">
        <v>748</v>
      </c>
      <c r="R386" s="34" t="s">
        <v>746</v>
      </c>
      <c r="W386" s="36">
        <v>0</v>
      </c>
      <c r="AB386" s="34">
        <v>520</v>
      </c>
    </row>
    <row r="387" spans="1:28" x14ac:dyDescent="0.25">
      <c r="A387" s="34" t="s">
        <v>349</v>
      </c>
      <c r="B387" s="34" t="s">
        <v>899</v>
      </c>
      <c r="C387" s="35">
        <v>41275</v>
      </c>
      <c r="D387" s="34" t="s">
        <v>740</v>
      </c>
      <c r="E387" s="36">
        <v>1.184E-2</v>
      </c>
      <c r="F387" s="36">
        <v>2.96E-3</v>
      </c>
      <c r="G387" s="36">
        <v>1.4800000000000001E-2</v>
      </c>
      <c r="H387" s="36">
        <v>0</v>
      </c>
      <c r="I387" s="34" t="s">
        <v>741</v>
      </c>
      <c r="J387" s="34" t="s">
        <v>742</v>
      </c>
      <c r="K387" s="36">
        <v>0</v>
      </c>
      <c r="L387" s="36">
        <v>0.2</v>
      </c>
      <c r="M387" s="34" t="s">
        <v>743</v>
      </c>
      <c r="N387" s="34" t="s">
        <v>744</v>
      </c>
      <c r="O387" s="34" t="s">
        <v>748</v>
      </c>
      <c r="P387" s="34" t="s">
        <v>757</v>
      </c>
      <c r="R387" s="34" t="s">
        <v>746</v>
      </c>
      <c r="W387" s="36">
        <v>0</v>
      </c>
      <c r="AB387" s="34">
        <v>521</v>
      </c>
    </row>
    <row r="388" spans="1:28" x14ac:dyDescent="0.25">
      <c r="A388" s="34" t="s">
        <v>350</v>
      </c>
      <c r="B388" s="34" t="s">
        <v>900</v>
      </c>
      <c r="C388" s="35">
        <v>41275</v>
      </c>
      <c r="D388" s="34" t="s">
        <v>740</v>
      </c>
      <c r="E388" s="36">
        <v>1.72E-2</v>
      </c>
      <c r="F388" s="36">
        <v>0</v>
      </c>
      <c r="G388" s="36">
        <v>1.72E-2</v>
      </c>
      <c r="H388" s="36">
        <v>0</v>
      </c>
      <c r="I388" s="34" t="s">
        <v>741</v>
      </c>
      <c r="J388" s="34" t="s">
        <v>742</v>
      </c>
      <c r="K388" s="36">
        <v>0</v>
      </c>
      <c r="L388" s="36">
        <v>0</v>
      </c>
      <c r="M388" s="34" t="s">
        <v>743</v>
      </c>
      <c r="N388" s="34" t="s">
        <v>744</v>
      </c>
      <c r="O388" s="34" t="s">
        <v>748</v>
      </c>
      <c r="P388" s="34" t="s">
        <v>758</v>
      </c>
      <c r="R388" s="34" t="s">
        <v>746</v>
      </c>
      <c r="W388" s="36">
        <v>0</v>
      </c>
      <c r="AB388" s="34">
        <v>524</v>
      </c>
    </row>
    <row r="389" spans="1:28" x14ac:dyDescent="0.25">
      <c r="A389" s="34" t="s">
        <v>987</v>
      </c>
      <c r="B389" s="34" t="s">
        <v>902</v>
      </c>
      <c r="C389" s="35">
        <v>42736</v>
      </c>
      <c r="D389" s="34" t="s">
        <v>740</v>
      </c>
      <c r="E389" s="36">
        <v>1.72E-2</v>
      </c>
      <c r="F389" s="36">
        <v>0</v>
      </c>
      <c r="G389" s="36">
        <v>1.72E-2</v>
      </c>
      <c r="H389" s="36">
        <v>0</v>
      </c>
      <c r="I389" s="34" t="s">
        <v>741</v>
      </c>
      <c r="J389" s="34" t="s">
        <v>742</v>
      </c>
      <c r="K389" s="36">
        <v>0</v>
      </c>
      <c r="L389" s="36">
        <v>0</v>
      </c>
      <c r="M389" s="34" t="s">
        <v>743</v>
      </c>
      <c r="N389" s="34" t="s">
        <v>744</v>
      </c>
      <c r="O389" s="34" t="s">
        <v>748</v>
      </c>
      <c r="P389" s="34" t="s">
        <v>758</v>
      </c>
      <c r="R389" s="34" t="s">
        <v>747</v>
      </c>
      <c r="W389" s="36">
        <v>0</v>
      </c>
      <c r="AB389" s="34">
        <v>1134</v>
      </c>
    </row>
    <row r="390" spans="1:28" x14ac:dyDescent="0.25">
      <c r="A390" s="34" t="s">
        <v>351</v>
      </c>
      <c r="B390" s="34" t="s">
        <v>903</v>
      </c>
      <c r="C390" s="35">
        <v>41275</v>
      </c>
      <c r="D390" s="34" t="s">
        <v>740</v>
      </c>
      <c r="E390" s="36">
        <v>1.9290000000000002E-2</v>
      </c>
      <c r="F390" s="36">
        <v>1.01E-3</v>
      </c>
      <c r="G390" s="36">
        <v>2.0300000000000002E-2</v>
      </c>
      <c r="H390" s="36">
        <v>0</v>
      </c>
      <c r="I390" s="34" t="s">
        <v>741</v>
      </c>
      <c r="J390" s="34" t="s">
        <v>742</v>
      </c>
      <c r="K390" s="36">
        <v>0</v>
      </c>
      <c r="L390" s="36">
        <v>0.05</v>
      </c>
      <c r="M390" s="34" t="s">
        <v>743</v>
      </c>
      <c r="N390" s="34" t="s">
        <v>744</v>
      </c>
      <c r="O390" s="34" t="s">
        <v>748</v>
      </c>
      <c r="P390" s="34" t="s">
        <v>762</v>
      </c>
      <c r="R390" s="34" t="s">
        <v>746</v>
      </c>
      <c r="W390" s="36">
        <v>0</v>
      </c>
      <c r="AB390" s="34">
        <v>526</v>
      </c>
    </row>
    <row r="391" spans="1:28" x14ac:dyDescent="0.25">
      <c r="A391" s="34" t="s">
        <v>352</v>
      </c>
      <c r="B391" s="34" t="s">
        <v>988</v>
      </c>
      <c r="C391" s="35">
        <v>41275</v>
      </c>
      <c r="D391" s="34" t="s">
        <v>740</v>
      </c>
      <c r="E391" s="36">
        <v>1.32E-2</v>
      </c>
      <c r="F391" s="36">
        <v>0</v>
      </c>
      <c r="G391" s="36">
        <v>1.32E-2</v>
      </c>
      <c r="H391" s="36">
        <v>0</v>
      </c>
      <c r="I391" s="34" t="s">
        <v>741</v>
      </c>
      <c r="J391" s="34" t="s">
        <v>742</v>
      </c>
      <c r="K391" s="36">
        <v>0</v>
      </c>
      <c r="L391" s="36">
        <v>0</v>
      </c>
      <c r="M391" s="34" t="s">
        <v>743</v>
      </c>
      <c r="N391" s="34" t="s">
        <v>744</v>
      </c>
      <c r="O391" s="34" t="s">
        <v>748</v>
      </c>
      <c r="P391" s="34" t="s">
        <v>762</v>
      </c>
      <c r="R391" s="34" t="s">
        <v>746</v>
      </c>
      <c r="W391" s="36">
        <v>0</v>
      </c>
      <c r="AB391" s="34">
        <v>527</v>
      </c>
    </row>
    <row r="392" spans="1:28" x14ac:dyDescent="0.25">
      <c r="A392" s="34" t="s">
        <v>353</v>
      </c>
      <c r="B392" s="34" t="s">
        <v>905</v>
      </c>
      <c r="C392" s="35">
        <v>41275</v>
      </c>
      <c r="D392" s="34" t="s">
        <v>740</v>
      </c>
      <c r="E392" s="36">
        <v>1.12E-2</v>
      </c>
      <c r="F392" s="36">
        <v>0</v>
      </c>
      <c r="G392" s="36">
        <v>1.12E-2</v>
      </c>
      <c r="H392" s="36">
        <v>0</v>
      </c>
      <c r="I392" s="34" t="s">
        <v>741</v>
      </c>
      <c r="J392" s="34" t="s">
        <v>742</v>
      </c>
      <c r="K392" s="36">
        <v>0</v>
      </c>
      <c r="L392" s="36">
        <v>0</v>
      </c>
      <c r="M392" s="34" t="s">
        <v>743</v>
      </c>
      <c r="N392" s="34" t="s">
        <v>744</v>
      </c>
      <c r="O392" s="34" t="s">
        <v>748</v>
      </c>
      <c r="P392" s="34" t="s">
        <v>754</v>
      </c>
      <c r="R392" s="34" t="s">
        <v>746</v>
      </c>
      <c r="W392" s="36">
        <v>0</v>
      </c>
      <c r="AB392" s="34">
        <v>530</v>
      </c>
    </row>
    <row r="393" spans="1:28" x14ac:dyDescent="0.25">
      <c r="A393" s="34" t="s">
        <v>354</v>
      </c>
      <c r="B393" s="34" t="s">
        <v>906</v>
      </c>
      <c r="C393" s="35">
        <v>41275</v>
      </c>
      <c r="D393" s="34" t="s">
        <v>740</v>
      </c>
      <c r="E393" s="36">
        <v>1.8100000000000002E-2</v>
      </c>
      <c r="F393" s="36">
        <v>0</v>
      </c>
      <c r="G393" s="36">
        <v>1.8100000000000002E-2</v>
      </c>
      <c r="H393" s="36">
        <v>0</v>
      </c>
      <c r="I393" s="34" t="s">
        <v>741</v>
      </c>
      <c r="J393" s="34" t="s">
        <v>742</v>
      </c>
      <c r="K393" s="36">
        <v>0</v>
      </c>
      <c r="L393" s="36">
        <v>0</v>
      </c>
      <c r="M393" s="34" t="s">
        <v>743</v>
      </c>
      <c r="N393" s="34" t="s">
        <v>744</v>
      </c>
      <c r="O393" s="34" t="s">
        <v>748</v>
      </c>
      <c r="P393" s="34" t="s">
        <v>765</v>
      </c>
      <c r="R393" s="34" t="s">
        <v>746</v>
      </c>
      <c r="W393" s="36">
        <v>0</v>
      </c>
      <c r="AB393" s="34">
        <v>532</v>
      </c>
    </row>
    <row r="394" spans="1:28" x14ac:dyDescent="0.25">
      <c r="A394" s="34" t="s">
        <v>355</v>
      </c>
      <c r="B394" s="34" t="s">
        <v>989</v>
      </c>
      <c r="C394" s="35">
        <v>41275</v>
      </c>
      <c r="D394" s="34" t="s">
        <v>740</v>
      </c>
      <c r="E394" s="36">
        <v>1.7100000000000001E-2</v>
      </c>
      <c r="F394" s="36">
        <v>0</v>
      </c>
      <c r="G394" s="36">
        <v>1.7100000000000001E-2</v>
      </c>
      <c r="H394" s="36">
        <v>0</v>
      </c>
      <c r="I394" s="34" t="s">
        <v>741</v>
      </c>
      <c r="J394" s="34" t="s">
        <v>742</v>
      </c>
      <c r="K394" s="36">
        <v>0</v>
      </c>
      <c r="L394" s="36">
        <v>0</v>
      </c>
      <c r="M394" s="34" t="s">
        <v>743</v>
      </c>
      <c r="N394" s="34" t="s">
        <v>744</v>
      </c>
      <c r="O394" s="34" t="s">
        <v>748</v>
      </c>
      <c r="P394" s="34" t="s">
        <v>765</v>
      </c>
      <c r="R394" s="34" t="s">
        <v>746</v>
      </c>
      <c r="W394" s="36">
        <v>0</v>
      </c>
      <c r="AB394" s="34">
        <v>533</v>
      </c>
    </row>
    <row r="395" spans="1:28" x14ac:dyDescent="0.25">
      <c r="A395" s="34" t="s">
        <v>356</v>
      </c>
      <c r="B395" s="34" t="s">
        <v>907</v>
      </c>
      <c r="C395" s="35">
        <v>41275</v>
      </c>
      <c r="D395" s="34" t="s">
        <v>740</v>
      </c>
      <c r="E395" s="36">
        <v>1.7000000000000001E-2</v>
      </c>
      <c r="F395" s="36">
        <v>0</v>
      </c>
      <c r="G395" s="36">
        <v>1.7000000000000001E-2</v>
      </c>
      <c r="H395" s="36">
        <v>0</v>
      </c>
      <c r="I395" s="34" t="s">
        <v>741</v>
      </c>
      <c r="J395" s="34" t="s">
        <v>742</v>
      </c>
      <c r="K395" s="36">
        <v>0</v>
      </c>
      <c r="L395" s="36">
        <v>0</v>
      </c>
      <c r="M395" s="34" t="s">
        <v>743</v>
      </c>
      <c r="N395" s="34" t="s">
        <v>744</v>
      </c>
      <c r="O395" s="34" t="s">
        <v>748</v>
      </c>
      <c r="P395" s="34" t="s">
        <v>765</v>
      </c>
      <c r="R395" s="34" t="s">
        <v>746</v>
      </c>
      <c r="W395" s="36">
        <v>0</v>
      </c>
      <c r="AB395" s="34">
        <v>536</v>
      </c>
    </row>
    <row r="396" spans="1:28" x14ac:dyDescent="0.25">
      <c r="A396" s="34" t="s">
        <v>357</v>
      </c>
      <c r="B396" s="34" t="s">
        <v>908</v>
      </c>
      <c r="C396" s="35">
        <v>41275</v>
      </c>
      <c r="D396" s="34" t="s">
        <v>740</v>
      </c>
      <c r="E396" s="36">
        <v>1.7819999999999999E-2</v>
      </c>
      <c r="F396" s="36">
        <v>1.98E-3</v>
      </c>
      <c r="G396" s="36">
        <v>1.9799999999999998E-2</v>
      </c>
      <c r="H396" s="36">
        <v>0</v>
      </c>
      <c r="I396" s="34" t="s">
        <v>741</v>
      </c>
      <c r="J396" s="34" t="s">
        <v>742</v>
      </c>
      <c r="K396" s="36">
        <v>0</v>
      </c>
      <c r="L396" s="36">
        <v>0.1</v>
      </c>
      <c r="M396" s="34" t="s">
        <v>743</v>
      </c>
      <c r="N396" s="34" t="s">
        <v>744</v>
      </c>
      <c r="O396" s="34" t="s">
        <v>748</v>
      </c>
      <c r="P396" s="34" t="s">
        <v>754</v>
      </c>
      <c r="R396" s="34" t="s">
        <v>746</v>
      </c>
      <c r="W396" s="36">
        <v>0</v>
      </c>
      <c r="AB396" s="34">
        <v>538</v>
      </c>
    </row>
    <row r="397" spans="1:28" x14ac:dyDescent="0.25">
      <c r="A397" s="34" t="s">
        <v>358</v>
      </c>
      <c r="B397" s="34" t="s">
        <v>909</v>
      </c>
      <c r="C397" s="35">
        <v>41275</v>
      </c>
      <c r="D397" s="34" t="s">
        <v>740</v>
      </c>
      <c r="E397" s="36">
        <v>2.6505000000000001E-2</v>
      </c>
      <c r="F397" s="36">
        <v>1.395E-3</v>
      </c>
      <c r="G397" s="36">
        <v>2.7900000000000001E-2</v>
      </c>
      <c r="H397" s="36">
        <v>0</v>
      </c>
      <c r="I397" s="34" t="s">
        <v>741</v>
      </c>
      <c r="J397" s="34" t="s">
        <v>742</v>
      </c>
      <c r="K397" s="36">
        <v>0</v>
      </c>
      <c r="L397" s="36">
        <v>0.05</v>
      </c>
      <c r="M397" s="34" t="s">
        <v>743</v>
      </c>
      <c r="N397" s="34" t="s">
        <v>744</v>
      </c>
      <c r="O397" s="34" t="s">
        <v>748</v>
      </c>
      <c r="P397" s="34" t="s">
        <v>758</v>
      </c>
      <c r="R397" s="34" t="s">
        <v>746</v>
      </c>
      <c r="W397" s="36">
        <v>0</v>
      </c>
      <c r="AB397" s="34">
        <v>540</v>
      </c>
    </row>
    <row r="398" spans="1:28" x14ac:dyDescent="0.25">
      <c r="A398" s="34" t="s">
        <v>359</v>
      </c>
      <c r="B398" s="34" t="s">
        <v>990</v>
      </c>
      <c r="C398" s="35">
        <v>41275</v>
      </c>
      <c r="D398" s="34" t="s">
        <v>740</v>
      </c>
      <c r="E398" s="36">
        <v>8.0000000000000002E-3</v>
      </c>
      <c r="F398" s="36">
        <v>0</v>
      </c>
      <c r="G398" s="36">
        <v>8.0000000000000002E-3</v>
      </c>
      <c r="H398" s="36">
        <v>0</v>
      </c>
      <c r="I398" s="34" t="s">
        <v>741</v>
      </c>
      <c r="J398" s="34" t="s">
        <v>742</v>
      </c>
      <c r="K398" s="36">
        <v>0</v>
      </c>
      <c r="L398" s="36">
        <v>0</v>
      </c>
      <c r="M398" s="34" t="s">
        <v>743</v>
      </c>
      <c r="N398" s="34" t="s">
        <v>744</v>
      </c>
      <c r="O398" s="34" t="s">
        <v>748</v>
      </c>
      <c r="P398" s="34" t="s">
        <v>762</v>
      </c>
      <c r="R398" s="34" t="s">
        <v>746</v>
      </c>
      <c r="W398" s="36">
        <v>0</v>
      </c>
      <c r="AB398" s="34">
        <v>541</v>
      </c>
    </row>
    <row r="399" spans="1:28" x14ac:dyDescent="0.25">
      <c r="A399" s="34" t="s">
        <v>360</v>
      </c>
      <c r="B399" s="34" t="s">
        <v>911</v>
      </c>
      <c r="C399" s="35">
        <v>41275</v>
      </c>
      <c r="D399" s="34" t="s">
        <v>740</v>
      </c>
      <c r="E399" s="36">
        <v>7.4000000000000003E-3</v>
      </c>
      <c r="F399" s="36">
        <v>0</v>
      </c>
      <c r="G399" s="36">
        <v>7.4000000000000003E-3</v>
      </c>
      <c r="H399" s="36">
        <v>0</v>
      </c>
      <c r="I399" s="34" t="s">
        <v>741</v>
      </c>
      <c r="J399" s="34" t="s">
        <v>742</v>
      </c>
      <c r="K399" s="36">
        <v>0</v>
      </c>
      <c r="L399" s="36">
        <v>0</v>
      </c>
      <c r="M399" s="34" t="s">
        <v>743</v>
      </c>
      <c r="N399" s="34" t="s">
        <v>744</v>
      </c>
      <c r="O399" s="34" t="s">
        <v>748</v>
      </c>
      <c r="P399" s="34" t="s">
        <v>760</v>
      </c>
      <c r="R399" s="34" t="s">
        <v>746</v>
      </c>
      <c r="W399" s="36">
        <v>0</v>
      </c>
      <c r="AB399" s="34">
        <v>543</v>
      </c>
    </row>
    <row r="400" spans="1:28" x14ac:dyDescent="0.25">
      <c r="A400" s="34" t="s">
        <v>361</v>
      </c>
      <c r="B400" s="34" t="s">
        <v>912</v>
      </c>
      <c r="C400" s="35">
        <v>42705</v>
      </c>
      <c r="D400" s="34" t="s">
        <v>740</v>
      </c>
      <c r="E400" s="36">
        <v>1.2800000000000001E-2</v>
      </c>
      <c r="F400" s="36">
        <v>0</v>
      </c>
      <c r="G400" s="36">
        <v>1.2800000000000001E-2</v>
      </c>
      <c r="H400" s="36">
        <v>0</v>
      </c>
      <c r="I400" s="34" t="s">
        <v>741</v>
      </c>
      <c r="J400" s="34" t="s">
        <v>742</v>
      </c>
      <c r="K400" s="36">
        <v>0</v>
      </c>
      <c r="L400" s="36">
        <v>0</v>
      </c>
      <c r="M400" s="34" t="s">
        <v>743</v>
      </c>
      <c r="N400" s="34" t="s">
        <v>744</v>
      </c>
      <c r="P400" s="34" t="s">
        <v>760</v>
      </c>
      <c r="R400" s="34" t="s">
        <v>747</v>
      </c>
      <c r="W400" s="36">
        <v>0</v>
      </c>
      <c r="AB400" s="34">
        <v>1132</v>
      </c>
    </row>
    <row r="401" spans="1:28" x14ac:dyDescent="0.25">
      <c r="A401" s="34" t="s">
        <v>362</v>
      </c>
      <c r="B401" s="34" t="s">
        <v>991</v>
      </c>
      <c r="C401" s="35">
        <v>41275</v>
      </c>
      <c r="D401" s="34" t="s">
        <v>740</v>
      </c>
      <c r="E401" s="36">
        <v>1.61E-2</v>
      </c>
      <c r="F401" s="36">
        <v>0</v>
      </c>
      <c r="G401" s="36">
        <v>1.61E-2</v>
      </c>
      <c r="H401" s="36">
        <v>0</v>
      </c>
      <c r="I401" s="34" t="s">
        <v>741</v>
      </c>
      <c r="J401" s="34" t="s">
        <v>742</v>
      </c>
      <c r="K401" s="36">
        <v>0</v>
      </c>
      <c r="L401" s="36">
        <v>0</v>
      </c>
      <c r="M401" s="34" t="s">
        <v>743</v>
      </c>
      <c r="N401" s="34" t="s">
        <v>744</v>
      </c>
      <c r="O401" s="34" t="s">
        <v>748</v>
      </c>
      <c r="P401" s="34" t="s">
        <v>760</v>
      </c>
      <c r="R401" s="34" t="s">
        <v>746</v>
      </c>
      <c r="W401" s="36">
        <v>0</v>
      </c>
      <c r="AB401" s="34">
        <v>546</v>
      </c>
    </row>
    <row r="402" spans="1:28" x14ac:dyDescent="0.25">
      <c r="A402" s="34" t="s">
        <v>363</v>
      </c>
      <c r="B402" s="34" t="s">
        <v>913</v>
      </c>
      <c r="C402" s="35">
        <v>41275</v>
      </c>
      <c r="D402" s="34" t="s">
        <v>740</v>
      </c>
      <c r="E402" s="36">
        <v>1.89E-2</v>
      </c>
      <c r="F402" s="36">
        <v>0</v>
      </c>
      <c r="G402" s="36">
        <v>1.89E-2</v>
      </c>
      <c r="H402" s="36">
        <v>0</v>
      </c>
      <c r="I402" s="34" t="s">
        <v>741</v>
      </c>
      <c r="J402" s="34" t="s">
        <v>742</v>
      </c>
      <c r="K402" s="36">
        <v>0</v>
      </c>
      <c r="L402" s="36">
        <v>0</v>
      </c>
      <c r="M402" s="34" t="s">
        <v>743</v>
      </c>
      <c r="N402" s="34" t="s">
        <v>744</v>
      </c>
      <c r="O402" s="34" t="s">
        <v>748</v>
      </c>
      <c r="P402" s="34">
        <v>32</v>
      </c>
      <c r="R402" s="34" t="s">
        <v>746</v>
      </c>
      <c r="W402" s="36">
        <v>0</v>
      </c>
      <c r="AB402" s="34">
        <v>548</v>
      </c>
    </row>
    <row r="403" spans="1:28" x14ac:dyDescent="0.25">
      <c r="A403" s="34" t="s">
        <v>364</v>
      </c>
      <c r="B403" s="34" t="s">
        <v>891</v>
      </c>
      <c r="C403" s="35">
        <v>41913</v>
      </c>
      <c r="D403" s="34" t="s">
        <v>740</v>
      </c>
      <c r="E403" s="36">
        <v>0</v>
      </c>
      <c r="F403" s="36">
        <v>0</v>
      </c>
      <c r="G403" s="36">
        <v>0</v>
      </c>
      <c r="H403" s="36">
        <v>0</v>
      </c>
      <c r="I403" s="34" t="s">
        <v>741</v>
      </c>
      <c r="J403" s="34" t="s">
        <v>742</v>
      </c>
      <c r="K403" s="36">
        <v>0</v>
      </c>
      <c r="L403" s="36">
        <v>0</v>
      </c>
      <c r="M403" s="34" t="s">
        <v>743</v>
      </c>
      <c r="N403" s="34" t="s">
        <v>744</v>
      </c>
      <c r="O403" s="34" t="s">
        <v>745</v>
      </c>
      <c r="R403" s="34" t="s">
        <v>746</v>
      </c>
      <c r="W403" s="36">
        <v>0</v>
      </c>
      <c r="AB403" s="34">
        <v>549</v>
      </c>
    </row>
    <row r="404" spans="1:28" x14ac:dyDescent="0.25">
      <c r="A404" s="34" t="s">
        <v>365</v>
      </c>
      <c r="B404" s="34" t="s">
        <v>895</v>
      </c>
      <c r="C404" s="35">
        <v>41275</v>
      </c>
      <c r="D404" s="34" t="s">
        <v>740</v>
      </c>
      <c r="E404" s="36">
        <v>4.0300000000000002E-2</v>
      </c>
      <c r="F404" s="36">
        <v>0</v>
      </c>
      <c r="G404" s="36">
        <v>4.0300000000000002E-2</v>
      </c>
      <c r="H404" s="36">
        <v>0</v>
      </c>
      <c r="I404" s="34" t="s">
        <v>741</v>
      </c>
      <c r="J404" s="34" t="s">
        <v>742</v>
      </c>
      <c r="K404" s="36">
        <v>0</v>
      </c>
      <c r="L404" s="36">
        <v>0</v>
      </c>
      <c r="M404" s="34" t="s">
        <v>743</v>
      </c>
      <c r="N404" s="34" t="s">
        <v>744</v>
      </c>
      <c r="O404" s="34" t="s">
        <v>748</v>
      </c>
      <c r="P404" s="34" t="s">
        <v>759</v>
      </c>
      <c r="R404" s="34" t="s">
        <v>746</v>
      </c>
      <c r="W404" s="36">
        <v>0</v>
      </c>
      <c r="AB404" s="34">
        <v>551</v>
      </c>
    </row>
    <row r="405" spans="1:28" x14ac:dyDescent="0.25">
      <c r="A405" s="34" t="s">
        <v>366</v>
      </c>
      <c r="B405" s="34" t="s">
        <v>897</v>
      </c>
      <c r="C405" s="35">
        <v>41275</v>
      </c>
      <c r="D405" s="34" t="s">
        <v>740</v>
      </c>
      <c r="E405" s="36">
        <v>2.81E-2</v>
      </c>
      <c r="F405" s="36">
        <v>0</v>
      </c>
      <c r="G405" s="36">
        <v>2.81E-2</v>
      </c>
      <c r="H405" s="36">
        <v>0</v>
      </c>
      <c r="I405" s="34" t="s">
        <v>741</v>
      </c>
      <c r="J405" s="34" t="s">
        <v>742</v>
      </c>
      <c r="K405" s="36">
        <v>0</v>
      </c>
      <c r="L405" s="36">
        <v>0</v>
      </c>
      <c r="M405" s="34" t="s">
        <v>743</v>
      </c>
      <c r="N405" s="34" t="s">
        <v>744</v>
      </c>
      <c r="O405" s="34" t="s">
        <v>748</v>
      </c>
      <c r="P405" s="34" t="s">
        <v>760</v>
      </c>
      <c r="R405" s="34" t="s">
        <v>746</v>
      </c>
      <c r="W405" s="36">
        <v>0</v>
      </c>
      <c r="AB405" s="34">
        <v>553</v>
      </c>
    </row>
    <row r="406" spans="1:28" x14ac:dyDescent="0.25">
      <c r="A406" s="34" t="s">
        <v>367</v>
      </c>
      <c r="B406" s="34" t="s">
        <v>992</v>
      </c>
      <c r="C406" s="35">
        <v>42095</v>
      </c>
      <c r="D406" s="34" t="s">
        <v>740</v>
      </c>
      <c r="E406" s="36">
        <v>0</v>
      </c>
      <c r="F406" s="36">
        <v>0</v>
      </c>
      <c r="G406" s="36">
        <v>0</v>
      </c>
      <c r="H406" s="36">
        <v>0</v>
      </c>
      <c r="I406" s="34" t="s">
        <v>741</v>
      </c>
      <c r="J406" s="34" t="s">
        <v>742</v>
      </c>
      <c r="K406" s="36">
        <v>0</v>
      </c>
      <c r="L406" s="36">
        <v>0</v>
      </c>
      <c r="M406" s="34" t="s">
        <v>743</v>
      </c>
      <c r="N406" s="34" t="s">
        <v>744</v>
      </c>
      <c r="O406" s="34" t="s">
        <v>748</v>
      </c>
      <c r="P406" s="34" t="s">
        <v>760</v>
      </c>
      <c r="R406" s="34" t="s">
        <v>747</v>
      </c>
      <c r="W406" s="36">
        <v>0</v>
      </c>
      <c r="AB406" s="34">
        <v>1060</v>
      </c>
    </row>
    <row r="407" spans="1:28" x14ac:dyDescent="0.25">
      <c r="A407" s="34" t="s">
        <v>368</v>
      </c>
      <c r="B407" s="34" t="s">
        <v>899</v>
      </c>
      <c r="C407" s="35">
        <v>41275</v>
      </c>
      <c r="D407" s="34" t="s">
        <v>740</v>
      </c>
      <c r="E407" s="36">
        <v>1.6719999999999999E-2</v>
      </c>
      <c r="F407" s="36">
        <v>4.1799999999999997E-3</v>
      </c>
      <c r="G407" s="36">
        <v>2.0899999999999998E-2</v>
      </c>
      <c r="H407" s="36">
        <v>0</v>
      </c>
      <c r="I407" s="34" t="s">
        <v>741</v>
      </c>
      <c r="J407" s="34" t="s">
        <v>742</v>
      </c>
      <c r="K407" s="36">
        <v>0</v>
      </c>
      <c r="L407" s="36">
        <v>0.2</v>
      </c>
      <c r="M407" s="34" t="s">
        <v>743</v>
      </c>
      <c r="N407" s="34" t="s">
        <v>744</v>
      </c>
      <c r="O407" s="34" t="s">
        <v>748</v>
      </c>
      <c r="P407" s="34" t="s">
        <v>757</v>
      </c>
      <c r="R407" s="34" t="s">
        <v>746</v>
      </c>
      <c r="W407" s="36">
        <v>0</v>
      </c>
      <c r="AB407" s="34">
        <v>555</v>
      </c>
    </row>
    <row r="408" spans="1:28" x14ac:dyDescent="0.25">
      <c r="A408" s="34" t="s">
        <v>369</v>
      </c>
      <c r="B408" s="34" t="s">
        <v>900</v>
      </c>
      <c r="C408" s="35">
        <v>41275</v>
      </c>
      <c r="D408" s="34" t="s">
        <v>740</v>
      </c>
      <c r="E408" s="36">
        <v>1.35E-2</v>
      </c>
      <c r="F408" s="36">
        <v>0</v>
      </c>
      <c r="G408" s="36">
        <v>1.35E-2</v>
      </c>
      <c r="H408" s="36">
        <v>0</v>
      </c>
      <c r="I408" s="34" t="s">
        <v>741</v>
      </c>
      <c r="J408" s="34" t="s">
        <v>742</v>
      </c>
      <c r="K408" s="36">
        <v>0</v>
      </c>
      <c r="L408" s="36">
        <v>0</v>
      </c>
      <c r="M408" s="34" t="s">
        <v>743</v>
      </c>
      <c r="N408" s="34" t="s">
        <v>744</v>
      </c>
      <c r="O408" s="34" t="s">
        <v>748</v>
      </c>
      <c r="P408" s="34" t="s">
        <v>758</v>
      </c>
      <c r="R408" s="34" t="s">
        <v>746</v>
      </c>
      <c r="W408" s="36">
        <v>0</v>
      </c>
      <c r="AB408" s="34">
        <v>556</v>
      </c>
    </row>
    <row r="409" spans="1:28" x14ac:dyDescent="0.25">
      <c r="A409" s="34" t="s">
        <v>993</v>
      </c>
      <c r="B409" s="34" t="s">
        <v>902</v>
      </c>
      <c r="C409" s="35">
        <v>42795</v>
      </c>
      <c r="D409" s="34" t="s">
        <v>740</v>
      </c>
      <c r="E409" s="36">
        <v>1.35E-2</v>
      </c>
      <c r="F409" s="36">
        <v>0</v>
      </c>
      <c r="G409" s="36">
        <v>1.35E-2</v>
      </c>
      <c r="H409" s="36">
        <v>0</v>
      </c>
      <c r="I409" s="34" t="s">
        <v>741</v>
      </c>
      <c r="J409" s="34" t="s">
        <v>742</v>
      </c>
      <c r="K409" s="36">
        <v>0</v>
      </c>
      <c r="L409" s="36">
        <v>0</v>
      </c>
      <c r="M409" s="34" t="s">
        <v>743</v>
      </c>
      <c r="N409" s="34" t="s">
        <v>744</v>
      </c>
      <c r="O409" s="34" t="s">
        <v>748</v>
      </c>
      <c r="P409" s="34" t="s">
        <v>764</v>
      </c>
      <c r="R409" s="34" t="s">
        <v>747</v>
      </c>
      <c r="W409" s="36">
        <v>0</v>
      </c>
      <c r="AB409" s="34">
        <v>1140</v>
      </c>
    </row>
    <row r="410" spans="1:28" x14ac:dyDescent="0.25">
      <c r="A410" s="34" t="s">
        <v>370</v>
      </c>
      <c r="B410" s="34" t="s">
        <v>903</v>
      </c>
      <c r="C410" s="35">
        <v>41275</v>
      </c>
      <c r="D410" s="34" t="s">
        <v>740</v>
      </c>
      <c r="E410" s="36">
        <v>2.1760000000000002E-2</v>
      </c>
      <c r="F410" s="36">
        <v>1.14E-3</v>
      </c>
      <c r="G410" s="36">
        <v>2.29E-2</v>
      </c>
      <c r="H410" s="36">
        <v>0</v>
      </c>
      <c r="I410" s="34" t="s">
        <v>741</v>
      </c>
      <c r="J410" s="34" t="s">
        <v>742</v>
      </c>
      <c r="K410" s="36">
        <v>0</v>
      </c>
      <c r="L410" s="36">
        <v>0.05</v>
      </c>
      <c r="M410" s="34" t="s">
        <v>743</v>
      </c>
      <c r="N410" s="34" t="s">
        <v>744</v>
      </c>
      <c r="O410" s="34" t="s">
        <v>748</v>
      </c>
      <c r="P410" s="34" t="s">
        <v>762</v>
      </c>
      <c r="R410" s="34" t="s">
        <v>746</v>
      </c>
      <c r="W410" s="36">
        <v>0</v>
      </c>
      <c r="AB410" s="34">
        <v>559</v>
      </c>
    </row>
    <row r="411" spans="1:28" x14ac:dyDescent="0.25">
      <c r="A411" s="34" t="s">
        <v>371</v>
      </c>
      <c r="B411" s="34" t="s">
        <v>905</v>
      </c>
      <c r="C411" s="35">
        <v>41275</v>
      </c>
      <c r="D411" s="34" t="s">
        <v>740</v>
      </c>
      <c r="E411" s="36">
        <v>1.7100000000000001E-2</v>
      </c>
      <c r="F411" s="36">
        <v>0</v>
      </c>
      <c r="G411" s="36">
        <v>1.7100000000000001E-2</v>
      </c>
      <c r="H411" s="36">
        <v>0</v>
      </c>
      <c r="I411" s="34" t="s">
        <v>741</v>
      </c>
      <c r="J411" s="34" t="s">
        <v>742</v>
      </c>
      <c r="K411" s="36">
        <v>0</v>
      </c>
      <c r="L411" s="36">
        <v>0</v>
      </c>
      <c r="M411" s="34" t="s">
        <v>743</v>
      </c>
      <c r="N411" s="34" t="s">
        <v>744</v>
      </c>
      <c r="O411" s="34" t="s">
        <v>748</v>
      </c>
      <c r="P411" s="34" t="s">
        <v>754</v>
      </c>
      <c r="R411" s="34" t="s">
        <v>746</v>
      </c>
      <c r="W411" s="36">
        <v>0</v>
      </c>
      <c r="AB411" s="34">
        <v>560</v>
      </c>
    </row>
    <row r="412" spans="1:28" x14ac:dyDescent="0.25">
      <c r="A412" s="34" t="s">
        <v>372</v>
      </c>
      <c r="B412" s="34" t="s">
        <v>903</v>
      </c>
      <c r="C412" s="35">
        <v>41275</v>
      </c>
      <c r="D412" s="34" t="s">
        <v>740</v>
      </c>
      <c r="E412" s="36">
        <v>1.9699999999999999E-2</v>
      </c>
      <c r="F412" s="36">
        <v>0</v>
      </c>
      <c r="G412" s="36">
        <v>1.9699999999999999E-2</v>
      </c>
      <c r="H412" s="36">
        <v>0</v>
      </c>
      <c r="I412" s="34" t="s">
        <v>741</v>
      </c>
      <c r="J412" s="34" t="s">
        <v>742</v>
      </c>
      <c r="K412" s="36">
        <v>0</v>
      </c>
      <c r="L412" s="36">
        <v>0</v>
      </c>
      <c r="M412" s="34" t="s">
        <v>743</v>
      </c>
      <c r="N412" s="34" t="s">
        <v>744</v>
      </c>
      <c r="O412" s="34" t="s">
        <v>748</v>
      </c>
      <c r="P412" s="34" t="s">
        <v>765</v>
      </c>
      <c r="R412" s="34" t="s">
        <v>746</v>
      </c>
      <c r="W412" s="36">
        <v>0</v>
      </c>
      <c r="AB412" s="34">
        <v>563</v>
      </c>
    </row>
    <row r="413" spans="1:28" x14ac:dyDescent="0.25">
      <c r="A413" s="34" t="s">
        <v>373</v>
      </c>
      <c r="B413" s="34" t="s">
        <v>907</v>
      </c>
      <c r="C413" s="35">
        <v>41275</v>
      </c>
      <c r="D413" s="34" t="s">
        <v>740</v>
      </c>
      <c r="E413" s="36">
        <v>1.78E-2</v>
      </c>
      <c r="F413" s="36">
        <v>0</v>
      </c>
      <c r="G413" s="36">
        <v>1.78E-2</v>
      </c>
      <c r="H413" s="36">
        <v>0</v>
      </c>
      <c r="I413" s="34" t="s">
        <v>741</v>
      </c>
      <c r="J413" s="34" t="s">
        <v>742</v>
      </c>
      <c r="K413" s="36">
        <v>0</v>
      </c>
      <c r="L413" s="36">
        <v>0</v>
      </c>
      <c r="M413" s="34" t="s">
        <v>743</v>
      </c>
      <c r="N413" s="34" t="s">
        <v>744</v>
      </c>
      <c r="O413" s="34" t="s">
        <v>748</v>
      </c>
      <c r="P413" s="34" t="s">
        <v>765</v>
      </c>
      <c r="R413" s="34" t="s">
        <v>746</v>
      </c>
      <c r="W413" s="36">
        <v>0</v>
      </c>
      <c r="AB413" s="34">
        <v>565</v>
      </c>
    </row>
    <row r="414" spans="1:28" x14ac:dyDescent="0.25">
      <c r="A414" s="34" t="s">
        <v>374</v>
      </c>
      <c r="B414" s="34" t="s">
        <v>908</v>
      </c>
      <c r="C414" s="35">
        <v>41275</v>
      </c>
      <c r="D414" s="34" t="s">
        <v>740</v>
      </c>
      <c r="E414" s="36">
        <v>2.1780000000000001E-2</v>
      </c>
      <c r="F414" s="36">
        <v>2.4199999999999998E-3</v>
      </c>
      <c r="G414" s="36">
        <v>2.4199999999999999E-2</v>
      </c>
      <c r="H414" s="36">
        <v>0</v>
      </c>
      <c r="I414" s="34" t="s">
        <v>741</v>
      </c>
      <c r="J414" s="34" t="s">
        <v>742</v>
      </c>
      <c r="K414" s="36">
        <v>0</v>
      </c>
      <c r="L414" s="36">
        <v>0.1</v>
      </c>
      <c r="M414" s="34" t="s">
        <v>743</v>
      </c>
      <c r="N414" s="34" t="s">
        <v>744</v>
      </c>
      <c r="O414" s="34" t="s">
        <v>748</v>
      </c>
      <c r="P414" s="34" t="s">
        <v>754</v>
      </c>
      <c r="R414" s="34" t="s">
        <v>746</v>
      </c>
      <c r="W414" s="36">
        <v>0</v>
      </c>
      <c r="AB414" s="34">
        <v>567</v>
      </c>
    </row>
    <row r="415" spans="1:28" x14ac:dyDescent="0.25">
      <c r="A415" s="34" t="s">
        <v>375</v>
      </c>
      <c r="B415" s="34" t="s">
        <v>909</v>
      </c>
      <c r="C415" s="35">
        <v>41275</v>
      </c>
      <c r="D415" s="34" t="s">
        <v>740</v>
      </c>
      <c r="E415" s="36">
        <v>2.6409999999999999E-2</v>
      </c>
      <c r="F415" s="36">
        <v>1.39E-3</v>
      </c>
      <c r="G415" s="36">
        <v>2.7799999999999998E-2</v>
      </c>
      <c r="H415" s="36">
        <v>0</v>
      </c>
      <c r="I415" s="34" t="s">
        <v>741</v>
      </c>
      <c r="J415" s="34" t="s">
        <v>742</v>
      </c>
      <c r="K415" s="36">
        <v>0</v>
      </c>
      <c r="L415" s="36">
        <v>0.05</v>
      </c>
      <c r="M415" s="34" t="s">
        <v>743</v>
      </c>
      <c r="N415" s="34" t="s">
        <v>744</v>
      </c>
      <c r="O415" s="34" t="s">
        <v>748</v>
      </c>
      <c r="P415" s="34" t="s">
        <v>758</v>
      </c>
      <c r="R415" s="34" t="s">
        <v>746</v>
      </c>
      <c r="W415" s="36">
        <v>0</v>
      </c>
      <c r="AB415" s="34">
        <v>568</v>
      </c>
    </row>
    <row r="416" spans="1:28" x14ac:dyDescent="0.25">
      <c r="A416" s="34" t="s">
        <v>376</v>
      </c>
      <c r="B416" s="34" t="s">
        <v>910</v>
      </c>
      <c r="C416" s="35">
        <v>41275</v>
      </c>
      <c r="D416" s="34" t="s">
        <v>740</v>
      </c>
      <c r="E416" s="36">
        <v>1.15E-2</v>
      </c>
      <c r="F416" s="36">
        <v>0</v>
      </c>
      <c r="G416" s="36">
        <v>1.15E-2</v>
      </c>
      <c r="H416" s="36">
        <v>0</v>
      </c>
      <c r="I416" s="34" t="s">
        <v>741</v>
      </c>
      <c r="J416" s="34" t="s">
        <v>742</v>
      </c>
      <c r="K416" s="36">
        <v>0</v>
      </c>
      <c r="L416" s="36">
        <v>0</v>
      </c>
      <c r="M416" s="34" t="s">
        <v>743</v>
      </c>
      <c r="N416" s="34" t="s">
        <v>744</v>
      </c>
      <c r="O416" s="34" t="s">
        <v>748</v>
      </c>
      <c r="P416" s="34" t="s">
        <v>762</v>
      </c>
      <c r="R416" s="34" t="s">
        <v>746</v>
      </c>
      <c r="W416" s="36">
        <v>0</v>
      </c>
      <c r="AB416" s="34">
        <v>571</v>
      </c>
    </row>
    <row r="417" spans="1:28" x14ac:dyDescent="0.25">
      <c r="A417" s="34" t="s">
        <v>994</v>
      </c>
      <c r="B417" s="34" t="s">
        <v>912</v>
      </c>
      <c r="C417" s="35">
        <v>42795</v>
      </c>
      <c r="D417" s="34" t="s">
        <v>740</v>
      </c>
      <c r="E417" s="36">
        <v>1.15E-2</v>
      </c>
      <c r="F417" s="36">
        <v>0</v>
      </c>
      <c r="G417" s="36">
        <v>1.15E-2</v>
      </c>
      <c r="H417" s="36">
        <v>0</v>
      </c>
      <c r="I417" s="34" t="s">
        <v>741</v>
      </c>
      <c r="J417" s="34" t="s">
        <v>742</v>
      </c>
      <c r="K417" s="36">
        <v>0</v>
      </c>
      <c r="L417" s="36">
        <v>0</v>
      </c>
      <c r="M417" s="34" t="s">
        <v>743</v>
      </c>
      <c r="N417" s="34" t="s">
        <v>744</v>
      </c>
      <c r="O417" s="34" t="s">
        <v>748</v>
      </c>
      <c r="P417" s="34" t="s">
        <v>760</v>
      </c>
      <c r="R417" s="34" t="s">
        <v>747</v>
      </c>
      <c r="W417" s="36">
        <v>0</v>
      </c>
      <c r="AB417" s="34">
        <v>1146</v>
      </c>
    </row>
    <row r="418" spans="1:28" x14ac:dyDescent="0.25">
      <c r="A418" s="34" t="s">
        <v>995</v>
      </c>
      <c r="B418" s="34" t="s">
        <v>996</v>
      </c>
      <c r="C418" s="35">
        <v>42339</v>
      </c>
      <c r="D418" s="34" t="s">
        <v>740</v>
      </c>
      <c r="E418" s="36">
        <v>1.9599999999999999E-2</v>
      </c>
      <c r="F418" s="36">
        <v>0</v>
      </c>
      <c r="G418" s="36">
        <v>1.9599999999999999E-2</v>
      </c>
      <c r="H418" s="36">
        <v>0</v>
      </c>
      <c r="I418" s="34" t="s">
        <v>741</v>
      </c>
      <c r="J418" s="34" t="s">
        <v>742</v>
      </c>
      <c r="K418" s="36">
        <v>0</v>
      </c>
      <c r="L418" s="36">
        <v>0</v>
      </c>
      <c r="M418" s="34" t="s">
        <v>743</v>
      </c>
      <c r="N418" s="34" t="s">
        <v>744</v>
      </c>
      <c r="O418" s="34" t="s">
        <v>748</v>
      </c>
      <c r="R418" s="34" t="s">
        <v>747</v>
      </c>
      <c r="W418" s="36">
        <v>0</v>
      </c>
      <c r="AB418" s="34">
        <v>1116</v>
      </c>
    </row>
    <row r="419" spans="1:28" x14ac:dyDescent="0.25">
      <c r="A419" s="34" t="s">
        <v>377</v>
      </c>
      <c r="B419" s="34" t="s">
        <v>875</v>
      </c>
      <c r="C419" s="35">
        <v>41913</v>
      </c>
      <c r="D419" s="34" t="s">
        <v>740</v>
      </c>
      <c r="E419" s="36">
        <v>0</v>
      </c>
      <c r="F419" s="36">
        <v>0</v>
      </c>
      <c r="G419" s="36">
        <v>0</v>
      </c>
      <c r="H419" s="36">
        <v>0</v>
      </c>
      <c r="I419" s="34" t="s">
        <v>741</v>
      </c>
      <c r="J419" s="34" t="s">
        <v>742</v>
      </c>
      <c r="K419" s="36">
        <v>0</v>
      </c>
      <c r="L419" s="36">
        <v>0</v>
      </c>
      <c r="M419" s="34" t="s">
        <v>743</v>
      </c>
      <c r="N419" s="34" t="s">
        <v>744</v>
      </c>
      <c r="O419" s="34" t="s">
        <v>745</v>
      </c>
      <c r="R419" s="34" t="s">
        <v>746</v>
      </c>
      <c r="W419" s="36">
        <v>0</v>
      </c>
      <c r="AB419" s="34">
        <v>572</v>
      </c>
    </row>
    <row r="420" spans="1:28" x14ac:dyDescent="0.25">
      <c r="A420" s="34" t="s">
        <v>378</v>
      </c>
      <c r="B420" s="34" t="s">
        <v>876</v>
      </c>
      <c r="C420" s="35">
        <v>41275</v>
      </c>
      <c r="D420" s="34" t="s">
        <v>740</v>
      </c>
      <c r="E420" s="36">
        <v>3.1199999999999999E-2</v>
      </c>
      <c r="F420" s="36">
        <v>0</v>
      </c>
      <c r="G420" s="36">
        <v>3.1199999999999999E-2</v>
      </c>
      <c r="H420" s="36">
        <v>0</v>
      </c>
      <c r="I420" s="34" t="s">
        <v>741</v>
      </c>
      <c r="J420" s="34" t="s">
        <v>742</v>
      </c>
      <c r="K420" s="36">
        <v>0</v>
      </c>
      <c r="L420" s="36">
        <v>0</v>
      </c>
      <c r="M420" s="34" t="s">
        <v>743</v>
      </c>
      <c r="N420" s="34" t="s">
        <v>744</v>
      </c>
      <c r="O420" s="34" t="s">
        <v>748</v>
      </c>
      <c r="P420" s="34" t="s">
        <v>750</v>
      </c>
      <c r="R420" s="34" t="s">
        <v>746</v>
      </c>
      <c r="W420" s="36">
        <v>0</v>
      </c>
      <c r="AB420" s="34">
        <v>575</v>
      </c>
    </row>
    <row r="421" spans="1:28" x14ac:dyDescent="0.25">
      <c r="A421" s="34" t="s">
        <v>379</v>
      </c>
      <c r="B421" s="34" t="s">
        <v>997</v>
      </c>
      <c r="C421" s="35">
        <v>41275</v>
      </c>
      <c r="D421" s="34" t="s">
        <v>740</v>
      </c>
      <c r="E421" s="36">
        <v>3.2129999999999999E-2</v>
      </c>
      <c r="F421" s="36">
        <v>3.5699999999999998E-3</v>
      </c>
      <c r="G421" s="36">
        <v>3.5699999999999996E-2</v>
      </c>
      <c r="H421" s="36">
        <v>0</v>
      </c>
      <c r="I421" s="34" t="s">
        <v>741</v>
      </c>
      <c r="J421" s="34" t="s">
        <v>742</v>
      </c>
      <c r="K421" s="36">
        <v>0</v>
      </c>
      <c r="L421" s="36">
        <v>0.1</v>
      </c>
      <c r="M421" s="34" t="s">
        <v>743</v>
      </c>
      <c r="N421" s="34" t="s">
        <v>744</v>
      </c>
      <c r="O421" s="34" t="s">
        <v>748</v>
      </c>
      <c r="P421" s="34" t="s">
        <v>760</v>
      </c>
      <c r="R421" s="34" t="s">
        <v>746</v>
      </c>
      <c r="W421" s="36">
        <v>0</v>
      </c>
      <c r="AB421" s="34">
        <v>576</v>
      </c>
    </row>
    <row r="422" spans="1:28" x14ac:dyDescent="0.25">
      <c r="A422" s="34" t="s">
        <v>380</v>
      </c>
      <c r="B422" s="34" t="s">
        <v>878</v>
      </c>
      <c r="C422" s="35">
        <v>41306</v>
      </c>
      <c r="D422" s="34" t="s">
        <v>740</v>
      </c>
      <c r="E422" s="36">
        <v>2.7699999999999999E-2</v>
      </c>
      <c r="F422" s="36">
        <v>0</v>
      </c>
      <c r="G422" s="36">
        <v>2.7699999999999999E-2</v>
      </c>
      <c r="H422" s="36">
        <v>0</v>
      </c>
      <c r="I422" s="34" t="s">
        <v>741</v>
      </c>
      <c r="J422" s="34" t="s">
        <v>742</v>
      </c>
      <c r="K422" s="36">
        <v>0</v>
      </c>
      <c r="L422" s="36">
        <v>0</v>
      </c>
      <c r="M422" s="34" t="s">
        <v>743</v>
      </c>
      <c r="N422" s="34" t="s">
        <v>744</v>
      </c>
      <c r="O422" s="34" t="s">
        <v>748</v>
      </c>
      <c r="P422" s="34">
        <v>32</v>
      </c>
      <c r="R422" s="34" t="s">
        <v>746</v>
      </c>
      <c r="W422" s="36">
        <v>0</v>
      </c>
      <c r="AB422" s="34">
        <v>578</v>
      </c>
    </row>
    <row r="423" spans="1:28" x14ac:dyDescent="0.25">
      <c r="A423" s="34" t="s">
        <v>381</v>
      </c>
      <c r="B423" s="34" t="s">
        <v>879</v>
      </c>
      <c r="C423" s="35">
        <v>41275</v>
      </c>
      <c r="D423" s="34" t="s">
        <v>740</v>
      </c>
      <c r="E423" s="36">
        <v>3.7699999999999997E-2</v>
      </c>
      <c r="F423" s="36">
        <v>0</v>
      </c>
      <c r="G423" s="36">
        <v>3.7699999999999997E-2</v>
      </c>
      <c r="H423" s="36">
        <v>0</v>
      </c>
      <c r="I423" s="34" t="s">
        <v>741</v>
      </c>
      <c r="J423" s="34" t="s">
        <v>742</v>
      </c>
      <c r="K423" s="36">
        <v>0</v>
      </c>
      <c r="L423" s="36">
        <v>0</v>
      </c>
      <c r="M423" s="34" t="s">
        <v>743</v>
      </c>
      <c r="N423" s="34" t="s">
        <v>744</v>
      </c>
      <c r="O423" s="34" t="s">
        <v>748</v>
      </c>
      <c r="P423" s="34" t="s">
        <v>760</v>
      </c>
      <c r="R423" s="34" t="s">
        <v>746</v>
      </c>
      <c r="W423" s="36">
        <v>0</v>
      </c>
      <c r="AB423" s="34">
        <v>582</v>
      </c>
    </row>
    <row r="424" spans="1:28" x14ac:dyDescent="0.25">
      <c r="A424" s="34" t="s">
        <v>382</v>
      </c>
      <c r="B424" s="34" t="s">
        <v>880</v>
      </c>
      <c r="C424" s="35">
        <v>41275</v>
      </c>
      <c r="D424" s="34" t="s">
        <v>740</v>
      </c>
      <c r="E424" s="36">
        <v>5.5954999999999998E-2</v>
      </c>
      <c r="F424" s="36">
        <v>2.9450000000000001E-3</v>
      </c>
      <c r="G424" s="36">
        <v>5.8900000000000001E-2</v>
      </c>
      <c r="H424" s="36">
        <v>0</v>
      </c>
      <c r="I424" s="34" t="s">
        <v>741</v>
      </c>
      <c r="J424" s="34" t="s">
        <v>742</v>
      </c>
      <c r="K424" s="36">
        <v>0</v>
      </c>
      <c r="L424" s="36">
        <v>0.05</v>
      </c>
      <c r="M424" s="34" t="s">
        <v>743</v>
      </c>
      <c r="N424" s="34" t="s">
        <v>744</v>
      </c>
      <c r="O424" s="34" t="s">
        <v>748</v>
      </c>
      <c r="P424" s="34" t="s">
        <v>761</v>
      </c>
      <c r="R424" s="34" t="s">
        <v>746</v>
      </c>
      <c r="W424" s="36">
        <v>0</v>
      </c>
      <c r="AB424" s="34">
        <v>586</v>
      </c>
    </row>
    <row r="425" spans="1:28" x14ac:dyDescent="0.25">
      <c r="A425" s="34" t="s">
        <v>383</v>
      </c>
      <c r="B425" s="34" t="s">
        <v>998</v>
      </c>
      <c r="C425" s="35">
        <v>41913</v>
      </c>
      <c r="D425" s="34" t="s">
        <v>740</v>
      </c>
      <c r="E425" s="36">
        <v>2.87E-2</v>
      </c>
      <c r="F425" s="36">
        <v>0</v>
      </c>
      <c r="G425" s="36">
        <v>2.87E-2</v>
      </c>
      <c r="H425" s="36">
        <v>0</v>
      </c>
      <c r="I425" s="34" t="s">
        <v>741</v>
      </c>
      <c r="J425" s="34" t="s">
        <v>742</v>
      </c>
      <c r="K425" s="36">
        <v>0</v>
      </c>
      <c r="L425" s="36">
        <v>0</v>
      </c>
      <c r="M425" s="34" t="s">
        <v>743</v>
      </c>
      <c r="N425" s="34" t="s">
        <v>744</v>
      </c>
      <c r="O425" s="34" t="s">
        <v>748</v>
      </c>
      <c r="P425" s="34" t="s">
        <v>750</v>
      </c>
      <c r="R425" s="34" t="s">
        <v>747</v>
      </c>
      <c r="W425" s="36">
        <v>0</v>
      </c>
      <c r="AB425" s="34">
        <v>1069</v>
      </c>
    </row>
    <row r="426" spans="1:28" x14ac:dyDescent="0.25">
      <c r="A426" s="34" t="s">
        <v>999</v>
      </c>
      <c r="B426" s="34" t="s">
        <v>879</v>
      </c>
      <c r="C426" s="35">
        <v>39448</v>
      </c>
      <c r="D426" s="34" t="s">
        <v>740</v>
      </c>
      <c r="E426" s="36">
        <v>4.9799999999999997E-2</v>
      </c>
      <c r="F426" s="36">
        <v>0</v>
      </c>
      <c r="G426" s="36">
        <v>4.9799999999999997E-2</v>
      </c>
      <c r="H426" s="36">
        <v>0</v>
      </c>
      <c r="I426" s="34" t="s">
        <v>741</v>
      </c>
      <c r="J426" s="34" t="s">
        <v>742</v>
      </c>
      <c r="K426" s="36">
        <v>0</v>
      </c>
      <c r="L426" s="36">
        <v>0</v>
      </c>
      <c r="M426" s="34" t="s">
        <v>743</v>
      </c>
      <c r="N426" s="34" t="s">
        <v>744</v>
      </c>
      <c r="O426" s="34" t="s">
        <v>748</v>
      </c>
      <c r="P426" s="34" t="s">
        <v>760</v>
      </c>
      <c r="R426" s="34" t="s">
        <v>746</v>
      </c>
      <c r="W426" s="36">
        <v>0</v>
      </c>
      <c r="AB426" s="34">
        <v>587</v>
      </c>
    </row>
    <row r="427" spans="1:28" x14ac:dyDescent="0.25">
      <c r="A427" s="34" t="s">
        <v>1000</v>
      </c>
      <c r="B427" s="34" t="s">
        <v>1001</v>
      </c>
      <c r="C427" s="35">
        <v>42186</v>
      </c>
      <c r="D427" s="34" t="s">
        <v>740</v>
      </c>
      <c r="E427" s="36">
        <v>0</v>
      </c>
      <c r="F427" s="36">
        <v>0</v>
      </c>
      <c r="G427" s="36">
        <v>0</v>
      </c>
      <c r="H427" s="36">
        <v>0</v>
      </c>
      <c r="I427" s="34" t="s">
        <v>741</v>
      </c>
      <c r="J427" s="34" t="s">
        <v>742</v>
      </c>
      <c r="K427" s="36">
        <v>0</v>
      </c>
      <c r="L427" s="36">
        <v>0</v>
      </c>
      <c r="M427" s="34" t="s">
        <v>743</v>
      </c>
      <c r="N427" s="34" t="s">
        <v>744</v>
      </c>
      <c r="O427" s="34" t="s">
        <v>745</v>
      </c>
      <c r="R427" s="34" t="s">
        <v>747</v>
      </c>
      <c r="W427" s="36">
        <v>0</v>
      </c>
      <c r="AB427" s="34">
        <v>1106</v>
      </c>
    </row>
    <row r="428" spans="1:28" x14ac:dyDescent="0.25">
      <c r="A428" s="34" t="s">
        <v>384</v>
      </c>
      <c r="B428" s="34" t="s">
        <v>1002</v>
      </c>
      <c r="C428" s="35">
        <v>41275</v>
      </c>
      <c r="D428" s="34" t="s">
        <v>740</v>
      </c>
      <c r="E428" s="36">
        <v>5.2999999999999999E-2</v>
      </c>
      <c r="F428" s="36">
        <v>0</v>
      </c>
      <c r="G428" s="36">
        <v>5.2999999999999999E-2</v>
      </c>
      <c r="H428" s="36">
        <v>0</v>
      </c>
      <c r="I428" s="34" t="s">
        <v>741</v>
      </c>
      <c r="J428" s="34" t="s">
        <v>742</v>
      </c>
      <c r="K428" s="36">
        <v>0</v>
      </c>
      <c r="L428" s="36">
        <v>0</v>
      </c>
      <c r="M428" s="34" t="s">
        <v>743</v>
      </c>
      <c r="N428" s="34" t="s">
        <v>744</v>
      </c>
      <c r="O428" s="34" t="s">
        <v>748</v>
      </c>
      <c r="R428" s="34" t="s">
        <v>746</v>
      </c>
      <c r="W428" s="36">
        <v>0</v>
      </c>
      <c r="AB428" s="34">
        <v>588</v>
      </c>
    </row>
    <row r="429" spans="1:28" x14ac:dyDescent="0.25">
      <c r="A429" s="34" t="s">
        <v>385</v>
      </c>
      <c r="B429" s="34" t="s">
        <v>1003</v>
      </c>
      <c r="C429" s="35">
        <v>42186</v>
      </c>
      <c r="D429" s="34" t="s">
        <v>740</v>
      </c>
      <c r="E429" s="36">
        <v>2.9700000000000001E-2</v>
      </c>
      <c r="F429" s="36">
        <v>0</v>
      </c>
      <c r="G429" s="36">
        <v>2.9700000000000001E-2</v>
      </c>
      <c r="H429" s="36">
        <v>0</v>
      </c>
      <c r="I429" s="34" t="s">
        <v>741</v>
      </c>
      <c r="J429" s="34" t="s">
        <v>742</v>
      </c>
      <c r="K429" s="36">
        <v>0</v>
      </c>
      <c r="L429" s="36">
        <v>0</v>
      </c>
      <c r="M429" s="34" t="s">
        <v>743</v>
      </c>
      <c r="N429" s="34" t="s">
        <v>744</v>
      </c>
      <c r="O429" s="34" t="s">
        <v>748</v>
      </c>
      <c r="Q429" s="34">
        <v>0</v>
      </c>
      <c r="R429" s="34" t="s">
        <v>746</v>
      </c>
      <c r="W429" s="36">
        <v>0</v>
      </c>
      <c r="AB429" s="34">
        <v>989</v>
      </c>
    </row>
    <row r="430" spans="1:28" x14ac:dyDescent="0.25">
      <c r="A430" s="34" t="s">
        <v>386</v>
      </c>
      <c r="B430" s="34" t="s">
        <v>891</v>
      </c>
      <c r="C430" s="35">
        <v>41913</v>
      </c>
      <c r="D430" s="34" t="s">
        <v>740</v>
      </c>
      <c r="E430" s="36">
        <v>0</v>
      </c>
      <c r="F430" s="36">
        <v>0</v>
      </c>
      <c r="G430" s="36">
        <v>0</v>
      </c>
      <c r="H430" s="36">
        <v>0</v>
      </c>
      <c r="I430" s="34" t="s">
        <v>741</v>
      </c>
      <c r="J430" s="34" t="s">
        <v>742</v>
      </c>
      <c r="K430" s="36">
        <v>0</v>
      </c>
      <c r="L430" s="36">
        <v>0</v>
      </c>
      <c r="M430" s="34" t="s">
        <v>743</v>
      </c>
      <c r="N430" s="34" t="s">
        <v>744</v>
      </c>
      <c r="O430" s="34" t="s">
        <v>745</v>
      </c>
      <c r="R430" s="34" t="s">
        <v>746</v>
      </c>
      <c r="W430" s="36">
        <v>0</v>
      </c>
      <c r="AB430" s="34">
        <v>590</v>
      </c>
    </row>
    <row r="431" spans="1:28" x14ac:dyDescent="0.25">
      <c r="A431" s="34" t="s">
        <v>387</v>
      </c>
      <c r="B431" s="34" t="s">
        <v>895</v>
      </c>
      <c r="C431" s="35">
        <v>41275</v>
      </c>
      <c r="D431" s="34" t="s">
        <v>740</v>
      </c>
      <c r="E431" s="36">
        <v>3.6600000000000001E-2</v>
      </c>
      <c r="F431" s="36">
        <v>0</v>
      </c>
      <c r="G431" s="36">
        <v>3.6600000000000001E-2</v>
      </c>
      <c r="H431" s="36">
        <v>0</v>
      </c>
      <c r="I431" s="34" t="s">
        <v>741</v>
      </c>
      <c r="J431" s="34" t="s">
        <v>742</v>
      </c>
      <c r="K431" s="36">
        <v>0</v>
      </c>
      <c r="L431" s="36">
        <v>0</v>
      </c>
      <c r="M431" s="34" t="s">
        <v>743</v>
      </c>
      <c r="N431" s="34" t="s">
        <v>744</v>
      </c>
      <c r="O431" s="34" t="s">
        <v>748</v>
      </c>
      <c r="P431" s="34" t="s">
        <v>759</v>
      </c>
      <c r="R431" s="34" t="s">
        <v>746</v>
      </c>
      <c r="W431" s="36">
        <v>0</v>
      </c>
      <c r="AB431" s="34">
        <v>592</v>
      </c>
    </row>
    <row r="432" spans="1:28" x14ac:dyDescent="0.25">
      <c r="A432" s="34" t="s">
        <v>388</v>
      </c>
      <c r="B432" s="34" t="s">
        <v>899</v>
      </c>
      <c r="C432" s="35">
        <v>41275</v>
      </c>
      <c r="D432" s="34" t="s">
        <v>740</v>
      </c>
      <c r="E432" s="36">
        <v>1.4160000000000001E-2</v>
      </c>
      <c r="F432" s="36">
        <v>3.5400000000000002E-3</v>
      </c>
      <c r="G432" s="36">
        <v>1.77E-2</v>
      </c>
      <c r="H432" s="36">
        <v>0</v>
      </c>
      <c r="I432" s="34" t="s">
        <v>741</v>
      </c>
      <c r="J432" s="34" t="s">
        <v>742</v>
      </c>
      <c r="K432" s="36">
        <v>0</v>
      </c>
      <c r="L432" s="36">
        <v>0.2</v>
      </c>
      <c r="M432" s="34" t="s">
        <v>743</v>
      </c>
      <c r="N432" s="34" t="s">
        <v>744</v>
      </c>
      <c r="O432" s="34" t="s">
        <v>748</v>
      </c>
      <c r="P432" s="34" t="s">
        <v>757</v>
      </c>
      <c r="R432" s="34" t="s">
        <v>746</v>
      </c>
      <c r="W432" s="36">
        <v>0</v>
      </c>
      <c r="AB432" s="34">
        <v>593</v>
      </c>
    </row>
    <row r="433" spans="1:28" x14ac:dyDescent="0.25">
      <c r="A433" s="34" t="s">
        <v>1004</v>
      </c>
      <c r="B433" s="34" t="s">
        <v>902</v>
      </c>
      <c r="C433" s="35">
        <v>42795</v>
      </c>
      <c r="D433" s="34" t="s">
        <v>740</v>
      </c>
      <c r="E433" s="36">
        <v>9.7000000000000003E-3</v>
      </c>
      <c r="F433" s="36">
        <v>0</v>
      </c>
      <c r="G433" s="36">
        <v>9.7000000000000003E-3</v>
      </c>
      <c r="H433" s="36">
        <v>0</v>
      </c>
      <c r="I433" s="34" t="s">
        <v>741</v>
      </c>
      <c r="J433" s="34" t="s">
        <v>742</v>
      </c>
      <c r="K433" s="36">
        <v>0</v>
      </c>
      <c r="L433" s="36">
        <v>0</v>
      </c>
      <c r="M433" s="34" t="s">
        <v>743</v>
      </c>
      <c r="N433" s="34" t="s">
        <v>744</v>
      </c>
      <c r="O433" s="34" t="s">
        <v>748</v>
      </c>
      <c r="P433" s="34" t="s">
        <v>764</v>
      </c>
      <c r="R433" s="34" t="s">
        <v>747</v>
      </c>
      <c r="W433" s="36">
        <v>0</v>
      </c>
      <c r="AB433" s="34">
        <v>1141</v>
      </c>
    </row>
    <row r="434" spans="1:28" x14ac:dyDescent="0.25">
      <c r="A434" s="34" t="s">
        <v>389</v>
      </c>
      <c r="B434" s="34" t="s">
        <v>903</v>
      </c>
      <c r="C434" s="35">
        <v>41275</v>
      </c>
      <c r="D434" s="34" t="s">
        <v>740</v>
      </c>
      <c r="E434" s="36">
        <v>1.5679999999999999E-2</v>
      </c>
      <c r="F434" s="36">
        <v>8.1999999999999998E-4</v>
      </c>
      <c r="G434" s="36">
        <v>1.6500000000000001E-2</v>
      </c>
      <c r="H434" s="36">
        <v>0</v>
      </c>
      <c r="I434" s="34" t="s">
        <v>741</v>
      </c>
      <c r="J434" s="34" t="s">
        <v>742</v>
      </c>
      <c r="K434" s="36">
        <v>0</v>
      </c>
      <c r="L434" s="36">
        <v>0.05</v>
      </c>
      <c r="M434" s="34" t="s">
        <v>743</v>
      </c>
      <c r="N434" s="34" t="s">
        <v>744</v>
      </c>
      <c r="O434" s="34" t="s">
        <v>748</v>
      </c>
      <c r="P434" s="34" t="s">
        <v>762</v>
      </c>
      <c r="R434" s="34" t="s">
        <v>746</v>
      </c>
      <c r="W434" s="36">
        <v>0</v>
      </c>
      <c r="AB434" s="34">
        <v>595</v>
      </c>
    </row>
    <row r="435" spans="1:28" x14ac:dyDescent="0.25">
      <c r="A435" s="34" t="s">
        <v>390</v>
      </c>
      <c r="B435" s="34" t="s">
        <v>905</v>
      </c>
      <c r="C435" s="35">
        <v>41275</v>
      </c>
      <c r="D435" s="34" t="s">
        <v>740</v>
      </c>
      <c r="E435" s="36">
        <v>1.8499999999999999E-2</v>
      </c>
      <c r="F435" s="36">
        <v>0</v>
      </c>
      <c r="G435" s="36">
        <v>1.8499999999999999E-2</v>
      </c>
      <c r="H435" s="36">
        <v>0</v>
      </c>
      <c r="I435" s="34" t="s">
        <v>741</v>
      </c>
      <c r="J435" s="34" t="s">
        <v>742</v>
      </c>
      <c r="K435" s="36">
        <v>0</v>
      </c>
      <c r="L435" s="36">
        <v>0</v>
      </c>
      <c r="M435" s="34" t="s">
        <v>743</v>
      </c>
      <c r="N435" s="34" t="s">
        <v>744</v>
      </c>
      <c r="O435" s="34" t="s">
        <v>748</v>
      </c>
      <c r="P435" s="34" t="s">
        <v>754</v>
      </c>
      <c r="R435" s="34" t="s">
        <v>746</v>
      </c>
      <c r="W435" s="36">
        <v>0</v>
      </c>
      <c r="AB435" s="34">
        <v>597</v>
      </c>
    </row>
    <row r="436" spans="1:28" x14ac:dyDescent="0.25">
      <c r="A436" s="34" t="s">
        <v>391</v>
      </c>
      <c r="B436" s="34" t="s">
        <v>907</v>
      </c>
      <c r="C436" s="35">
        <v>41275</v>
      </c>
      <c r="D436" s="34" t="s">
        <v>740</v>
      </c>
      <c r="E436" s="36">
        <v>1.8499999999999999E-2</v>
      </c>
      <c r="F436" s="36">
        <v>0</v>
      </c>
      <c r="G436" s="36">
        <v>1.8499999999999999E-2</v>
      </c>
      <c r="H436" s="36">
        <v>0</v>
      </c>
      <c r="I436" s="34" t="s">
        <v>741</v>
      </c>
      <c r="J436" s="34" t="s">
        <v>742</v>
      </c>
      <c r="K436" s="36">
        <v>0</v>
      </c>
      <c r="L436" s="36">
        <v>0</v>
      </c>
      <c r="M436" s="34" t="s">
        <v>743</v>
      </c>
      <c r="N436" s="34" t="s">
        <v>744</v>
      </c>
      <c r="O436" s="34" t="s">
        <v>748</v>
      </c>
      <c r="P436" s="34" t="s">
        <v>765</v>
      </c>
      <c r="R436" s="34" t="s">
        <v>746</v>
      </c>
      <c r="W436" s="36">
        <v>0</v>
      </c>
      <c r="AB436" s="34">
        <v>599</v>
      </c>
    </row>
    <row r="437" spans="1:28" x14ac:dyDescent="0.25">
      <c r="A437" s="34" t="s">
        <v>392</v>
      </c>
      <c r="B437" s="34" t="s">
        <v>908</v>
      </c>
      <c r="C437" s="35">
        <v>41275</v>
      </c>
      <c r="D437" s="34" t="s">
        <v>740</v>
      </c>
      <c r="E437" s="36">
        <v>2.2769999999999999E-2</v>
      </c>
      <c r="F437" s="36">
        <v>2.5300000000000001E-3</v>
      </c>
      <c r="G437" s="36">
        <v>2.53E-2</v>
      </c>
      <c r="H437" s="36">
        <v>0</v>
      </c>
      <c r="I437" s="34" t="s">
        <v>741</v>
      </c>
      <c r="J437" s="34" t="s">
        <v>742</v>
      </c>
      <c r="K437" s="36">
        <v>0</v>
      </c>
      <c r="L437" s="36">
        <v>0.1</v>
      </c>
      <c r="M437" s="34" t="s">
        <v>743</v>
      </c>
      <c r="N437" s="34" t="s">
        <v>744</v>
      </c>
      <c r="O437" s="34" t="s">
        <v>748</v>
      </c>
      <c r="P437" s="34" t="s">
        <v>754</v>
      </c>
      <c r="R437" s="34" t="s">
        <v>746</v>
      </c>
      <c r="W437" s="36">
        <v>0</v>
      </c>
      <c r="AB437" s="34">
        <v>601</v>
      </c>
    </row>
    <row r="438" spans="1:28" x14ac:dyDescent="0.25">
      <c r="A438" s="34" t="s">
        <v>393</v>
      </c>
      <c r="B438" s="34" t="s">
        <v>909</v>
      </c>
      <c r="C438" s="35">
        <v>41275</v>
      </c>
      <c r="D438" s="34" t="s">
        <v>740</v>
      </c>
      <c r="E438" s="36">
        <v>2.6695E-2</v>
      </c>
      <c r="F438" s="36">
        <v>1.405E-3</v>
      </c>
      <c r="G438" s="36">
        <v>2.81E-2</v>
      </c>
      <c r="H438" s="36">
        <v>0</v>
      </c>
      <c r="I438" s="34" t="s">
        <v>741</v>
      </c>
      <c r="J438" s="34" t="s">
        <v>742</v>
      </c>
      <c r="K438" s="36">
        <v>0</v>
      </c>
      <c r="L438" s="36">
        <v>0.05</v>
      </c>
      <c r="M438" s="34" t="s">
        <v>743</v>
      </c>
      <c r="N438" s="34" t="s">
        <v>744</v>
      </c>
      <c r="O438" s="34" t="s">
        <v>748</v>
      </c>
      <c r="P438" s="34" t="s">
        <v>758</v>
      </c>
      <c r="R438" s="34" t="s">
        <v>746</v>
      </c>
      <c r="W438" s="36">
        <v>0</v>
      </c>
      <c r="AB438" s="34">
        <v>603</v>
      </c>
    </row>
    <row r="439" spans="1:28" x14ac:dyDescent="0.25">
      <c r="A439" s="34" t="s">
        <v>394</v>
      </c>
      <c r="B439" s="34" t="s">
        <v>910</v>
      </c>
      <c r="C439" s="35">
        <v>41275</v>
      </c>
      <c r="D439" s="34" t="s">
        <v>740</v>
      </c>
      <c r="E439" s="36">
        <v>1.0500000000000001E-2</v>
      </c>
      <c r="F439" s="36">
        <v>0</v>
      </c>
      <c r="G439" s="36">
        <v>1.0500000000000001E-2</v>
      </c>
      <c r="H439" s="36">
        <v>0</v>
      </c>
      <c r="I439" s="34" t="s">
        <v>741</v>
      </c>
      <c r="J439" s="34" t="s">
        <v>742</v>
      </c>
      <c r="K439" s="36">
        <v>0</v>
      </c>
      <c r="L439" s="36">
        <v>0</v>
      </c>
      <c r="M439" s="34" t="s">
        <v>743</v>
      </c>
      <c r="N439" s="34" t="s">
        <v>744</v>
      </c>
      <c r="O439" s="34" t="s">
        <v>748</v>
      </c>
      <c r="P439" s="34" t="s">
        <v>762</v>
      </c>
      <c r="R439" s="34" t="s">
        <v>746</v>
      </c>
      <c r="W439" s="36">
        <v>0</v>
      </c>
      <c r="AB439" s="34">
        <v>605</v>
      </c>
    </row>
    <row r="440" spans="1:28" x14ac:dyDescent="0.25">
      <c r="A440" s="34" t="s">
        <v>1005</v>
      </c>
      <c r="B440" s="34" t="s">
        <v>912</v>
      </c>
      <c r="C440" s="35">
        <v>42795</v>
      </c>
      <c r="D440" s="34" t="s">
        <v>740</v>
      </c>
      <c r="E440" s="36">
        <v>1.0500000000000001E-2</v>
      </c>
      <c r="F440" s="36">
        <v>0</v>
      </c>
      <c r="G440" s="36">
        <v>1.0500000000000001E-2</v>
      </c>
      <c r="H440" s="36">
        <v>0</v>
      </c>
      <c r="I440" s="34" t="s">
        <v>741</v>
      </c>
      <c r="J440" s="34" t="s">
        <v>742</v>
      </c>
      <c r="K440" s="36">
        <v>0</v>
      </c>
      <c r="L440" s="36">
        <v>0</v>
      </c>
      <c r="M440" s="34" t="s">
        <v>743</v>
      </c>
      <c r="N440" s="34" t="s">
        <v>744</v>
      </c>
      <c r="O440" s="34" t="s">
        <v>748</v>
      </c>
      <c r="P440" s="34" t="s">
        <v>760</v>
      </c>
      <c r="R440" s="34" t="s">
        <v>747</v>
      </c>
      <c r="W440" s="36">
        <v>0</v>
      </c>
      <c r="AB440" s="34">
        <v>1147</v>
      </c>
    </row>
    <row r="441" spans="1:28" x14ac:dyDescent="0.25">
      <c r="A441" s="34" t="s">
        <v>395</v>
      </c>
      <c r="B441" s="34" t="s">
        <v>1006</v>
      </c>
      <c r="C441" s="35">
        <v>41913</v>
      </c>
      <c r="D441" s="34" t="s">
        <v>740</v>
      </c>
      <c r="E441" s="36">
        <v>1.8599999999999998E-2</v>
      </c>
      <c r="F441" s="36">
        <v>0</v>
      </c>
      <c r="G441" s="36">
        <v>1.8599999999999998E-2</v>
      </c>
      <c r="H441" s="36">
        <v>0</v>
      </c>
      <c r="I441" s="34" t="s">
        <v>741</v>
      </c>
      <c r="J441" s="34" t="s">
        <v>742</v>
      </c>
      <c r="K441" s="36">
        <v>0</v>
      </c>
      <c r="L441" s="36">
        <v>0</v>
      </c>
      <c r="M441" s="34" t="s">
        <v>743</v>
      </c>
      <c r="N441" s="34" t="s">
        <v>744</v>
      </c>
      <c r="O441" s="34" t="s">
        <v>748</v>
      </c>
      <c r="R441" s="34" t="s">
        <v>747</v>
      </c>
      <c r="W441" s="36">
        <v>0</v>
      </c>
      <c r="AB441" s="34">
        <v>1078</v>
      </c>
    </row>
    <row r="442" spans="1:28" x14ac:dyDescent="0.25">
      <c r="A442" s="34" t="s">
        <v>1007</v>
      </c>
      <c r="B442" s="34" t="s">
        <v>915</v>
      </c>
      <c r="C442" s="35">
        <v>41030</v>
      </c>
      <c r="D442" s="34" t="s">
        <v>740</v>
      </c>
      <c r="E442" s="36">
        <v>0</v>
      </c>
      <c r="F442" s="36">
        <v>0</v>
      </c>
      <c r="G442" s="36">
        <v>0</v>
      </c>
      <c r="H442" s="36">
        <v>0</v>
      </c>
      <c r="I442" s="34" t="s">
        <v>741</v>
      </c>
      <c r="J442" s="34" t="s">
        <v>742</v>
      </c>
      <c r="K442" s="36">
        <v>0</v>
      </c>
      <c r="L442" s="36">
        <v>0</v>
      </c>
      <c r="M442" s="34" t="s">
        <v>743</v>
      </c>
      <c r="N442" s="34" t="s">
        <v>744</v>
      </c>
      <c r="O442" s="34" t="s">
        <v>748</v>
      </c>
      <c r="Q442" s="34">
        <v>0</v>
      </c>
      <c r="R442" s="34" t="s">
        <v>746</v>
      </c>
      <c r="W442" s="36">
        <v>0</v>
      </c>
      <c r="AB442" s="34">
        <v>1009</v>
      </c>
    </row>
    <row r="443" spans="1:28" x14ac:dyDescent="0.25">
      <c r="A443" s="34" t="s">
        <v>1008</v>
      </c>
      <c r="B443" s="34" t="s">
        <v>1009</v>
      </c>
      <c r="C443" s="35">
        <v>41030</v>
      </c>
      <c r="D443" s="34" t="s">
        <v>740</v>
      </c>
      <c r="E443" s="36">
        <v>0</v>
      </c>
      <c r="F443" s="36">
        <v>0</v>
      </c>
      <c r="G443" s="36">
        <v>0</v>
      </c>
      <c r="H443" s="36">
        <v>0</v>
      </c>
      <c r="I443" s="34" t="s">
        <v>741</v>
      </c>
      <c r="J443" s="34" t="s">
        <v>742</v>
      </c>
      <c r="K443" s="36">
        <v>0</v>
      </c>
      <c r="L443" s="36">
        <v>0</v>
      </c>
      <c r="M443" s="34" t="s">
        <v>743</v>
      </c>
      <c r="N443" s="34" t="s">
        <v>744</v>
      </c>
      <c r="O443" s="34" t="s">
        <v>748</v>
      </c>
      <c r="Q443" s="34">
        <v>0</v>
      </c>
      <c r="R443" s="34" t="s">
        <v>746</v>
      </c>
      <c r="W443" s="36">
        <v>0</v>
      </c>
      <c r="AB443" s="34">
        <v>1012</v>
      </c>
    </row>
    <row r="444" spans="1:28" x14ac:dyDescent="0.25">
      <c r="A444" s="34" t="s">
        <v>396</v>
      </c>
      <c r="B444" s="34" t="s">
        <v>920</v>
      </c>
      <c r="C444" s="35">
        <v>41030</v>
      </c>
      <c r="D444" s="34" t="s">
        <v>740</v>
      </c>
      <c r="E444" s="36">
        <v>0</v>
      </c>
      <c r="F444" s="36">
        <v>0</v>
      </c>
      <c r="G444" s="36">
        <v>0</v>
      </c>
      <c r="H444" s="36">
        <v>0</v>
      </c>
      <c r="I444" s="34" t="s">
        <v>741</v>
      </c>
      <c r="J444" s="34" t="s">
        <v>742</v>
      </c>
      <c r="K444" s="36">
        <v>0</v>
      </c>
      <c r="L444" s="36">
        <v>0</v>
      </c>
      <c r="M444" s="34" t="s">
        <v>743</v>
      </c>
      <c r="N444" s="34" t="s">
        <v>744</v>
      </c>
      <c r="O444" s="34" t="s">
        <v>748</v>
      </c>
      <c r="Q444" s="34">
        <v>0</v>
      </c>
      <c r="R444" s="34" t="s">
        <v>746</v>
      </c>
      <c r="W444" s="36">
        <v>0</v>
      </c>
      <c r="AB444" s="34">
        <v>1014</v>
      </c>
    </row>
    <row r="445" spans="1:28" x14ac:dyDescent="0.25">
      <c r="A445" s="34" t="s">
        <v>397</v>
      </c>
      <c r="B445" s="34" t="s">
        <v>1010</v>
      </c>
      <c r="C445" s="35">
        <v>42125</v>
      </c>
      <c r="D445" s="34" t="s">
        <v>740</v>
      </c>
      <c r="E445" s="36">
        <v>0.04</v>
      </c>
      <c r="F445" s="36">
        <v>0</v>
      </c>
      <c r="G445" s="36">
        <v>0.04</v>
      </c>
      <c r="H445" s="36">
        <v>0</v>
      </c>
      <c r="I445" s="34" t="s">
        <v>741</v>
      </c>
      <c r="J445" s="34" t="s">
        <v>742</v>
      </c>
      <c r="K445" s="36">
        <v>0</v>
      </c>
      <c r="L445" s="36">
        <v>0</v>
      </c>
      <c r="M445" s="34" t="s">
        <v>743</v>
      </c>
      <c r="N445" s="34" t="s">
        <v>744</v>
      </c>
      <c r="O445" s="34" t="s">
        <v>745</v>
      </c>
      <c r="Q445" s="34">
        <v>25</v>
      </c>
      <c r="R445" s="34" t="s">
        <v>746</v>
      </c>
      <c r="W445" s="36">
        <v>0</v>
      </c>
      <c r="AB445" s="34">
        <v>610</v>
      </c>
    </row>
    <row r="446" spans="1:28" x14ac:dyDescent="0.25">
      <c r="A446" s="34" t="s">
        <v>398</v>
      </c>
      <c r="B446" s="34" t="s">
        <v>769</v>
      </c>
      <c r="C446" s="35">
        <v>39448</v>
      </c>
      <c r="D446" s="34" t="s">
        <v>740</v>
      </c>
      <c r="E446" s="36">
        <v>1.8181820000000001E-2</v>
      </c>
      <c r="F446" s="36">
        <v>0</v>
      </c>
      <c r="G446" s="36">
        <v>1.8181820000000001E-2</v>
      </c>
      <c r="H446" s="36">
        <v>0</v>
      </c>
      <c r="I446" s="34" t="s">
        <v>741</v>
      </c>
      <c r="J446" s="34" t="s">
        <v>742</v>
      </c>
      <c r="K446" s="36">
        <v>0</v>
      </c>
      <c r="L446" s="36">
        <v>0</v>
      </c>
      <c r="M446" s="34" t="s">
        <v>743</v>
      </c>
      <c r="N446" s="34" t="s">
        <v>744</v>
      </c>
      <c r="O446" s="34" t="s">
        <v>745</v>
      </c>
      <c r="Q446" s="34">
        <v>55</v>
      </c>
      <c r="R446" s="34" t="s">
        <v>746</v>
      </c>
      <c r="W446" s="36">
        <v>0</v>
      </c>
      <c r="AB446" s="34">
        <v>611</v>
      </c>
    </row>
    <row r="447" spans="1:28" x14ac:dyDescent="0.25">
      <c r="A447" s="34" t="s">
        <v>399</v>
      </c>
      <c r="B447" s="34" t="s">
        <v>1011</v>
      </c>
      <c r="C447" s="35">
        <v>39448</v>
      </c>
      <c r="D447" s="34" t="s">
        <v>740</v>
      </c>
      <c r="E447" s="36">
        <v>0.2</v>
      </c>
      <c r="F447" s="36">
        <v>0</v>
      </c>
      <c r="G447" s="36">
        <v>0.2</v>
      </c>
      <c r="H447" s="36">
        <v>0</v>
      </c>
      <c r="I447" s="34" t="s">
        <v>741</v>
      </c>
      <c r="J447" s="34" t="s">
        <v>742</v>
      </c>
      <c r="K447" s="36">
        <v>0</v>
      </c>
      <c r="L447" s="36">
        <v>0</v>
      </c>
      <c r="M447" s="34" t="s">
        <v>743</v>
      </c>
      <c r="N447" s="34" t="s">
        <v>744</v>
      </c>
      <c r="O447" s="34" t="s">
        <v>745</v>
      </c>
      <c r="Q447" s="34">
        <v>5</v>
      </c>
      <c r="R447" s="34" t="s">
        <v>746</v>
      </c>
      <c r="S447" s="34">
        <v>60</v>
      </c>
      <c r="W447" s="36">
        <v>0</v>
      </c>
      <c r="AB447" s="34">
        <v>612</v>
      </c>
    </row>
    <row r="448" spans="1:28" x14ac:dyDescent="0.25">
      <c r="A448" s="34" t="s">
        <v>400</v>
      </c>
      <c r="B448" s="34" t="s">
        <v>1002</v>
      </c>
      <c r="C448" s="35">
        <v>42186</v>
      </c>
      <c r="D448" s="34" t="s">
        <v>740</v>
      </c>
      <c r="E448" s="36">
        <v>0.05</v>
      </c>
      <c r="F448" s="36">
        <v>0</v>
      </c>
      <c r="G448" s="36">
        <v>0.05</v>
      </c>
      <c r="H448" s="36">
        <v>0</v>
      </c>
      <c r="I448" s="34" t="s">
        <v>741</v>
      </c>
      <c r="J448" s="34" t="s">
        <v>742</v>
      </c>
      <c r="K448" s="36">
        <v>0</v>
      </c>
      <c r="L448" s="36">
        <v>0</v>
      </c>
      <c r="M448" s="34" t="s">
        <v>743</v>
      </c>
      <c r="N448" s="34" t="s">
        <v>744</v>
      </c>
      <c r="O448" s="34" t="s">
        <v>748</v>
      </c>
      <c r="R448" s="34" t="s">
        <v>747</v>
      </c>
      <c r="W448" s="36">
        <v>0</v>
      </c>
      <c r="AB448" s="34">
        <v>1105</v>
      </c>
    </row>
    <row r="449" spans="1:28" x14ac:dyDescent="0.25">
      <c r="A449" s="34" t="s">
        <v>1012</v>
      </c>
      <c r="B449" s="34" t="s">
        <v>846</v>
      </c>
      <c r="C449" s="35">
        <v>41275</v>
      </c>
      <c r="D449" s="34" t="s">
        <v>740</v>
      </c>
      <c r="E449" s="36">
        <v>1.5679999999999999E-2</v>
      </c>
      <c r="F449" s="36">
        <v>8.1999999999999998E-4</v>
      </c>
      <c r="G449" s="36">
        <v>1.6500000000000001E-2</v>
      </c>
      <c r="H449" s="36">
        <v>0</v>
      </c>
      <c r="I449" s="34" t="s">
        <v>741</v>
      </c>
      <c r="J449" s="34" t="s">
        <v>742</v>
      </c>
      <c r="K449" s="36">
        <v>0</v>
      </c>
      <c r="L449" s="36">
        <v>0.05</v>
      </c>
      <c r="M449" s="34" t="s">
        <v>743</v>
      </c>
      <c r="N449" s="34" t="s">
        <v>744</v>
      </c>
      <c r="O449" s="34" t="s">
        <v>748</v>
      </c>
      <c r="P449" s="34" t="s">
        <v>759</v>
      </c>
      <c r="R449" s="34" t="s">
        <v>746</v>
      </c>
      <c r="W449" s="36">
        <v>0</v>
      </c>
      <c r="AB449" s="34">
        <v>613</v>
      </c>
    </row>
    <row r="450" spans="1:28" x14ac:dyDescent="0.25">
      <c r="A450" s="34" t="s">
        <v>1013</v>
      </c>
      <c r="B450" s="34" t="s">
        <v>847</v>
      </c>
      <c r="C450" s="35">
        <v>41275</v>
      </c>
      <c r="D450" s="34" t="s">
        <v>740</v>
      </c>
      <c r="E450" s="36">
        <v>2.0969999999999999E-2</v>
      </c>
      <c r="F450" s="36">
        <v>2.33E-3</v>
      </c>
      <c r="G450" s="36">
        <v>2.3299999999999998E-2</v>
      </c>
      <c r="H450" s="36">
        <v>0</v>
      </c>
      <c r="I450" s="34" t="s">
        <v>741</v>
      </c>
      <c r="J450" s="34" t="s">
        <v>742</v>
      </c>
      <c r="K450" s="36">
        <v>0</v>
      </c>
      <c r="L450" s="36">
        <v>0.1</v>
      </c>
      <c r="M450" s="34" t="s">
        <v>743</v>
      </c>
      <c r="N450" s="34" t="s">
        <v>744</v>
      </c>
      <c r="O450" s="34" t="s">
        <v>748</v>
      </c>
      <c r="P450" s="34" t="s">
        <v>760</v>
      </c>
      <c r="R450" s="34" t="s">
        <v>746</v>
      </c>
      <c r="W450" s="36">
        <v>0</v>
      </c>
      <c r="AB450" s="34">
        <v>614</v>
      </c>
    </row>
    <row r="451" spans="1:28" x14ac:dyDescent="0.25">
      <c r="A451" s="34" t="s">
        <v>401</v>
      </c>
      <c r="B451" s="34" t="s">
        <v>924</v>
      </c>
      <c r="C451" s="35">
        <v>41913</v>
      </c>
      <c r="D451" s="34" t="s">
        <v>740</v>
      </c>
      <c r="E451" s="36">
        <v>0</v>
      </c>
      <c r="F451" s="36">
        <v>0</v>
      </c>
      <c r="G451" s="36">
        <v>0</v>
      </c>
      <c r="H451" s="36">
        <v>0</v>
      </c>
      <c r="I451" s="34" t="s">
        <v>741</v>
      </c>
      <c r="J451" s="34" t="s">
        <v>742</v>
      </c>
      <c r="K451" s="36">
        <v>0</v>
      </c>
      <c r="L451" s="36">
        <v>0</v>
      </c>
      <c r="M451" s="34" t="s">
        <v>743</v>
      </c>
      <c r="N451" s="34" t="s">
        <v>744</v>
      </c>
      <c r="O451" s="34" t="s">
        <v>745</v>
      </c>
      <c r="R451" s="34" t="s">
        <v>746</v>
      </c>
      <c r="W451" s="36">
        <v>0</v>
      </c>
      <c r="AB451" s="34">
        <v>615</v>
      </c>
    </row>
    <row r="452" spans="1:28" x14ac:dyDescent="0.25">
      <c r="A452" s="34" t="s">
        <v>402</v>
      </c>
      <c r="B452" s="34" t="s">
        <v>925</v>
      </c>
      <c r="C452" s="35">
        <v>41913</v>
      </c>
      <c r="D452" s="34" t="s">
        <v>740</v>
      </c>
      <c r="E452" s="36">
        <v>0</v>
      </c>
      <c r="F452" s="36">
        <v>0</v>
      </c>
      <c r="G452" s="36">
        <v>0</v>
      </c>
      <c r="H452" s="36">
        <v>0</v>
      </c>
      <c r="I452" s="34" t="s">
        <v>741</v>
      </c>
      <c r="J452" s="34" t="s">
        <v>742</v>
      </c>
      <c r="K452" s="36">
        <v>0</v>
      </c>
      <c r="L452" s="36">
        <v>0</v>
      </c>
      <c r="M452" s="34" t="s">
        <v>743</v>
      </c>
      <c r="N452" s="34" t="s">
        <v>744</v>
      </c>
      <c r="O452" s="34" t="s">
        <v>745</v>
      </c>
      <c r="R452" s="34" t="s">
        <v>746</v>
      </c>
      <c r="W452" s="36">
        <v>0</v>
      </c>
      <c r="AB452" s="34">
        <v>616</v>
      </c>
    </row>
    <row r="453" spans="1:28" x14ac:dyDescent="0.25">
      <c r="A453" s="34" t="s">
        <v>403</v>
      </c>
      <c r="B453" s="34" t="s">
        <v>926</v>
      </c>
      <c r="C453" s="35">
        <v>41275</v>
      </c>
      <c r="D453" s="34" t="s">
        <v>740</v>
      </c>
      <c r="E453" s="36">
        <v>1.34E-2</v>
      </c>
      <c r="F453" s="36">
        <v>0</v>
      </c>
      <c r="G453" s="36">
        <v>1.34E-2</v>
      </c>
      <c r="H453" s="36">
        <v>0</v>
      </c>
      <c r="I453" s="34" t="s">
        <v>741</v>
      </c>
      <c r="J453" s="34" t="s">
        <v>742</v>
      </c>
      <c r="K453" s="36">
        <v>0</v>
      </c>
      <c r="L453" s="36">
        <v>0</v>
      </c>
      <c r="M453" s="34" t="s">
        <v>743</v>
      </c>
      <c r="N453" s="34" t="s">
        <v>744</v>
      </c>
      <c r="O453" s="34" t="s">
        <v>748</v>
      </c>
      <c r="R453" s="34" t="s">
        <v>746</v>
      </c>
      <c r="W453" s="36">
        <v>0</v>
      </c>
      <c r="AB453" s="34">
        <v>617</v>
      </c>
    </row>
    <row r="454" spans="1:28" x14ac:dyDescent="0.25">
      <c r="A454" s="34" t="s">
        <v>1014</v>
      </c>
      <c r="B454" s="34" t="s">
        <v>927</v>
      </c>
      <c r="C454" s="35">
        <v>42491</v>
      </c>
      <c r="D454" s="34" t="s">
        <v>740</v>
      </c>
      <c r="E454" s="36">
        <v>0</v>
      </c>
      <c r="F454" s="36">
        <v>0</v>
      </c>
      <c r="G454" s="36">
        <v>0</v>
      </c>
      <c r="H454" s="36">
        <v>0</v>
      </c>
      <c r="I454" s="34" t="s">
        <v>741</v>
      </c>
      <c r="J454" s="34" t="s">
        <v>742</v>
      </c>
      <c r="K454" s="36">
        <v>0</v>
      </c>
      <c r="L454" s="36">
        <v>0</v>
      </c>
      <c r="M454" s="34" t="s">
        <v>743</v>
      </c>
      <c r="N454" s="34" t="s">
        <v>744</v>
      </c>
      <c r="O454" s="34" t="s">
        <v>748</v>
      </c>
      <c r="R454" s="34" t="s">
        <v>747</v>
      </c>
      <c r="W454" s="36">
        <v>0</v>
      </c>
      <c r="AB454" s="34">
        <v>1118</v>
      </c>
    </row>
    <row r="455" spans="1:28" x14ac:dyDescent="0.25">
      <c r="A455" s="34" t="s">
        <v>404</v>
      </c>
      <c r="B455" s="34" t="s">
        <v>928</v>
      </c>
      <c r="C455" s="35">
        <v>41275</v>
      </c>
      <c r="D455" s="34" t="s">
        <v>740</v>
      </c>
      <c r="E455" s="36">
        <v>1.4579999999999999E-2</v>
      </c>
      <c r="F455" s="36">
        <v>1.6199999999999999E-3</v>
      </c>
      <c r="G455" s="36">
        <v>1.6199999999999999E-2</v>
      </c>
      <c r="H455" s="36">
        <v>0</v>
      </c>
      <c r="I455" s="34" t="s">
        <v>741</v>
      </c>
      <c r="J455" s="34" t="s">
        <v>742</v>
      </c>
      <c r="K455" s="36">
        <v>0</v>
      </c>
      <c r="L455" s="36">
        <v>0.1</v>
      </c>
      <c r="M455" s="34" t="s">
        <v>743</v>
      </c>
      <c r="N455" s="34" t="s">
        <v>744</v>
      </c>
      <c r="O455" s="34" t="s">
        <v>748</v>
      </c>
      <c r="P455" s="34" t="s">
        <v>760</v>
      </c>
      <c r="R455" s="34" t="s">
        <v>746</v>
      </c>
      <c r="W455" s="36">
        <v>0</v>
      </c>
      <c r="AB455" s="34">
        <v>619</v>
      </c>
    </row>
    <row r="456" spans="1:28" x14ac:dyDescent="0.25">
      <c r="A456" s="34" t="s">
        <v>405</v>
      </c>
      <c r="B456" s="34" t="s">
        <v>931</v>
      </c>
      <c r="C456" s="35">
        <v>41275</v>
      </c>
      <c r="D456" s="34" t="s">
        <v>740</v>
      </c>
      <c r="E456" s="36">
        <v>1.9699999999999999E-2</v>
      </c>
      <c r="F456" s="36">
        <v>0</v>
      </c>
      <c r="G456" s="36">
        <v>1.9699999999999999E-2</v>
      </c>
      <c r="H456" s="36">
        <v>0</v>
      </c>
      <c r="I456" s="34" t="s">
        <v>741</v>
      </c>
      <c r="J456" s="34" t="s">
        <v>742</v>
      </c>
      <c r="K456" s="36">
        <v>0</v>
      </c>
      <c r="L456" s="36">
        <v>0</v>
      </c>
      <c r="M456" s="34" t="s">
        <v>743</v>
      </c>
      <c r="N456" s="34" t="s">
        <v>744</v>
      </c>
      <c r="O456" s="34" t="s">
        <v>748</v>
      </c>
      <c r="P456" s="34" t="s">
        <v>754</v>
      </c>
      <c r="R456" s="34" t="s">
        <v>746</v>
      </c>
      <c r="W456" s="36">
        <v>0</v>
      </c>
      <c r="AB456" s="34">
        <v>621</v>
      </c>
    </row>
    <row r="457" spans="1:28" x14ac:dyDescent="0.25">
      <c r="A457" s="34" t="s">
        <v>406</v>
      </c>
      <c r="B457" s="34" t="s">
        <v>1015</v>
      </c>
      <c r="C457" s="35">
        <v>41913</v>
      </c>
      <c r="D457" s="34" t="s">
        <v>740</v>
      </c>
      <c r="E457" s="36">
        <v>0.05</v>
      </c>
      <c r="F457" s="36">
        <v>0</v>
      </c>
      <c r="G457" s="36">
        <v>0.05</v>
      </c>
      <c r="H457" s="36">
        <v>0</v>
      </c>
      <c r="I457" s="34" t="s">
        <v>741</v>
      </c>
      <c r="J457" s="34" t="s">
        <v>742</v>
      </c>
      <c r="K457" s="36">
        <v>0</v>
      </c>
      <c r="L457" s="36">
        <v>0</v>
      </c>
      <c r="M457" s="34" t="s">
        <v>743</v>
      </c>
      <c r="N457" s="34" t="s">
        <v>744</v>
      </c>
      <c r="O457" s="34" t="s">
        <v>748</v>
      </c>
      <c r="P457" s="34" t="s">
        <v>758</v>
      </c>
      <c r="Q457" s="34">
        <v>20</v>
      </c>
      <c r="R457" s="34" t="s">
        <v>747</v>
      </c>
      <c r="W457" s="36">
        <v>0</v>
      </c>
      <c r="AA457" s="34">
        <v>20</v>
      </c>
      <c r="AB457" s="34">
        <v>1099</v>
      </c>
    </row>
    <row r="458" spans="1:28" x14ac:dyDescent="0.25">
      <c r="A458" s="34" t="s">
        <v>407</v>
      </c>
      <c r="B458" s="34" t="s">
        <v>934</v>
      </c>
      <c r="C458" s="35">
        <v>41275</v>
      </c>
      <c r="D458" s="34" t="s">
        <v>740</v>
      </c>
      <c r="E458" s="36">
        <v>1.7325E-2</v>
      </c>
      <c r="F458" s="36">
        <v>5.7749999999999998E-3</v>
      </c>
      <c r="G458" s="36">
        <v>2.3099999999999999E-2</v>
      </c>
      <c r="H458" s="36">
        <v>0</v>
      </c>
      <c r="I458" s="34" t="s">
        <v>741</v>
      </c>
      <c r="J458" s="34" t="s">
        <v>742</v>
      </c>
      <c r="K458" s="36">
        <v>0</v>
      </c>
      <c r="L458" s="36">
        <v>0.25</v>
      </c>
      <c r="M458" s="34" t="s">
        <v>743</v>
      </c>
      <c r="N458" s="34" t="s">
        <v>744</v>
      </c>
      <c r="O458" s="34" t="s">
        <v>748</v>
      </c>
      <c r="P458" s="34" t="s">
        <v>758</v>
      </c>
      <c r="R458" s="34" t="s">
        <v>746</v>
      </c>
      <c r="W458" s="36">
        <v>0</v>
      </c>
      <c r="AB458" s="34">
        <v>623</v>
      </c>
    </row>
    <row r="459" spans="1:28" x14ac:dyDescent="0.25">
      <c r="A459" s="34" t="s">
        <v>408</v>
      </c>
      <c r="B459" s="34" t="s">
        <v>1016</v>
      </c>
      <c r="C459" s="35">
        <v>41306</v>
      </c>
      <c r="D459" s="34" t="s">
        <v>740</v>
      </c>
      <c r="E459" s="36">
        <v>0</v>
      </c>
      <c r="F459" s="36">
        <v>0</v>
      </c>
      <c r="G459" s="36">
        <v>0</v>
      </c>
      <c r="H459" s="36">
        <v>0</v>
      </c>
      <c r="I459" s="34" t="s">
        <v>741</v>
      </c>
      <c r="J459" s="34" t="s">
        <v>742</v>
      </c>
      <c r="K459" s="36">
        <v>0</v>
      </c>
      <c r="L459" s="36">
        <v>0</v>
      </c>
      <c r="M459" s="34" t="s">
        <v>743</v>
      </c>
      <c r="N459" s="34" t="s">
        <v>744</v>
      </c>
      <c r="O459" s="34" t="s">
        <v>748</v>
      </c>
      <c r="Q459" s="34">
        <v>0</v>
      </c>
      <c r="R459" s="34" t="s">
        <v>746</v>
      </c>
      <c r="W459" s="36">
        <v>0</v>
      </c>
      <c r="AB459" s="34">
        <v>1038</v>
      </c>
    </row>
    <row r="460" spans="1:28" x14ac:dyDescent="0.25">
      <c r="A460" s="34" t="s">
        <v>409</v>
      </c>
      <c r="B460" s="34" t="s">
        <v>935</v>
      </c>
      <c r="C460" s="35">
        <v>41275</v>
      </c>
      <c r="D460" s="34" t="s">
        <v>740</v>
      </c>
      <c r="E460" s="36">
        <v>2.256E-2</v>
      </c>
      <c r="F460" s="36">
        <v>5.64E-3</v>
      </c>
      <c r="G460" s="36">
        <v>2.8199999999999999E-2</v>
      </c>
      <c r="H460" s="36">
        <v>0</v>
      </c>
      <c r="I460" s="34" t="s">
        <v>741</v>
      </c>
      <c r="J460" s="34" t="s">
        <v>742</v>
      </c>
      <c r="K460" s="36">
        <v>0</v>
      </c>
      <c r="L460" s="36">
        <v>0.2</v>
      </c>
      <c r="M460" s="34" t="s">
        <v>743</v>
      </c>
      <c r="N460" s="34" t="s">
        <v>744</v>
      </c>
      <c r="O460" s="34" t="s">
        <v>748</v>
      </c>
      <c r="P460" s="34" t="s">
        <v>758</v>
      </c>
      <c r="R460" s="34" t="s">
        <v>746</v>
      </c>
      <c r="W460" s="36">
        <v>0</v>
      </c>
      <c r="AB460" s="34">
        <v>626</v>
      </c>
    </row>
    <row r="461" spans="1:28" x14ac:dyDescent="0.25">
      <c r="A461" s="34" t="s">
        <v>410</v>
      </c>
      <c r="B461" s="34" t="s">
        <v>1017</v>
      </c>
      <c r="C461" s="35">
        <v>41306</v>
      </c>
      <c r="D461" s="34" t="s">
        <v>740</v>
      </c>
      <c r="E461" s="36">
        <v>0</v>
      </c>
      <c r="F461" s="36">
        <v>0</v>
      </c>
      <c r="G461" s="36">
        <v>0</v>
      </c>
      <c r="H461" s="36">
        <v>0</v>
      </c>
      <c r="I461" s="34" t="s">
        <v>741</v>
      </c>
      <c r="J461" s="34" t="s">
        <v>742</v>
      </c>
      <c r="K461" s="36">
        <v>0</v>
      </c>
      <c r="L461" s="36">
        <v>0</v>
      </c>
      <c r="M461" s="34" t="s">
        <v>743</v>
      </c>
      <c r="N461" s="34" t="s">
        <v>744</v>
      </c>
      <c r="O461" s="34" t="s">
        <v>748</v>
      </c>
      <c r="Q461" s="34">
        <v>0</v>
      </c>
      <c r="R461" s="34" t="s">
        <v>746</v>
      </c>
      <c r="W461" s="36">
        <v>0</v>
      </c>
      <c r="AB461" s="34">
        <v>1039</v>
      </c>
    </row>
    <row r="462" spans="1:28" x14ac:dyDescent="0.25">
      <c r="A462" s="34" t="s">
        <v>411</v>
      </c>
      <c r="B462" s="34" t="s">
        <v>936</v>
      </c>
      <c r="C462" s="35">
        <v>41275</v>
      </c>
      <c r="D462" s="34" t="s">
        <v>740</v>
      </c>
      <c r="E462" s="36">
        <v>2.0324999999999999E-2</v>
      </c>
      <c r="F462" s="36">
        <v>6.7749999999999998E-3</v>
      </c>
      <c r="G462" s="36">
        <v>2.7099999999999999E-2</v>
      </c>
      <c r="H462" s="36">
        <v>0</v>
      </c>
      <c r="I462" s="34" t="s">
        <v>741</v>
      </c>
      <c r="J462" s="34" t="s">
        <v>742</v>
      </c>
      <c r="K462" s="36">
        <v>0</v>
      </c>
      <c r="L462" s="36">
        <v>0.25</v>
      </c>
      <c r="M462" s="34" t="s">
        <v>743</v>
      </c>
      <c r="N462" s="34" t="s">
        <v>744</v>
      </c>
      <c r="O462" s="34" t="s">
        <v>748</v>
      </c>
      <c r="P462" s="34" t="s">
        <v>760</v>
      </c>
      <c r="R462" s="34" t="s">
        <v>746</v>
      </c>
      <c r="W462" s="36">
        <v>0</v>
      </c>
      <c r="AB462" s="34">
        <v>629</v>
      </c>
    </row>
    <row r="463" spans="1:28" x14ac:dyDescent="0.25">
      <c r="A463" s="34" t="s">
        <v>412</v>
      </c>
      <c r="B463" s="34" t="s">
        <v>1018</v>
      </c>
      <c r="C463" s="35">
        <v>41306</v>
      </c>
      <c r="D463" s="34" t="s">
        <v>740</v>
      </c>
      <c r="E463" s="36">
        <v>0</v>
      </c>
      <c r="F463" s="36">
        <v>0</v>
      </c>
      <c r="G463" s="36">
        <v>0</v>
      </c>
      <c r="H463" s="36">
        <v>0</v>
      </c>
      <c r="I463" s="34" t="s">
        <v>741</v>
      </c>
      <c r="J463" s="34" t="s">
        <v>742</v>
      </c>
      <c r="K463" s="36">
        <v>0</v>
      </c>
      <c r="L463" s="36">
        <v>0</v>
      </c>
      <c r="M463" s="34" t="s">
        <v>743</v>
      </c>
      <c r="N463" s="34" t="s">
        <v>744</v>
      </c>
      <c r="O463" s="34" t="s">
        <v>748</v>
      </c>
      <c r="R463" s="34" t="s">
        <v>746</v>
      </c>
      <c r="W463" s="36">
        <v>0</v>
      </c>
      <c r="AB463" s="34">
        <v>630</v>
      </c>
    </row>
    <row r="464" spans="1:28" x14ac:dyDescent="0.25">
      <c r="A464" s="34" t="s">
        <v>413</v>
      </c>
      <c r="B464" s="34" t="s">
        <v>937</v>
      </c>
      <c r="C464" s="35">
        <v>41699</v>
      </c>
      <c r="D464" s="34" t="s">
        <v>740</v>
      </c>
      <c r="E464" s="36">
        <v>4.7039999999999998E-2</v>
      </c>
      <c r="F464" s="36">
        <v>1.1259999999999999E-2</v>
      </c>
      <c r="G464" s="36">
        <v>5.8299999999999998E-2</v>
      </c>
      <c r="H464" s="36">
        <v>0</v>
      </c>
      <c r="I464" s="34" t="s">
        <v>741</v>
      </c>
      <c r="J464" s="34" t="s">
        <v>742</v>
      </c>
      <c r="K464" s="36">
        <v>0</v>
      </c>
      <c r="L464" s="36">
        <v>0.2</v>
      </c>
      <c r="M464" s="34" t="s">
        <v>743</v>
      </c>
      <c r="N464" s="34" t="s">
        <v>744</v>
      </c>
      <c r="O464" s="34" t="s">
        <v>748</v>
      </c>
      <c r="P464" s="34" t="s">
        <v>753</v>
      </c>
      <c r="R464" s="34" t="s">
        <v>746</v>
      </c>
      <c r="W464" s="36">
        <v>0</v>
      </c>
      <c r="AB464" s="34">
        <v>632</v>
      </c>
    </row>
    <row r="465" spans="1:28" x14ac:dyDescent="0.25">
      <c r="A465" s="34" t="s">
        <v>414</v>
      </c>
      <c r="B465" s="34" t="s">
        <v>1019</v>
      </c>
      <c r="C465" s="35">
        <v>41306</v>
      </c>
      <c r="D465" s="34" t="s">
        <v>740</v>
      </c>
      <c r="E465" s="36">
        <v>0</v>
      </c>
      <c r="F465" s="36">
        <v>0</v>
      </c>
      <c r="G465" s="36">
        <v>0</v>
      </c>
      <c r="H465" s="36">
        <v>0</v>
      </c>
      <c r="I465" s="34" t="s">
        <v>741</v>
      </c>
      <c r="J465" s="34" t="s">
        <v>742</v>
      </c>
      <c r="K465" s="36">
        <v>0</v>
      </c>
      <c r="L465" s="36">
        <v>0</v>
      </c>
      <c r="M465" s="34" t="s">
        <v>743</v>
      </c>
      <c r="N465" s="34" t="s">
        <v>744</v>
      </c>
      <c r="O465" s="34" t="s">
        <v>748</v>
      </c>
      <c r="R465" s="34" t="s">
        <v>746</v>
      </c>
      <c r="W465" s="36">
        <v>0</v>
      </c>
      <c r="AB465" s="34">
        <v>633</v>
      </c>
    </row>
    <row r="466" spans="1:28" x14ac:dyDescent="0.25">
      <c r="A466" s="34" t="s">
        <v>415</v>
      </c>
      <c r="B466" s="34" t="s">
        <v>938</v>
      </c>
      <c r="C466" s="35">
        <v>41275</v>
      </c>
      <c r="D466" s="34" t="s">
        <v>740</v>
      </c>
      <c r="E466" s="36">
        <v>2.0049999999999998E-2</v>
      </c>
      <c r="F466" s="36">
        <v>1.0499999999999999E-3</v>
      </c>
      <c r="G466" s="36">
        <v>2.1099999999999997E-2</v>
      </c>
      <c r="H466" s="36">
        <v>0</v>
      </c>
      <c r="I466" s="34" t="s">
        <v>741</v>
      </c>
      <c r="J466" s="34" t="s">
        <v>742</v>
      </c>
      <c r="K466" s="36">
        <v>0</v>
      </c>
      <c r="L466" s="36">
        <v>0.05</v>
      </c>
      <c r="M466" s="34" t="s">
        <v>743</v>
      </c>
      <c r="N466" s="34" t="s">
        <v>744</v>
      </c>
      <c r="O466" s="34" t="s">
        <v>748</v>
      </c>
      <c r="P466" s="34" t="s">
        <v>763</v>
      </c>
      <c r="R466" s="34" t="s">
        <v>746</v>
      </c>
      <c r="W466" s="36">
        <v>0</v>
      </c>
      <c r="AB466" s="34">
        <v>635</v>
      </c>
    </row>
    <row r="467" spans="1:28" x14ac:dyDescent="0.25">
      <c r="A467" s="34" t="s">
        <v>416</v>
      </c>
      <c r="B467" s="34" t="s">
        <v>939</v>
      </c>
      <c r="C467" s="35">
        <v>41275</v>
      </c>
      <c r="D467" s="34" t="s">
        <v>740</v>
      </c>
      <c r="E467" s="36">
        <v>1.7520000000000001E-2</v>
      </c>
      <c r="F467" s="36">
        <v>1.1679999999999999E-2</v>
      </c>
      <c r="G467" s="36">
        <v>2.92E-2</v>
      </c>
      <c r="H467" s="36">
        <v>0</v>
      </c>
      <c r="I467" s="34" t="s">
        <v>741</v>
      </c>
      <c r="J467" s="34" t="s">
        <v>742</v>
      </c>
      <c r="K467" s="36">
        <v>0</v>
      </c>
      <c r="L467" s="36">
        <v>0.4</v>
      </c>
      <c r="M467" s="34" t="s">
        <v>743</v>
      </c>
      <c r="N467" s="34" t="s">
        <v>744</v>
      </c>
      <c r="O467" s="34" t="s">
        <v>748</v>
      </c>
      <c r="P467" s="34" t="s">
        <v>760</v>
      </c>
      <c r="R467" s="34" t="s">
        <v>746</v>
      </c>
      <c r="W467" s="36">
        <v>0</v>
      </c>
      <c r="AB467" s="34">
        <v>637</v>
      </c>
    </row>
    <row r="468" spans="1:28" x14ac:dyDescent="0.25">
      <c r="A468" s="34" t="s">
        <v>417</v>
      </c>
      <c r="B468" s="34" t="s">
        <v>1020</v>
      </c>
      <c r="C468" s="35">
        <v>41275</v>
      </c>
      <c r="D468" s="34" t="s">
        <v>740</v>
      </c>
      <c r="E468" s="36">
        <v>1.6379999999999999E-2</v>
      </c>
      <c r="F468" s="36">
        <v>1.0919999999999999E-2</v>
      </c>
      <c r="G468" s="36">
        <v>2.7299999999999998E-2</v>
      </c>
      <c r="H468" s="36">
        <v>0</v>
      </c>
      <c r="I468" s="34" t="s">
        <v>741</v>
      </c>
      <c r="J468" s="34" t="s">
        <v>742</v>
      </c>
      <c r="K468" s="36">
        <v>0</v>
      </c>
      <c r="L468" s="36">
        <v>0.4</v>
      </c>
      <c r="M468" s="34" t="s">
        <v>743</v>
      </c>
      <c r="N468" s="34" t="s">
        <v>744</v>
      </c>
      <c r="O468" s="34" t="s">
        <v>748</v>
      </c>
      <c r="P468" s="34" t="s">
        <v>760</v>
      </c>
      <c r="R468" s="34" t="s">
        <v>746</v>
      </c>
      <c r="W468" s="36">
        <v>0</v>
      </c>
      <c r="AB468" s="34">
        <v>638</v>
      </c>
    </row>
    <row r="469" spans="1:28" x14ac:dyDescent="0.25">
      <c r="A469" s="34" t="s">
        <v>418</v>
      </c>
      <c r="B469" s="34" t="s">
        <v>941</v>
      </c>
      <c r="C469" s="35">
        <v>41275</v>
      </c>
      <c r="D469" s="34" t="s">
        <v>740</v>
      </c>
      <c r="E469" s="36">
        <v>1.542E-2</v>
      </c>
      <c r="F469" s="36">
        <v>1.0279999999999999E-2</v>
      </c>
      <c r="G469" s="36">
        <v>2.5700000000000001E-2</v>
      </c>
      <c r="H469" s="36">
        <v>0</v>
      </c>
      <c r="I469" s="34" t="s">
        <v>741</v>
      </c>
      <c r="J469" s="34" t="s">
        <v>742</v>
      </c>
      <c r="K469" s="36">
        <v>0</v>
      </c>
      <c r="L469" s="36">
        <v>0.4</v>
      </c>
      <c r="M469" s="34" t="s">
        <v>743</v>
      </c>
      <c r="N469" s="34" t="s">
        <v>744</v>
      </c>
      <c r="O469" s="34" t="s">
        <v>748</v>
      </c>
      <c r="P469" s="34" t="s">
        <v>760</v>
      </c>
      <c r="R469" s="34" t="s">
        <v>746</v>
      </c>
      <c r="W469" s="36">
        <v>0</v>
      </c>
      <c r="AB469" s="34">
        <v>641</v>
      </c>
    </row>
    <row r="470" spans="1:28" x14ac:dyDescent="0.25">
      <c r="A470" s="34" t="s">
        <v>1021</v>
      </c>
      <c r="B470" s="34" t="s">
        <v>859</v>
      </c>
      <c r="C470" s="35">
        <v>42278</v>
      </c>
      <c r="D470" s="34" t="s">
        <v>740</v>
      </c>
      <c r="E470" s="36">
        <v>0.2</v>
      </c>
      <c r="F470" s="36">
        <v>0</v>
      </c>
      <c r="G470" s="36">
        <v>0.2</v>
      </c>
      <c r="H470" s="36">
        <v>0</v>
      </c>
      <c r="I470" s="34" t="s">
        <v>741</v>
      </c>
      <c r="J470" s="34" t="s">
        <v>742</v>
      </c>
      <c r="K470" s="36">
        <v>0</v>
      </c>
      <c r="L470" s="36">
        <v>0</v>
      </c>
      <c r="M470" s="34" t="s">
        <v>743</v>
      </c>
      <c r="N470" s="34" t="s">
        <v>744</v>
      </c>
      <c r="R470" s="34" t="s">
        <v>747</v>
      </c>
      <c r="W470" s="36">
        <v>0</v>
      </c>
      <c r="AB470" s="34">
        <v>1108</v>
      </c>
    </row>
    <row r="471" spans="1:28" x14ac:dyDescent="0.25">
      <c r="A471" s="34" t="s">
        <v>419</v>
      </c>
      <c r="B471" s="34" t="s">
        <v>943</v>
      </c>
      <c r="C471" s="35">
        <v>41275</v>
      </c>
      <c r="D471" s="34" t="s">
        <v>740</v>
      </c>
      <c r="E471" s="36">
        <v>3.39E-2</v>
      </c>
      <c r="F471" s="36">
        <v>0</v>
      </c>
      <c r="G471" s="36">
        <v>3.39E-2</v>
      </c>
      <c r="H471" s="36">
        <v>0</v>
      </c>
      <c r="I471" s="34" t="s">
        <v>741</v>
      </c>
      <c r="J471" s="34" t="s">
        <v>742</v>
      </c>
      <c r="K471" s="36">
        <v>0</v>
      </c>
      <c r="L471" s="36">
        <v>0</v>
      </c>
      <c r="M471" s="34" t="s">
        <v>743</v>
      </c>
      <c r="N471" s="34" t="s">
        <v>744</v>
      </c>
      <c r="O471" s="34" t="s">
        <v>748</v>
      </c>
      <c r="P471" s="34" t="s">
        <v>765</v>
      </c>
      <c r="R471" s="34" t="s">
        <v>746</v>
      </c>
      <c r="W471" s="36">
        <v>0</v>
      </c>
      <c r="AB471" s="34">
        <v>643</v>
      </c>
    </row>
    <row r="472" spans="1:28" x14ac:dyDescent="0.25">
      <c r="A472" s="34" t="s">
        <v>420</v>
      </c>
      <c r="B472" s="34" t="s">
        <v>1022</v>
      </c>
      <c r="C472" s="35">
        <v>42522</v>
      </c>
      <c r="D472" s="34" t="s">
        <v>740</v>
      </c>
      <c r="E472" s="36">
        <v>0.1</v>
      </c>
      <c r="F472" s="36">
        <v>0</v>
      </c>
      <c r="G472" s="36">
        <v>0.1</v>
      </c>
      <c r="H472" s="36">
        <v>0</v>
      </c>
      <c r="I472" s="34" t="s">
        <v>741</v>
      </c>
      <c r="J472" s="34" t="s">
        <v>742</v>
      </c>
      <c r="K472" s="36">
        <v>0</v>
      </c>
      <c r="L472" s="36">
        <v>0</v>
      </c>
      <c r="M472" s="34" t="s">
        <v>743</v>
      </c>
      <c r="N472" s="34" t="s">
        <v>744</v>
      </c>
      <c r="O472" s="34" t="s">
        <v>748</v>
      </c>
      <c r="R472" s="34" t="s">
        <v>747</v>
      </c>
      <c r="W472" s="36">
        <v>0</v>
      </c>
      <c r="AB472" s="34">
        <v>1121</v>
      </c>
    </row>
    <row r="473" spans="1:28" x14ac:dyDescent="0.25">
      <c r="A473" s="34" t="s">
        <v>421</v>
      </c>
      <c r="B473" s="34" t="s">
        <v>1023</v>
      </c>
      <c r="C473" s="35">
        <v>42522</v>
      </c>
      <c r="D473" s="34" t="s">
        <v>740</v>
      </c>
      <c r="E473" s="36">
        <v>0.1</v>
      </c>
      <c r="F473" s="36">
        <v>0</v>
      </c>
      <c r="G473" s="36">
        <v>0.1</v>
      </c>
      <c r="H473" s="36">
        <v>0</v>
      </c>
      <c r="I473" s="34" t="s">
        <v>741</v>
      </c>
      <c r="J473" s="34" t="s">
        <v>742</v>
      </c>
      <c r="K473" s="36">
        <v>0</v>
      </c>
      <c r="L473" s="36">
        <v>0</v>
      </c>
      <c r="M473" s="34" t="s">
        <v>743</v>
      </c>
      <c r="N473" s="34" t="s">
        <v>744</v>
      </c>
      <c r="O473" s="34" t="s">
        <v>748</v>
      </c>
      <c r="R473" s="34" t="s">
        <v>747</v>
      </c>
      <c r="W473" s="36">
        <v>0</v>
      </c>
      <c r="AB473" s="34">
        <v>1122</v>
      </c>
    </row>
    <row r="474" spans="1:28" x14ac:dyDescent="0.25">
      <c r="A474" s="34" t="s">
        <v>1024</v>
      </c>
      <c r="B474" s="34" t="s">
        <v>1025</v>
      </c>
      <c r="C474" s="35">
        <v>42522</v>
      </c>
      <c r="D474" s="34" t="s">
        <v>740</v>
      </c>
      <c r="E474" s="36">
        <v>0.1</v>
      </c>
      <c r="F474" s="36">
        <v>0</v>
      </c>
      <c r="G474" s="36">
        <v>0.1</v>
      </c>
      <c r="H474" s="36">
        <v>0</v>
      </c>
      <c r="I474" s="34" t="s">
        <v>741</v>
      </c>
      <c r="J474" s="34" t="s">
        <v>742</v>
      </c>
      <c r="K474" s="36">
        <v>0</v>
      </c>
      <c r="L474" s="36">
        <v>0</v>
      </c>
      <c r="M474" s="34" t="s">
        <v>743</v>
      </c>
      <c r="N474" s="34" t="s">
        <v>744</v>
      </c>
      <c r="O474" s="34" t="s">
        <v>748</v>
      </c>
      <c r="R474" s="34" t="s">
        <v>747</v>
      </c>
      <c r="W474" s="36">
        <v>0</v>
      </c>
      <c r="AB474" s="34">
        <v>1123</v>
      </c>
    </row>
    <row r="475" spans="1:28" x14ac:dyDescent="0.25">
      <c r="A475" s="34" t="s">
        <v>1026</v>
      </c>
      <c r="B475" s="34" t="s">
        <v>1027</v>
      </c>
      <c r="C475" s="35">
        <v>42522</v>
      </c>
      <c r="D475" s="34" t="s">
        <v>740</v>
      </c>
      <c r="E475" s="36">
        <v>0.1</v>
      </c>
      <c r="F475" s="36">
        <v>0</v>
      </c>
      <c r="G475" s="36">
        <v>0.1</v>
      </c>
      <c r="H475" s="36">
        <v>0</v>
      </c>
      <c r="I475" s="34" t="s">
        <v>741</v>
      </c>
      <c r="J475" s="34" t="s">
        <v>742</v>
      </c>
      <c r="K475" s="36">
        <v>0</v>
      </c>
      <c r="L475" s="36">
        <v>0</v>
      </c>
      <c r="M475" s="34" t="s">
        <v>743</v>
      </c>
      <c r="N475" s="34" t="s">
        <v>744</v>
      </c>
      <c r="O475" s="34" t="s">
        <v>748</v>
      </c>
      <c r="R475" s="34" t="s">
        <v>747</v>
      </c>
      <c r="W475" s="36">
        <v>0</v>
      </c>
      <c r="AB475" s="34">
        <v>1124</v>
      </c>
    </row>
    <row r="476" spans="1:28" x14ac:dyDescent="0.25">
      <c r="A476" s="34" t="s">
        <v>422</v>
      </c>
      <c r="B476" s="34" t="s">
        <v>944</v>
      </c>
      <c r="C476" s="35">
        <v>41275</v>
      </c>
      <c r="D476" s="34" t="s">
        <v>740</v>
      </c>
      <c r="E476" s="36">
        <v>1.0200000000000001E-2</v>
      </c>
      <c r="F476" s="36">
        <v>3.3999999999999998E-3</v>
      </c>
      <c r="G476" s="36">
        <v>1.3600000000000001E-2</v>
      </c>
      <c r="H476" s="36">
        <v>0</v>
      </c>
      <c r="I476" s="34" t="s">
        <v>741</v>
      </c>
      <c r="J476" s="34" t="s">
        <v>742</v>
      </c>
      <c r="K476" s="36">
        <v>0</v>
      </c>
      <c r="L476" s="36">
        <v>0.25</v>
      </c>
      <c r="M476" s="34" t="s">
        <v>743</v>
      </c>
      <c r="N476" s="34" t="s">
        <v>744</v>
      </c>
      <c r="O476" s="34" t="s">
        <v>748</v>
      </c>
      <c r="P476" s="34" t="s">
        <v>758</v>
      </c>
      <c r="R476" s="34" t="s">
        <v>746</v>
      </c>
      <c r="W476" s="36">
        <v>0</v>
      </c>
      <c r="AB476" s="34">
        <v>645</v>
      </c>
    </row>
    <row r="477" spans="1:28" x14ac:dyDescent="0.25">
      <c r="A477" s="34" t="s">
        <v>423</v>
      </c>
      <c r="B477" s="34" t="s">
        <v>945</v>
      </c>
      <c r="C477" s="35">
        <v>41275</v>
      </c>
      <c r="D477" s="34" t="s">
        <v>740</v>
      </c>
      <c r="E477" s="36">
        <v>1.4324999999999999E-2</v>
      </c>
      <c r="F477" s="36">
        <v>4.7749999999999997E-3</v>
      </c>
      <c r="G477" s="36">
        <v>1.9099999999999999E-2</v>
      </c>
      <c r="H477" s="36">
        <v>0</v>
      </c>
      <c r="I477" s="34" t="s">
        <v>741</v>
      </c>
      <c r="J477" s="34" t="s">
        <v>742</v>
      </c>
      <c r="K477" s="36">
        <v>0</v>
      </c>
      <c r="L477" s="36">
        <v>0.25</v>
      </c>
      <c r="M477" s="34" t="s">
        <v>743</v>
      </c>
      <c r="N477" s="34" t="s">
        <v>744</v>
      </c>
      <c r="O477" s="34" t="s">
        <v>748</v>
      </c>
      <c r="P477" s="34" t="s">
        <v>758</v>
      </c>
      <c r="R477" s="34" t="s">
        <v>746</v>
      </c>
      <c r="W477" s="36">
        <v>0</v>
      </c>
      <c r="AB477" s="34">
        <v>646</v>
      </c>
    </row>
    <row r="478" spans="1:28" x14ac:dyDescent="0.25">
      <c r="A478" s="34" t="s">
        <v>424</v>
      </c>
      <c r="B478" s="34" t="s">
        <v>946</v>
      </c>
      <c r="C478" s="35">
        <v>41275</v>
      </c>
      <c r="D478" s="34" t="s">
        <v>740</v>
      </c>
      <c r="E478" s="36">
        <v>1.8374999999999999E-2</v>
      </c>
      <c r="F478" s="36">
        <v>6.1250000000000002E-3</v>
      </c>
      <c r="G478" s="36">
        <v>2.4500000000000001E-2</v>
      </c>
      <c r="H478" s="36">
        <v>0</v>
      </c>
      <c r="I478" s="34" t="s">
        <v>741</v>
      </c>
      <c r="J478" s="34" t="s">
        <v>742</v>
      </c>
      <c r="K478" s="36">
        <v>0</v>
      </c>
      <c r="L478" s="36">
        <v>0.25</v>
      </c>
      <c r="M478" s="34" t="s">
        <v>743</v>
      </c>
      <c r="N478" s="34" t="s">
        <v>744</v>
      </c>
      <c r="O478" s="34" t="s">
        <v>748</v>
      </c>
      <c r="P478" s="34" t="s">
        <v>758</v>
      </c>
      <c r="R478" s="34" t="s">
        <v>746</v>
      </c>
      <c r="W478" s="36">
        <v>0</v>
      </c>
      <c r="AB478" s="34">
        <v>648</v>
      </c>
    </row>
    <row r="479" spans="1:28" x14ac:dyDescent="0.25">
      <c r="A479" s="34" t="s">
        <v>425</v>
      </c>
      <c r="B479" s="34" t="s">
        <v>947</v>
      </c>
      <c r="C479" s="35">
        <v>41275</v>
      </c>
      <c r="D479" s="34" t="s">
        <v>740</v>
      </c>
      <c r="E479" s="36">
        <v>2.436E-2</v>
      </c>
      <c r="F479" s="36">
        <v>1.044E-2</v>
      </c>
      <c r="G479" s="36">
        <v>3.4799999999999998E-2</v>
      </c>
      <c r="H479" s="36">
        <v>0</v>
      </c>
      <c r="I479" s="34" t="s">
        <v>741</v>
      </c>
      <c r="J479" s="34" t="s">
        <v>742</v>
      </c>
      <c r="K479" s="36">
        <v>0</v>
      </c>
      <c r="L479" s="36">
        <v>0.3</v>
      </c>
      <c r="M479" s="34" t="s">
        <v>743</v>
      </c>
      <c r="N479" s="34" t="s">
        <v>744</v>
      </c>
      <c r="O479" s="34" t="s">
        <v>748</v>
      </c>
      <c r="P479" s="34" t="s">
        <v>758</v>
      </c>
      <c r="R479" s="34" t="s">
        <v>746</v>
      </c>
      <c r="W479" s="36">
        <v>0</v>
      </c>
      <c r="AB479" s="34">
        <v>650</v>
      </c>
    </row>
    <row r="480" spans="1:28" x14ac:dyDescent="0.25">
      <c r="A480" s="34" t="s">
        <v>426</v>
      </c>
      <c r="B480" s="34" t="s">
        <v>948</v>
      </c>
      <c r="C480" s="35">
        <v>41913</v>
      </c>
      <c r="D480" s="34" t="s">
        <v>740</v>
      </c>
      <c r="E480" s="36">
        <v>6.6600000000000006E-2</v>
      </c>
      <c r="F480" s="36">
        <v>0</v>
      </c>
      <c r="G480" s="36">
        <v>6.6600000000000006E-2</v>
      </c>
      <c r="H480" s="36">
        <v>0</v>
      </c>
      <c r="I480" s="34" t="s">
        <v>741</v>
      </c>
      <c r="J480" s="34" t="s">
        <v>742</v>
      </c>
      <c r="K480" s="36">
        <v>0</v>
      </c>
      <c r="L480" s="36">
        <v>0</v>
      </c>
      <c r="M480" s="34" t="s">
        <v>743</v>
      </c>
      <c r="N480" s="34" t="s">
        <v>744</v>
      </c>
      <c r="O480" s="34" t="s">
        <v>748</v>
      </c>
      <c r="P480" s="34" t="s">
        <v>758</v>
      </c>
      <c r="Q480" s="34">
        <v>15</v>
      </c>
      <c r="R480" s="34" t="s">
        <v>747</v>
      </c>
      <c r="W480" s="36">
        <v>0</v>
      </c>
      <c r="AA480" s="34">
        <v>2</v>
      </c>
      <c r="AB480" s="34">
        <v>1083</v>
      </c>
    </row>
    <row r="481" spans="1:28" x14ac:dyDescent="0.25">
      <c r="A481" s="34" t="s">
        <v>427</v>
      </c>
      <c r="B481" s="34" t="s">
        <v>1028</v>
      </c>
      <c r="C481" s="35">
        <v>41913</v>
      </c>
      <c r="D481" s="34" t="s">
        <v>740</v>
      </c>
      <c r="E481" s="36">
        <v>0</v>
      </c>
      <c r="F481" s="36">
        <v>0</v>
      </c>
      <c r="G481" s="36">
        <v>0</v>
      </c>
      <c r="H481" s="36">
        <v>0</v>
      </c>
      <c r="I481" s="34" t="s">
        <v>741</v>
      </c>
      <c r="J481" s="34" t="s">
        <v>742</v>
      </c>
      <c r="K481" s="36">
        <v>0</v>
      </c>
      <c r="L481" s="36">
        <v>0</v>
      </c>
      <c r="M481" s="34" t="s">
        <v>743</v>
      </c>
      <c r="N481" s="34" t="s">
        <v>744</v>
      </c>
      <c r="O481" s="34" t="s">
        <v>745</v>
      </c>
      <c r="R481" s="34" t="s">
        <v>747</v>
      </c>
      <c r="W481" s="36">
        <v>0</v>
      </c>
      <c r="AB481" s="34">
        <v>1055</v>
      </c>
    </row>
    <row r="482" spans="1:28" x14ac:dyDescent="0.25">
      <c r="A482" s="34" t="s">
        <v>428</v>
      </c>
      <c r="B482" s="34" t="s">
        <v>778</v>
      </c>
      <c r="C482" s="35">
        <v>41275</v>
      </c>
      <c r="D482" s="34" t="s">
        <v>740</v>
      </c>
      <c r="E482" s="36">
        <v>1.5869999999999999E-2</v>
      </c>
      <c r="F482" s="36">
        <v>8.3000000000000001E-4</v>
      </c>
      <c r="G482" s="36">
        <v>1.67E-2</v>
      </c>
      <c r="H482" s="36">
        <v>0</v>
      </c>
      <c r="I482" s="34" t="s">
        <v>741</v>
      </c>
      <c r="J482" s="34" t="s">
        <v>742</v>
      </c>
      <c r="K482" s="36">
        <v>0</v>
      </c>
      <c r="L482" s="36">
        <v>0.05</v>
      </c>
      <c r="M482" s="34" t="s">
        <v>743</v>
      </c>
      <c r="N482" s="34" t="s">
        <v>744</v>
      </c>
      <c r="O482" s="34" t="s">
        <v>748</v>
      </c>
      <c r="P482" s="34" t="s">
        <v>749</v>
      </c>
      <c r="R482" s="34" t="s">
        <v>746</v>
      </c>
      <c r="W482" s="36">
        <v>0</v>
      </c>
      <c r="AB482" s="34">
        <v>652</v>
      </c>
    </row>
    <row r="483" spans="1:28" x14ac:dyDescent="0.25">
      <c r="A483" s="34" t="s">
        <v>429</v>
      </c>
      <c r="B483" s="34" t="s">
        <v>781</v>
      </c>
      <c r="C483" s="35">
        <v>41275</v>
      </c>
      <c r="D483" s="34" t="s">
        <v>740</v>
      </c>
      <c r="E483" s="36">
        <v>0.21279999999999999</v>
      </c>
      <c r="F483" s="36">
        <v>0</v>
      </c>
      <c r="G483" s="36">
        <v>0.21279999999999999</v>
      </c>
      <c r="H483" s="36">
        <v>0</v>
      </c>
      <c r="I483" s="34" t="s">
        <v>741</v>
      </c>
      <c r="J483" s="34" t="s">
        <v>742</v>
      </c>
      <c r="K483" s="36">
        <v>0</v>
      </c>
      <c r="L483" s="36">
        <v>0</v>
      </c>
      <c r="M483" s="34" t="s">
        <v>743</v>
      </c>
      <c r="N483" s="34" t="s">
        <v>744</v>
      </c>
      <c r="O483" s="34" t="s">
        <v>748</v>
      </c>
      <c r="P483" s="34" t="s">
        <v>750</v>
      </c>
      <c r="R483" s="34" t="s">
        <v>746</v>
      </c>
      <c r="S483" s="34">
        <v>60</v>
      </c>
      <c r="W483" s="36">
        <v>0</v>
      </c>
      <c r="AB483" s="34">
        <v>654</v>
      </c>
    </row>
    <row r="484" spans="1:28" x14ac:dyDescent="0.25">
      <c r="A484" s="34" t="s">
        <v>1029</v>
      </c>
      <c r="B484" s="34" t="s">
        <v>782</v>
      </c>
      <c r="C484" s="35">
        <v>41821</v>
      </c>
      <c r="D484" s="34" t="s">
        <v>740</v>
      </c>
      <c r="E484" s="36">
        <v>0.2</v>
      </c>
      <c r="F484" s="36">
        <v>0</v>
      </c>
      <c r="G484" s="36">
        <v>0.2</v>
      </c>
      <c r="H484" s="36">
        <v>0</v>
      </c>
      <c r="I484" s="34" t="s">
        <v>741</v>
      </c>
      <c r="J484" s="34" t="s">
        <v>742</v>
      </c>
      <c r="K484" s="36">
        <v>0</v>
      </c>
      <c r="L484" s="36">
        <v>0</v>
      </c>
      <c r="M484" s="34" t="s">
        <v>743</v>
      </c>
      <c r="N484" s="34" t="s">
        <v>744</v>
      </c>
      <c r="O484" s="34" t="s">
        <v>745</v>
      </c>
      <c r="Q484" s="34">
        <v>5</v>
      </c>
      <c r="R484" s="34" t="s">
        <v>747</v>
      </c>
      <c r="S484" s="34">
        <v>60</v>
      </c>
      <c r="W484" s="36">
        <v>0</v>
      </c>
      <c r="AB484" s="34">
        <v>1094</v>
      </c>
    </row>
    <row r="485" spans="1:28" x14ac:dyDescent="0.25">
      <c r="A485" s="34" t="s">
        <v>430</v>
      </c>
      <c r="B485" s="34" t="s">
        <v>784</v>
      </c>
      <c r="C485" s="35">
        <v>41275</v>
      </c>
      <c r="D485" s="34" t="s">
        <v>740</v>
      </c>
      <c r="E485" s="36">
        <v>3.0300000000000001E-2</v>
      </c>
      <c r="F485" s="36">
        <v>0</v>
      </c>
      <c r="G485" s="36">
        <v>3.0300000000000001E-2</v>
      </c>
      <c r="H485" s="36">
        <v>0</v>
      </c>
      <c r="I485" s="34" t="s">
        <v>741</v>
      </c>
      <c r="J485" s="34" t="s">
        <v>742</v>
      </c>
      <c r="K485" s="36">
        <v>0.05</v>
      </c>
      <c r="L485" s="36">
        <v>0</v>
      </c>
      <c r="M485" s="34" t="s">
        <v>743</v>
      </c>
      <c r="N485" s="34" t="s">
        <v>744</v>
      </c>
      <c r="O485" s="34" t="s">
        <v>748</v>
      </c>
      <c r="P485" s="34" t="s">
        <v>751</v>
      </c>
      <c r="R485" s="34" t="s">
        <v>746</v>
      </c>
      <c r="W485" s="36">
        <v>0</v>
      </c>
      <c r="AB485" s="34">
        <v>656</v>
      </c>
    </row>
    <row r="486" spans="1:28" x14ac:dyDescent="0.25">
      <c r="A486" s="34" t="s">
        <v>1030</v>
      </c>
      <c r="B486" s="34" t="s">
        <v>1031</v>
      </c>
      <c r="C486" s="35">
        <v>41306</v>
      </c>
      <c r="D486" s="34" t="s">
        <v>740</v>
      </c>
      <c r="E486" s="36">
        <v>0.21279999999999999</v>
      </c>
      <c r="F486" s="36">
        <v>0</v>
      </c>
      <c r="G486" s="36">
        <v>0.21279999999999999</v>
      </c>
      <c r="H486" s="36">
        <v>0</v>
      </c>
      <c r="I486" s="34" t="s">
        <v>741</v>
      </c>
      <c r="J486" s="34" t="s">
        <v>742</v>
      </c>
      <c r="K486" s="36">
        <v>0.05</v>
      </c>
      <c r="L486" s="36">
        <v>0</v>
      </c>
      <c r="M486" s="34" t="s">
        <v>743</v>
      </c>
      <c r="N486" s="34" t="s">
        <v>744</v>
      </c>
      <c r="O486" s="34" t="s">
        <v>748</v>
      </c>
      <c r="P486" s="34" t="s">
        <v>767</v>
      </c>
      <c r="R486" s="34" t="s">
        <v>746</v>
      </c>
      <c r="W486" s="36">
        <v>0</v>
      </c>
      <c r="AB486" s="34">
        <v>657</v>
      </c>
    </row>
    <row r="487" spans="1:28" x14ac:dyDescent="0.25">
      <c r="A487" s="34" t="s">
        <v>431</v>
      </c>
      <c r="B487" s="34" t="s">
        <v>784</v>
      </c>
      <c r="C487" s="35">
        <v>41275</v>
      </c>
      <c r="D487" s="34" t="s">
        <v>740</v>
      </c>
      <c r="E487" s="36">
        <v>7.1599999999999997E-2</v>
      </c>
      <c r="F487" s="36">
        <v>0</v>
      </c>
      <c r="G487" s="36">
        <v>7.1599999999999997E-2</v>
      </c>
      <c r="H487" s="36">
        <v>0</v>
      </c>
      <c r="I487" s="34" t="s">
        <v>741</v>
      </c>
      <c r="J487" s="34" t="s">
        <v>742</v>
      </c>
      <c r="K487" s="36">
        <v>0.1</v>
      </c>
      <c r="L487" s="36">
        <v>0</v>
      </c>
      <c r="M487" s="34" t="s">
        <v>743</v>
      </c>
      <c r="N487" s="34" t="s">
        <v>744</v>
      </c>
      <c r="O487" s="34" t="s">
        <v>748</v>
      </c>
      <c r="R487" s="34" t="s">
        <v>746</v>
      </c>
      <c r="W487" s="36">
        <v>0</v>
      </c>
      <c r="AB487" s="34">
        <v>658</v>
      </c>
    </row>
    <row r="488" spans="1:28" x14ac:dyDescent="0.25">
      <c r="A488" s="34" t="s">
        <v>1032</v>
      </c>
      <c r="B488" s="34" t="s">
        <v>784</v>
      </c>
      <c r="C488" s="35">
        <v>41275</v>
      </c>
      <c r="D488" s="34" t="s">
        <v>740</v>
      </c>
      <c r="E488" s="36">
        <v>7.1599999999999997E-2</v>
      </c>
      <c r="F488" s="36">
        <v>0</v>
      </c>
      <c r="G488" s="36">
        <v>7.1599999999999997E-2</v>
      </c>
      <c r="H488" s="36">
        <v>0</v>
      </c>
      <c r="I488" s="34" t="s">
        <v>741</v>
      </c>
      <c r="J488" s="34" t="s">
        <v>742</v>
      </c>
      <c r="K488" s="36">
        <v>0.1</v>
      </c>
      <c r="L488" s="36">
        <v>0</v>
      </c>
      <c r="M488" s="34" t="s">
        <v>743</v>
      </c>
      <c r="N488" s="34" t="s">
        <v>744</v>
      </c>
      <c r="O488" s="34" t="s">
        <v>748</v>
      </c>
      <c r="R488" s="34" t="s">
        <v>746</v>
      </c>
      <c r="W488" s="36">
        <v>0</v>
      </c>
      <c r="AB488" s="34">
        <v>659</v>
      </c>
    </row>
    <row r="489" spans="1:28" x14ac:dyDescent="0.25">
      <c r="A489" s="34" t="s">
        <v>432</v>
      </c>
      <c r="B489" s="34" t="s">
        <v>784</v>
      </c>
      <c r="C489" s="35">
        <v>41275</v>
      </c>
      <c r="D489" s="34" t="s">
        <v>740</v>
      </c>
      <c r="E489" s="36">
        <v>7.1599999999999997E-2</v>
      </c>
      <c r="F489" s="36">
        <v>0</v>
      </c>
      <c r="G489" s="36">
        <v>7.1599999999999997E-2</v>
      </c>
      <c r="H489" s="36">
        <v>0</v>
      </c>
      <c r="I489" s="34" t="s">
        <v>741</v>
      </c>
      <c r="J489" s="34" t="s">
        <v>742</v>
      </c>
      <c r="K489" s="36">
        <v>0.1</v>
      </c>
      <c r="L489" s="36">
        <v>0</v>
      </c>
      <c r="M489" s="34" t="s">
        <v>743</v>
      </c>
      <c r="N489" s="34" t="s">
        <v>744</v>
      </c>
      <c r="O489" s="34" t="s">
        <v>748</v>
      </c>
      <c r="R489" s="34" t="s">
        <v>746</v>
      </c>
      <c r="W489" s="36">
        <v>0</v>
      </c>
      <c r="AB489" s="34">
        <v>660</v>
      </c>
    </row>
    <row r="490" spans="1:28" x14ac:dyDescent="0.25">
      <c r="A490" s="34" t="s">
        <v>433</v>
      </c>
      <c r="B490" s="34" t="s">
        <v>784</v>
      </c>
      <c r="C490" s="35">
        <v>41275</v>
      </c>
      <c r="D490" s="34" t="s">
        <v>740</v>
      </c>
      <c r="E490" s="36">
        <v>7.1599999999999997E-2</v>
      </c>
      <c r="F490" s="36">
        <v>0</v>
      </c>
      <c r="G490" s="36">
        <v>7.1599999999999997E-2</v>
      </c>
      <c r="H490" s="36">
        <v>0</v>
      </c>
      <c r="I490" s="34" t="s">
        <v>741</v>
      </c>
      <c r="J490" s="34" t="s">
        <v>742</v>
      </c>
      <c r="K490" s="36">
        <v>0.1</v>
      </c>
      <c r="L490" s="36">
        <v>0</v>
      </c>
      <c r="M490" s="34" t="s">
        <v>743</v>
      </c>
      <c r="N490" s="34" t="s">
        <v>744</v>
      </c>
      <c r="O490" s="34" t="s">
        <v>748</v>
      </c>
      <c r="R490" s="34" t="s">
        <v>746</v>
      </c>
      <c r="W490" s="36">
        <v>0</v>
      </c>
      <c r="AB490" s="34">
        <v>661</v>
      </c>
    </row>
    <row r="491" spans="1:28" x14ac:dyDescent="0.25">
      <c r="A491" s="34" t="s">
        <v>434</v>
      </c>
      <c r="B491" s="34" t="s">
        <v>784</v>
      </c>
      <c r="C491" s="35">
        <v>41275</v>
      </c>
      <c r="D491" s="34" t="s">
        <v>740</v>
      </c>
      <c r="E491" s="36">
        <v>7.1599999999999997E-2</v>
      </c>
      <c r="F491" s="36">
        <v>0</v>
      </c>
      <c r="G491" s="36">
        <v>7.1599999999999997E-2</v>
      </c>
      <c r="H491" s="36">
        <v>0</v>
      </c>
      <c r="I491" s="34" t="s">
        <v>741</v>
      </c>
      <c r="J491" s="34" t="s">
        <v>742</v>
      </c>
      <c r="K491" s="36">
        <v>0.1</v>
      </c>
      <c r="L491" s="36">
        <v>0</v>
      </c>
      <c r="M491" s="34" t="s">
        <v>743</v>
      </c>
      <c r="N491" s="34" t="s">
        <v>744</v>
      </c>
      <c r="O491" s="34" t="s">
        <v>748</v>
      </c>
      <c r="R491" s="34" t="s">
        <v>746</v>
      </c>
      <c r="W491" s="36">
        <v>0</v>
      </c>
      <c r="AB491" s="34">
        <v>662</v>
      </c>
    </row>
    <row r="492" spans="1:28" x14ac:dyDescent="0.25">
      <c r="A492" s="34" t="s">
        <v>435</v>
      </c>
      <c r="B492" s="34" t="s">
        <v>784</v>
      </c>
      <c r="C492" s="35">
        <v>41275</v>
      </c>
      <c r="D492" s="34" t="s">
        <v>740</v>
      </c>
      <c r="E492" s="36">
        <v>9.7799999999999998E-2</v>
      </c>
      <c r="F492" s="36">
        <v>0</v>
      </c>
      <c r="G492" s="36">
        <v>9.7799999999999998E-2</v>
      </c>
      <c r="H492" s="36">
        <v>0</v>
      </c>
      <c r="I492" s="34" t="s">
        <v>741</v>
      </c>
      <c r="J492" s="34" t="s">
        <v>742</v>
      </c>
      <c r="K492" s="36">
        <v>0.1</v>
      </c>
      <c r="L492" s="36">
        <v>0</v>
      </c>
      <c r="M492" s="34" t="s">
        <v>743</v>
      </c>
      <c r="N492" s="34" t="s">
        <v>744</v>
      </c>
      <c r="O492" s="34" t="s">
        <v>748</v>
      </c>
      <c r="R492" s="34" t="s">
        <v>746</v>
      </c>
      <c r="W492" s="36">
        <v>0</v>
      </c>
      <c r="AB492" s="34">
        <v>663</v>
      </c>
    </row>
    <row r="493" spans="1:28" x14ac:dyDescent="0.25">
      <c r="A493" s="34" t="s">
        <v>436</v>
      </c>
      <c r="B493" s="34" t="s">
        <v>784</v>
      </c>
      <c r="C493" s="35">
        <v>41275</v>
      </c>
      <c r="D493" s="34" t="s">
        <v>740</v>
      </c>
      <c r="E493" s="36">
        <v>9.7799999999999998E-2</v>
      </c>
      <c r="F493" s="36">
        <v>0</v>
      </c>
      <c r="G493" s="36">
        <v>9.7799999999999998E-2</v>
      </c>
      <c r="H493" s="36">
        <v>0</v>
      </c>
      <c r="I493" s="34" t="s">
        <v>741</v>
      </c>
      <c r="J493" s="34" t="s">
        <v>742</v>
      </c>
      <c r="K493" s="36">
        <v>0.1</v>
      </c>
      <c r="L493" s="36">
        <v>0</v>
      </c>
      <c r="M493" s="34" t="s">
        <v>743</v>
      </c>
      <c r="N493" s="34" t="s">
        <v>744</v>
      </c>
      <c r="O493" s="34" t="s">
        <v>748</v>
      </c>
      <c r="R493" s="34" t="s">
        <v>746</v>
      </c>
      <c r="W493" s="36">
        <v>0</v>
      </c>
      <c r="AB493" s="34">
        <v>664</v>
      </c>
    </row>
    <row r="494" spans="1:28" x14ac:dyDescent="0.25">
      <c r="A494" s="34" t="s">
        <v>437</v>
      </c>
      <c r="B494" s="34" t="s">
        <v>1033</v>
      </c>
      <c r="C494" s="35">
        <v>41913</v>
      </c>
      <c r="D494" s="34" t="s">
        <v>740</v>
      </c>
      <c r="E494" s="36">
        <v>6.0699999999999997E-2</v>
      </c>
      <c r="F494" s="36">
        <v>0</v>
      </c>
      <c r="G494" s="36">
        <v>6.0699999999999997E-2</v>
      </c>
      <c r="H494" s="36">
        <v>0</v>
      </c>
      <c r="I494" s="34" t="s">
        <v>741</v>
      </c>
      <c r="J494" s="34" t="s">
        <v>742</v>
      </c>
      <c r="K494" s="36">
        <v>0</v>
      </c>
      <c r="L494" s="36">
        <v>0</v>
      </c>
      <c r="M494" s="34" t="s">
        <v>743</v>
      </c>
      <c r="N494" s="34" t="s">
        <v>744</v>
      </c>
      <c r="O494" s="34" t="s">
        <v>748</v>
      </c>
      <c r="R494" s="34" t="s">
        <v>747</v>
      </c>
      <c r="W494" s="36">
        <v>0</v>
      </c>
      <c r="AB494" s="34">
        <v>1076</v>
      </c>
    </row>
    <row r="495" spans="1:28" x14ac:dyDescent="0.25">
      <c r="A495" s="34" t="s">
        <v>1034</v>
      </c>
      <c r="B495" s="34" t="s">
        <v>784</v>
      </c>
      <c r="C495" s="35">
        <v>41275</v>
      </c>
      <c r="D495" s="34" t="s">
        <v>740</v>
      </c>
      <c r="E495" s="36">
        <v>6.0699999999999997E-2</v>
      </c>
      <c r="F495" s="36">
        <v>0</v>
      </c>
      <c r="G495" s="36">
        <v>6.0699999999999997E-2</v>
      </c>
      <c r="H495" s="36">
        <v>0</v>
      </c>
      <c r="I495" s="34" t="s">
        <v>741</v>
      </c>
      <c r="J495" s="34" t="s">
        <v>742</v>
      </c>
      <c r="K495" s="36">
        <v>0.15</v>
      </c>
      <c r="L495" s="36">
        <v>0</v>
      </c>
      <c r="M495" s="34" t="s">
        <v>743</v>
      </c>
      <c r="N495" s="34" t="s">
        <v>744</v>
      </c>
      <c r="O495" s="34" t="s">
        <v>748</v>
      </c>
      <c r="R495" s="34" t="s">
        <v>746</v>
      </c>
      <c r="W495" s="36">
        <v>0</v>
      </c>
      <c r="AB495" s="34">
        <v>665</v>
      </c>
    </row>
    <row r="496" spans="1:28" x14ac:dyDescent="0.25">
      <c r="A496" s="34" t="s">
        <v>438</v>
      </c>
      <c r="B496" s="34" t="s">
        <v>864</v>
      </c>
      <c r="C496" s="35">
        <v>41426</v>
      </c>
      <c r="D496" s="34" t="s">
        <v>740</v>
      </c>
      <c r="E496" s="36">
        <v>6.0699999999999997E-2</v>
      </c>
      <c r="F496" s="36">
        <v>0</v>
      </c>
      <c r="G496" s="36">
        <v>6.0699999999999997E-2</v>
      </c>
      <c r="H496" s="36">
        <v>0</v>
      </c>
      <c r="I496" s="34" t="s">
        <v>741</v>
      </c>
      <c r="J496" s="34" t="s">
        <v>742</v>
      </c>
      <c r="K496" s="36">
        <v>0.15</v>
      </c>
      <c r="L496" s="36">
        <v>0</v>
      </c>
      <c r="M496" s="34" t="s">
        <v>743</v>
      </c>
      <c r="N496" s="34" t="s">
        <v>744</v>
      </c>
      <c r="O496" s="34" t="s">
        <v>748</v>
      </c>
      <c r="R496" s="34" t="s">
        <v>747</v>
      </c>
      <c r="W496" s="36">
        <v>0</v>
      </c>
      <c r="AB496" s="34">
        <v>1065</v>
      </c>
    </row>
    <row r="497" spans="1:28" x14ac:dyDescent="0.25">
      <c r="A497" s="34" t="s">
        <v>439</v>
      </c>
      <c r="B497" s="34" t="s">
        <v>864</v>
      </c>
      <c r="C497" s="35">
        <v>41913</v>
      </c>
      <c r="D497" s="34" t="s">
        <v>740</v>
      </c>
      <c r="E497" s="36">
        <v>9.7799999999999998E-2</v>
      </c>
      <c r="F497" s="36">
        <v>0</v>
      </c>
      <c r="G497" s="36">
        <v>9.7799999999999998E-2</v>
      </c>
      <c r="H497" s="36">
        <v>0</v>
      </c>
      <c r="I497" s="34" t="s">
        <v>741</v>
      </c>
      <c r="J497" s="34" t="s">
        <v>742</v>
      </c>
      <c r="K497" s="36">
        <v>0.1</v>
      </c>
      <c r="L497" s="36">
        <v>0</v>
      </c>
      <c r="M497" s="34" t="s">
        <v>743</v>
      </c>
      <c r="N497" s="34" t="s">
        <v>744</v>
      </c>
      <c r="O497" s="34" t="s">
        <v>748</v>
      </c>
      <c r="R497" s="34" t="s">
        <v>747</v>
      </c>
      <c r="W497" s="36">
        <v>0</v>
      </c>
      <c r="AB497" s="34">
        <v>1071</v>
      </c>
    </row>
    <row r="498" spans="1:28" x14ac:dyDescent="0.25">
      <c r="A498" s="34" t="s">
        <v>440</v>
      </c>
      <c r="B498" s="34" t="s">
        <v>864</v>
      </c>
      <c r="C498" s="35">
        <v>41913</v>
      </c>
      <c r="D498" s="34" t="s">
        <v>740</v>
      </c>
      <c r="E498" s="36">
        <v>6.0699999999999997E-2</v>
      </c>
      <c r="F498" s="36">
        <v>0</v>
      </c>
      <c r="G498" s="36">
        <v>6.0699999999999997E-2</v>
      </c>
      <c r="H498" s="36">
        <v>0</v>
      </c>
      <c r="I498" s="34" t="s">
        <v>741</v>
      </c>
      <c r="J498" s="34" t="s">
        <v>742</v>
      </c>
      <c r="K498" s="36">
        <v>0.15</v>
      </c>
      <c r="L498" s="36">
        <v>0</v>
      </c>
      <c r="M498" s="34" t="s">
        <v>743</v>
      </c>
      <c r="N498" s="34" t="s">
        <v>744</v>
      </c>
      <c r="O498" s="34" t="s">
        <v>748</v>
      </c>
      <c r="R498" s="34" t="s">
        <v>747</v>
      </c>
      <c r="W498" s="36">
        <v>0</v>
      </c>
      <c r="AB498" s="34">
        <v>1074</v>
      </c>
    </row>
    <row r="499" spans="1:28" x14ac:dyDescent="0.25">
      <c r="A499" s="34" t="s">
        <v>441</v>
      </c>
      <c r="B499" s="34" t="s">
        <v>802</v>
      </c>
      <c r="C499" s="35">
        <v>39448</v>
      </c>
      <c r="D499" s="34" t="s">
        <v>740</v>
      </c>
      <c r="E499" s="36">
        <v>0.2</v>
      </c>
      <c r="F499" s="36">
        <v>0</v>
      </c>
      <c r="G499" s="36">
        <v>0.2</v>
      </c>
      <c r="H499" s="36">
        <v>0</v>
      </c>
      <c r="I499" s="34" t="s">
        <v>741</v>
      </c>
      <c r="J499" s="34" t="s">
        <v>742</v>
      </c>
      <c r="K499" s="36">
        <v>0</v>
      </c>
      <c r="L499" s="36">
        <v>0</v>
      </c>
      <c r="M499" s="34" t="s">
        <v>743</v>
      </c>
      <c r="N499" s="34" t="s">
        <v>744</v>
      </c>
      <c r="O499" s="34" t="s">
        <v>745</v>
      </c>
      <c r="Q499" s="34">
        <v>5</v>
      </c>
      <c r="R499" s="34" t="s">
        <v>746</v>
      </c>
      <c r="S499" s="34">
        <v>60</v>
      </c>
      <c r="W499" s="36">
        <v>0</v>
      </c>
      <c r="AB499" s="34">
        <v>666</v>
      </c>
    </row>
    <row r="500" spans="1:28" x14ac:dyDescent="0.25">
      <c r="A500" s="34" t="s">
        <v>442</v>
      </c>
      <c r="B500" s="34" t="s">
        <v>803</v>
      </c>
      <c r="C500" s="35">
        <v>41275</v>
      </c>
      <c r="D500" s="34" t="s">
        <v>740</v>
      </c>
      <c r="E500" s="36">
        <v>4.58E-2</v>
      </c>
      <c r="F500" s="36">
        <v>0</v>
      </c>
      <c r="G500" s="36">
        <v>4.58E-2</v>
      </c>
      <c r="H500" s="36">
        <v>0</v>
      </c>
      <c r="I500" s="34" t="s">
        <v>741</v>
      </c>
      <c r="J500" s="34" t="s">
        <v>742</v>
      </c>
      <c r="K500" s="36">
        <v>0</v>
      </c>
      <c r="L500" s="36">
        <v>0</v>
      </c>
      <c r="M500" s="34" t="s">
        <v>743</v>
      </c>
      <c r="N500" s="34" t="s">
        <v>744</v>
      </c>
      <c r="O500" s="34" t="s">
        <v>748</v>
      </c>
      <c r="P500" s="34" t="s">
        <v>750</v>
      </c>
      <c r="R500" s="34" t="s">
        <v>746</v>
      </c>
      <c r="S500" s="34">
        <v>300</v>
      </c>
      <c r="W500" s="36">
        <v>0</v>
      </c>
      <c r="AB500" s="34">
        <v>668</v>
      </c>
    </row>
    <row r="501" spans="1:28" x14ac:dyDescent="0.25">
      <c r="A501" s="34" t="s">
        <v>443</v>
      </c>
      <c r="B501" s="34" t="s">
        <v>787</v>
      </c>
      <c r="C501" s="35">
        <v>41275</v>
      </c>
      <c r="D501" s="34" t="s">
        <v>740</v>
      </c>
      <c r="E501" s="36">
        <v>4.7800000000000002E-2</v>
      </c>
      <c r="F501" s="36">
        <v>0</v>
      </c>
      <c r="G501" s="36">
        <v>4.7800000000000002E-2</v>
      </c>
      <c r="H501" s="36">
        <v>0</v>
      </c>
      <c r="I501" s="34" t="s">
        <v>741</v>
      </c>
      <c r="J501" s="34" t="s">
        <v>742</v>
      </c>
      <c r="K501" s="36">
        <v>0</v>
      </c>
      <c r="L501" s="36">
        <v>0</v>
      </c>
      <c r="M501" s="34" t="s">
        <v>743</v>
      </c>
      <c r="N501" s="34" t="s">
        <v>744</v>
      </c>
      <c r="O501" s="34" t="s">
        <v>748</v>
      </c>
      <c r="P501" s="34" t="s">
        <v>750</v>
      </c>
      <c r="R501" s="34" t="s">
        <v>746</v>
      </c>
      <c r="S501" s="34">
        <v>240</v>
      </c>
      <c r="W501" s="36">
        <v>0</v>
      </c>
      <c r="AB501" s="34">
        <v>670</v>
      </c>
    </row>
    <row r="502" spans="1:28" x14ac:dyDescent="0.25">
      <c r="A502" s="34" t="s">
        <v>444</v>
      </c>
      <c r="B502" s="34" t="s">
        <v>804</v>
      </c>
      <c r="C502" s="35">
        <v>41275</v>
      </c>
      <c r="D502" s="34" t="s">
        <v>740</v>
      </c>
      <c r="E502" s="36">
        <v>0.13730000000000001</v>
      </c>
      <c r="F502" s="36">
        <v>0</v>
      </c>
      <c r="G502" s="36">
        <v>0.13730000000000001</v>
      </c>
      <c r="H502" s="36">
        <v>0</v>
      </c>
      <c r="I502" s="34" t="s">
        <v>741</v>
      </c>
      <c r="J502" s="34" t="s">
        <v>742</v>
      </c>
      <c r="K502" s="36">
        <v>0</v>
      </c>
      <c r="L502" s="36">
        <v>0</v>
      </c>
      <c r="M502" s="34" t="s">
        <v>743</v>
      </c>
      <c r="N502" s="34" t="s">
        <v>744</v>
      </c>
      <c r="O502" s="34" t="s">
        <v>748</v>
      </c>
      <c r="P502" s="34" t="s">
        <v>750</v>
      </c>
      <c r="R502" s="34" t="s">
        <v>746</v>
      </c>
      <c r="S502" s="34">
        <v>180</v>
      </c>
      <c r="W502" s="36">
        <v>0</v>
      </c>
      <c r="AB502" s="34">
        <v>671</v>
      </c>
    </row>
    <row r="503" spans="1:28" x14ac:dyDescent="0.25">
      <c r="A503" s="34" t="s">
        <v>445</v>
      </c>
      <c r="B503" s="34" t="s">
        <v>789</v>
      </c>
      <c r="C503" s="35">
        <v>41275</v>
      </c>
      <c r="D503" s="34" t="s">
        <v>740</v>
      </c>
      <c r="E503" s="36">
        <v>5.4199999999999998E-2</v>
      </c>
      <c r="F503" s="36">
        <v>0</v>
      </c>
      <c r="G503" s="36">
        <v>5.4199999999999998E-2</v>
      </c>
      <c r="H503" s="36">
        <v>0</v>
      </c>
      <c r="I503" s="34" t="s">
        <v>741</v>
      </c>
      <c r="J503" s="34" t="s">
        <v>742</v>
      </c>
      <c r="K503" s="36">
        <v>0.05</v>
      </c>
      <c r="L503" s="36">
        <v>0</v>
      </c>
      <c r="M503" s="34" t="s">
        <v>743</v>
      </c>
      <c r="N503" s="34" t="s">
        <v>744</v>
      </c>
      <c r="O503" s="34" t="s">
        <v>748</v>
      </c>
      <c r="P503" s="34" t="s">
        <v>752</v>
      </c>
      <c r="R503" s="34" t="s">
        <v>746</v>
      </c>
      <c r="W503" s="36">
        <v>0</v>
      </c>
      <c r="AB503" s="34">
        <v>673</v>
      </c>
    </row>
    <row r="504" spans="1:28" x14ac:dyDescent="0.25">
      <c r="A504" s="34" t="s">
        <v>446</v>
      </c>
      <c r="B504" s="34" t="s">
        <v>789</v>
      </c>
      <c r="C504" s="35">
        <v>41275</v>
      </c>
      <c r="D504" s="34" t="s">
        <v>740</v>
      </c>
      <c r="E504" s="36">
        <v>6.9000000000000006E-2</v>
      </c>
      <c r="F504" s="36">
        <v>0</v>
      </c>
      <c r="G504" s="36">
        <v>6.9000000000000006E-2</v>
      </c>
      <c r="H504" s="36">
        <v>0</v>
      </c>
      <c r="I504" s="34" t="s">
        <v>741</v>
      </c>
      <c r="J504" s="34" t="s">
        <v>742</v>
      </c>
      <c r="K504" s="36">
        <v>0.1</v>
      </c>
      <c r="L504" s="36">
        <v>0</v>
      </c>
      <c r="M504" s="34" t="s">
        <v>743</v>
      </c>
      <c r="N504" s="34" t="s">
        <v>744</v>
      </c>
      <c r="O504" s="34" t="s">
        <v>748</v>
      </c>
      <c r="R504" s="34" t="s">
        <v>746</v>
      </c>
      <c r="W504" s="36">
        <v>0</v>
      </c>
      <c r="AB504" s="34">
        <v>675</v>
      </c>
    </row>
    <row r="505" spans="1:28" x14ac:dyDescent="0.25">
      <c r="A505" s="34" t="s">
        <v>447</v>
      </c>
      <c r="B505" s="34" t="s">
        <v>789</v>
      </c>
      <c r="C505" s="35">
        <v>41275</v>
      </c>
      <c r="D505" s="34" t="s">
        <v>740</v>
      </c>
      <c r="E505" s="36">
        <v>6.9000000000000006E-2</v>
      </c>
      <c r="F505" s="36">
        <v>0</v>
      </c>
      <c r="G505" s="36">
        <v>6.9000000000000006E-2</v>
      </c>
      <c r="H505" s="36">
        <v>0</v>
      </c>
      <c r="I505" s="34" t="s">
        <v>741</v>
      </c>
      <c r="J505" s="34" t="s">
        <v>742</v>
      </c>
      <c r="K505" s="36">
        <v>0.1</v>
      </c>
      <c r="L505" s="36">
        <v>0</v>
      </c>
      <c r="M505" s="34" t="s">
        <v>743</v>
      </c>
      <c r="N505" s="34" t="s">
        <v>744</v>
      </c>
      <c r="O505" s="34" t="s">
        <v>748</v>
      </c>
      <c r="R505" s="34" t="s">
        <v>746</v>
      </c>
      <c r="W505" s="36">
        <v>0</v>
      </c>
      <c r="AB505" s="34">
        <v>676</v>
      </c>
    </row>
    <row r="506" spans="1:28" x14ac:dyDescent="0.25">
      <c r="A506" s="34" t="s">
        <v>448</v>
      </c>
      <c r="B506" s="34" t="s">
        <v>789</v>
      </c>
      <c r="C506" s="35">
        <v>41275</v>
      </c>
      <c r="D506" s="34" t="s">
        <v>740</v>
      </c>
      <c r="E506" s="36">
        <v>6.9000000000000006E-2</v>
      </c>
      <c r="F506" s="36">
        <v>0</v>
      </c>
      <c r="G506" s="36">
        <v>6.9000000000000006E-2</v>
      </c>
      <c r="H506" s="36">
        <v>0</v>
      </c>
      <c r="I506" s="34" t="s">
        <v>741</v>
      </c>
      <c r="J506" s="34" t="s">
        <v>742</v>
      </c>
      <c r="K506" s="36">
        <v>0.1</v>
      </c>
      <c r="L506" s="36">
        <v>0</v>
      </c>
      <c r="M506" s="34" t="s">
        <v>743</v>
      </c>
      <c r="N506" s="34" t="s">
        <v>744</v>
      </c>
      <c r="O506" s="34" t="s">
        <v>748</v>
      </c>
      <c r="R506" s="34" t="s">
        <v>746</v>
      </c>
      <c r="W506" s="36">
        <v>0</v>
      </c>
      <c r="AB506" s="34">
        <v>677</v>
      </c>
    </row>
    <row r="507" spans="1:28" x14ac:dyDescent="0.25">
      <c r="A507" s="34" t="s">
        <v>449</v>
      </c>
      <c r="B507" s="34" t="s">
        <v>789</v>
      </c>
      <c r="C507" s="35">
        <v>41275</v>
      </c>
      <c r="D507" s="34" t="s">
        <v>740</v>
      </c>
      <c r="E507" s="36">
        <v>8.7499999999999994E-2</v>
      </c>
      <c r="F507" s="36">
        <v>0</v>
      </c>
      <c r="G507" s="36">
        <v>8.7499999999999994E-2</v>
      </c>
      <c r="H507" s="36">
        <v>0</v>
      </c>
      <c r="I507" s="34" t="s">
        <v>741</v>
      </c>
      <c r="J507" s="34" t="s">
        <v>742</v>
      </c>
      <c r="K507" s="36">
        <v>0.15</v>
      </c>
      <c r="L507" s="36">
        <v>0</v>
      </c>
      <c r="M507" s="34" t="s">
        <v>743</v>
      </c>
      <c r="N507" s="34" t="s">
        <v>744</v>
      </c>
      <c r="O507" s="34" t="s">
        <v>748</v>
      </c>
      <c r="R507" s="34" t="s">
        <v>746</v>
      </c>
      <c r="W507" s="36">
        <v>0</v>
      </c>
      <c r="AB507" s="34">
        <v>678</v>
      </c>
    </row>
    <row r="508" spans="1:28" x14ac:dyDescent="0.25">
      <c r="A508" s="34" t="s">
        <v>450</v>
      </c>
      <c r="B508" s="34" t="s">
        <v>1035</v>
      </c>
      <c r="C508" s="35">
        <v>41275</v>
      </c>
      <c r="D508" s="34" t="s">
        <v>740</v>
      </c>
      <c r="E508" s="36">
        <v>8.7499999999999994E-2</v>
      </c>
      <c r="F508" s="36">
        <v>0</v>
      </c>
      <c r="G508" s="36">
        <v>8.7499999999999994E-2</v>
      </c>
      <c r="H508" s="36">
        <v>0</v>
      </c>
      <c r="I508" s="34" t="s">
        <v>741</v>
      </c>
      <c r="J508" s="34" t="s">
        <v>742</v>
      </c>
      <c r="K508" s="36">
        <v>0.15</v>
      </c>
      <c r="L508" s="36">
        <v>0</v>
      </c>
      <c r="M508" s="34" t="s">
        <v>743</v>
      </c>
      <c r="N508" s="34" t="s">
        <v>744</v>
      </c>
      <c r="O508" s="34" t="s">
        <v>748</v>
      </c>
      <c r="R508" s="34" t="s">
        <v>746</v>
      </c>
      <c r="W508" s="36">
        <v>0</v>
      </c>
      <c r="AB508" s="34">
        <v>679</v>
      </c>
    </row>
    <row r="509" spans="1:28" x14ac:dyDescent="0.25">
      <c r="A509" s="34" t="s">
        <v>451</v>
      </c>
      <c r="B509" s="34" t="s">
        <v>789</v>
      </c>
      <c r="C509" s="35">
        <v>41275</v>
      </c>
      <c r="D509" s="34" t="s">
        <v>740</v>
      </c>
      <c r="E509" s="36">
        <v>8.7499999999999994E-2</v>
      </c>
      <c r="F509" s="36">
        <v>0</v>
      </c>
      <c r="G509" s="36">
        <v>8.7499999999999994E-2</v>
      </c>
      <c r="H509" s="36">
        <v>0</v>
      </c>
      <c r="I509" s="34" t="s">
        <v>741</v>
      </c>
      <c r="J509" s="34" t="s">
        <v>742</v>
      </c>
      <c r="K509" s="36">
        <v>0.15</v>
      </c>
      <c r="L509" s="36">
        <v>0</v>
      </c>
      <c r="M509" s="34" t="s">
        <v>743</v>
      </c>
      <c r="N509" s="34" t="s">
        <v>744</v>
      </c>
      <c r="O509" s="34" t="s">
        <v>748</v>
      </c>
      <c r="R509" s="34" t="s">
        <v>746</v>
      </c>
      <c r="W509" s="36">
        <v>0</v>
      </c>
      <c r="AB509" s="34">
        <v>680</v>
      </c>
    </row>
    <row r="510" spans="1:28" x14ac:dyDescent="0.25">
      <c r="A510" s="34" t="s">
        <v>452</v>
      </c>
      <c r="B510" s="34" t="s">
        <v>789</v>
      </c>
      <c r="C510" s="35">
        <v>41306</v>
      </c>
      <c r="D510" s="34" t="s">
        <v>740</v>
      </c>
      <c r="E510" s="36">
        <v>6.9000000000000006E-2</v>
      </c>
      <c r="F510" s="36">
        <v>0</v>
      </c>
      <c r="G510" s="36">
        <v>6.9000000000000006E-2</v>
      </c>
      <c r="H510" s="36">
        <v>0</v>
      </c>
      <c r="I510" s="34" t="s">
        <v>741</v>
      </c>
      <c r="J510" s="34" t="s">
        <v>742</v>
      </c>
      <c r="K510" s="36">
        <v>0.1</v>
      </c>
      <c r="L510" s="36">
        <v>0</v>
      </c>
      <c r="M510" s="34" t="s">
        <v>743</v>
      </c>
      <c r="N510" s="34" t="s">
        <v>744</v>
      </c>
      <c r="O510" s="34" t="s">
        <v>748</v>
      </c>
      <c r="P510" s="34" t="s">
        <v>753</v>
      </c>
      <c r="R510" s="34" t="s">
        <v>746</v>
      </c>
      <c r="W510" s="36">
        <v>0</v>
      </c>
      <c r="AB510" s="34">
        <v>681</v>
      </c>
    </row>
    <row r="511" spans="1:28" x14ac:dyDescent="0.25">
      <c r="A511" s="34" t="s">
        <v>453</v>
      </c>
      <c r="B511" s="34" t="s">
        <v>789</v>
      </c>
      <c r="C511" s="35">
        <v>41275</v>
      </c>
      <c r="D511" s="34" t="s">
        <v>740</v>
      </c>
      <c r="E511" s="36">
        <v>8.7499999999999994E-2</v>
      </c>
      <c r="F511" s="36">
        <v>0</v>
      </c>
      <c r="G511" s="36">
        <v>8.7499999999999994E-2</v>
      </c>
      <c r="H511" s="36">
        <v>0</v>
      </c>
      <c r="I511" s="34" t="s">
        <v>741</v>
      </c>
      <c r="J511" s="34" t="s">
        <v>742</v>
      </c>
      <c r="K511" s="36">
        <v>0.15</v>
      </c>
      <c r="L511" s="36">
        <v>0</v>
      </c>
      <c r="M511" s="34" t="s">
        <v>743</v>
      </c>
      <c r="N511" s="34" t="s">
        <v>744</v>
      </c>
      <c r="O511" s="34" t="s">
        <v>748</v>
      </c>
      <c r="R511" s="34" t="s">
        <v>746</v>
      </c>
      <c r="W511" s="36">
        <v>0</v>
      </c>
      <c r="AB511" s="34">
        <v>682</v>
      </c>
    </row>
    <row r="512" spans="1:28" x14ac:dyDescent="0.25">
      <c r="A512" s="34" t="s">
        <v>454</v>
      </c>
      <c r="B512" s="34" t="s">
        <v>807</v>
      </c>
      <c r="C512" s="35">
        <v>39448</v>
      </c>
      <c r="D512" s="34" t="s">
        <v>740</v>
      </c>
      <c r="E512" s="36">
        <v>0.2</v>
      </c>
      <c r="F512" s="36">
        <v>0</v>
      </c>
      <c r="G512" s="36">
        <v>0.2</v>
      </c>
      <c r="H512" s="36">
        <v>0</v>
      </c>
      <c r="I512" s="34" t="s">
        <v>741</v>
      </c>
      <c r="J512" s="34" t="s">
        <v>742</v>
      </c>
      <c r="K512" s="36">
        <v>0</v>
      </c>
      <c r="L512" s="36">
        <v>0</v>
      </c>
      <c r="M512" s="34" t="s">
        <v>743</v>
      </c>
      <c r="N512" s="34" t="s">
        <v>744</v>
      </c>
      <c r="O512" s="34" t="s">
        <v>745</v>
      </c>
      <c r="Q512" s="34">
        <v>5</v>
      </c>
      <c r="R512" s="34" t="s">
        <v>746</v>
      </c>
      <c r="W512" s="36">
        <v>0</v>
      </c>
      <c r="AB512" s="34">
        <v>683</v>
      </c>
    </row>
    <row r="513" spans="1:28" x14ac:dyDescent="0.25">
      <c r="A513" s="34" t="s">
        <v>455</v>
      </c>
      <c r="B513" s="34" t="s">
        <v>790</v>
      </c>
      <c r="C513" s="35">
        <v>41275</v>
      </c>
      <c r="D513" s="34" t="s">
        <v>740</v>
      </c>
      <c r="E513" s="36">
        <v>2.81E-2</v>
      </c>
      <c r="F513" s="36">
        <v>0</v>
      </c>
      <c r="G513" s="36">
        <v>2.81E-2</v>
      </c>
      <c r="H513" s="36">
        <v>0</v>
      </c>
      <c r="I513" s="34" t="s">
        <v>741</v>
      </c>
      <c r="J513" s="34" t="s">
        <v>742</v>
      </c>
      <c r="K513" s="36">
        <v>0</v>
      </c>
      <c r="L513" s="36">
        <v>0</v>
      </c>
      <c r="M513" s="34" t="s">
        <v>743</v>
      </c>
      <c r="N513" s="34" t="s">
        <v>744</v>
      </c>
      <c r="O513" s="34" t="s">
        <v>748</v>
      </c>
      <c r="P513" s="34" t="s">
        <v>750</v>
      </c>
      <c r="R513" s="34" t="s">
        <v>746</v>
      </c>
      <c r="W513" s="36">
        <v>0</v>
      </c>
      <c r="AB513" s="34">
        <v>685</v>
      </c>
    </row>
    <row r="514" spans="1:28" x14ac:dyDescent="0.25">
      <c r="A514" s="34" t="s">
        <v>1036</v>
      </c>
      <c r="B514" s="34" t="s">
        <v>1037</v>
      </c>
      <c r="C514" s="35">
        <v>41275</v>
      </c>
      <c r="D514" s="34" t="s">
        <v>740</v>
      </c>
      <c r="E514" s="36">
        <v>0.1331</v>
      </c>
      <c r="F514" s="36">
        <v>0</v>
      </c>
      <c r="G514" s="36">
        <v>0.1331</v>
      </c>
      <c r="H514" s="36">
        <v>0</v>
      </c>
      <c r="I514" s="34" t="s">
        <v>741</v>
      </c>
      <c r="J514" s="34" t="s">
        <v>742</v>
      </c>
      <c r="K514" s="36">
        <v>0</v>
      </c>
      <c r="L514" s="36">
        <v>0</v>
      </c>
      <c r="M514" s="34" t="s">
        <v>743</v>
      </c>
      <c r="N514" s="34" t="s">
        <v>744</v>
      </c>
      <c r="O514" s="34" t="s">
        <v>748</v>
      </c>
      <c r="P514" s="34" t="s">
        <v>750</v>
      </c>
      <c r="R514" s="34" t="s">
        <v>746</v>
      </c>
      <c r="S514" s="34">
        <v>120</v>
      </c>
      <c r="W514" s="36">
        <v>0</v>
      </c>
      <c r="AB514" s="34">
        <v>686</v>
      </c>
    </row>
    <row r="515" spans="1:28" x14ac:dyDescent="0.25">
      <c r="A515" s="34" t="s">
        <v>456</v>
      </c>
      <c r="B515" s="34" t="s">
        <v>1011</v>
      </c>
      <c r="C515" s="35">
        <v>39448</v>
      </c>
      <c r="D515" s="34" t="s">
        <v>740</v>
      </c>
      <c r="E515" s="36">
        <v>0.2</v>
      </c>
      <c r="F515" s="36">
        <v>0</v>
      </c>
      <c r="G515" s="36">
        <v>0.2</v>
      </c>
      <c r="H515" s="36">
        <v>0</v>
      </c>
      <c r="I515" s="34" t="s">
        <v>741</v>
      </c>
      <c r="J515" s="34" t="s">
        <v>742</v>
      </c>
      <c r="K515" s="36">
        <v>0</v>
      </c>
      <c r="L515" s="36">
        <v>0</v>
      </c>
      <c r="M515" s="34" t="s">
        <v>743</v>
      </c>
      <c r="N515" s="34" t="s">
        <v>744</v>
      </c>
      <c r="O515" s="34" t="s">
        <v>745</v>
      </c>
      <c r="Q515" s="34">
        <v>5</v>
      </c>
      <c r="R515" s="34" t="s">
        <v>746</v>
      </c>
      <c r="S515" s="34">
        <v>60</v>
      </c>
      <c r="W515" s="36">
        <v>0</v>
      </c>
      <c r="AB515" s="34">
        <v>687</v>
      </c>
    </row>
    <row r="516" spans="1:28" x14ac:dyDescent="0.25">
      <c r="A516" s="34" t="s">
        <v>1038</v>
      </c>
      <c r="B516" s="34" t="s">
        <v>771</v>
      </c>
      <c r="C516" s="35">
        <v>39448</v>
      </c>
      <c r="D516" s="34" t="s">
        <v>740</v>
      </c>
      <c r="E516" s="36">
        <v>0.2</v>
      </c>
      <c r="F516" s="36">
        <v>0</v>
      </c>
      <c r="G516" s="36">
        <v>0.2</v>
      </c>
      <c r="H516" s="36">
        <v>0</v>
      </c>
      <c r="I516" s="34" t="s">
        <v>741</v>
      </c>
      <c r="J516" s="34" t="s">
        <v>742</v>
      </c>
      <c r="K516" s="36">
        <v>0</v>
      </c>
      <c r="L516" s="36">
        <v>0</v>
      </c>
      <c r="M516" s="34" t="s">
        <v>743</v>
      </c>
      <c r="N516" s="34" t="s">
        <v>744</v>
      </c>
      <c r="O516" s="34" t="s">
        <v>745</v>
      </c>
      <c r="Q516" s="34">
        <v>5</v>
      </c>
      <c r="R516" s="34" t="s">
        <v>746</v>
      </c>
      <c r="S516" s="34">
        <v>60</v>
      </c>
      <c r="W516" s="36">
        <v>0</v>
      </c>
      <c r="AB516" s="34">
        <v>690</v>
      </c>
    </row>
    <row r="517" spans="1:28" x14ac:dyDescent="0.25">
      <c r="A517" s="34" t="s">
        <v>1039</v>
      </c>
      <c r="B517" s="34" t="s">
        <v>771</v>
      </c>
      <c r="C517" s="35">
        <v>39448</v>
      </c>
      <c r="D517" s="34" t="s">
        <v>740</v>
      </c>
      <c r="E517" s="36">
        <v>0.2</v>
      </c>
      <c r="F517" s="36">
        <v>0</v>
      </c>
      <c r="G517" s="36">
        <v>0.2</v>
      </c>
      <c r="H517" s="36">
        <v>0</v>
      </c>
      <c r="I517" s="34" t="s">
        <v>741</v>
      </c>
      <c r="J517" s="34" t="s">
        <v>742</v>
      </c>
      <c r="K517" s="36">
        <v>0</v>
      </c>
      <c r="L517" s="36">
        <v>0</v>
      </c>
      <c r="M517" s="34" t="s">
        <v>743</v>
      </c>
      <c r="N517" s="34" t="s">
        <v>744</v>
      </c>
      <c r="O517" s="34" t="s">
        <v>745</v>
      </c>
      <c r="Q517" s="34">
        <v>5</v>
      </c>
      <c r="R517" s="34" t="s">
        <v>746</v>
      </c>
      <c r="S517" s="34">
        <v>24</v>
      </c>
      <c r="W517" s="36">
        <v>0</v>
      </c>
      <c r="AB517" s="34">
        <v>691</v>
      </c>
    </row>
    <row r="518" spans="1:28" x14ac:dyDescent="0.25">
      <c r="A518" s="34" t="s">
        <v>457</v>
      </c>
      <c r="B518" s="34" t="s">
        <v>1040</v>
      </c>
      <c r="C518" s="35">
        <v>42309</v>
      </c>
      <c r="D518" s="34" t="s">
        <v>740</v>
      </c>
      <c r="E518" s="36">
        <v>0</v>
      </c>
      <c r="F518" s="36">
        <v>0</v>
      </c>
      <c r="G518" s="36">
        <v>0</v>
      </c>
      <c r="H518" s="36">
        <v>0</v>
      </c>
      <c r="I518" s="34" t="s">
        <v>741</v>
      </c>
      <c r="J518" s="34" t="s">
        <v>742</v>
      </c>
      <c r="K518" s="36">
        <v>0</v>
      </c>
      <c r="L518" s="36">
        <v>0</v>
      </c>
      <c r="M518" s="34" t="s">
        <v>743</v>
      </c>
      <c r="N518" s="34" t="s">
        <v>744</v>
      </c>
      <c r="O518" s="34" t="s">
        <v>745</v>
      </c>
      <c r="R518" s="34" t="s">
        <v>747</v>
      </c>
      <c r="W518" s="36">
        <v>0</v>
      </c>
      <c r="AB518" s="34">
        <v>1113</v>
      </c>
    </row>
    <row r="519" spans="1:28" x14ac:dyDescent="0.25">
      <c r="A519" s="34" t="s">
        <v>458</v>
      </c>
      <c r="B519" s="34" t="s">
        <v>1041</v>
      </c>
      <c r="C519" s="35">
        <v>41275</v>
      </c>
      <c r="D519" s="34" t="s">
        <v>740</v>
      </c>
      <c r="E519" s="36">
        <v>6.4899999999999999E-2</v>
      </c>
      <c r="F519" s="36">
        <v>0</v>
      </c>
      <c r="G519" s="36">
        <v>6.4899999999999999E-2</v>
      </c>
      <c r="H519" s="36">
        <v>0</v>
      </c>
      <c r="I519" s="34" t="s">
        <v>741</v>
      </c>
      <c r="J519" s="34" t="s">
        <v>742</v>
      </c>
      <c r="K519" s="36">
        <v>0</v>
      </c>
      <c r="L519" s="36">
        <v>0</v>
      </c>
      <c r="M519" s="34" t="s">
        <v>743</v>
      </c>
      <c r="N519" s="34" t="s">
        <v>744</v>
      </c>
      <c r="O519" s="34" t="s">
        <v>748</v>
      </c>
      <c r="P519" s="34" t="s">
        <v>750</v>
      </c>
      <c r="R519" s="34" t="s">
        <v>746</v>
      </c>
      <c r="S519" s="34">
        <v>180</v>
      </c>
      <c r="W519" s="36">
        <v>0</v>
      </c>
      <c r="AB519" s="34">
        <v>693</v>
      </c>
    </row>
    <row r="520" spans="1:28" x14ac:dyDescent="0.25">
      <c r="A520" s="34" t="s">
        <v>459</v>
      </c>
      <c r="B520" s="34" t="s">
        <v>782</v>
      </c>
      <c r="C520" s="35">
        <v>41275</v>
      </c>
      <c r="D520" s="34" t="s">
        <v>740</v>
      </c>
      <c r="E520" s="36">
        <v>0.216</v>
      </c>
      <c r="F520" s="36">
        <v>0</v>
      </c>
      <c r="G520" s="36">
        <v>0.216</v>
      </c>
      <c r="H520" s="36">
        <v>0</v>
      </c>
      <c r="I520" s="34" t="s">
        <v>741</v>
      </c>
      <c r="J520" s="34" t="s">
        <v>742</v>
      </c>
      <c r="K520" s="36">
        <v>0</v>
      </c>
      <c r="L520" s="36">
        <v>0</v>
      </c>
      <c r="M520" s="34" t="s">
        <v>743</v>
      </c>
      <c r="N520" s="34" t="s">
        <v>744</v>
      </c>
      <c r="O520" s="34" t="s">
        <v>748</v>
      </c>
      <c r="P520" s="34" t="s">
        <v>750</v>
      </c>
      <c r="R520" s="34" t="s">
        <v>746</v>
      </c>
      <c r="S520" s="34">
        <v>60</v>
      </c>
      <c r="W520" s="36">
        <v>0</v>
      </c>
      <c r="AB520" s="34">
        <v>694</v>
      </c>
    </row>
    <row r="521" spans="1:28" x14ac:dyDescent="0.25">
      <c r="A521" s="34" t="s">
        <v>1042</v>
      </c>
      <c r="B521" s="34" t="s">
        <v>782</v>
      </c>
      <c r="C521" s="35">
        <v>41913</v>
      </c>
      <c r="D521" s="34" t="s">
        <v>740</v>
      </c>
      <c r="E521" s="36">
        <v>0.2</v>
      </c>
      <c r="F521" s="36">
        <v>0</v>
      </c>
      <c r="G521" s="36">
        <v>0.2</v>
      </c>
      <c r="H521" s="36">
        <v>0</v>
      </c>
      <c r="I521" s="34" t="s">
        <v>741</v>
      </c>
      <c r="J521" s="34" t="s">
        <v>742</v>
      </c>
      <c r="K521" s="36">
        <v>0</v>
      </c>
      <c r="L521" s="36">
        <v>0</v>
      </c>
      <c r="M521" s="34" t="s">
        <v>743</v>
      </c>
      <c r="N521" s="34" t="s">
        <v>744</v>
      </c>
      <c r="O521" s="34" t="s">
        <v>745</v>
      </c>
      <c r="Q521" s="34">
        <v>5</v>
      </c>
      <c r="R521" s="34" t="s">
        <v>747</v>
      </c>
      <c r="S521" s="34">
        <v>60</v>
      </c>
      <c r="W521" s="36">
        <v>0</v>
      </c>
      <c r="AB521" s="34">
        <v>1095</v>
      </c>
    </row>
    <row r="522" spans="1:28" x14ac:dyDescent="0.25">
      <c r="A522" s="34" t="s">
        <v>460</v>
      </c>
      <c r="B522" s="34" t="s">
        <v>787</v>
      </c>
      <c r="C522" s="35">
        <v>41275</v>
      </c>
      <c r="D522" s="34" t="s">
        <v>740</v>
      </c>
      <c r="E522" s="36">
        <v>5.0599999999999999E-2</v>
      </c>
      <c r="F522" s="36">
        <v>0</v>
      </c>
      <c r="G522" s="36">
        <v>5.0599999999999999E-2</v>
      </c>
      <c r="H522" s="36">
        <v>0</v>
      </c>
      <c r="I522" s="34" t="s">
        <v>741</v>
      </c>
      <c r="J522" s="34" t="s">
        <v>742</v>
      </c>
      <c r="K522" s="36">
        <v>0</v>
      </c>
      <c r="L522" s="36">
        <v>0</v>
      </c>
      <c r="M522" s="34" t="s">
        <v>743</v>
      </c>
      <c r="N522" s="34" t="s">
        <v>744</v>
      </c>
      <c r="O522" s="34" t="s">
        <v>748</v>
      </c>
      <c r="P522" s="34" t="s">
        <v>750</v>
      </c>
      <c r="R522" s="34" t="s">
        <v>746</v>
      </c>
      <c r="S522" s="34">
        <v>240</v>
      </c>
      <c r="W522" s="36">
        <v>0</v>
      </c>
      <c r="AB522" s="34">
        <v>695</v>
      </c>
    </row>
    <row r="523" spans="1:28" x14ac:dyDescent="0.25">
      <c r="A523" s="34" t="s">
        <v>461</v>
      </c>
      <c r="B523" s="34" t="s">
        <v>804</v>
      </c>
      <c r="C523" s="35">
        <v>41275</v>
      </c>
      <c r="D523" s="34" t="s">
        <v>740</v>
      </c>
      <c r="E523" s="36">
        <v>7.1499999999999994E-2</v>
      </c>
      <c r="F523" s="36">
        <v>0</v>
      </c>
      <c r="G523" s="36">
        <v>7.1499999999999994E-2</v>
      </c>
      <c r="H523" s="36">
        <v>0</v>
      </c>
      <c r="I523" s="34" t="s">
        <v>741</v>
      </c>
      <c r="J523" s="34" t="s">
        <v>742</v>
      </c>
      <c r="K523" s="36">
        <v>0</v>
      </c>
      <c r="L523" s="36">
        <v>0</v>
      </c>
      <c r="M523" s="34" t="s">
        <v>743</v>
      </c>
      <c r="N523" s="34" t="s">
        <v>744</v>
      </c>
      <c r="O523" s="34" t="s">
        <v>748</v>
      </c>
      <c r="P523" s="34" t="s">
        <v>750</v>
      </c>
      <c r="R523" s="34" t="s">
        <v>746</v>
      </c>
      <c r="S523" s="34">
        <v>180</v>
      </c>
      <c r="W523" s="36">
        <v>0</v>
      </c>
      <c r="AB523" s="34">
        <v>697</v>
      </c>
    </row>
    <row r="524" spans="1:28" x14ac:dyDescent="0.25">
      <c r="A524" s="34" t="s">
        <v>462</v>
      </c>
      <c r="B524" s="34" t="s">
        <v>790</v>
      </c>
      <c r="C524" s="35">
        <v>41275</v>
      </c>
      <c r="D524" s="34" t="s">
        <v>740</v>
      </c>
      <c r="E524" s="36">
        <v>3.8399999999999997E-2</v>
      </c>
      <c r="F524" s="36">
        <v>0</v>
      </c>
      <c r="G524" s="36">
        <v>3.8399999999999997E-2</v>
      </c>
      <c r="H524" s="36">
        <v>0</v>
      </c>
      <c r="I524" s="34" t="s">
        <v>741</v>
      </c>
      <c r="J524" s="34" t="s">
        <v>742</v>
      </c>
      <c r="K524" s="36">
        <v>0</v>
      </c>
      <c r="L524" s="36">
        <v>0</v>
      </c>
      <c r="M524" s="34" t="s">
        <v>743</v>
      </c>
      <c r="N524" s="34" t="s">
        <v>744</v>
      </c>
      <c r="O524" s="34" t="s">
        <v>748</v>
      </c>
      <c r="P524" s="34" t="s">
        <v>750</v>
      </c>
      <c r="R524" s="34" t="s">
        <v>746</v>
      </c>
      <c r="W524" s="36">
        <v>0</v>
      </c>
      <c r="AB524" s="34">
        <v>699</v>
      </c>
    </row>
    <row r="525" spans="1:28" x14ac:dyDescent="0.25">
      <c r="A525" s="34" t="s">
        <v>1043</v>
      </c>
      <c r="B525" s="34" t="s">
        <v>1037</v>
      </c>
      <c r="C525" s="35">
        <v>41306</v>
      </c>
      <c r="D525" s="34" t="s">
        <v>740</v>
      </c>
      <c r="E525" s="36">
        <v>0.10390000000000001</v>
      </c>
      <c r="F525" s="36">
        <v>0</v>
      </c>
      <c r="G525" s="36">
        <v>0.10390000000000001</v>
      </c>
      <c r="H525" s="36">
        <v>0</v>
      </c>
      <c r="I525" s="34" t="s">
        <v>741</v>
      </c>
      <c r="J525" s="34" t="s">
        <v>742</v>
      </c>
      <c r="K525" s="36">
        <v>0</v>
      </c>
      <c r="L525" s="36">
        <v>0</v>
      </c>
      <c r="M525" s="34" t="s">
        <v>743</v>
      </c>
      <c r="N525" s="34" t="s">
        <v>744</v>
      </c>
      <c r="O525" s="34" t="s">
        <v>748</v>
      </c>
      <c r="P525" s="34" t="s">
        <v>750</v>
      </c>
      <c r="R525" s="34" t="s">
        <v>746</v>
      </c>
      <c r="S525" s="34">
        <v>240</v>
      </c>
      <c r="W525" s="36">
        <v>0</v>
      </c>
      <c r="AB525" s="34">
        <v>701</v>
      </c>
    </row>
    <row r="526" spans="1:28" x14ac:dyDescent="0.25">
      <c r="A526" s="34" t="s">
        <v>1044</v>
      </c>
      <c r="B526" s="34" t="s">
        <v>769</v>
      </c>
      <c r="C526" s="35">
        <v>39448</v>
      </c>
      <c r="D526" s="34" t="s">
        <v>740</v>
      </c>
      <c r="E526" s="36">
        <v>1.8181820000000001E-2</v>
      </c>
      <c r="F526" s="36">
        <v>0</v>
      </c>
      <c r="G526" s="36">
        <v>1.8181820000000001E-2</v>
      </c>
      <c r="H526" s="36">
        <v>0</v>
      </c>
      <c r="I526" s="34" t="s">
        <v>741</v>
      </c>
      <c r="J526" s="34" t="s">
        <v>742</v>
      </c>
      <c r="K526" s="36">
        <v>0</v>
      </c>
      <c r="L526" s="36">
        <v>0</v>
      </c>
      <c r="M526" s="34" t="s">
        <v>743</v>
      </c>
      <c r="N526" s="34" t="s">
        <v>744</v>
      </c>
      <c r="O526" s="34" t="s">
        <v>745</v>
      </c>
      <c r="Q526" s="34">
        <v>55</v>
      </c>
      <c r="R526" s="34" t="s">
        <v>746</v>
      </c>
      <c r="W526" s="36">
        <v>0</v>
      </c>
      <c r="AB526" s="34">
        <v>702</v>
      </c>
    </row>
    <row r="527" spans="1:28" x14ac:dyDescent="0.25">
      <c r="A527" s="34" t="s">
        <v>463</v>
      </c>
      <c r="B527" s="34" t="s">
        <v>771</v>
      </c>
      <c r="C527" s="35">
        <v>39448</v>
      </c>
      <c r="D527" s="34" t="s">
        <v>740</v>
      </c>
      <c r="E527" s="36">
        <v>0.2</v>
      </c>
      <c r="F527" s="36">
        <v>0</v>
      </c>
      <c r="G527" s="36">
        <v>0.2</v>
      </c>
      <c r="H527" s="36">
        <v>0</v>
      </c>
      <c r="I527" s="34" t="s">
        <v>741</v>
      </c>
      <c r="J527" s="34" t="s">
        <v>742</v>
      </c>
      <c r="K527" s="36">
        <v>0</v>
      </c>
      <c r="L527" s="36">
        <v>0</v>
      </c>
      <c r="M527" s="34" t="s">
        <v>743</v>
      </c>
      <c r="N527" s="34" t="s">
        <v>744</v>
      </c>
      <c r="O527" s="34" t="s">
        <v>745</v>
      </c>
      <c r="Q527" s="34">
        <v>5</v>
      </c>
      <c r="R527" s="34" t="s">
        <v>746</v>
      </c>
      <c r="S527" s="34">
        <v>60</v>
      </c>
      <c r="W527" s="36">
        <v>0</v>
      </c>
      <c r="AB527" s="34">
        <v>703</v>
      </c>
    </row>
    <row r="528" spans="1:28" x14ac:dyDescent="0.25">
      <c r="A528" s="34" t="s">
        <v>464</v>
      </c>
      <c r="B528" s="34" t="s">
        <v>1045</v>
      </c>
      <c r="C528" s="35">
        <v>39448</v>
      </c>
      <c r="D528" s="34" t="s">
        <v>740</v>
      </c>
      <c r="E528" s="36">
        <v>0</v>
      </c>
      <c r="F528" s="36">
        <v>0</v>
      </c>
      <c r="G528" s="36">
        <v>0</v>
      </c>
      <c r="H528" s="36">
        <v>0</v>
      </c>
      <c r="I528" s="34" t="s">
        <v>741</v>
      </c>
      <c r="J528" s="34" t="s">
        <v>742</v>
      </c>
      <c r="K528" s="36">
        <v>0</v>
      </c>
      <c r="L528" s="36">
        <v>0</v>
      </c>
      <c r="M528" s="34" t="s">
        <v>743</v>
      </c>
      <c r="N528" s="34" t="s">
        <v>744</v>
      </c>
      <c r="O528" s="34" t="s">
        <v>745</v>
      </c>
      <c r="R528" s="34" t="s">
        <v>746</v>
      </c>
      <c r="W528" s="36">
        <v>0</v>
      </c>
      <c r="AB528" s="34">
        <v>704</v>
      </c>
    </row>
    <row r="529" spans="1:28" x14ac:dyDescent="0.25">
      <c r="A529" s="34" t="s">
        <v>465</v>
      </c>
      <c r="B529" s="34" t="s">
        <v>1046</v>
      </c>
      <c r="C529" s="35">
        <v>41275</v>
      </c>
      <c r="D529" s="34" t="s">
        <v>740</v>
      </c>
      <c r="E529" s="36">
        <v>1.8499999999999999E-2</v>
      </c>
      <c r="F529" s="36">
        <v>0</v>
      </c>
      <c r="G529" s="36">
        <v>1.8499999999999999E-2</v>
      </c>
      <c r="H529" s="36">
        <v>0</v>
      </c>
      <c r="I529" s="34" t="s">
        <v>741</v>
      </c>
      <c r="J529" s="34" t="s">
        <v>742</v>
      </c>
      <c r="K529" s="36">
        <v>0</v>
      </c>
      <c r="L529" s="36">
        <v>0</v>
      </c>
      <c r="M529" s="34" t="s">
        <v>743</v>
      </c>
      <c r="N529" s="34" t="s">
        <v>744</v>
      </c>
      <c r="O529" s="34" t="s">
        <v>748</v>
      </c>
      <c r="P529" s="34" t="s">
        <v>760</v>
      </c>
      <c r="R529" s="34" t="s">
        <v>746</v>
      </c>
      <c r="W529" s="36">
        <v>0</v>
      </c>
      <c r="AB529" s="34">
        <v>706</v>
      </c>
    </row>
    <row r="530" spans="1:28" x14ac:dyDescent="0.25">
      <c r="A530" s="34" t="s">
        <v>466</v>
      </c>
      <c r="B530" s="34" t="s">
        <v>1047</v>
      </c>
      <c r="C530" s="35">
        <v>41275</v>
      </c>
      <c r="D530" s="34" t="s">
        <v>740</v>
      </c>
      <c r="E530" s="36">
        <v>1.434556E-2</v>
      </c>
      <c r="F530" s="36">
        <v>7.5500000000000003E-4</v>
      </c>
      <c r="G530" s="36">
        <v>1.5100560000000001E-2</v>
      </c>
      <c r="H530" s="36">
        <v>0</v>
      </c>
      <c r="I530" s="34" t="s">
        <v>741</v>
      </c>
      <c r="J530" s="34" t="s">
        <v>742</v>
      </c>
      <c r="K530" s="36">
        <v>0</v>
      </c>
      <c r="L530" s="36">
        <v>0.05</v>
      </c>
      <c r="M530" s="34" t="s">
        <v>743</v>
      </c>
      <c r="N530" s="34" t="s">
        <v>744</v>
      </c>
      <c r="O530" s="34" t="s">
        <v>748</v>
      </c>
      <c r="P530" s="34">
        <v>32</v>
      </c>
      <c r="R530" s="34" t="s">
        <v>746</v>
      </c>
      <c r="W530" s="36">
        <v>0</v>
      </c>
      <c r="AB530" s="34">
        <v>708</v>
      </c>
    </row>
    <row r="531" spans="1:28" x14ac:dyDescent="0.25">
      <c r="A531" s="34" t="s">
        <v>467</v>
      </c>
      <c r="B531" s="34" t="s">
        <v>1048</v>
      </c>
      <c r="C531" s="35">
        <v>41275</v>
      </c>
      <c r="D531" s="34" t="s">
        <v>740</v>
      </c>
      <c r="E531" s="36">
        <v>1.311E-2</v>
      </c>
      <c r="F531" s="36">
        <v>6.8999999999999997E-4</v>
      </c>
      <c r="G531" s="36">
        <v>1.38E-2</v>
      </c>
      <c r="H531" s="36">
        <v>0</v>
      </c>
      <c r="I531" s="34" t="s">
        <v>741</v>
      </c>
      <c r="J531" s="34" t="s">
        <v>742</v>
      </c>
      <c r="K531" s="36">
        <v>0</v>
      </c>
      <c r="L531" s="36">
        <v>0.05</v>
      </c>
      <c r="M531" s="34" t="s">
        <v>743</v>
      </c>
      <c r="N531" s="34" t="s">
        <v>744</v>
      </c>
      <c r="O531" s="34" t="s">
        <v>748</v>
      </c>
      <c r="P531" s="34">
        <v>32</v>
      </c>
      <c r="R531" s="34" t="s">
        <v>746</v>
      </c>
      <c r="W531" s="36">
        <v>0</v>
      </c>
      <c r="AB531" s="34">
        <v>709</v>
      </c>
    </row>
    <row r="532" spans="1:28" x14ac:dyDescent="0.25">
      <c r="A532" s="34" t="s">
        <v>468</v>
      </c>
      <c r="B532" s="34" t="s">
        <v>1049</v>
      </c>
      <c r="C532" s="35">
        <v>41275</v>
      </c>
      <c r="D532" s="34" t="s">
        <v>740</v>
      </c>
      <c r="E532" s="36">
        <v>1.3015000000000001E-2</v>
      </c>
      <c r="F532" s="36">
        <v>6.8499999999999995E-4</v>
      </c>
      <c r="G532" s="36">
        <v>1.37E-2</v>
      </c>
      <c r="H532" s="36">
        <v>0</v>
      </c>
      <c r="I532" s="34" t="s">
        <v>741</v>
      </c>
      <c r="J532" s="34" t="s">
        <v>742</v>
      </c>
      <c r="K532" s="36">
        <v>0</v>
      </c>
      <c r="L532" s="36">
        <v>0.05</v>
      </c>
      <c r="M532" s="34" t="s">
        <v>743</v>
      </c>
      <c r="N532" s="34" t="s">
        <v>744</v>
      </c>
      <c r="O532" s="34" t="s">
        <v>748</v>
      </c>
      <c r="P532" s="34">
        <v>32</v>
      </c>
      <c r="R532" s="34" t="s">
        <v>746</v>
      </c>
      <c r="W532" s="36">
        <v>0</v>
      </c>
      <c r="AB532" s="34">
        <v>711</v>
      </c>
    </row>
    <row r="533" spans="1:28" x14ac:dyDescent="0.25">
      <c r="A533" s="34" t="s">
        <v>469</v>
      </c>
      <c r="B533" s="34" t="s">
        <v>1050</v>
      </c>
      <c r="C533" s="35">
        <v>41275</v>
      </c>
      <c r="D533" s="34" t="s">
        <v>740</v>
      </c>
      <c r="E533" s="36">
        <v>1.52E-2</v>
      </c>
      <c r="F533" s="36">
        <v>8.0000000000000004E-4</v>
      </c>
      <c r="G533" s="36">
        <v>1.6E-2</v>
      </c>
      <c r="H533" s="36">
        <v>0</v>
      </c>
      <c r="I533" s="34" t="s">
        <v>741</v>
      </c>
      <c r="J533" s="34" t="s">
        <v>742</v>
      </c>
      <c r="K533" s="36">
        <v>0</v>
      </c>
      <c r="L533" s="36">
        <v>0.05</v>
      </c>
      <c r="M533" s="34" t="s">
        <v>743</v>
      </c>
      <c r="N533" s="34" t="s">
        <v>744</v>
      </c>
      <c r="O533" s="34" t="s">
        <v>748</v>
      </c>
      <c r="P533" s="34">
        <v>32</v>
      </c>
      <c r="R533" s="34" t="s">
        <v>746</v>
      </c>
      <c r="W533" s="36">
        <v>0</v>
      </c>
      <c r="AB533" s="34">
        <v>713</v>
      </c>
    </row>
    <row r="534" spans="1:28" x14ac:dyDescent="0.25">
      <c r="A534" s="34" t="s">
        <v>470</v>
      </c>
      <c r="B534" s="34" t="s">
        <v>1051</v>
      </c>
      <c r="C534" s="35">
        <v>41275</v>
      </c>
      <c r="D534" s="34" t="s">
        <v>740</v>
      </c>
      <c r="E534" s="36">
        <v>1.3015000000000001E-2</v>
      </c>
      <c r="F534" s="36">
        <v>6.8499999999999995E-4</v>
      </c>
      <c r="G534" s="36">
        <v>1.37E-2</v>
      </c>
      <c r="H534" s="36">
        <v>0</v>
      </c>
      <c r="I534" s="34" t="s">
        <v>741</v>
      </c>
      <c r="J534" s="34" t="s">
        <v>742</v>
      </c>
      <c r="K534" s="36">
        <v>0</v>
      </c>
      <c r="L534" s="36">
        <v>0.05</v>
      </c>
      <c r="M534" s="34" t="s">
        <v>743</v>
      </c>
      <c r="N534" s="34" t="s">
        <v>744</v>
      </c>
      <c r="O534" s="34" t="s">
        <v>748</v>
      </c>
      <c r="P534" s="34">
        <v>32</v>
      </c>
      <c r="R534" s="34" t="s">
        <v>746</v>
      </c>
      <c r="W534" s="36">
        <v>0</v>
      </c>
      <c r="AB534" s="34">
        <v>716</v>
      </c>
    </row>
    <row r="535" spans="1:28" x14ac:dyDescent="0.25">
      <c r="A535" s="34" t="s">
        <v>471</v>
      </c>
      <c r="B535" s="34" t="s">
        <v>1052</v>
      </c>
      <c r="C535" s="35">
        <v>41275</v>
      </c>
      <c r="D535" s="34" t="s">
        <v>740</v>
      </c>
      <c r="E535" s="36">
        <v>1.15E-2</v>
      </c>
      <c r="F535" s="36">
        <v>0</v>
      </c>
      <c r="G535" s="36">
        <v>1.15E-2</v>
      </c>
      <c r="H535" s="36">
        <v>0</v>
      </c>
      <c r="I535" s="34" t="s">
        <v>741</v>
      </c>
      <c r="J535" s="34" t="s">
        <v>742</v>
      </c>
      <c r="K535" s="36">
        <v>0</v>
      </c>
      <c r="L535" s="36">
        <v>0</v>
      </c>
      <c r="M535" s="34" t="s">
        <v>743</v>
      </c>
      <c r="N535" s="34" t="s">
        <v>744</v>
      </c>
      <c r="O535" s="34" t="s">
        <v>748</v>
      </c>
      <c r="P535" s="34" t="s">
        <v>760</v>
      </c>
      <c r="R535" s="34" t="s">
        <v>746</v>
      </c>
      <c r="W535" s="36">
        <v>0</v>
      </c>
      <c r="AB535" s="34">
        <v>718</v>
      </c>
    </row>
    <row r="536" spans="1:28" x14ac:dyDescent="0.25">
      <c r="A536" s="34" t="s">
        <v>472</v>
      </c>
      <c r="B536" s="34" t="s">
        <v>1053</v>
      </c>
      <c r="C536" s="35">
        <v>39448</v>
      </c>
      <c r="D536" s="34" t="s">
        <v>740</v>
      </c>
      <c r="E536" s="36">
        <v>9.1953999999999994E-3</v>
      </c>
      <c r="F536" s="36">
        <v>0</v>
      </c>
      <c r="G536" s="36">
        <v>9.1953999999999994E-3</v>
      </c>
      <c r="H536" s="36">
        <v>0</v>
      </c>
      <c r="I536" s="34" t="s">
        <v>741</v>
      </c>
      <c r="J536" s="34" t="s">
        <v>742</v>
      </c>
      <c r="K536" s="36">
        <v>0</v>
      </c>
      <c r="L536" s="36">
        <v>0</v>
      </c>
      <c r="M536" s="34" t="s">
        <v>743</v>
      </c>
      <c r="N536" s="34" t="s">
        <v>744</v>
      </c>
      <c r="O536" s="34" t="s">
        <v>745</v>
      </c>
      <c r="Q536" s="34">
        <v>108.75</v>
      </c>
      <c r="R536" s="34" t="s">
        <v>746</v>
      </c>
      <c r="W536" s="36">
        <v>0</v>
      </c>
      <c r="AB536" s="34">
        <v>720</v>
      </c>
    </row>
    <row r="537" spans="1:28" x14ac:dyDescent="0.25">
      <c r="A537" s="34" t="s">
        <v>473</v>
      </c>
      <c r="B537" s="34" t="s">
        <v>1054</v>
      </c>
      <c r="C537" s="35">
        <v>41275</v>
      </c>
      <c r="D537" s="34" t="s">
        <v>740</v>
      </c>
      <c r="E537" s="36">
        <v>2.3599999999999999E-2</v>
      </c>
      <c r="F537" s="36">
        <v>0</v>
      </c>
      <c r="G537" s="36">
        <v>2.3599999999999999E-2</v>
      </c>
      <c r="H537" s="36">
        <v>0</v>
      </c>
      <c r="I537" s="34" t="s">
        <v>741</v>
      </c>
      <c r="J537" s="34" t="s">
        <v>742</v>
      </c>
      <c r="K537" s="36">
        <v>0</v>
      </c>
      <c r="L537" s="36">
        <v>0</v>
      </c>
      <c r="M537" s="34" t="s">
        <v>743</v>
      </c>
      <c r="N537" s="34" t="s">
        <v>744</v>
      </c>
      <c r="O537" s="34" t="s">
        <v>748</v>
      </c>
      <c r="P537" s="34" t="s">
        <v>760</v>
      </c>
      <c r="R537" s="34" t="s">
        <v>746</v>
      </c>
      <c r="W537" s="36">
        <v>0</v>
      </c>
      <c r="AB537" s="34">
        <v>722</v>
      </c>
    </row>
    <row r="538" spans="1:28" x14ac:dyDescent="0.25">
      <c r="A538" s="34" t="s">
        <v>474</v>
      </c>
      <c r="B538" s="34" t="s">
        <v>1055</v>
      </c>
      <c r="C538" s="35">
        <v>41275</v>
      </c>
      <c r="D538" s="34" t="s">
        <v>740</v>
      </c>
      <c r="E538" s="36">
        <v>4.1999999999999997E-3</v>
      </c>
      <c r="F538" s="36">
        <v>0</v>
      </c>
      <c r="G538" s="36">
        <v>4.1999999999999997E-3</v>
      </c>
      <c r="H538" s="36">
        <v>0</v>
      </c>
      <c r="I538" s="34" t="s">
        <v>741</v>
      </c>
      <c r="J538" s="34" t="s">
        <v>742</v>
      </c>
      <c r="K538" s="36">
        <v>0</v>
      </c>
      <c r="L538" s="36">
        <v>0</v>
      </c>
      <c r="M538" s="34" t="s">
        <v>743</v>
      </c>
      <c r="N538" s="34" t="s">
        <v>744</v>
      </c>
      <c r="O538" s="34" t="s">
        <v>748</v>
      </c>
      <c r="P538" s="34" t="s">
        <v>759</v>
      </c>
      <c r="R538" s="34" t="s">
        <v>746</v>
      </c>
      <c r="W538" s="36">
        <v>0</v>
      </c>
      <c r="AB538" s="34">
        <v>723</v>
      </c>
    </row>
    <row r="539" spans="1:28" x14ac:dyDescent="0.25">
      <c r="A539" s="34" t="s">
        <v>475</v>
      </c>
      <c r="B539" s="34" t="s">
        <v>1056</v>
      </c>
      <c r="C539" s="35">
        <v>41275</v>
      </c>
      <c r="D539" s="34" t="s">
        <v>740</v>
      </c>
      <c r="E539" s="36">
        <v>1.5100000000000001E-2</v>
      </c>
      <c r="F539" s="36">
        <v>0</v>
      </c>
      <c r="G539" s="36">
        <v>1.5100000000000001E-2</v>
      </c>
      <c r="H539" s="36">
        <v>0</v>
      </c>
      <c r="I539" s="34" t="s">
        <v>741</v>
      </c>
      <c r="J539" s="34" t="s">
        <v>742</v>
      </c>
      <c r="K539" s="36">
        <v>0</v>
      </c>
      <c r="L539" s="36">
        <v>0</v>
      </c>
      <c r="M539" s="34" t="s">
        <v>743</v>
      </c>
      <c r="N539" s="34" t="s">
        <v>744</v>
      </c>
      <c r="O539" s="34" t="s">
        <v>748</v>
      </c>
      <c r="P539" s="34">
        <v>32</v>
      </c>
      <c r="R539" s="34" t="s">
        <v>746</v>
      </c>
      <c r="W539" s="36">
        <v>0</v>
      </c>
      <c r="AB539" s="34">
        <v>725</v>
      </c>
    </row>
    <row r="540" spans="1:28" x14ac:dyDescent="0.25">
      <c r="A540" s="34" t="s">
        <v>476</v>
      </c>
      <c r="B540" s="34" t="s">
        <v>1057</v>
      </c>
      <c r="C540" s="35">
        <v>41275</v>
      </c>
      <c r="D540" s="34" t="s">
        <v>740</v>
      </c>
      <c r="E540" s="36">
        <v>1.8700000000000001E-2</v>
      </c>
      <c r="F540" s="36">
        <v>0</v>
      </c>
      <c r="G540" s="36">
        <v>1.8700000000000001E-2</v>
      </c>
      <c r="H540" s="36">
        <v>0</v>
      </c>
      <c r="I540" s="34" t="s">
        <v>741</v>
      </c>
      <c r="J540" s="34" t="s">
        <v>742</v>
      </c>
      <c r="K540" s="36">
        <v>0</v>
      </c>
      <c r="L540" s="36">
        <v>0</v>
      </c>
      <c r="M540" s="34" t="s">
        <v>743</v>
      </c>
      <c r="N540" s="34" t="s">
        <v>744</v>
      </c>
      <c r="O540" s="34" t="s">
        <v>748</v>
      </c>
      <c r="P540" s="34" t="s">
        <v>768</v>
      </c>
      <c r="R540" s="34" t="s">
        <v>746</v>
      </c>
      <c r="W540" s="36">
        <v>0</v>
      </c>
      <c r="AB540" s="34">
        <v>728</v>
      </c>
    </row>
    <row r="541" spans="1:28" x14ac:dyDescent="0.25">
      <c r="A541" s="34" t="s">
        <v>477</v>
      </c>
      <c r="B541" s="34" t="s">
        <v>1058</v>
      </c>
      <c r="C541" s="35">
        <v>41306</v>
      </c>
      <c r="D541" s="34" t="s">
        <v>740</v>
      </c>
      <c r="E541" s="36">
        <v>0.27710000000000001</v>
      </c>
      <c r="F541" s="36">
        <v>0</v>
      </c>
      <c r="G541" s="36">
        <v>0.27710000000000001</v>
      </c>
      <c r="H541" s="36">
        <v>0</v>
      </c>
      <c r="I541" s="34" t="s">
        <v>741</v>
      </c>
      <c r="J541" s="34" t="s">
        <v>742</v>
      </c>
      <c r="K541" s="36">
        <v>0</v>
      </c>
      <c r="L541" s="36">
        <v>0</v>
      </c>
      <c r="M541" s="34" t="s">
        <v>743</v>
      </c>
      <c r="N541" s="34" t="s">
        <v>744</v>
      </c>
      <c r="O541" s="34" t="s">
        <v>748</v>
      </c>
      <c r="P541" s="34" t="s">
        <v>760</v>
      </c>
      <c r="R541" s="34" t="s">
        <v>746</v>
      </c>
      <c r="W541" s="36">
        <v>0</v>
      </c>
      <c r="AB541" s="34">
        <v>729</v>
      </c>
    </row>
    <row r="542" spans="1:28" x14ac:dyDescent="0.25">
      <c r="A542" s="34" t="s">
        <v>478</v>
      </c>
      <c r="B542" s="34" t="s">
        <v>1059</v>
      </c>
      <c r="C542" s="35">
        <v>41275</v>
      </c>
      <c r="D542" s="34" t="s">
        <v>740</v>
      </c>
      <c r="E542" s="36">
        <v>1.3599999999999999E-2</v>
      </c>
      <c r="F542" s="36">
        <v>0</v>
      </c>
      <c r="G542" s="36">
        <v>1.3599999999999999E-2</v>
      </c>
      <c r="H542" s="36">
        <v>0</v>
      </c>
      <c r="I542" s="34" t="s">
        <v>741</v>
      </c>
      <c r="J542" s="34" t="s">
        <v>742</v>
      </c>
      <c r="K542" s="36">
        <v>0</v>
      </c>
      <c r="L542" s="36">
        <v>0</v>
      </c>
      <c r="M542" s="34" t="s">
        <v>743</v>
      </c>
      <c r="N542" s="34" t="s">
        <v>744</v>
      </c>
      <c r="O542" s="34" t="s">
        <v>748</v>
      </c>
      <c r="P542" s="34" t="s">
        <v>751</v>
      </c>
      <c r="R542" s="34" t="s">
        <v>746</v>
      </c>
      <c r="W542" s="36">
        <v>0</v>
      </c>
      <c r="AB542" s="34">
        <v>731</v>
      </c>
    </row>
    <row r="543" spans="1:28" x14ac:dyDescent="0.25">
      <c r="A543" s="34" t="s">
        <v>479</v>
      </c>
      <c r="B543" s="34" t="s">
        <v>1060</v>
      </c>
      <c r="C543" s="35">
        <v>41275</v>
      </c>
      <c r="D543" s="34" t="s">
        <v>740</v>
      </c>
      <c r="E543" s="36">
        <v>2.1999999999999999E-2</v>
      </c>
      <c r="F543" s="36">
        <v>0</v>
      </c>
      <c r="G543" s="36">
        <v>2.1999999999999999E-2</v>
      </c>
      <c r="H543" s="36">
        <v>0</v>
      </c>
      <c r="I543" s="34" t="s">
        <v>741</v>
      </c>
      <c r="J543" s="34" t="s">
        <v>742</v>
      </c>
      <c r="K543" s="36">
        <v>0</v>
      </c>
      <c r="L543" s="36">
        <v>0</v>
      </c>
      <c r="M543" s="34" t="s">
        <v>743</v>
      </c>
      <c r="N543" s="34" t="s">
        <v>744</v>
      </c>
      <c r="O543" s="34" t="s">
        <v>748</v>
      </c>
      <c r="P543" s="34">
        <v>32</v>
      </c>
      <c r="R543" s="34" t="s">
        <v>746</v>
      </c>
      <c r="W543" s="36">
        <v>0</v>
      </c>
      <c r="AB543" s="34">
        <v>734</v>
      </c>
    </row>
    <row r="544" spans="1:28" x14ac:dyDescent="0.25">
      <c r="A544" s="34" t="s">
        <v>480</v>
      </c>
      <c r="B544" s="34" t="s">
        <v>1061</v>
      </c>
      <c r="C544" s="35">
        <v>41275</v>
      </c>
      <c r="D544" s="34" t="s">
        <v>740</v>
      </c>
      <c r="E544" s="36">
        <v>1.83E-2</v>
      </c>
      <c r="F544" s="36">
        <v>0</v>
      </c>
      <c r="G544" s="36">
        <v>1.83E-2</v>
      </c>
      <c r="H544" s="36">
        <v>0</v>
      </c>
      <c r="I544" s="34" t="s">
        <v>741</v>
      </c>
      <c r="J544" s="34" t="s">
        <v>742</v>
      </c>
      <c r="K544" s="36">
        <v>0</v>
      </c>
      <c r="L544" s="36">
        <v>0</v>
      </c>
      <c r="M544" s="34" t="s">
        <v>743</v>
      </c>
      <c r="N544" s="34" t="s">
        <v>744</v>
      </c>
      <c r="O544" s="34" t="s">
        <v>748</v>
      </c>
      <c r="Q544" s="34">
        <v>0</v>
      </c>
      <c r="R544" s="34" t="s">
        <v>746</v>
      </c>
      <c r="W544" s="36">
        <v>0</v>
      </c>
      <c r="AB544" s="34">
        <v>997</v>
      </c>
    </row>
    <row r="545" spans="1:28" x14ac:dyDescent="0.25">
      <c r="A545" s="34" t="s">
        <v>481</v>
      </c>
      <c r="B545" s="34" t="s">
        <v>1062</v>
      </c>
      <c r="C545" s="35">
        <v>41275</v>
      </c>
      <c r="D545" s="34" t="s">
        <v>740</v>
      </c>
      <c r="E545" s="36">
        <v>1.6729999999999998E-2</v>
      </c>
      <c r="F545" s="36">
        <v>7.1700000000000002E-3</v>
      </c>
      <c r="G545" s="36">
        <v>2.3899999999999998E-2</v>
      </c>
      <c r="H545" s="36">
        <v>0</v>
      </c>
      <c r="I545" s="34" t="s">
        <v>741</v>
      </c>
      <c r="J545" s="34" t="s">
        <v>742</v>
      </c>
      <c r="K545" s="36">
        <v>0</v>
      </c>
      <c r="L545" s="36">
        <v>0.3</v>
      </c>
      <c r="M545" s="34" t="s">
        <v>743</v>
      </c>
      <c r="N545" s="34" t="s">
        <v>744</v>
      </c>
      <c r="O545" s="34" t="s">
        <v>748</v>
      </c>
      <c r="Q545" s="34">
        <v>0</v>
      </c>
      <c r="R545" s="34" t="s">
        <v>746</v>
      </c>
      <c r="W545" s="36">
        <v>0</v>
      </c>
      <c r="AB545" s="34">
        <v>998</v>
      </c>
    </row>
    <row r="546" spans="1:28" x14ac:dyDescent="0.25">
      <c r="A546" s="34" t="s">
        <v>482</v>
      </c>
      <c r="B546" s="34" t="s">
        <v>1063</v>
      </c>
      <c r="C546" s="35">
        <v>41275</v>
      </c>
      <c r="D546" s="34" t="s">
        <v>740</v>
      </c>
      <c r="E546" s="36">
        <v>3.0429999999999999E-2</v>
      </c>
      <c r="F546" s="36">
        <v>5.3699999999999998E-3</v>
      </c>
      <c r="G546" s="36">
        <v>3.5799999999999998E-2</v>
      </c>
      <c r="H546" s="36">
        <v>0</v>
      </c>
      <c r="I546" s="34" t="s">
        <v>741</v>
      </c>
      <c r="J546" s="34" t="s">
        <v>742</v>
      </c>
      <c r="K546" s="36">
        <v>0</v>
      </c>
      <c r="L546" s="36">
        <v>0.15</v>
      </c>
      <c r="M546" s="34" t="s">
        <v>743</v>
      </c>
      <c r="N546" s="34" t="s">
        <v>744</v>
      </c>
      <c r="O546" s="34" t="s">
        <v>748</v>
      </c>
      <c r="Q546" s="34">
        <v>0</v>
      </c>
      <c r="R546" s="34" t="s">
        <v>746</v>
      </c>
      <c r="W546" s="36">
        <v>0</v>
      </c>
      <c r="AB546" s="34">
        <v>999</v>
      </c>
    </row>
    <row r="547" spans="1:28" x14ac:dyDescent="0.25">
      <c r="A547" s="34" t="s">
        <v>483</v>
      </c>
      <c r="B547" s="34" t="s">
        <v>1064</v>
      </c>
      <c r="C547" s="35">
        <v>41275</v>
      </c>
      <c r="D547" s="34" t="s">
        <v>740</v>
      </c>
      <c r="E547" s="36">
        <v>2.4400000000000002E-2</v>
      </c>
      <c r="F547" s="36">
        <v>4.3E-3</v>
      </c>
      <c r="G547" s="36">
        <v>2.8700000000000003E-2</v>
      </c>
      <c r="H547" s="36">
        <v>0</v>
      </c>
      <c r="I547" s="34" t="s">
        <v>741</v>
      </c>
      <c r="J547" s="34" t="s">
        <v>742</v>
      </c>
      <c r="K547" s="36">
        <v>0</v>
      </c>
      <c r="L547" s="36">
        <v>0.15</v>
      </c>
      <c r="M547" s="34" t="s">
        <v>743</v>
      </c>
      <c r="N547" s="34" t="s">
        <v>744</v>
      </c>
      <c r="O547" s="34" t="s">
        <v>748</v>
      </c>
      <c r="Q547" s="34">
        <v>0</v>
      </c>
      <c r="R547" s="34" t="s">
        <v>746</v>
      </c>
      <c r="W547" s="36">
        <v>0</v>
      </c>
      <c r="AB547" s="34">
        <v>1000</v>
      </c>
    </row>
    <row r="548" spans="1:28" x14ac:dyDescent="0.25">
      <c r="A548" s="34" t="s">
        <v>1065</v>
      </c>
      <c r="B548" s="34" t="s">
        <v>1066</v>
      </c>
      <c r="C548" s="35">
        <v>41275</v>
      </c>
      <c r="D548" s="34" t="s">
        <v>740</v>
      </c>
      <c r="E548" s="36">
        <v>1.9359999999999999E-2</v>
      </c>
      <c r="F548" s="36">
        <v>4.8399999999999997E-3</v>
      </c>
      <c r="G548" s="36">
        <v>2.4199999999999999E-2</v>
      </c>
      <c r="H548" s="36">
        <v>0</v>
      </c>
      <c r="I548" s="34" t="s">
        <v>741</v>
      </c>
      <c r="J548" s="34" t="s">
        <v>742</v>
      </c>
      <c r="K548" s="36">
        <v>0</v>
      </c>
      <c r="L548" s="36">
        <v>0.2</v>
      </c>
      <c r="M548" s="34" t="s">
        <v>743</v>
      </c>
      <c r="N548" s="34" t="s">
        <v>744</v>
      </c>
      <c r="O548" s="34" t="s">
        <v>748</v>
      </c>
      <c r="Q548" s="34">
        <v>0</v>
      </c>
      <c r="R548" s="34" t="s">
        <v>746</v>
      </c>
      <c r="W548" s="36">
        <v>0</v>
      </c>
      <c r="AB548" s="34">
        <v>1041</v>
      </c>
    </row>
    <row r="549" spans="1:28" x14ac:dyDescent="0.25">
      <c r="A549" s="34" t="s">
        <v>1067</v>
      </c>
      <c r="B549" s="34" t="s">
        <v>779</v>
      </c>
      <c r="C549" s="35">
        <v>39448</v>
      </c>
      <c r="D549" s="34" t="s">
        <v>740</v>
      </c>
      <c r="E549" s="36">
        <v>0.2</v>
      </c>
      <c r="F549" s="36">
        <v>0</v>
      </c>
      <c r="G549" s="36">
        <v>0.2</v>
      </c>
      <c r="H549" s="36">
        <v>0</v>
      </c>
      <c r="I549" s="34" t="s">
        <v>741</v>
      </c>
      <c r="J549" s="34" t="s">
        <v>742</v>
      </c>
      <c r="K549" s="36">
        <v>0</v>
      </c>
      <c r="L549" s="36">
        <v>0</v>
      </c>
      <c r="M549" s="34" t="s">
        <v>743</v>
      </c>
      <c r="N549" s="34" t="s">
        <v>744</v>
      </c>
      <c r="O549" s="34" t="s">
        <v>745</v>
      </c>
      <c r="Q549" s="34">
        <v>5</v>
      </c>
      <c r="R549" s="34" t="s">
        <v>746</v>
      </c>
      <c r="W549" s="36">
        <v>0</v>
      </c>
      <c r="AB549" s="34">
        <v>744</v>
      </c>
    </row>
    <row r="550" spans="1:28" x14ac:dyDescent="0.25">
      <c r="A550" s="34" t="s">
        <v>484</v>
      </c>
      <c r="B550" s="34" t="s">
        <v>811</v>
      </c>
      <c r="C550" s="35">
        <v>41183</v>
      </c>
      <c r="D550" s="34" t="s">
        <v>740</v>
      </c>
      <c r="E550" s="36">
        <v>0.1983</v>
      </c>
      <c r="F550" s="36">
        <v>0</v>
      </c>
      <c r="G550" s="36">
        <v>0.1983</v>
      </c>
      <c r="H550" s="36">
        <v>0</v>
      </c>
      <c r="I550" s="34" t="s">
        <v>741</v>
      </c>
      <c r="J550" s="34" t="s">
        <v>742</v>
      </c>
      <c r="K550" s="36">
        <v>0</v>
      </c>
      <c r="L550" s="36">
        <v>0</v>
      </c>
      <c r="M550" s="34" t="s">
        <v>743</v>
      </c>
      <c r="N550" s="34" t="s">
        <v>744</v>
      </c>
      <c r="O550" s="34" t="s">
        <v>748</v>
      </c>
      <c r="Q550" s="34">
        <v>0</v>
      </c>
      <c r="R550" s="34" t="s">
        <v>746</v>
      </c>
      <c r="S550" s="34">
        <v>60</v>
      </c>
      <c r="W550" s="36">
        <v>0</v>
      </c>
      <c r="AB550" s="34">
        <v>1042</v>
      </c>
    </row>
    <row r="551" spans="1:28" x14ac:dyDescent="0.25">
      <c r="A551" s="34" t="s">
        <v>1068</v>
      </c>
      <c r="B551" s="34" t="s">
        <v>782</v>
      </c>
      <c r="C551" s="35">
        <v>41821</v>
      </c>
      <c r="D551" s="34" t="s">
        <v>740</v>
      </c>
      <c r="E551" s="36">
        <v>0.2</v>
      </c>
      <c r="F551" s="36">
        <v>0</v>
      </c>
      <c r="G551" s="36">
        <v>0.2</v>
      </c>
      <c r="H551" s="36">
        <v>0</v>
      </c>
      <c r="I551" s="34" t="s">
        <v>741</v>
      </c>
      <c r="J551" s="34" t="s">
        <v>742</v>
      </c>
      <c r="K551" s="36">
        <v>0</v>
      </c>
      <c r="L551" s="36">
        <v>0</v>
      </c>
      <c r="M551" s="34" t="s">
        <v>743</v>
      </c>
      <c r="N551" s="34" t="s">
        <v>744</v>
      </c>
      <c r="O551" s="34" t="s">
        <v>745</v>
      </c>
      <c r="Q551" s="34">
        <v>5</v>
      </c>
      <c r="R551" s="34" t="s">
        <v>747</v>
      </c>
      <c r="S551" s="34">
        <v>60</v>
      </c>
      <c r="W551" s="36">
        <v>0</v>
      </c>
      <c r="AB551" s="34">
        <v>1096</v>
      </c>
    </row>
    <row r="552" spans="1:28" x14ac:dyDescent="0.25">
      <c r="A552" s="34" t="s">
        <v>485</v>
      </c>
      <c r="B552" s="34" t="s">
        <v>784</v>
      </c>
      <c r="C552" s="35">
        <v>41275</v>
      </c>
      <c r="D552" s="34" t="s">
        <v>740</v>
      </c>
      <c r="E552" s="36">
        <v>4.4699999999999997E-2</v>
      </c>
      <c r="F552" s="36">
        <v>0</v>
      </c>
      <c r="G552" s="36">
        <v>4.4699999999999997E-2</v>
      </c>
      <c r="H552" s="36">
        <v>0</v>
      </c>
      <c r="I552" s="34" t="s">
        <v>741</v>
      </c>
      <c r="J552" s="34" t="s">
        <v>742</v>
      </c>
      <c r="K552" s="36">
        <v>0.05</v>
      </c>
      <c r="L552" s="36">
        <v>0</v>
      </c>
      <c r="M552" s="34" t="s">
        <v>743</v>
      </c>
      <c r="N552" s="34" t="s">
        <v>744</v>
      </c>
      <c r="O552" s="34" t="s">
        <v>748</v>
      </c>
      <c r="P552" s="34" t="s">
        <v>751</v>
      </c>
      <c r="R552" s="34" t="s">
        <v>746</v>
      </c>
      <c r="W552" s="36">
        <v>0</v>
      </c>
      <c r="AB552" s="34">
        <v>745</v>
      </c>
    </row>
    <row r="553" spans="1:28" x14ac:dyDescent="0.25">
      <c r="A553" s="34" t="s">
        <v>486</v>
      </c>
      <c r="B553" s="34" t="s">
        <v>784</v>
      </c>
      <c r="C553" s="35">
        <v>41275</v>
      </c>
      <c r="D553" s="34" t="s">
        <v>740</v>
      </c>
      <c r="E553" s="36">
        <v>0.16250000000000001</v>
      </c>
      <c r="F553" s="36">
        <v>0</v>
      </c>
      <c r="G553" s="36">
        <v>0.16250000000000001</v>
      </c>
      <c r="H553" s="36">
        <v>0</v>
      </c>
      <c r="I553" s="34" t="s">
        <v>741</v>
      </c>
      <c r="J553" s="34" t="s">
        <v>742</v>
      </c>
      <c r="K553" s="36">
        <v>0.1</v>
      </c>
      <c r="L553" s="36">
        <v>0</v>
      </c>
      <c r="M553" s="34" t="s">
        <v>743</v>
      </c>
      <c r="N553" s="34" t="s">
        <v>744</v>
      </c>
      <c r="O553" s="34" t="s">
        <v>748</v>
      </c>
      <c r="R553" s="34" t="s">
        <v>746</v>
      </c>
      <c r="W553" s="36">
        <v>0</v>
      </c>
      <c r="AB553" s="34">
        <v>747</v>
      </c>
    </row>
    <row r="554" spans="1:28" x14ac:dyDescent="0.25">
      <c r="A554" s="34" t="s">
        <v>487</v>
      </c>
      <c r="B554" s="34" t="s">
        <v>784</v>
      </c>
      <c r="C554" s="35">
        <v>41275</v>
      </c>
      <c r="D554" s="34" t="s">
        <v>740</v>
      </c>
      <c r="E554" s="36">
        <v>0.16250000000000001</v>
      </c>
      <c r="F554" s="36">
        <v>0</v>
      </c>
      <c r="G554" s="36">
        <v>0.16250000000000001</v>
      </c>
      <c r="H554" s="36">
        <v>0</v>
      </c>
      <c r="I554" s="34" t="s">
        <v>741</v>
      </c>
      <c r="J554" s="34" t="s">
        <v>742</v>
      </c>
      <c r="K554" s="36">
        <v>0.1</v>
      </c>
      <c r="L554" s="36">
        <v>0</v>
      </c>
      <c r="M554" s="34" t="s">
        <v>743</v>
      </c>
      <c r="N554" s="34" t="s">
        <v>744</v>
      </c>
      <c r="O554" s="34" t="s">
        <v>748</v>
      </c>
      <c r="R554" s="34" t="s">
        <v>746</v>
      </c>
      <c r="W554" s="36">
        <v>0</v>
      </c>
      <c r="AB554" s="34">
        <v>748</v>
      </c>
    </row>
    <row r="555" spans="1:28" x14ac:dyDescent="0.25">
      <c r="A555" s="34" t="s">
        <v>488</v>
      </c>
      <c r="B555" s="34" t="s">
        <v>784</v>
      </c>
      <c r="C555" s="35">
        <v>41275</v>
      </c>
      <c r="D555" s="34" t="s">
        <v>740</v>
      </c>
      <c r="E555" s="36">
        <v>0.16250000000000001</v>
      </c>
      <c r="F555" s="36">
        <v>0</v>
      </c>
      <c r="G555" s="36">
        <v>0.16250000000000001</v>
      </c>
      <c r="H555" s="36">
        <v>0</v>
      </c>
      <c r="I555" s="34" t="s">
        <v>741</v>
      </c>
      <c r="J555" s="34" t="s">
        <v>742</v>
      </c>
      <c r="K555" s="36">
        <v>0.1</v>
      </c>
      <c r="L555" s="36">
        <v>0</v>
      </c>
      <c r="M555" s="34" t="s">
        <v>743</v>
      </c>
      <c r="N555" s="34" t="s">
        <v>744</v>
      </c>
      <c r="O555" s="34" t="s">
        <v>748</v>
      </c>
      <c r="R555" s="34" t="s">
        <v>746</v>
      </c>
      <c r="W555" s="36">
        <v>0</v>
      </c>
      <c r="AB555" s="34">
        <v>749</v>
      </c>
    </row>
    <row r="556" spans="1:28" x14ac:dyDescent="0.25">
      <c r="A556" s="34" t="s">
        <v>489</v>
      </c>
      <c r="B556" s="34" t="s">
        <v>784</v>
      </c>
      <c r="C556" s="35">
        <v>41275</v>
      </c>
      <c r="D556" s="34" t="s">
        <v>740</v>
      </c>
      <c r="E556" s="36">
        <v>0.16250000000000001</v>
      </c>
      <c r="F556" s="36">
        <v>0</v>
      </c>
      <c r="G556" s="36">
        <v>0.16250000000000001</v>
      </c>
      <c r="H556" s="36">
        <v>0</v>
      </c>
      <c r="I556" s="34" t="s">
        <v>741</v>
      </c>
      <c r="J556" s="34" t="s">
        <v>742</v>
      </c>
      <c r="K556" s="36">
        <v>0.1</v>
      </c>
      <c r="L556" s="36">
        <v>0</v>
      </c>
      <c r="M556" s="34" t="s">
        <v>743</v>
      </c>
      <c r="N556" s="34" t="s">
        <v>744</v>
      </c>
      <c r="O556" s="34" t="s">
        <v>748</v>
      </c>
      <c r="R556" s="34" t="s">
        <v>746</v>
      </c>
      <c r="W556" s="36">
        <v>0</v>
      </c>
      <c r="AB556" s="34">
        <v>750</v>
      </c>
    </row>
    <row r="557" spans="1:28" x14ac:dyDescent="0.25">
      <c r="A557" s="34" t="s">
        <v>490</v>
      </c>
      <c r="B557" s="34" t="s">
        <v>784</v>
      </c>
      <c r="C557" s="35">
        <v>41275</v>
      </c>
      <c r="D557" s="34" t="s">
        <v>740</v>
      </c>
      <c r="E557" s="36">
        <v>0.12759999999999999</v>
      </c>
      <c r="F557" s="36">
        <v>0</v>
      </c>
      <c r="G557" s="36">
        <v>0.12759999999999999</v>
      </c>
      <c r="H557" s="36">
        <v>0</v>
      </c>
      <c r="I557" s="34" t="s">
        <v>741</v>
      </c>
      <c r="J557" s="34" t="s">
        <v>742</v>
      </c>
      <c r="K557" s="36">
        <v>0.1</v>
      </c>
      <c r="L557" s="36">
        <v>0</v>
      </c>
      <c r="M557" s="34" t="s">
        <v>743</v>
      </c>
      <c r="N557" s="34" t="s">
        <v>744</v>
      </c>
      <c r="O557" s="34" t="s">
        <v>748</v>
      </c>
      <c r="R557" s="34" t="s">
        <v>746</v>
      </c>
      <c r="W557" s="36">
        <v>0</v>
      </c>
      <c r="AB557" s="34">
        <v>751</v>
      </c>
    </row>
    <row r="558" spans="1:28" x14ac:dyDescent="0.25">
      <c r="A558" s="34" t="s">
        <v>491</v>
      </c>
      <c r="B558" s="34" t="s">
        <v>784</v>
      </c>
      <c r="C558" s="35">
        <v>41275</v>
      </c>
      <c r="D558" s="34" t="s">
        <v>740</v>
      </c>
      <c r="E558" s="36">
        <v>0.12759999999999999</v>
      </c>
      <c r="F558" s="36">
        <v>0</v>
      </c>
      <c r="G558" s="36">
        <v>0.12759999999999999</v>
      </c>
      <c r="H558" s="36">
        <v>0</v>
      </c>
      <c r="I558" s="34" t="s">
        <v>741</v>
      </c>
      <c r="J558" s="34" t="s">
        <v>742</v>
      </c>
      <c r="K558" s="36">
        <v>0.1</v>
      </c>
      <c r="L558" s="36">
        <v>0</v>
      </c>
      <c r="M558" s="34" t="s">
        <v>743</v>
      </c>
      <c r="N558" s="34" t="s">
        <v>744</v>
      </c>
      <c r="O558" s="34" t="s">
        <v>748</v>
      </c>
      <c r="R558" s="34" t="s">
        <v>746</v>
      </c>
      <c r="W558" s="36">
        <v>0</v>
      </c>
      <c r="AB558" s="34">
        <v>752</v>
      </c>
    </row>
    <row r="559" spans="1:28" x14ac:dyDescent="0.25">
      <c r="A559" s="34" t="s">
        <v>492</v>
      </c>
      <c r="B559" s="34" t="s">
        <v>784</v>
      </c>
      <c r="C559" s="35">
        <v>41275</v>
      </c>
      <c r="D559" s="34" t="s">
        <v>740</v>
      </c>
      <c r="E559" s="36">
        <v>0.12759999999999999</v>
      </c>
      <c r="F559" s="36">
        <v>0</v>
      </c>
      <c r="G559" s="36">
        <v>0.12759999999999999</v>
      </c>
      <c r="H559" s="36">
        <v>0</v>
      </c>
      <c r="I559" s="34" t="s">
        <v>741</v>
      </c>
      <c r="J559" s="34" t="s">
        <v>742</v>
      </c>
      <c r="K559" s="36">
        <v>0.1</v>
      </c>
      <c r="L559" s="36">
        <v>0</v>
      </c>
      <c r="M559" s="34" t="s">
        <v>743</v>
      </c>
      <c r="N559" s="34" t="s">
        <v>744</v>
      </c>
      <c r="O559" s="34" t="s">
        <v>748</v>
      </c>
      <c r="R559" s="34" t="s">
        <v>746</v>
      </c>
      <c r="W559" s="36">
        <v>0</v>
      </c>
      <c r="AB559" s="34">
        <v>753</v>
      </c>
    </row>
    <row r="560" spans="1:28" x14ac:dyDescent="0.25">
      <c r="A560" s="34" t="s">
        <v>493</v>
      </c>
      <c r="B560" s="34" t="s">
        <v>1069</v>
      </c>
      <c r="C560" s="35">
        <v>41913</v>
      </c>
      <c r="D560" s="34" t="s">
        <v>740</v>
      </c>
      <c r="E560" s="36">
        <v>6.7500000000000004E-2</v>
      </c>
      <c r="F560" s="36">
        <v>0</v>
      </c>
      <c r="G560" s="36">
        <v>6.7500000000000004E-2</v>
      </c>
      <c r="H560" s="36">
        <v>0</v>
      </c>
      <c r="I560" s="34" t="s">
        <v>741</v>
      </c>
      <c r="J560" s="34" t="s">
        <v>742</v>
      </c>
      <c r="K560" s="36">
        <v>0.15</v>
      </c>
      <c r="L560" s="36">
        <v>0</v>
      </c>
      <c r="M560" s="34" t="s">
        <v>743</v>
      </c>
      <c r="N560" s="34" t="s">
        <v>744</v>
      </c>
      <c r="O560" s="34" t="s">
        <v>748</v>
      </c>
      <c r="R560" s="34" t="s">
        <v>747</v>
      </c>
      <c r="W560" s="36">
        <v>0</v>
      </c>
      <c r="AB560" s="34">
        <v>1081</v>
      </c>
    </row>
    <row r="561" spans="1:28" x14ac:dyDescent="0.25">
      <c r="A561" s="34" t="s">
        <v>1070</v>
      </c>
      <c r="B561" s="34" t="s">
        <v>784</v>
      </c>
      <c r="C561" s="35">
        <v>41275</v>
      </c>
      <c r="D561" s="34" t="s">
        <v>740</v>
      </c>
      <c r="E561" s="36">
        <v>6.7500000000000004E-2</v>
      </c>
      <c r="F561" s="36">
        <v>0</v>
      </c>
      <c r="G561" s="36">
        <v>6.7500000000000004E-2</v>
      </c>
      <c r="H561" s="36">
        <v>0</v>
      </c>
      <c r="I561" s="34" t="s">
        <v>741</v>
      </c>
      <c r="J561" s="34" t="s">
        <v>742</v>
      </c>
      <c r="K561" s="36">
        <v>0.15</v>
      </c>
      <c r="L561" s="36">
        <v>0</v>
      </c>
      <c r="M561" s="34" t="s">
        <v>743</v>
      </c>
      <c r="N561" s="34" t="s">
        <v>744</v>
      </c>
      <c r="O561" s="34" t="s">
        <v>748</v>
      </c>
      <c r="R561" s="34" t="s">
        <v>746</v>
      </c>
      <c r="W561" s="36">
        <v>0</v>
      </c>
      <c r="AB561" s="34">
        <v>754</v>
      </c>
    </row>
    <row r="562" spans="1:28" x14ac:dyDescent="0.25">
      <c r="A562" s="34" t="s">
        <v>494</v>
      </c>
      <c r="B562" s="34" t="s">
        <v>802</v>
      </c>
      <c r="C562" s="35">
        <v>39448</v>
      </c>
      <c r="D562" s="34" t="s">
        <v>740</v>
      </c>
      <c r="E562" s="36">
        <v>0.2</v>
      </c>
      <c r="F562" s="36">
        <v>0</v>
      </c>
      <c r="G562" s="36">
        <v>0.2</v>
      </c>
      <c r="H562" s="36">
        <v>0</v>
      </c>
      <c r="I562" s="34" t="s">
        <v>741</v>
      </c>
      <c r="J562" s="34" t="s">
        <v>742</v>
      </c>
      <c r="K562" s="36">
        <v>0</v>
      </c>
      <c r="L562" s="36">
        <v>0</v>
      </c>
      <c r="M562" s="34" t="s">
        <v>743</v>
      </c>
      <c r="N562" s="34" t="s">
        <v>744</v>
      </c>
      <c r="O562" s="34" t="s">
        <v>745</v>
      </c>
      <c r="Q562" s="34">
        <v>5</v>
      </c>
      <c r="R562" s="34" t="s">
        <v>746</v>
      </c>
      <c r="S562" s="34">
        <v>60</v>
      </c>
      <c r="W562" s="36">
        <v>0</v>
      </c>
      <c r="AB562" s="34">
        <v>755</v>
      </c>
    </row>
    <row r="563" spans="1:28" x14ac:dyDescent="0.25">
      <c r="A563" s="34" t="s">
        <v>495</v>
      </c>
      <c r="B563" s="34" t="s">
        <v>787</v>
      </c>
      <c r="C563" s="35">
        <v>41275</v>
      </c>
      <c r="D563" s="34" t="s">
        <v>740</v>
      </c>
      <c r="E563" s="36">
        <v>0.04</v>
      </c>
      <c r="F563" s="36">
        <v>0</v>
      </c>
      <c r="G563" s="36">
        <v>0.04</v>
      </c>
      <c r="H563" s="36">
        <v>0</v>
      </c>
      <c r="I563" s="34" t="s">
        <v>741</v>
      </c>
      <c r="J563" s="34" t="s">
        <v>742</v>
      </c>
      <c r="K563" s="36">
        <v>0</v>
      </c>
      <c r="L563" s="36">
        <v>0</v>
      </c>
      <c r="M563" s="34" t="s">
        <v>743</v>
      </c>
      <c r="N563" s="34" t="s">
        <v>744</v>
      </c>
      <c r="O563" s="34" t="s">
        <v>748</v>
      </c>
      <c r="P563" s="34" t="s">
        <v>750</v>
      </c>
      <c r="R563" s="34" t="s">
        <v>746</v>
      </c>
      <c r="S563" s="34">
        <v>240</v>
      </c>
      <c r="W563" s="36">
        <v>0</v>
      </c>
      <c r="AB563" s="34">
        <v>756</v>
      </c>
    </row>
    <row r="564" spans="1:28" x14ac:dyDescent="0.25">
      <c r="A564" s="34" t="s">
        <v>496</v>
      </c>
      <c r="B564" s="34" t="s">
        <v>804</v>
      </c>
      <c r="C564" s="35">
        <v>41275</v>
      </c>
      <c r="D564" s="34" t="s">
        <v>740</v>
      </c>
      <c r="E564" s="36">
        <v>0.16739999999999999</v>
      </c>
      <c r="F564" s="36">
        <v>0</v>
      </c>
      <c r="G564" s="36">
        <v>0.16739999999999999</v>
      </c>
      <c r="H564" s="36">
        <v>0</v>
      </c>
      <c r="I564" s="34" t="s">
        <v>741</v>
      </c>
      <c r="J564" s="34" t="s">
        <v>742</v>
      </c>
      <c r="K564" s="36">
        <v>0</v>
      </c>
      <c r="L564" s="36">
        <v>0</v>
      </c>
      <c r="M564" s="34" t="s">
        <v>743</v>
      </c>
      <c r="N564" s="34" t="s">
        <v>744</v>
      </c>
      <c r="O564" s="34" t="s">
        <v>748</v>
      </c>
      <c r="P564" s="34" t="s">
        <v>750</v>
      </c>
      <c r="R564" s="34" t="s">
        <v>746</v>
      </c>
      <c r="S564" s="34">
        <v>180</v>
      </c>
      <c r="W564" s="36">
        <v>0</v>
      </c>
      <c r="AB564" s="34">
        <v>758</v>
      </c>
    </row>
    <row r="565" spans="1:28" x14ac:dyDescent="0.25">
      <c r="A565" s="34" t="s">
        <v>497</v>
      </c>
      <c r="B565" s="34" t="s">
        <v>789</v>
      </c>
      <c r="C565" s="35">
        <v>41275</v>
      </c>
      <c r="D565" s="34" t="s">
        <v>740</v>
      </c>
      <c r="E565" s="36">
        <v>5.6500000000000002E-2</v>
      </c>
      <c r="F565" s="36">
        <v>0</v>
      </c>
      <c r="G565" s="36">
        <v>5.6500000000000002E-2</v>
      </c>
      <c r="H565" s="36">
        <v>0</v>
      </c>
      <c r="I565" s="34" t="s">
        <v>741</v>
      </c>
      <c r="J565" s="34" t="s">
        <v>742</v>
      </c>
      <c r="K565" s="36">
        <v>0.05</v>
      </c>
      <c r="L565" s="36">
        <v>0</v>
      </c>
      <c r="M565" s="34" t="s">
        <v>743</v>
      </c>
      <c r="N565" s="34" t="s">
        <v>744</v>
      </c>
      <c r="O565" s="34" t="s">
        <v>748</v>
      </c>
      <c r="P565" s="34" t="s">
        <v>752</v>
      </c>
      <c r="R565" s="34" t="s">
        <v>746</v>
      </c>
      <c r="W565" s="36">
        <v>0</v>
      </c>
      <c r="AB565" s="34">
        <v>760</v>
      </c>
    </row>
    <row r="566" spans="1:28" x14ac:dyDescent="0.25">
      <c r="A566" s="34" t="s">
        <v>1071</v>
      </c>
      <c r="B566" s="34" t="s">
        <v>789</v>
      </c>
      <c r="C566" s="35">
        <v>41275</v>
      </c>
      <c r="D566" s="34" t="s">
        <v>740</v>
      </c>
      <c r="E566" s="36">
        <v>6.9000000000000006E-2</v>
      </c>
      <c r="F566" s="36">
        <v>0</v>
      </c>
      <c r="G566" s="36">
        <v>6.9000000000000006E-2</v>
      </c>
      <c r="H566" s="36">
        <v>0</v>
      </c>
      <c r="I566" s="34" t="s">
        <v>741</v>
      </c>
      <c r="J566" s="34" t="s">
        <v>742</v>
      </c>
      <c r="K566" s="36">
        <v>0.1</v>
      </c>
      <c r="L566" s="36">
        <v>0</v>
      </c>
      <c r="M566" s="34" t="s">
        <v>743</v>
      </c>
      <c r="N566" s="34" t="s">
        <v>744</v>
      </c>
      <c r="O566" s="34" t="s">
        <v>748</v>
      </c>
      <c r="R566" s="34" t="s">
        <v>746</v>
      </c>
      <c r="W566" s="36">
        <v>0</v>
      </c>
      <c r="AB566" s="34">
        <v>762</v>
      </c>
    </row>
    <row r="567" spans="1:28" x14ac:dyDescent="0.25">
      <c r="A567" s="34" t="s">
        <v>498</v>
      </c>
      <c r="B567" s="34" t="s">
        <v>789</v>
      </c>
      <c r="C567" s="35">
        <v>41275</v>
      </c>
      <c r="D567" s="34" t="s">
        <v>740</v>
      </c>
      <c r="E567" s="36">
        <v>0.112</v>
      </c>
      <c r="F567" s="36">
        <v>0</v>
      </c>
      <c r="G567" s="36">
        <v>0.112</v>
      </c>
      <c r="H567" s="36">
        <v>0</v>
      </c>
      <c r="I567" s="34" t="s">
        <v>741</v>
      </c>
      <c r="J567" s="34" t="s">
        <v>742</v>
      </c>
      <c r="K567" s="36">
        <v>0.15</v>
      </c>
      <c r="L567" s="36">
        <v>0</v>
      </c>
      <c r="M567" s="34" t="s">
        <v>743</v>
      </c>
      <c r="N567" s="34" t="s">
        <v>744</v>
      </c>
      <c r="O567" s="34" t="s">
        <v>748</v>
      </c>
      <c r="R567" s="34" t="s">
        <v>746</v>
      </c>
      <c r="W567" s="36">
        <v>0</v>
      </c>
      <c r="AB567" s="34">
        <v>763</v>
      </c>
    </row>
    <row r="568" spans="1:28" x14ac:dyDescent="0.25">
      <c r="A568" s="34" t="s">
        <v>499</v>
      </c>
      <c r="B568" s="34" t="s">
        <v>789</v>
      </c>
      <c r="C568" s="35">
        <v>41275</v>
      </c>
      <c r="D568" s="34" t="s">
        <v>740</v>
      </c>
      <c r="E568" s="36">
        <v>0.112</v>
      </c>
      <c r="F568" s="36">
        <v>0</v>
      </c>
      <c r="G568" s="36">
        <v>0.112</v>
      </c>
      <c r="H568" s="36">
        <v>0</v>
      </c>
      <c r="I568" s="34" t="s">
        <v>741</v>
      </c>
      <c r="J568" s="34" t="s">
        <v>742</v>
      </c>
      <c r="K568" s="36">
        <v>0.15</v>
      </c>
      <c r="L568" s="36">
        <v>0</v>
      </c>
      <c r="M568" s="34" t="s">
        <v>743</v>
      </c>
      <c r="N568" s="34" t="s">
        <v>744</v>
      </c>
      <c r="O568" s="34" t="s">
        <v>748</v>
      </c>
      <c r="R568" s="34" t="s">
        <v>746</v>
      </c>
      <c r="W568" s="36">
        <v>0</v>
      </c>
      <c r="AB568" s="34">
        <v>764</v>
      </c>
    </row>
    <row r="569" spans="1:28" x14ac:dyDescent="0.25">
      <c r="A569" s="34" t="s">
        <v>500</v>
      </c>
      <c r="B569" s="34" t="s">
        <v>1072</v>
      </c>
      <c r="C569" s="35">
        <v>41913</v>
      </c>
      <c r="D569" s="34" t="s">
        <v>740</v>
      </c>
      <c r="E569" s="36">
        <v>2.86E-2</v>
      </c>
      <c r="F569" s="36">
        <v>0</v>
      </c>
      <c r="G569" s="36">
        <v>2.86E-2</v>
      </c>
      <c r="H569" s="36">
        <v>0</v>
      </c>
      <c r="I569" s="34" t="s">
        <v>741</v>
      </c>
      <c r="J569" s="34" t="s">
        <v>742</v>
      </c>
      <c r="K569" s="36">
        <v>0</v>
      </c>
      <c r="L569" s="36">
        <v>0</v>
      </c>
      <c r="M569" s="34" t="s">
        <v>743</v>
      </c>
      <c r="N569" s="34" t="s">
        <v>744</v>
      </c>
      <c r="O569" s="34" t="s">
        <v>748</v>
      </c>
      <c r="P569" s="34" t="s">
        <v>750</v>
      </c>
      <c r="R569" s="34" t="s">
        <v>747</v>
      </c>
      <c r="S569" s="34">
        <v>120</v>
      </c>
      <c r="W569" s="36">
        <v>0</v>
      </c>
      <c r="AB569" s="34">
        <v>1062</v>
      </c>
    </row>
    <row r="570" spans="1:28" x14ac:dyDescent="0.25">
      <c r="A570" s="34" t="s">
        <v>501</v>
      </c>
      <c r="B570" s="34" t="s">
        <v>795</v>
      </c>
      <c r="C570" s="35">
        <v>41306</v>
      </c>
      <c r="D570" s="34" t="s">
        <v>740</v>
      </c>
      <c r="E570" s="36">
        <v>0.10390000000000001</v>
      </c>
      <c r="F570" s="36">
        <v>0</v>
      </c>
      <c r="G570" s="36">
        <v>0.10390000000000001</v>
      </c>
      <c r="H570" s="36">
        <v>0</v>
      </c>
      <c r="I570" s="34" t="s">
        <v>741</v>
      </c>
      <c r="J570" s="34" t="s">
        <v>742</v>
      </c>
      <c r="K570" s="36">
        <v>0</v>
      </c>
      <c r="L570" s="36">
        <v>0</v>
      </c>
      <c r="M570" s="34" t="s">
        <v>743</v>
      </c>
      <c r="N570" s="34" t="s">
        <v>744</v>
      </c>
      <c r="O570" s="34" t="s">
        <v>748</v>
      </c>
      <c r="P570" s="34" t="s">
        <v>750</v>
      </c>
      <c r="R570" s="34" t="s">
        <v>746</v>
      </c>
      <c r="S570" s="34">
        <v>240</v>
      </c>
      <c r="W570" s="36">
        <v>0</v>
      </c>
      <c r="AB570" s="34">
        <v>765</v>
      </c>
    </row>
    <row r="571" spans="1:28" x14ac:dyDescent="0.25">
      <c r="A571" s="34" t="s">
        <v>529</v>
      </c>
      <c r="B571" s="34" t="s">
        <v>769</v>
      </c>
      <c r="C571" s="35">
        <v>39448</v>
      </c>
      <c r="D571" s="34" t="s">
        <v>740</v>
      </c>
      <c r="E571" s="36">
        <v>1.8181820000000001E-2</v>
      </c>
      <c r="F571" s="36">
        <v>0</v>
      </c>
      <c r="G571" s="36">
        <v>1.8181820000000001E-2</v>
      </c>
      <c r="H571" s="36">
        <v>0</v>
      </c>
      <c r="I571" s="34" t="s">
        <v>741</v>
      </c>
      <c r="J571" s="34" t="s">
        <v>742</v>
      </c>
      <c r="K571" s="36">
        <v>0</v>
      </c>
      <c r="L571" s="36">
        <v>0</v>
      </c>
      <c r="M571" s="34" t="s">
        <v>743</v>
      </c>
      <c r="N571" s="34" t="s">
        <v>744</v>
      </c>
      <c r="O571" s="34" t="s">
        <v>745</v>
      </c>
      <c r="Q571" s="34">
        <v>55</v>
      </c>
      <c r="R571" s="34" t="s">
        <v>746</v>
      </c>
      <c r="W571" s="36">
        <v>0</v>
      </c>
      <c r="AB571" s="34">
        <v>796</v>
      </c>
    </row>
    <row r="572" spans="1:28" x14ac:dyDescent="0.25">
      <c r="A572" s="34" t="s">
        <v>530</v>
      </c>
      <c r="B572" s="34" t="s">
        <v>1073</v>
      </c>
      <c r="C572" s="35">
        <v>41913</v>
      </c>
      <c r="D572" s="34" t="s">
        <v>740</v>
      </c>
      <c r="E572" s="36">
        <v>0</v>
      </c>
      <c r="F572" s="36">
        <v>0</v>
      </c>
      <c r="G572" s="36">
        <v>0</v>
      </c>
      <c r="H572" s="36">
        <v>0</v>
      </c>
      <c r="I572" s="34" t="s">
        <v>741</v>
      </c>
      <c r="J572" s="34" t="s">
        <v>742</v>
      </c>
      <c r="K572" s="36">
        <v>0</v>
      </c>
      <c r="L572" s="36">
        <v>0</v>
      </c>
      <c r="M572" s="34" t="s">
        <v>743</v>
      </c>
      <c r="N572" s="34" t="s">
        <v>744</v>
      </c>
      <c r="O572" s="34" t="s">
        <v>745</v>
      </c>
      <c r="R572" s="34" t="s">
        <v>746</v>
      </c>
      <c r="W572" s="36">
        <v>0</v>
      </c>
      <c r="AB572" s="34">
        <v>797</v>
      </c>
    </row>
    <row r="573" spans="1:28" x14ac:dyDescent="0.25">
      <c r="A573" s="34" t="s">
        <v>531</v>
      </c>
      <c r="B573" s="34" t="s">
        <v>1074</v>
      </c>
      <c r="C573" s="35">
        <v>41365</v>
      </c>
      <c r="D573" s="34" t="s">
        <v>740</v>
      </c>
      <c r="E573" s="36">
        <v>2.01E-2</v>
      </c>
      <c r="F573" s="36">
        <v>0</v>
      </c>
      <c r="G573" s="36">
        <v>2.01E-2</v>
      </c>
      <c r="H573" s="36">
        <v>0</v>
      </c>
      <c r="I573" s="34" t="s">
        <v>741</v>
      </c>
      <c r="J573" s="34" t="s">
        <v>742</v>
      </c>
      <c r="K573" s="36">
        <v>0</v>
      </c>
      <c r="L573" s="36">
        <v>0</v>
      </c>
      <c r="M573" s="34" t="s">
        <v>743</v>
      </c>
      <c r="N573" s="34" t="s">
        <v>744</v>
      </c>
      <c r="O573" s="34" t="s">
        <v>748</v>
      </c>
      <c r="P573" s="34" t="s">
        <v>760</v>
      </c>
      <c r="R573" s="34" t="s">
        <v>746</v>
      </c>
      <c r="W573" s="36">
        <v>0</v>
      </c>
      <c r="AB573" s="34">
        <v>798</v>
      </c>
    </row>
    <row r="574" spans="1:28" x14ac:dyDescent="0.25">
      <c r="A574" s="34" t="s">
        <v>532</v>
      </c>
      <c r="B574" s="34" t="s">
        <v>928</v>
      </c>
      <c r="C574" s="35">
        <v>41365</v>
      </c>
      <c r="D574" s="34" t="s">
        <v>740</v>
      </c>
      <c r="E574" s="36">
        <v>1.83E-2</v>
      </c>
      <c r="F574" s="36">
        <v>0</v>
      </c>
      <c r="G574" s="36">
        <v>1.83E-2</v>
      </c>
      <c r="H574" s="36">
        <v>0</v>
      </c>
      <c r="I574" s="34" t="s">
        <v>741</v>
      </c>
      <c r="J574" s="34" t="s">
        <v>742</v>
      </c>
      <c r="K574" s="36">
        <v>0</v>
      </c>
      <c r="L574" s="36">
        <v>0</v>
      </c>
      <c r="M574" s="34" t="s">
        <v>743</v>
      </c>
      <c r="N574" s="34" t="s">
        <v>744</v>
      </c>
      <c r="O574" s="34" t="s">
        <v>748</v>
      </c>
      <c r="P574" s="34" t="s">
        <v>758</v>
      </c>
      <c r="R574" s="34" t="s">
        <v>746</v>
      </c>
      <c r="W574" s="36">
        <v>0</v>
      </c>
      <c r="AB574" s="34">
        <v>800</v>
      </c>
    </row>
    <row r="575" spans="1:28" x14ac:dyDescent="0.25">
      <c r="A575" s="34" t="s">
        <v>533</v>
      </c>
      <c r="B575" s="34" t="s">
        <v>1075</v>
      </c>
      <c r="C575" s="35">
        <v>41365</v>
      </c>
      <c r="D575" s="34" t="s">
        <v>740</v>
      </c>
      <c r="E575" s="36">
        <v>1.6729999999999998E-2</v>
      </c>
      <c r="F575" s="36">
        <v>7.1700000000000002E-3</v>
      </c>
      <c r="G575" s="36">
        <v>2.3899999999999998E-2</v>
      </c>
      <c r="H575" s="36">
        <v>0</v>
      </c>
      <c r="I575" s="34" t="s">
        <v>741</v>
      </c>
      <c r="J575" s="34" t="s">
        <v>742</v>
      </c>
      <c r="K575" s="36">
        <v>0</v>
      </c>
      <c r="L575" s="36">
        <v>0.3</v>
      </c>
      <c r="M575" s="34" t="s">
        <v>743</v>
      </c>
      <c r="N575" s="34" t="s">
        <v>744</v>
      </c>
      <c r="O575" s="34" t="s">
        <v>748</v>
      </c>
      <c r="P575" s="34" t="s">
        <v>758</v>
      </c>
      <c r="R575" s="34" t="s">
        <v>746</v>
      </c>
      <c r="W575" s="36">
        <v>0</v>
      </c>
      <c r="AB575" s="34">
        <v>801</v>
      </c>
    </row>
    <row r="576" spans="1:28" x14ac:dyDescent="0.25">
      <c r="A576" s="34" t="s">
        <v>534</v>
      </c>
      <c r="B576" s="34" t="s">
        <v>1076</v>
      </c>
      <c r="C576" s="35">
        <v>39448</v>
      </c>
      <c r="D576" s="34" t="s">
        <v>740</v>
      </c>
      <c r="E576" s="36">
        <v>0</v>
      </c>
      <c r="F576" s="36">
        <v>0</v>
      </c>
      <c r="G576" s="36">
        <v>0</v>
      </c>
      <c r="H576" s="36">
        <v>0</v>
      </c>
      <c r="I576" s="34" t="s">
        <v>741</v>
      </c>
      <c r="J576" s="34" t="s">
        <v>742</v>
      </c>
      <c r="K576" s="36">
        <v>0</v>
      </c>
      <c r="L576" s="36">
        <v>0</v>
      </c>
      <c r="M576" s="34" t="s">
        <v>743</v>
      </c>
      <c r="N576" s="34" t="s">
        <v>744</v>
      </c>
      <c r="O576" s="34" t="s">
        <v>748</v>
      </c>
      <c r="R576" s="34" t="s">
        <v>746</v>
      </c>
      <c r="W576" s="36">
        <v>0</v>
      </c>
      <c r="AB576" s="34">
        <v>803</v>
      </c>
    </row>
    <row r="577" spans="1:28" x14ac:dyDescent="0.25">
      <c r="A577" s="34" t="s">
        <v>535</v>
      </c>
      <c r="B577" s="34" t="s">
        <v>1077</v>
      </c>
      <c r="C577" s="35">
        <v>41365</v>
      </c>
      <c r="D577" s="34" t="s">
        <v>740</v>
      </c>
      <c r="E577" s="36">
        <v>3.0429999999999999E-2</v>
      </c>
      <c r="F577" s="36">
        <v>5.3699999999999998E-3</v>
      </c>
      <c r="G577" s="36">
        <v>3.5799999999999998E-2</v>
      </c>
      <c r="H577" s="36">
        <v>0</v>
      </c>
      <c r="I577" s="34" t="s">
        <v>741</v>
      </c>
      <c r="J577" s="34" t="s">
        <v>742</v>
      </c>
      <c r="K577" s="36">
        <v>0</v>
      </c>
      <c r="L577" s="36">
        <v>0.15</v>
      </c>
      <c r="M577" s="34" t="s">
        <v>743</v>
      </c>
      <c r="N577" s="34" t="s">
        <v>744</v>
      </c>
      <c r="O577" s="34" t="s">
        <v>748</v>
      </c>
      <c r="P577" s="34" t="s">
        <v>754</v>
      </c>
      <c r="R577" s="34" t="s">
        <v>746</v>
      </c>
      <c r="W577" s="36">
        <v>0</v>
      </c>
      <c r="AB577" s="34">
        <v>804</v>
      </c>
    </row>
    <row r="578" spans="1:28" x14ac:dyDescent="0.25">
      <c r="A578" s="34" t="s">
        <v>536</v>
      </c>
      <c r="B578" s="34" t="s">
        <v>1078</v>
      </c>
      <c r="C578" s="35">
        <v>41365</v>
      </c>
      <c r="D578" s="34" t="s">
        <v>740</v>
      </c>
      <c r="E578" s="36">
        <v>2.4395E-2</v>
      </c>
      <c r="F578" s="36">
        <v>4.3049999999999998E-3</v>
      </c>
      <c r="G578" s="36">
        <v>2.87E-2</v>
      </c>
      <c r="H578" s="36">
        <v>0</v>
      </c>
      <c r="I578" s="34" t="s">
        <v>741</v>
      </c>
      <c r="J578" s="34" t="s">
        <v>742</v>
      </c>
      <c r="K578" s="36">
        <v>0</v>
      </c>
      <c r="L578" s="36">
        <v>0.15</v>
      </c>
      <c r="M578" s="34" t="s">
        <v>743</v>
      </c>
      <c r="N578" s="34" t="s">
        <v>744</v>
      </c>
      <c r="O578" s="34" t="s">
        <v>748</v>
      </c>
      <c r="P578" s="34" t="s">
        <v>764</v>
      </c>
      <c r="R578" s="34" t="s">
        <v>746</v>
      </c>
      <c r="W578" s="36">
        <v>0</v>
      </c>
      <c r="AB578" s="34">
        <v>806</v>
      </c>
    </row>
    <row r="579" spans="1:28" x14ac:dyDescent="0.25">
      <c r="A579" s="34" t="s">
        <v>537</v>
      </c>
      <c r="B579" s="34" t="s">
        <v>1079</v>
      </c>
      <c r="C579" s="35">
        <v>41365</v>
      </c>
      <c r="D579" s="34" t="s">
        <v>740</v>
      </c>
      <c r="E579" s="36">
        <v>1.9359999999999999E-2</v>
      </c>
      <c r="F579" s="36">
        <v>4.8399999999999997E-3</v>
      </c>
      <c r="G579" s="36">
        <v>2.4199999999999999E-2</v>
      </c>
      <c r="H579" s="36">
        <v>0</v>
      </c>
      <c r="I579" s="34" t="s">
        <v>741</v>
      </c>
      <c r="J579" s="34" t="s">
        <v>742</v>
      </c>
      <c r="K579" s="36">
        <v>0</v>
      </c>
      <c r="L579" s="36">
        <v>0.2</v>
      </c>
      <c r="M579" s="34" t="s">
        <v>743</v>
      </c>
      <c r="N579" s="34" t="s">
        <v>744</v>
      </c>
      <c r="O579" s="34" t="s">
        <v>748</v>
      </c>
      <c r="P579" s="34" t="s">
        <v>758</v>
      </c>
      <c r="R579" s="34" t="s">
        <v>746</v>
      </c>
      <c r="W579" s="36">
        <v>0</v>
      </c>
      <c r="AB579" s="34">
        <v>809</v>
      </c>
    </row>
    <row r="580" spans="1:28" x14ac:dyDescent="0.25">
      <c r="A580" s="34" t="s">
        <v>538</v>
      </c>
      <c r="B580" s="34" t="s">
        <v>1080</v>
      </c>
      <c r="C580" s="35">
        <v>39448</v>
      </c>
      <c r="D580" s="34" t="s">
        <v>740</v>
      </c>
      <c r="E580" s="36">
        <v>0</v>
      </c>
      <c r="F580" s="36">
        <v>0</v>
      </c>
      <c r="G580" s="36">
        <v>0</v>
      </c>
      <c r="H580" s="36">
        <v>0</v>
      </c>
      <c r="I580" s="34" t="s">
        <v>741</v>
      </c>
      <c r="J580" s="34" t="s">
        <v>742</v>
      </c>
      <c r="K580" s="36">
        <v>0</v>
      </c>
      <c r="L580" s="36">
        <v>0</v>
      </c>
      <c r="M580" s="34" t="s">
        <v>743</v>
      </c>
      <c r="N580" s="34" t="s">
        <v>744</v>
      </c>
      <c r="O580" s="34" t="s">
        <v>748</v>
      </c>
      <c r="R580" s="34" t="s">
        <v>746</v>
      </c>
      <c r="W580" s="36">
        <v>0</v>
      </c>
      <c r="AB580" s="34">
        <v>810</v>
      </c>
    </row>
    <row r="581" spans="1:28" x14ac:dyDescent="0.25">
      <c r="A581" s="34" t="s">
        <v>539</v>
      </c>
      <c r="B581" s="34" t="s">
        <v>1081</v>
      </c>
      <c r="C581" s="35">
        <v>41365</v>
      </c>
      <c r="D581" s="34" t="s">
        <v>740</v>
      </c>
      <c r="E581" s="36">
        <v>2.7047999999999999E-2</v>
      </c>
      <c r="F581" s="36">
        <v>5.5199999999999997E-4</v>
      </c>
      <c r="G581" s="36">
        <v>2.76E-2</v>
      </c>
      <c r="H581" s="36">
        <v>0</v>
      </c>
      <c r="I581" s="34" t="s">
        <v>741</v>
      </c>
      <c r="J581" s="34" t="s">
        <v>742</v>
      </c>
      <c r="K581" s="36">
        <v>0</v>
      </c>
      <c r="L581" s="36">
        <v>0.02</v>
      </c>
      <c r="M581" s="34" t="s">
        <v>743</v>
      </c>
      <c r="N581" s="34" t="s">
        <v>744</v>
      </c>
      <c r="O581" s="34" t="s">
        <v>748</v>
      </c>
      <c r="P581" s="34" t="s">
        <v>754</v>
      </c>
      <c r="R581" s="34" t="s">
        <v>746</v>
      </c>
      <c r="W581" s="36">
        <v>0</v>
      </c>
      <c r="AB581" s="34">
        <v>811</v>
      </c>
    </row>
    <row r="582" spans="1:28" x14ac:dyDescent="0.25">
      <c r="A582" s="34" t="s">
        <v>540</v>
      </c>
      <c r="B582" s="34" t="s">
        <v>1082</v>
      </c>
      <c r="C582" s="35">
        <v>41365</v>
      </c>
      <c r="D582" s="34" t="s">
        <v>740</v>
      </c>
      <c r="E582" s="36">
        <v>1.5980000000000001E-2</v>
      </c>
      <c r="F582" s="36">
        <v>2.82E-3</v>
      </c>
      <c r="G582" s="36">
        <v>1.8800000000000001E-2</v>
      </c>
      <c r="H582" s="36">
        <v>0</v>
      </c>
      <c r="I582" s="34" t="s">
        <v>741</v>
      </c>
      <c r="J582" s="34" t="s">
        <v>742</v>
      </c>
      <c r="K582" s="36">
        <v>0</v>
      </c>
      <c r="L582" s="36">
        <v>0.15</v>
      </c>
      <c r="M582" s="34" t="s">
        <v>743</v>
      </c>
      <c r="N582" s="34" t="s">
        <v>744</v>
      </c>
      <c r="O582" s="34" t="s">
        <v>748</v>
      </c>
      <c r="P582" s="34" t="s">
        <v>763</v>
      </c>
      <c r="R582" s="34" t="s">
        <v>746</v>
      </c>
      <c r="W582" s="36">
        <v>0</v>
      </c>
      <c r="AB582" s="34">
        <v>814</v>
      </c>
    </row>
    <row r="583" spans="1:28" x14ac:dyDescent="0.25">
      <c r="A583" s="34" t="s">
        <v>541</v>
      </c>
      <c r="B583" s="34" t="s">
        <v>784</v>
      </c>
      <c r="C583" s="35">
        <v>41275</v>
      </c>
      <c r="D583" s="34" t="s">
        <v>740</v>
      </c>
      <c r="E583" s="36">
        <v>4.4699999999999997E-2</v>
      </c>
      <c r="F583" s="36">
        <v>0</v>
      </c>
      <c r="G583" s="36">
        <v>4.4699999999999997E-2</v>
      </c>
      <c r="H583" s="36">
        <v>0</v>
      </c>
      <c r="I583" s="34" t="s">
        <v>741</v>
      </c>
      <c r="J583" s="34" t="s">
        <v>742</v>
      </c>
      <c r="K583" s="36">
        <v>0.05</v>
      </c>
      <c r="L583" s="36">
        <v>0</v>
      </c>
      <c r="M583" s="34" t="s">
        <v>743</v>
      </c>
      <c r="N583" s="34" t="s">
        <v>744</v>
      </c>
      <c r="O583" s="34" t="s">
        <v>748</v>
      </c>
      <c r="P583" s="34" t="s">
        <v>751</v>
      </c>
      <c r="R583" s="34" t="s">
        <v>746</v>
      </c>
      <c r="W583" s="36">
        <v>0</v>
      </c>
      <c r="AB583" s="34">
        <v>816</v>
      </c>
    </row>
    <row r="584" spans="1:28" x14ac:dyDescent="0.25">
      <c r="A584" s="34" t="s">
        <v>1083</v>
      </c>
      <c r="B584" s="34" t="s">
        <v>784</v>
      </c>
      <c r="C584" s="35">
        <v>41275</v>
      </c>
      <c r="D584" s="34" t="s">
        <v>740</v>
      </c>
      <c r="E584" s="36">
        <v>0.16250000000000001</v>
      </c>
      <c r="F584" s="36">
        <v>0</v>
      </c>
      <c r="G584" s="36">
        <v>0.16250000000000001</v>
      </c>
      <c r="H584" s="36">
        <v>0</v>
      </c>
      <c r="I584" s="34" t="s">
        <v>741</v>
      </c>
      <c r="J584" s="34" t="s">
        <v>742</v>
      </c>
      <c r="K584" s="36">
        <v>0.1</v>
      </c>
      <c r="L584" s="36">
        <v>0</v>
      </c>
      <c r="M584" s="34" t="s">
        <v>743</v>
      </c>
      <c r="N584" s="34" t="s">
        <v>744</v>
      </c>
      <c r="O584" s="34" t="s">
        <v>748</v>
      </c>
      <c r="R584" s="34" t="s">
        <v>746</v>
      </c>
      <c r="W584" s="36">
        <v>0</v>
      </c>
      <c r="AB584" s="34">
        <v>817</v>
      </c>
    </row>
    <row r="585" spans="1:28" x14ac:dyDescent="0.25">
      <c r="A585" s="34" t="s">
        <v>1084</v>
      </c>
      <c r="B585" s="34" t="s">
        <v>784</v>
      </c>
      <c r="C585" s="35">
        <v>41275</v>
      </c>
      <c r="D585" s="34" t="s">
        <v>740</v>
      </c>
      <c r="E585" s="36">
        <v>0.16250000000000001</v>
      </c>
      <c r="F585" s="36">
        <v>0</v>
      </c>
      <c r="G585" s="36">
        <v>0.16250000000000001</v>
      </c>
      <c r="H585" s="36">
        <v>0</v>
      </c>
      <c r="I585" s="34" t="s">
        <v>741</v>
      </c>
      <c r="J585" s="34" t="s">
        <v>742</v>
      </c>
      <c r="K585" s="36">
        <v>0.1</v>
      </c>
      <c r="L585" s="36">
        <v>0</v>
      </c>
      <c r="M585" s="34" t="s">
        <v>743</v>
      </c>
      <c r="N585" s="34" t="s">
        <v>744</v>
      </c>
      <c r="O585" s="34" t="s">
        <v>748</v>
      </c>
      <c r="R585" s="34" t="s">
        <v>746</v>
      </c>
      <c r="W585" s="36">
        <v>0</v>
      </c>
      <c r="AB585" s="34">
        <v>818</v>
      </c>
    </row>
    <row r="586" spans="1:28" x14ac:dyDescent="0.25">
      <c r="A586" s="34" t="s">
        <v>542</v>
      </c>
      <c r="B586" s="34" t="s">
        <v>784</v>
      </c>
      <c r="C586" s="35">
        <v>41275</v>
      </c>
      <c r="D586" s="34" t="s">
        <v>740</v>
      </c>
      <c r="E586" s="36">
        <v>0.16250000000000001</v>
      </c>
      <c r="F586" s="36">
        <v>0</v>
      </c>
      <c r="G586" s="36">
        <v>0.16250000000000001</v>
      </c>
      <c r="H586" s="36">
        <v>0</v>
      </c>
      <c r="I586" s="34" t="s">
        <v>741</v>
      </c>
      <c r="J586" s="34" t="s">
        <v>742</v>
      </c>
      <c r="K586" s="36">
        <v>0.1</v>
      </c>
      <c r="L586" s="36">
        <v>0</v>
      </c>
      <c r="M586" s="34" t="s">
        <v>743</v>
      </c>
      <c r="N586" s="34" t="s">
        <v>744</v>
      </c>
      <c r="O586" s="34" t="s">
        <v>748</v>
      </c>
      <c r="R586" s="34" t="s">
        <v>746</v>
      </c>
      <c r="W586" s="36">
        <v>0</v>
      </c>
      <c r="AB586" s="34">
        <v>819</v>
      </c>
    </row>
    <row r="587" spans="1:28" x14ac:dyDescent="0.25">
      <c r="A587" s="34" t="s">
        <v>1085</v>
      </c>
      <c r="B587" s="34" t="s">
        <v>784</v>
      </c>
      <c r="C587" s="35">
        <v>41275</v>
      </c>
      <c r="D587" s="34" t="s">
        <v>740</v>
      </c>
      <c r="E587" s="36">
        <v>0.16250000000000001</v>
      </c>
      <c r="F587" s="36">
        <v>0</v>
      </c>
      <c r="G587" s="36">
        <v>0.16250000000000001</v>
      </c>
      <c r="H587" s="36">
        <v>0</v>
      </c>
      <c r="I587" s="34" t="s">
        <v>741</v>
      </c>
      <c r="J587" s="34" t="s">
        <v>742</v>
      </c>
      <c r="K587" s="36">
        <v>0.1</v>
      </c>
      <c r="L587" s="36">
        <v>0</v>
      </c>
      <c r="M587" s="34" t="s">
        <v>743</v>
      </c>
      <c r="N587" s="34" t="s">
        <v>744</v>
      </c>
      <c r="O587" s="34" t="s">
        <v>748</v>
      </c>
      <c r="R587" s="34" t="s">
        <v>746</v>
      </c>
      <c r="W587" s="36">
        <v>0</v>
      </c>
      <c r="AB587" s="34">
        <v>820</v>
      </c>
    </row>
    <row r="588" spans="1:28" x14ac:dyDescent="0.25">
      <c r="A588" s="34" t="s">
        <v>543</v>
      </c>
      <c r="B588" s="34" t="s">
        <v>784</v>
      </c>
      <c r="C588" s="35">
        <v>41275</v>
      </c>
      <c r="D588" s="34" t="s">
        <v>740</v>
      </c>
      <c r="E588" s="36">
        <v>0.16250000000000001</v>
      </c>
      <c r="F588" s="36">
        <v>0</v>
      </c>
      <c r="G588" s="36">
        <v>0.16250000000000001</v>
      </c>
      <c r="H588" s="36">
        <v>0</v>
      </c>
      <c r="I588" s="34" t="s">
        <v>741</v>
      </c>
      <c r="J588" s="34" t="s">
        <v>742</v>
      </c>
      <c r="K588" s="36">
        <v>0.1</v>
      </c>
      <c r="L588" s="36">
        <v>0</v>
      </c>
      <c r="M588" s="34" t="s">
        <v>743</v>
      </c>
      <c r="N588" s="34" t="s">
        <v>744</v>
      </c>
      <c r="O588" s="34" t="s">
        <v>748</v>
      </c>
      <c r="R588" s="34" t="s">
        <v>746</v>
      </c>
      <c r="W588" s="36">
        <v>0</v>
      </c>
      <c r="AB588" s="34">
        <v>821</v>
      </c>
    </row>
    <row r="589" spans="1:28" x14ac:dyDescent="0.25">
      <c r="A589" s="34" t="s">
        <v>544</v>
      </c>
      <c r="B589" s="34" t="s">
        <v>784</v>
      </c>
      <c r="C589" s="35">
        <v>41275</v>
      </c>
      <c r="D589" s="34" t="s">
        <v>740</v>
      </c>
      <c r="E589" s="36">
        <v>0.12759999999999999</v>
      </c>
      <c r="F589" s="36">
        <v>0</v>
      </c>
      <c r="G589" s="36">
        <v>0.12759999999999999</v>
      </c>
      <c r="H589" s="36">
        <v>0</v>
      </c>
      <c r="I589" s="34" t="s">
        <v>741</v>
      </c>
      <c r="J589" s="34" t="s">
        <v>742</v>
      </c>
      <c r="K589" s="36">
        <v>0.1</v>
      </c>
      <c r="L589" s="36">
        <v>0</v>
      </c>
      <c r="M589" s="34" t="s">
        <v>743</v>
      </c>
      <c r="N589" s="34" t="s">
        <v>744</v>
      </c>
      <c r="O589" s="34" t="s">
        <v>748</v>
      </c>
      <c r="R589" s="34" t="s">
        <v>746</v>
      </c>
      <c r="W589" s="36">
        <v>0</v>
      </c>
      <c r="AB589" s="34">
        <v>822</v>
      </c>
    </row>
    <row r="590" spans="1:28" x14ac:dyDescent="0.25">
      <c r="A590" s="34" t="s">
        <v>545</v>
      </c>
      <c r="B590" s="34" t="s">
        <v>784</v>
      </c>
      <c r="C590" s="35">
        <v>41275</v>
      </c>
      <c r="D590" s="34" t="s">
        <v>740</v>
      </c>
      <c r="E590" s="36">
        <v>0.12759999999999999</v>
      </c>
      <c r="F590" s="36">
        <v>0</v>
      </c>
      <c r="G590" s="36">
        <v>0.12759999999999999</v>
      </c>
      <c r="H590" s="36">
        <v>0</v>
      </c>
      <c r="I590" s="34" t="s">
        <v>741</v>
      </c>
      <c r="J590" s="34" t="s">
        <v>742</v>
      </c>
      <c r="K590" s="36">
        <v>0.1</v>
      </c>
      <c r="L590" s="36">
        <v>0</v>
      </c>
      <c r="M590" s="34" t="s">
        <v>743</v>
      </c>
      <c r="N590" s="34" t="s">
        <v>744</v>
      </c>
      <c r="O590" s="34" t="s">
        <v>748</v>
      </c>
      <c r="R590" s="34" t="s">
        <v>746</v>
      </c>
      <c r="W590" s="36">
        <v>0</v>
      </c>
      <c r="AB590" s="34">
        <v>823</v>
      </c>
    </row>
    <row r="591" spans="1:28" x14ac:dyDescent="0.25">
      <c r="A591" s="34" t="s">
        <v>546</v>
      </c>
      <c r="B591" s="34" t="s">
        <v>1086</v>
      </c>
      <c r="C591" s="35">
        <v>41275</v>
      </c>
      <c r="D591" s="34" t="s">
        <v>740</v>
      </c>
      <c r="E591" s="36">
        <v>6.7500000000000004E-2</v>
      </c>
      <c r="F591" s="36">
        <v>0</v>
      </c>
      <c r="G591" s="36">
        <v>6.7500000000000004E-2</v>
      </c>
      <c r="H591" s="36">
        <v>0</v>
      </c>
      <c r="I591" s="34" t="s">
        <v>741</v>
      </c>
      <c r="J591" s="34" t="s">
        <v>742</v>
      </c>
      <c r="K591" s="36">
        <v>0.15</v>
      </c>
      <c r="L591" s="36">
        <v>0</v>
      </c>
      <c r="M591" s="34" t="s">
        <v>743</v>
      </c>
      <c r="N591" s="34" t="s">
        <v>744</v>
      </c>
      <c r="O591" s="34" t="s">
        <v>748</v>
      </c>
      <c r="Q591" s="34">
        <v>0</v>
      </c>
      <c r="R591" s="34" t="s">
        <v>746</v>
      </c>
      <c r="W591" s="36">
        <v>0</v>
      </c>
      <c r="AB591" s="34">
        <v>1004</v>
      </c>
    </row>
    <row r="592" spans="1:28" x14ac:dyDescent="0.25">
      <c r="A592" s="34" t="s">
        <v>1087</v>
      </c>
      <c r="B592" s="34" t="s">
        <v>784</v>
      </c>
      <c r="C592" s="35">
        <v>41275</v>
      </c>
      <c r="D592" s="34" t="s">
        <v>740</v>
      </c>
      <c r="E592" s="36">
        <v>6.7500000000000004E-2</v>
      </c>
      <c r="F592" s="36">
        <v>0</v>
      </c>
      <c r="G592" s="36">
        <v>6.7500000000000004E-2</v>
      </c>
      <c r="H592" s="36">
        <v>0</v>
      </c>
      <c r="I592" s="34" t="s">
        <v>741</v>
      </c>
      <c r="J592" s="34" t="s">
        <v>742</v>
      </c>
      <c r="K592" s="36">
        <v>0.15</v>
      </c>
      <c r="L592" s="36">
        <v>0</v>
      </c>
      <c r="M592" s="34" t="s">
        <v>743</v>
      </c>
      <c r="N592" s="34" t="s">
        <v>744</v>
      </c>
      <c r="O592" s="34" t="s">
        <v>748</v>
      </c>
      <c r="R592" s="34" t="s">
        <v>746</v>
      </c>
      <c r="W592" s="36">
        <v>0</v>
      </c>
      <c r="AB592" s="34">
        <v>824</v>
      </c>
    </row>
    <row r="593" spans="1:28" x14ac:dyDescent="0.25">
      <c r="A593" s="34" t="s">
        <v>547</v>
      </c>
      <c r="B593" s="34" t="s">
        <v>1088</v>
      </c>
      <c r="C593" s="35">
        <v>39448</v>
      </c>
      <c r="D593" s="34" t="s">
        <v>740</v>
      </c>
      <c r="E593" s="36">
        <v>4.9299999999999997E-2</v>
      </c>
      <c r="F593" s="36">
        <v>0</v>
      </c>
      <c r="G593" s="36">
        <v>4.9299999999999997E-2</v>
      </c>
      <c r="H593" s="36">
        <v>0</v>
      </c>
      <c r="I593" s="34" t="s">
        <v>741</v>
      </c>
      <c r="J593" s="34" t="s">
        <v>742</v>
      </c>
      <c r="K593" s="36">
        <v>0</v>
      </c>
      <c r="L593" s="36">
        <v>0</v>
      </c>
      <c r="M593" s="34" t="s">
        <v>743</v>
      </c>
      <c r="N593" s="34" t="s">
        <v>744</v>
      </c>
      <c r="O593" s="34" t="s">
        <v>748</v>
      </c>
      <c r="R593" s="34" t="s">
        <v>746</v>
      </c>
      <c r="W593" s="36">
        <v>0</v>
      </c>
      <c r="AB593" s="34">
        <v>825</v>
      </c>
    </row>
    <row r="594" spans="1:28" x14ac:dyDescent="0.25">
      <c r="A594" s="34" t="s">
        <v>549</v>
      </c>
      <c r="B594" s="34" t="s">
        <v>787</v>
      </c>
      <c r="C594" s="35">
        <v>41365</v>
      </c>
      <c r="D594" s="34" t="s">
        <v>740</v>
      </c>
      <c r="E594" s="36">
        <v>0.04</v>
      </c>
      <c r="F594" s="36">
        <v>0</v>
      </c>
      <c r="G594" s="36">
        <v>0.04</v>
      </c>
      <c r="H594" s="36">
        <v>0</v>
      </c>
      <c r="I594" s="34" t="s">
        <v>741</v>
      </c>
      <c r="J594" s="34" t="s">
        <v>742</v>
      </c>
      <c r="K594" s="36">
        <v>0</v>
      </c>
      <c r="L594" s="36">
        <v>0</v>
      </c>
      <c r="M594" s="34" t="s">
        <v>743</v>
      </c>
      <c r="N594" s="34" t="s">
        <v>744</v>
      </c>
      <c r="O594" s="34" t="s">
        <v>748</v>
      </c>
      <c r="P594" s="34" t="s">
        <v>750</v>
      </c>
      <c r="R594" s="34" t="s">
        <v>746</v>
      </c>
      <c r="S594" s="34">
        <v>240</v>
      </c>
      <c r="W594" s="36">
        <v>0</v>
      </c>
      <c r="AB594" s="34">
        <v>828</v>
      </c>
    </row>
    <row r="595" spans="1:28" x14ac:dyDescent="0.25">
      <c r="A595" s="34" t="s">
        <v>550</v>
      </c>
      <c r="B595" s="34" t="s">
        <v>804</v>
      </c>
      <c r="C595" s="35">
        <v>41365</v>
      </c>
      <c r="D595" s="34" t="s">
        <v>740</v>
      </c>
      <c r="E595" s="36">
        <v>0.16739999999999999</v>
      </c>
      <c r="F595" s="36">
        <v>0</v>
      </c>
      <c r="G595" s="36">
        <v>0.16739999999999999</v>
      </c>
      <c r="H595" s="36">
        <v>0</v>
      </c>
      <c r="I595" s="34" t="s">
        <v>741</v>
      </c>
      <c r="J595" s="34" t="s">
        <v>742</v>
      </c>
      <c r="K595" s="36">
        <v>0</v>
      </c>
      <c r="L595" s="36">
        <v>0</v>
      </c>
      <c r="M595" s="34" t="s">
        <v>743</v>
      </c>
      <c r="N595" s="34" t="s">
        <v>744</v>
      </c>
      <c r="O595" s="34" t="s">
        <v>748</v>
      </c>
      <c r="P595" s="34" t="s">
        <v>750</v>
      </c>
      <c r="R595" s="34" t="s">
        <v>746</v>
      </c>
      <c r="S595" s="34">
        <v>180</v>
      </c>
      <c r="W595" s="36">
        <v>0</v>
      </c>
      <c r="AB595" s="34">
        <v>829</v>
      </c>
    </row>
    <row r="596" spans="1:28" x14ac:dyDescent="0.25">
      <c r="A596" s="34" t="s">
        <v>551</v>
      </c>
      <c r="B596" s="34" t="s">
        <v>789</v>
      </c>
      <c r="C596" s="35">
        <v>41275</v>
      </c>
      <c r="D596" s="34" t="s">
        <v>740</v>
      </c>
      <c r="E596" s="36">
        <v>5.6500000000000002E-2</v>
      </c>
      <c r="F596" s="36">
        <v>0</v>
      </c>
      <c r="G596" s="36">
        <v>5.6500000000000002E-2</v>
      </c>
      <c r="H596" s="36">
        <v>0</v>
      </c>
      <c r="I596" s="34" t="s">
        <v>741</v>
      </c>
      <c r="J596" s="34" t="s">
        <v>742</v>
      </c>
      <c r="K596" s="36">
        <v>0.05</v>
      </c>
      <c r="L596" s="36">
        <v>0</v>
      </c>
      <c r="M596" s="34" t="s">
        <v>743</v>
      </c>
      <c r="N596" s="34" t="s">
        <v>744</v>
      </c>
      <c r="O596" s="34" t="s">
        <v>748</v>
      </c>
      <c r="P596" s="34" t="s">
        <v>752</v>
      </c>
      <c r="R596" s="34" t="s">
        <v>746</v>
      </c>
      <c r="W596" s="36">
        <v>0</v>
      </c>
      <c r="AB596" s="34">
        <v>832</v>
      </c>
    </row>
    <row r="597" spans="1:28" x14ac:dyDescent="0.25">
      <c r="A597" s="34" t="s">
        <v>1089</v>
      </c>
      <c r="B597" s="34" t="s">
        <v>789</v>
      </c>
      <c r="C597" s="35">
        <v>41275</v>
      </c>
      <c r="D597" s="34" t="s">
        <v>740</v>
      </c>
      <c r="E597" s="36">
        <v>6.9000000000000006E-2</v>
      </c>
      <c r="F597" s="36">
        <v>0</v>
      </c>
      <c r="G597" s="36">
        <v>6.9000000000000006E-2</v>
      </c>
      <c r="H597" s="36">
        <v>0</v>
      </c>
      <c r="I597" s="34" t="s">
        <v>741</v>
      </c>
      <c r="J597" s="34" t="s">
        <v>742</v>
      </c>
      <c r="K597" s="36">
        <v>0.1</v>
      </c>
      <c r="L597" s="36">
        <v>0</v>
      </c>
      <c r="M597" s="34" t="s">
        <v>743</v>
      </c>
      <c r="N597" s="34" t="s">
        <v>744</v>
      </c>
      <c r="O597" s="34" t="s">
        <v>748</v>
      </c>
      <c r="R597" s="34" t="s">
        <v>746</v>
      </c>
      <c r="W597" s="36">
        <v>0</v>
      </c>
      <c r="AB597" s="34">
        <v>833</v>
      </c>
    </row>
    <row r="598" spans="1:28" x14ac:dyDescent="0.25">
      <c r="A598" s="34" t="s">
        <v>552</v>
      </c>
      <c r="B598" s="34" t="s">
        <v>789</v>
      </c>
      <c r="C598" s="35">
        <v>41275</v>
      </c>
      <c r="D598" s="34" t="s">
        <v>740</v>
      </c>
      <c r="E598" s="36">
        <v>0.112</v>
      </c>
      <c r="F598" s="36">
        <v>0</v>
      </c>
      <c r="G598" s="36">
        <v>0.112</v>
      </c>
      <c r="H598" s="36">
        <v>0</v>
      </c>
      <c r="I598" s="34" t="s">
        <v>741</v>
      </c>
      <c r="J598" s="34" t="s">
        <v>742</v>
      </c>
      <c r="K598" s="36">
        <v>0.15</v>
      </c>
      <c r="L598" s="36">
        <v>0</v>
      </c>
      <c r="M598" s="34" t="s">
        <v>743</v>
      </c>
      <c r="N598" s="34" t="s">
        <v>744</v>
      </c>
      <c r="O598" s="34" t="s">
        <v>748</v>
      </c>
      <c r="R598" s="34" t="s">
        <v>746</v>
      </c>
      <c r="W598" s="36">
        <v>0</v>
      </c>
      <c r="AB598" s="34">
        <v>834</v>
      </c>
    </row>
    <row r="599" spans="1:28" x14ac:dyDescent="0.25">
      <c r="A599" s="34" t="s">
        <v>553</v>
      </c>
      <c r="B599" s="34" t="s">
        <v>1088</v>
      </c>
      <c r="C599" s="35">
        <v>39448</v>
      </c>
      <c r="D599" s="34" t="s">
        <v>740</v>
      </c>
      <c r="E599" s="36">
        <v>7.4300000000000005E-2</v>
      </c>
      <c r="F599" s="36">
        <v>0</v>
      </c>
      <c r="G599" s="36">
        <v>7.4300000000000005E-2</v>
      </c>
      <c r="H599" s="36">
        <v>0</v>
      </c>
      <c r="I599" s="34" t="s">
        <v>741</v>
      </c>
      <c r="J599" s="34" t="s">
        <v>742</v>
      </c>
      <c r="K599" s="36">
        <v>0</v>
      </c>
      <c r="L599" s="36">
        <v>0</v>
      </c>
      <c r="M599" s="34" t="s">
        <v>743</v>
      </c>
      <c r="N599" s="34" t="s">
        <v>744</v>
      </c>
      <c r="O599" s="34" t="s">
        <v>748</v>
      </c>
      <c r="R599" s="34" t="s">
        <v>746</v>
      </c>
      <c r="W599" s="36">
        <v>0</v>
      </c>
      <c r="AB599" s="34">
        <v>835</v>
      </c>
    </row>
    <row r="600" spans="1:28" x14ac:dyDescent="0.25">
      <c r="A600" s="34" t="s">
        <v>554</v>
      </c>
      <c r="B600" s="34" t="s">
        <v>790</v>
      </c>
      <c r="C600" s="35">
        <v>41365</v>
      </c>
      <c r="D600" s="34" t="s">
        <v>740</v>
      </c>
      <c r="E600" s="36">
        <v>2.86E-2</v>
      </c>
      <c r="F600" s="36">
        <v>0</v>
      </c>
      <c r="G600" s="36">
        <v>2.86E-2</v>
      </c>
      <c r="H600" s="36">
        <v>0</v>
      </c>
      <c r="I600" s="34" t="s">
        <v>741</v>
      </c>
      <c r="J600" s="34" t="s">
        <v>742</v>
      </c>
      <c r="K600" s="36">
        <v>0</v>
      </c>
      <c r="L600" s="36">
        <v>0</v>
      </c>
      <c r="M600" s="34" t="s">
        <v>743</v>
      </c>
      <c r="N600" s="34" t="s">
        <v>744</v>
      </c>
      <c r="O600" s="34" t="s">
        <v>748</v>
      </c>
      <c r="P600" s="34" t="s">
        <v>750</v>
      </c>
      <c r="R600" s="34" t="s">
        <v>746</v>
      </c>
      <c r="W600" s="36">
        <v>0</v>
      </c>
      <c r="AB600" s="34">
        <v>837</v>
      </c>
    </row>
    <row r="601" spans="1:28" x14ac:dyDescent="0.25">
      <c r="A601" s="34" t="s">
        <v>1090</v>
      </c>
      <c r="B601" s="34" t="s">
        <v>1037</v>
      </c>
      <c r="C601" s="35">
        <v>41365</v>
      </c>
      <c r="D601" s="34" t="s">
        <v>740</v>
      </c>
      <c r="E601" s="36">
        <v>0.10390000000000001</v>
      </c>
      <c r="F601" s="36">
        <v>0</v>
      </c>
      <c r="G601" s="36">
        <v>0.10390000000000001</v>
      </c>
      <c r="H601" s="36">
        <v>0</v>
      </c>
      <c r="I601" s="34" t="s">
        <v>741</v>
      </c>
      <c r="J601" s="34" t="s">
        <v>742</v>
      </c>
      <c r="K601" s="36">
        <v>0</v>
      </c>
      <c r="L601" s="36">
        <v>0</v>
      </c>
      <c r="M601" s="34" t="s">
        <v>743</v>
      </c>
      <c r="N601" s="34" t="s">
        <v>744</v>
      </c>
      <c r="O601" s="34" t="s">
        <v>748</v>
      </c>
      <c r="P601" s="34" t="s">
        <v>750</v>
      </c>
      <c r="R601" s="34" t="s">
        <v>746</v>
      </c>
      <c r="S601" s="34">
        <v>240</v>
      </c>
      <c r="W601" s="36">
        <v>0</v>
      </c>
      <c r="AB601" s="34">
        <v>838</v>
      </c>
    </row>
    <row r="602" spans="1:28" x14ac:dyDescent="0.25">
      <c r="A602" s="34" t="s">
        <v>555</v>
      </c>
      <c r="B602" s="34" t="s">
        <v>1091</v>
      </c>
      <c r="C602" s="35">
        <v>41030</v>
      </c>
      <c r="D602" s="34" t="s">
        <v>740</v>
      </c>
      <c r="E602" s="36">
        <v>0</v>
      </c>
      <c r="F602" s="36">
        <v>0</v>
      </c>
      <c r="G602" s="36">
        <v>0</v>
      </c>
      <c r="H602" s="36">
        <v>0</v>
      </c>
      <c r="I602" s="34" t="s">
        <v>741</v>
      </c>
      <c r="J602" s="34" t="s">
        <v>742</v>
      </c>
      <c r="K602" s="36">
        <v>0</v>
      </c>
      <c r="L602" s="36">
        <v>0</v>
      </c>
      <c r="M602" s="34" t="s">
        <v>743</v>
      </c>
      <c r="N602" s="34" t="s">
        <v>744</v>
      </c>
      <c r="O602" s="34" t="s">
        <v>748</v>
      </c>
      <c r="Q602" s="34">
        <v>0</v>
      </c>
      <c r="R602" s="34" t="s">
        <v>746</v>
      </c>
      <c r="W602" s="36">
        <v>0</v>
      </c>
      <c r="AB602" s="34">
        <v>1030</v>
      </c>
    </row>
    <row r="603" spans="1:28" x14ac:dyDescent="0.25">
      <c r="A603" s="34" t="s">
        <v>556</v>
      </c>
      <c r="B603" s="34" t="s">
        <v>769</v>
      </c>
      <c r="C603" s="35">
        <v>39448</v>
      </c>
      <c r="D603" s="34" t="s">
        <v>740</v>
      </c>
      <c r="E603" s="36">
        <v>1.8181820000000001E-2</v>
      </c>
      <c r="F603" s="36">
        <v>0</v>
      </c>
      <c r="G603" s="36">
        <v>1.8181820000000001E-2</v>
      </c>
      <c r="H603" s="36">
        <v>0</v>
      </c>
      <c r="I603" s="34" t="s">
        <v>741</v>
      </c>
      <c r="J603" s="34" t="s">
        <v>742</v>
      </c>
      <c r="K603" s="36">
        <v>0</v>
      </c>
      <c r="L603" s="36">
        <v>0</v>
      </c>
      <c r="M603" s="34" t="s">
        <v>743</v>
      </c>
      <c r="N603" s="34" t="s">
        <v>744</v>
      </c>
      <c r="O603" s="34" t="s">
        <v>745</v>
      </c>
      <c r="Q603" s="34">
        <v>55</v>
      </c>
      <c r="R603" s="34" t="s">
        <v>746</v>
      </c>
      <c r="W603" s="36">
        <v>0</v>
      </c>
      <c r="AB603" s="34">
        <v>840</v>
      </c>
    </row>
    <row r="604" spans="1:28" x14ac:dyDescent="0.25">
      <c r="A604" s="34" t="s">
        <v>1092</v>
      </c>
      <c r="B604" s="34" t="s">
        <v>770</v>
      </c>
      <c r="C604" s="35">
        <v>39448</v>
      </c>
      <c r="D604" s="34" t="s">
        <v>740</v>
      </c>
      <c r="E604" s="36">
        <v>0.2</v>
      </c>
      <c r="F604" s="36">
        <v>0</v>
      </c>
      <c r="G604" s="36">
        <v>0.2</v>
      </c>
      <c r="H604" s="36">
        <v>0</v>
      </c>
      <c r="I604" s="34" t="s">
        <v>741</v>
      </c>
      <c r="J604" s="34" t="s">
        <v>742</v>
      </c>
      <c r="K604" s="36">
        <v>0</v>
      </c>
      <c r="L604" s="36">
        <v>0</v>
      </c>
      <c r="M604" s="34" t="s">
        <v>743</v>
      </c>
      <c r="N604" s="34" t="s">
        <v>744</v>
      </c>
      <c r="O604" s="34" t="s">
        <v>745</v>
      </c>
      <c r="Q604" s="34">
        <v>5</v>
      </c>
      <c r="R604" s="34" t="s">
        <v>746</v>
      </c>
      <c r="S604" s="34">
        <v>60</v>
      </c>
      <c r="W604" s="36">
        <v>0</v>
      </c>
      <c r="AB604" s="34">
        <v>841</v>
      </c>
    </row>
    <row r="605" spans="1:28" x14ac:dyDescent="0.25">
      <c r="A605" s="34" t="s">
        <v>557</v>
      </c>
      <c r="B605" s="34" t="s">
        <v>771</v>
      </c>
      <c r="C605" s="35">
        <v>39448</v>
      </c>
      <c r="D605" s="34" t="s">
        <v>740</v>
      </c>
      <c r="E605" s="36">
        <v>0.2</v>
      </c>
      <c r="F605" s="36">
        <v>0</v>
      </c>
      <c r="G605" s="36">
        <v>0.2</v>
      </c>
      <c r="H605" s="36">
        <v>0</v>
      </c>
      <c r="I605" s="34" t="s">
        <v>741</v>
      </c>
      <c r="J605" s="34" t="s">
        <v>742</v>
      </c>
      <c r="K605" s="36">
        <v>0</v>
      </c>
      <c r="L605" s="36">
        <v>0</v>
      </c>
      <c r="M605" s="34" t="s">
        <v>743</v>
      </c>
      <c r="N605" s="34" t="s">
        <v>744</v>
      </c>
      <c r="O605" s="34" t="s">
        <v>745</v>
      </c>
      <c r="Q605" s="34">
        <v>5</v>
      </c>
      <c r="R605" s="34" t="s">
        <v>746</v>
      </c>
      <c r="S605" s="34">
        <v>60</v>
      </c>
      <c r="W605" s="36">
        <v>0</v>
      </c>
      <c r="AB605" s="34">
        <v>842</v>
      </c>
    </row>
    <row r="606" spans="1:28" x14ac:dyDescent="0.25">
      <c r="A606" s="34" t="s">
        <v>558</v>
      </c>
      <c r="B606" s="34" t="s">
        <v>1093</v>
      </c>
      <c r="C606" s="35">
        <v>42826</v>
      </c>
      <c r="D606" s="34" t="s">
        <v>740</v>
      </c>
      <c r="E606" s="36">
        <v>0</v>
      </c>
      <c r="F606" s="36">
        <v>0</v>
      </c>
      <c r="G606" s="36">
        <v>0</v>
      </c>
      <c r="H606" s="36">
        <v>0</v>
      </c>
      <c r="I606" s="34" t="s">
        <v>741</v>
      </c>
      <c r="J606" s="34" t="s">
        <v>742</v>
      </c>
      <c r="K606" s="36">
        <v>0</v>
      </c>
      <c r="L606" s="36">
        <v>0</v>
      </c>
      <c r="M606" s="34" t="s">
        <v>743</v>
      </c>
      <c r="N606" s="34" t="s">
        <v>744</v>
      </c>
      <c r="O606" s="34" t="s">
        <v>745</v>
      </c>
      <c r="R606" s="34" t="s">
        <v>746</v>
      </c>
      <c r="W606" s="36">
        <v>0</v>
      </c>
      <c r="AB606" s="34">
        <v>843</v>
      </c>
    </row>
    <row r="607" spans="1:28" x14ac:dyDescent="0.25">
      <c r="A607" s="34" t="s">
        <v>1094</v>
      </c>
      <c r="B607" s="34" t="s">
        <v>904</v>
      </c>
      <c r="C607" s="35">
        <v>39448</v>
      </c>
      <c r="D607" s="34" t="s">
        <v>740</v>
      </c>
      <c r="E607" s="36">
        <v>2.8000000000000001E-2</v>
      </c>
      <c r="F607" s="36">
        <v>0</v>
      </c>
      <c r="G607" s="36">
        <v>2.8000000000000001E-2</v>
      </c>
      <c r="H607" s="36">
        <v>0</v>
      </c>
      <c r="I607" s="34" t="s">
        <v>741</v>
      </c>
      <c r="J607" s="34" t="s">
        <v>742</v>
      </c>
      <c r="K607" s="36">
        <v>0</v>
      </c>
      <c r="L607" s="36">
        <v>0</v>
      </c>
      <c r="M607" s="34" t="s">
        <v>743</v>
      </c>
      <c r="N607" s="34" t="s">
        <v>744</v>
      </c>
      <c r="O607" s="34" t="s">
        <v>748</v>
      </c>
      <c r="R607" s="34" t="s">
        <v>746</v>
      </c>
      <c r="W607" s="36">
        <v>0</v>
      </c>
      <c r="AB607" s="34">
        <v>844</v>
      </c>
    </row>
    <row r="608" spans="1:28" x14ac:dyDescent="0.25">
      <c r="A608" s="34" t="s">
        <v>559</v>
      </c>
      <c r="B608" s="34" t="s">
        <v>1095</v>
      </c>
      <c r="C608" s="35">
        <v>42005</v>
      </c>
      <c r="D608" s="34" t="s">
        <v>740</v>
      </c>
      <c r="E608" s="36">
        <v>5.33E-2</v>
      </c>
      <c r="F608" s="36">
        <v>0</v>
      </c>
      <c r="G608" s="36">
        <v>5.33E-2</v>
      </c>
      <c r="H608" s="36">
        <v>0</v>
      </c>
      <c r="I608" s="34" t="s">
        <v>741</v>
      </c>
      <c r="J608" s="34" t="s">
        <v>742</v>
      </c>
      <c r="K608" s="36">
        <v>0</v>
      </c>
      <c r="L608" s="36">
        <v>0</v>
      </c>
      <c r="M608" s="34" t="s">
        <v>743</v>
      </c>
      <c r="N608" s="34" t="s">
        <v>744</v>
      </c>
      <c r="O608" s="34" t="s">
        <v>748</v>
      </c>
      <c r="P608" s="34" t="s">
        <v>760</v>
      </c>
      <c r="R608" s="34" t="s">
        <v>746</v>
      </c>
      <c r="W608" s="36">
        <v>0</v>
      </c>
      <c r="AB608" s="34">
        <v>845</v>
      </c>
    </row>
    <row r="609" spans="1:28" x14ac:dyDescent="0.25">
      <c r="A609" s="34" t="s">
        <v>560</v>
      </c>
      <c r="B609" s="34" t="s">
        <v>1096</v>
      </c>
      <c r="C609" s="35">
        <v>41913</v>
      </c>
      <c r="D609" s="34" t="s">
        <v>740</v>
      </c>
      <c r="E609" s="36">
        <v>0</v>
      </c>
      <c r="F609" s="36">
        <v>0</v>
      </c>
      <c r="G609" s="36">
        <v>0</v>
      </c>
      <c r="H609" s="36">
        <v>0</v>
      </c>
      <c r="I609" s="34" t="s">
        <v>741</v>
      </c>
      <c r="J609" s="34" t="s">
        <v>742</v>
      </c>
      <c r="K609" s="36">
        <v>0</v>
      </c>
      <c r="L609" s="36">
        <v>0</v>
      </c>
      <c r="M609" s="34" t="s">
        <v>743</v>
      </c>
      <c r="N609" s="34" t="s">
        <v>744</v>
      </c>
      <c r="O609" s="34" t="s">
        <v>745</v>
      </c>
      <c r="R609" s="34" t="s">
        <v>746</v>
      </c>
      <c r="W609" s="36">
        <v>0</v>
      </c>
      <c r="AB609" s="34">
        <v>848</v>
      </c>
    </row>
    <row r="610" spans="1:28" x14ac:dyDescent="0.25">
      <c r="A610" s="34" t="s">
        <v>1097</v>
      </c>
      <c r="B610" s="34" t="s">
        <v>1046</v>
      </c>
      <c r="C610" s="35">
        <v>39448</v>
      </c>
      <c r="D610" s="34" t="s">
        <v>740</v>
      </c>
      <c r="E610" s="36">
        <v>1.6899999999999998E-2</v>
      </c>
      <c r="F610" s="36">
        <v>0</v>
      </c>
      <c r="G610" s="36">
        <v>1.6899999999999998E-2</v>
      </c>
      <c r="H610" s="36">
        <v>0</v>
      </c>
      <c r="I610" s="34" t="s">
        <v>741</v>
      </c>
      <c r="J610" s="34" t="s">
        <v>742</v>
      </c>
      <c r="K610" s="36">
        <v>0</v>
      </c>
      <c r="L610" s="36">
        <v>0</v>
      </c>
      <c r="M610" s="34" t="s">
        <v>743</v>
      </c>
      <c r="N610" s="34" t="s">
        <v>744</v>
      </c>
      <c r="O610" s="34" t="s">
        <v>748</v>
      </c>
      <c r="P610" s="34" t="s">
        <v>760</v>
      </c>
      <c r="R610" s="34" t="s">
        <v>746</v>
      </c>
      <c r="W610" s="36">
        <v>0</v>
      </c>
      <c r="AB610" s="34">
        <v>850</v>
      </c>
    </row>
    <row r="611" spans="1:28" x14ac:dyDescent="0.25">
      <c r="A611" s="34" t="s">
        <v>1098</v>
      </c>
      <c r="B611" s="34" t="s">
        <v>1047</v>
      </c>
      <c r="C611" s="35">
        <v>39448</v>
      </c>
      <c r="D611" s="34" t="s">
        <v>740</v>
      </c>
      <c r="E611" s="36">
        <v>1.3714560000000001E-2</v>
      </c>
      <c r="F611" s="36">
        <v>6.8544000000000005E-4</v>
      </c>
      <c r="G611" s="36">
        <v>1.4400000000000001E-2</v>
      </c>
      <c r="H611" s="36">
        <v>0</v>
      </c>
      <c r="I611" s="34" t="s">
        <v>741</v>
      </c>
      <c r="J611" s="34" t="s">
        <v>742</v>
      </c>
      <c r="K611" s="36">
        <v>0</v>
      </c>
      <c r="L611" s="36">
        <v>0.05</v>
      </c>
      <c r="M611" s="34" t="s">
        <v>743</v>
      </c>
      <c r="N611" s="34" t="s">
        <v>744</v>
      </c>
      <c r="O611" s="34" t="s">
        <v>748</v>
      </c>
      <c r="P611" s="34">
        <v>32</v>
      </c>
      <c r="R611" s="34" t="s">
        <v>746</v>
      </c>
      <c r="W611" s="36">
        <v>0</v>
      </c>
      <c r="AB611" s="34">
        <v>851</v>
      </c>
    </row>
    <row r="612" spans="1:28" x14ac:dyDescent="0.25">
      <c r="A612" s="34" t="s">
        <v>561</v>
      </c>
      <c r="B612" s="34" t="s">
        <v>1048</v>
      </c>
      <c r="C612" s="35">
        <v>41821</v>
      </c>
      <c r="D612" s="34" t="s">
        <v>740</v>
      </c>
      <c r="E612" s="36">
        <v>1.8239999999999999E-2</v>
      </c>
      <c r="F612" s="36">
        <v>9.6000000000000002E-4</v>
      </c>
      <c r="G612" s="36">
        <v>1.9199999999999998E-2</v>
      </c>
      <c r="H612" s="36">
        <v>0</v>
      </c>
      <c r="I612" s="34" t="s">
        <v>741</v>
      </c>
      <c r="J612" s="34" t="s">
        <v>742</v>
      </c>
      <c r="K612" s="36">
        <v>0</v>
      </c>
      <c r="L612" s="36">
        <v>0.05</v>
      </c>
      <c r="M612" s="34" t="s">
        <v>743</v>
      </c>
      <c r="N612" s="34" t="s">
        <v>744</v>
      </c>
      <c r="O612" s="34" t="s">
        <v>748</v>
      </c>
      <c r="P612" s="34">
        <v>32</v>
      </c>
      <c r="Q612" s="34">
        <v>55</v>
      </c>
      <c r="R612" s="34" t="s">
        <v>746</v>
      </c>
      <c r="W612" s="36">
        <v>0</v>
      </c>
      <c r="AA612" s="34">
        <v>5</v>
      </c>
      <c r="AB612" s="34">
        <v>853</v>
      </c>
    </row>
    <row r="613" spans="1:28" x14ac:dyDescent="0.25">
      <c r="A613" s="34" t="s">
        <v>1099</v>
      </c>
      <c r="B613" s="34" t="s">
        <v>1049</v>
      </c>
      <c r="C613" s="35">
        <v>39448</v>
      </c>
      <c r="D613" s="34" t="s">
        <v>740</v>
      </c>
      <c r="E613" s="36">
        <v>1.3679999999999999E-2</v>
      </c>
      <c r="F613" s="36">
        <v>7.2000000000000005E-4</v>
      </c>
      <c r="G613" s="36">
        <v>1.44E-2</v>
      </c>
      <c r="H613" s="36">
        <v>0</v>
      </c>
      <c r="I613" s="34" t="s">
        <v>741</v>
      </c>
      <c r="J613" s="34" t="s">
        <v>742</v>
      </c>
      <c r="K613" s="36">
        <v>0</v>
      </c>
      <c r="L613" s="36">
        <v>0.05</v>
      </c>
      <c r="M613" s="34" t="s">
        <v>743</v>
      </c>
      <c r="N613" s="34" t="s">
        <v>744</v>
      </c>
      <c r="O613" s="34" t="s">
        <v>748</v>
      </c>
      <c r="P613" s="34">
        <v>32</v>
      </c>
      <c r="R613" s="34" t="s">
        <v>746</v>
      </c>
      <c r="W613" s="36">
        <v>0</v>
      </c>
      <c r="AB613" s="34">
        <v>854</v>
      </c>
    </row>
    <row r="614" spans="1:28" x14ac:dyDescent="0.25">
      <c r="A614" s="34" t="s">
        <v>562</v>
      </c>
      <c r="B614" s="34" t="s">
        <v>1050</v>
      </c>
      <c r="C614" s="35">
        <v>41821</v>
      </c>
      <c r="D614" s="34" t="s">
        <v>740</v>
      </c>
      <c r="E614" s="36">
        <v>1.8335000000000001E-2</v>
      </c>
      <c r="F614" s="36">
        <v>9.6500000000000004E-4</v>
      </c>
      <c r="G614" s="36">
        <v>1.9300000000000001E-2</v>
      </c>
      <c r="H614" s="36">
        <v>0</v>
      </c>
      <c r="I614" s="34" t="s">
        <v>741</v>
      </c>
      <c r="J614" s="34" t="s">
        <v>742</v>
      </c>
      <c r="K614" s="36">
        <v>0</v>
      </c>
      <c r="L614" s="36">
        <v>0.05</v>
      </c>
      <c r="M614" s="34" t="s">
        <v>743</v>
      </c>
      <c r="N614" s="34" t="s">
        <v>744</v>
      </c>
      <c r="O614" s="34" t="s">
        <v>748</v>
      </c>
      <c r="P614" s="34">
        <v>32</v>
      </c>
      <c r="Q614" s="34">
        <v>55</v>
      </c>
      <c r="R614" s="34" t="s">
        <v>746</v>
      </c>
      <c r="W614" s="36">
        <v>0</v>
      </c>
      <c r="AA614" s="34">
        <v>5</v>
      </c>
      <c r="AB614" s="34">
        <v>855</v>
      </c>
    </row>
    <row r="615" spans="1:28" x14ac:dyDescent="0.25">
      <c r="A615" s="34" t="s">
        <v>563</v>
      </c>
      <c r="B615" s="34" t="s">
        <v>1052</v>
      </c>
      <c r="C615" s="35">
        <v>41821</v>
      </c>
      <c r="D615" s="34" t="s">
        <v>740</v>
      </c>
      <c r="E615" s="36">
        <v>1.67E-2</v>
      </c>
      <c r="F615" s="36">
        <v>0</v>
      </c>
      <c r="G615" s="36">
        <v>1.67E-2</v>
      </c>
      <c r="H615" s="36">
        <v>0</v>
      </c>
      <c r="I615" s="34" t="s">
        <v>741</v>
      </c>
      <c r="J615" s="34" t="s">
        <v>742</v>
      </c>
      <c r="K615" s="36">
        <v>0</v>
      </c>
      <c r="L615" s="36">
        <v>0</v>
      </c>
      <c r="M615" s="34" t="s">
        <v>743</v>
      </c>
      <c r="N615" s="34" t="s">
        <v>744</v>
      </c>
      <c r="O615" s="34" t="s">
        <v>748</v>
      </c>
      <c r="P615" s="34" t="s">
        <v>760</v>
      </c>
      <c r="Q615" s="34">
        <v>60</v>
      </c>
      <c r="R615" s="34" t="s">
        <v>746</v>
      </c>
      <c r="W615" s="36">
        <v>0</v>
      </c>
      <c r="AA615" s="34">
        <v>6</v>
      </c>
      <c r="AB615" s="34">
        <v>857</v>
      </c>
    </row>
    <row r="616" spans="1:28" x14ac:dyDescent="0.25">
      <c r="A616" s="34" t="s">
        <v>1100</v>
      </c>
      <c r="B616" s="34" t="s">
        <v>1053</v>
      </c>
      <c r="C616" s="35">
        <v>39448</v>
      </c>
      <c r="D616" s="34" t="s">
        <v>740</v>
      </c>
      <c r="E616" s="36">
        <v>9.1953999999999994E-3</v>
      </c>
      <c r="F616" s="36">
        <v>0</v>
      </c>
      <c r="G616" s="36">
        <v>9.1953999999999994E-3</v>
      </c>
      <c r="H616" s="36">
        <v>0</v>
      </c>
      <c r="I616" s="34" t="s">
        <v>741</v>
      </c>
      <c r="J616" s="34" t="s">
        <v>742</v>
      </c>
      <c r="K616" s="36">
        <v>0</v>
      </c>
      <c r="L616" s="36">
        <v>0</v>
      </c>
      <c r="M616" s="34" t="s">
        <v>743</v>
      </c>
      <c r="N616" s="34" t="s">
        <v>744</v>
      </c>
      <c r="O616" s="34" t="s">
        <v>745</v>
      </c>
      <c r="Q616" s="34">
        <v>108.75</v>
      </c>
      <c r="R616" s="34" t="s">
        <v>746</v>
      </c>
      <c r="W616" s="36">
        <v>0</v>
      </c>
      <c r="AB616" s="34">
        <v>858</v>
      </c>
    </row>
    <row r="617" spans="1:28" x14ac:dyDescent="0.25">
      <c r="A617" s="34" t="s">
        <v>564</v>
      </c>
      <c r="B617" s="34" t="s">
        <v>1101</v>
      </c>
      <c r="C617" s="35">
        <v>41821</v>
      </c>
      <c r="D617" s="34" t="s">
        <v>740</v>
      </c>
      <c r="E617" s="36">
        <v>1.6299999999999999E-2</v>
      </c>
      <c r="F617" s="36">
        <v>0</v>
      </c>
      <c r="G617" s="36">
        <v>1.6299999999999999E-2</v>
      </c>
      <c r="H617" s="36">
        <v>0</v>
      </c>
      <c r="I617" s="34" t="s">
        <v>741</v>
      </c>
      <c r="J617" s="34" t="s">
        <v>742</v>
      </c>
      <c r="K617" s="36">
        <v>0</v>
      </c>
      <c r="L617" s="36">
        <v>0</v>
      </c>
      <c r="M617" s="34" t="s">
        <v>743</v>
      </c>
      <c r="N617" s="34" t="s">
        <v>744</v>
      </c>
      <c r="O617" s="34" t="s">
        <v>748</v>
      </c>
      <c r="P617" s="34" t="s">
        <v>760</v>
      </c>
      <c r="Q617" s="34">
        <v>60</v>
      </c>
      <c r="R617" s="34" t="s">
        <v>746</v>
      </c>
      <c r="W617" s="36">
        <v>0</v>
      </c>
      <c r="AA617" s="34">
        <v>6</v>
      </c>
      <c r="AB617" s="34">
        <v>860</v>
      </c>
    </row>
    <row r="618" spans="1:28" x14ac:dyDescent="0.25">
      <c r="A618" s="34" t="s">
        <v>565</v>
      </c>
      <c r="B618" s="34" t="s">
        <v>1102</v>
      </c>
      <c r="C618" s="35">
        <v>41821</v>
      </c>
      <c r="D618" s="34" t="s">
        <v>740</v>
      </c>
      <c r="E618" s="36">
        <v>1.49E-2</v>
      </c>
      <c r="F618" s="36">
        <v>0</v>
      </c>
      <c r="G618" s="36">
        <v>1.49E-2</v>
      </c>
      <c r="H618" s="36">
        <v>0</v>
      </c>
      <c r="I618" s="34" t="s">
        <v>741</v>
      </c>
      <c r="J618" s="34" t="s">
        <v>742</v>
      </c>
      <c r="K618" s="36">
        <v>0</v>
      </c>
      <c r="L618" s="36">
        <v>0</v>
      </c>
      <c r="M618" s="34" t="s">
        <v>743</v>
      </c>
      <c r="N618" s="34" t="s">
        <v>744</v>
      </c>
      <c r="O618" s="34" t="s">
        <v>748</v>
      </c>
      <c r="P618" s="34" t="s">
        <v>760</v>
      </c>
      <c r="Q618" s="34">
        <v>60</v>
      </c>
      <c r="R618" s="34" t="s">
        <v>746</v>
      </c>
      <c r="W618" s="36">
        <v>0</v>
      </c>
      <c r="AA618" s="34">
        <v>6</v>
      </c>
      <c r="AB618" s="34">
        <v>861</v>
      </c>
    </row>
    <row r="619" spans="1:28" x14ac:dyDescent="0.25">
      <c r="A619" s="34" t="s">
        <v>566</v>
      </c>
      <c r="B619" s="34" t="s">
        <v>1056</v>
      </c>
      <c r="C619" s="35">
        <v>41821</v>
      </c>
      <c r="D619" s="34" t="s">
        <v>740</v>
      </c>
      <c r="E619" s="36">
        <v>1.7999999999999999E-2</v>
      </c>
      <c r="F619" s="36">
        <v>0</v>
      </c>
      <c r="G619" s="36">
        <v>1.7999999999999999E-2</v>
      </c>
      <c r="H619" s="36">
        <v>0</v>
      </c>
      <c r="I619" s="34" t="s">
        <v>741</v>
      </c>
      <c r="J619" s="34" t="s">
        <v>742</v>
      </c>
      <c r="K619" s="36">
        <v>0</v>
      </c>
      <c r="L619" s="36">
        <v>0</v>
      </c>
      <c r="M619" s="34" t="s">
        <v>743</v>
      </c>
      <c r="N619" s="34" t="s">
        <v>744</v>
      </c>
      <c r="O619" s="34" t="s">
        <v>748</v>
      </c>
      <c r="P619" s="34">
        <v>32</v>
      </c>
      <c r="Q619" s="34">
        <v>55</v>
      </c>
      <c r="R619" s="34" t="s">
        <v>746</v>
      </c>
      <c r="W619" s="36">
        <v>0</v>
      </c>
      <c r="AA619" s="34">
        <v>5</v>
      </c>
      <c r="AB619" s="34">
        <v>864</v>
      </c>
    </row>
    <row r="620" spans="1:28" x14ac:dyDescent="0.25">
      <c r="A620" s="34" t="s">
        <v>567</v>
      </c>
      <c r="B620" s="34" t="s">
        <v>1057</v>
      </c>
      <c r="C620" s="35">
        <v>42005</v>
      </c>
      <c r="D620" s="34" t="s">
        <v>740</v>
      </c>
      <c r="E620" s="36">
        <v>2.0199999999999999E-2</v>
      </c>
      <c r="F620" s="36">
        <v>0</v>
      </c>
      <c r="G620" s="36">
        <v>2.0199999999999999E-2</v>
      </c>
      <c r="H620" s="36">
        <v>0</v>
      </c>
      <c r="I620" s="34" t="s">
        <v>741</v>
      </c>
      <c r="J620" s="34" t="s">
        <v>742</v>
      </c>
      <c r="K620" s="36">
        <v>0</v>
      </c>
      <c r="L620" s="36">
        <v>0</v>
      </c>
      <c r="M620" s="34" t="s">
        <v>743</v>
      </c>
      <c r="N620" s="34" t="s">
        <v>744</v>
      </c>
      <c r="O620" s="34" t="s">
        <v>748</v>
      </c>
      <c r="P620" s="34" t="s">
        <v>768</v>
      </c>
      <c r="Q620" s="34">
        <v>50</v>
      </c>
      <c r="R620" s="34" t="s">
        <v>746</v>
      </c>
      <c r="W620" s="36">
        <v>0</v>
      </c>
      <c r="AA620" s="34">
        <v>4</v>
      </c>
      <c r="AB620" s="34">
        <v>866</v>
      </c>
    </row>
    <row r="621" spans="1:28" x14ac:dyDescent="0.25">
      <c r="A621" s="34" t="s">
        <v>568</v>
      </c>
      <c r="B621" s="34" t="s">
        <v>1058</v>
      </c>
      <c r="C621" s="35">
        <v>42005</v>
      </c>
      <c r="D621" s="34" t="s">
        <v>740</v>
      </c>
      <c r="E621" s="36">
        <v>0.27710000000000001</v>
      </c>
      <c r="F621" s="36">
        <v>6.0000000000000001E-3</v>
      </c>
      <c r="G621" s="36">
        <v>0.28310000000000002</v>
      </c>
      <c r="H621" s="36">
        <v>0</v>
      </c>
      <c r="I621" s="34" t="s">
        <v>741</v>
      </c>
      <c r="J621" s="34" t="s">
        <v>742</v>
      </c>
      <c r="K621" s="36">
        <v>0</v>
      </c>
      <c r="L621" s="36">
        <v>0.02</v>
      </c>
      <c r="M621" s="34" t="s">
        <v>743</v>
      </c>
      <c r="N621" s="34" t="s">
        <v>744</v>
      </c>
      <c r="O621" s="34" t="s">
        <v>748</v>
      </c>
      <c r="P621" s="34" t="s">
        <v>760</v>
      </c>
      <c r="R621" s="34" t="s">
        <v>746</v>
      </c>
      <c r="W621" s="36">
        <v>0</v>
      </c>
      <c r="AB621" s="34">
        <v>867</v>
      </c>
    </row>
    <row r="622" spans="1:28" x14ac:dyDescent="0.25">
      <c r="A622" s="34" t="s">
        <v>569</v>
      </c>
      <c r="B622" s="34" t="s">
        <v>1059</v>
      </c>
      <c r="C622" s="35">
        <v>41821</v>
      </c>
      <c r="D622" s="34" t="s">
        <v>740</v>
      </c>
      <c r="E622" s="36">
        <v>1.3599999999999999E-2</v>
      </c>
      <c r="F622" s="36">
        <v>0</v>
      </c>
      <c r="G622" s="36">
        <v>1.3599999999999999E-2</v>
      </c>
      <c r="H622" s="36">
        <v>0</v>
      </c>
      <c r="I622" s="34" t="s">
        <v>741</v>
      </c>
      <c r="J622" s="34" t="s">
        <v>742</v>
      </c>
      <c r="K622" s="36">
        <v>0</v>
      </c>
      <c r="L622" s="36">
        <v>0</v>
      </c>
      <c r="M622" s="34" t="s">
        <v>743</v>
      </c>
      <c r="N622" s="34" t="s">
        <v>744</v>
      </c>
      <c r="O622" s="34" t="s">
        <v>748</v>
      </c>
      <c r="P622" s="34" t="s">
        <v>751</v>
      </c>
      <c r="R622" s="34" t="s">
        <v>746</v>
      </c>
      <c r="W622" s="36">
        <v>0</v>
      </c>
      <c r="AB622" s="34">
        <v>868</v>
      </c>
    </row>
    <row r="623" spans="1:28" x14ac:dyDescent="0.25">
      <c r="A623" s="34" t="s">
        <v>570</v>
      </c>
      <c r="B623" s="34" t="s">
        <v>1060</v>
      </c>
      <c r="C623" s="35">
        <v>41821</v>
      </c>
      <c r="D623" s="34" t="s">
        <v>740</v>
      </c>
      <c r="E623" s="36">
        <v>2.47E-2</v>
      </c>
      <c r="F623" s="36">
        <v>0</v>
      </c>
      <c r="G623" s="36">
        <v>2.47E-2</v>
      </c>
      <c r="H623" s="36">
        <v>0</v>
      </c>
      <c r="I623" s="34" t="s">
        <v>741</v>
      </c>
      <c r="J623" s="34" t="s">
        <v>742</v>
      </c>
      <c r="K623" s="36">
        <v>0</v>
      </c>
      <c r="L623" s="36">
        <v>0</v>
      </c>
      <c r="M623" s="34" t="s">
        <v>743</v>
      </c>
      <c r="N623" s="34" t="s">
        <v>744</v>
      </c>
      <c r="O623" s="34" t="s">
        <v>748</v>
      </c>
      <c r="P623" s="34" t="s">
        <v>763</v>
      </c>
      <c r="Q623" s="34">
        <v>40</v>
      </c>
      <c r="R623" s="34" t="s">
        <v>746</v>
      </c>
      <c r="W623" s="36">
        <v>0</v>
      </c>
      <c r="AA623" s="34">
        <v>9</v>
      </c>
      <c r="AB623" s="34">
        <v>869</v>
      </c>
    </row>
    <row r="624" spans="1:28" x14ac:dyDescent="0.25">
      <c r="A624" s="34" t="s">
        <v>571</v>
      </c>
      <c r="B624" s="34" t="s">
        <v>1073</v>
      </c>
      <c r="C624" s="35">
        <v>41913</v>
      </c>
      <c r="D624" s="34" t="s">
        <v>740</v>
      </c>
      <c r="E624" s="36">
        <v>0</v>
      </c>
      <c r="F624" s="36">
        <v>0</v>
      </c>
      <c r="G624" s="36">
        <v>0</v>
      </c>
      <c r="H624" s="36">
        <v>0</v>
      </c>
      <c r="I624" s="34" t="s">
        <v>741</v>
      </c>
      <c r="J624" s="34" t="s">
        <v>742</v>
      </c>
      <c r="K624" s="36">
        <v>0</v>
      </c>
      <c r="L624" s="36">
        <v>0</v>
      </c>
      <c r="M624" s="34" t="s">
        <v>743</v>
      </c>
      <c r="N624" s="34" t="s">
        <v>744</v>
      </c>
      <c r="O624" s="34" t="s">
        <v>745</v>
      </c>
      <c r="R624" s="34" t="s">
        <v>746</v>
      </c>
      <c r="W624" s="36">
        <v>0</v>
      </c>
      <c r="AB624" s="34">
        <v>871</v>
      </c>
    </row>
    <row r="625" spans="1:28" x14ac:dyDescent="0.25">
      <c r="A625" s="34" t="s">
        <v>572</v>
      </c>
      <c r="B625" s="34" t="s">
        <v>1074</v>
      </c>
      <c r="C625" s="35">
        <v>41821</v>
      </c>
      <c r="D625" s="34" t="s">
        <v>740</v>
      </c>
      <c r="E625" s="36">
        <v>2.01E-2</v>
      </c>
      <c r="F625" s="36">
        <v>0</v>
      </c>
      <c r="G625" s="36">
        <v>2.01E-2</v>
      </c>
      <c r="H625" s="36">
        <v>0</v>
      </c>
      <c r="I625" s="34" t="s">
        <v>741</v>
      </c>
      <c r="J625" s="34" t="s">
        <v>742</v>
      </c>
      <c r="K625" s="36">
        <v>0</v>
      </c>
      <c r="L625" s="36">
        <v>0</v>
      </c>
      <c r="M625" s="34" t="s">
        <v>743</v>
      </c>
      <c r="N625" s="34" t="s">
        <v>744</v>
      </c>
      <c r="O625" s="34" t="s">
        <v>748</v>
      </c>
      <c r="P625" s="34" t="s">
        <v>760</v>
      </c>
      <c r="Q625" s="34">
        <v>50</v>
      </c>
      <c r="R625" s="34" t="s">
        <v>746</v>
      </c>
      <c r="W625" s="36">
        <v>0</v>
      </c>
      <c r="AA625" s="34">
        <v>17</v>
      </c>
      <c r="AB625" s="34">
        <v>872</v>
      </c>
    </row>
    <row r="626" spans="1:28" x14ac:dyDescent="0.25">
      <c r="A626" s="34" t="s">
        <v>573</v>
      </c>
      <c r="B626" s="34" t="s">
        <v>928</v>
      </c>
      <c r="C626" s="35">
        <v>41821</v>
      </c>
      <c r="D626" s="34" t="s">
        <v>740</v>
      </c>
      <c r="E626" s="36">
        <v>1.8499999999999999E-2</v>
      </c>
      <c r="F626" s="36">
        <v>0</v>
      </c>
      <c r="G626" s="36">
        <v>1.8499999999999999E-2</v>
      </c>
      <c r="H626" s="36">
        <v>0</v>
      </c>
      <c r="I626" s="34" t="s">
        <v>741</v>
      </c>
      <c r="J626" s="34" t="s">
        <v>742</v>
      </c>
      <c r="K626" s="36">
        <v>0</v>
      </c>
      <c r="L626" s="36">
        <v>0</v>
      </c>
      <c r="M626" s="34" t="s">
        <v>743</v>
      </c>
      <c r="N626" s="34" t="s">
        <v>744</v>
      </c>
      <c r="O626" s="34" t="s">
        <v>748</v>
      </c>
      <c r="P626" s="34" t="s">
        <v>758</v>
      </c>
      <c r="Q626" s="34">
        <v>50</v>
      </c>
      <c r="R626" s="34" t="s">
        <v>746</v>
      </c>
      <c r="W626" s="36">
        <v>0</v>
      </c>
      <c r="AA626" s="34">
        <v>11</v>
      </c>
      <c r="AB626" s="34">
        <v>875</v>
      </c>
    </row>
    <row r="627" spans="1:28" x14ac:dyDescent="0.25">
      <c r="A627" s="34" t="s">
        <v>574</v>
      </c>
      <c r="B627" s="34" t="s">
        <v>1075</v>
      </c>
      <c r="C627" s="35">
        <v>41821</v>
      </c>
      <c r="D627" s="34" t="s">
        <v>740</v>
      </c>
      <c r="E627" s="36">
        <v>1.358E-2</v>
      </c>
      <c r="F627" s="36">
        <v>5.8199999999999997E-3</v>
      </c>
      <c r="G627" s="36">
        <v>1.9400000000000001E-2</v>
      </c>
      <c r="H627" s="36">
        <v>0</v>
      </c>
      <c r="I627" s="34" t="s">
        <v>741</v>
      </c>
      <c r="J627" s="34" t="s">
        <v>742</v>
      </c>
      <c r="K627" s="36">
        <v>0</v>
      </c>
      <c r="L627" s="36">
        <v>0.3</v>
      </c>
      <c r="M627" s="34" t="s">
        <v>743</v>
      </c>
      <c r="N627" s="34" t="s">
        <v>744</v>
      </c>
      <c r="O627" s="34" t="s">
        <v>748</v>
      </c>
      <c r="P627" s="34" t="s">
        <v>758</v>
      </c>
      <c r="Q627" s="34">
        <v>58</v>
      </c>
      <c r="R627" s="34" t="s">
        <v>746</v>
      </c>
      <c r="W627" s="36">
        <v>0</v>
      </c>
      <c r="AA627" s="34">
        <v>16</v>
      </c>
      <c r="AB627" s="34">
        <v>876</v>
      </c>
    </row>
    <row r="628" spans="1:28" x14ac:dyDescent="0.25">
      <c r="A628" s="34" t="s">
        <v>575</v>
      </c>
      <c r="B628" s="34" t="s">
        <v>1077</v>
      </c>
      <c r="C628" s="35">
        <v>41821</v>
      </c>
      <c r="D628" s="34" t="s">
        <v>740</v>
      </c>
      <c r="E628" s="36">
        <v>2.2015E-2</v>
      </c>
      <c r="F628" s="36">
        <v>3.885E-3</v>
      </c>
      <c r="G628" s="36">
        <v>2.5899999999999999E-2</v>
      </c>
      <c r="H628" s="36">
        <v>0</v>
      </c>
      <c r="I628" s="34" t="s">
        <v>741</v>
      </c>
      <c r="J628" s="34" t="s">
        <v>742</v>
      </c>
      <c r="K628" s="36">
        <v>0</v>
      </c>
      <c r="L628" s="36">
        <v>0.15</v>
      </c>
      <c r="M628" s="34" t="s">
        <v>743</v>
      </c>
      <c r="N628" s="34" t="s">
        <v>744</v>
      </c>
      <c r="O628" s="34" t="s">
        <v>748</v>
      </c>
      <c r="P628" s="34" t="s">
        <v>763</v>
      </c>
      <c r="Q628" s="34">
        <v>40</v>
      </c>
      <c r="R628" s="34" t="s">
        <v>746</v>
      </c>
      <c r="W628" s="36">
        <v>0</v>
      </c>
      <c r="AA628" s="34">
        <v>9</v>
      </c>
      <c r="AB628" s="34">
        <v>880</v>
      </c>
    </row>
    <row r="629" spans="1:28" x14ac:dyDescent="0.25">
      <c r="A629" s="34" t="s">
        <v>576</v>
      </c>
      <c r="B629" s="34" t="s">
        <v>1078</v>
      </c>
      <c r="C629" s="35">
        <v>41821</v>
      </c>
      <c r="D629" s="34" t="s">
        <v>740</v>
      </c>
      <c r="E629" s="36">
        <v>2.0655E-2</v>
      </c>
      <c r="F629" s="36">
        <v>3.6449999999999998E-3</v>
      </c>
      <c r="G629" s="36">
        <v>2.4299999999999999E-2</v>
      </c>
      <c r="H629" s="36">
        <v>0</v>
      </c>
      <c r="I629" s="34" t="s">
        <v>741</v>
      </c>
      <c r="J629" s="34" t="s">
        <v>742</v>
      </c>
      <c r="K629" s="36">
        <v>0</v>
      </c>
      <c r="L629" s="36">
        <v>0.15</v>
      </c>
      <c r="M629" s="34" t="s">
        <v>743</v>
      </c>
      <c r="N629" s="34" t="s">
        <v>744</v>
      </c>
      <c r="O629" s="34" t="s">
        <v>748</v>
      </c>
      <c r="P629" s="34" t="s">
        <v>758</v>
      </c>
      <c r="Q629" s="34">
        <v>45</v>
      </c>
      <c r="R629" s="34" t="s">
        <v>746</v>
      </c>
      <c r="W629" s="36">
        <v>0</v>
      </c>
      <c r="AA629" s="34">
        <v>15</v>
      </c>
      <c r="AB629" s="34">
        <v>884</v>
      </c>
    </row>
    <row r="630" spans="1:28" x14ac:dyDescent="0.25">
      <c r="A630" s="34" t="s">
        <v>577</v>
      </c>
      <c r="B630" s="34" t="s">
        <v>1103</v>
      </c>
      <c r="C630" s="35">
        <v>41821</v>
      </c>
      <c r="D630" s="34" t="s">
        <v>740</v>
      </c>
      <c r="E630" s="36">
        <v>1.3440000000000001E-2</v>
      </c>
      <c r="F630" s="36">
        <v>3.3600000000000001E-3</v>
      </c>
      <c r="G630" s="36">
        <v>1.6800000000000002E-2</v>
      </c>
      <c r="H630" s="36">
        <v>0</v>
      </c>
      <c r="I630" s="34" t="s">
        <v>741</v>
      </c>
      <c r="J630" s="34" t="s">
        <v>742</v>
      </c>
      <c r="K630" s="36">
        <v>0</v>
      </c>
      <c r="L630" s="36">
        <v>0.2</v>
      </c>
      <c r="M630" s="34" t="s">
        <v>743</v>
      </c>
      <c r="N630" s="34" t="s">
        <v>744</v>
      </c>
      <c r="O630" s="34" t="s">
        <v>748</v>
      </c>
      <c r="P630" s="34" t="s">
        <v>758</v>
      </c>
      <c r="Q630" s="34">
        <v>48</v>
      </c>
      <c r="R630" s="34" t="s">
        <v>746</v>
      </c>
      <c r="W630" s="36">
        <v>0</v>
      </c>
      <c r="AA630" s="34">
        <v>3</v>
      </c>
      <c r="AB630" s="34">
        <v>886</v>
      </c>
    </row>
    <row r="631" spans="1:28" x14ac:dyDescent="0.25">
      <c r="A631" s="34" t="s">
        <v>578</v>
      </c>
      <c r="B631" s="34" t="s">
        <v>1081</v>
      </c>
      <c r="C631" s="35">
        <v>41821</v>
      </c>
      <c r="D631" s="34" t="s">
        <v>740</v>
      </c>
      <c r="E631" s="36">
        <v>3.1261999999999998E-2</v>
      </c>
      <c r="F631" s="36">
        <v>6.38E-4</v>
      </c>
      <c r="G631" s="36">
        <v>3.1899999999999998E-2</v>
      </c>
      <c r="H631" s="36">
        <v>0</v>
      </c>
      <c r="I631" s="34" t="s">
        <v>741</v>
      </c>
      <c r="J631" s="34" t="s">
        <v>742</v>
      </c>
      <c r="K631" s="36">
        <v>0</v>
      </c>
      <c r="L631" s="36">
        <v>0.02</v>
      </c>
      <c r="M631" s="34" t="s">
        <v>743</v>
      </c>
      <c r="N631" s="34" t="s">
        <v>744</v>
      </c>
      <c r="O631" s="34" t="s">
        <v>748</v>
      </c>
      <c r="P631" s="34" t="s">
        <v>754</v>
      </c>
      <c r="Q631" s="34">
        <v>36</v>
      </c>
      <c r="R631" s="34" t="s">
        <v>746</v>
      </c>
      <c r="W631" s="36">
        <v>0</v>
      </c>
      <c r="AA631" s="34">
        <v>13</v>
      </c>
      <c r="AB631" s="34">
        <v>888</v>
      </c>
    </row>
    <row r="632" spans="1:28" x14ac:dyDescent="0.25">
      <c r="A632" s="34" t="s">
        <v>579</v>
      </c>
      <c r="B632" s="34" t="s">
        <v>1082</v>
      </c>
      <c r="C632" s="35">
        <v>41821</v>
      </c>
      <c r="D632" s="34" t="s">
        <v>740</v>
      </c>
      <c r="E632" s="36">
        <v>1.0965000000000001E-2</v>
      </c>
      <c r="F632" s="36">
        <v>1.9350000000000001E-3</v>
      </c>
      <c r="G632" s="36">
        <v>1.2900000000000002E-2</v>
      </c>
      <c r="H632" s="36">
        <v>0</v>
      </c>
      <c r="I632" s="34" t="s">
        <v>741</v>
      </c>
      <c r="J632" s="34" t="s">
        <v>742</v>
      </c>
      <c r="K632" s="36">
        <v>0</v>
      </c>
      <c r="L632" s="36">
        <v>0.15</v>
      </c>
      <c r="M632" s="34" t="s">
        <v>743</v>
      </c>
      <c r="N632" s="34" t="s">
        <v>744</v>
      </c>
      <c r="O632" s="34" t="s">
        <v>748</v>
      </c>
      <c r="P632" s="34" t="s">
        <v>763</v>
      </c>
      <c r="Q632" s="34">
        <v>50</v>
      </c>
      <c r="R632" s="34" t="s">
        <v>746</v>
      </c>
      <c r="W632" s="36">
        <v>0</v>
      </c>
      <c r="AA632" s="34">
        <v>14</v>
      </c>
      <c r="AB632" s="34">
        <v>892</v>
      </c>
    </row>
    <row r="633" spans="1:28" x14ac:dyDescent="0.25">
      <c r="A633" s="34" t="s">
        <v>580</v>
      </c>
      <c r="B633" s="34" t="s">
        <v>1104</v>
      </c>
      <c r="C633" s="35">
        <v>41821</v>
      </c>
      <c r="D633" s="34" t="s">
        <v>740</v>
      </c>
      <c r="E633" s="36">
        <v>0.01</v>
      </c>
      <c r="F633" s="36">
        <v>0</v>
      </c>
      <c r="G633" s="36">
        <v>0.01</v>
      </c>
      <c r="H633" s="36">
        <v>0</v>
      </c>
      <c r="I633" s="34" t="s">
        <v>741</v>
      </c>
      <c r="J633" s="34" t="s">
        <v>742</v>
      </c>
      <c r="K633" s="36">
        <v>0</v>
      </c>
      <c r="L633" s="36">
        <v>0</v>
      </c>
      <c r="M633" s="34" t="s">
        <v>743</v>
      </c>
      <c r="N633" s="34" t="s">
        <v>744</v>
      </c>
      <c r="O633" s="34" t="s">
        <v>748</v>
      </c>
      <c r="P633" s="34" t="s">
        <v>751</v>
      </c>
      <c r="Q633" s="34">
        <v>12</v>
      </c>
      <c r="R633" s="34" t="s">
        <v>746</v>
      </c>
      <c r="W633" s="36">
        <v>0</v>
      </c>
      <c r="AA633" s="34">
        <v>8</v>
      </c>
      <c r="AB633" s="34">
        <v>894</v>
      </c>
    </row>
    <row r="634" spans="1:28" x14ac:dyDescent="0.25">
      <c r="A634" s="34" t="s">
        <v>581</v>
      </c>
      <c r="B634" s="34" t="s">
        <v>776</v>
      </c>
      <c r="C634" s="35">
        <v>42826</v>
      </c>
      <c r="D634" s="34" t="s">
        <v>740</v>
      </c>
      <c r="E634" s="36">
        <v>0</v>
      </c>
      <c r="F634" s="36">
        <v>0</v>
      </c>
      <c r="G634" s="36">
        <v>0</v>
      </c>
      <c r="H634" s="36">
        <v>0</v>
      </c>
      <c r="I634" s="34" t="s">
        <v>741</v>
      </c>
      <c r="J634" s="34" t="s">
        <v>742</v>
      </c>
      <c r="K634" s="36">
        <v>0</v>
      </c>
      <c r="L634" s="36">
        <v>0</v>
      </c>
      <c r="M634" s="34" t="s">
        <v>743</v>
      </c>
      <c r="N634" s="34" t="s">
        <v>744</v>
      </c>
      <c r="O634" s="34" t="s">
        <v>745</v>
      </c>
      <c r="R634" s="34" t="s">
        <v>746</v>
      </c>
      <c r="W634" s="36">
        <v>0</v>
      </c>
      <c r="AB634" s="34">
        <v>895</v>
      </c>
    </row>
    <row r="635" spans="1:28" x14ac:dyDescent="0.25">
      <c r="A635" s="34" t="s">
        <v>582</v>
      </c>
      <c r="B635" s="34" t="s">
        <v>778</v>
      </c>
      <c r="C635" s="35">
        <v>41821</v>
      </c>
      <c r="D635" s="34" t="s">
        <v>740</v>
      </c>
      <c r="E635" s="36">
        <v>1.46E-2</v>
      </c>
      <c r="F635" s="36">
        <v>0</v>
      </c>
      <c r="G635" s="36">
        <v>1.46E-2</v>
      </c>
      <c r="H635" s="36">
        <v>0</v>
      </c>
      <c r="I635" s="34" t="s">
        <v>741</v>
      </c>
      <c r="J635" s="34" t="s">
        <v>742</v>
      </c>
      <c r="K635" s="36">
        <v>0</v>
      </c>
      <c r="L635" s="36">
        <v>0</v>
      </c>
      <c r="M635" s="34" t="s">
        <v>743</v>
      </c>
      <c r="N635" s="34" t="s">
        <v>744</v>
      </c>
      <c r="O635" s="34" t="s">
        <v>748</v>
      </c>
      <c r="P635" s="34" t="s">
        <v>765</v>
      </c>
      <c r="Q635" s="34">
        <v>35</v>
      </c>
      <c r="R635" s="34" t="s">
        <v>746</v>
      </c>
      <c r="W635" s="36">
        <v>0</v>
      </c>
      <c r="AA635" s="34">
        <v>12</v>
      </c>
      <c r="AB635" s="34">
        <v>897</v>
      </c>
    </row>
    <row r="636" spans="1:28" x14ac:dyDescent="0.25">
      <c r="A636" s="34" t="s">
        <v>1105</v>
      </c>
      <c r="B636" s="34" t="s">
        <v>779</v>
      </c>
      <c r="C636" s="35">
        <v>39448</v>
      </c>
      <c r="D636" s="34" t="s">
        <v>740</v>
      </c>
      <c r="E636" s="36">
        <v>1.318739E-2</v>
      </c>
      <c r="F636" s="36">
        <v>0</v>
      </c>
      <c r="G636" s="36">
        <v>1.318739E-2</v>
      </c>
      <c r="H636" s="36">
        <v>0</v>
      </c>
      <c r="I636" s="34" t="s">
        <v>741</v>
      </c>
      <c r="J636" s="34" t="s">
        <v>742</v>
      </c>
      <c r="K636" s="36">
        <v>0</v>
      </c>
      <c r="L636" s="36">
        <v>0</v>
      </c>
      <c r="M636" s="34" t="s">
        <v>743</v>
      </c>
      <c r="N636" s="34" t="s">
        <v>744</v>
      </c>
      <c r="O636" s="34" t="s">
        <v>745</v>
      </c>
      <c r="Q636" s="34">
        <v>75.83</v>
      </c>
      <c r="R636" s="34" t="s">
        <v>746</v>
      </c>
      <c r="W636" s="36">
        <v>0</v>
      </c>
      <c r="AB636" s="34">
        <v>900</v>
      </c>
    </row>
    <row r="637" spans="1:28" x14ac:dyDescent="0.25">
      <c r="A637" s="34" t="s">
        <v>583</v>
      </c>
      <c r="B637" s="34" t="s">
        <v>781</v>
      </c>
      <c r="C637" s="35">
        <v>39448</v>
      </c>
      <c r="D637" s="34" t="s">
        <v>740</v>
      </c>
      <c r="E637" s="36">
        <v>0.2</v>
      </c>
      <c r="F637" s="36">
        <v>0</v>
      </c>
      <c r="G637" s="36">
        <v>0.2</v>
      </c>
      <c r="H637" s="36">
        <v>0</v>
      </c>
      <c r="I637" s="34" t="s">
        <v>741</v>
      </c>
      <c r="J637" s="34" t="s">
        <v>742</v>
      </c>
      <c r="K637" s="36">
        <v>0</v>
      </c>
      <c r="L637" s="36">
        <v>0</v>
      </c>
      <c r="M637" s="34" t="s">
        <v>743</v>
      </c>
      <c r="N637" s="34" t="s">
        <v>744</v>
      </c>
      <c r="O637" s="34" t="s">
        <v>748</v>
      </c>
      <c r="P637" s="34" t="s">
        <v>750</v>
      </c>
      <c r="R637" s="34" t="s">
        <v>746</v>
      </c>
      <c r="S637" s="34">
        <v>60</v>
      </c>
      <c r="W637" s="36">
        <v>0</v>
      </c>
      <c r="AB637" s="34">
        <v>901</v>
      </c>
    </row>
    <row r="638" spans="1:28" x14ac:dyDescent="0.25">
      <c r="A638" s="34" t="s">
        <v>1106</v>
      </c>
      <c r="B638" s="34" t="s">
        <v>782</v>
      </c>
      <c r="C638" s="35">
        <v>41821</v>
      </c>
      <c r="D638" s="34" t="s">
        <v>740</v>
      </c>
      <c r="E638" s="36">
        <v>0.2</v>
      </c>
      <c r="F638" s="36">
        <v>0</v>
      </c>
      <c r="G638" s="36">
        <v>0.2</v>
      </c>
      <c r="H638" s="36">
        <v>0</v>
      </c>
      <c r="I638" s="34" t="s">
        <v>741</v>
      </c>
      <c r="J638" s="34" t="s">
        <v>742</v>
      </c>
      <c r="K638" s="36">
        <v>0</v>
      </c>
      <c r="L638" s="36">
        <v>0</v>
      </c>
      <c r="M638" s="34" t="s">
        <v>743</v>
      </c>
      <c r="N638" s="34" t="s">
        <v>744</v>
      </c>
      <c r="O638" s="34" t="s">
        <v>745</v>
      </c>
      <c r="Q638" s="34">
        <v>5</v>
      </c>
      <c r="R638" s="34" t="s">
        <v>747</v>
      </c>
      <c r="S638" s="34">
        <v>60</v>
      </c>
      <c r="W638" s="36">
        <v>0</v>
      </c>
      <c r="AB638" s="34">
        <v>1097</v>
      </c>
    </row>
    <row r="639" spans="1:28" x14ac:dyDescent="0.25">
      <c r="A639" s="34" t="s">
        <v>584</v>
      </c>
      <c r="B639" s="34" t="s">
        <v>784</v>
      </c>
      <c r="C639" s="35">
        <v>41275</v>
      </c>
      <c r="D639" s="34" t="s">
        <v>740</v>
      </c>
      <c r="E639" s="36">
        <v>2.8400000000000002E-2</v>
      </c>
      <c r="F639" s="36">
        <v>0</v>
      </c>
      <c r="G639" s="36">
        <v>2.8400000000000002E-2</v>
      </c>
      <c r="H639" s="36">
        <v>0</v>
      </c>
      <c r="I639" s="34" t="s">
        <v>741</v>
      </c>
      <c r="J639" s="34" t="s">
        <v>742</v>
      </c>
      <c r="K639" s="36">
        <v>0.05</v>
      </c>
      <c r="L639" s="36">
        <v>0</v>
      </c>
      <c r="M639" s="34" t="s">
        <v>743</v>
      </c>
      <c r="N639" s="34" t="s">
        <v>744</v>
      </c>
      <c r="O639" s="34" t="s">
        <v>748</v>
      </c>
      <c r="P639" s="34" t="s">
        <v>751</v>
      </c>
      <c r="R639" s="34" t="s">
        <v>746</v>
      </c>
      <c r="W639" s="36">
        <v>0</v>
      </c>
      <c r="AB639" s="34">
        <v>905</v>
      </c>
    </row>
    <row r="640" spans="1:28" x14ac:dyDescent="0.25">
      <c r="A640" s="34" t="s">
        <v>585</v>
      </c>
      <c r="B640" s="34" t="s">
        <v>784</v>
      </c>
      <c r="C640" s="35">
        <v>41275</v>
      </c>
      <c r="D640" s="34" t="s">
        <v>740</v>
      </c>
      <c r="E640" s="36">
        <v>8.4699999999999998E-2</v>
      </c>
      <c r="F640" s="36">
        <v>0</v>
      </c>
      <c r="G640" s="36">
        <v>8.4699999999999998E-2</v>
      </c>
      <c r="H640" s="36">
        <v>0</v>
      </c>
      <c r="I640" s="34" t="s">
        <v>741</v>
      </c>
      <c r="J640" s="34" t="s">
        <v>742</v>
      </c>
      <c r="K640" s="36">
        <v>0.1</v>
      </c>
      <c r="L640" s="36">
        <v>0</v>
      </c>
      <c r="M640" s="34" t="s">
        <v>743</v>
      </c>
      <c r="N640" s="34" t="s">
        <v>744</v>
      </c>
      <c r="O640" s="34" t="s">
        <v>748</v>
      </c>
      <c r="R640" s="34" t="s">
        <v>746</v>
      </c>
      <c r="W640" s="36">
        <v>0</v>
      </c>
      <c r="AB640" s="34">
        <v>906</v>
      </c>
    </row>
    <row r="641" spans="1:28" x14ac:dyDescent="0.25">
      <c r="A641" s="34" t="s">
        <v>586</v>
      </c>
      <c r="B641" s="34" t="s">
        <v>784</v>
      </c>
      <c r="C641" s="35">
        <v>41275</v>
      </c>
      <c r="D641" s="34" t="s">
        <v>740</v>
      </c>
      <c r="E641" s="36">
        <v>8.4699999999999998E-2</v>
      </c>
      <c r="F641" s="36">
        <v>0</v>
      </c>
      <c r="G641" s="36">
        <v>8.4699999999999998E-2</v>
      </c>
      <c r="H641" s="36">
        <v>0</v>
      </c>
      <c r="I641" s="34" t="s">
        <v>741</v>
      </c>
      <c r="J641" s="34" t="s">
        <v>742</v>
      </c>
      <c r="K641" s="36">
        <v>0.1</v>
      </c>
      <c r="L641" s="36">
        <v>0</v>
      </c>
      <c r="M641" s="34" t="s">
        <v>743</v>
      </c>
      <c r="N641" s="34" t="s">
        <v>744</v>
      </c>
      <c r="O641" s="34" t="s">
        <v>748</v>
      </c>
      <c r="R641" s="34" t="s">
        <v>746</v>
      </c>
      <c r="W641" s="36">
        <v>0</v>
      </c>
      <c r="AB641" s="34">
        <v>907</v>
      </c>
    </row>
    <row r="642" spans="1:28" x14ac:dyDescent="0.25">
      <c r="A642" s="34" t="s">
        <v>587</v>
      </c>
      <c r="B642" s="34" t="s">
        <v>784</v>
      </c>
      <c r="C642" s="35">
        <v>41275</v>
      </c>
      <c r="D642" s="34" t="s">
        <v>740</v>
      </c>
      <c r="E642" s="36">
        <v>8.4699999999999998E-2</v>
      </c>
      <c r="F642" s="36">
        <v>0</v>
      </c>
      <c r="G642" s="36">
        <v>8.4699999999999998E-2</v>
      </c>
      <c r="H642" s="36">
        <v>0</v>
      </c>
      <c r="I642" s="34" t="s">
        <v>741</v>
      </c>
      <c r="J642" s="34" t="s">
        <v>742</v>
      </c>
      <c r="K642" s="36">
        <v>0.1</v>
      </c>
      <c r="L642" s="36">
        <v>0</v>
      </c>
      <c r="M642" s="34" t="s">
        <v>743</v>
      </c>
      <c r="N642" s="34" t="s">
        <v>744</v>
      </c>
      <c r="O642" s="34" t="s">
        <v>748</v>
      </c>
      <c r="R642" s="34" t="s">
        <v>746</v>
      </c>
      <c r="W642" s="36">
        <v>0</v>
      </c>
      <c r="AB642" s="34">
        <v>908</v>
      </c>
    </row>
    <row r="643" spans="1:28" x14ac:dyDescent="0.25">
      <c r="A643" s="34" t="s">
        <v>588</v>
      </c>
      <c r="B643" s="34" t="s">
        <v>784</v>
      </c>
      <c r="C643" s="35">
        <v>41275</v>
      </c>
      <c r="D643" s="34" t="s">
        <v>740</v>
      </c>
      <c r="E643" s="36">
        <v>8.4699999999999998E-2</v>
      </c>
      <c r="F643" s="36">
        <v>0</v>
      </c>
      <c r="G643" s="36">
        <v>8.4699999999999998E-2</v>
      </c>
      <c r="H643" s="36">
        <v>0</v>
      </c>
      <c r="I643" s="34" t="s">
        <v>741</v>
      </c>
      <c r="J643" s="34" t="s">
        <v>742</v>
      </c>
      <c r="K643" s="36">
        <v>0.1</v>
      </c>
      <c r="L643" s="36">
        <v>0</v>
      </c>
      <c r="M643" s="34" t="s">
        <v>743</v>
      </c>
      <c r="N643" s="34" t="s">
        <v>744</v>
      </c>
      <c r="O643" s="34" t="s">
        <v>748</v>
      </c>
      <c r="R643" s="34" t="s">
        <v>746</v>
      </c>
      <c r="W643" s="36">
        <v>0</v>
      </c>
      <c r="AB643" s="34">
        <v>909</v>
      </c>
    </row>
    <row r="644" spans="1:28" x14ac:dyDescent="0.25">
      <c r="A644" s="34" t="s">
        <v>589</v>
      </c>
      <c r="B644" s="34" t="s">
        <v>784</v>
      </c>
      <c r="C644" s="35">
        <v>41275</v>
      </c>
      <c r="D644" s="34" t="s">
        <v>740</v>
      </c>
      <c r="E644" s="36">
        <v>8.4699999999999998E-2</v>
      </c>
      <c r="F644" s="36">
        <v>0</v>
      </c>
      <c r="G644" s="36">
        <v>8.4699999999999998E-2</v>
      </c>
      <c r="H644" s="36">
        <v>0</v>
      </c>
      <c r="I644" s="34" t="s">
        <v>741</v>
      </c>
      <c r="J644" s="34" t="s">
        <v>742</v>
      </c>
      <c r="K644" s="36">
        <v>0.1</v>
      </c>
      <c r="L644" s="36">
        <v>0</v>
      </c>
      <c r="M644" s="34" t="s">
        <v>743</v>
      </c>
      <c r="N644" s="34" t="s">
        <v>744</v>
      </c>
      <c r="O644" s="34" t="s">
        <v>748</v>
      </c>
      <c r="R644" s="34" t="s">
        <v>746</v>
      </c>
      <c r="W644" s="36">
        <v>0</v>
      </c>
      <c r="AB644" s="34">
        <v>910</v>
      </c>
    </row>
    <row r="645" spans="1:28" x14ac:dyDescent="0.25">
      <c r="A645" s="34" t="s">
        <v>590</v>
      </c>
      <c r="B645" s="34" t="s">
        <v>784</v>
      </c>
      <c r="C645" s="35">
        <v>41275</v>
      </c>
      <c r="D645" s="34" t="s">
        <v>740</v>
      </c>
      <c r="E645" s="36">
        <v>8.6400000000000005E-2</v>
      </c>
      <c r="F645" s="36">
        <v>0</v>
      </c>
      <c r="G645" s="36">
        <v>8.6400000000000005E-2</v>
      </c>
      <c r="H645" s="36">
        <v>0</v>
      </c>
      <c r="I645" s="34" t="s">
        <v>741</v>
      </c>
      <c r="J645" s="34" t="s">
        <v>742</v>
      </c>
      <c r="K645" s="36">
        <v>0.1</v>
      </c>
      <c r="L645" s="36">
        <v>0</v>
      </c>
      <c r="M645" s="34" t="s">
        <v>743</v>
      </c>
      <c r="N645" s="34" t="s">
        <v>744</v>
      </c>
      <c r="O645" s="34" t="s">
        <v>748</v>
      </c>
      <c r="R645" s="34" t="s">
        <v>746</v>
      </c>
      <c r="W645" s="36">
        <v>0</v>
      </c>
      <c r="AB645" s="34">
        <v>911</v>
      </c>
    </row>
    <row r="646" spans="1:28" x14ac:dyDescent="0.25">
      <c r="A646" s="34" t="s">
        <v>591</v>
      </c>
      <c r="B646" s="34" t="s">
        <v>784</v>
      </c>
      <c r="C646" s="35">
        <v>41275</v>
      </c>
      <c r="D646" s="34" t="s">
        <v>740</v>
      </c>
      <c r="E646" s="36">
        <v>8.6400000000000005E-2</v>
      </c>
      <c r="F646" s="36">
        <v>0</v>
      </c>
      <c r="G646" s="36">
        <v>8.6400000000000005E-2</v>
      </c>
      <c r="H646" s="36">
        <v>0</v>
      </c>
      <c r="I646" s="34" t="s">
        <v>741</v>
      </c>
      <c r="J646" s="34" t="s">
        <v>742</v>
      </c>
      <c r="K646" s="36">
        <v>0.1</v>
      </c>
      <c r="L646" s="36">
        <v>0</v>
      </c>
      <c r="M646" s="34" t="s">
        <v>743</v>
      </c>
      <c r="N646" s="34" t="s">
        <v>744</v>
      </c>
      <c r="O646" s="34" t="s">
        <v>748</v>
      </c>
      <c r="R646" s="34" t="s">
        <v>746</v>
      </c>
      <c r="W646" s="36">
        <v>0</v>
      </c>
      <c r="AB646" s="34">
        <v>912</v>
      </c>
    </row>
    <row r="647" spans="1:28" x14ac:dyDescent="0.25">
      <c r="A647" s="34" t="s">
        <v>592</v>
      </c>
      <c r="B647" s="34" t="s">
        <v>1107</v>
      </c>
      <c r="C647" s="35">
        <v>41275</v>
      </c>
      <c r="D647" s="34" t="s">
        <v>740</v>
      </c>
      <c r="E647" s="36">
        <v>0.16250000000000001</v>
      </c>
      <c r="F647" s="36">
        <v>0</v>
      </c>
      <c r="G647" s="36">
        <v>0.16250000000000001</v>
      </c>
      <c r="H647" s="36">
        <v>0</v>
      </c>
      <c r="I647" s="34" t="s">
        <v>741</v>
      </c>
      <c r="J647" s="34" t="s">
        <v>742</v>
      </c>
      <c r="K647" s="36">
        <v>0.1</v>
      </c>
      <c r="L647" s="36">
        <v>0</v>
      </c>
      <c r="M647" s="34" t="s">
        <v>743</v>
      </c>
      <c r="N647" s="34" t="s">
        <v>744</v>
      </c>
      <c r="O647" s="34" t="s">
        <v>748</v>
      </c>
      <c r="R647" s="34" t="s">
        <v>746</v>
      </c>
      <c r="W647" s="36">
        <v>0</v>
      </c>
      <c r="AB647" s="34">
        <v>913</v>
      </c>
    </row>
    <row r="648" spans="1:28" x14ac:dyDescent="0.25">
      <c r="A648" s="34" t="s">
        <v>593</v>
      </c>
      <c r="B648" s="34" t="s">
        <v>802</v>
      </c>
      <c r="C648" s="35">
        <v>39448</v>
      </c>
      <c r="D648" s="34" t="s">
        <v>740</v>
      </c>
      <c r="E648" s="36">
        <v>0.2</v>
      </c>
      <c r="F648" s="36">
        <v>0</v>
      </c>
      <c r="G648" s="36">
        <v>0.2</v>
      </c>
      <c r="H648" s="36">
        <v>0</v>
      </c>
      <c r="I648" s="34" t="s">
        <v>741</v>
      </c>
      <c r="J648" s="34" t="s">
        <v>742</v>
      </c>
      <c r="K648" s="36">
        <v>0</v>
      </c>
      <c r="L648" s="36">
        <v>0</v>
      </c>
      <c r="M648" s="34" t="s">
        <v>743</v>
      </c>
      <c r="N648" s="34" t="s">
        <v>744</v>
      </c>
      <c r="O648" s="34" t="s">
        <v>745</v>
      </c>
      <c r="Q648" s="34">
        <v>5</v>
      </c>
      <c r="R648" s="34" t="s">
        <v>746</v>
      </c>
      <c r="S648" s="34">
        <v>60</v>
      </c>
      <c r="W648" s="36">
        <v>0</v>
      </c>
      <c r="AB648" s="34">
        <v>914</v>
      </c>
    </row>
    <row r="649" spans="1:28" x14ac:dyDescent="0.25">
      <c r="A649" s="34" t="s">
        <v>594</v>
      </c>
      <c r="B649" s="34" t="s">
        <v>803</v>
      </c>
      <c r="C649" s="35">
        <v>41821</v>
      </c>
      <c r="D649" s="34" t="s">
        <v>740</v>
      </c>
      <c r="E649" s="36">
        <v>4.8899999999999999E-2</v>
      </c>
      <c r="F649" s="36">
        <v>0</v>
      </c>
      <c r="G649" s="36">
        <v>4.8899999999999999E-2</v>
      </c>
      <c r="H649" s="36">
        <v>0</v>
      </c>
      <c r="I649" s="34" t="s">
        <v>741</v>
      </c>
      <c r="J649" s="34" t="s">
        <v>742</v>
      </c>
      <c r="K649" s="36">
        <v>0</v>
      </c>
      <c r="L649" s="36">
        <v>0</v>
      </c>
      <c r="M649" s="34" t="s">
        <v>743</v>
      </c>
      <c r="N649" s="34" t="s">
        <v>744</v>
      </c>
      <c r="O649" s="34" t="s">
        <v>748</v>
      </c>
      <c r="P649" s="34" t="s">
        <v>750</v>
      </c>
      <c r="Q649" s="34">
        <v>25</v>
      </c>
      <c r="R649" s="34" t="s">
        <v>746</v>
      </c>
      <c r="S649" s="34">
        <v>300</v>
      </c>
      <c r="W649" s="36">
        <v>0</v>
      </c>
      <c r="AA649" s="34">
        <v>10</v>
      </c>
      <c r="AB649" s="34">
        <v>916</v>
      </c>
    </row>
    <row r="650" spans="1:28" x14ac:dyDescent="0.25">
      <c r="A650" s="34" t="s">
        <v>595</v>
      </c>
      <c r="B650" s="34" t="s">
        <v>787</v>
      </c>
      <c r="C650" s="35">
        <v>41821</v>
      </c>
      <c r="D650" s="34" t="s">
        <v>740</v>
      </c>
      <c r="E650" s="36">
        <v>5.3499999999999999E-2</v>
      </c>
      <c r="F650" s="36">
        <v>0</v>
      </c>
      <c r="G650" s="36">
        <v>5.3499999999999999E-2</v>
      </c>
      <c r="H650" s="36">
        <v>0</v>
      </c>
      <c r="I650" s="34" t="s">
        <v>741</v>
      </c>
      <c r="J650" s="34" t="s">
        <v>742</v>
      </c>
      <c r="K650" s="36">
        <v>0</v>
      </c>
      <c r="L650" s="36">
        <v>0</v>
      </c>
      <c r="M650" s="34" t="s">
        <v>743</v>
      </c>
      <c r="N650" s="34" t="s">
        <v>744</v>
      </c>
      <c r="O650" s="34" t="s">
        <v>748</v>
      </c>
      <c r="P650" s="34" t="s">
        <v>750</v>
      </c>
      <c r="Q650" s="34">
        <v>20</v>
      </c>
      <c r="R650" s="34" t="s">
        <v>746</v>
      </c>
      <c r="S650" s="34">
        <v>240</v>
      </c>
      <c r="W650" s="36">
        <v>0</v>
      </c>
      <c r="AA650" s="34">
        <v>19</v>
      </c>
      <c r="AB650" s="34">
        <v>918</v>
      </c>
    </row>
    <row r="651" spans="1:28" x14ac:dyDescent="0.25">
      <c r="A651" s="34" t="s">
        <v>596</v>
      </c>
      <c r="B651" s="34" t="s">
        <v>804</v>
      </c>
      <c r="C651" s="35">
        <v>41821</v>
      </c>
      <c r="D651" s="34" t="s">
        <v>740</v>
      </c>
      <c r="E651" s="36">
        <v>0.17630000000000001</v>
      </c>
      <c r="F651" s="36">
        <v>0</v>
      </c>
      <c r="G651" s="36">
        <v>0.17630000000000001</v>
      </c>
      <c r="H651" s="36">
        <v>0</v>
      </c>
      <c r="I651" s="34" t="s">
        <v>741</v>
      </c>
      <c r="J651" s="34" t="s">
        <v>742</v>
      </c>
      <c r="K651" s="36">
        <v>0</v>
      </c>
      <c r="L651" s="36">
        <v>0</v>
      </c>
      <c r="M651" s="34" t="s">
        <v>743</v>
      </c>
      <c r="N651" s="34" t="s">
        <v>744</v>
      </c>
      <c r="O651" s="34" t="s">
        <v>748</v>
      </c>
      <c r="P651" s="34" t="s">
        <v>750</v>
      </c>
      <c r="Q651" s="34">
        <v>15</v>
      </c>
      <c r="R651" s="34" t="s">
        <v>746</v>
      </c>
      <c r="S651" s="34">
        <v>180</v>
      </c>
      <c r="W651" s="36">
        <v>0</v>
      </c>
      <c r="AA651" s="34">
        <v>7</v>
      </c>
      <c r="AB651" s="34">
        <v>919</v>
      </c>
    </row>
    <row r="652" spans="1:28" x14ac:dyDescent="0.25">
      <c r="A652" s="34" t="s">
        <v>597</v>
      </c>
      <c r="B652" s="34" t="s">
        <v>789</v>
      </c>
      <c r="C652" s="35">
        <v>41275</v>
      </c>
      <c r="D652" s="34" t="s">
        <v>740</v>
      </c>
      <c r="E652" s="36">
        <v>4.6399999999999997E-2</v>
      </c>
      <c r="F652" s="36">
        <v>0</v>
      </c>
      <c r="G652" s="36">
        <v>4.6399999999999997E-2</v>
      </c>
      <c r="H652" s="36">
        <v>0</v>
      </c>
      <c r="I652" s="34" t="s">
        <v>741</v>
      </c>
      <c r="J652" s="34" t="s">
        <v>742</v>
      </c>
      <c r="K652" s="36">
        <v>0.05</v>
      </c>
      <c r="L652" s="36">
        <v>0</v>
      </c>
      <c r="M652" s="34" t="s">
        <v>743</v>
      </c>
      <c r="N652" s="34" t="s">
        <v>744</v>
      </c>
      <c r="O652" s="34" t="s">
        <v>748</v>
      </c>
      <c r="P652" s="34" t="s">
        <v>752</v>
      </c>
      <c r="R652" s="34" t="s">
        <v>746</v>
      </c>
      <c r="W652" s="36">
        <v>0</v>
      </c>
      <c r="AB652" s="34">
        <v>922</v>
      </c>
    </row>
    <row r="653" spans="1:28" x14ac:dyDescent="0.25">
      <c r="A653" s="34" t="s">
        <v>598</v>
      </c>
      <c r="B653" s="34" t="s">
        <v>790</v>
      </c>
      <c r="C653" s="35">
        <v>41821</v>
      </c>
      <c r="D653" s="34" t="s">
        <v>740</v>
      </c>
      <c r="E653" s="36">
        <v>6.7100000000000007E-2</v>
      </c>
      <c r="F653" s="36">
        <v>0</v>
      </c>
      <c r="G653" s="36">
        <v>6.7100000000000007E-2</v>
      </c>
      <c r="H653" s="36">
        <v>0</v>
      </c>
      <c r="I653" s="34" t="s">
        <v>741</v>
      </c>
      <c r="J653" s="34" t="s">
        <v>742</v>
      </c>
      <c r="K653" s="36">
        <v>0</v>
      </c>
      <c r="L653" s="36">
        <v>0</v>
      </c>
      <c r="M653" s="34" t="s">
        <v>743</v>
      </c>
      <c r="N653" s="34" t="s">
        <v>744</v>
      </c>
      <c r="O653" s="34" t="s">
        <v>748</v>
      </c>
      <c r="P653" s="34" t="s">
        <v>750</v>
      </c>
      <c r="Q653" s="34">
        <v>15</v>
      </c>
      <c r="R653" s="34" t="s">
        <v>746</v>
      </c>
      <c r="W653" s="36">
        <v>0</v>
      </c>
      <c r="AA653" s="34">
        <v>7</v>
      </c>
      <c r="AB653" s="34">
        <v>923</v>
      </c>
    </row>
    <row r="654" spans="1:28" x14ac:dyDescent="0.25">
      <c r="A654" s="34" t="s">
        <v>599</v>
      </c>
      <c r="B654" s="34" t="s">
        <v>1108</v>
      </c>
      <c r="C654" s="35">
        <v>39448</v>
      </c>
      <c r="D654" s="34" t="s">
        <v>740</v>
      </c>
      <c r="E654" s="36">
        <v>0.63849999999999996</v>
      </c>
      <c r="F654" s="36">
        <v>0</v>
      </c>
      <c r="G654" s="36">
        <v>0.63849999999999996</v>
      </c>
      <c r="H654" s="36">
        <v>0</v>
      </c>
      <c r="I654" s="34" t="s">
        <v>741</v>
      </c>
      <c r="J654" s="34" t="s">
        <v>742</v>
      </c>
      <c r="K654" s="36">
        <v>0</v>
      </c>
      <c r="L654" s="36">
        <v>0</v>
      </c>
      <c r="M654" s="34" t="s">
        <v>743</v>
      </c>
      <c r="N654" s="34" t="s">
        <v>744</v>
      </c>
      <c r="O654" s="34" t="s">
        <v>748</v>
      </c>
      <c r="P654" s="34" t="s">
        <v>750</v>
      </c>
      <c r="R654" s="34" t="s">
        <v>746</v>
      </c>
      <c r="S654" s="34">
        <v>120</v>
      </c>
      <c r="W654" s="36">
        <v>0</v>
      </c>
      <c r="AB654" s="34">
        <v>926</v>
      </c>
    </row>
    <row r="655" spans="1:28" x14ac:dyDescent="0.25">
      <c r="A655" s="34" t="s">
        <v>600</v>
      </c>
      <c r="B655" s="34" t="s">
        <v>1037</v>
      </c>
      <c r="C655" s="35">
        <v>41821</v>
      </c>
      <c r="D655" s="34" t="s">
        <v>740</v>
      </c>
      <c r="E655" s="36">
        <v>5.0700000000000002E-2</v>
      </c>
      <c r="F655" s="36">
        <v>0</v>
      </c>
      <c r="G655" s="36">
        <v>5.0700000000000002E-2</v>
      </c>
      <c r="H655" s="36">
        <v>0</v>
      </c>
      <c r="I655" s="34" t="s">
        <v>741</v>
      </c>
      <c r="J655" s="34" t="s">
        <v>742</v>
      </c>
      <c r="K655" s="36">
        <v>0</v>
      </c>
      <c r="L655" s="36">
        <v>0</v>
      </c>
      <c r="M655" s="34" t="s">
        <v>743</v>
      </c>
      <c r="N655" s="34" t="s">
        <v>744</v>
      </c>
      <c r="O655" s="34" t="s">
        <v>748</v>
      </c>
      <c r="P655" s="34" t="s">
        <v>750</v>
      </c>
      <c r="Q655" s="34">
        <v>10</v>
      </c>
      <c r="R655" s="34" t="s">
        <v>746</v>
      </c>
      <c r="S655" s="34">
        <v>240</v>
      </c>
      <c r="W655" s="36">
        <v>0</v>
      </c>
      <c r="AA655" s="34">
        <v>18</v>
      </c>
      <c r="AB655" s="34">
        <v>927</v>
      </c>
    </row>
    <row r="656" spans="1:28" x14ac:dyDescent="0.25">
      <c r="A656" s="34" t="s">
        <v>601</v>
      </c>
      <c r="B656" s="34" t="s">
        <v>769</v>
      </c>
      <c r="C656" s="35">
        <v>39448</v>
      </c>
      <c r="D656" s="34" t="s">
        <v>740</v>
      </c>
      <c r="E656" s="36">
        <v>1.8181820000000001E-2</v>
      </c>
      <c r="F656" s="36">
        <v>0</v>
      </c>
      <c r="G656" s="36">
        <v>1.8181820000000001E-2</v>
      </c>
      <c r="H656" s="36">
        <v>0</v>
      </c>
      <c r="I656" s="34" t="s">
        <v>741</v>
      </c>
      <c r="J656" s="34" t="s">
        <v>742</v>
      </c>
      <c r="K656" s="36">
        <v>0</v>
      </c>
      <c r="L656" s="36">
        <v>0</v>
      </c>
      <c r="M656" s="34" t="s">
        <v>743</v>
      </c>
      <c r="N656" s="34" t="s">
        <v>744</v>
      </c>
      <c r="O656" s="34" t="s">
        <v>745</v>
      </c>
      <c r="Q656" s="34">
        <v>55</v>
      </c>
      <c r="R656" s="34" t="s">
        <v>746</v>
      </c>
      <c r="W656" s="36">
        <v>0</v>
      </c>
      <c r="AB656" s="34">
        <v>928</v>
      </c>
    </row>
    <row r="657" spans="1:28" x14ac:dyDescent="0.25">
      <c r="A657" s="34" t="s">
        <v>1109</v>
      </c>
      <c r="B657" s="34" t="s">
        <v>1110</v>
      </c>
      <c r="C657" s="35">
        <v>42614</v>
      </c>
      <c r="D657" s="34" t="s">
        <v>740</v>
      </c>
      <c r="E657" s="36">
        <v>0.2</v>
      </c>
      <c r="F657" s="36">
        <v>0</v>
      </c>
      <c r="G657" s="36">
        <v>0.2</v>
      </c>
      <c r="H657" s="36">
        <v>0</v>
      </c>
      <c r="I657" s="34" t="s">
        <v>741</v>
      </c>
      <c r="J657" s="34" t="s">
        <v>742</v>
      </c>
      <c r="K657" s="36">
        <v>0</v>
      </c>
      <c r="L657" s="36">
        <v>0</v>
      </c>
      <c r="M657" s="34" t="s">
        <v>743</v>
      </c>
      <c r="N657" s="34" t="s">
        <v>744</v>
      </c>
      <c r="O657" s="34" t="s">
        <v>745</v>
      </c>
      <c r="Q657" s="34">
        <v>5</v>
      </c>
      <c r="R657" s="34" t="s">
        <v>747</v>
      </c>
      <c r="S657" s="34">
        <v>60</v>
      </c>
      <c r="W657" s="36">
        <v>0</v>
      </c>
      <c r="AB657" s="34">
        <v>1129</v>
      </c>
    </row>
    <row r="658" spans="1:28" x14ac:dyDescent="0.25">
      <c r="A658" s="34" t="s">
        <v>602</v>
      </c>
      <c r="B658" s="34" t="s">
        <v>1073</v>
      </c>
      <c r="C658" s="35">
        <v>41913</v>
      </c>
      <c r="D658" s="34" t="s">
        <v>740</v>
      </c>
      <c r="E658" s="36">
        <v>0</v>
      </c>
      <c r="F658" s="36">
        <v>0</v>
      </c>
      <c r="G658" s="36">
        <v>0</v>
      </c>
      <c r="H658" s="36">
        <v>0</v>
      </c>
      <c r="I658" s="34" t="s">
        <v>741</v>
      </c>
      <c r="J658" s="34" t="s">
        <v>742</v>
      </c>
      <c r="K658" s="36">
        <v>0</v>
      </c>
      <c r="L658" s="36">
        <v>0</v>
      </c>
      <c r="M658" s="34" t="s">
        <v>743</v>
      </c>
      <c r="N658" s="34" t="s">
        <v>744</v>
      </c>
      <c r="O658" s="34" t="s">
        <v>745</v>
      </c>
      <c r="R658" s="34" t="s">
        <v>746</v>
      </c>
      <c r="W658" s="36">
        <v>0</v>
      </c>
      <c r="AB658" s="34">
        <v>929</v>
      </c>
    </row>
    <row r="659" spans="1:28" x14ac:dyDescent="0.25">
      <c r="A659" s="34" t="s">
        <v>603</v>
      </c>
      <c r="B659" s="34" t="s">
        <v>1074</v>
      </c>
      <c r="C659" s="35">
        <v>41275</v>
      </c>
      <c r="D659" s="34" t="s">
        <v>740</v>
      </c>
      <c r="E659" s="36">
        <v>2.01E-2</v>
      </c>
      <c r="F659" s="36">
        <v>0</v>
      </c>
      <c r="G659" s="36">
        <v>2.01E-2</v>
      </c>
      <c r="H659" s="36">
        <v>0</v>
      </c>
      <c r="I659" s="34" t="s">
        <v>741</v>
      </c>
      <c r="J659" s="34" t="s">
        <v>742</v>
      </c>
      <c r="K659" s="36">
        <v>0</v>
      </c>
      <c r="L659" s="36">
        <v>0</v>
      </c>
      <c r="M659" s="34" t="s">
        <v>743</v>
      </c>
      <c r="N659" s="34" t="s">
        <v>744</v>
      </c>
      <c r="O659" s="34" t="s">
        <v>748</v>
      </c>
      <c r="R659" s="34" t="s">
        <v>746</v>
      </c>
      <c r="W659" s="36">
        <v>0</v>
      </c>
      <c r="AB659" s="34">
        <v>930</v>
      </c>
    </row>
    <row r="660" spans="1:28" x14ac:dyDescent="0.25">
      <c r="A660" s="34" t="s">
        <v>604</v>
      </c>
      <c r="B660" s="34" t="s">
        <v>928</v>
      </c>
      <c r="C660" s="35">
        <v>41275</v>
      </c>
      <c r="D660" s="34" t="s">
        <v>740</v>
      </c>
      <c r="E660" s="36">
        <v>1.83E-2</v>
      </c>
      <c r="F660" s="36">
        <v>0</v>
      </c>
      <c r="G660" s="36">
        <v>1.83E-2</v>
      </c>
      <c r="H660" s="36">
        <v>0</v>
      </c>
      <c r="I660" s="34" t="s">
        <v>741</v>
      </c>
      <c r="J660" s="34" t="s">
        <v>742</v>
      </c>
      <c r="K660" s="36">
        <v>0</v>
      </c>
      <c r="L660" s="36">
        <v>0</v>
      </c>
      <c r="M660" s="34" t="s">
        <v>743</v>
      </c>
      <c r="N660" s="34" t="s">
        <v>744</v>
      </c>
      <c r="O660" s="34" t="s">
        <v>748</v>
      </c>
      <c r="P660" s="34" t="s">
        <v>758</v>
      </c>
      <c r="R660" s="34" t="s">
        <v>746</v>
      </c>
      <c r="W660" s="36">
        <v>0</v>
      </c>
      <c r="AB660" s="34">
        <v>932</v>
      </c>
    </row>
    <row r="661" spans="1:28" x14ac:dyDescent="0.25">
      <c r="A661" s="34" t="s">
        <v>605</v>
      </c>
      <c r="B661" s="34" t="s">
        <v>1075</v>
      </c>
      <c r="C661" s="35">
        <v>41275</v>
      </c>
      <c r="D661" s="34" t="s">
        <v>740</v>
      </c>
      <c r="E661" s="36">
        <v>1.6730399999999999E-2</v>
      </c>
      <c r="F661" s="36">
        <v>7.1700000000000002E-3</v>
      </c>
      <c r="G661" s="36">
        <v>2.3900399999999999E-2</v>
      </c>
      <c r="H661" s="36">
        <v>0</v>
      </c>
      <c r="I661" s="34" t="s">
        <v>741</v>
      </c>
      <c r="J661" s="34" t="s">
        <v>742</v>
      </c>
      <c r="K661" s="36">
        <v>0</v>
      </c>
      <c r="L661" s="36">
        <v>0.3</v>
      </c>
      <c r="M661" s="34" t="s">
        <v>743</v>
      </c>
      <c r="N661" s="34" t="s">
        <v>744</v>
      </c>
      <c r="O661" s="34" t="s">
        <v>748</v>
      </c>
      <c r="P661" s="34" t="s">
        <v>760</v>
      </c>
      <c r="R661" s="34" t="s">
        <v>746</v>
      </c>
      <c r="W661" s="36">
        <v>0</v>
      </c>
      <c r="AB661" s="34">
        <v>934</v>
      </c>
    </row>
    <row r="662" spans="1:28" x14ac:dyDescent="0.25">
      <c r="A662" s="34" t="s">
        <v>606</v>
      </c>
      <c r="B662" s="34" t="s">
        <v>1077</v>
      </c>
      <c r="C662" s="35">
        <v>41275</v>
      </c>
      <c r="D662" s="34" t="s">
        <v>740</v>
      </c>
      <c r="E662" s="36">
        <v>3.0429999999999999E-2</v>
      </c>
      <c r="F662" s="36">
        <v>5.3699999999999998E-3</v>
      </c>
      <c r="G662" s="36">
        <v>3.5799999999999998E-2</v>
      </c>
      <c r="H662" s="36">
        <v>0</v>
      </c>
      <c r="I662" s="34" t="s">
        <v>741</v>
      </c>
      <c r="J662" s="34" t="s">
        <v>742</v>
      </c>
      <c r="K662" s="36">
        <v>0</v>
      </c>
      <c r="L662" s="36">
        <v>0.15</v>
      </c>
      <c r="M662" s="34" t="s">
        <v>743</v>
      </c>
      <c r="N662" s="34" t="s">
        <v>744</v>
      </c>
      <c r="O662" s="34" t="s">
        <v>748</v>
      </c>
      <c r="P662" s="34" t="s">
        <v>754</v>
      </c>
      <c r="R662" s="34" t="s">
        <v>746</v>
      </c>
      <c r="W662" s="36">
        <v>0</v>
      </c>
      <c r="AB662" s="34">
        <v>936</v>
      </c>
    </row>
    <row r="663" spans="1:28" x14ac:dyDescent="0.25">
      <c r="A663" s="34" t="s">
        <v>607</v>
      </c>
      <c r="B663" s="34" t="s">
        <v>1078</v>
      </c>
      <c r="C663" s="35">
        <v>41275</v>
      </c>
      <c r="D663" s="34" t="s">
        <v>740</v>
      </c>
      <c r="E663" s="36">
        <v>2.4400000000000002E-2</v>
      </c>
      <c r="F663" s="36">
        <v>4.3E-3</v>
      </c>
      <c r="G663" s="36">
        <v>2.8700000000000003E-2</v>
      </c>
      <c r="H663" s="36">
        <v>0</v>
      </c>
      <c r="I663" s="34" t="s">
        <v>741</v>
      </c>
      <c r="J663" s="34" t="s">
        <v>742</v>
      </c>
      <c r="K663" s="36">
        <v>0</v>
      </c>
      <c r="L663" s="36">
        <v>0.15</v>
      </c>
      <c r="M663" s="34" t="s">
        <v>743</v>
      </c>
      <c r="N663" s="34" t="s">
        <v>744</v>
      </c>
      <c r="O663" s="34" t="s">
        <v>748</v>
      </c>
      <c r="P663" s="34" t="s">
        <v>763</v>
      </c>
      <c r="R663" s="34" t="s">
        <v>746</v>
      </c>
      <c r="W663" s="36">
        <v>0</v>
      </c>
      <c r="AB663" s="34">
        <v>937</v>
      </c>
    </row>
    <row r="664" spans="1:28" x14ac:dyDescent="0.25">
      <c r="A664" s="34" t="s">
        <v>608</v>
      </c>
      <c r="B664" s="34" t="s">
        <v>1103</v>
      </c>
      <c r="C664" s="35">
        <v>41275</v>
      </c>
      <c r="D664" s="34" t="s">
        <v>740</v>
      </c>
      <c r="E664" s="36">
        <v>1.9359999999999999E-2</v>
      </c>
      <c r="F664" s="36">
        <v>4.8399999999999997E-3</v>
      </c>
      <c r="G664" s="36">
        <v>2.4199999999999999E-2</v>
      </c>
      <c r="H664" s="36">
        <v>0</v>
      </c>
      <c r="I664" s="34" t="s">
        <v>741</v>
      </c>
      <c r="J664" s="34" t="s">
        <v>742</v>
      </c>
      <c r="K664" s="36">
        <v>0</v>
      </c>
      <c r="L664" s="36">
        <v>0.2</v>
      </c>
      <c r="M664" s="34" t="s">
        <v>743</v>
      </c>
      <c r="N664" s="34" t="s">
        <v>744</v>
      </c>
      <c r="O664" s="34" t="s">
        <v>748</v>
      </c>
      <c r="P664" s="34" t="s">
        <v>759</v>
      </c>
      <c r="R664" s="34" t="s">
        <v>746</v>
      </c>
      <c r="W664" s="36">
        <v>0</v>
      </c>
      <c r="AB664" s="34">
        <v>940</v>
      </c>
    </row>
    <row r="665" spans="1:28" x14ac:dyDescent="0.25">
      <c r="A665" s="34" t="s">
        <v>609</v>
      </c>
      <c r="B665" s="34" t="s">
        <v>1081</v>
      </c>
      <c r="C665" s="35">
        <v>41275</v>
      </c>
      <c r="D665" s="34" t="s">
        <v>740</v>
      </c>
      <c r="E665" s="36">
        <v>3.1759999999999997E-2</v>
      </c>
      <c r="F665" s="36">
        <v>6.4000000000000005E-4</v>
      </c>
      <c r="G665" s="36">
        <v>3.2399999999999998E-2</v>
      </c>
      <c r="H665" s="36">
        <v>0</v>
      </c>
      <c r="I665" s="34" t="s">
        <v>741</v>
      </c>
      <c r="J665" s="34" t="s">
        <v>742</v>
      </c>
      <c r="K665" s="36">
        <v>0</v>
      </c>
      <c r="L665" s="36">
        <v>0.02</v>
      </c>
      <c r="M665" s="34" t="s">
        <v>743</v>
      </c>
      <c r="N665" s="34" t="s">
        <v>744</v>
      </c>
      <c r="O665" s="34" t="s">
        <v>748</v>
      </c>
      <c r="P665" s="34">
        <v>32</v>
      </c>
      <c r="R665" s="34" t="s">
        <v>746</v>
      </c>
      <c r="W665" s="36">
        <v>0</v>
      </c>
      <c r="AB665" s="34">
        <v>941</v>
      </c>
    </row>
    <row r="666" spans="1:28" x14ac:dyDescent="0.25">
      <c r="A666" s="34" t="s">
        <v>610</v>
      </c>
      <c r="B666" s="34" t="s">
        <v>1082</v>
      </c>
      <c r="C666" s="35">
        <v>41275</v>
      </c>
      <c r="D666" s="34" t="s">
        <v>740</v>
      </c>
      <c r="E666" s="36">
        <v>1.5980000000000001E-2</v>
      </c>
      <c r="F666" s="36">
        <v>2.82E-3</v>
      </c>
      <c r="G666" s="36">
        <v>1.8800000000000001E-2</v>
      </c>
      <c r="H666" s="36">
        <v>0</v>
      </c>
      <c r="I666" s="34" t="s">
        <v>741</v>
      </c>
      <c r="J666" s="34" t="s">
        <v>742</v>
      </c>
      <c r="K666" s="36">
        <v>0</v>
      </c>
      <c r="L666" s="36">
        <v>0.15</v>
      </c>
      <c r="M666" s="34" t="s">
        <v>743</v>
      </c>
      <c r="N666" s="34" t="s">
        <v>744</v>
      </c>
      <c r="O666" s="34" t="s">
        <v>748</v>
      </c>
      <c r="P666" s="34" t="s">
        <v>760</v>
      </c>
      <c r="R666" s="34" t="s">
        <v>746</v>
      </c>
      <c r="W666" s="36">
        <v>0</v>
      </c>
      <c r="AB666" s="34">
        <v>943</v>
      </c>
    </row>
    <row r="667" spans="1:28" x14ac:dyDescent="0.25">
      <c r="A667" s="34" t="s">
        <v>611</v>
      </c>
      <c r="B667" s="34" t="s">
        <v>1111</v>
      </c>
      <c r="C667" s="35">
        <v>41913</v>
      </c>
      <c r="D667" s="34" t="s">
        <v>740</v>
      </c>
      <c r="E667" s="36">
        <v>0</v>
      </c>
      <c r="F667" s="36">
        <v>0</v>
      </c>
      <c r="G667" s="36">
        <v>0</v>
      </c>
      <c r="H667" s="36">
        <v>0</v>
      </c>
      <c r="I667" s="34" t="s">
        <v>741</v>
      </c>
      <c r="J667" s="34" t="s">
        <v>742</v>
      </c>
      <c r="K667" s="36">
        <v>0</v>
      </c>
      <c r="L667" s="36">
        <v>0</v>
      </c>
      <c r="M667" s="34" t="s">
        <v>743</v>
      </c>
      <c r="N667" s="34" t="s">
        <v>744</v>
      </c>
      <c r="O667" s="34" t="s">
        <v>745</v>
      </c>
      <c r="R667" s="34" t="s">
        <v>746</v>
      </c>
      <c r="W667" s="36">
        <v>0</v>
      </c>
      <c r="AB667" s="34">
        <v>945</v>
      </c>
    </row>
    <row r="668" spans="1:28" x14ac:dyDescent="0.25">
      <c r="A668" s="34" t="s">
        <v>612</v>
      </c>
      <c r="B668" s="34" t="s">
        <v>778</v>
      </c>
      <c r="C668" s="35">
        <v>41275</v>
      </c>
      <c r="D668" s="34" t="s">
        <v>740</v>
      </c>
      <c r="E668" s="36">
        <v>3.5299999999999998E-2</v>
      </c>
      <c r="F668" s="36">
        <v>0</v>
      </c>
      <c r="G668" s="36">
        <v>3.5299999999999998E-2</v>
      </c>
      <c r="H668" s="36">
        <v>0</v>
      </c>
      <c r="I668" s="34" t="s">
        <v>741</v>
      </c>
      <c r="J668" s="34" t="s">
        <v>742</v>
      </c>
      <c r="K668" s="36">
        <v>0</v>
      </c>
      <c r="L668" s="36">
        <v>0</v>
      </c>
      <c r="M668" s="34" t="s">
        <v>743</v>
      </c>
      <c r="N668" s="34" t="s">
        <v>744</v>
      </c>
      <c r="O668" s="34" t="s">
        <v>748</v>
      </c>
      <c r="P668" s="34" t="s">
        <v>764</v>
      </c>
      <c r="R668" s="34" t="s">
        <v>746</v>
      </c>
      <c r="W668" s="36">
        <v>0</v>
      </c>
      <c r="AB668" s="34">
        <v>947</v>
      </c>
    </row>
    <row r="669" spans="1:28" x14ac:dyDescent="0.25">
      <c r="A669" s="34" t="s">
        <v>613</v>
      </c>
      <c r="B669" s="34" t="s">
        <v>779</v>
      </c>
      <c r="C669" s="35">
        <v>39448</v>
      </c>
      <c r="D669" s="34" t="s">
        <v>740</v>
      </c>
      <c r="E669" s="36">
        <v>0.2</v>
      </c>
      <c r="F669" s="36">
        <v>0</v>
      </c>
      <c r="G669" s="36">
        <v>0.2</v>
      </c>
      <c r="H669" s="36">
        <v>0</v>
      </c>
      <c r="I669" s="34" t="s">
        <v>741</v>
      </c>
      <c r="J669" s="34" t="s">
        <v>742</v>
      </c>
      <c r="K669" s="36">
        <v>0</v>
      </c>
      <c r="L669" s="36">
        <v>0</v>
      </c>
      <c r="M669" s="34" t="s">
        <v>743</v>
      </c>
      <c r="N669" s="34" t="s">
        <v>744</v>
      </c>
      <c r="O669" s="34" t="s">
        <v>745</v>
      </c>
      <c r="Q669" s="34">
        <v>5</v>
      </c>
      <c r="R669" s="34" t="s">
        <v>746</v>
      </c>
      <c r="W669" s="36">
        <v>0</v>
      </c>
      <c r="AB669" s="34">
        <v>948</v>
      </c>
    </row>
    <row r="670" spans="1:28" x14ac:dyDescent="0.25">
      <c r="A670" s="34" t="s">
        <v>614</v>
      </c>
      <c r="B670" s="34" t="s">
        <v>784</v>
      </c>
      <c r="C670" s="35">
        <v>41275</v>
      </c>
      <c r="D670" s="34" t="s">
        <v>740</v>
      </c>
      <c r="E670" s="36">
        <v>4.4699999999999997E-2</v>
      </c>
      <c r="F670" s="36">
        <v>0</v>
      </c>
      <c r="G670" s="36">
        <v>4.4699999999999997E-2</v>
      </c>
      <c r="H670" s="36">
        <v>0</v>
      </c>
      <c r="I670" s="34" t="s">
        <v>741</v>
      </c>
      <c r="J670" s="34" t="s">
        <v>742</v>
      </c>
      <c r="K670" s="36">
        <v>0.05</v>
      </c>
      <c r="L670" s="36">
        <v>0</v>
      </c>
      <c r="M670" s="34" t="s">
        <v>743</v>
      </c>
      <c r="N670" s="34" t="s">
        <v>744</v>
      </c>
      <c r="O670" s="34" t="s">
        <v>748</v>
      </c>
      <c r="P670" s="34" t="s">
        <v>751</v>
      </c>
      <c r="R670" s="34" t="s">
        <v>746</v>
      </c>
      <c r="W670" s="36">
        <v>0</v>
      </c>
      <c r="AB670" s="34">
        <v>950</v>
      </c>
    </row>
    <row r="671" spans="1:28" x14ac:dyDescent="0.25">
      <c r="A671" s="34" t="s">
        <v>615</v>
      </c>
      <c r="B671" s="34" t="s">
        <v>784</v>
      </c>
      <c r="C671" s="35">
        <v>41275</v>
      </c>
      <c r="D671" s="34" t="s">
        <v>740</v>
      </c>
      <c r="E671" s="36">
        <v>0.16250000000000001</v>
      </c>
      <c r="F671" s="36">
        <v>0</v>
      </c>
      <c r="G671" s="36">
        <v>0.16250000000000001</v>
      </c>
      <c r="H671" s="36">
        <v>0</v>
      </c>
      <c r="I671" s="34" t="s">
        <v>741</v>
      </c>
      <c r="J671" s="34" t="s">
        <v>742</v>
      </c>
      <c r="K671" s="36">
        <v>0.1</v>
      </c>
      <c r="L671" s="36">
        <v>0</v>
      </c>
      <c r="M671" s="34" t="s">
        <v>743</v>
      </c>
      <c r="N671" s="34" t="s">
        <v>744</v>
      </c>
      <c r="O671" s="34" t="s">
        <v>748</v>
      </c>
      <c r="R671" s="34" t="s">
        <v>746</v>
      </c>
      <c r="W671" s="36">
        <v>0</v>
      </c>
      <c r="AB671" s="34">
        <v>951</v>
      </c>
    </row>
    <row r="672" spans="1:28" x14ac:dyDescent="0.25">
      <c r="A672" s="34" t="s">
        <v>616</v>
      </c>
      <c r="B672" s="34" t="s">
        <v>784</v>
      </c>
      <c r="C672" s="35">
        <v>41275</v>
      </c>
      <c r="D672" s="34" t="s">
        <v>740</v>
      </c>
      <c r="E672" s="36">
        <v>0.16250000000000001</v>
      </c>
      <c r="F672" s="36">
        <v>0</v>
      </c>
      <c r="G672" s="36">
        <v>0.16250000000000001</v>
      </c>
      <c r="H672" s="36">
        <v>0</v>
      </c>
      <c r="I672" s="34" t="s">
        <v>741</v>
      </c>
      <c r="J672" s="34" t="s">
        <v>742</v>
      </c>
      <c r="K672" s="36">
        <v>0.1</v>
      </c>
      <c r="L672" s="36">
        <v>0</v>
      </c>
      <c r="M672" s="34" t="s">
        <v>743</v>
      </c>
      <c r="N672" s="34" t="s">
        <v>744</v>
      </c>
      <c r="O672" s="34" t="s">
        <v>748</v>
      </c>
      <c r="R672" s="34" t="s">
        <v>746</v>
      </c>
      <c r="W672" s="36">
        <v>0</v>
      </c>
      <c r="AB672" s="34">
        <v>952</v>
      </c>
    </row>
    <row r="673" spans="1:28" x14ac:dyDescent="0.25">
      <c r="A673" s="34" t="s">
        <v>617</v>
      </c>
      <c r="B673" s="34" t="s">
        <v>784</v>
      </c>
      <c r="C673" s="35">
        <v>41275</v>
      </c>
      <c r="D673" s="34" t="s">
        <v>740</v>
      </c>
      <c r="E673" s="36">
        <v>0.16250000000000001</v>
      </c>
      <c r="F673" s="36">
        <v>0</v>
      </c>
      <c r="G673" s="36">
        <v>0.16250000000000001</v>
      </c>
      <c r="H673" s="36">
        <v>0</v>
      </c>
      <c r="I673" s="34" t="s">
        <v>741</v>
      </c>
      <c r="J673" s="34" t="s">
        <v>742</v>
      </c>
      <c r="K673" s="36">
        <v>0.1</v>
      </c>
      <c r="L673" s="36">
        <v>0</v>
      </c>
      <c r="M673" s="34" t="s">
        <v>743</v>
      </c>
      <c r="N673" s="34" t="s">
        <v>744</v>
      </c>
      <c r="O673" s="34" t="s">
        <v>748</v>
      </c>
      <c r="R673" s="34" t="s">
        <v>746</v>
      </c>
      <c r="W673" s="36">
        <v>0</v>
      </c>
      <c r="AB673" s="34">
        <v>953</v>
      </c>
    </row>
    <row r="674" spans="1:28" x14ac:dyDescent="0.25">
      <c r="A674" s="34" t="s">
        <v>618</v>
      </c>
      <c r="B674" s="34" t="s">
        <v>784</v>
      </c>
      <c r="C674" s="35">
        <v>41275</v>
      </c>
      <c r="D674" s="34" t="s">
        <v>740</v>
      </c>
      <c r="E674" s="36">
        <v>0.16250000000000001</v>
      </c>
      <c r="F674" s="36">
        <v>0</v>
      </c>
      <c r="G674" s="36">
        <v>0.16250000000000001</v>
      </c>
      <c r="H674" s="36">
        <v>0</v>
      </c>
      <c r="I674" s="34" t="s">
        <v>741</v>
      </c>
      <c r="J674" s="34" t="s">
        <v>742</v>
      </c>
      <c r="K674" s="36">
        <v>0.1</v>
      </c>
      <c r="L674" s="36">
        <v>0</v>
      </c>
      <c r="M674" s="34" t="s">
        <v>743</v>
      </c>
      <c r="N674" s="34" t="s">
        <v>744</v>
      </c>
      <c r="O674" s="34" t="s">
        <v>748</v>
      </c>
      <c r="R674" s="34" t="s">
        <v>746</v>
      </c>
      <c r="W674" s="36">
        <v>0</v>
      </c>
      <c r="AB674" s="34">
        <v>954</v>
      </c>
    </row>
    <row r="675" spans="1:28" x14ac:dyDescent="0.25">
      <c r="A675" s="34" t="s">
        <v>619</v>
      </c>
      <c r="B675" s="34" t="s">
        <v>784</v>
      </c>
      <c r="C675" s="35">
        <v>41275</v>
      </c>
      <c r="D675" s="34" t="s">
        <v>740</v>
      </c>
      <c r="E675" s="36">
        <v>0.12759999999999999</v>
      </c>
      <c r="F675" s="36">
        <v>0</v>
      </c>
      <c r="G675" s="36">
        <v>0.12759999999999999</v>
      </c>
      <c r="H675" s="36">
        <v>0</v>
      </c>
      <c r="I675" s="34" t="s">
        <v>741</v>
      </c>
      <c r="J675" s="34" t="s">
        <v>742</v>
      </c>
      <c r="K675" s="36">
        <v>0.1</v>
      </c>
      <c r="L675" s="36">
        <v>0</v>
      </c>
      <c r="M675" s="34" t="s">
        <v>743</v>
      </c>
      <c r="N675" s="34" t="s">
        <v>744</v>
      </c>
      <c r="O675" s="34" t="s">
        <v>748</v>
      </c>
      <c r="R675" s="34" t="s">
        <v>746</v>
      </c>
      <c r="W675" s="36">
        <v>0</v>
      </c>
      <c r="AB675" s="34">
        <v>955</v>
      </c>
    </row>
    <row r="676" spans="1:28" x14ac:dyDescent="0.25">
      <c r="A676" s="34" t="s">
        <v>620</v>
      </c>
      <c r="B676" s="34" t="s">
        <v>784</v>
      </c>
      <c r="C676" s="35">
        <v>41275</v>
      </c>
      <c r="D676" s="34" t="s">
        <v>740</v>
      </c>
      <c r="E676" s="36">
        <v>0.12759999999999999</v>
      </c>
      <c r="F676" s="36">
        <v>0</v>
      </c>
      <c r="G676" s="36">
        <v>0.12759999999999999</v>
      </c>
      <c r="H676" s="36">
        <v>0</v>
      </c>
      <c r="I676" s="34" t="s">
        <v>741</v>
      </c>
      <c r="J676" s="34" t="s">
        <v>742</v>
      </c>
      <c r="K676" s="36">
        <v>0.1</v>
      </c>
      <c r="L676" s="36">
        <v>0</v>
      </c>
      <c r="M676" s="34" t="s">
        <v>743</v>
      </c>
      <c r="N676" s="34" t="s">
        <v>744</v>
      </c>
      <c r="O676" s="34" t="s">
        <v>748</v>
      </c>
      <c r="R676" s="34" t="s">
        <v>746</v>
      </c>
      <c r="W676" s="36">
        <v>0</v>
      </c>
      <c r="AB676" s="34">
        <v>956</v>
      </c>
    </row>
    <row r="677" spans="1:28" x14ac:dyDescent="0.25">
      <c r="A677" s="34" t="s">
        <v>621</v>
      </c>
      <c r="B677" s="34" t="s">
        <v>1086</v>
      </c>
      <c r="C677" s="35">
        <v>41275</v>
      </c>
      <c r="D677" s="34" t="s">
        <v>740</v>
      </c>
      <c r="E677" s="36">
        <v>6.7500000000000004E-2</v>
      </c>
      <c r="F677" s="36">
        <v>0</v>
      </c>
      <c r="G677" s="36">
        <v>6.7500000000000004E-2</v>
      </c>
      <c r="H677" s="36">
        <v>0</v>
      </c>
      <c r="I677" s="34" t="s">
        <v>741</v>
      </c>
      <c r="J677" s="34" t="s">
        <v>742</v>
      </c>
      <c r="K677" s="36">
        <v>0.15</v>
      </c>
      <c r="L677" s="36">
        <v>0</v>
      </c>
      <c r="M677" s="34" t="s">
        <v>743</v>
      </c>
      <c r="N677" s="34" t="s">
        <v>744</v>
      </c>
      <c r="O677" s="34" t="s">
        <v>748</v>
      </c>
      <c r="Q677" s="34">
        <v>0</v>
      </c>
      <c r="R677" s="34" t="s">
        <v>746</v>
      </c>
      <c r="W677" s="36">
        <v>0</v>
      </c>
      <c r="AB677" s="34">
        <v>1005</v>
      </c>
    </row>
    <row r="678" spans="1:28" x14ac:dyDescent="0.25">
      <c r="A678" s="34" t="s">
        <v>622</v>
      </c>
      <c r="B678" s="34" t="s">
        <v>784</v>
      </c>
      <c r="C678" s="35">
        <v>41275</v>
      </c>
      <c r="D678" s="34" t="s">
        <v>740</v>
      </c>
      <c r="E678" s="36">
        <v>6.7500000000000004E-2</v>
      </c>
      <c r="F678" s="36">
        <v>0</v>
      </c>
      <c r="G678" s="36">
        <v>6.7500000000000004E-2</v>
      </c>
      <c r="H678" s="36">
        <v>0</v>
      </c>
      <c r="I678" s="34" t="s">
        <v>741</v>
      </c>
      <c r="J678" s="34" t="s">
        <v>742</v>
      </c>
      <c r="K678" s="36">
        <v>0.15</v>
      </c>
      <c r="L678" s="36">
        <v>0</v>
      </c>
      <c r="M678" s="34" t="s">
        <v>743</v>
      </c>
      <c r="N678" s="34" t="s">
        <v>744</v>
      </c>
      <c r="O678" s="34" t="s">
        <v>748</v>
      </c>
      <c r="R678" s="34" t="s">
        <v>746</v>
      </c>
      <c r="W678" s="36">
        <v>0</v>
      </c>
      <c r="AB678" s="34">
        <v>957</v>
      </c>
    </row>
    <row r="679" spans="1:28" x14ac:dyDescent="0.25">
      <c r="A679" s="34" t="s">
        <v>623</v>
      </c>
      <c r="B679" s="34" t="s">
        <v>802</v>
      </c>
      <c r="C679" s="35">
        <v>39448</v>
      </c>
      <c r="D679" s="34" t="s">
        <v>740</v>
      </c>
      <c r="E679" s="36">
        <v>0.2</v>
      </c>
      <c r="F679" s="36">
        <v>0</v>
      </c>
      <c r="G679" s="36">
        <v>0.2</v>
      </c>
      <c r="H679" s="36">
        <v>0</v>
      </c>
      <c r="I679" s="34" t="s">
        <v>741</v>
      </c>
      <c r="J679" s="34" t="s">
        <v>742</v>
      </c>
      <c r="K679" s="36">
        <v>0</v>
      </c>
      <c r="L679" s="36">
        <v>0</v>
      </c>
      <c r="M679" s="34" t="s">
        <v>743</v>
      </c>
      <c r="N679" s="34" t="s">
        <v>744</v>
      </c>
      <c r="O679" s="34" t="s">
        <v>745</v>
      </c>
      <c r="Q679" s="34">
        <v>5</v>
      </c>
      <c r="R679" s="34" t="s">
        <v>746</v>
      </c>
      <c r="S679" s="34">
        <v>60</v>
      </c>
      <c r="W679" s="36">
        <v>0</v>
      </c>
      <c r="AB679" s="34">
        <v>958</v>
      </c>
    </row>
    <row r="680" spans="1:28" x14ac:dyDescent="0.25">
      <c r="A680" s="34" t="s">
        <v>624</v>
      </c>
      <c r="B680" s="34" t="s">
        <v>1088</v>
      </c>
      <c r="C680" s="35">
        <v>39448</v>
      </c>
      <c r="D680" s="34" t="s">
        <v>740</v>
      </c>
      <c r="E680" s="36">
        <v>4.9299999999999997E-2</v>
      </c>
      <c r="F680" s="36">
        <v>0</v>
      </c>
      <c r="G680" s="36">
        <v>4.9299999999999997E-2</v>
      </c>
      <c r="H680" s="36">
        <v>0</v>
      </c>
      <c r="I680" s="34" t="s">
        <v>741</v>
      </c>
      <c r="J680" s="34" t="s">
        <v>742</v>
      </c>
      <c r="K680" s="36">
        <v>0</v>
      </c>
      <c r="L680" s="36">
        <v>0</v>
      </c>
      <c r="M680" s="34" t="s">
        <v>743</v>
      </c>
      <c r="N680" s="34" t="s">
        <v>744</v>
      </c>
      <c r="O680" s="34" t="s">
        <v>748</v>
      </c>
      <c r="R680" s="34" t="s">
        <v>746</v>
      </c>
      <c r="W680" s="36">
        <v>0</v>
      </c>
      <c r="AB680" s="34">
        <v>959</v>
      </c>
    </row>
    <row r="681" spans="1:28" x14ac:dyDescent="0.25">
      <c r="A681" s="34" t="s">
        <v>626</v>
      </c>
      <c r="B681" s="34" t="s">
        <v>803</v>
      </c>
      <c r="C681" s="35">
        <v>41275</v>
      </c>
      <c r="D681" s="34" t="s">
        <v>740</v>
      </c>
      <c r="E681" s="36">
        <v>4.65E-2</v>
      </c>
      <c r="F681" s="36">
        <v>0</v>
      </c>
      <c r="G681" s="36">
        <v>4.65E-2</v>
      </c>
      <c r="H681" s="36">
        <v>0</v>
      </c>
      <c r="I681" s="34" t="s">
        <v>741</v>
      </c>
      <c r="J681" s="34" t="s">
        <v>742</v>
      </c>
      <c r="K681" s="36">
        <v>0</v>
      </c>
      <c r="L681" s="36">
        <v>0</v>
      </c>
      <c r="M681" s="34" t="s">
        <v>743</v>
      </c>
      <c r="N681" s="34" t="s">
        <v>744</v>
      </c>
      <c r="O681" s="34" t="s">
        <v>748</v>
      </c>
      <c r="P681" s="34" t="s">
        <v>750</v>
      </c>
      <c r="R681" s="34" t="s">
        <v>746</v>
      </c>
      <c r="S681" s="34">
        <v>300</v>
      </c>
      <c r="W681" s="36">
        <v>0</v>
      </c>
      <c r="AB681" s="34">
        <v>962</v>
      </c>
    </row>
    <row r="682" spans="1:28" x14ac:dyDescent="0.25">
      <c r="A682" s="34" t="s">
        <v>627</v>
      </c>
      <c r="B682" s="34" t="s">
        <v>787</v>
      </c>
      <c r="C682" s="35">
        <v>41275</v>
      </c>
      <c r="D682" s="34" t="s">
        <v>740</v>
      </c>
      <c r="E682" s="36">
        <v>0.04</v>
      </c>
      <c r="F682" s="36">
        <v>0</v>
      </c>
      <c r="G682" s="36">
        <v>0.04</v>
      </c>
      <c r="H682" s="36">
        <v>0</v>
      </c>
      <c r="I682" s="34" t="s">
        <v>741</v>
      </c>
      <c r="J682" s="34" t="s">
        <v>742</v>
      </c>
      <c r="K682" s="36">
        <v>0</v>
      </c>
      <c r="L682" s="36">
        <v>0</v>
      </c>
      <c r="M682" s="34" t="s">
        <v>743</v>
      </c>
      <c r="N682" s="34" t="s">
        <v>744</v>
      </c>
      <c r="O682" s="34" t="s">
        <v>748</v>
      </c>
      <c r="P682" s="34" t="s">
        <v>750</v>
      </c>
      <c r="R682" s="34" t="s">
        <v>746</v>
      </c>
      <c r="S682" s="34">
        <v>240</v>
      </c>
      <c r="W682" s="36">
        <v>0</v>
      </c>
      <c r="AB682" s="34">
        <v>964</v>
      </c>
    </row>
    <row r="683" spans="1:28" x14ac:dyDescent="0.25">
      <c r="A683" s="34" t="s">
        <v>628</v>
      </c>
      <c r="B683" s="34" t="s">
        <v>804</v>
      </c>
      <c r="C683" s="35">
        <v>41275</v>
      </c>
      <c r="D683" s="34" t="s">
        <v>740</v>
      </c>
      <c r="E683" s="36">
        <v>0.16739999999999999</v>
      </c>
      <c r="F683" s="36">
        <v>0</v>
      </c>
      <c r="G683" s="36">
        <v>0.16739999999999999</v>
      </c>
      <c r="H683" s="36">
        <v>0</v>
      </c>
      <c r="I683" s="34" t="s">
        <v>741</v>
      </c>
      <c r="J683" s="34" t="s">
        <v>742</v>
      </c>
      <c r="K683" s="36">
        <v>0</v>
      </c>
      <c r="L683" s="36">
        <v>0</v>
      </c>
      <c r="M683" s="34" t="s">
        <v>743</v>
      </c>
      <c r="N683" s="34" t="s">
        <v>744</v>
      </c>
      <c r="O683" s="34" t="s">
        <v>748</v>
      </c>
      <c r="P683" s="34" t="s">
        <v>750</v>
      </c>
      <c r="R683" s="34" t="s">
        <v>746</v>
      </c>
      <c r="S683" s="34">
        <v>180</v>
      </c>
      <c r="W683" s="36">
        <v>0</v>
      </c>
      <c r="AB683" s="34">
        <v>965</v>
      </c>
    </row>
    <row r="684" spans="1:28" x14ac:dyDescent="0.25">
      <c r="A684" s="34" t="s">
        <v>629</v>
      </c>
      <c r="B684" s="34" t="s">
        <v>789</v>
      </c>
      <c r="C684" s="35">
        <v>41275</v>
      </c>
      <c r="D684" s="34" t="s">
        <v>740</v>
      </c>
      <c r="E684" s="36">
        <v>5.6500000000000002E-2</v>
      </c>
      <c r="F684" s="36">
        <v>0</v>
      </c>
      <c r="G684" s="36">
        <v>5.6500000000000002E-2</v>
      </c>
      <c r="H684" s="36">
        <v>0</v>
      </c>
      <c r="I684" s="34" t="s">
        <v>741</v>
      </c>
      <c r="J684" s="34" t="s">
        <v>742</v>
      </c>
      <c r="K684" s="36">
        <v>0.05</v>
      </c>
      <c r="L684" s="36">
        <v>0</v>
      </c>
      <c r="M684" s="34" t="s">
        <v>743</v>
      </c>
      <c r="N684" s="34" t="s">
        <v>744</v>
      </c>
      <c r="O684" s="34" t="s">
        <v>748</v>
      </c>
      <c r="P684" s="34" t="s">
        <v>752</v>
      </c>
      <c r="R684" s="34" t="s">
        <v>746</v>
      </c>
      <c r="W684" s="36">
        <v>0</v>
      </c>
      <c r="AB684" s="34">
        <v>967</v>
      </c>
    </row>
    <row r="685" spans="1:28" x14ac:dyDescent="0.25">
      <c r="A685" s="34" t="s">
        <v>1112</v>
      </c>
      <c r="B685" s="34" t="s">
        <v>789</v>
      </c>
      <c r="C685" s="35">
        <v>41275</v>
      </c>
      <c r="D685" s="34" t="s">
        <v>740</v>
      </c>
      <c r="E685" s="36">
        <v>6.9000000000000006E-2</v>
      </c>
      <c r="F685" s="36">
        <v>0</v>
      </c>
      <c r="G685" s="36">
        <v>6.9000000000000006E-2</v>
      </c>
      <c r="H685" s="36">
        <v>0</v>
      </c>
      <c r="I685" s="34" t="s">
        <v>741</v>
      </c>
      <c r="J685" s="34" t="s">
        <v>742</v>
      </c>
      <c r="K685" s="36">
        <v>0.1</v>
      </c>
      <c r="L685" s="36">
        <v>0</v>
      </c>
      <c r="M685" s="34" t="s">
        <v>743</v>
      </c>
      <c r="N685" s="34" t="s">
        <v>744</v>
      </c>
      <c r="O685" s="34" t="s">
        <v>748</v>
      </c>
      <c r="R685" s="34" t="s">
        <v>746</v>
      </c>
      <c r="W685" s="36">
        <v>0</v>
      </c>
      <c r="AB685" s="34">
        <v>969</v>
      </c>
    </row>
    <row r="686" spans="1:28" x14ac:dyDescent="0.25">
      <c r="A686" s="34" t="s">
        <v>630</v>
      </c>
      <c r="B686" s="34" t="s">
        <v>789</v>
      </c>
      <c r="C686" s="35">
        <v>41275</v>
      </c>
      <c r="D686" s="34" t="s">
        <v>740</v>
      </c>
      <c r="E686" s="36">
        <v>0.112</v>
      </c>
      <c r="F686" s="36">
        <v>0</v>
      </c>
      <c r="G686" s="36">
        <v>0.112</v>
      </c>
      <c r="H686" s="36">
        <v>0</v>
      </c>
      <c r="I686" s="34" t="s">
        <v>741</v>
      </c>
      <c r="J686" s="34" t="s">
        <v>742</v>
      </c>
      <c r="K686" s="36">
        <v>0.15</v>
      </c>
      <c r="L686" s="36">
        <v>0</v>
      </c>
      <c r="M686" s="34" t="s">
        <v>743</v>
      </c>
      <c r="N686" s="34" t="s">
        <v>744</v>
      </c>
      <c r="O686" s="34" t="s">
        <v>748</v>
      </c>
      <c r="R686" s="34" t="s">
        <v>746</v>
      </c>
      <c r="W686" s="36">
        <v>0</v>
      </c>
      <c r="AB686" s="34">
        <v>970</v>
      </c>
    </row>
    <row r="687" spans="1:28" x14ac:dyDescent="0.25">
      <c r="A687" s="34" t="s">
        <v>631</v>
      </c>
      <c r="B687" s="34" t="s">
        <v>1088</v>
      </c>
      <c r="C687" s="35">
        <v>39448</v>
      </c>
      <c r="D687" s="34" t="s">
        <v>740</v>
      </c>
      <c r="E687" s="36">
        <v>7.4300000000000005E-2</v>
      </c>
      <c r="F687" s="36">
        <v>0</v>
      </c>
      <c r="G687" s="36">
        <v>7.4300000000000005E-2</v>
      </c>
      <c r="H687" s="36">
        <v>0</v>
      </c>
      <c r="I687" s="34" t="s">
        <v>741</v>
      </c>
      <c r="J687" s="34" t="s">
        <v>742</v>
      </c>
      <c r="K687" s="36">
        <v>0</v>
      </c>
      <c r="L687" s="36">
        <v>0</v>
      </c>
      <c r="M687" s="34" t="s">
        <v>743</v>
      </c>
      <c r="N687" s="34" t="s">
        <v>744</v>
      </c>
      <c r="O687" s="34" t="s">
        <v>748</v>
      </c>
      <c r="R687" s="34" t="s">
        <v>746</v>
      </c>
      <c r="W687" s="36">
        <v>0</v>
      </c>
      <c r="AB687" s="34">
        <v>971</v>
      </c>
    </row>
    <row r="688" spans="1:28" x14ac:dyDescent="0.25">
      <c r="A688" s="34" t="s">
        <v>632</v>
      </c>
      <c r="B688" s="34" t="s">
        <v>790</v>
      </c>
      <c r="C688" s="35">
        <v>41275</v>
      </c>
      <c r="D688" s="34" t="s">
        <v>740</v>
      </c>
      <c r="E688" s="36">
        <v>2.86E-2</v>
      </c>
      <c r="F688" s="36">
        <v>0</v>
      </c>
      <c r="G688" s="36">
        <v>2.86E-2</v>
      </c>
      <c r="H688" s="36">
        <v>0</v>
      </c>
      <c r="I688" s="34" t="s">
        <v>741</v>
      </c>
      <c r="J688" s="34" t="s">
        <v>742</v>
      </c>
      <c r="K688" s="36">
        <v>0</v>
      </c>
      <c r="L688" s="36">
        <v>0</v>
      </c>
      <c r="M688" s="34" t="s">
        <v>743</v>
      </c>
      <c r="N688" s="34" t="s">
        <v>744</v>
      </c>
      <c r="O688" s="34" t="s">
        <v>748</v>
      </c>
      <c r="P688" s="34" t="s">
        <v>750</v>
      </c>
      <c r="R688" s="34" t="s">
        <v>746</v>
      </c>
      <c r="W688" s="36">
        <v>0</v>
      </c>
      <c r="AB688" s="34">
        <v>973</v>
      </c>
    </row>
    <row r="689" spans="1:28" x14ac:dyDescent="0.25">
      <c r="A689" s="34" t="s">
        <v>1113</v>
      </c>
      <c r="B689" s="34" t="s">
        <v>1037</v>
      </c>
      <c r="C689" s="35">
        <v>41306</v>
      </c>
      <c r="D689" s="34" t="s">
        <v>740</v>
      </c>
      <c r="E689" s="36">
        <v>0.10390000000000001</v>
      </c>
      <c r="F689" s="36">
        <v>0</v>
      </c>
      <c r="G689" s="36">
        <v>0.10390000000000001</v>
      </c>
      <c r="H689" s="36">
        <v>0</v>
      </c>
      <c r="I689" s="34" t="s">
        <v>741</v>
      </c>
      <c r="J689" s="34" t="s">
        <v>742</v>
      </c>
      <c r="K689" s="36">
        <v>0</v>
      </c>
      <c r="L689" s="36">
        <v>0</v>
      </c>
      <c r="M689" s="34" t="s">
        <v>743</v>
      </c>
      <c r="N689" s="34" t="s">
        <v>744</v>
      </c>
      <c r="O689" s="34" t="s">
        <v>748</v>
      </c>
      <c r="P689" s="34" t="s">
        <v>750</v>
      </c>
      <c r="R689" s="34" t="s">
        <v>746</v>
      </c>
      <c r="S689" s="34">
        <v>240</v>
      </c>
      <c r="W689" s="36">
        <v>0</v>
      </c>
      <c r="AB689" s="34">
        <v>974</v>
      </c>
    </row>
    <row r="690" spans="1:28" x14ac:dyDescent="0.25">
      <c r="A690" s="34" t="s">
        <v>1114</v>
      </c>
      <c r="B690" s="34" t="s">
        <v>1115</v>
      </c>
      <c r="C690" s="35">
        <v>41699</v>
      </c>
      <c r="D690" s="34" t="s">
        <v>740</v>
      </c>
      <c r="E690" s="36">
        <v>0.2</v>
      </c>
      <c r="F690" s="36">
        <v>0</v>
      </c>
      <c r="G690" s="36">
        <v>0.2</v>
      </c>
      <c r="H690" s="36">
        <v>0</v>
      </c>
      <c r="I690" s="34" t="s">
        <v>741</v>
      </c>
      <c r="J690" s="34" t="s">
        <v>748</v>
      </c>
      <c r="K690" s="36">
        <v>0</v>
      </c>
      <c r="L690" s="36">
        <v>0</v>
      </c>
      <c r="M690" s="34" t="s">
        <v>743</v>
      </c>
      <c r="N690" s="34" t="s">
        <v>744</v>
      </c>
      <c r="O690" s="34" t="s">
        <v>745</v>
      </c>
      <c r="Q690" s="34">
        <v>5</v>
      </c>
      <c r="R690" s="34" t="s">
        <v>747</v>
      </c>
      <c r="W690" s="36">
        <v>0</v>
      </c>
      <c r="AB690" s="34">
        <v>1086</v>
      </c>
    </row>
    <row r="691" spans="1:28" x14ac:dyDescent="0.25">
      <c r="A691" s="34" t="s">
        <v>633</v>
      </c>
      <c r="B691" s="34" t="s">
        <v>1116</v>
      </c>
      <c r="C691" s="35">
        <v>42826</v>
      </c>
      <c r="D691" s="34" t="s">
        <v>740</v>
      </c>
      <c r="E691" s="36">
        <v>0</v>
      </c>
      <c r="F691" s="36">
        <v>0</v>
      </c>
      <c r="G691" s="36">
        <v>0</v>
      </c>
      <c r="H691" s="36">
        <v>0</v>
      </c>
      <c r="I691" s="34" t="s">
        <v>741</v>
      </c>
      <c r="J691" s="34" t="s">
        <v>742</v>
      </c>
      <c r="K691" s="36">
        <v>0</v>
      </c>
      <c r="L691" s="36">
        <v>0</v>
      </c>
      <c r="M691" s="34" t="s">
        <v>743</v>
      </c>
      <c r="N691" s="34" t="s">
        <v>744</v>
      </c>
      <c r="O691" s="34" t="s">
        <v>745</v>
      </c>
      <c r="Q691" s="34">
        <v>0</v>
      </c>
      <c r="R691" s="34" t="s">
        <v>746</v>
      </c>
      <c r="W691" s="36">
        <v>0</v>
      </c>
      <c r="AB691" s="34">
        <v>1045</v>
      </c>
    </row>
    <row r="692" spans="1:28" x14ac:dyDescent="0.25">
      <c r="A692" s="34" t="s">
        <v>634</v>
      </c>
      <c r="B692" s="34" t="s">
        <v>1117</v>
      </c>
      <c r="C692" s="35">
        <v>41030</v>
      </c>
      <c r="D692" s="34" t="s">
        <v>740</v>
      </c>
      <c r="E692" s="36">
        <v>0</v>
      </c>
      <c r="F692" s="36">
        <v>0</v>
      </c>
      <c r="G692" s="36">
        <v>0</v>
      </c>
      <c r="H692" s="36">
        <v>0</v>
      </c>
      <c r="I692" s="34" t="s">
        <v>741</v>
      </c>
      <c r="J692" s="34" t="s">
        <v>742</v>
      </c>
      <c r="K692" s="36">
        <v>0</v>
      </c>
      <c r="L692" s="36">
        <v>0</v>
      </c>
      <c r="M692" s="34" t="s">
        <v>743</v>
      </c>
      <c r="N692" s="34" t="s">
        <v>744</v>
      </c>
      <c r="O692" s="34" t="s">
        <v>745</v>
      </c>
      <c r="Q692" s="34">
        <v>0</v>
      </c>
      <c r="R692" s="34" t="s">
        <v>746</v>
      </c>
      <c r="W692" s="36">
        <v>0</v>
      </c>
      <c r="AB692" s="34">
        <v>1046</v>
      </c>
    </row>
    <row r="693" spans="1:28" x14ac:dyDescent="0.25">
      <c r="A693" s="34" t="s">
        <v>635</v>
      </c>
      <c r="B693" s="34" t="s">
        <v>1118</v>
      </c>
      <c r="C693" s="35">
        <v>41913</v>
      </c>
      <c r="D693" s="34" t="s">
        <v>740</v>
      </c>
      <c r="E693" s="36">
        <v>0</v>
      </c>
      <c r="F693" s="36">
        <v>0</v>
      </c>
      <c r="G693" s="36">
        <v>0</v>
      </c>
      <c r="H693" s="36">
        <v>0</v>
      </c>
      <c r="I693" s="34" t="s">
        <v>741</v>
      </c>
      <c r="J693" s="34" t="s">
        <v>742</v>
      </c>
      <c r="K693" s="36">
        <v>0</v>
      </c>
      <c r="L693" s="36">
        <v>0</v>
      </c>
      <c r="M693" s="34" t="s">
        <v>743</v>
      </c>
      <c r="N693" s="34" t="s">
        <v>744</v>
      </c>
      <c r="O693" s="34" t="s">
        <v>745</v>
      </c>
      <c r="Q693" s="34">
        <v>0</v>
      </c>
      <c r="R693" s="34" t="s">
        <v>746</v>
      </c>
      <c r="W693" s="36">
        <v>0</v>
      </c>
      <c r="AB693" s="34">
        <v>1047</v>
      </c>
    </row>
    <row r="694" spans="1:28" x14ac:dyDescent="0.25">
      <c r="A694" s="34" t="s">
        <v>636</v>
      </c>
      <c r="B694" s="34" t="s">
        <v>1119</v>
      </c>
      <c r="C694" s="35">
        <v>41030</v>
      </c>
      <c r="D694" s="34" t="s">
        <v>740</v>
      </c>
      <c r="E694" s="36">
        <v>0</v>
      </c>
      <c r="F694" s="36">
        <v>0</v>
      </c>
      <c r="G694" s="36">
        <v>0</v>
      </c>
      <c r="H694" s="36">
        <v>0</v>
      </c>
      <c r="I694" s="34" t="s">
        <v>741</v>
      </c>
      <c r="J694" s="34" t="s">
        <v>742</v>
      </c>
      <c r="K694" s="36">
        <v>0</v>
      </c>
      <c r="L694" s="36">
        <v>0</v>
      </c>
      <c r="M694" s="34" t="s">
        <v>743</v>
      </c>
      <c r="N694" s="34" t="s">
        <v>744</v>
      </c>
      <c r="O694" s="34" t="s">
        <v>748</v>
      </c>
      <c r="Q694" s="34">
        <v>0</v>
      </c>
      <c r="R694" s="34" t="s">
        <v>746</v>
      </c>
      <c r="W694" s="36">
        <v>0</v>
      </c>
      <c r="AB694" s="34">
        <v>1048</v>
      </c>
    </row>
    <row r="695" spans="1:28" x14ac:dyDescent="0.25">
      <c r="A695" s="34" t="s">
        <v>637</v>
      </c>
      <c r="B695" s="34" t="s">
        <v>1120</v>
      </c>
      <c r="C695" s="35">
        <v>41913</v>
      </c>
      <c r="D695" s="34" t="s">
        <v>740</v>
      </c>
      <c r="E695" s="36">
        <v>0</v>
      </c>
      <c r="F695" s="36">
        <v>0</v>
      </c>
      <c r="G695" s="36">
        <v>0</v>
      </c>
      <c r="H695" s="36">
        <v>0</v>
      </c>
      <c r="I695" s="34" t="s">
        <v>741</v>
      </c>
      <c r="J695" s="34" t="s">
        <v>742</v>
      </c>
      <c r="K695" s="36">
        <v>0</v>
      </c>
      <c r="L695" s="36">
        <v>0</v>
      </c>
      <c r="M695" s="34" t="s">
        <v>743</v>
      </c>
      <c r="N695" s="34" t="s">
        <v>744</v>
      </c>
      <c r="O695" s="34" t="s">
        <v>745</v>
      </c>
      <c r="Q695" s="34">
        <v>0</v>
      </c>
      <c r="R695" s="34" t="s">
        <v>746</v>
      </c>
      <c r="W695" s="36">
        <v>0</v>
      </c>
      <c r="AB695" s="34">
        <v>1049</v>
      </c>
    </row>
    <row r="696" spans="1:28" x14ac:dyDescent="0.25">
      <c r="A696" s="34" t="s">
        <v>638</v>
      </c>
      <c r="B696" s="34" t="s">
        <v>1121</v>
      </c>
      <c r="C696" s="35">
        <v>41030</v>
      </c>
      <c r="D696" s="34" t="s">
        <v>740</v>
      </c>
      <c r="E696" s="36">
        <v>0</v>
      </c>
      <c r="F696" s="36">
        <v>0</v>
      </c>
      <c r="G696" s="36">
        <v>0</v>
      </c>
      <c r="H696" s="36">
        <v>0</v>
      </c>
      <c r="I696" s="34" t="s">
        <v>741</v>
      </c>
      <c r="J696" s="34" t="s">
        <v>742</v>
      </c>
      <c r="K696" s="36">
        <v>0</v>
      </c>
      <c r="L696" s="36">
        <v>0</v>
      </c>
      <c r="M696" s="34" t="s">
        <v>743</v>
      </c>
      <c r="N696" s="34" t="s">
        <v>744</v>
      </c>
      <c r="O696" s="34" t="s">
        <v>745</v>
      </c>
      <c r="Q696" s="34">
        <v>0</v>
      </c>
      <c r="R696" s="34" t="s">
        <v>746</v>
      </c>
      <c r="W696" s="36">
        <v>0</v>
      </c>
      <c r="AB696" s="34">
        <v>988</v>
      </c>
    </row>
    <row r="697" spans="1:28" x14ac:dyDescent="0.25">
      <c r="A697" s="34" t="s">
        <v>639</v>
      </c>
      <c r="B697" s="34" t="s">
        <v>1122</v>
      </c>
      <c r="C697" s="35">
        <v>41913</v>
      </c>
      <c r="D697" s="34" t="s">
        <v>740</v>
      </c>
      <c r="E697" s="36">
        <v>0</v>
      </c>
      <c r="F697" s="36">
        <v>0</v>
      </c>
      <c r="G697" s="36">
        <v>0</v>
      </c>
      <c r="H697" s="36">
        <v>0</v>
      </c>
      <c r="I697" s="34" t="s">
        <v>741</v>
      </c>
      <c r="J697" s="34" t="s">
        <v>742</v>
      </c>
      <c r="K697" s="36">
        <v>0</v>
      </c>
      <c r="L697" s="36">
        <v>0</v>
      </c>
      <c r="M697" s="34" t="s">
        <v>743</v>
      </c>
      <c r="N697" s="34" t="s">
        <v>744</v>
      </c>
      <c r="O697" s="34" t="s">
        <v>745</v>
      </c>
      <c r="Q697" s="34">
        <v>0</v>
      </c>
      <c r="R697" s="34" t="s">
        <v>746</v>
      </c>
      <c r="W697" s="36">
        <v>0</v>
      </c>
      <c r="AB697" s="34">
        <v>1050</v>
      </c>
    </row>
    <row r="698" spans="1:28" x14ac:dyDescent="0.25">
      <c r="A698" s="34" t="s">
        <v>640</v>
      </c>
      <c r="B698" s="34" t="s">
        <v>1123</v>
      </c>
      <c r="C698" s="35">
        <v>41275</v>
      </c>
      <c r="D698" s="34" t="s">
        <v>740</v>
      </c>
      <c r="E698" s="36">
        <v>1.24E-2</v>
      </c>
      <c r="F698" s="36">
        <v>0</v>
      </c>
      <c r="G698" s="36">
        <v>1.24E-2</v>
      </c>
      <c r="H698" s="36">
        <v>0</v>
      </c>
      <c r="I698" s="34" t="s">
        <v>741</v>
      </c>
      <c r="J698" s="34" t="s">
        <v>742</v>
      </c>
      <c r="K698" s="36">
        <v>0</v>
      </c>
      <c r="L698" s="36">
        <v>0</v>
      </c>
      <c r="M698" s="34" t="s">
        <v>743</v>
      </c>
      <c r="N698" s="34" t="s">
        <v>744</v>
      </c>
      <c r="O698" s="34" t="s">
        <v>745</v>
      </c>
      <c r="Q698" s="34">
        <v>0</v>
      </c>
      <c r="R698" s="34" t="s">
        <v>746</v>
      </c>
      <c r="W698" s="36">
        <v>0</v>
      </c>
      <c r="AB698" s="34">
        <v>991</v>
      </c>
    </row>
    <row r="699" spans="1:28" x14ac:dyDescent="0.25">
      <c r="A699" s="34" t="s">
        <v>641</v>
      </c>
      <c r="B699" s="34" t="s">
        <v>1124</v>
      </c>
      <c r="C699" s="35">
        <v>41275</v>
      </c>
      <c r="D699" s="34" t="s">
        <v>740</v>
      </c>
      <c r="E699" s="36">
        <v>1.2999999999999999E-2</v>
      </c>
      <c r="F699" s="36">
        <v>0</v>
      </c>
      <c r="G699" s="36">
        <v>1.2999999999999999E-2</v>
      </c>
      <c r="H699" s="36">
        <v>0</v>
      </c>
      <c r="I699" s="34" t="s">
        <v>741</v>
      </c>
      <c r="J699" s="34" t="s">
        <v>742</v>
      </c>
      <c r="K699" s="36">
        <v>0</v>
      </c>
      <c r="L699" s="36">
        <v>0</v>
      </c>
      <c r="M699" s="34" t="s">
        <v>743</v>
      </c>
      <c r="N699" s="34" t="s">
        <v>744</v>
      </c>
      <c r="O699" s="34" t="s">
        <v>745</v>
      </c>
      <c r="Q699" s="34">
        <v>0</v>
      </c>
      <c r="R699" s="34" t="s">
        <v>746</v>
      </c>
      <c r="W699" s="36">
        <v>0</v>
      </c>
      <c r="AB699" s="34">
        <v>992</v>
      </c>
    </row>
    <row r="700" spans="1:28" x14ac:dyDescent="0.25">
      <c r="A700" s="34" t="s">
        <v>642</v>
      </c>
      <c r="B700" s="34" t="s">
        <v>1125</v>
      </c>
      <c r="C700" s="35">
        <v>41275</v>
      </c>
      <c r="D700" s="34" t="s">
        <v>740</v>
      </c>
      <c r="E700" s="36">
        <v>1.5679999999999999E-2</v>
      </c>
      <c r="F700" s="36">
        <v>8.1999999999999998E-4</v>
      </c>
      <c r="G700" s="36">
        <v>1.6500000000000001E-2</v>
      </c>
      <c r="H700" s="36">
        <v>0</v>
      </c>
      <c r="I700" s="34" t="s">
        <v>741</v>
      </c>
      <c r="J700" s="34" t="s">
        <v>742</v>
      </c>
      <c r="K700" s="36">
        <v>0</v>
      </c>
      <c r="L700" s="36">
        <v>0.05</v>
      </c>
      <c r="M700" s="34" t="s">
        <v>743</v>
      </c>
      <c r="N700" s="34" t="s">
        <v>744</v>
      </c>
      <c r="O700" s="34" t="s">
        <v>745</v>
      </c>
      <c r="Q700" s="34">
        <v>0</v>
      </c>
      <c r="R700" s="34" t="s">
        <v>746</v>
      </c>
      <c r="W700" s="36">
        <v>0</v>
      </c>
      <c r="AB700" s="34">
        <v>993</v>
      </c>
    </row>
    <row r="701" spans="1:28" x14ac:dyDescent="0.25">
      <c r="A701" s="34" t="s">
        <v>643</v>
      </c>
      <c r="B701" s="34" t="s">
        <v>1126</v>
      </c>
      <c r="C701" s="35">
        <v>41913</v>
      </c>
      <c r="D701" s="34" t="s">
        <v>740</v>
      </c>
      <c r="E701" s="36">
        <v>0</v>
      </c>
      <c r="F701" s="36">
        <v>0</v>
      </c>
      <c r="G701" s="36">
        <v>0</v>
      </c>
      <c r="H701" s="36">
        <v>0</v>
      </c>
      <c r="I701" s="34" t="s">
        <v>741</v>
      </c>
      <c r="J701" s="34" t="s">
        <v>742</v>
      </c>
      <c r="K701" s="36">
        <v>0</v>
      </c>
      <c r="L701" s="36">
        <v>0</v>
      </c>
      <c r="M701" s="34" t="s">
        <v>743</v>
      </c>
      <c r="N701" s="34" t="s">
        <v>744</v>
      </c>
      <c r="O701" s="34" t="s">
        <v>745</v>
      </c>
      <c r="Q701" s="34">
        <v>0</v>
      </c>
      <c r="R701" s="34" t="s">
        <v>746</v>
      </c>
      <c r="W701" s="36">
        <v>0</v>
      </c>
      <c r="AB701" s="34">
        <v>1051</v>
      </c>
    </row>
    <row r="702" spans="1:28" x14ac:dyDescent="0.25">
      <c r="A702" s="34" t="s">
        <v>644</v>
      </c>
      <c r="B702" s="34" t="s">
        <v>1127</v>
      </c>
      <c r="C702" s="35">
        <v>41275</v>
      </c>
      <c r="D702" s="34" t="s">
        <v>740</v>
      </c>
      <c r="E702" s="36">
        <v>1.4579999999999999E-2</v>
      </c>
      <c r="F702" s="36">
        <v>1.6199999999999999E-3</v>
      </c>
      <c r="G702" s="36">
        <v>1.6199999999999999E-2</v>
      </c>
      <c r="H702" s="36">
        <v>0</v>
      </c>
      <c r="I702" s="34" t="s">
        <v>741</v>
      </c>
      <c r="J702" s="34" t="s">
        <v>742</v>
      </c>
      <c r="K702" s="36">
        <v>0</v>
      </c>
      <c r="L702" s="36">
        <v>0.1</v>
      </c>
      <c r="M702" s="34" t="s">
        <v>743</v>
      </c>
      <c r="N702" s="34" t="s">
        <v>744</v>
      </c>
      <c r="O702" s="34" t="s">
        <v>745</v>
      </c>
      <c r="Q702" s="34">
        <v>0</v>
      </c>
      <c r="R702" s="34" t="s">
        <v>746</v>
      </c>
      <c r="W702" s="36">
        <v>0</v>
      </c>
      <c r="AB702" s="34">
        <v>1052</v>
      </c>
    </row>
    <row r="703" spans="1:28" x14ac:dyDescent="0.25">
      <c r="A703" s="34" t="s">
        <v>645</v>
      </c>
      <c r="B703" s="34" t="s">
        <v>1128</v>
      </c>
      <c r="C703" s="35">
        <v>41275</v>
      </c>
      <c r="D703" s="34" t="s">
        <v>740</v>
      </c>
      <c r="E703" s="36">
        <v>2.256E-2</v>
      </c>
      <c r="F703" s="36">
        <v>5.64E-3</v>
      </c>
      <c r="G703" s="36">
        <v>2.8199999999999999E-2</v>
      </c>
      <c r="H703" s="36">
        <v>0</v>
      </c>
      <c r="I703" s="34" t="s">
        <v>741</v>
      </c>
      <c r="J703" s="34" t="s">
        <v>742</v>
      </c>
      <c r="K703" s="36">
        <v>0</v>
      </c>
      <c r="L703" s="36">
        <v>0.2</v>
      </c>
      <c r="M703" s="34" t="s">
        <v>743</v>
      </c>
      <c r="N703" s="34" t="s">
        <v>744</v>
      </c>
      <c r="O703" s="34" t="s">
        <v>745</v>
      </c>
      <c r="Q703" s="34">
        <v>0</v>
      </c>
      <c r="R703" s="34" t="s">
        <v>746</v>
      </c>
      <c r="W703" s="36">
        <v>0</v>
      </c>
      <c r="AB703" s="34">
        <v>994</v>
      </c>
    </row>
    <row r="704" spans="1:28" x14ac:dyDescent="0.25">
      <c r="A704" s="34" t="s">
        <v>646</v>
      </c>
      <c r="B704" s="34" t="s">
        <v>1129</v>
      </c>
      <c r="C704" s="35">
        <v>41913</v>
      </c>
      <c r="D704" s="34" t="s">
        <v>740</v>
      </c>
      <c r="E704" s="36">
        <v>0</v>
      </c>
      <c r="F704" s="36">
        <v>0</v>
      </c>
      <c r="G704" s="36">
        <v>0</v>
      </c>
      <c r="H704" s="36">
        <v>0</v>
      </c>
      <c r="I704" s="34" t="s">
        <v>741</v>
      </c>
      <c r="J704" s="34" t="s">
        <v>742</v>
      </c>
      <c r="K704" s="36">
        <v>0</v>
      </c>
      <c r="L704" s="36">
        <v>0</v>
      </c>
      <c r="M704" s="34" t="s">
        <v>743</v>
      </c>
      <c r="N704" s="34" t="s">
        <v>744</v>
      </c>
      <c r="O704" s="34" t="s">
        <v>745</v>
      </c>
      <c r="R704" s="34" t="s">
        <v>747</v>
      </c>
      <c r="W704" s="36">
        <v>0</v>
      </c>
      <c r="AB704" s="34">
        <v>1087</v>
      </c>
    </row>
    <row r="705" spans="1:28" x14ac:dyDescent="0.25">
      <c r="A705" s="34" t="s">
        <v>647</v>
      </c>
      <c r="B705" s="34" t="s">
        <v>1130</v>
      </c>
      <c r="C705" s="35">
        <v>41275</v>
      </c>
      <c r="D705" s="34" t="s">
        <v>740</v>
      </c>
      <c r="E705" s="36">
        <v>1.9359999999999999E-2</v>
      </c>
      <c r="F705" s="36">
        <v>4.8399999999999997E-3</v>
      </c>
      <c r="G705" s="36">
        <v>2.4199999999999999E-2</v>
      </c>
      <c r="H705" s="36">
        <v>0</v>
      </c>
      <c r="I705" s="34" t="s">
        <v>741</v>
      </c>
      <c r="J705" s="34" t="s">
        <v>742</v>
      </c>
      <c r="K705" s="36">
        <v>0</v>
      </c>
      <c r="L705" s="36">
        <v>0.2</v>
      </c>
      <c r="M705" s="34" t="s">
        <v>743</v>
      </c>
      <c r="N705" s="34" t="s">
        <v>744</v>
      </c>
      <c r="O705" s="34" t="s">
        <v>745</v>
      </c>
      <c r="Q705" s="34">
        <v>0</v>
      </c>
      <c r="R705" s="34" t="s">
        <v>746</v>
      </c>
      <c r="W705" s="36">
        <v>0</v>
      </c>
      <c r="AB705" s="34">
        <v>1001</v>
      </c>
    </row>
    <row r="706" spans="1:28" x14ac:dyDescent="0.25">
      <c r="A706" s="34" t="s">
        <v>648</v>
      </c>
      <c r="B706" s="34" t="s">
        <v>1131</v>
      </c>
      <c r="C706" s="35">
        <v>41913</v>
      </c>
      <c r="D706" s="34" t="s">
        <v>740</v>
      </c>
      <c r="E706" s="36">
        <v>0</v>
      </c>
      <c r="F706" s="36">
        <v>0</v>
      </c>
      <c r="G706" s="36">
        <v>0</v>
      </c>
      <c r="H706" s="36">
        <v>0</v>
      </c>
      <c r="I706" s="34" t="s">
        <v>741</v>
      </c>
      <c r="J706" s="34" t="s">
        <v>742</v>
      </c>
      <c r="K706" s="36">
        <v>0</v>
      </c>
      <c r="L706" s="36">
        <v>0</v>
      </c>
      <c r="M706" s="34" t="s">
        <v>743</v>
      </c>
      <c r="N706" s="34" t="s">
        <v>744</v>
      </c>
      <c r="O706" s="34" t="s">
        <v>745</v>
      </c>
      <c r="Q706" s="34">
        <v>0</v>
      </c>
      <c r="R706" s="34" t="s">
        <v>746</v>
      </c>
      <c r="W706" s="36">
        <v>0</v>
      </c>
      <c r="AB706" s="34">
        <v>1053</v>
      </c>
    </row>
    <row r="707" spans="1:28" x14ac:dyDescent="0.25">
      <c r="A707" s="34" t="s">
        <v>649</v>
      </c>
      <c r="B707" s="34" t="s">
        <v>1132</v>
      </c>
      <c r="C707" s="35">
        <v>41671</v>
      </c>
      <c r="D707" s="34" t="s">
        <v>740</v>
      </c>
      <c r="E707" s="36">
        <v>0</v>
      </c>
      <c r="F707" s="36">
        <v>0</v>
      </c>
      <c r="G707" s="36">
        <v>0</v>
      </c>
      <c r="H707" s="36">
        <v>0</v>
      </c>
      <c r="I707" s="34" t="s">
        <v>741</v>
      </c>
      <c r="J707" s="34" t="s">
        <v>742</v>
      </c>
      <c r="K707" s="36">
        <v>0</v>
      </c>
      <c r="L707" s="36">
        <v>0</v>
      </c>
      <c r="M707" s="34" t="s">
        <v>743</v>
      </c>
      <c r="N707" s="34" t="s">
        <v>744</v>
      </c>
      <c r="O707" s="34" t="s">
        <v>748</v>
      </c>
      <c r="Q707" s="34">
        <v>0</v>
      </c>
      <c r="R707" s="34" t="s">
        <v>746</v>
      </c>
      <c r="W707" s="36">
        <v>0</v>
      </c>
      <c r="AB707" s="34">
        <v>1002</v>
      </c>
    </row>
    <row r="708" spans="1:28" x14ac:dyDescent="0.25">
      <c r="A708" s="34" t="s">
        <v>650</v>
      </c>
      <c r="B708" s="34" t="s">
        <v>952</v>
      </c>
      <c r="C708" s="35">
        <v>42552</v>
      </c>
      <c r="D708" s="34" t="s">
        <v>740</v>
      </c>
      <c r="E708" s="36">
        <v>0.21279999999999999</v>
      </c>
      <c r="F708" s="36">
        <v>0</v>
      </c>
      <c r="G708" s="36">
        <v>0.21279999999999999</v>
      </c>
      <c r="H708" s="36">
        <v>0</v>
      </c>
      <c r="I708" s="34" t="s">
        <v>741</v>
      </c>
      <c r="J708" s="34" t="s">
        <v>742</v>
      </c>
      <c r="K708" s="36">
        <v>0.05</v>
      </c>
      <c r="L708" s="36">
        <v>0</v>
      </c>
      <c r="M708" s="34" t="s">
        <v>743</v>
      </c>
      <c r="N708" s="34" t="s">
        <v>744</v>
      </c>
      <c r="O708" s="34" t="s">
        <v>748</v>
      </c>
      <c r="P708" s="34" t="s">
        <v>767</v>
      </c>
      <c r="R708" s="34" t="s">
        <v>747</v>
      </c>
      <c r="W708" s="36">
        <v>0</v>
      </c>
      <c r="AB708" s="34">
        <v>1126</v>
      </c>
    </row>
    <row r="709" spans="1:28" x14ac:dyDescent="0.25">
      <c r="A709" s="34" t="s">
        <v>1133</v>
      </c>
      <c r="B709" s="34" t="s">
        <v>1134</v>
      </c>
      <c r="C709" s="35">
        <v>41275</v>
      </c>
      <c r="D709" s="34" t="s">
        <v>740</v>
      </c>
      <c r="E709" s="36">
        <v>0.1331</v>
      </c>
      <c r="F709" s="36">
        <v>0</v>
      </c>
      <c r="G709" s="36">
        <v>0.1331</v>
      </c>
      <c r="H709" s="36">
        <v>0</v>
      </c>
      <c r="I709" s="34" t="s">
        <v>741</v>
      </c>
      <c r="J709" s="34" t="s">
        <v>742</v>
      </c>
      <c r="K709" s="36">
        <v>0</v>
      </c>
      <c r="L709" s="36">
        <v>0</v>
      </c>
      <c r="M709" s="34" t="s">
        <v>743</v>
      </c>
      <c r="N709" s="34" t="s">
        <v>744</v>
      </c>
      <c r="O709" s="34" t="s">
        <v>745</v>
      </c>
      <c r="Q709" s="34">
        <v>0</v>
      </c>
      <c r="R709" s="34" t="s">
        <v>746</v>
      </c>
      <c r="W709" s="36">
        <v>0</v>
      </c>
      <c r="AB709" s="34">
        <v>1006</v>
      </c>
    </row>
  </sheetData>
  <autoFilter ref="A1:AB709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66A30DD607349469A03A29FDFC60067" ma:contentTypeVersion="68" ma:contentTypeDescription="" ma:contentTypeScope="" ma:versionID="b3598e17ab17eed5b044b4b833d6b8f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Petition for Accounting Order</CaseType>
    <IndustryCode xmlns="dc463f71-b30c-4ab2-9473-d307f9d35888">150</IndustryCode>
    <CaseStatus xmlns="dc463f71-b30c-4ab2-9473-d307f9d35888">Closed</CaseStatus>
    <OpenedDate xmlns="dc463f71-b30c-4ab2-9473-d307f9d35888">2018-02-22T08:00:00+00:00</OpenedDate>
    <SignificantOrder xmlns="dc463f71-b30c-4ab2-9473-d307f9d35888">false</SignificantOrder>
    <Date1 xmlns="dc463f71-b30c-4ab2-9473-d307f9d35888">2018-02-22T08:00:00+00:00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180168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2F4EE4C-1AAE-4939-907B-E07A802E079C}"/>
</file>

<file path=customXml/itemProps2.xml><?xml version="1.0" encoding="utf-8"?>
<ds:datastoreItem xmlns:ds="http://schemas.openxmlformats.org/officeDocument/2006/customXml" ds:itemID="{025ACB71-F8BD-43EA-9243-833747F1EAAF}"/>
</file>

<file path=customXml/itemProps3.xml><?xml version="1.0" encoding="utf-8"?>
<ds:datastoreItem xmlns:ds="http://schemas.openxmlformats.org/officeDocument/2006/customXml" ds:itemID="{C9B4816E-EDAD-4918-8A19-0FA0657C4AB6}"/>
</file>

<file path=customXml/itemProps4.xml><?xml version="1.0" encoding="utf-8"?>
<ds:datastoreItem xmlns:ds="http://schemas.openxmlformats.org/officeDocument/2006/customXml" ds:itemID="{CD5A1D9B-E82D-4361-B906-09C936A6D3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Wkpr - Studied Balances</vt:lpstr>
      <vt:lpstr>Wkpr - Studied Bal. - Trnsprtn</vt:lpstr>
      <vt:lpstr>Wkpr - Plant Balance Detail</vt:lpstr>
      <vt:lpstr>Wkpr -FA_CM Net Book Value Rprt</vt:lpstr>
      <vt:lpstr>Wkpr - Allocation_Factors</vt:lpstr>
      <vt:lpstr>Wkpr - Existing Depr Rates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Machado, David</dc:creator>
  <cp:lastModifiedBy>David Machado</cp:lastModifiedBy>
  <dcterms:created xsi:type="dcterms:W3CDTF">2017-06-19T23:36:56Z</dcterms:created>
  <dcterms:modified xsi:type="dcterms:W3CDTF">2018-02-22T20:11:40Z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0x0101006E56B4D1795A2E4DB2F0B01679ED314A00066A30DD607349469A03A29FDFC60067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